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updateLinks="never" defaultThemeVersion="124226"/>
  <bookViews>
    <workbookView xWindow="240" yWindow="60" windowWidth="15120" windowHeight="8010" tabRatio="757"/>
  </bookViews>
  <sheets>
    <sheet name="HOME" sheetId="82" r:id="rId1"/>
    <sheet name="EMP" sheetId="2" r:id="rId2"/>
    <sheet name="ALLO" sheetId="30" r:id="rId3"/>
    <sheet name="DED" sheetId="37" r:id="rId4"/>
    <sheet name="ARR" sheetId="84" r:id="rId5"/>
    <sheet name="BILL" sheetId="83" r:id="rId6"/>
    <sheet name="OTH" sheetId="69" r:id="rId7"/>
    <sheet name="HRA" sheetId="72" r:id="rId8"/>
    <sheet name="IT" sheetId="85" r:id="rId9"/>
    <sheet name="SAL" sheetId="64" r:id="rId10"/>
    <sheet name="ASSE" sheetId="65" r:id="rId11"/>
    <sheet name="F-16" sheetId="66" r:id="rId12"/>
  </sheets>
  <externalReferences>
    <externalReference r:id="rId13"/>
  </externalReferences>
  <definedNames>
    <definedName name="EMP">OFFSET(ARR!$B$8:$B$207,,,COUNTIF(ARR!$A$8:$A$207,"&gt;=1"))</definedName>
    <definedName name="HRA">HOME!$U$2:$U$3</definedName>
    <definedName name="LEVEL">EMP!$E$6:$E$29</definedName>
    <definedName name="NO">EMP!$M$6:$M$10</definedName>
    <definedName name="OFFICE">[1]OFFICE!$C$10:$C$29</definedName>
    <definedName name="_xlnm.Print_Area" localSheetId="11">'F-16'!$A$1:$BC$154</definedName>
    <definedName name="_xlnm.Print_Area" localSheetId="9">SAL!$A$1:$BF$27</definedName>
    <definedName name="SN">OFFSET(EMP!$O$6:$O$205,,,COUNTIF(EMP!$O$6:$O$205,"&gt;=1"))</definedName>
    <definedName name="YES">EMP!$C$2</definedName>
    <definedName name="आयकर">EMP!$M$2:$M$3</definedName>
    <definedName name="एरियर">ARR!$A$1:$A$5</definedName>
    <definedName name="पेंशन">EMP!$B$2:$B$3</definedName>
    <definedName name="बोनस">EMP!$M$6:$M$17</definedName>
    <definedName name="माह">EMP!$B$6:$B$17</definedName>
    <definedName name="लिंग">EMP!$A$2:$A$3</definedName>
    <definedName name="वेतन">EMP!$D$2:$D$3</definedName>
    <definedName name="शहर">EMP!$G$6:$G$10</definedName>
    <definedName name="सेवा">EMP!$H$1:$H$5</definedName>
  </definedNames>
  <calcPr calcId="145621"/>
</workbook>
</file>

<file path=xl/calcChain.xml><?xml version="1.0" encoding="utf-8"?>
<calcChain xmlns="http://schemas.openxmlformats.org/spreadsheetml/2006/main">
  <c r="CY24" i="37" l="1"/>
  <c r="CY23" i="37"/>
  <c r="CY22" i="37"/>
  <c r="CY21" i="37"/>
  <c r="CZ16" i="37"/>
  <c r="CY18" i="37"/>
  <c r="CY17" i="37"/>
  <c r="CY15" i="37"/>
  <c r="CY12" i="37"/>
  <c r="CY11" i="37"/>
  <c r="CY10" i="37"/>
  <c r="CY13" i="37"/>
  <c r="CS13" i="37"/>
  <c r="BV43" i="83" l="1"/>
  <c r="BV44" i="83"/>
  <c r="BV45" i="83"/>
  <c r="BV46" i="83"/>
  <c r="BV47" i="83"/>
  <c r="BV48" i="83"/>
  <c r="BV49" i="83"/>
  <c r="BV50" i="83"/>
  <c r="BV51" i="83"/>
  <c r="BV52" i="83"/>
  <c r="BV53" i="83"/>
  <c r="BV54" i="83"/>
  <c r="BV55" i="83"/>
  <c r="BV56" i="83"/>
  <c r="BV57" i="83"/>
  <c r="BV58" i="83"/>
  <c r="BV59" i="83"/>
  <c r="BV60" i="83"/>
  <c r="BV61" i="83"/>
  <c r="BV62" i="83"/>
  <c r="BV63" i="83"/>
  <c r="BV64" i="83"/>
  <c r="BV65" i="83"/>
  <c r="BV66" i="83"/>
  <c r="BV67" i="83"/>
  <c r="BV68" i="83"/>
  <c r="BV69" i="83"/>
  <c r="BV70" i="83"/>
  <c r="BV71" i="83"/>
  <c r="BV72" i="83"/>
  <c r="BV73" i="83"/>
  <c r="BV74" i="83"/>
  <c r="BV75" i="83"/>
  <c r="BV76" i="83"/>
  <c r="BV77" i="83"/>
  <c r="BV78" i="83"/>
  <c r="BV79" i="83"/>
  <c r="BV80" i="83"/>
  <c r="BV81" i="83"/>
  <c r="BV82" i="83"/>
  <c r="BV83" i="83"/>
  <c r="BV84" i="83"/>
  <c r="BV85" i="83"/>
  <c r="BV86" i="83"/>
  <c r="BV87" i="83"/>
  <c r="BV88" i="83"/>
  <c r="BV89" i="83"/>
  <c r="BV90" i="83"/>
  <c r="BV91" i="83"/>
  <c r="BV92" i="83"/>
  <c r="BV93" i="83"/>
  <c r="BV94" i="83"/>
  <c r="BV95" i="83"/>
  <c r="BV96" i="83"/>
  <c r="BV97" i="83"/>
  <c r="BV98" i="83"/>
  <c r="BV99" i="83"/>
  <c r="BV100" i="83"/>
  <c r="BV101" i="83"/>
  <c r="BV102" i="83"/>
  <c r="BV103" i="83"/>
  <c r="BV104" i="83"/>
  <c r="BV105" i="83"/>
  <c r="BV106" i="83"/>
  <c r="BV107" i="83"/>
  <c r="BV108" i="83"/>
  <c r="BV109" i="83"/>
  <c r="BV110" i="83"/>
  <c r="BV111" i="83"/>
  <c r="BV112" i="83"/>
  <c r="BV113" i="83"/>
  <c r="BV114" i="83"/>
  <c r="BV115" i="83"/>
  <c r="BV116" i="83"/>
  <c r="BV117" i="83"/>
  <c r="BV118" i="83"/>
  <c r="BV119" i="83"/>
  <c r="BV120" i="83"/>
  <c r="BV121" i="83"/>
  <c r="BV122" i="83"/>
  <c r="BV123" i="83"/>
  <c r="BV124" i="83"/>
  <c r="BV125" i="83"/>
  <c r="BV126" i="83"/>
  <c r="BV127" i="83"/>
  <c r="BV128" i="83"/>
  <c r="BV129" i="83"/>
  <c r="BV130" i="83"/>
  <c r="BV131" i="83"/>
  <c r="BV132" i="83"/>
  <c r="BV133" i="83"/>
  <c r="BV134" i="83"/>
  <c r="BV135" i="83"/>
  <c r="BV136" i="83"/>
  <c r="BV137" i="83"/>
  <c r="BV138" i="83"/>
  <c r="BV139" i="83"/>
  <c r="BV140" i="83"/>
  <c r="BV141" i="83"/>
  <c r="BV142" i="83"/>
  <c r="BV143" i="83"/>
  <c r="BV144" i="83"/>
  <c r="BV145" i="83"/>
  <c r="BV146" i="83"/>
  <c r="BV147" i="83"/>
  <c r="BV148" i="83"/>
  <c r="BV149" i="83"/>
  <c r="BV150" i="83"/>
  <c r="BV151" i="83"/>
  <c r="BV152" i="83"/>
  <c r="BV153" i="83"/>
  <c r="BV154" i="83"/>
  <c r="BV155" i="83"/>
  <c r="BV156" i="83"/>
  <c r="BV157" i="83"/>
  <c r="BV158" i="83"/>
  <c r="BV159" i="83"/>
  <c r="BV160" i="83"/>
  <c r="BV161" i="83"/>
  <c r="BV162" i="83"/>
  <c r="BV163" i="83"/>
  <c r="BV164" i="83"/>
  <c r="BV165" i="83"/>
  <c r="BV166" i="83"/>
  <c r="BV167" i="83"/>
  <c r="BV168" i="83"/>
  <c r="BV169" i="83"/>
  <c r="BV170" i="83"/>
  <c r="BV171" i="83"/>
  <c r="BV172" i="83"/>
  <c r="BV173" i="83"/>
  <c r="BV174" i="83"/>
  <c r="BV175" i="83"/>
  <c r="BV176" i="83"/>
  <c r="BV177" i="83"/>
  <c r="BV178" i="83"/>
  <c r="BV179" i="83"/>
  <c r="BV180" i="83"/>
  <c r="BV181" i="83"/>
  <c r="BV182" i="83"/>
  <c r="BV183" i="83"/>
  <c r="BV184" i="83"/>
  <c r="BV185" i="83"/>
  <c r="BV186" i="83"/>
  <c r="BV187" i="83"/>
  <c r="BV188" i="83"/>
  <c r="BV189" i="83"/>
  <c r="BV190" i="83"/>
  <c r="BV191" i="83"/>
  <c r="BV192" i="83"/>
  <c r="BV193" i="83"/>
  <c r="BV194" i="83"/>
  <c r="BV195" i="83"/>
  <c r="BV196" i="83"/>
  <c r="BV197" i="83"/>
  <c r="BV198" i="83"/>
  <c r="BV199" i="83"/>
  <c r="BV200" i="83"/>
  <c r="BV201" i="83"/>
  <c r="BV202" i="83"/>
  <c r="BV203" i="83"/>
  <c r="BV204" i="83"/>
  <c r="BV205" i="83"/>
  <c r="BV206" i="83"/>
  <c r="BV207" i="83"/>
  <c r="AH15" i="84"/>
  <c r="AH16" i="84"/>
  <c r="AH17" i="84"/>
  <c r="AH18" i="84"/>
  <c r="AH19" i="84"/>
  <c r="AH20" i="84"/>
  <c r="AH21" i="84"/>
  <c r="AH22" i="84"/>
  <c r="AH23" i="84"/>
  <c r="AH24" i="84"/>
  <c r="AH25" i="84"/>
  <c r="AH26" i="84"/>
  <c r="AH27" i="84"/>
  <c r="AH28" i="84"/>
  <c r="AH29" i="84"/>
  <c r="AH30" i="84"/>
  <c r="AH31" i="84"/>
  <c r="AH32" i="84"/>
  <c r="AH33" i="84"/>
  <c r="AH34" i="84"/>
  <c r="AH35" i="84"/>
  <c r="AH36" i="84"/>
  <c r="AH37" i="84"/>
  <c r="AH38" i="84"/>
  <c r="AH39" i="84"/>
  <c r="AH40" i="84"/>
  <c r="AH41" i="84"/>
  <c r="AH42" i="84"/>
  <c r="AH43" i="84"/>
  <c r="AH44" i="84"/>
  <c r="AH45" i="84"/>
  <c r="AH46" i="84"/>
  <c r="AH47" i="84"/>
  <c r="AH48" i="84"/>
  <c r="AH49" i="84"/>
  <c r="AH50" i="84"/>
  <c r="AH51" i="84"/>
  <c r="AH52" i="84"/>
  <c r="AH53" i="84"/>
  <c r="AH54" i="84"/>
  <c r="AH55" i="84"/>
  <c r="AH56" i="84"/>
  <c r="AH57" i="84"/>
  <c r="AH58" i="84"/>
  <c r="AH59" i="84"/>
  <c r="AH60" i="84"/>
  <c r="AH61" i="84"/>
  <c r="AH62" i="84"/>
  <c r="AH63" i="84"/>
  <c r="AH64" i="84"/>
  <c r="AH65" i="84"/>
  <c r="AH66" i="84"/>
  <c r="AH67" i="84"/>
  <c r="AH68" i="84"/>
  <c r="AH69" i="84"/>
  <c r="AH70" i="84"/>
  <c r="AH71" i="84"/>
  <c r="AH72" i="84"/>
  <c r="AH73" i="84"/>
  <c r="AH74" i="84"/>
  <c r="AH75" i="84"/>
  <c r="AH76" i="84"/>
  <c r="AH77" i="84"/>
  <c r="AH78" i="84"/>
  <c r="AH79" i="84"/>
  <c r="AH80" i="84"/>
  <c r="AH81" i="84"/>
  <c r="AH82" i="84"/>
  <c r="AH83" i="84"/>
  <c r="AH84" i="84"/>
  <c r="AH85" i="84"/>
  <c r="AH86" i="84"/>
  <c r="AH87" i="84"/>
  <c r="AH88" i="84"/>
  <c r="AH89" i="84"/>
  <c r="AH90" i="84"/>
  <c r="AH91" i="84"/>
  <c r="AH92" i="84"/>
  <c r="AH93" i="84"/>
  <c r="AH94" i="84"/>
  <c r="AH95" i="84"/>
  <c r="AH96" i="84"/>
  <c r="AH97" i="84"/>
  <c r="AH98" i="84"/>
  <c r="AH99" i="84"/>
  <c r="AH100" i="84"/>
  <c r="AH101" i="84"/>
  <c r="AH102" i="84"/>
  <c r="AH103" i="84"/>
  <c r="AH104" i="84"/>
  <c r="AH105" i="84"/>
  <c r="AH106" i="84"/>
  <c r="AH107" i="84"/>
  <c r="AH108" i="84"/>
  <c r="AH109" i="84"/>
  <c r="AH110" i="84"/>
  <c r="AH111" i="84"/>
  <c r="AH112" i="84"/>
  <c r="AH113" i="84"/>
  <c r="AH114" i="84"/>
  <c r="AH115" i="84"/>
  <c r="AH116" i="84"/>
  <c r="AH117" i="84"/>
  <c r="AH118" i="84"/>
  <c r="AH119" i="84"/>
  <c r="AH120" i="84"/>
  <c r="AH121" i="84"/>
  <c r="AH122" i="84"/>
  <c r="AH123" i="84"/>
  <c r="AH124" i="84"/>
  <c r="AH125" i="84"/>
  <c r="AH126" i="84"/>
  <c r="AH127" i="84"/>
  <c r="AH128" i="84"/>
  <c r="AH129" i="84"/>
  <c r="AH130" i="84"/>
  <c r="AH131" i="84"/>
  <c r="AH132" i="84"/>
  <c r="AH133" i="84"/>
  <c r="AH134" i="84"/>
  <c r="AH135" i="84"/>
  <c r="AH136" i="84"/>
  <c r="AH137" i="84"/>
  <c r="AH138" i="84"/>
  <c r="AH139" i="84"/>
  <c r="AH140" i="84"/>
  <c r="AH141" i="84"/>
  <c r="AH142" i="84"/>
  <c r="AH143" i="84"/>
  <c r="AH144" i="84"/>
  <c r="AH145" i="84"/>
  <c r="AH146" i="84"/>
  <c r="AH147" i="84"/>
  <c r="AH148" i="84"/>
  <c r="AH149" i="84"/>
  <c r="AH150" i="84"/>
  <c r="AH151" i="84"/>
  <c r="AH152" i="84"/>
  <c r="AH153" i="84"/>
  <c r="AH154" i="84"/>
  <c r="AH155" i="84"/>
  <c r="AH156" i="84"/>
  <c r="AH157" i="84"/>
  <c r="AH158" i="84"/>
  <c r="AH159" i="84"/>
  <c r="AH160" i="84"/>
  <c r="AH161" i="84"/>
  <c r="AH162" i="84"/>
  <c r="AH163" i="84"/>
  <c r="AH164" i="84"/>
  <c r="AH165" i="84"/>
  <c r="AH166" i="84"/>
  <c r="AH167" i="84"/>
  <c r="AH168" i="84"/>
  <c r="AH169" i="84"/>
  <c r="AH170" i="84"/>
  <c r="AH171" i="84"/>
  <c r="AH172" i="84"/>
  <c r="AH173" i="84"/>
  <c r="AH174" i="84"/>
  <c r="AH175" i="84"/>
  <c r="AH176" i="84"/>
  <c r="AH177" i="84"/>
  <c r="AH178" i="84"/>
  <c r="AH179" i="84"/>
  <c r="AH180" i="84"/>
  <c r="AH181" i="84"/>
  <c r="AH182" i="84"/>
  <c r="AH183" i="84"/>
  <c r="AH184" i="84"/>
  <c r="AH185" i="84"/>
  <c r="AH186" i="84"/>
  <c r="AH187" i="84"/>
  <c r="AH188" i="84"/>
  <c r="AH189" i="84"/>
  <c r="AH190" i="84"/>
  <c r="AH191" i="84"/>
  <c r="AH192" i="84"/>
  <c r="AH193" i="84"/>
  <c r="AH194" i="84"/>
  <c r="AH195" i="84"/>
  <c r="AH196" i="84"/>
  <c r="AH197" i="84"/>
  <c r="AH198" i="84"/>
  <c r="AH199" i="84"/>
  <c r="AH200" i="84"/>
  <c r="AH201" i="84"/>
  <c r="AH202" i="84"/>
  <c r="AH203" i="84"/>
  <c r="AH204" i="84"/>
  <c r="AH205" i="84"/>
  <c r="AH206" i="84"/>
  <c r="AH207" i="84"/>
  <c r="AH208" i="84"/>
  <c r="AH209" i="84"/>
  <c r="AH210" i="84"/>
  <c r="AH211" i="84"/>
  <c r="AH212" i="84"/>
  <c r="AH213" i="84"/>
  <c r="AH214" i="84"/>
  <c r="AH215" i="84"/>
  <c r="AH216" i="84"/>
  <c r="AH217" i="84"/>
  <c r="AH218" i="84"/>
  <c r="AH219" i="84"/>
  <c r="AH220" i="84"/>
  <c r="AH221" i="84"/>
  <c r="AH222" i="84"/>
  <c r="AH223" i="84"/>
  <c r="AH224" i="84"/>
  <c r="AH225" i="84"/>
  <c r="AH226" i="84"/>
  <c r="AH227" i="84"/>
  <c r="AH228" i="84"/>
  <c r="AH229" i="84"/>
  <c r="AH230" i="84"/>
  <c r="AH231" i="84"/>
  <c r="AH232" i="84"/>
  <c r="AH233" i="84"/>
  <c r="AH234" i="84"/>
  <c r="AH235" i="84"/>
  <c r="AH236" i="84"/>
  <c r="AH237" i="84"/>
  <c r="AH238" i="84"/>
  <c r="AH239" i="84"/>
  <c r="AH240" i="84"/>
  <c r="AH241" i="84"/>
  <c r="AH242" i="84"/>
  <c r="AH243" i="84"/>
  <c r="AH244" i="84"/>
  <c r="AH245" i="84"/>
  <c r="AH246" i="84"/>
  <c r="AH247" i="84"/>
  <c r="AH248" i="84"/>
  <c r="AH249" i="84"/>
  <c r="AH250" i="84"/>
  <c r="AH251" i="84"/>
  <c r="AH252" i="84"/>
  <c r="AH253" i="84"/>
  <c r="AH254" i="84"/>
  <c r="AH255" i="84"/>
  <c r="AH256" i="84"/>
  <c r="AH257" i="84"/>
  <c r="AH258" i="84"/>
  <c r="AH259" i="84"/>
  <c r="AH260" i="84"/>
  <c r="AH261" i="84"/>
  <c r="AH262" i="84"/>
  <c r="AH263" i="84"/>
  <c r="AH264" i="84"/>
  <c r="AH265" i="84"/>
  <c r="AH266" i="84"/>
  <c r="AH267" i="84"/>
  <c r="AH268" i="84"/>
  <c r="AH269" i="84"/>
  <c r="AH270" i="84"/>
  <c r="AH271" i="84"/>
  <c r="AH272" i="84"/>
  <c r="AH273" i="84"/>
  <c r="AH274" i="84"/>
  <c r="AH275" i="84"/>
  <c r="AH276" i="84"/>
  <c r="AH277" i="84"/>
  <c r="AH278" i="84"/>
  <c r="AH279" i="84"/>
  <c r="AH280" i="84"/>
  <c r="AH281" i="84"/>
  <c r="AH282" i="84"/>
  <c r="AH283" i="84"/>
  <c r="AH284" i="84"/>
  <c r="AH285" i="84"/>
  <c r="AH286" i="84"/>
  <c r="AH287" i="84"/>
  <c r="AH288" i="84"/>
  <c r="AH289" i="84"/>
  <c r="AH290" i="84"/>
  <c r="AH291" i="84"/>
  <c r="AH292" i="84"/>
  <c r="AH293" i="84"/>
  <c r="AH294" i="84"/>
  <c r="AH295" i="84"/>
  <c r="AH296" i="84"/>
  <c r="AH297" i="84"/>
  <c r="AH298" i="84"/>
  <c r="AH299" i="84"/>
  <c r="AH300" i="84"/>
  <c r="AH301" i="84"/>
  <c r="AH302" i="84"/>
  <c r="AH303" i="84"/>
  <c r="AH304" i="84"/>
  <c r="AH305" i="84"/>
  <c r="AH306" i="84"/>
  <c r="AH307" i="84"/>
  <c r="AH308" i="84"/>
  <c r="AH309" i="84"/>
  <c r="AH310" i="84"/>
  <c r="AH311" i="84"/>
  <c r="AH312" i="84"/>
  <c r="AH313" i="84"/>
  <c r="AH314" i="84"/>
  <c r="AH315" i="84"/>
  <c r="AH316" i="84"/>
  <c r="AH317" i="84"/>
  <c r="AH318" i="84"/>
  <c r="AH319" i="84"/>
  <c r="AH320" i="84"/>
  <c r="AH321" i="84"/>
  <c r="AH322" i="84"/>
  <c r="AH323" i="84"/>
  <c r="AH324" i="84"/>
  <c r="AH325" i="84"/>
  <c r="AH326" i="84"/>
  <c r="AH327" i="84"/>
  <c r="AH328" i="84"/>
  <c r="AH329" i="84"/>
  <c r="AH330" i="84"/>
  <c r="AH331" i="84"/>
  <c r="AH332" i="84"/>
  <c r="AH333" i="84"/>
  <c r="AH334" i="84"/>
  <c r="AH335" i="84"/>
  <c r="AH336" i="84"/>
  <c r="AH337" i="84"/>
  <c r="AH338" i="84"/>
  <c r="AH339" i="84"/>
  <c r="AH340" i="84"/>
  <c r="AH341" i="84"/>
  <c r="AH342" i="84"/>
  <c r="AH343" i="84"/>
  <c r="AH344" i="84"/>
  <c r="AH345" i="84"/>
  <c r="AH346" i="84"/>
  <c r="AH347" i="84"/>
  <c r="AH348" i="84"/>
  <c r="AH349" i="84"/>
  <c r="AH350" i="84"/>
  <c r="AH351" i="84"/>
  <c r="AH352" i="84"/>
  <c r="AH353" i="84"/>
  <c r="AH354" i="84"/>
  <c r="AH355" i="84"/>
  <c r="AH356" i="84"/>
  <c r="AH357" i="84"/>
  <c r="AH358" i="84"/>
  <c r="AH359" i="84"/>
  <c r="AH360" i="84"/>
  <c r="AH361" i="84"/>
  <c r="AH362" i="84"/>
  <c r="AH363" i="84"/>
  <c r="AH364" i="84"/>
  <c r="AH365" i="84"/>
  <c r="AH366" i="84"/>
  <c r="AH367" i="84"/>
  <c r="AH368" i="84"/>
  <c r="AH369" i="84"/>
  <c r="AH370" i="84"/>
  <c r="AH371" i="84"/>
  <c r="AH372" i="84"/>
  <c r="AH373" i="84"/>
  <c r="AH374" i="84"/>
  <c r="AH375" i="84"/>
  <c r="AH376" i="84"/>
  <c r="AH377" i="84"/>
  <c r="AH378" i="84"/>
  <c r="AH379" i="84"/>
  <c r="AH380" i="84"/>
  <c r="AH381" i="84"/>
  <c r="AH382" i="84"/>
  <c r="AH383" i="84"/>
  <c r="AH384" i="84"/>
  <c r="AH385" i="84"/>
  <c r="AH386" i="84"/>
  <c r="AH387" i="84"/>
  <c r="AH388" i="84"/>
  <c r="AH389" i="84"/>
  <c r="AH390" i="84"/>
  <c r="AH391" i="84"/>
  <c r="AH392" i="84"/>
  <c r="AH393" i="84"/>
  <c r="AH394" i="84"/>
  <c r="AH395" i="84"/>
  <c r="AH396" i="84"/>
  <c r="AH397" i="84"/>
  <c r="AH398" i="84"/>
  <c r="AH399" i="84"/>
  <c r="AH400" i="84"/>
  <c r="AH401" i="84"/>
  <c r="AH402" i="84"/>
  <c r="AH403" i="84"/>
  <c r="AH404" i="84"/>
  <c r="AH405" i="84"/>
  <c r="AH406" i="84"/>
  <c r="AH407" i="84"/>
  <c r="AH408" i="84"/>
  <c r="AH409" i="84"/>
  <c r="AH410" i="84"/>
  <c r="AH411" i="84"/>
  <c r="AH412" i="84"/>
  <c r="AH413" i="84"/>
  <c r="AH414" i="84"/>
  <c r="AH415" i="84"/>
  <c r="AH416" i="84"/>
  <c r="AH417" i="84"/>
  <c r="AH418" i="84"/>
  <c r="AH419" i="84"/>
  <c r="AH420" i="84"/>
  <c r="AH421" i="84"/>
  <c r="AH422" i="84"/>
  <c r="AH423" i="84"/>
  <c r="AH424" i="84"/>
  <c r="AH425" i="84"/>
  <c r="AH426" i="84"/>
  <c r="AH427" i="84"/>
  <c r="AH428" i="84"/>
  <c r="AH429" i="84"/>
  <c r="AH430" i="84"/>
  <c r="AH431" i="84"/>
  <c r="AH432" i="84"/>
  <c r="AH433" i="84"/>
  <c r="AH434" i="84"/>
  <c r="AH435" i="84"/>
  <c r="AH436" i="84"/>
  <c r="AH437" i="84"/>
  <c r="AH438" i="84"/>
  <c r="AH439" i="84"/>
  <c r="AH440" i="84"/>
  <c r="AH441" i="84"/>
  <c r="AH442" i="84"/>
  <c r="AH443" i="84"/>
  <c r="AH444" i="84"/>
  <c r="AH445" i="84"/>
  <c r="AH446" i="84"/>
  <c r="AH447" i="84"/>
  <c r="AH448" i="84"/>
  <c r="AH449" i="84"/>
  <c r="AH450" i="84"/>
  <c r="AH451" i="84"/>
  <c r="AH452" i="84"/>
  <c r="AH453" i="84"/>
  <c r="AH454" i="84"/>
  <c r="AH455" i="84"/>
  <c r="AH456" i="84"/>
  <c r="AH457" i="84"/>
  <c r="AH458" i="84"/>
  <c r="AH459" i="84"/>
  <c r="AH460" i="84"/>
  <c r="AH461" i="84"/>
  <c r="AH462" i="84"/>
  <c r="AH463" i="84"/>
  <c r="AH464" i="84"/>
  <c r="AH465" i="84"/>
  <c r="AH466" i="84"/>
  <c r="AH467" i="84"/>
  <c r="AH468" i="84"/>
  <c r="AH469" i="84"/>
  <c r="AH470" i="84"/>
  <c r="AH471" i="84"/>
  <c r="AH472" i="84"/>
  <c r="AH473" i="84"/>
  <c r="AH474" i="84"/>
  <c r="AH475" i="84"/>
  <c r="AH476" i="84"/>
  <c r="AH477" i="84"/>
  <c r="AH478" i="84"/>
  <c r="AH479" i="84"/>
  <c r="AH480" i="84"/>
  <c r="AH481" i="84"/>
  <c r="AH482" i="84"/>
  <c r="AH483" i="84"/>
  <c r="AH484" i="84"/>
  <c r="AH485" i="84"/>
  <c r="AH486" i="84"/>
  <c r="AH487" i="84"/>
  <c r="AH488" i="84"/>
  <c r="AH489" i="84"/>
  <c r="AH490" i="84"/>
  <c r="AH491" i="84"/>
  <c r="AH492" i="84"/>
  <c r="AH493" i="84"/>
  <c r="AH494" i="84"/>
  <c r="AH495" i="84"/>
  <c r="AH496" i="84"/>
  <c r="AH497" i="84"/>
  <c r="AH498" i="84"/>
  <c r="AH499" i="84"/>
  <c r="AH500" i="84"/>
  <c r="AH501" i="84"/>
  <c r="AH502" i="84"/>
  <c r="AH503" i="84"/>
  <c r="AH504" i="84"/>
  <c r="AH505" i="84"/>
  <c r="AH506" i="84"/>
  <c r="AH507" i="84"/>
  <c r="AH508" i="84"/>
  <c r="AH509" i="84"/>
  <c r="AH510" i="84"/>
  <c r="AH511" i="84"/>
  <c r="AH512" i="84"/>
  <c r="AH513" i="84"/>
  <c r="AH514" i="84"/>
  <c r="AH515" i="84"/>
  <c r="AH516" i="84"/>
  <c r="AH517" i="84"/>
  <c r="AH518" i="84"/>
  <c r="AH519" i="84"/>
  <c r="AH520" i="84"/>
  <c r="AH521" i="84"/>
  <c r="AH522" i="84"/>
  <c r="AH523" i="84"/>
  <c r="AH524" i="84"/>
  <c r="AH525" i="84"/>
  <c r="AH526" i="84"/>
  <c r="AH527" i="84"/>
  <c r="AH528" i="84"/>
  <c r="AH529" i="84"/>
  <c r="AH530" i="84"/>
  <c r="AH531" i="84"/>
  <c r="AH532" i="84"/>
  <c r="AH533" i="84"/>
  <c r="AH534" i="84"/>
  <c r="AH535" i="84"/>
  <c r="AH536" i="84"/>
  <c r="AH537" i="84"/>
  <c r="AH538" i="84"/>
  <c r="AH539" i="84"/>
  <c r="AH540" i="84"/>
  <c r="AH541" i="84"/>
  <c r="AH542" i="84"/>
  <c r="AH543" i="84"/>
  <c r="AH544" i="84"/>
  <c r="AH545" i="84"/>
  <c r="AH546" i="84"/>
  <c r="AH547" i="84"/>
  <c r="AH548" i="84"/>
  <c r="AH549" i="84"/>
  <c r="AH550" i="84"/>
  <c r="AH551" i="84"/>
  <c r="AH552" i="84"/>
  <c r="AH553" i="84"/>
  <c r="AH554" i="84"/>
  <c r="AH555" i="84"/>
  <c r="AH556" i="84"/>
  <c r="AH557" i="84"/>
  <c r="AH558" i="84"/>
  <c r="AH559" i="84"/>
  <c r="AH560" i="84"/>
  <c r="AH561" i="84"/>
  <c r="AH562" i="84"/>
  <c r="AH563" i="84"/>
  <c r="AH564" i="84"/>
  <c r="AH565" i="84"/>
  <c r="AH566" i="84"/>
  <c r="AH567" i="84"/>
  <c r="AH568" i="84"/>
  <c r="AH569" i="84"/>
  <c r="AH570" i="84"/>
  <c r="AH571" i="84"/>
  <c r="AH572" i="84"/>
  <c r="AH573" i="84"/>
  <c r="AH574" i="84"/>
  <c r="AH575" i="84"/>
  <c r="AH576" i="84"/>
  <c r="AH577" i="84"/>
  <c r="AH578" i="84"/>
  <c r="AH579" i="84"/>
  <c r="AH580" i="84"/>
  <c r="AH581" i="84"/>
  <c r="AH582" i="84"/>
  <c r="AH583" i="84"/>
  <c r="AH584" i="84"/>
  <c r="AH585" i="84"/>
  <c r="AH586" i="84"/>
  <c r="AH587" i="84"/>
  <c r="AH588" i="84"/>
  <c r="AH589" i="84"/>
  <c r="AH590" i="84"/>
  <c r="AH591" i="84"/>
  <c r="AH592" i="84"/>
  <c r="AH593" i="84"/>
  <c r="AH594" i="84"/>
  <c r="AH595" i="84"/>
  <c r="AH596" i="84"/>
  <c r="AH597" i="84"/>
  <c r="AH598" i="84"/>
  <c r="AH599" i="84"/>
  <c r="AH600" i="84"/>
  <c r="AH601" i="84"/>
  <c r="AH602" i="84"/>
  <c r="AH603" i="84"/>
  <c r="AH604" i="84"/>
  <c r="AH605" i="84"/>
  <c r="AH606" i="84"/>
  <c r="AH607" i="84"/>
  <c r="GJ45" i="37"/>
  <c r="GJ46" i="37"/>
  <c r="GJ47" i="37"/>
  <c r="GJ48" i="37"/>
  <c r="GJ49" i="37"/>
  <c r="GJ50" i="37"/>
  <c r="GJ51" i="37"/>
  <c r="GJ52" i="37"/>
  <c r="GJ53" i="37"/>
  <c r="GJ54" i="37"/>
  <c r="GJ55" i="37"/>
  <c r="GJ56" i="37"/>
  <c r="GJ57" i="37"/>
  <c r="GJ58" i="37"/>
  <c r="GJ59" i="37"/>
  <c r="GJ60" i="37"/>
  <c r="GJ61" i="37"/>
  <c r="GJ62" i="37"/>
  <c r="GJ63" i="37"/>
  <c r="GJ64" i="37"/>
  <c r="GJ65" i="37"/>
  <c r="GJ66" i="37"/>
  <c r="GJ67" i="37"/>
  <c r="GJ68" i="37"/>
  <c r="GJ69" i="37"/>
  <c r="GJ70" i="37"/>
  <c r="GJ71" i="37"/>
  <c r="GJ72" i="37"/>
  <c r="GJ73" i="37"/>
  <c r="GJ74" i="37"/>
  <c r="GJ75" i="37"/>
  <c r="GJ76" i="37"/>
  <c r="GJ77" i="37"/>
  <c r="GJ78" i="37"/>
  <c r="GJ79" i="37"/>
  <c r="GJ80" i="37"/>
  <c r="GJ81" i="37"/>
  <c r="GJ82" i="37"/>
  <c r="GJ83" i="37"/>
  <c r="GJ84" i="37"/>
  <c r="GJ85" i="37"/>
  <c r="GJ86" i="37"/>
  <c r="GJ87" i="37"/>
  <c r="GJ88" i="37"/>
  <c r="GJ89" i="37"/>
  <c r="GJ90" i="37"/>
  <c r="GJ91" i="37"/>
  <c r="GJ92" i="37"/>
  <c r="GJ93" i="37"/>
  <c r="GJ94" i="37"/>
  <c r="GJ95" i="37"/>
  <c r="GJ96" i="37"/>
  <c r="GJ97" i="37"/>
  <c r="GJ98" i="37"/>
  <c r="GJ99" i="37"/>
  <c r="GJ100" i="37"/>
  <c r="GJ101" i="37"/>
  <c r="GJ102" i="37"/>
  <c r="GJ103" i="37"/>
  <c r="GJ104" i="37"/>
  <c r="GJ105" i="37"/>
  <c r="GJ106" i="37"/>
  <c r="GJ107" i="37"/>
  <c r="GJ108" i="37"/>
  <c r="GJ109" i="37"/>
  <c r="GJ110" i="37"/>
  <c r="GJ111" i="37"/>
  <c r="GJ112" i="37"/>
  <c r="GJ113" i="37"/>
  <c r="GJ114" i="37"/>
  <c r="GJ115" i="37"/>
  <c r="GJ116" i="37"/>
  <c r="GJ117" i="37"/>
  <c r="GJ118" i="37"/>
  <c r="GJ119" i="37"/>
  <c r="GJ120" i="37"/>
  <c r="GJ121" i="37"/>
  <c r="GJ122" i="37"/>
  <c r="GJ123" i="37"/>
  <c r="GJ124" i="37"/>
  <c r="GJ125" i="37"/>
  <c r="GJ126" i="37"/>
  <c r="GJ127" i="37"/>
  <c r="GJ128" i="37"/>
  <c r="GJ129" i="37"/>
  <c r="GJ130" i="37"/>
  <c r="GJ131" i="37"/>
  <c r="GJ132" i="37"/>
  <c r="GJ133" i="37"/>
  <c r="GJ134" i="37"/>
  <c r="GJ135" i="37"/>
  <c r="GJ136" i="37"/>
  <c r="GJ137" i="37"/>
  <c r="GJ138" i="37"/>
  <c r="GJ139" i="37"/>
  <c r="GJ140" i="37"/>
  <c r="GJ141" i="37"/>
  <c r="GJ142" i="37"/>
  <c r="GJ143" i="37"/>
  <c r="GJ144" i="37"/>
  <c r="GJ145" i="37"/>
  <c r="GJ146" i="37"/>
  <c r="GJ147" i="37"/>
  <c r="GJ148" i="37"/>
  <c r="GJ149" i="37"/>
  <c r="GJ150" i="37"/>
  <c r="GJ151" i="37"/>
  <c r="GJ152" i="37"/>
  <c r="GJ153" i="37"/>
  <c r="GJ154" i="37"/>
  <c r="GJ155" i="37"/>
  <c r="GJ156" i="37"/>
  <c r="GJ157" i="37"/>
  <c r="GJ158" i="37"/>
  <c r="GJ159" i="37"/>
  <c r="GJ160" i="37"/>
  <c r="GJ161" i="37"/>
  <c r="GJ162" i="37"/>
  <c r="GJ163" i="37"/>
  <c r="GJ164" i="37"/>
  <c r="GJ165" i="37"/>
  <c r="GJ166" i="37"/>
  <c r="GJ167" i="37"/>
  <c r="GJ168" i="37"/>
  <c r="GJ169" i="37"/>
  <c r="GJ170" i="37"/>
  <c r="GJ171" i="37"/>
  <c r="GJ172" i="37"/>
  <c r="GJ173" i="37"/>
  <c r="GJ174" i="37"/>
  <c r="GJ175" i="37"/>
  <c r="GJ176" i="37"/>
  <c r="GJ177" i="37"/>
  <c r="GJ178" i="37"/>
  <c r="GJ179" i="37"/>
  <c r="GJ180" i="37"/>
  <c r="GJ181" i="37"/>
  <c r="GJ182" i="37"/>
  <c r="GJ183" i="37"/>
  <c r="GJ184" i="37"/>
  <c r="GJ185" i="37"/>
  <c r="GJ186" i="37"/>
  <c r="GJ187" i="37"/>
  <c r="GJ188" i="37"/>
  <c r="GJ189" i="37"/>
  <c r="GJ190" i="37"/>
  <c r="GJ191" i="37"/>
  <c r="GJ192" i="37"/>
  <c r="GJ193" i="37"/>
  <c r="GJ194" i="37"/>
  <c r="GJ195" i="37"/>
  <c r="GJ196" i="37"/>
  <c r="GJ197" i="37"/>
  <c r="GJ198" i="37"/>
  <c r="GJ199" i="37"/>
  <c r="GJ200" i="37"/>
  <c r="GJ201" i="37"/>
  <c r="GJ202" i="37"/>
  <c r="GJ203" i="37"/>
  <c r="GJ204" i="37"/>
  <c r="GJ205" i="37"/>
  <c r="GJ206" i="37"/>
  <c r="GJ207" i="37"/>
  <c r="GJ208" i="37"/>
  <c r="GJ209" i="37"/>
  <c r="IZ43" i="30"/>
  <c r="IZ44" i="30"/>
  <c r="IZ45" i="30"/>
  <c r="IZ46" i="30"/>
  <c r="IZ47" i="30"/>
  <c r="IZ48" i="30"/>
  <c r="IZ49" i="30"/>
  <c r="IZ50" i="30"/>
  <c r="IZ51" i="30"/>
  <c r="IZ52" i="30"/>
  <c r="IZ53" i="30"/>
  <c r="IZ54" i="30"/>
  <c r="IZ55" i="30"/>
  <c r="IZ56" i="30"/>
  <c r="IZ57" i="30"/>
  <c r="IZ58" i="30"/>
  <c r="IZ59" i="30"/>
  <c r="IZ60" i="30"/>
  <c r="IZ61" i="30"/>
  <c r="IZ62" i="30"/>
  <c r="IZ63" i="30"/>
  <c r="IZ64" i="30"/>
  <c r="IZ65" i="30"/>
  <c r="IZ66" i="30"/>
  <c r="IZ67" i="30"/>
  <c r="IZ68" i="30"/>
  <c r="IZ69" i="30"/>
  <c r="IZ70" i="30"/>
  <c r="IZ71" i="30"/>
  <c r="IZ72" i="30"/>
  <c r="IZ73" i="30"/>
  <c r="IZ74" i="30"/>
  <c r="IZ75" i="30"/>
  <c r="IZ76" i="30"/>
  <c r="IZ77" i="30"/>
  <c r="IZ78" i="30"/>
  <c r="IZ79" i="30"/>
  <c r="IZ80" i="30"/>
  <c r="IZ81" i="30"/>
  <c r="IZ82" i="30"/>
  <c r="IZ83" i="30"/>
  <c r="IZ84" i="30"/>
  <c r="IZ85" i="30"/>
  <c r="IZ86" i="30"/>
  <c r="IZ87" i="30"/>
  <c r="IZ88" i="30"/>
  <c r="IZ89" i="30"/>
  <c r="IZ90" i="30"/>
  <c r="IZ91" i="30"/>
  <c r="IZ92" i="30"/>
  <c r="IZ93" i="30"/>
  <c r="IZ94" i="30"/>
  <c r="IZ95" i="30"/>
  <c r="IZ96" i="30"/>
  <c r="IZ97" i="30"/>
  <c r="IZ98" i="30"/>
  <c r="IZ99" i="30"/>
  <c r="IZ100" i="30"/>
  <c r="IZ101" i="30"/>
  <c r="IZ102" i="30"/>
  <c r="IZ103" i="30"/>
  <c r="IZ104" i="30"/>
  <c r="IZ105" i="30"/>
  <c r="IZ106" i="30"/>
  <c r="IZ107" i="30"/>
  <c r="IZ108" i="30"/>
  <c r="IZ109" i="30"/>
  <c r="IZ110" i="30"/>
  <c r="IZ111" i="30"/>
  <c r="IZ112" i="30"/>
  <c r="IZ113" i="30"/>
  <c r="IZ114" i="30"/>
  <c r="IZ115" i="30"/>
  <c r="IZ116" i="30"/>
  <c r="IZ117" i="30"/>
  <c r="IZ118" i="30"/>
  <c r="IZ119" i="30"/>
  <c r="IZ120" i="30"/>
  <c r="IZ121" i="30"/>
  <c r="IZ122" i="30"/>
  <c r="IZ123" i="30"/>
  <c r="IZ124" i="30"/>
  <c r="IZ125" i="30"/>
  <c r="IZ126" i="30"/>
  <c r="IZ127" i="30"/>
  <c r="IZ128" i="30"/>
  <c r="IZ129" i="30"/>
  <c r="IZ130" i="30"/>
  <c r="IZ131" i="30"/>
  <c r="IZ132" i="30"/>
  <c r="IZ133" i="30"/>
  <c r="IZ134" i="30"/>
  <c r="IZ135" i="30"/>
  <c r="IZ136" i="30"/>
  <c r="IZ137" i="30"/>
  <c r="IZ138" i="30"/>
  <c r="IZ139" i="30"/>
  <c r="IZ140" i="30"/>
  <c r="IZ141" i="30"/>
  <c r="IZ142" i="30"/>
  <c r="IZ143" i="30"/>
  <c r="IZ144" i="30"/>
  <c r="IZ145" i="30"/>
  <c r="IZ146" i="30"/>
  <c r="IZ147" i="30"/>
  <c r="IZ148" i="30"/>
  <c r="IZ149" i="30"/>
  <c r="IZ150" i="30"/>
  <c r="IZ151" i="30"/>
  <c r="IZ152" i="30"/>
  <c r="IZ153" i="30"/>
  <c r="IZ154" i="30"/>
  <c r="IZ155" i="30"/>
  <c r="IZ156" i="30"/>
  <c r="IZ157" i="30"/>
  <c r="IZ158" i="30"/>
  <c r="IZ159" i="30"/>
  <c r="IZ160" i="30"/>
  <c r="IZ161" i="30"/>
  <c r="IZ162" i="30"/>
  <c r="IZ163" i="30"/>
  <c r="IZ164" i="30"/>
  <c r="IZ165" i="30"/>
  <c r="IZ166" i="30"/>
  <c r="IZ167" i="30"/>
  <c r="IZ168" i="30"/>
  <c r="IZ169" i="30"/>
  <c r="IZ170" i="30"/>
  <c r="IZ171" i="30"/>
  <c r="IZ172" i="30"/>
  <c r="IZ173" i="30"/>
  <c r="IZ174" i="30"/>
  <c r="IZ175" i="30"/>
  <c r="IZ176" i="30"/>
  <c r="IZ177" i="30"/>
  <c r="IZ178" i="30"/>
  <c r="IZ179" i="30"/>
  <c r="IZ180" i="30"/>
  <c r="IZ181" i="30"/>
  <c r="IZ182" i="30"/>
  <c r="IZ183" i="30"/>
  <c r="IZ184" i="30"/>
  <c r="IZ185" i="30"/>
  <c r="IZ186" i="30"/>
  <c r="IZ187" i="30"/>
  <c r="IZ188" i="30"/>
  <c r="IZ189" i="30"/>
  <c r="IZ190" i="30"/>
  <c r="IZ191" i="30"/>
  <c r="IZ192" i="30"/>
  <c r="IZ193" i="30"/>
  <c r="IZ194" i="30"/>
  <c r="IZ195" i="30"/>
  <c r="IZ196" i="30"/>
  <c r="IZ197" i="30"/>
  <c r="IZ198" i="30"/>
  <c r="IZ199" i="30"/>
  <c r="IZ200" i="30"/>
  <c r="IZ201" i="30"/>
  <c r="IZ202" i="30"/>
  <c r="IZ203" i="30"/>
  <c r="IZ204" i="30"/>
  <c r="IZ205" i="30"/>
  <c r="IZ206" i="30"/>
  <c r="IZ207" i="30"/>
  <c r="AK1" i="66"/>
  <c r="CX11" i="85"/>
  <c r="CX12" i="85"/>
  <c r="CX13" i="85"/>
  <c r="CX14" i="85"/>
  <c r="CX15" i="85"/>
  <c r="CX16" i="85"/>
  <c r="CX17" i="85"/>
  <c r="CX18" i="85"/>
  <c r="CX19" i="85"/>
  <c r="CX20" i="85"/>
  <c r="CX21" i="85"/>
  <c r="CX22" i="85"/>
  <c r="CX23" i="85"/>
  <c r="CX24" i="85"/>
  <c r="CX25" i="85"/>
  <c r="CX26" i="85"/>
  <c r="CX27" i="85"/>
  <c r="CX28" i="85"/>
  <c r="CX29" i="85"/>
  <c r="CX30" i="85"/>
  <c r="CX31" i="85"/>
  <c r="CX32" i="85"/>
  <c r="CX33" i="85"/>
  <c r="CX34" i="85"/>
  <c r="CX35" i="85"/>
  <c r="CX36" i="85"/>
  <c r="CX37" i="85"/>
  <c r="CX38" i="85"/>
  <c r="CX39" i="85"/>
  <c r="CX40" i="85"/>
  <c r="CX41" i="85"/>
  <c r="CX42" i="85"/>
  <c r="CX43" i="85"/>
  <c r="CX44" i="85"/>
  <c r="CX45" i="85"/>
  <c r="CX46" i="85"/>
  <c r="CX47" i="85"/>
  <c r="CX48" i="85"/>
  <c r="CX49" i="85"/>
  <c r="CX50" i="85"/>
  <c r="CX51" i="85"/>
  <c r="CX52" i="85"/>
  <c r="CX53" i="85"/>
  <c r="CX54" i="85"/>
  <c r="CX55" i="85"/>
  <c r="CX56" i="85"/>
  <c r="CX57" i="85"/>
  <c r="CX58" i="85"/>
  <c r="CX59" i="85"/>
  <c r="CX60" i="85"/>
  <c r="CX61" i="85"/>
  <c r="CX62" i="85"/>
  <c r="CX63" i="85"/>
  <c r="CX64" i="85"/>
  <c r="CX65" i="85"/>
  <c r="CX66" i="85"/>
  <c r="CX67" i="85"/>
  <c r="CX68" i="85"/>
  <c r="CX69" i="85"/>
  <c r="CX70" i="85"/>
  <c r="CX71" i="85"/>
  <c r="CX72" i="85"/>
  <c r="CX73" i="85"/>
  <c r="CX74" i="85"/>
  <c r="CX75" i="85"/>
  <c r="CX76" i="85"/>
  <c r="CX77" i="85"/>
  <c r="CX78" i="85"/>
  <c r="CX79" i="85"/>
  <c r="CX80" i="85"/>
  <c r="CX81" i="85"/>
  <c r="CX82" i="85"/>
  <c r="CX83" i="85"/>
  <c r="CX84" i="85"/>
  <c r="CX85" i="85"/>
  <c r="CX86" i="85"/>
  <c r="CX87" i="85"/>
  <c r="CX88" i="85"/>
  <c r="CX89" i="85"/>
  <c r="CX90" i="85"/>
  <c r="CX91" i="85"/>
  <c r="CX92" i="85"/>
  <c r="CX93" i="85"/>
  <c r="CX94" i="85"/>
  <c r="CX95" i="85"/>
  <c r="CX96" i="85"/>
  <c r="CX97" i="85"/>
  <c r="CX98" i="85"/>
  <c r="CX99" i="85"/>
  <c r="CX100" i="85"/>
  <c r="CX101" i="85"/>
  <c r="CX102" i="85"/>
  <c r="CX103" i="85"/>
  <c r="CX104" i="85"/>
  <c r="CX105" i="85"/>
  <c r="CX106" i="85"/>
  <c r="CX107" i="85"/>
  <c r="CX108" i="85"/>
  <c r="CX109" i="85"/>
  <c r="CX110" i="85"/>
  <c r="CX111" i="85"/>
  <c r="CX112" i="85"/>
  <c r="CX113" i="85"/>
  <c r="CX114" i="85"/>
  <c r="CX115" i="85"/>
  <c r="CX116" i="85"/>
  <c r="CX117" i="85"/>
  <c r="CX118" i="85"/>
  <c r="CX119" i="85"/>
  <c r="CX120" i="85"/>
  <c r="CX121" i="85"/>
  <c r="CX122" i="85"/>
  <c r="CX123" i="85"/>
  <c r="CX124" i="85"/>
  <c r="CX125" i="85"/>
  <c r="CX126" i="85"/>
  <c r="CX127" i="85"/>
  <c r="CX128" i="85"/>
  <c r="CX129" i="85"/>
  <c r="CX130" i="85"/>
  <c r="CX131" i="85"/>
  <c r="CX132" i="85"/>
  <c r="CX133" i="85"/>
  <c r="CX134" i="85"/>
  <c r="CX135" i="85"/>
  <c r="CX136" i="85"/>
  <c r="CX137" i="85"/>
  <c r="CX138" i="85"/>
  <c r="CX139" i="85"/>
  <c r="CX140" i="85"/>
  <c r="CX141" i="85"/>
  <c r="CX142" i="85"/>
  <c r="CX143" i="85"/>
  <c r="CX144" i="85"/>
  <c r="CX145" i="85"/>
  <c r="CX146" i="85"/>
  <c r="CX147" i="85"/>
  <c r="CX148" i="85"/>
  <c r="CX149" i="85"/>
  <c r="CX150" i="85"/>
  <c r="CX151" i="85"/>
  <c r="CX152" i="85"/>
  <c r="CX153" i="85"/>
  <c r="CX154" i="85"/>
  <c r="CX155" i="85"/>
  <c r="CX156" i="85"/>
  <c r="CX157" i="85"/>
  <c r="CX158" i="85"/>
  <c r="CX159" i="85"/>
  <c r="CX160" i="85"/>
  <c r="CX161" i="85"/>
  <c r="CX162" i="85"/>
  <c r="CX163" i="85"/>
  <c r="CX164" i="85"/>
  <c r="CX165" i="85"/>
  <c r="CX166" i="85"/>
  <c r="CX167" i="85"/>
  <c r="CX168" i="85"/>
  <c r="CX169" i="85"/>
  <c r="CX170" i="85"/>
  <c r="CX171" i="85"/>
  <c r="CX172" i="85"/>
  <c r="CX173" i="85"/>
  <c r="CX174" i="85"/>
  <c r="CX175" i="85"/>
  <c r="CX176" i="85"/>
  <c r="CX177" i="85"/>
  <c r="CX178" i="85"/>
  <c r="CX179" i="85"/>
  <c r="CX180" i="85"/>
  <c r="CX181" i="85"/>
  <c r="CX182" i="85"/>
  <c r="CX183" i="85"/>
  <c r="CX184" i="85"/>
  <c r="CX185" i="85"/>
  <c r="CX186" i="85"/>
  <c r="CX187" i="85"/>
  <c r="CX188" i="85"/>
  <c r="CX189" i="85"/>
  <c r="CX190" i="85"/>
  <c r="CX191" i="85"/>
  <c r="CX192" i="85"/>
  <c r="CX193" i="85"/>
  <c r="CX194" i="85"/>
  <c r="CX195" i="85"/>
  <c r="CX196" i="85"/>
  <c r="CX197" i="85"/>
  <c r="CX198" i="85"/>
  <c r="CX199" i="85"/>
  <c r="CX200" i="85"/>
  <c r="CX201" i="85"/>
  <c r="CX202" i="85"/>
  <c r="CX203" i="85"/>
  <c r="CX204" i="85"/>
  <c r="CX205" i="85"/>
  <c r="CX206" i="85"/>
  <c r="CX207" i="85"/>
  <c r="CX208" i="85"/>
  <c r="CX209" i="85"/>
  <c r="CX10" i="85"/>
  <c r="D27" i="66" l="1"/>
  <c r="D26" i="66"/>
  <c r="D30" i="66"/>
  <c r="D34" i="66"/>
  <c r="AK38" i="66"/>
  <c r="D38" i="66" s="1"/>
  <c r="D31" i="66"/>
  <c r="D35" i="66"/>
  <c r="AK39" i="66"/>
  <c r="D39" i="66" s="1"/>
  <c r="D28" i="66"/>
  <c r="D32" i="66"/>
  <c r="AK40" i="66"/>
  <c r="D40" i="66" s="1"/>
  <c r="D29" i="66"/>
  <c r="D33" i="66"/>
  <c r="CE43" i="30"/>
  <c r="CE44" i="30"/>
  <c r="CE45" i="30"/>
  <c r="CE46" i="30"/>
  <c r="CE47" i="30"/>
  <c r="CE48" i="30"/>
  <c r="CE49" i="30"/>
  <c r="CE50" i="30"/>
  <c r="CE51" i="30"/>
  <c r="CE52" i="30"/>
  <c r="CE53" i="30"/>
  <c r="CE54" i="30"/>
  <c r="CE55" i="30"/>
  <c r="CE56" i="30"/>
  <c r="CE57" i="30"/>
  <c r="CE58" i="30"/>
  <c r="CE59" i="30"/>
  <c r="CE60" i="30"/>
  <c r="CE61" i="30"/>
  <c r="CE62" i="30"/>
  <c r="CE63" i="30"/>
  <c r="CE64" i="30"/>
  <c r="CE65" i="30"/>
  <c r="CE66" i="30"/>
  <c r="CE67" i="30"/>
  <c r="CE68" i="30"/>
  <c r="CE69" i="30"/>
  <c r="CE70" i="30"/>
  <c r="CE71" i="30"/>
  <c r="CE72" i="30"/>
  <c r="CE73" i="30"/>
  <c r="CE74" i="30"/>
  <c r="CE75" i="30"/>
  <c r="CE76" i="30"/>
  <c r="CE77" i="30"/>
  <c r="CE78" i="30"/>
  <c r="CE79" i="30"/>
  <c r="CE80" i="30"/>
  <c r="CE81" i="30"/>
  <c r="CE82" i="30"/>
  <c r="CE83" i="30"/>
  <c r="CE84" i="30"/>
  <c r="CE85" i="30"/>
  <c r="CE86" i="30"/>
  <c r="CE87" i="30"/>
  <c r="CE88" i="30"/>
  <c r="CE89" i="30"/>
  <c r="CE90" i="30"/>
  <c r="CE91" i="30"/>
  <c r="CE92" i="30"/>
  <c r="CE93" i="30"/>
  <c r="CE94" i="30"/>
  <c r="CE95" i="30"/>
  <c r="CE96" i="30"/>
  <c r="CE97" i="30"/>
  <c r="CE98" i="30"/>
  <c r="CE99" i="30"/>
  <c r="CE100" i="30"/>
  <c r="CE101" i="30"/>
  <c r="CE102" i="30"/>
  <c r="CE103" i="30"/>
  <c r="CE104" i="30"/>
  <c r="CE105" i="30"/>
  <c r="CE106" i="30"/>
  <c r="CE107" i="30"/>
  <c r="CE108" i="30"/>
  <c r="CE109" i="30"/>
  <c r="CE110" i="30"/>
  <c r="CE111" i="30"/>
  <c r="CE112" i="30"/>
  <c r="CE113" i="30"/>
  <c r="CE114" i="30"/>
  <c r="CE115" i="30"/>
  <c r="CE116" i="30"/>
  <c r="CE117" i="30"/>
  <c r="CE118" i="30"/>
  <c r="CE119" i="30"/>
  <c r="CE120" i="30"/>
  <c r="CE121" i="30"/>
  <c r="CE122" i="30"/>
  <c r="CE123" i="30"/>
  <c r="CE124" i="30"/>
  <c r="CE125" i="30"/>
  <c r="CE126" i="30"/>
  <c r="CE127" i="30"/>
  <c r="CE128" i="30"/>
  <c r="CE129" i="30"/>
  <c r="CE130" i="30"/>
  <c r="CE131" i="30"/>
  <c r="CE132" i="30"/>
  <c r="CE133" i="30"/>
  <c r="CE134" i="30"/>
  <c r="CE135" i="30"/>
  <c r="CE136" i="30"/>
  <c r="CE137" i="30"/>
  <c r="CE138" i="30"/>
  <c r="CE139" i="30"/>
  <c r="CE140" i="30"/>
  <c r="CE141" i="30"/>
  <c r="CE142" i="30"/>
  <c r="CE143" i="30"/>
  <c r="CE144" i="30"/>
  <c r="CE145" i="30"/>
  <c r="CE146" i="30"/>
  <c r="CE147" i="30"/>
  <c r="CE148" i="30"/>
  <c r="CE149" i="30"/>
  <c r="CE150" i="30"/>
  <c r="CE151" i="30"/>
  <c r="CE152" i="30"/>
  <c r="CE153" i="30"/>
  <c r="CE154" i="30"/>
  <c r="CE155" i="30"/>
  <c r="CE156" i="30"/>
  <c r="CE157" i="30"/>
  <c r="CE158" i="30"/>
  <c r="CE159" i="30"/>
  <c r="CE160" i="30"/>
  <c r="CE161" i="30"/>
  <c r="CE162" i="30"/>
  <c r="CE163" i="30"/>
  <c r="CE164" i="30"/>
  <c r="CE165" i="30"/>
  <c r="CE166" i="30"/>
  <c r="CE167" i="30"/>
  <c r="CE168" i="30"/>
  <c r="CE169" i="30"/>
  <c r="CE170" i="30"/>
  <c r="CE171" i="30"/>
  <c r="CE172" i="30"/>
  <c r="CE173" i="30"/>
  <c r="CE174" i="30"/>
  <c r="CE175" i="30"/>
  <c r="CE176" i="30"/>
  <c r="CE177" i="30"/>
  <c r="CE178" i="30"/>
  <c r="CE179" i="30"/>
  <c r="CE180" i="30"/>
  <c r="CE181" i="30"/>
  <c r="CE182" i="30"/>
  <c r="CE183" i="30"/>
  <c r="CE184" i="30"/>
  <c r="CE185" i="30"/>
  <c r="CE186" i="30"/>
  <c r="CE187" i="30"/>
  <c r="CE188" i="30"/>
  <c r="CE189" i="30"/>
  <c r="CE190" i="30"/>
  <c r="CE191" i="30"/>
  <c r="CE192" i="30"/>
  <c r="CE193" i="30"/>
  <c r="CE194" i="30"/>
  <c r="CE195" i="30"/>
  <c r="CE196" i="30"/>
  <c r="CE197" i="30"/>
  <c r="CE198" i="30"/>
  <c r="CE199" i="30"/>
  <c r="CE200" i="30"/>
  <c r="CE201" i="30"/>
  <c r="CE202" i="30"/>
  <c r="CE203" i="30"/>
  <c r="CE204" i="30"/>
  <c r="CE205" i="30"/>
  <c r="CE206" i="30"/>
  <c r="CE207" i="30"/>
  <c r="HN43" i="30"/>
  <c r="HN44" i="30"/>
  <c r="HN45" i="30"/>
  <c r="HN46" i="30"/>
  <c r="HN47" i="30"/>
  <c r="HN48" i="30"/>
  <c r="HN49" i="30"/>
  <c r="HN50" i="30"/>
  <c r="HN51" i="30"/>
  <c r="HN52" i="30"/>
  <c r="HN53" i="30"/>
  <c r="HN54" i="30"/>
  <c r="HN55" i="30"/>
  <c r="HN56" i="30"/>
  <c r="HN57" i="30"/>
  <c r="HN58" i="30"/>
  <c r="HN59" i="30"/>
  <c r="HN60" i="30"/>
  <c r="HN61" i="30"/>
  <c r="HN62" i="30"/>
  <c r="HN63" i="30"/>
  <c r="HN64" i="30"/>
  <c r="HN65" i="30"/>
  <c r="HN66" i="30"/>
  <c r="HN67" i="30"/>
  <c r="HN68" i="30"/>
  <c r="HN69" i="30"/>
  <c r="HN70" i="30"/>
  <c r="HN71" i="30"/>
  <c r="HN72" i="30"/>
  <c r="HN73" i="30"/>
  <c r="HN74" i="30"/>
  <c r="HN75" i="30"/>
  <c r="HN76" i="30"/>
  <c r="HN77" i="30"/>
  <c r="HN78" i="30"/>
  <c r="HN79" i="30"/>
  <c r="HN80" i="30"/>
  <c r="HN81" i="30"/>
  <c r="HN82" i="30"/>
  <c r="HN83" i="30"/>
  <c r="HN84" i="30"/>
  <c r="HN85" i="30"/>
  <c r="HN86" i="30"/>
  <c r="HN87" i="30"/>
  <c r="HN88" i="30"/>
  <c r="HN89" i="30"/>
  <c r="HN90" i="30"/>
  <c r="HN91" i="30"/>
  <c r="HN92" i="30"/>
  <c r="HN93" i="30"/>
  <c r="HN94" i="30"/>
  <c r="HN95" i="30"/>
  <c r="HN96" i="30"/>
  <c r="HN97" i="30"/>
  <c r="HN98" i="30"/>
  <c r="HN99" i="30"/>
  <c r="HN100" i="30"/>
  <c r="HN101" i="30"/>
  <c r="HN102" i="30"/>
  <c r="HN103" i="30"/>
  <c r="HN104" i="30"/>
  <c r="HN105" i="30"/>
  <c r="HN106" i="30"/>
  <c r="HN107" i="30"/>
  <c r="HN108" i="30"/>
  <c r="HN109" i="30"/>
  <c r="HN110" i="30"/>
  <c r="HN111" i="30"/>
  <c r="HN112" i="30"/>
  <c r="HN113" i="30"/>
  <c r="HN114" i="30"/>
  <c r="HN115" i="30"/>
  <c r="HN116" i="30"/>
  <c r="HN117" i="30"/>
  <c r="HN118" i="30"/>
  <c r="HN119" i="30"/>
  <c r="HN120" i="30"/>
  <c r="HN121" i="30"/>
  <c r="HN122" i="30"/>
  <c r="HN123" i="30"/>
  <c r="HN124" i="30"/>
  <c r="HN125" i="30"/>
  <c r="HN126" i="30"/>
  <c r="HN127" i="30"/>
  <c r="HN128" i="30"/>
  <c r="HN129" i="30"/>
  <c r="HN130" i="30"/>
  <c r="HN131" i="30"/>
  <c r="HN132" i="30"/>
  <c r="HN133" i="30"/>
  <c r="HN134" i="30"/>
  <c r="HN135" i="30"/>
  <c r="HN136" i="30"/>
  <c r="HN137" i="30"/>
  <c r="HN138" i="30"/>
  <c r="HN139" i="30"/>
  <c r="HN140" i="30"/>
  <c r="HN141" i="30"/>
  <c r="HN142" i="30"/>
  <c r="HN143" i="30"/>
  <c r="HN144" i="30"/>
  <c r="HN145" i="30"/>
  <c r="HN146" i="30"/>
  <c r="HN147" i="30"/>
  <c r="HN148" i="30"/>
  <c r="HN149" i="30"/>
  <c r="HN150" i="30"/>
  <c r="HN151" i="30"/>
  <c r="HN152" i="30"/>
  <c r="HN153" i="30"/>
  <c r="HN154" i="30"/>
  <c r="HN155" i="30"/>
  <c r="HN156" i="30"/>
  <c r="HN157" i="30"/>
  <c r="HN158" i="30"/>
  <c r="HN159" i="30"/>
  <c r="HN160" i="30"/>
  <c r="HN161" i="30"/>
  <c r="HN162" i="30"/>
  <c r="HN163" i="30"/>
  <c r="HN164" i="30"/>
  <c r="HN165" i="30"/>
  <c r="HN166" i="30"/>
  <c r="HN167" i="30"/>
  <c r="HN168" i="30"/>
  <c r="HN169" i="30"/>
  <c r="HN170" i="30"/>
  <c r="HN171" i="30"/>
  <c r="HN172" i="30"/>
  <c r="HN173" i="30"/>
  <c r="HN174" i="30"/>
  <c r="HN175" i="30"/>
  <c r="HN176" i="30"/>
  <c r="HN177" i="30"/>
  <c r="HN178" i="30"/>
  <c r="HN179" i="30"/>
  <c r="HN180" i="30"/>
  <c r="HN181" i="30"/>
  <c r="HN182" i="30"/>
  <c r="HN183" i="30"/>
  <c r="HN184" i="30"/>
  <c r="HN185" i="30"/>
  <c r="HN186" i="30"/>
  <c r="HN187" i="30"/>
  <c r="HN188" i="30"/>
  <c r="HN189" i="30"/>
  <c r="HN190" i="30"/>
  <c r="HN191" i="30"/>
  <c r="HN192" i="30"/>
  <c r="HN193" i="30"/>
  <c r="HN194" i="30"/>
  <c r="HN195" i="30"/>
  <c r="HN196" i="30"/>
  <c r="HN197" i="30"/>
  <c r="HN198" i="30"/>
  <c r="HN199" i="30"/>
  <c r="HN200" i="30"/>
  <c r="HN201" i="30"/>
  <c r="HN202" i="30"/>
  <c r="HN203" i="30"/>
  <c r="HN204" i="30"/>
  <c r="HN205" i="30"/>
  <c r="HN206" i="30"/>
  <c r="HN207" i="30"/>
  <c r="BZ11" i="37" l="1"/>
  <c r="CA11" i="37" s="1"/>
  <c r="BZ12" i="37"/>
  <c r="CA12" i="37" s="1"/>
  <c r="BZ13" i="37"/>
  <c r="CA13" i="37"/>
  <c r="BZ14" i="37"/>
  <c r="CA14" i="37" s="1"/>
  <c r="BZ15" i="37"/>
  <c r="CA15" i="37" s="1"/>
  <c r="BZ17" i="37"/>
  <c r="CA17" i="37" s="1"/>
  <c r="BZ18" i="37"/>
  <c r="CA18" i="37" s="1"/>
  <c r="BZ19" i="37"/>
  <c r="CA19" i="37" s="1"/>
  <c r="BZ20" i="37"/>
  <c r="CA20" i="37" s="1"/>
  <c r="BZ21" i="37"/>
  <c r="CA21" i="37"/>
  <c r="BZ22" i="37"/>
  <c r="CA22" i="37" s="1"/>
  <c r="BZ23" i="37"/>
  <c r="CA23" i="37" s="1"/>
  <c r="BZ24" i="37"/>
  <c r="CA24" i="37" s="1"/>
  <c r="BZ25" i="37"/>
  <c r="CA25" i="37" s="1"/>
  <c r="BZ26" i="37"/>
  <c r="CA26" i="37" s="1"/>
  <c r="BZ27" i="37"/>
  <c r="CA27" i="37" s="1"/>
  <c r="BZ28" i="37"/>
  <c r="CA28" i="37" s="1"/>
  <c r="BZ29" i="37"/>
  <c r="CA29" i="37"/>
  <c r="BZ30" i="37"/>
  <c r="CA30" i="37" s="1"/>
  <c r="BZ31" i="37"/>
  <c r="CA31" i="37" s="1"/>
  <c r="BZ32" i="37"/>
  <c r="CA32" i="37" s="1"/>
  <c r="BZ33" i="37"/>
  <c r="CA33" i="37" s="1"/>
  <c r="BZ34" i="37"/>
  <c r="CA34" i="37" s="1"/>
  <c r="BZ35" i="37"/>
  <c r="CA35" i="37" s="1"/>
  <c r="BZ36" i="37"/>
  <c r="CA36" i="37" s="1"/>
  <c r="BZ37" i="37"/>
  <c r="CA37" i="37"/>
  <c r="BZ38" i="37"/>
  <c r="CA38" i="37" s="1"/>
  <c r="BZ39" i="37"/>
  <c r="CA39" i="37" s="1"/>
  <c r="BZ40" i="37"/>
  <c r="CA40" i="37" s="1"/>
  <c r="BZ41" i="37"/>
  <c r="CA41" i="37" s="1"/>
  <c r="BZ42" i="37"/>
  <c r="CA42" i="37" s="1"/>
  <c r="BZ43" i="37"/>
  <c r="CA43" i="37" s="1"/>
  <c r="BZ44" i="37"/>
  <c r="CA44" i="37" s="1"/>
  <c r="BZ45" i="37"/>
  <c r="CA45" i="37"/>
  <c r="BZ46" i="37"/>
  <c r="CA46" i="37" s="1"/>
  <c r="BZ47" i="37"/>
  <c r="CA47" i="37" s="1"/>
  <c r="BZ48" i="37"/>
  <c r="CA48" i="37" s="1"/>
  <c r="BZ49" i="37"/>
  <c r="CA49" i="37" s="1"/>
  <c r="BZ50" i="37"/>
  <c r="CA50" i="37" s="1"/>
  <c r="BZ51" i="37"/>
  <c r="CA51" i="37" s="1"/>
  <c r="BZ52" i="37"/>
  <c r="CA52" i="37" s="1"/>
  <c r="BZ53" i="37"/>
  <c r="CA53" i="37"/>
  <c r="BZ54" i="37"/>
  <c r="CA54" i="37" s="1"/>
  <c r="BZ55" i="37"/>
  <c r="CA55" i="37" s="1"/>
  <c r="BZ56" i="37"/>
  <c r="CA56" i="37" s="1"/>
  <c r="BZ57" i="37"/>
  <c r="CA57" i="37" s="1"/>
  <c r="BZ58" i="37"/>
  <c r="CA58" i="37" s="1"/>
  <c r="BZ59" i="37"/>
  <c r="CA59" i="37" s="1"/>
  <c r="BZ60" i="37"/>
  <c r="CA60" i="37" s="1"/>
  <c r="BZ61" i="37"/>
  <c r="CA61" i="37"/>
  <c r="BZ62" i="37"/>
  <c r="CA62" i="37" s="1"/>
  <c r="BZ63" i="37"/>
  <c r="CA63" i="37" s="1"/>
  <c r="BZ64" i="37"/>
  <c r="CA64" i="37" s="1"/>
  <c r="BZ65" i="37"/>
  <c r="CA65" i="37" s="1"/>
  <c r="BZ66" i="37"/>
  <c r="CA66" i="37" s="1"/>
  <c r="BZ67" i="37"/>
  <c r="CA67" i="37" s="1"/>
  <c r="BZ68" i="37"/>
  <c r="CA68" i="37" s="1"/>
  <c r="BZ69" i="37"/>
  <c r="CA69" i="37"/>
  <c r="BZ70" i="37"/>
  <c r="CA70" i="37" s="1"/>
  <c r="BZ71" i="37"/>
  <c r="CA71" i="37" s="1"/>
  <c r="BZ72" i="37"/>
  <c r="CA72" i="37" s="1"/>
  <c r="BZ73" i="37"/>
  <c r="CA73" i="37" s="1"/>
  <c r="BZ74" i="37"/>
  <c r="CA74" i="37" s="1"/>
  <c r="BZ75" i="37"/>
  <c r="CA75" i="37" s="1"/>
  <c r="BZ76" i="37"/>
  <c r="CA76" i="37" s="1"/>
  <c r="BZ77" i="37"/>
  <c r="CA77" i="37"/>
  <c r="BZ78" i="37"/>
  <c r="CA78" i="37" s="1"/>
  <c r="BZ79" i="37"/>
  <c r="CA79" i="37" s="1"/>
  <c r="BZ80" i="37"/>
  <c r="CA80" i="37" s="1"/>
  <c r="BZ81" i="37"/>
  <c r="CA81" i="37" s="1"/>
  <c r="BZ82" i="37"/>
  <c r="CA82" i="37" s="1"/>
  <c r="BZ83" i="37"/>
  <c r="CA83" i="37" s="1"/>
  <c r="BZ84" i="37"/>
  <c r="CA84" i="37" s="1"/>
  <c r="BZ85" i="37"/>
  <c r="CA85" i="37"/>
  <c r="BZ86" i="37"/>
  <c r="CA86" i="37" s="1"/>
  <c r="BZ87" i="37"/>
  <c r="CA87" i="37" s="1"/>
  <c r="BZ88" i="37"/>
  <c r="CA88" i="37" s="1"/>
  <c r="BZ89" i="37"/>
  <c r="CA89" i="37" s="1"/>
  <c r="BZ90" i="37"/>
  <c r="CA90" i="37" s="1"/>
  <c r="BZ91" i="37"/>
  <c r="CA91" i="37" s="1"/>
  <c r="BZ92" i="37"/>
  <c r="CA92" i="37" s="1"/>
  <c r="BZ93" i="37"/>
  <c r="CA93" i="37"/>
  <c r="BZ94" i="37"/>
  <c r="CA94" i="37" s="1"/>
  <c r="BZ95" i="37"/>
  <c r="CA95" i="37" s="1"/>
  <c r="BZ96" i="37"/>
  <c r="CA96" i="37" s="1"/>
  <c r="BZ97" i="37"/>
  <c r="CA97" i="37" s="1"/>
  <c r="BZ98" i="37"/>
  <c r="CA98" i="37" s="1"/>
  <c r="BZ99" i="37"/>
  <c r="CA99" i="37" s="1"/>
  <c r="BZ100" i="37"/>
  <c r="CA100" i="37" s="1"/>
  <c r="BZ101" i="37"/>
  <c r="CA101" i="37"/>
  <c r="BZ102" i="37"/>
  <c r="CA102" i="37" s="1"/>
  <c r="BZ103" i="37"/>
  <c r="CA103" i="37" s="1"/>
  <c r="BZ104" i="37"/>
  <c r="CA104" i="37" s="1"/>
  <c r="BZ105" i="37"/>
  <c r="CA105" i="37" s="1"/>
  <c r="BZ106" i="37"/>
  <c r="CA106" i="37" s="1"/>
  <c r="BZ107" i="37"/>
  <c r="CA107" i="37" s="1"/>
  <c r="BZ108" i="37"/>
  <c r="CA108" i="37" s="1"/>
  <c r="BZ109" i="37"/>
  <c r="CA109" i="37"/>
  <c r="BZ110" i="37"/>
  <c r="CA110" i="37" s="1"/>
  <c r="BZ111" i="37"/>
  <c r="CA111" i="37" s="1"/>
  <c r="BZ112" i="37"/>
  <c r="CA112" i="37" s="1"/>
  <c r="BZ113" i="37"/>
  <c r="CA113" i="37" s="1"/>
  <c r="BZ114" i="37"/>
  <c r="CA114" i="37" s="1"/>
  <c r="BZ115" i="37"/>
  <c r="CA115" i="37" s="1"/>
  <c r="BZ116" i="37"/>
  <c r="CA116" i="37" s="1"/>
  <c r="BZ117" i="37"/>
  <c r="CA117" i="37"/>
  <c r="BZ118" i="37"/>
  <c r="CA118" i="37" s="1"/>
  <c r="BZ119" i="37"/>
  <c r="CA119" i="37" s="1"/>
  <c r="BZ120" i="37"/>
  <c r="CA120" i="37" s="1"/>
  <c r="BZ121" i="37"/>
  <c r="CA121" i="37" s="1"/>
  <c r="BZ122" i="37"/>
  <c r="CA122" i="37" s="1"/>
  <c r="BZ123" i="37"/>
  <c r="CA123" i="37" s="1"/>
  <c r="BZ124" i="37"/>
  <c r="CA124" i="37" s="1"/>
  <c r="BZ125" i="37"/>
  <c r="CA125" i="37"/>
  <c r="BZ126" i="37"/>
  <c r="CA126" i="37" s="1"/>
  <c r="BZ127" i="37"/>
  <c r="CA127" i="37" s="1"/>
  <c r="BZ128" i="37"/>
  <c r="CA128" i="37" s="1"/>
  <c r="BZ129" i="37"/>
  <c r="CA129" i="37" s="1"/>
  <c r="BZ130" i="37"/>
  <c r="CA130" i="37" s="1"/>
  <c r="BZ131" i="37"/>
  <c r="CA131" i="37" s="1"/>
  <c r="BZ132" i="37"/>
  <c r="CA132" i="37" s="1"/>
  <c r="BZ133" i="37"/>
  <c r="CA133" i="37"/>
  <c r="BZ134" i="37"/>
  <c r="CA134" i="37" s="1"/>
  <c r="BZ135" i="37"/>
  <c r="CA135" i="37" s="1"/>
  <c r="BZ136" i="37"/>
  <c r="CA136" i="37" s="1"/>
  <c r="BZ137" i="37"/>
  <c r="CA137" i="37" s="1"/>
  <c r="BZ138" i="37"/>
  <c r="CA138" i="37" s="1"/>
  <c r="BZ139" i="37"/>
  <c r="CA139" i="37"/>
  <c r="BZ140" i="37"/>
  <c r="CA140" i="37" s="1"/>
  <c r="BZ141" i="37"/>
  <c r="CA141" i="37"/>
  <c r="BZ142" i="37"/>
  <c r="CA142" i="37" s="1"/>
  <c r="BZ143" i="37"/>
  <c r="CA143" i="37" s="1"/>
  <c r="BZ144" i="37"/>
  <c r="CA144" i="37" s="1"/>
  <c r="BZ145" i="37"/>
  <c r="CA145" i="37" s="1"/>
  <c r="BZ146" i="37"/>
  <c r="CA146" i="37" s="1"/>
  <c r="BZ147" i="37"/>
  <c r="CA147" i="37"/>
  <c r="BZ148" i="37"/>
  <c r="CA148" i="37" s="1"/>
  <c r="BZ149" i="37"/>
  <c r="CA149" i="37"/>
  <c r="BZ150" i="37"/>
  <c r="CA150" i="37" s="1"/>
  <c r="BZ151" i="37"/>
  <c r="CA151" i="37" s="1"/>
  <c r="BZ152" i="37"/>
  <c r="CA152" i="37" s="1"/>
  <c r="BZ153" i="37"/>
  <c r="CA153" i="37" s="1"/>
  <c r="BZ154" i="37"/>
  <c r="CA154" i="37" s="1"/>
  <c r="BZ155" i="37"/>
  <c r="CA155" i="37"/>
  <c r="BZ156" i="37"/>
  <c r="CA156" i="37" s="1"/>
  <c r="BZ157" i="37"/>
  <c r="CA157" i="37"/>
  <c r="BZ158" i="37"/>
  <c r="CA158" i="37" s="1"/>
  <c r="BZ159" i="37"/>
  <c r="CA159" i="37" s="1"/>
  <c r="BZ160" i="37"/>
  <c r="CA160" i="37" s="1"/>
  <c r="BZ161" i="37"/>
  <c r="CA161" i="37" s="1"/>
  <c r="BZ162" i="37"/>
  <c r="CA162" i="37" s="1"/>
  <c r="BZ163" i="37"/>
  <c r="CA163" i="37"/>
  <c r="BZ164" i="37"/>
  <c r="CA164" i="37" s="1"/>
  <c r="BZ165" i="37"/>
  <c r="CA165" i="37"/>
  <c r="BZ166" i="37"/>
  <c r="CA166" i="37" s="1"/>
  <c r="BZ167" i="37"/>
  <c r="CA167" i="37" s="1"/>
  <c r="BZ168" i="37"/>
  <c r="CA168" i="37" s="1"/>
  <c r="BZ169" i="37"/>
  <c r="CA169" i="37" s="1"/>
  <c r="BZ170" i="37"/>
  <c r="CA170" i="37" s="1"/>
  <c r="BZ171" i="37"/>
  <c r="CA171" i="37"/>
  <c r="BZ172" i="37"/>
  <c r="CA172" i="37" s="1"/>
  <c r="BZ173" i="37"/>
  <c r="CA173" i="37"/>
  <c r="BZ174" i="37"/>
  <c r="CA174" i="37" s="1"/>
  <c r="BZ175" i="37"/>
  <c r="CA175" i="37" s="1"/>
  <c r="BZ176" i="37"/>
  <c r="CA176" i="37" s="1"/>
  <c r="BZ177" i="37"/>
  <c r="CA177" i="37" s="1"/>
  <c r="BZ178" i="37"/>
  <c r="CA178" i="37" s="1"/>
  <c r="BZ179" i="37"/>
  <c r="CA179" i="37" s="1"/>
  <c r="BZ180" i="37"/>
  <c r="CA180" i="37" s="1"/>
  <c r="BZ181" i="37"/>
  <c r="CA181" i="37"/>
  <c r="BZ182" i="37"/>
  <c r="CA182" i="37" s="1"/>
  <c r="BZ183" i="37"/>
  <c r="CA183" i="37"/>
  <c r="BZ184" i="37"/>
  <c r="CA184" i="37" s="1"/>
  <c r="BZ185" i="37"/>
  <c r="CA185" i="37"/>
  <c r="BZ186" i="37"/>
  <c r="CA186" i="37" s="1"/>
  <c r="BZ187" i="37"/>
  <c r="CA187" i="37"/>
  <c r="BZ188" i="37"/>
  <c r="CA188" i="37" s="1"/>
  <c r="BZ189" i="37"/>
  <c r="CA189" i="37"/>
  <c r="BZ190" i="37"/>
  <c r="CA190" i="37" s="1"/>
  <c r="BZ191" i="37"/>
  <c r="CA191" i="37"/>
  <c r="BZ192" i="37"/>
  <c r="CA192" i="37" s="1"/>
  <c r="BZ193" i="37"/>
  <c r="CA193" i="37"/>
  <c r="BZ194" i="37"/>
  <c r="CA194" i="37" s="1"/>
  <c r="BZ195" i="37"/>
  <c r="CA195" i="37"/>
  <c r="BZ196" i="37"/>
  <c r="CA196" i="37" s="1"/>
  <c r="BZ197" i="37"/>
  <c r="CA197" i="37"/>
  <c r="BZ198" i="37"/>
  <c r="CA198" i="37" s="1"/>
  <c r="BZ199" i="37"/>
  <c r="CA199" i="37"/>
  <c r="BZ200" i="37"/>
  <c r="CA200" i="37" s="1"/>
  <c r="BZ201" i="37"/>
  <c r="CA201" i="37"/>
  <c r="BZ202" i="37"/>
  <c r="CA202" i="37" s="1"/>
  <c r="BZ203" i="37"/>
  <c r="CA203" i="37"/>
  <c r="BZ204" i="37"/>
  <c r="CA204" i="37" s="1"/>
  <c r="BZ205" i="37"/>
  <c r="CA205" i="37"/>
  <c r="BZ206" i="37"/>
  <c r="CA206" i="37" s="1"/>
  <c r="BZ207" i="37"/>
  <c r="CA207" i="37"/>
  <c r="BZ208" i="37"/>
  <c r="CA208" i="37" s="1"/>
  <c r="BZ209" i="37"/>
  <c r="CA209" i="37"/>
  <c r="CA10" i="37"/>
  <c r="BZ10" i="37"/>
  <c r="CO209" i="37"/>
  <c r="CN209" i="37"/>
  <c r="CM209" i="37"/>
  <c r="CL209" i="37"/>
  <c r="CK209" i="37"/>
  <c r="CJ209" i="37"/>
  <c r="CI209" i="37"/>
  <c r="CH209" i="37"/>
  <c r="CG209" i="37"/>
  <c r="CF209" i="37"/>
  <c r="CE209" i="37"/>
  <c r="CD209" i="37"/>
  <c r="CO208" i="37"/>
  <c r="CN208" i="37"/>
  <c r="CM208" i="37"/>
  <c r="CL208" i="37"/>
  <c r="CK208" i="37"/>
  <c r="CJ208" i="37"/>
  <c r="CI208" i="37"/>
  <c r="CH208" i="37"/>
  <c r="CG208" i="37"/>
  <c r="CF208" i="37"/>
  <c r="CE208" i="37"/>
  <c r="CD208" i="37"/>
  <c r="CO207" i="37"/>
  <c r="CN207" i="37"/>
  <c r="CM207" i="37"/>
  <c r="CL207" i="37"/>
  <c r="CK207" i="37"/>
  <c r="CJ207" i="37"/>
  <c r="CI207" i="37"/>
  <c r="CH207" i="37"/>
  <c r="CG207" i="37"/>
  <c r="CF207" i="37"/>
  <c r="CE207" i="37"/>
  <c r="CD207" i="37"/>
  <c r="CO206" i="37"/>
  <c r="CN206" i="37"/>
  <c r="CM206" i="37"/>
  <c r="CL206" i="37"/>
  <c r="CK206" i="37"/>
  <c r="CJ206" i="37"/>
  <c r="CI206" i="37"/>
  <c r="CH206" i="37"/>
  <c r="CG206" i="37"/>
  <c r="CF206" i="37"/>
  <c r="CE206" i="37"/>
  <c r="CD206" i="37"/>
  <c r="CO205" i="37"/>
  <c r="CN205" i="37"/>
  <c r="CM205" i="37"/>
  <c r="CL205" i="37"/>
  <c r="CK205" i="37"/>
  <c r="CJ205" i="37"/>
  <c r="CI205" i="37"/>
  <c r="CH205" i="37"/>
  <c r="CG205" i="37"/>
  <c r="CF205" i="37"/>
  <c r="CE205" i="37"/>
  <c r="CD205" i="37"/>
  <c r="CO204" i="37"/>
  <c r="CN204" i="37"/>
  <c r="CM204" i="37"/>
  <c r="CL204" i="37"/>
  <c r="CK204" i="37"/>
  <c r="CJ204" i="37"/>
  <c r="CI204" i="37"/>
  <c r="CH204" i="37"/>
  <c r="CG204" i="37"/>
  <c r="CF204" i="37"/>
  <c r="CE204" i="37"/>
  <c r="CD204" i="37"/>
  <c r="CO203" i="37"/>
  <c r="CN203" i="37"/>
  <c r="CM203" i="37"/>
  <c r="CL203" i="37"/>
  <c r="CK203" i="37"/>
  <c r="CJ203" i="37"/>
  <c r="CI203" i="37"/>
  <c r="CH203" i="37"/>
  <c r="CG203" i="37"/>
  <c r="CF203" i="37"/>
  <c r="CE203" i="37"/>
  <c r="CD203" i="37"/>
  <c r="CO202" i="37"/>
  <c r="CN202" i="37"/>
  <c r="CM202" i="37"/>
  <c r="CL202" i="37"/>
  <c r="CK202" i="37"/>
  <c r="CJ202" i="37"/>
  <c r="CI202" i="37"/>
  <c r="CH202" i="37"/>
  <c r="CG202" i="37"/>
  <c r="CF202" i="37"/>
  <c r="CE202" i="37"/>
  <c r="CD202" i="37"/>
  <c r="CO201" i="37"/>
  <c r="CN201" i="37"/>
  <c r="CM201" i="37"/>
  <c r="CL201" i="37"/>
  <c r="CK201" i="37"/>
  <c r="CJ201" i="37"/>
  <c r="CI201" i="37"/>
  <c r="CH201" i="37"/>
  <c r="CG201" i="37"/>
  <c r="CF201" i="37"/>
  <c r="CE201" i="37"/>
  <c r="CD201" i="37"/>
  <c r="CO200" i="37"/>
  <c r="CN200" i="37"/>
  <c r="CM200" i="37"/>
  <c r="CL200" i="37"/>
  <c r="CK200" i="37"/>
  <c r="CJ200" i="37"/>
  <c r="CI200" i="37"/>
  <c r="CH200" i="37"/>
  <c r="CG200" i="37"/>
  <c r="CF200" i="37"/>
  <c r="CE200" i="37"/>
  <c r="CD200" i="37"/>
  <c r="CO199" i="37"/>
  <c r="CN199" i="37"/>
  <c r="CM199" i="37"/>
  <c r="CL199" i="37"/>
  <c r="CK199" i="37"/>
  <c r="CJ199" i="37"/>
  <c r="CI199" i="37"/>
  <c r="CH199" i="37"/>
  <c r="CG199" i="37"/>
  <c r="CF199" i="37"/>
  <c r="CE199" i="37"/>
  <c r="CD199" i="37"/>
  <c r="CO198" i="37"/>
  <c r="CN198" i="37"/>
  <c r="CM198" i="37"/>
  <c r="CL198" i="37"/>
  <c r="CK198" i="37"/>
  <c r="CJ198" i="37"/>
  <c r="CI198" i="37"/>
  <c r="CH198" i="37"/>
  <c r="CG198" i="37"/>
  <c r="CF198" i="37"/>
  <c r="CE198" i="37"/>
  <c r="CD198" i="37"/>
  <c r="CO197" i="37"/>
  <c r="CN197" i="37"/>
  <c r="CM197" i="37"/>
  <c r="CL197" i="37"/>
  <c r="CK197" i="37"/>
  <c r="CJ197" i="37"/>
  <c r="CI197" i="37"/>
  <c r="CH197" i="37"/>
  <c r="CG197" i="37"/>
  <c r="CF197" i="37"/>
  <c r="CE197" i="37"/>
  <c r="CD197" i="37"/>
  <c r="CO196" i="37"/>
  <c r="CN196" i="37"/>
  <c r="CM196" i="37"/>
  <c r="CL196" i="37"/>
  <c r="CK196" i="37"/>
  <c r="CJ196" i="37"/>
  <c r="CI196" i="37"/>
  <c r="CH196" i="37"/>
  <c r="CG196" i="37"/>
  <c r="CF196" i="37"/>
  <c r="CE196" i="37"/>
  <c r="CD196" i="37"/>
  <c r="CO195" i="37"/>
  <c r="CN195" i="37"/>
  <c r="CM195" i="37"/>
  <c r="CL195" i="37"/>
  <c r="CK195" i="37"/>
  <c r="CJ195" i="37"/>
  <c r="CI195" i="37"/>
  <c r="CH195" i="37"/>
  <c r="CG195" i="37"/>
  <c r="CF195" i="37"/>
  <c r="CE195" i="37"/>
  <c r="CD195" i="37"/>
  <c r="CO194" i="37"/>
  <c r="CN194" i="37"/>
  <c r="CM194" i="37"/>
  <c r="CL194" i="37"/>
  <c r="CK194" i="37"/>
  <c r="CJ194" i="37"/>
  <c r="CI194" i="37"/>
  <c r="CH194" i="37"/>
  <c r="CG194" i="37"/>
  <c r="CF194" i="37"/>
  <c r="CE194" i="37"/>
  <c r="CD194" i="37"/>
  <c r="CO193" i="37"/>
  <c r="CN193" i="37"/>
  <c r="CM193" i="37"/>
  <c r="CL193" i="37"/>
  <c r="CK193" i="37"/>
  <c r="CJ193" i="37"/>
  <c r="CI193" i="37"/>
  <c r="CH193" i="37"/>
  <c r="CG193" i="37"/>
  <c r="CF193" i="37"/>
  <c r="CE193" i="37"/>
  <c r="CD193" i="37"/>
  <c r="CO192" i="37"/>
  <c r="CN192" i="37"/>
  <c r="CM192" i="37"/>
  <c r="CL192" i="37"/>
  <c r="CK192" i="37"/>
  <c r="CJ192" i="37"/>
  <c r="CI192" i="37"/>
  <c r="CH192" i="37"/>
  <c r="CG192" i="37"/>
  <c r="CF192" i="37"/>
  <c r="CE192" i="37"/>
  <c r="CD192" i="37"/>
  <c r="CO191" i="37"/>
  <c r="CN191" i="37"/>
  <c r="CM191" i="37"/>
  <c r="CL191" i="37"/>
  <c r="CK191" i="37"/>
  <c r="CJ191" i="37"/>
  <c r="CI191" i="37"/>
  <c r="CH191" i="37"/>
  <c r="CG191" i="37"/>
  <c r="CF191" i="37"/>
  <c r="CE191" i="37"/>
  <c r="CD191" i="37"/>
  <c r="CO190" i="37"/>
  <c r="CN190" i="37"/>
  <c r="CM190" i="37"/>
  <c r="CL190" i="37"/>
  <c r="CK190" i="37"/>
  <c r="CJ190" i="37"/>
  <c r="CI190" i="37"/>
  <c r="CH190" i="37"/>
  <c r="CG190" i="37"/>
  <c r="CF190" i="37"/>
  <c r="CE190" i="37"/>
  <c r="CD190" i="37"/>
  <c r="CO189" i="37"/>
  <c r="CN189" i="37"/>
  <c r="CM189" i="37"/>
  <c r="CL189" i="37"/>
  <c r="CK189" i="37"/>
  <c r="CJ189" i="37"/>
  <c r="CI189" i="37"/>
  <c r="CH189" i="37"/>
  <c r="CG189" i="37"/>
  <c r="CF189" i="37"/>
  <c r="CE189" i="37"/>
  <c r="CD189" i="37"/>
  <c r="CO188" i="37"/>
  <c r="CN188" i="37"/>
  <c r="CM188" i="37"/>
  <c r="CL188" i="37"/>
  <c r="CK188" i="37"/>
  <c r="CJ188" i="37"/>
  <c r="CI188" i="37"/>
  <c r="CH188" i="37"/>
  <c r="CG188" i="37"/>
  <c r="CF188" i="37"/>
  <c r="CE188" i="37"/>
  <c r="CD188" i="37"/>
  <c r="CO187" i="37"/>
  <c r="CN187" i="37"/>
  <c r="CM187" i="37"/>
  <c r="CL187" i="37"/>
  <c r="CK187" i="37"/>
  <c r="CJ187" i="37"/>
  <c r="CI187" i="37"/>
  <c r="CH187" i="37"/>
  <c r="CG187" i="37"/>
  <c r="CF187" i="37"/>
  <c r="CE187" i="37"/>
  <c r="CD187" i="37"/>
  <c r="CO186" i="37"/>
  <c r="CN186" i="37"/>
  <c r="CM186" i="37"/>
  <c r="CL186" i="37"/>
  <c r="CK186" i="37"/>
  <c r="CJ186" i="37"/>
  <c r="CI186" i="37"/>
  <c r="CH186" i="37"/>
  <c r="CG186" i="37"/>
  <c r="CF186" i="37"/>
  <c r="CE186" i="37"/>
  <c r="CD186" i="37"/>
  <c r="CO185" i="37"/>
  <c r="CN185" i="37"/>
  <c r="CM185" i="37"/>
  <c r="CL185" i="37"/>
  <c r="CK185" i="37"/>
  <c r="CJ185" i="37"/>
  <c r="CI185" i="37"/>
  <c r="CH185" i="37"/>
  <c r="CG185" i="37"/>
  <c r="CF185" i="37"/>
  <c r="CE185" i="37"/>
  <c r="CD185" i="37"/>
  <c r="CO184" i="37"/>
  <c r="CN184" i="37"/>
  <c r="CM184" i="37"/>
  <c r="CL184" i="37"/>
  <c r="CK184" i="37"/>
  <c r="CJ184" i="37"/>
  <c r="CI184" i="37"/>
  <c r="CH184" i="37"/>
  <c r="CG184" i="37"/>
  <c r="CF184" i="37"/>
  <c r="CE184" i="37"/>
  <c r="CD184" i="37"/>
  <c r="CO183" i="37"/>
  <c r="CN183" i="37"/>
  <c r="CM183" i="37"/>
  <c r="CL183" i="37"/>
  <c r="CK183" i="37"/>
  <c r="CJ183" i="37"/>
  <c r="CI183" i="37"/>
  <c r="CH183" i="37"/>
  <c r="CG183" i="37"/>
  <c r="CF183" i="37"/>
  <c r="CE183" i="37"/>
  <c r="CD183" i="37"/>
  <c r="CO182" i="37"/>
  <c r="CN182" i="37"/>
  <c r="CM182" i="37"/>
  <c r="CL182" i="37"/>
  <c r="CK182" i="37"/>
  <c r="CJ182" i="37"/>
  <c r="CI182" i="37"/>
  <c r="CH182" i="37"/>
  <c r="CG182" i="37"/>
  <c r="CF182" i="37"/>
  <c r="CE182" i="37"/>
  <c r="CD182" i="37"/>
  <c r="CO181" i="37"/>
  <c r="CN181" i="37"/>
  <c r="CM181" i="37"/>
  <c r="CL181" i="37"/>
  <c r="CK181" i="37"/>
  <c r="CJ181" i="37"/>
  <c r="CI181" i="37"/>
  <c r="CH181" i="37"/>
  <c r="CG181" i="37"/>
  <c r="CF181" i="37"/>
  <c r="CE181" i="37"/>
  <c r="CD181" i="37"/>
  <c r="CO180" i="37"/>
  <c r="CN180" i="37"/>
  <c r="CM180" i="37"/>
  <c r="CL180" i="37"/>
  <c r="CK180" i="37"/>
  <c r="CJ180" i="37"/>
  <c r="CI180" i="37"/>
  <c r="CH180" i="37"/>
  <c r="CG180" i="37"/>
  <c r="CF180" i="37"/>
  <c r="CE180" i="37"/>
  <c r="CD180" i="37"/>
  <c r="CO179" i="37"/>
  <c r="CN179" i="37"/>
  <c r="CM179" i="37"/>
  <c r="CL179" i="37"/>
  <c r="CK179" i="37"/>
  <c r="CJ179" i="37"/>
  <c r="CI179" i="37"/>
  <c r="CH179" i="37"/>
  <c r="CG179" i="37"/>
  <c r="CF179" i="37"/>
  <c r="CE179" i="37"/>
  <c r="CD179" i="37"/>
  <c r="CO178" i="37"/>
  <c r="CN178" i="37"/>
  <c r="CM178" i="37"/>
  <c r="CL178" i="37"/>
  <c r="CK178" i="37"/>
  <c r="CJ178" i="37"/>
  <c r="CI178" i="37"/>
  <c r="CH178" i="37"/>
  <c r="CG178" i="37"/>
  <c r="CF178" i="37"/>
  <c r="CE178" i="37"/>
  <c r="CD178" i="37"/>
  <c r="CO177" i="37"/>
  <c r="CN177" i="37"/>
  <c r="CM177" i="37"/>
  <c r="CL177" i="37"/>
  <c r="CK177" i="37"/>
  <c r="CJ177" i="37"/>
  <c r="CI177" i="37"/>
  <c r="CH177" i="37"/>
  <c r="CG177" i="37"/>
  <c r="CF177" i="37"/>
  <c r="CE177" i="37"/>
  <c r="CD177" i="37"/>
  <c r="CO176" i="37"/>
  <c r="CN176" i="37"/>
  <c r="CM176" i="37"/>
  <c r="CL176" i="37"/>
  <c r="CK176" i="37"/>
  <c r="CJ176" i="37"/>
  <c r="CI176" i="37"/>
  <c r="CH176" i="37"/>
  <c r="CG176" i="37"/>
  <c r="CF176" i="37"/>
  <c r="CE176" i="37"/>
  <c r="CD176" i="37"/>
  <c r="CO175" i="37"/>
  <c r="CN175" i="37"/>
  <c r="CM175" i="37"/>
  <c r="CL175" i="37"/>
  <c r="CK175" i="37"/>
  <c r="CJ175" i="37"/>
  <c r="CI175" i="37"/>
  <c r="CH175" i="37"/>
  <c r="CG175" i="37"/>
  <c r="CF175" i="37"/>
  <c r="CE175" i="37"/>
  <c r="CD175" i="37"/>
  <c r="CO174" i="37"/>
  <c r="CN174" i="37"/>
  <c r="CM174" i="37"/>
  <c r="CL174" i="37"/>
  <c r="CK174" i="37"/>
  <c r="CJ174" i="37"/>
  <c r="CI174" i="37"/>
  <c r="CH174" i="37"/>
  <c r="CG174" i="37"/>
  <c r="CF174" i="37"/>
  <c r="CE174" i="37"/>
  <c r="CD174" i="37"/>
  <c r="CO173" i="37"/>
  <c r="CN173" i="37"/>
  <c r="CM173" i="37"/>
  <c r="CL173" i="37"/>
  <c r="CK173" i="37"/>
  <c r="CJ173" i="37"/>
  <c r="CI173" i="37"/>
  <c r="CH173" i="37"/>
  <c r="CG173" i="37"/>
  <c r="CF173" i="37"/>
  <c r="CE173" i="37"/>
  <c r="CD173" i="37"/>
  <c r="CO172" i="37"/>
  <c r="CN172" i="37"/>
  <c r="CM172" i="37"/>
  <c r="CL172" i="37"/>
  <c r="CK172" i="37"/>
  <c r="CJ172" i="37"/>
  <c r="CI172" i="37"/>
  <c r="CH172" i="37"/>
  <c r="CG172" i="37"/>
  <c r="CF172" i="37"/>
  <c r="CE172" i="37"/>
  <c r="CD172" i="37"/>
  <c r="CO171" i="37"/>
  <c r="CN171" i="37"/>
  <c r="CM171" i="37"/>
  <c r="CL171" i="37"/>
  <c r="CK171" i="37"/>
  <c r="CJ171" i="37"/>
  <c r="CI171" i="37"/>
  <c r="CH171" i="37"/>
  <c r="CG171" i="37"/>
  <c r="CF171" i="37"/>
  <c r="CE171" i="37"/>
  <c r="CD171" i="37"/>
  <c r="CO170" i="37"/>
  <c r="CN170" i="37"/>
  <c r="CM170" i="37"/>
  <c r="CL170" i="37"/>
  <c r="CK170" i="37"/>
  <c r="CJ170" i="37"/>
  <c r="CI170" i="37"/>
  <c r="CH170" i="37"/>
  <c r="CG170" i="37"/>
  <c r="CF170" i="37"/>
  <c r="CE170" i="37"/>
  <c r="CD170" i="37"/>
  <c r="CO169" i="37"/>
  <c r="CN169" i="37"/>
  <c r="CM169" i="37"/>
  <c r="CL169" i="37"/>
  <c r="CK169" i="37"/>
  <c r="CJ169" i="37"/>
  <c r="CI169" i="37"/>
  <c r="CH169" i="37"/>
  <c r="CG169" i="37"/>
  <c r="CF169" i="37"/>
  <c r="CE169" i="37"/>
  <c r="CD169" i="37"/>
  <c r="CO168" i="37"/>
  <c r="CN168" i="37"/>
  <c r="CM168" i="37"/>
  <c r="CL168" i="37"/>
  <c r="CK168" i="37"/>
  <c r="CJ168" i="37"/>
  <c r="CI168" i="37"/>
  <c r="CH168" i="37"/>
  <c r="CG168" i="37"/>
  <c r="CF168" i="37"/>
  <c r="CE168" i="37"/>
  <c r="CD168" i="37"/>
  <c r="CO167" i="37"/>
  <c r="CN167" i="37"/>
  <c r="CM167" i="37"/>
  <c r="CL167" i="37"/>
  <c r="CK167" i="37"/>
  <c r="CJ167" i="37"/>
  <c r="CI167" i="37"/>
  <c r="CH167" i="37"/>
  <c r="CG167" i="37"/>
  <c r="CF167" i="37"/>
  <c r="CE167" i="37"/>
  <c r="CD167" i="37"/>
  <c r="CO166" i="37"/>
  <c r="CN166" i="37"/>
  <c r="CM166" i="37"/>
  <c r="CL166" i="37"/>
  <c r="CK166" i="37"/>
  <c r="CJ166" i="37"/>
  <c r="CI166" i="37"/>
  <c r="CH166" i="37"/>
  <c r="CG166" i="37"/>
  <c r="CF166" i="37"/>
  <c r="CE166" i="37"/>
  <c r="CD166" i="37"/>
  <c r="CO165" i="37"/>
  <c r="CN165" i="37"/>
  <c r="CM165" i="37"/>
  <c r="CL165" i="37"/>
  <c r="CK165" i="37"/>
  <c r="CJ165" i="37"/>
  <c r="CI165" i="37"/>
  <c r="CH165" i="37"/>
  <c r="CG165" i="37"/>
  <c r="CF165" i="37"/>
  <c r="CE165" i="37"/>
  <c r="CD165" i="37"/>
  <c r="CO164" i="37"/>
  <c r="CN164" i="37"/>
  <c r="CM164" i="37"/>
  <c r="CL164" i="37"/>
  <c r="CK164" i="37"/>
  <c r="CJ164" i="37"/>
  <c r="CI164" i="37"/>
  <c r="CH164" i="37"/>
  <c r="CG164" i="37"/>
  <c r="CF164" i="37"/>
  <c r="CE164" i="37"/>
  <c r="CD164" i="37"/>
  <c r="CO163" i="37"/>
  <c r="CN163" i="37"/>
  <c r="CM163" i="37"/>
  <c r="CL163" i="37"/>
  <c r="CK163" i="37"/>
  <c r="CJ163" i="37"/>
  <c r="CI163" i="37"/>
  <c r="CH163" i="37"/>
  <c r="CG163" i="37"/>
  <c r="CF163" i="37"/>
  <c r="CE163" i="37"/>
  <c r="CD163" i="37"/>
  <c r="CO162" i="37"/>
  <c r="CN162" i="37"/>
  <c r="CM162" i="37"/>
  <c r="CL162" i="37"/>
  <c r="CK162" i="37"/>
  <c r="CJ162" i="37"/>
  <c r="CI162" i="37"/>
  <c r="CH162" i="37"/>
  <c r="CG162" i="37"/>
  <c r="CF162" i="37"/>
  <c r="CE162" i="37"/>
  <c r="CD162" i="37"/>
  <c r="CO161" i="37"/>
  <c r="CN161" i="37"/>
  <c r="CM161" i="37"/>
  <c r="CL161" i="37"/>
  <c r="CK161" i="37"/>
  <c r="CJ161" i="37"/>
  <c r="CI161" i="37"/>
  <c r="CH161" i="37"/>
  <c r="CG161" i="37"/>
  <c r="CF161" i="37"/>
  <c r="CE161" i="37"/>
  <c r="CD161" i="37"/>
  <c r="CO160" i="37"/>
  <c r="CN160" i="37"/>
  <c r="CM160" i="37"/>
  <c r="CL160" i="37"/>
  <c r="CK160" i="37"/>
  <c r="CJ160" i="37"/>
  <c r="CI160" i="37"/>
  <c r="CH160" i="37"/>
  <c r="CG160" i="37"/>
  <c r="CF160" i="37"/>
  <c r="CE160" i="37"/>
  <c r="CD160" i="37"/>
  <c r="CO159" i="37"/>
  <c r="CN159" i="37"/>
  <c r="CM159" i="37"/>
  <c r="CL159" i="37"/>
  <c r="CK159" i="37"/>
  <c r="CJ159" i="37"/>
  <c r="CI159" i="37"/>
  <c r="CH159" i="37"/>
  <c r="CG159" i="37"/>
  <c r="CF159" i="37"/>
  <c r="CE159" i="37"/>
  <c r="CD159" i="37"/>
  <c r="CO158" i="37"/>
  <c r="CN158" i="37"/>
  <c r="CM158" i="37"/>
  <c r="CL158" i="37"/>
  <c r="CK158" i="37"/>
  <c r="CJ158" i="37"/>
  <c r="CI158" i="37"/>
  <c r="CH158" i="37"/>
  <c r="CG158" i="37"/>
  <c r="CF158" i="37"/>
  <c r="CE158" i="37"/>
  <c r="CD158" i="37"/>
  <c r="CO157" i="37"/>
  <c r="CN157" i="37"/>
  <c r="CM157" i="37"/>
  <c r="CL157" i="37"/>
  <c r="CK157" i="37"/>
  <c r="CJ157" i="37"/>
  <c r="CI157" i="37"/>
  <c r="CH157" i="37"/>
  <c r="CG157" i="37"/>
  <c r="CF157" i="37"/>
  <c r="CE157" i="37"/>
  <c r="CD157" i="37"/>
  <c r="CO156" i="37"/>
  <c r="CN156" i="37"/>
  <c r="CM156" i="37"/>
  <c r="CL156" i="37"/>
  <c r="CK156" i="37"/>
  <c r="CJ156" i="37"/>
  <c r="CI156" i="37"/>
  <c r="CH156" i="37"/>
  <c r="CG156" i="37"/>
  <c r="CF156" i="37"/>
  <c r="CE156" i="37"/>
  <c r="CD156" i="37"/>
  <c r="CO155" i="37"/>
  <c r="CN155" i="37"/>
  <c r="CM155" i="37"/>
  <c r="CL155" i="37"/>
  <c r="CK155" i="37"/>
  <c r="CJ155" i="37"/>
  <c r="CI155" i="37"/>
  <c r="CH155" i="37"/>
  <c r="CG155" i="37"/>
  <c r="CF155" i="37"/>
  <c r="CE155" i="37"/>
  <c r="CD155" i="37"/>
  <c r="CO154" i="37"/>
  <c r="CN154" i="37"/>
  <c r="CM154" i="37"/>
  <c r="CL154" i="37"/>
  <c r="CK154" i="37"/>
  <c r="CJ154" i="37"/>
  <c r="CI154" i="37"/>
  <c r="CH154" i="37"/>
  <c r="CG154" i="37"/>
  <c r="CF154" i="37"/>
  <c r="CE154" i="37"/>
  <c r="CD154" i="37"/>
  <c r="CO153" i="37"/>
  <c r="CN153" i="37"/>
  <c r="CM153" i="37"/>
  <c r="CL153" i="37"/>
  <c r="CK153" i="37"/>
  <c r="CJ153" i="37"/>
  <c r="CI153" i="37"/>
  <c r="CH153" i="37"/>
  <c r="CG153" i="37"/>
  <c r="CF153" i="37"/>
  <c r="CE153" i="37"/>
  <c r="CD153" i="37"/>
  <c r="CO152" i="37"/>
  <c r="CN152" i="37"/>
  <c r="CM152" i="37"/>
  <c r="CL152" i="37"/>
  <c r="CK152" i="37"/>
  <c r="CJ152" i="37"/>
  <c r="CI152" i="37"/>
  <c r="CH152" i="37"/>
  <c r="CG152" i="37"/>
  <c r="CF152" i="37"/>
  <c r="CE152" i="37"/>
  <c r="CD152" i="37"/>
  <c r="CO151" i="37"/>
  <c r="CN151" i="37"/>
  <c r="CM151" i="37"/>
  <c r="CL151" i="37"/>
  <c r="CK151" i="37"/>
  <c r="CJ151" i="37"/>
  <c r="CI151" i="37"/>
  <c r="CH151" i="37"/>
  <c r="CG151" i="37"/>
  <c r="CF151" i="37"/>
  <c r="CE151" i="37"/>
  <c r="CD151" i="37"/>
  <c r="CO150" i="37"/>
  <c r="CN150" i="37"/>
  <c r="CM150" i="37"/>
  <c r="CL150" i="37"/>
  <c r="CK150" i="37"/>
  <c r="CJ150" i="37"/>
  <c r="CI150" i="37"/>
  <c r="CH150" i="37"/>
  <c r="CG150" i="37"/>
  <c r="CF150" i="37"/>
  <c r="CE150" i="37"/>
  <c r="CD150" i="37"/>
  <c r="CO149" i="37"/>
  <c r="CN149" i="37"/>
  <c r="CM149" i="37"/>
  <c r="CL149" i="37"/>
  <c r="CK149" i="37"/>
  <c r="CJ149" i="37"/>
  <c r="CI149" i="37"/>
  <c r="CH149" i="37"/>
  <c r="CG149" i="37"/>
  <c r="CF149" i="37"/>
  <c r="CE149" i="37"/>
  <c r="CD149" i="37"/>
  <c r="CO148" i="37"/>
  <c r="CN148" i="37"/>
  <c r="CM148" i="37"/>
  <c r="CL148" i="37"/>
  <c r="CK148" i="37"/>
  <c r="CJ148" i="37"/>
  <c r="CI148" i="37"/>
  <c r="CH148" i="37"/>
  <c r="CG148" i="37"/>
  <c r="CF148" i="37"/>
  <c r="CE148" i="37"/>
  <c r="CD148" i="37"/>
  <c r="CO147" i="37"/>
  <c r="CN147" i="37"/>
  <c r="CM147" i="37"/>
  <c r="CL147" i="37"/>
  <c r="CK147" i="37"/>
  <c r="CJ147" i="37"/>
  <c r="CI147" i="37"/>
  <c r="CH147" i="37"/>
  <c r="CG147" i="37"/>
  <c r="CF147" i="37"/>
  <c r="CE147" i="37"/>
  <c r="CD147" i="37"/>
  <c r="CO146" i="37"/>
  <c r="CN146" i="37"/>
  <c r="CM146" i="37"/>
  <c r="CL146" i="37"/>
  <c r="CK146" i="37"/>
  <c r="CJ146" i="37"/>
  <c r="CI146" i="37"/>
  <c r="CH146" i="37"/>
  <c r="CG146" i="37"/>
  <c r="CF146" i="37"/>
  <c r="CE146" i="37"/>
  <c r="CD146" i="37"/>
  <c r="CO145" i="37"/>
  <c r="CN145" i="37"/>
  <c r="CM145" i="37"/>
  <c r="CL145" i="37"/>
  <c r="CK145" i="37"/>
  <c r="CJ145" i="37"/>
  <c r="CI145" i="37"/>
  <c r="CH145" i="37"/>
  <c r="CG145" i="37"/>
  <c r="CF145" i="37"/>
  <c r="CE145" i="37"/>
  <c r="CD145" i="37"/>
  <c r="CO144" i="37"/>
  <c r="CN144" i="37"/>
  <c r="CM144" i="37"/>
  <c r="CL144" i="37"/>
  <c r="CK144" i="37"/>
  <c r="CJ144" i="37"/>
  <c r="CI144" i="37"/>
  <c r="CH144" i="37"/>
  <c r="CG144" i="37"/>
  <c r="CF144" i="37"/>
  <c r="CE144" i="37"/>
  <c r="CD144" i="37"/>
  <c r="CO143" i="37"/>
  <c r="CN143" i="37"/>
  <c r="CM143" i="37"/>
  <c r="CL143" i="37"/>
  <c r="CK143" i="37"/>
  <c r="CJ143" i="37"/>
  <c r="CI143" i="37"/>
  <c r="CH143" i="37"/>
  <c r="CG143" i="37"/>
  <c r="CF143" i="37"/>
  <c r="CE143" i="37"/>
  <c r="CD143" i="37"/>
  <c r="CO142" i="37"/>
  <c r="CN142" i="37"/>
  <c r="CM142" i="37"/>
  <c r="CL142" i="37"/>
  <c r="CK142" i="37"/>
  <c r="CJ142" i="37"/>
  <c r="CI142" i="37"/>
  <c r="CH142" i="37"/>
  <c r="CG142" i="37"/>
  <c r="CF142" i="37"/>
  <c r="CE142" i="37"/>
  <c r="CD142" i="37"/>
  <c r="CO141" i="37"/>
  <c r="CN141" i="37"/>
  <c r="CM141" i="37"/>
  <c r="CL141" i="37"/>
  <c r="CK141" i="37"/>
  <c r="CJ141" i="37"/>
  <c r="CI141" i="37"/>
  <c r="CH141" i="37"/>
  <c r="CG141" i="37"/>
  <c r="CF141" i="37"/>
  <c r="CE141" i="37"/>
  <c r="CD141" i="37"/>
  <c r="CO140" i="37"/>
  <c r="CN140" i="37"/>
  <c r="CM140" i="37"/>
  <c r="CL140" i="37"/>
  <c r="CK140" i="37"/>
  <c r="CJ140" i="37"/>
  <c r="CI140" i="37"/>
  <c r="CH140" i="37"/>
  <c r="CG140" i="37"/>
  <c r="CF140" i="37"/>
  <c r="CE140" i="37"/>
  <c r="CD140" i="37"/>
  <c r="CO139" i="37"/>
  <c r="CN139" i="37"/>
  <c r="CM139" i="37"/>
  <c r="CL139" i="37"/>
  <c r="CK139" i="37"/>
  <c r="CJ139" i="37"/>
  <c r="CI139" i="37"/>
  <c r="CH139" i="37"/>
  <c r="CG139" i="37"/>
  <c r="CF139" i="37"/>
  <c r="CE139" i="37"/>
  <c r="CD139" i="37"/>
  <c r="CO138" i="37"/>
  <c r="CN138" i="37"/>
  <c r="CM138" i="37"/>
  <c r="CL138" i="37"/>
  <c r="CK138" i="37"/>
  <c r="CJ138" i="37"/>
  <c r="CI138" i="37"/>
  <c r="CH138" i="37"/>
  <c r="CG138" i="37"/>
  <c r="CF138" i="37"/>
  <c r="CE138" i="37"/>
  <c r="CD138" i="37"/>
  <c r="CO137" i="37"/>
  <c r="CN137" i="37"/>
  <c r="CM137" i="37"/>
  <c r="CL137" i="37"/>
  <c r="CK137" i="37"/>
  <c r="CJ137" i="37"/>
  <c r="CI137" i="37"/>
  <c r="CH137" i="37"/>
  <c r="CG137" i="37"/>
  <c r="CF137" i="37"/>
  <c r="CE137" i="37"/>
  <c r="CD137" i="37"/>
  <c r="CO136" i="37"/>
  <c r="CN136" i="37"/>
  <c r="CM136" i="37"/>
  <c r="CL136" i="37"/>
  <c r="CK136" i="37"/>
  <c r="CJ136" i="37"/>
  <c r="CI136" i="37"/>
  <c r="CH136" i="37"/>
  <c r="CG136" i="37"/>
  <c r="CF136" i="37"/>
  <c r="CE136" i="37"/>
  <c r="CD136" i="37"/>
  <c r="CO135" i="37"/>
  <c r="CN135" i="37"/>
  <c r="CM135" i="37"/>
  <c r="CL135" i="37"/>
  <c r="CK135" i="37"/>
  <c r="CJ135" i="37"/>
  <c r="CI135" i="37"/>
  <c r="CH135" i="37"/>
  <c r="CG135" i="37"/>
  <c r="CF135" i="37"/>
  <c r="CE135" i="37"/>
  <c r="CD135" i="37"/>
  <c r="CO134" i="37"/>
  <c r="CN134" i="37"/>
  <c r="CM134" i="37"/>
  <c r="CL134" i="37"/>
  <c r="CK134" i="37"/>
  <c r="CJ134" i="37"/>
  <c r="CI134" i="37"/>
  <c r="CH134" i="37"/>
  <c r="CG134" i="37"/>
  <c r="CF134" i="37"/>
  <c r="CE134" i="37"/>
  <c r="CD134" i="37"/>
  <c r="CO133" i="37"/>
  <c r="CN133" i="37"/>
  <c r="CM133" i="37"/>
  <c r="CL133" i="37"/>
  <c r="CK133" i="37"/>
  <c r="CJ133" i="37"/>
  <c r="CI133" i="37"/>
  <c r="CH133" i="37"/>
  <c r="CG133" i="37"/>
  <c r="CF133" i="37"/>
  <c r="CE133" i="37"/>
  <c r="CD133" i="37"/>
  <c r="CO132" i="37"/>
  <c r="CN132" i="37"/>
  <c r="CM132" i="37"/>
  <c r="CL132" i="37"/>
  <c r="CK132" i="37"/>
  <c r="CJ132" i="37"/>
  <c r="CI132" i="37"/>
  <c r="CH132" i="37"/>
  <c r="CG132" i="37"/>
  <c r="CF132" i="37"/>
  <c r="CE132" i="37"/>
  <c r="CD132" i="37"/>
  <c r="CO131" i="37"/>
  <c r="CN131" i="37"/>
  <c r="CM131" i="37"/>
  <c r="CL131" i="37"/>
  <c r="CK131" i="37"/>
  <c r="CJ131" i="37"/>
  <c r="CI131" i="37"/>
  <c r="CH131" i="37"/>
  <c r="CG131" i="37"/>
  <c r="CF131" i="37"/>
  <c r="CE131" i="37"/>
  <c r="CD131" i="37"/>
  <c r="CO130" i="37"/>
  <c r="CN130" i="37"/>
  <c r="CM130" i="37"/>
  <c r="CL130" i="37"/>
  <c r="CK130" i="37"/>
  <c r="CJ130" i="37"/>
  <c r="CI130" i="37"/>
  <c r="CH130" i="37"/>
  <c r="CG130" i="37"/>
  <c r="CF130" i="37"/>
  <c r="CE130" i="37"/>
  <c r="CD130" i="37"/>
  <c r="CO129" i="37"/>
  <c r="CN129" i="37"/>
  <c r="CM129" i="37"/>
  <c r="CL129" i="37"/>
  <c r="CK129" i="37"/>
  <c r="CJ129" i="37"/>
  <c r="CI129" i="37"/>
  <c r="CH129" i="37"/>
  <c r="CG129" i="37"/>
  <c r="CF129" i="37"/>
  <c r="CE129" i="37"/>
  <c r="CD129" i="37"/>
  <c r="CO128" i="37"/>
  <c r="CN128" i="37"/>
  <c r="CM128" i="37"/>
  <c r="CL128" i="37"/>
  <c r="CK128" i="37"/>
  <c r="CJ128" i="37"/>
  <c r="CI128" i="37"/>
  <c r="CH128" i="37"/>
  <c r="CG128" i="37"/>
  <c r="CF128" i="37"/>
  <c r="CE128" i="37"/>
  <c r="CD128" i="37"/>
  <c r="CO127" i="37"/>
  <c r="CN127" i="37"/>
  <c r="CM127" i="37"/>
  <c r="CL127" i="37"/>
  <c r="CK127" i="37"/>
  <c r="CJ127" i="37"/>
  <c r="CI127" i="37"/>
  <c r="CH127" i="37"/>
  <c r="CG127" i="37"/>
  <c r="CF127" i="37"/>
  <c r="CE127" i="37"/>
  <c r="CD127" i="37"/>
  <c r="CO126" i="37"/>
  <c r="CN126" i="37"/>
  <c r="CM126" i="37"/>
  <c r="CL126" i="37"/>
  <c r="CK126" i="37"/>
  <c r="CJ126" i="37"/>
  <c r="CI126" i="37"/>
  <c r="CH126" i="37"/>
  <c r="CG126" i="37"/>
  <c r="CF126" i="37"/>
  <c r="CE126" i="37"/>
  <c r="CD126" i="37"/>
  <c r="CO125" i="37"/>
  <c r="CN125" i="37"/>
  <c r="CM125" i="37"/>
  <c r="CL125" i="37"/>
  <c r="CK125" i="37"/>
  <c r="CJ125" i="37"/>
  <c r="CI125" i="37"/>
  <c r="CH125" i="37"/>
  <c r="CG125" i="37"/>
  <c r="CF125" i="37"/>
  <c r="CE125" i="37"/>
  <c r="CD125" i="37"/>
  <c r="CO124" i="37"/>
  <c r="CN124" i="37"/>
  <c r="CM124" i="37"/>
  <c r="CL124" i="37"/>
  <c r="CK124" i="37"/>
  <c r="CJ124" i="37"/>
  <c r="CI124" i="37"/>
  <c r="CH124" i="37"/>
  <c r="CG124" i="37"/>
  <c r="CF124" i="37"/>
  <c r="CE124" i="37"/>
  <c r="CD124" i="37"/>
  <c r="CO123" i="37"/>
  <c r="CN123" i="37"/>
  <c r="CM123" i="37"/>
  <c r="CL123" i="37"/>
  <c r="CK123" i="37"/>
  <c r="CJ123" i="37"/>
  <c r="CI123" i="37"/>
  <c r="CH123" i="37"/>
  <c r="CG123" i="37"/>
  <c r="CF123" i="37"/>
  <c r="CE123" i="37"/>
  <c r="CD123" i="37"/>
  <c r="CO122" i="37"/>
  <c r="CN122" i="37"/>
  <c r="CM122" i="37"/>
  <c r="CL122" i="37"/>
  <c r="CK122" i="37"/>
  <c r="CJ122" i="37"/>
  <c r="CI122" i="37"/>
  <c r="CH122" i="37"/>
  <c r="CG122" i="37"/>
  <c r="CF122" i="37"/>
  <c r="CE122" i="37"/>
  <c r="CD122" i="37"/>
  <c r="CO121" i="37"/>
  <c r="CN121" i="37"/>
  <c r="CM121" i="37"/>
  <c r="CL121" i="37"/>
  <c r="CK121" i="37"/>
  <c r="CJ121" i="37"/>
  <c r="CI121" i="37"/>
  <c r="CH121" i="37"/>
  <c r="CG121" i="37"/>
  <c r="CF121" i="37"/>
  <c r="CE121" i="37"/>
  <c r="CD121" i="37"/>
  <c r="CO120" i="37"/>
  <c r="CN120" i="37"/>
  <c r="CM120" i="37"/>
  <c r="CL120" i="37"/>
  <c r="CK120" i="37"/>
  <c r="CJ120" i="37"/>
  <c r="CI120" i="37"/>
  <c r="CH120" i="37"/>
  <c r="CG120" i="37"/>
  <c r="CF120" i="37"/>
  <c r="CE120" i="37"/>
  <c r="CD120" i="37"/>
  <c r="CO119" i="37"/>
  <c r="CN119" i="37"/>
  <c r="CM119" i="37"/>
  <c r="CL119" i="37"/>
  <c r="CK119" i="37"/>
  <c r="CJ119" i="37"/>
  <c r="CI119" i="37"/>
  <c r="CH119" i="37"/>
  <c r="CG119" i="37"/>
  <c r="CF119" i="37"/>
  <c r="CE119" i="37"/>
  <c r="CD119" i="37"/>
  <c r="CO118" i="37"/>
  <c r="CN118" i="37"/>
  <c r="CM118" i="37"/>
  <c r="CL118" i="37"/>
  <c r="CK118" i="37"/>
  <c r="CJ118" i="37"/>
  <c r="CI118" i="37"/>
  <c r="CH118" i="37"/>
  <c r="CG118" i="37"/>
  <c r="CF118" i="37"/>
  <c r="CE118" i="37"/>
  <c r="CD118" i="37"/>
  <c r="CO117" i="37"/>
  <c r="CN117" i="37"/>
  <c r="CM117" i="37"/>
  <c r="CL117" i="37"/>
  <c r="CK117" i="37"/>
  <c r="CJ117" i="37"/>
  <c r="CI117" i="37"/>
  <c r="CH117" i="37"/>
  <c r="CG117" i="37"/>
  <c r="CF117" i="37"/>
  <c r="CE117" i="37"/>
  <c r="CD117" i="37"/>
  <c r="CO116" i="37"/>
  <c r="CN116" i="37"/>
  <c r="CM116" i="37"/>
  <c r="CL116" i="37"/>
  <c r="CK116" i="37"/>
  <c r="CJ116" i="37"/>
  <c r="CI116" i="37"/>
  <c r="CH116" i="37"/>
  <c r="CG116" i="37"/>
  <c r="CF116" i="37"/>
  <c r="CE116" i="37"/>
  <c r="CD116" i="37"/>
  <c r="CO115" i="37"/>
  <c r="CN115" i="37"/>
  <c r="CM115" i="37"/>
  <c r="CL115" i="37"/>
  <c r="CK115" i="37"/>
  <c r="CJ115" i="37"/>
  <c r="CI115" i="37"/>
  <c r="CH115" i="37"/>
  <c r="CG115" i="37"/>
  <c r="CF115" i="37"/>
  <c r="CE115" i="37"/>
  <c r="CD115" i="37"/>
  <c r="CO114" i="37"/>
  <c r="CN114" i="37"/>
  <c r="CM114" i="37"/>
  <c r="CL114" i="37"/>
  <c r="CK114" i="37"/>
  <c r="CJ114" i="37"/>
  <c r="CI114" i="37"/>
  <c r="CH114" i="37"/>
  <c r="CG114" i="37"/>
  <c r="CF114" i="37"/>
  <c r="CE114" i="37"/>
  <c r="CD114" i="37"/>
  <c r="CO113" i="37"/>
  <c r="CN113" i="37"/>
  <c r="CM113" i="37"/>
  <c r="CL113" i="37"/>
  <c r="CK113" i="37"/>
  <c r="CJ113" i="37"/>
  <c r="CI113" i="37"/>
  <c r="CH113" i="37"/>
  <c r="CG113" i="37"/>
  <c r="CF113" i="37"/>
  <c r="CE113" i="37"/>
  <c r="CD113" i="37"/>
  <c r="CO112" i="37"/>
  <c r="CN112" i="37"/>
  <c r="CM112" i="37"/>
  <c r="CL112" i="37"/>
  <c r="CK112" i="37"/>
  <c r="CJ112" i="37"/>
  <c r="CI112" i="37"/>
  <c r="CH112" i="37"/>
  <c r="CG112" i="37"/>
  <c r="CF112" i="37"/>
  <c r="CE112" i="37"/>
  <c r="CD112" i="37"/>
  <c r="CO111" i="37"/>
  <c r="CN111" i="37"/>
  <c r="CM111" i="37"/>
  <c r="CL111" i="37"/>
  <c r="CK111" i="37"/>
  <c r="CJ111" i="37"/>
  <c r="CI111" i="37"/>
  <c r="CH111" i="37"/>
  <c r="CG111" i="37"/>
  <c r="CF111" i="37"/>
  <c r="CE111" i="37"/>
  <c r="CD111" i="37"/>
  <c r="CO110" i="37"/>
  <c r="CN110" i="37"/>
  <c r="CM110" i="37"/>
  <c r="CL110" i="37"/>
  <c r="CK110" i="37"/>
  <c r="CJ110" i="37"/>
  <c r="CI110" i="37"/>
  <c r="CH110" i="37"/>
  <c r="CG110" i="37"/>
  <c r="CF110" i="37"/>
  <c r="CE110" i="37"/>
  <c r="CD110" i="37"/>
  <c r="CO109" i="37"/>
  <c r="CN109" i="37"/>
  <c r="CM109" i="37"/>
  <c r="CL109" i="37"/>
  <c r="CK109" i="37"/>
  <c r="CJ109" i="37"/>
  <c r="CI109" i="37"/>
  <c r="CH109" i="37"/>
  <c r="CG109" i="37"/>
  <c r="CF109" i="37"/>
  <c r="CE109" i="37"/>
  <c r="CD109" i="37"/>
  <c r="CO108" i="37"/>
  <c r="CN108" i="37"/>
  <c r="CM108" i="37"/>
  <c r="CL108" i="37"/>
  <c r="CK108" i="37"/>
  <c r="CJ108" i="37"/>
  <c r="CI108" i="37"/>
  <c r="CH108" i="37"/>
  <c r="CG108" i="37"/>
  <c r="CF108" i="37"/>
  <c r="CE108" i="37"/>
  <c r="CD108" i="37"/>
  <c r="CO107" i="37"/>
  <c r="CN107" i="37"/>
  <c r="CM107" i="37"/>
  <c r="CL107" i="37"/>
  <c r="CK107" i="37"/>
  <c r="CJ107" i="37"/>
  <c r="CI107" i="37"/>
  <c r="CH107" i="37"/>
  <c r="CG107" i="37"/>
  <c r="CF107" i="37"/>
  <c r="CE107" i="37"/>
  <c r="CD107" i="37"/>
  <c r="CO106" i="37"/>
  <c r="CN106" i="37"/>
  <c r="CM106" i="37"/>
  <c r="CL106" i="37"/>
  <c r="CK106" i="37"/>
  <c r="CJ106" i="37"/>
  <c r="CI106" i="37"/>
  <c r="CH106" i="37"/>
  <c r="CG106" i="37"/>
  <c r="CF106" i="37"/>
  <c r="CE106" i="37"/>
  <c r="CD106" i="37"/>
  <c r="CO105" i="37"/>
  <c r="CN105" i="37"/>
  <c r="CM105" i="37"/>
  <c r="CL105" i="37"/>
  <c r="CK105" i="37"/>
  <c r="CJ105" i="37"/>
  <c r="CI105" i="37"/>
  <c r="CH105" i="37"/>
  <c r="CG105" i="37"/>
  <c r="CF105" i="37"/>
  <c r="CE105" i="37"/>
  <c r="CD105" i="37"/>
  <c r="CO104" i="37"/>
  <c r="CN104" i="37"/>
  <c r="CM104" i="37"/>
  <c r="CL104" i="37"/>
  <c r="CK104" i="37"/>
  <c r="CJ104" i="37"/>
  <c r="CI104" i="37"/>
  <c r="CH104" i="37"/>
  <c r="CG104" i="37"/>
  <c r="CF104" i="37"/>
  <c r="CE104" i="37"/>
  <c r="CD104" i="37"/>
  <c r="CO103" i="37"/>
  <c r="CN103" i="37"/>
  <c r="CM103" i="37"/>
  <c r="CL103" i="37"/>
  <c r="CK103" i="37"/>
  <c r="CJ103" i="37"/>
  <c r="CI103" i="37"/>
  <c r="CH103" i="37"/>
  <c r="CG103" i="37"/>
  <c r="CF103" i="37"/>
  <c r="CE103" i="37"/>
  <c r="CD103" i="37"/>
  <c r="CO102" i="37"/>
  <c r="CN102" i="37"/>
  <c r="CM102" i="37"/>
  <c r="CL102" i="37"/>
  <c r="CK102" i="37"/>
  <c r="CJ102" i="37"/>
  <c r="CI102" i="37"/>
  <c r="CH102" i="37"/>
  <c r="CG102" i="37"/>
  <c r="CF102" i="37"/>
  <c r="CE102" i="37"/>
  <c r="CD102" i="37"/>
  <c r="CO101" i="37"/>
  <c r="CN101" i="37"/>
  <c r="CM101" i="37"/>
  <c r="CL101" i="37"/>
  <c r="CK101" i="37"/>
  <c r="CJ101" i="37"/>
  <c r="CI101" i="37"/>
  <c r="CH101" i="37"/>
  <c r="CG101" i="37"/>
  <c r="CF101" i="37"/>
  <c r="CE101" i="37"/>
  <c r="CD101" i="37"/>
  <c r="CO100" i="37"/>
  <c r="CN100" i="37"/>
  <c r="CM100" i="37"/>
  <c r="CL100" i="37"/>
  <c r="CK100" i="37"/>
  <c r="CJ100" i="37"/>
  <c r="CI100" i="37"/>
  <c r="CH100" i="37"/>
  <c r="CG100" i="37"/>
  <c r="CF100" i="37"/>
  <c r="CE100" i="37"/>
  <c r="CD100" i="37"/>
  <c r="CO99" i="37"/>
  <c r="CN99" i="37"/>
  <c r="CM99" i="37"/>
  <c r="CL99" i="37"/>
  <c r="CK99" i="37"/>
  <c r="CJ99" i="37"/>
  <c r="CI99" i="37"/>
  <c r="CH99" i="37"/>
  <c r="CG99" i="37"/>
  <c r="CF99" i="37"/>
  <c r="CE99" i="37"/>
  <c r="CD99" i="37"/>
  <c r="CO98" i="37"/>
  <c r="CN98" i="37"/>
  <c r="CM98" i="37"/>
  <c r="CL98" i="37"/>
  <c r="CK98" i="37"/>
  <c r="CJ98" i="37"/>
  <c r="CI98" i="37"/>
  <c r="CH98" i="37"/>
  <c r="CG98" i="37"/>
  <c r="CF98" i="37"/>
  <c r="CE98" i="37"/>
  <c r="CD98" i="37"/>
  <c r="CO97" i="37"/>
  <c r="CN97" i="37"/>
  <c r="CM97" i="37"/>
  <c r="CL97" i="37"/>
  <c r="CK97" i="37"/>
  <c r="CJ97" i="37"/>
  <c r="CI97" i="37"/>
  <c r="CH97" i="37"/>
  <c r="CG97" i="37"/>
  <c r="CF97" i="37"/>
  <c r="CE97" i="37"/>
  <c r="CD97" i="37"/>
  <c r="CO96" i="37"/>
  <c r="CN96" i="37"/>
  <c r="CM96" i="37"/>
  <c r="CL96" i="37"/>
  <c r="CK96" i="37"/>
  <c r="CJ96" i="37"/>
  <c r="CI96" i="37"/>
  <c r="CH96" i="37"/>
  <c r="CG96" i="37"/>
  <c r="CF96" i="37"/>
  <c r="CE96" i="37"/>
  <c r="CD96" i="37"/>
  <c r="CO95" i="37"/>
  <c r="CN95" i="37"/>
  <c r="CM95" i="37"/>
  <c r="CL95" i="37"/>
  <c r="CK95" i="37"/>
  <c r="CJ95" i="37"/>
  <c r="CI95" i="37"/>
  <c r="CH95" i="37"/>
  <c r="CG95" i="37"/>
  <c r="CF95" i="37"/>
  <c r="CE95" i="37"/>
  <c r="CD95" i="37"/>
  <c r="CO94" i="37"/>
  <c r="CN94" i="37"/>
  <c r="CM94" i="37"/>
  <c r="CL94" i="37"/>
  <c r="CK94" i="37"/>
  <c r="CJ94" i="37"/>
  <c r="CI94" i="37"/>
  <c r="CH94" i="37"/>
  <c r="CG94" i="37"/>
  <c r="CF94" i="37"/>
  <c r="CE94" i="37"/>
  <c r="CD94" i="37"/>
  <c r="CO93" i="37"/>
  <c r="CN93" i="37"/>
  <c r="CM93" i="37"/>
  <c r="CL93" i="37"/>
  <c r="CK93" i="37"/>
  <c r="CJ93" i="37"/>
  <c r="CI93" i="37"/>
  <c r="CH93" i="37"/>
  <c r="CG93" i="37"/>
  <c r="CF93" i="37"/>
  <c r="CE93" i="37"/>
  <c r="CD93" i="37"/>
  <c r="CO92" i="37"/>
  <c r="CN92" i="37"/>
  <c r="CM92" i="37"/>
  <c r="CL92" i="37"/>
  <c r="CK92" i="37"/>
  <c r="CJ92" i="37"/>
  <c r="CI92" i="37"/>
  <c r="CH92" i="37"/>
  <c r="CG92" i="37"/>
  <c r="CF92" i="37"/>
  <c r="CE92" i="37"/>
  <c r="CD92" i="37"/>
  <c r="CO91" i="37"/>
  <c r="CN91" i="37"/>
  <c r="CM91" i="37"/>
  <c r="CL91" i="37"/>
  <c r="CK91" i="37"/>
  <c r="CJ91" i="37"/>
  <c r="CI91" i="37"/>
  <c r="CH91" i="37"/>
  <c r="CG91" i="37"/>
  <c r="CF91" i="37"/>
  <c r="CE91" i="37"/>
  <c r="CD91" i="37"/>
  <c r="CO90" i="37"/>
  <c r="CN90" i="37"/>
  <c r="CM90" i="37"/>
  <c r="CL90" i="37"/>
  <c r="CK90" i="37"/>
  <c r="CJ90" i="37"/>
  <c r="CI90" i="37"/>
  <c r="CH90" i="37"/>
  <c r="CG90" i="37"/>
  <c r="CF90" i="37"/>
  <c r="CE90" i="37"/>
  <c r="CD90" i="37"/>
  <c r="CO89" i="37"/>
  <c r="CN89" i="37"/>
  <c r="CM89" i="37"/>
  <c r="CL89" i="37"/>
  <c r="CK89" i="37"/>
  <c r="CJ89" i="37"/>
  <c r="CI89" i="37"/>
  <c r="CH89" i="37"/>
  <c r="CG89" i="37"/>
  <c r="CF89" i="37"/>
  <c r="CE89" i="37"/>
  <c r="CD89" i="37"/>
  <c r="CO88" i="37"/>
  <c r="CN88" i="37"/>
  <c r="CM88" i="37"/>
  <c r="CL88" i="37"/>
  <c r="CK88" i="37"/>
  <c r="CJ88" i="37"/>
  <c r="CI88" i="37"/>
  <c r="CH88" i="37"/>
  <c r="CG88" i="37"/>
  <c r="CF88" i="37"/>
  <c r="CE88" i="37"/>
  <c r="CD88" i="37"/>
  <c r="CO87" i="37"/>
  <c r="CN87" i="37"/>
  <c r="CM87" i="37"/>
  <c r="CL87" i="37"/>
  <c r="CK87" i="37"/>
  <c r="CJ87" i="37"/>
  <c r="CI87" i="37"/>
  <c r="CH87" i="37"/>
  <c r="CG87" i="37"/>
  <c r="CF87" i="37"/>
  <c r="CE87" i="37"/>
  <c r="CD87" i="37"/>
  <c r="CO86" i="37"/>
  <c r="CN86" i="37"/>
  <c r="CM86" i="37"/>
  <c r="CL86" i="37"/>
  <c r="CK86" i="37"/>
  <c r="CJ86" i="37"/>
  <c r="CI86" i="37"/>
  <c r="CH86" i="37"/>
  <c r="CG86" i="37"/>
  <c r="CF86" i="37"/>
  <c r="CE86" i="37"/>
  <c r="CD86" i="37"/>
  <c r="CO85" i="37"/>
  <c r="CN85" i="37"/>
  <c r="CM85" i="37"/>
  <c r="CL85" i="37"/>
  <c r="CK85" i="37"/>
  <c r="CJ85" i="37"/>
  <c r="CI85" i="37"/>
  <c r="CH85" i="37"/>
  <c r="CG85" i="37"/>
  <c r="CF85" i="37"/>
  <c r="CE85" i="37"/>
  <c r="CD85" i="37"/>
  <c r="CO84" i="37"/>
  <c r="CN84" i="37"/>
  <c r="CM84" i="37"/>
  <c r="CL84" i="37"/>
  <c r="CK84" i="37"/>
  <c r="CJ84" i="37"/>
  <c r="CI84" i="37"/>
  <c r="CH84" i="37"/>
  <c r="CG84" i="37"/>
  <c r="CF84" i="37"/>
  <c r="CE84" i="37"/>
  <c r="CD84" i="37"/>
  <c r="CO83" i="37"/>
  <c r="CN83" i="37"/>
  <c r="CM83" i="37"/>
  <c r="CL83" i="37"/>
  <c r="CK83" i="37"/>
  <c r="CJ83" i="37"/>
  <c r="CI83" i="37"/>
  <c r="CH83" i="37"/>
  <c r="CG83" i="37"/>
  <c r="CF83" i="37"/>
  <c r="CE83" i="37"/>
  <c r="CD83" i="37"/>
  <c r="CO82" i="37"/>
  <c r="CN82" i="37"/>
  <c r="CM82" i="37"/>
  <c r="CL82" i="37"/>
  <c r="CK82" i="37"/>
  <c r="CJ82" i="37"/>
  <c r="CI82" i="37"/>
  <c r="CH82" i="37"/>
  <c r="CG82" i="37"/>
  <c r="CF82" i="37"/>
  <c r="CE82" i="37"/>
  <c r="CD82" i="37"/>
  <c r="CO81" i="37"/>
  <c r="CN81" i="37"/>
  <c r="CM81" i="37"/>
  <c r="CL81" i="37"/>
  <c r="CK81" i="37"/>
  <c r="CJ81" i="37"/>
  <c r="CI81" i="37"/>
  <c r="CH81" i="37"/>
  <c r="CG81" i="37"/>
  <c r="CF81" i="37"/>
  <c r="CE81" i="37"/>
  <c r="CD81" i="37"/>
  <c r="CO80" i="37"/>
  <c r="CN80" i="37"/>
  <c r="CM80" i="37"/>
  <c r="CL80" i="37"/>
  <c r="CK80" i="37"/>
  <c r="CJ80" i="37"/>
  <c r="CI80" i="37"/>
  <c r="CH80" i="37"/>
  <c r="CG80" i="37"/>
  <c r="CF80" i="37"/>
  <c r="CE80" i="37"/>
  <c r="CD80" i="37"/>
  <c r="CO79" i="37"/>
  <c r="CN79" i="37"/>
  <c r="CM79" i="37"/>
  <c r="CL79" i="37"/>
  <c r="CK79" i="37"/>
  <c r="CJ79" i="37"/>
  <c r="CI79" i="37"/>
  <c r="CH79" i="37"/>
  <c r="CG79" i="37"/>
  <c r="CF79" i="37"/>
  <c r="CE79" i="37"/>
  <c r="CD79" i="37"/>
  <c r="CO78" i="37"/>
  <c r="CN78" i="37"/>
  <c r="CM78" i="37"/>
  <c r="CL78" i="37"/>
  <c r="CK78" i="37"/>
  <c r="CJ78" i="37"/>
  <c r="CI78" i="37"/>
  <c r="CH78" i="37"/>
  <c r="CG78" i="37"/>
  <c r="CF78" i="37"/>
  <c r="CE78" i="37"/>
  <c r="CD78" i="37"/>
  <c r="CO77" i="37"/>
  <c r="CN77" i="37"/>
  <c r="CM77" i="37"/>
  <c r="CL77" i="37"/>
  <c r="CK77" i="37"/>
  <c r="CJ77" i="37"/>
  <c r="CI77" i="37"/>
  <c r="CH77" i="37"/>
  <c r="CG77" i="37"/>
  <c r="CF77" i="37"/>
  <c r="CE77" i="37"/>
  <c r="CD77" i="37"/>
  <c r="CO76" i="37"/>
  <c r="CN76" i="37"/>
  <c r="CM76" i="37"/>
  <c r="CL76" i="37"/>
  <c r="CK76" i="37"/>
  <c r="CJ76" i="37"/>
  <c r="CI76" i="37"/>
  <c r="CH76" i="37"/>
  <c r="CG76" i="37"/>
  <c r="CF76" i="37"/>
  <c r="CE76" i="37"/>
  <c r="CD76" i="37"/>
  <c r="CO75" i="37"/>
  <c r="CN75" i="37"/>
  <c r="CM75" i="37"/>
  <c r="CL75" i="37"/>
  <c r="CK75" i="37"/>
  <c r="CJ75" i="37"/>
  <c r="CI75" i="37"/>
  <c r="CH75" i="37"/>
  <c r="CG75" i="37"/>
  <c r="CF75" i="37"/>
  <c r="CE75" i="37"/>
  <c r="CD75" i="37"/>
  <c r="CO74" i="37"/>
  <c r="CN74" i="37"/>
  <c r="CM74" i="37"/>
  <c r="CL74" i="37"/>
  <c r="CK74" i="37"/>
  <c r="CJ74" i="37"/>
  <c r="CI74" i="37"/>
  <c r="CH74" i="37"/>
  <c r="CG74" i="37"/>
  <c r="CF74" i="37"/>
  <c r="CE74" i="37"/>
  <c r="CD74" i="37"/>
  <c r="CO73" i="37"/>
  <c r="CN73" i="37"/>
  <c r="CM73" i="37"/>
  <c r="CL73" i="37"/>
  <c r="CK73" i="37"/>
  <c r="CJ73" i="37"/>
  <c r="CI73" i="37"/>
  <c r="CH73" i="37"/>
  <c r="CG73" i="37"/>
  <c r="CF73" i="37"/>
  <c r="CE73" i="37"/>
  <c r="CD73" i="37"/>
  <c r="CO72" i="37"/>
  <c r="CN72" i="37"/>
  <c r="CM72" i="37"/>
  <c r="CL72" i="37"/>
  <c r="CK72" i="37"/>
  <c r="CJ72" i="37"/>
  <c r="CI72" i="37"/>
  <c r="CH72" i="37"/>
  <c r="CG72" i="37"/>
  <c r="CF72" i="37"/>
  <c r="CE72" i="37"/>
  <c r="CD72" i="37"/>
  <c r="CO71" i="37"/>
  <c r="CN71" i="37"/>
  <c r="CM71" i="37"/>
  <c r="CL71" i="37"/>
  <c r="CK71" i="37"/>
  <c r="CJ71" i="37"/>
  <c r="CI71" i="37"/>
  <c r="CH71" i="37"/>
  <c r="CG71" i="37"/>
  <c r="CF71" i="37"/>
  <c r="CE71" i="37"/>
  <c r="CD71" i="37"/>
  <c r="CO70" i="37"/>
  <c r="CN70" i="37"/>
  <c r="CM70" i="37"/>
  <c r="CL70" i="37"/>
  <c r="CK70" i="37"/>
  <c r="CJ70" i="37"/>
  <c r="CI70" i="37"/>
  <c r="CH70" i="37"/>
  <c r="CG70" i="37"/>
  <c r="CF70" i="37"/>
  <c r="CE70" i="37"/>
  <c r="CD70" i="37"/>
  <c r="CO69" i="37"/>
  <c r="CN69" i="37"/>
  <c r="CM69" i="37"/>
  <c r="CL69" i="37"/>
  <c r="CK69" i="37"/>
  <c r="CJ69" i="37"/>
  <c r="CI69" i="37"/>
  <c r="CH69" i="37"/>
  <c r="CG69" i="37"/>
  <c r="CF69" i="37"/>
  <c r="CE69" i="37"/>
  <c r="CD69" i="37"/>
  <c r="CO68" i="37"/>
  <c r="CN68" i="37"/>
  <c r="CM68" i="37"/>
  <c r="CL68" i="37"/>
  <c r="CK68" i="37"/>
  <c r="CJ68" i="37"/>
  <c r="CI68" i="37"/>
  <c r="CH68" i="37"/>
  <c r="CG68" i="37"/>
  <c r="CF68" i="37"/>
  <c r="CE68" i="37"/>
  <c r="CD68" i="37"/>
  <c r="CO67" i="37"/>
  <c r="CN67" i="37"/>
  <c r="CM67" i="37"/>
  <c r="CL67" i="37"/>
  <c r="CK67" i="37"/>
  <c r="CJ67" i="37"/>
  <c r="CI67" i="37"/>
  <c r="CH67" i="37"/>
  <c r="CG67" i="37"/>
  <c r="CF67" i="37"/>
  <c r="CE67" i="37"/>
  <c r="CD67" i="37"/>
  <c r="CO66" i="37"/>
  <c r="CN66" i="37"/>
  <c r="CM66" i="37"/>
  <c r="CL66" i="37"/>
  <c r="CK66" i="37"/>
  <c r="CJ66" i="37"/>
  <c r="CI66" i="37"/>
  <c r="CH66" i="37"/>
  <c r="CG66" i="37"/>
  <c r="CF66" i="37"/>
  <c r="CE66" i="37"/>
  <c r="CD66" i="37"/>
  <c r="CO65" i="37"/>
  <c r="CN65" i="37"/>
  <c r="CM65" i="37"/>
  <c r="CL65" i="37"/>
  <c r="CK65" i="37"/>
  <c r="CJ65" i="37"/>
  <c r="CI65" i="37"/>
  <c r="CH65" i="37"/>
  <c r="CG65" i="37"/>
  <c r="CF65" i="37"/>
  <c r="CE65" i="37"/>
  <c r="CD65" i="37"/>
  <c r="CO64" i="37"/>
  <c r="CN64" i="37"/>
  <c r="CM64" i="37"/>
  <c r="CL64" i="37"/>
  <c r="CK64" i="37"/>
  <c r="CJ64" i="37"/>
  <c r="CI64" i="37"/>
  <c r="CH64" i="37"/>
  <c r="CG64" i="37"/>
  <c r="CF64" i="37"/>
  <c r="CE64" i="37"/>
  <c r="CD64" i="37"/>
  <c r="CO63" i="37"/>
  <c r="CN63" i="37"/>
  <c r="CM63" i="37"/>
  <c r="CL63" i="37"/>
  <c r="CK63" i="37"/>
  <c r="CJ63" i="37"/>
  <c r="CI63" i="37"/>
  <c r="CH63" i="37"/>
  <c r="CG63" i="37"/>
  <c r="CF63" i="37"/>
  <c r="CE63" i="37"/>
  <c r="CD63" i="37"/>
  <c r="CO62" i="37"/>
  <c r="CN62" i="37"/>
  <c r="CM62" i="37"/>
  <c r="CL62" i="37"/>
  <c r="CK62" i="37"/>
  <c r="CJ62" i="37"/>
  <c r="CI62" i="37"/>
  <c r="CH62" i="37"/>
  <c r="CG62" i="37"/>
  <c r="CF62" i="37"/>
  <c r="CE62" i="37"/>
  <c r="CD62" i="37"/>
  <c r="CO61" i="37"/>
  <c r="CN61" i="37"/>
  <c r="CM61" i="37"/>
  <c r="CL61" i="37"/>
  <c r="CK61" i="37"/>
  <c r="CJ61" i="37"/>
  <c r="CI61" i="37"/>
  <c r="CH61" i="37"/>
  <c r="CG61" i="37"/>
  <c r="CF61" i="37"/>
  <c r="CE61" i="37"/>
  <c r="CD61" i="37"/>
  <c r="CO60" i="37"/>
  <c r="CN60" i="37"/>
  <c r="CM60" i="37"/>
  <c r="CL60" i="37"/>
  <c r="CK60" i="37"/>
  <c r="CJ60" i="37"/>
  <c r="CI60" i="37"/>
  <c r="CH60" i="37"/>
  <c r="CG60" i="37"/>
  <c r="CF60" i="37"/>
  <c r="CE60" i="37"/>
  <c r="CD60" i="37"/>
  <c r="CO59" i="37"/>
  <c r="CN59" i="37"/>
  <c r="CM59" i="37"/>
  <c r="CL59" i="37"/>
  <c r="CK59" i="37"/>
  <c r="CJ59" i="37"/>
  <c r="CI59" i="37"/>
  <c r="CH59" i="37"/>
  <c r="CG59" i="37"/>
  <c r="CF59" i="37"/>
  <c r="CE59" i="37"/>
  <c r="CD59" i="37"/>
  <c r="CO58" i="37"/>
  <c r="CN58" i="37"/>
  <c r="CM58" i="37"/>
  <c r="CL58" i="37"/>
  <c r="CK58" i="37"/>
  <c r="CJ58" i="37"/>
  <c r="CI58" i="37"/>
  <c r="CH58" i="37"/>
  <c r="CG58" i="37"/>
  <c r="CF58" i="37"/>
  <c r="CE58" i="37"/>
  <c r="CD58" i="37"/>
  <c r="CO57" i="37"/>
  <c r="CN57" i="37"/>
  <c r="CM57" i="37"/>
  <c r="CL57" i="37"/>
  <c r="CK57" i="37"/>
  <c r="CJ57" i="37"/>
  <c r="CI57" i="37"/>
  <c r="CH57" i="37"/>
  <c r="CG57" i="37"/>
  <c r="CF57" i="37"/>
  <c r="CE57" i="37"/>
  <c r="CD57" i="37"/>
  <c r="CO56" i="37"/>
  <c r="CN56" i="37"/>
  <c r="CM56" i="37"/>
  <c r="CL56" i="37"/>
  <c r="CK56" i="37"/>
  <c r="CJ56" i="37"/>
  <c r="CI56" i="37"/>
  <c r="CH56" i="37"/>
  <c r="CG56" i="37"/>
  <c r="CF56" i="37"/>
  <c r="CE56" i="37"/>
  <c r="CD56" i="37"/>
  <c r="CO55" i="37"/>
  <c r="CN55" i="37"/>
  <c r="CM55" i="37"/>
  <c r="CL55" i="37"/>
  <c r="CK55" i="37"/>
  <c r="CJ55" i="37"/>
  <c r="CI55" i="37"/>
  <c r="CH55" i="37"/>
  <c r="CG55" i="37"/>
  <c r="CF55" i="37"/>
  <c r="CE55" i="37"/>
  <c r="CD55" i="37"/>
  <c r="CO54" i="37"/>
  <c r="CN54" i="37"/>
  <c r="CM54" i="37"/>
  <c r="CL54" i="37"/>
  <c r="CK54" i="37"/>
  <c r="CJ54" i="37"/>
  <c r="CI54" i="37"/>
  <c r="CH54" i="37"/>
  <c r="CG54" i="37"/>
  <c r="CF54" i="37"/>
  <c r="CE54" i="37"/>
  <c r="CD54" i="37"/>
  <c r="CO53" i="37"/>
  <c r="CN53" i="37"/>
  <c r="CM53" i="37"/>
  <c r="CL53" i="37"/>
  <c r="CK53" i="37"/>
  <c r="CJ53" i="37"/>
  <c r="CI53" i="37"/>
  <c r="CH53" i="37"/>
  <c r="CG53" i="37"/>
  <c r="CF53" i="37"/>
  <c r="CE53" i="37"/>
  <c r="CD53" i="37"/>
  <c r="CO52" i="37"/>
  <c r="CN52" i="37"/>
  <c r="CM52" i="37"/>
  <c r="CL52" i="37"/>
  <c r="CK52" i="37"/>
  <c r="CJ52" i="37"/>
  <c r="CI52" i="37"/>
  <c r="CH52" i="37"/>
  <c r="CG52" i="37"/>
  <c r="CF52" i="37"/>
  <c r="CE52" i="37"/>
  <c r="CD52" i="37"/>
  <c r="CO51" i="37"/>
  <c r="CN51" i="37"/>
  <c r="CM51" i="37"/>
  <c r="CL51" i="37"/>
  <c r="CK51" i="37"/>
  <c r="CJ51" i="37"/>
  <c r="CI51" i="37"/>
  <c r="CH51" i="37"/>
  <c r="CG51" i="37"/>
  <c r="CF51" i="37"/>
  <c r="CE51" i="37"/>
  <c r="CD51" i="37"/>
  <c r="CO50" i="37"/>
  <c r="CN50" i="37"/>
  <c r="CM50" i="37"/>
  <c r="CL50" i="37"/>
  <c r="CK50" i="37"/>
  <c r="CJ50" i="37"/>
  <c r="CI50" i="37"/>
  <c r="CH50" i="37"/>
  <c r="CG50" i="37"/>
  <c r="CF50" i="37"/>
  <c r="CE50" i="37"/>
  <c r="CD50" i="37"/>
  <c r="CO49" i="37"/>
  <c r="CN49" i="37"/>
  <c r="CM49" i="37"/>
  <c r="CL49" i="37"/>
  <c r="CK49" i="37"/>
  <c r="CJ49" i="37"/>
  <c r="CI49" i="37"/>
  <c r="CH49" i="37"/>
  <c r="CG49" i="37"/>
  <c r="CF49" i="37"/>
  <c r="CE49" i="37"/>
  <c r="CD49" i="37"/>
  <c r="CO48" i="37"/>
  <c r="CN48" i="37"/>
  <c r="CM48" i="37"/>
  <c r="CL48" i="37"/>
  <c r="CK48" i="37"/>
  <c r="CJ48" i="37"/>
  <c r="CI48" i="37"/>
  <c r="CH48" i="37"/>
  <c r="CG48" i="37"/>
  <c r="CF48" i="37"/>
  <c r="CE48" i="37"/>
  <c r="CD48" i="37"/>
  <c r="CO47" i="37"/>
  <c r="CN47" i="37"/>
  <c r="CM47" i="37"/>
  <c r="CL47" i="37"/>
  <c r="CK47" i="37"/>
  <c r="CJ47" i="37"/>
  <c r="CI47" i="37"/>
  <c r="CH47" i="37"/>
  <c r="CG47" i="37"/>
  <c r="CF47" i="37"/>
  <c r="CE47" i="37"/>
  <c r="CD47" i="37"/>
  <c r="CO46" i="37"/>
  <c r="CN46" i="37"/>
  <c r="CM46" i="37"/>
  <c r="CL46" i="37"/>
  <c r="CK46" i="37"/>
  <c r="CJ46" i="37"/>
  <c r="CI46" i="37"/>
  <c r="CH46" i="37"/>
  <c r="CG46" i="37"/>
  <c r="CF46" i="37"/>
  <c r="CE46" i="37"/>
  <c r="CD46" i="37"/>
  <c r="CO45" i="37"/>
  <c r="CN45" i="37"/>
  <c r="CM45" i="37"/>
  <c r="CL45" i="37"/>
  <c r="CK45" i="37"/>
  <c r="CJ45" i="37"/>
  <c r="CI45" i="37"/>
  <c r="CH45" i="37"/>
  <c r="CG45" i="37"/>
  <c r="CF45" i="37"/>
  <c r="CE45" i="37"/>
  <c r="CD45" i="37"/>
  <c r="IM43" i="30" l="1"/>
  <c r="IN43" i="30"/>
  <c r="IM44" i="30"/>
  <c r="IN44" i="30"/>
  <c r="IM45" i="30"/>
  <c r="IN45" i="30"/>
  <c r="IM46" i="30"/>
  <c r="IN46" i="30"/>
  <c r="IM47" i="30"/>
  <c r="IN47" i="30"/>
  <c r="IM48" i="30"/>
  <c r="IN48" i="30"/>
  <c r="IM49" i="30"/>
  <c r="IN49" i="30"/>
  <c r="IM50" i="30"/>
  <c r="IN50" i="30"/>
  <c r="IM51" i="30"/>
  <c r="IN51" i="30"/>
  <c r="IM52" i="30"/>
  <c r="IN52" i="30"/>
  <c r="IM53" i="30"/>
  <c r="IN53" i="30"/>
  <c r="IM54" i="30"/>
  <c r="IN54" i="30"/>
  <c r="IM55" i="30"/>
  <c r="IN55" i="30"/>
  <c r="IM56" i="30"/>
  <c r="IN56" i="30"/>
  <c r="IM57" i="30"/>
  <c r="IN57" i="30"/>
  <c r="IM58" i="30"/>
  <c r="IN58" i="30"/>
  <c r="IM59" i="30"/>
  <c r="IN59" i="30"/>
  <c r="IM60" i="30"/>
  <c r="IN60" i="30"/>
  <c r="IM61" i="30"/>
  <c r="IN61" i="30"/>
  <c r="IM62" i="30"/>
  <c r="IN62" i="30"/>
  <c r="IM63" i="30"/>
  <c r="IN63" i="30"/>
  <c r="IM64" i="30"/>
  <c r="IN64" i="30"/>
  <c r="IM65" i="30"/>
  <c r="IN65" i="30"/>
  <c r="IM66" i="30"/>
  <c r="IN66" i="30"/>
  <c r="IM67" i="30"/>
  <c r="IN67" i="30"/>
  <c r="IM68" i="30"/>
  <c r="IN68" i="30"/>
  <c r="IM69" i="30"/>
  <c r="IN69" i="30"/>
  <c r="IM70" i="30"/>
  <c r="IN70" i="30"/>
  <c r="IM71" i="30"/>
  <c r="IN71" i="30"/>
  <c r="IM72" i="30"/>
  <c r="IN72" i="30"/>
  <c r="IM73" i="30"/>
  <c r="IN73" i="30"/>
  <c r="IM74" i="30"/>
  <c r="IN74" i="30"/>
  <c r="IM75" i="30"/>
  <c r="IN75" i="30"/>
  <c r="IM76" i="30"/>
  <c r="IN76" i="30"/>
  <c r="IM77" i="30"/>
  <c r="IN77" i="30"/>
  <c r="IM78" i="30"/>
  <c r="IN78" i="30"/>
  <c r="IM79" i="30"/>
  <c r="IN79" i="30"/>
  <c r="IM80" i="30"/>
  <c r="IN80" i="30"/>
  <c r="IM81" i="30"/>
  <c r="IN81" i="30"/>
  <c r="IM82" i="30"/>
  <c r="IN82" i="30"/>
  <c r="IM83" i="30"/>
  <c r="IN83" i="30"/>
  <c r="IM84" i="30"/>
  <c r="IN84" i="30"/>
  <c r="IM85" i="30"/>
  <c r="IN85" i="30"/>
  <c r="IM86" i="30"/>
  <c r="IN86" i="30"/>
  <c r="IM87" i="30"/>
  <c r="IN87" i="30"/>
  <c r="IM88" i="30"/>
  <c r="IN88" i="30"/>
  <c r="IM89" i="30"/>
  <c r="IN89" i="30"/>
  <c r="IM90" i="30"/>
  <c r="IN90" i="30"/>
  <c r="IM91" i="30"/>
  <c r="IN91" i="30"/>
  <c r="IM92" i="30"/>
  <c r="IN92" i="30"/>
  <c r="IM93" i="30"/>
  <c r="IN93" i="30"/>
  <c r="IM94" i="30"/>
  <c r="IN94" i="30"/>
  <c r="IM95" i="30"/>
  <c r="IN95" i="30"/>
  <c r="IM96" i="30"/>
  <c r="IN96" i="30"/>
  <c r="IM97" i="30"/>
  <c r="IN97" i="30"/>
  <c r="IM98" i="30"/>
  <c r="IN98" i="30"/>
  <c r="IM99" i="30"/>
  <c r="IN99" i="30"/>
  <c r="IM100" i="30"/>
  <c r="IN100" i="30"/>
  <c r="IM101" i="30"/>
  <c r="IN101" i="30"/>
  <c r="IM102" i="30"/>
  <c r="IN102" i="30"/>
  <c r="IM103" i="30"/>
  <c r="IN103" i="30"/>
  <c r="IM104" i="30"/>
  <c r="IN104" i="30"/>
  <c r="IM105" i="30"/>
  <c r="IN105" i="30"/>
  <c r="IM106" i="30"/>
  <c r="IN106" i="30"/>
  <c r="IM107" i="30"/>
  <c r="IN107" i="30"/>
  <c r="IM108" i="30"/>
  <c r="IN108" i="30"/>
  <c r="IM109" i="30"/>
  <c r="IN109" i="30"/>
  <c r="IM110" i="30"/>
  <c r="IN110" i="30"/>
  <c r="IM111" i="30"/>
  <c r="IN111" i="30"/>
  <c r="IM112" i="30"/>
  <c r="IN112" i="30"/>
  <c r="IM113" i="30"/>
  <c r="IN113" i="30"/>
  <c r="IM114" i="30"/>
  <c r="IN114" i="30"/>
  <c r="IM115" i="30"/>
  <c r="IN115" i="30"/>
  <c r="IM116" i="30"/>
  <c r="IN116" i="30"/>
  <c r="IM117" i="30"/>
  <c r="IN117" i="30"/>
  <c r="IM118" i="30"/>
  <c r="IN118" i="30"/>
  <c r="IM119" i="30"/>
  <c r="IN119" i="30"/>
  <c r="IM120" i="30"/>
  <c r="IN120" i="30"/>
  <c r="IM121" i="30"/>
  <c r="IN121" i="30"/>
  <c r="IM122" i="30"/>
  <c r="IN122" i="30"/>
  <c r="IM123" i="30"/>
  <c r="IN123" i="30"/>
  <c r="IM124" i="30"/>
  <c r="IN124" i="30"/>
  <c r="IM125" i="30"/>
  <c r="IN125" i="30"/>
  <c r="IM126" i="30"/>
  <c r="IN126" i="30"/>
  <c r="IM127" i="30"/>
  <c r="IN127" i="30"/>
  <c r="IM128" i="30"/>
  <c r="IN128" i="30"/>
  <c r="IM129" i="30"/>
  <c r="IN129" i="30"/>
  <c r="IM130" i="30"/>
  <c r="IN130" i="30"/>
  <c r="IM131" i="30"/>
  <c r="IN131" i="30"/>
  <c r="IM132" i="30"/>
  <c r="IN132" i="30"/>
  <c r="IM133" i="30"/>
  <c r="IN133" i="30"/>
  <c r="IM134" i="30"/>
  <c r="IN134" i="30"/>
  <c r="IM135" i="30"/>
  <c r="IN135" i="30"/>
  <c r="IM136" i="30"/>
  <c r="IN136" i="30"/>
  <c r="IM137" i="30"/>
  <c r="IN137" i="30"/>
  <c r="IM138" i="30"/>
  <c r="IN138" i="30"/>
  <c r="IM139" i="30"/>
  <c r="IN139" i="30"/>
  <c r="IM140" i="30"/>
  <c r="IN140" i="30"/>
  <c r="IM141" i="30"/>
  <c r="IN141" i="30"/>
  <c r="IM142" i="30"/>
  <c r="IN142" i="30"/>
  <c r="IM143" i="30"/>
  <c r="IN143" i="30"/>
  <c r="IM144" i="30"/>
  <c r="IN144" i="30"/>
  <c r="IM145" i="30"/>
  <c r="IN145" i="30"/>
  <c r="IM146" i="30"/>
  <c r="IN146" i="30"/>
  <c r="IM147" i="30"/>
  <c r="IN147" i="30"/>
  <c r="IM148" i="30"/>
  <c r="IN148" i="30"/>
  <c r="IM149" i="30"/>
  <c r="IN149" i="30"/>
  <c r="IM150" i="30"/>
  <c r="IN150" i="30"/>
  <c r="IM151" i="30"/>
  <c r="IN151" i="30"/>
  <c r="IM152" i="30"/>
  <c r="IN152" i="30"/>
  <c r="IM153" i="30"/>
  <c r="IN153" i="30"/>
  <c r="IM154" i="30"/>
  <c r="IN154" i="30"/>
  <c r="IM155" i="30"/>
  <c r="IN155" i="30"/>
  <c r="IM156" i="30"/>
  <c r="IN156" i="30"/>
  <c r="IM157" i="30"/>
  <c r="IN157" i="30"/>
  <c r="IM158" i="30"/>
  <c r="IN158" i="30"/>
  <c r="IM159" i="30"/>
  <c r="IN159" i="30"/>
  <c r="IM160" i="30"/>
  <c r="IN160" i="30"/>
  <c r="IM161" i="30"/>
  <c r="IN161" i="30"/>
  <c r="IM162" i="30"/>
  <c r="IN162" i="30"/>
  <c r="IM163" i="30"/>
  <c r="IN163" i="30"/>
  <c r="IM164" i="30"/>
  <c r="IN164" i="30"/>
  <c r="IM165" i="30"/>
  <c r="IN165" i="30"/>
  <c r="IM166" i="30"/>
  <c r="IN166" i="30"/>
  <c r="IM167" i="30"/>
  <c r="IN167" i="30"/>
  <c r="IM168" i="30"/>
  <c r="IN168" i="30"/>
  <c r="IM169" i="30"/>
  <c r="IN169" i="30"/>
  <c r="IM170" i="30"/>
  <c r="IN170" i="30"/>
  <c r="IM171" i="30"/>
  <c r="IN171" i="30"/>
  <c r="IM172" i="30"/>
  <c r="IN172" i="30"/>
  <c r="IM173" i="30"/>
  <c r="IN173" i="30"/>
  <c r="IM174" i="30"/>
  <c r="IN174" i="30"/>
  <c r="IM175" i="30"/>
  <c r="IN175" i="30"/>
  <c r="IM176" i="30"/>
  <c r="IN176" i="30"/>
  <c r="IM177" i="30"/>
  <c r="IN177" i="30"/>
  <c r="IM178" i="30"/>
  <c r="IN178" i="30"/>
  <c r="IM179" i="30"/>
  <c r="IN179" i="30"/>
  <c r="IM180" i="30"/>
  <c r="IN180" i="30"/>
  <c r="IM181" i="30"/>
  <c r="IN181" i="30"/>
  <c r="IM182" i="30"/>
  <c r="IN182" i="30"/>
  <c r="IM183" i="30"/>
  <c r="IN183" i="30"/>
  <c r="IM184" i="30"/>
  <c r="IN184" i="30"/>
  <c r="IM185" i="30"/>
  <c r="IN185" i="30"/>
  <c r="IM186" i="30"/>
  <c r="IN186" i="30"/>
  <c r="IM187" i="30"/>
  <c r="IN187" i="30"/>
  <c r="IM188" i="30"/>
  <c r="IN188" i="30"/>
  <c r="IM189" i="30"/>
  <c r="IN189" i="30"/>
  <c r="IM190" i="30"/>
  <c r="IN190" i="30"/>
  <c r="IM191" i="30"/>
  <c r="IN191" i="30"/>
  <c r="IM192" i="30"/>
  <c r="IN192" i="30"/>
  <c r="IM193" i="30"/>
  <c r="IN193" i="30"/>
  <c r="IM194" i="30"/>
  <c r="IN194" i="30"/>
  <c r="IM195" i="30"/>
  <c r="IN195" i="30"/>
  <c r="IM196" i="30"/>
  <c r="IN196" i="30"/>
  <c r="IM197" i="30"/>
  <c r="IN197" i="30"/>
  <c r="IM198" i="30"/>
  <c r="IN198" i="30"/>
  <c r="IM199" i="30"/>
  <c r="IN199" i="30"/>
  <c r="IM200" i="30"/>
  <c r="IN200" i="30"/>
  <c r="IM201" i="30"/>
  <c r="IN201" i="30"/>
  <c r="IM202" i="30"/>
  <c r="IN202" i="30"/>
  <c r="IM203" i="30"/>
  <c r="IN203" i="30"/>
  <c r="IM204" i="30"/>
  <c r="IN204" i="30"/>
  <c r="IM205" i="30"/>
  <c r="IN205" i="30"/>
  <c r="IM206" i="30"/>
  <c r="IN206" i="30"/>
  <c r="IM207" i="30"/>
  <c r="IN207" i="30"/>
  <c r="IJ43" i="30"/>
  <c r="IK43" i="30"/>
  <c r="IJ44" i="30"/>
  <c r="IK44" i="30"/>
  <c r="IJ45" i="30"/>
  <c r="IK45" i="30"/>
  <c r="IJ46" i="30"/>
  <c r="IK46" i="30"/>
  <c r="IJ47" i="30"/>
  <c r="IK47" i="30"/>
  <c r="IJ48" i="30"/>
  <c r="IK48" i="30"/>
  <c r="IJ49" i="30"/>
  <c r="IK49" i="30"/>
  <c r="IJ50" i="30"/>
  <c r="IK50" i="30"/>
  <c r="IJ51" i="30"/>
  <c r="IK51" i="30"/>
  <c r="IJ52" i="30"/>
  <c r="IK52" i="30"/>
  <c r="IJ53" i="30"/>
  <c r="IK53" i="30"/>
  <c r="IJ54" i="30"/>
  <c r="IK54" i="30"/>
  <c r="IJ55" i="30"/>
  <c r="IK55" i="30"/>
  <c r="IJ56" i="30"/>
  <c r="IK56" i="30"/>
  <c r="IJ57" i="30"/>
  <c r="IK57" i="30"/>
  <c r="IJ58" i="30"/>
  <c r="IK58" i="30"/>
  <c r="IJ59" i="30"/>
  <c r="IK59" i="30"/>
  <c r="IJ60" i="30"/>
  <c r="IK60" i="30"/>
  <c r="IJ61" i="30"/>
  <c r="IK61" i="30"/>
  <c r="IJ62" i="30"/>
  <c r="IK62" i="30"/>
  <c r="IJ63" i="30"/>
  <c r="IK63" i="30"/>
  <c r="IJ64" i="30"/>
  <c r="IK64" i="30"/>
  <c r="IJ65" i="30"/>
  <c r="IK65" i="30"/>
  <c r="IJ66" i="30"/>
  <c r="IK66" i="30"/>
  <c r="IJ67" i="30"/>
  <c r="IK67" i="30"/>
  <c r="IJ68" i="30"/>
  <c r="IK68" i="30"/>
  <c r="IJ69" i="30"/>
  <c r="IK69" i="30"/>
  <c r="IJ70" i="30"/>
  <c r="IK70" i="30"/>
  <c r="IJ71" i="30"/>
  <c r="IK71" i="30"/>
  <c r="IJ72" i="30"/>
  <c r="IK72" i="30"/>
  <c r="IJ73" i="30"/>
  <c r="IK73" i="30"/>
  <c r="IJ74" i="30"/>
  <c r="IK74" i="30"/>
  <c r="IJ75" i="30"/>
  <c r="IK75" i="30"/>
  <c r="IJ76" i="30"/>
  <c r="IK76" i="30"/>
  <c r="IJ77" i="30"/>
  <c r="IK77" i="30"/>
  <c r="IJ78" i="30"/>
  <c r="IK78" i="30"/>
  <c r="IJ79" i="30"/>
  <c r="IK79" i="30"/>
  <c r="IJ80" i="30"/>
  <c r="IK80" i="30"/>
  <c r="IJ81" i="30"/>
  <c r="IK81" i="30"/>
  <c r="IJ82" i="30"/>
  <c r="IK82" i="30"/>
  <c r="IJ83" i="30"/>
  <c r="IK83" i="30"/>
  <c r="IJ84" i="30"/>
  <c r="IK84" i="30"/>
  <c r="IJ85" i="30"/>
  <c r="IK85" i="30"/>
  <c r="IJ86" i="30"/>
  <c r="IK86" i="30"/>
  <c r="IJ87" i="30"/>
  <c r="IK87" i="30"/>
  <c r="IJ88" i="30"/>
  <c r="IK88" i="30"/>
  <c r="IJ89" i="30"/>
  <c r="IK89" i="30"/>
  <c r="IJ90" i="30"/>
  <c r="IK90" i="30"/>
  <c r="IJ91" i="30"/>
  <c r="IK91" i="30"/>
  <c r="IJ92" i="30"/>
  <c r="IK92" i="30"/>
  <c r="IJ93" i="30"/>
  <c r="IK93" i="30"/>
  <c r="IJ94" i="30"/>
  <c r="IK94" i="30"/>
  <c r="IJ95" i="30"/>
  <c r="IK95" i="30"/>
  <c r="IJ96" i="30"/>
  <c r="IK96" i="30"/>
  <c r="IJ97" i="30"/>
  <c r="IK97" i="30"/>
  <c r="IJ98" i="30"/>
  <c r="IK98" i="30"/>
  <c r="IJ99" i="30"/>
  <c r="IK99" i="30"/>
  <c r="IJ100" i="30"/>
  <c r="IK100" i="30"/>
  <c r="IJ101" i="30"/>
  <c r="IK101" i="30"/>
  <c r="IJ102" i="30"/>
  <c r="IK102" i="30"/>
  <c r="IJ103" i="30"/>
  <c r="IK103" i="30"/>
  <c r="IJ104" i="30"/>
  <c r="IK104" i="30"/>
  <c r="IJ105" i="30"/>
  <c r="IK105" i="30"/>
  <c r="IJ106" i="30"/>
  <c r="IK106" i="30"/>
  <c r="IJ107" i="30"/>
  <c r="IK107" i="30"/>
  <c r="IJ108" i="30"/>
  <c r="IK108" i="30"/>
  <c r="IJ109" i="30"/>
  <c r="IK109" i="30"/>
  <c r="IJ110" i="30"/>
  <c r="IK110" i="30"/>
  <c r="IJ111" i="30"/>
  <c r="IK111" i="30"/>
  <c r="IJ112" i="30"/>
  <c r="IK112" i="30"/>
  <c r="IJ113" i="30"/>
  <c r="IK113" i="30"/>
  <c r="IJ114" i="30"/>
  <c r="IK114" i="30"/>
  <c r="IJ115" i="30"/>
  <c r="IK115" i="30"/>
  <c r="IJ116" i="30"/>
  <c r="IK116" i="30"/>
  <c r="IJ117" i="30"/>
  <c r="IK117" i="30"/>
  <c r="IJ118" i="30"/>
  <c r="IK118" i="30"/>
  <c r="IJ119" i="30"/>
  <c r="IK119" i="30"/>
  <c r="IJ120" i="30"/>
  <c r="IK120" i="30"/>
  <c r="IJ121" i="30"/>
  <c r="IK121" i="30"/>
  <c r="IJ122" i="30"/>
  <c r="IK122" i="30"/>
  <c r="IJ123" i="30"/>
  <c r="IK123" i="30"/>
  <c r="IJ124" i="30"/>
  <c r="IK124" i="30"/>
  <c r="IJ125" i="30"/>
  <c r="IK125" i="30"/>
  <c r="IJ126" i="30"/>
  <c r="IK126" i="30"/>
  <c r="IJ127" i="30"/>
  <c r="IK127" i="30"/>
  <c r="IJ128" i="30"/>
  <c r="IK128" i="30"/>
  <c r="IJ129" i="30"/>
  <c r="IK129" i="30"/>
  <c r="IJ130" i="30"/>
  <c r="IK130" i="30"/>
  <c r="IJ131" i="30"/>
  <c r="IK131" i="30"/>
  <c r="IJ132" i="30"/>
  <c r="IK132" i="30"/>
  <c r="IJ133" i="30"/>
  <c r="IK133" i="30"/>
  <c r="IJ134" i="30"/>
  <c r="IK134" i="30"/>
  <c r="IJ135" i="30"/>
  <c r="IK135" i="30"/>
  <c r="IJ136" i="30"/>
  <c r="IK136" i="30"/>
  <c r="IJ137" i="30"/>
  <c r="IK137" i="30"/>
  <c r="IJ138" i="30"/>
  <c r="IK138" i="30"/>
  <c r="IJ139" i="30"/>
  <c r="IK139" i="30"/>
  <c r="IJ140" i="30"/>
  <c r="IK140" i="30"/>
  <c r="IJ141" i="30"/>
  <c r="IK141" i="30"/>
  <c r="IJ142" i="30"/>
  <c r="IK142" i="30"/>
  <c r="IJ143" i="30"/>
  <c r="IK143" i="30"/>
  <c r="IJ144" i="30"/>
  <c r="IK144" i="30"/>
  <c r="IJ145" i="30"/>
  <c r="IK145" i="30"/>
  <c r="IJ146" i="30"/>
  <c r="IK146" i="30"/>
  <c r="IJ147" i="30"/>
  <c r="IK147" i="30"/>
  <c r="IJ148" i="30"/>
  <c r="IK148" i="30"/>
  <c r="IJ149" i="30"/>
  <c r="IK149" i="30"/>
  <c r="IJ150" i="30"/>
  <c r="IK150" i="30"/>
  <c r="IJ151" i="30"/>
  <c r="IK151" i="30"/>
  <c r="IJ152" i="30"/>
  <c r="IK152" i="30"/>
  <c r="IJ153" i="30"/>
  <c r="IK153" i="30"/>
  <c r="IJ154" i="30"/>
  <c r="IK154" i="30"/>
  <c r="IJ155" i="30"/>
  <c r="IK155" i="30"/>
  <c r="IJ156" i="30"/>
  <c r="IK156" i="30"/>
  <c r="IJ157" i="30"/>
  <c r="IK157" i="30"/>
  <c r="IJ158" i="30"/>
  <c r="IK158" i="30"/>
  <c r="IJ159" i="30"/>
  <c r="IK159" i="30"/>
  <c r="IJ160" i="30"/>
  <c r="IK160" i="30"/>
  <c r="IJ161" i="30"/>
  <c r="IK161" i="30"/>
  <c r="IJ162" i="30"/>
  <c r="IK162" i="30"/>
  <c r="IJ163" i="30"/>
  <c r="IK163" i="30"/>
  <c r="IJ164" i="30"/>
  <c r="IK164" i="30"/>
  <c r="IJ165" i="30"/>
  <c r="IK165" i="30"/>
  <c r="IJ166" i="30"/>
  <c r="IK166" i="30"/>
  <c r="IJ167" i="30"/>
  <c r="IK167" i="30"/>
  <c r="IJ168" i="30"/>
  <c r="IK168" i="30"/>
  <c r="IJ169" i="30"/>
  <c r="IK169" i="30"/>
  <c r="IJ170" i="30"/>
  <c r="IK170" i="30"/>
  <c r="IJ171" i="30"/>
  <c r="IK171" i="30"/>
  <c r="IJ172" i="30"/>
  <c r="IK172" i="30"/>
  <c r="IJ173" i="30"/>
  <c r="IK173" i="30"/>
  <c r="IJ174" i="30"/>
  <c r="IK174" i="30"/>
  <c r="IJ175" i="30"/>
  <c r="IK175" i="30"/>
  <c r="IJ176" i="30"/>
  <c r="IK176" i="30"/>
  <c r="IJ177" i="30"/>
  <c r="IK177" i="30"/>
  <c r="IJ178" i="30"/>
  <c r="IK178" i="30"/>
  <c r="IJ179" i="30"/>
  <c r="IK179" i="30"/>
  <c r="IJ180" i="30"/>
  <c r="IK180" i="30"/>
  <c r="IJ181" i="30"/>
  <c r="IK181" i="30"/>
  <c r="IJ182" i="30"/>
  <c r="IK182" i="30"/>
  <c r="IJ183" i="30"/>
  <c r="IK183" i="30"/>
  <c r="IJ184" i="30"/>
  <c r="IK184" i="30"/>
  <c r="IJ185" i="30"/>
  <c r="IK185" i="30"/>
  <c r="IJ186" i="30"/>
  <c r="IK186" i="30"/>
  <c r="IJ187" i="30"/>
  <c r="IK187" i="30"/>
  <c r="IJ188" i="30"/>
  <c r="IK188" i="30"/>
  <c r="IJ189" i="30"/>
  <c r="IK189" i="30"/>
  <c r="IJ190" i="30"/>
  <c r="IK190" i="30"/>
  <c r="IJ191" i="30"/>
  <c r="IK191" i="30"/>
  <c r="IJ192" i="30"/>
  <c r="IK192" i="30"/>
  <c r="IJ193" i="30"/>
  <c r="IK193" i="30"/>
  <c r="IJ194" i="30"/>
  <c r="IK194" i="30"/>
  <c r="IJ195" i="30"/>
  <c r="IK195" i="30"/>
  <c r="IJ196" i="30"/>
  <c r="IK196" i="30"/>
  <c r="IJ197" i="30"/>
  <c r="IK197" i="30"/>
  <c r="IJ198" i="30"/>
  <c r="IK198" i="30"/>
  <c r="IJ199" i="30"/>
  <c r="IK199" i="30"/>
  <c r="IJ200" i="30"/>
  <c r="IK200" i="30"/>
  <c r="IJ201" i="30"/>
  <c r="IK201" i="30"/>
  <c r="IJ202" i="30"/>
  <c r="IK202" i="30"/>
  <c r="IJ203" i="30"/>
  <c r="IK203" i="30"/>
  <c r="IJ204" i="30"/>
  <c r="IK204" i="30"/>
  <c r="IJ205" i="30"/>
  <c r="IK205" i="30"/>
  <c r="IJ206" i="30"/>
  <c r="IK206" i="30"/>
  <c r="IJ207" i="30"/>
  <c r="IK207" i="30"/>
  <c r="IC43" i="30"/>
  <c r="ID43" i="30"/>
  <c r="IE43" i="30"/>
  <c r="IF43" i="30"/>
  <c r="IG43" i="30"/>
  <c r="IH43" i="30"/>
  <c r="IC44" i="30"/>
  <c r="ID44" i="30"/>
  <c r="IE44" i="30"/>
  <c r="IF44" i="30"/>
  <c r="IG44" i="30"/>
  <c r="IH44" i="30"/>
  <c r="IC45" i="30"/>
  <c r="ID45" i="30"/>
  <c r="IE45" i="30"/>
  <c r="IF45" i="30"/>
  <c r="IG45" i="30"/>
  <c r="IH45" i="30"/>
  <c r="IC46" i="30"/>
  <c r="ID46" i="30"/>
  <c r="IE46" i="30"/>
  <c r="IF46" i="30"/>
  <c r="IG46" i="30"/>
  <c r="IH46" i="30"/>
  <c r="IC47" i="30"/>
  <c r="ID47" i="30"/>
  <c r="IE47" i="30"/>
  <c r="IF47" i="30"/>
  <c r="IG47" i="30"/>
  <c r="IH47" i="30"/>
  <c r="IC48" i="30"/>
  <c r="ID48" i="30"/>
  <c r="IE48" i="30"/>
  <c r="IF48" i="30"/>
  <c r="IG48" i="30"/>
  <c r="IH48" i="30"/>
  <c r="IC49" i="30"/>
  <c r="ID49" i="30"/>
  <c r="IE49" i="30"/>
  <c r="IF49" i="30"/>
  <c r="IG49" i="30"/>
  <c r="IH49" i="30"/>
  <c r="IC50" i="30"/>
  <c r="ID50" i="30"/>
  <c r="IE50" i="30"/>
  <c r="IF50" i="30"/>
  <c r="IG50" i="30"/>
  <c r="IH50" i="30"/>
  <c r="IC51" i="30"/>
  <c r="ID51" i="30"/>
  <c r="IE51" i="30"/>
  <c r="IF51" i="30"/>
  <c r="IG51" i="30"/>
  <c r="IH51" i="30"/>
  <c r="IC52" i="30"/>
  <c r="ID52" i="30"/>
  <c r="IE52" i="30"/>
  <c r="IF52" i="30"/>
  <c r="IG52" i="30"/>
  <c r="IH52" i="30"/>
  <c r="IC53" i="30"/>
  <c r="ID53" i="30"/>
  <c r="IE53" i="30"/>
  <c r="IF53" i="30"/>
  <c r="IG53" i="30"/>
  <c r="IH53" i="30"/>
  <c r="IC54" i="30"/>
  <c r="ID54" i="30"/>
  <c r="IE54" i="30"/>
  <c r="IF54" i="30"/>
  <c r="IG54" i="30"/>
  <c r="IH54" i="30"/>
  <c r="IC55" i="30"/>
  <c r="ID55" i="30"/>
  <c r="IE55" i="30"/>
  <c r="IF55" i="30"/>
  <c r="IG55" i="30"/>
  <c r="IH55" i="30"/>
  <c r="IC56" i="30"/>
  <c r="ID56" i="30"/>
  <c r="IE56" i="30"/>
  <c r="IF56" i="30"/>
  <c r="IG56" i="30"/>
  <c r="IH56" i="30"/>
  <c r="IC57" i="30"/>
  <c r="ID57" i="30"/>
  <c r="IE57" i="30"/>
  <c r="IF57" i="30"/>
  <c r="IG57" i="30"/>
  <c r="IH57" i="30"/>
  <c r="IC58" i="30"/>
  <c r="ID58" i="30"/>
  <c r="IE58" i="30"/>
  <c r="IF58" i="30"/>
  <c r="IG58" i="30"/>
  <c r="IH58" i="30"/>
  <c r="IC59" i="30"/>
  <c r="ID59" i="30"/>
  <c r="IE59" i="30"/>
  <c r="IF59" i="30"/>
  <c r="IG59" i="30"/>
  <c r="IH59" i="30"/>
  <c r="IC60" i="30"/>
  <c r="ID60" i="30"/>
  <c r="IE60" i="30"/>
  <c r="IF60" i="30"/>
  <c r="IG60" i="30"/>
  <c r="IH60" i="30"/>
  <c r="IC61" i="30"/>
  <c r="ID61" i="30"/>
  <c r="IE61" i="30"/>
  <c r="IF61" i="30"/>
  <c r="IG61" i="30"/>
  <c r="IH61" i="30"/>
  <c r="IC62" i="30"/>
  <c r="ID62" i="30"/>
  <c r="IE62" i="30"/>
  <c r="IF62" i="30"/>
  <c r="IG62" i="30"/>
  <c r="IH62" i="30"/>
  <c r="IC63" i="30"/>
  <c r="ID63" i="30"/>
  <c r="IE63" i="30"/>
  <c r="IF63" i="30"/>
  <c r="IG63" i="30"/>
  <c r="IH63" i="30"/>
  <c r="IC64" i="30"/>
  <c r="ID64" i="30"/>
  <c r="IE64" i="30"/>
  <c r="IF64" i="30"/>
  <c r="IG64" i="30"/>
  <c r="IH64" i="30"/>
  <c r="IC65" i="30"/>
  <c r="ID65" i="30"/>
  <c r="IE65" i="30"/>
  <c r="IF65" i="30"/>
  <c r="IG65" i="30"/>
  <c r="IH65" i="30"/>
  <c r="IC66" i="30"/>
  <c r="ID66" i="30"/>
  <c r="IE66" i="30"/>
  <c r="IF66" i="30"/>
  <c r="IG66" i="30"/>
  <c r="IH66" i="30"/>
  <c r="IC67" i="30"/>
  <c r="ID67" i="30"/>
  <c r="IE67" i="30"/>
  <c r="IF67" i="30"/>
  <c r="IG67" i="30"/>
  <c r="IH67" i="30"/>
  <c r="IC68" i="30"/>
  <c r="ID68" i="30"/>
  <c r="IE68" i="30"/>
  <c r="IF68" i="30"/>
  <c r="IG68" i="30"/>
  <c r="IH68" i="30"/>
  <c r="IC69" i="30"/>
  <c r="ID69" i="30"/>
  <c r="IE69" i="30"/>
  <c r="IF69" i="30"/>
  <c r="IG69" i="30"/>
  <c r="IH69" i="30"/>
  <c r="IC70" i="30"/>
  <c r="ID70" i="30"/>
  <c r="IE70" i="30"/>
  <c r="IF70" i="30"/>
  <c r="IG70" i="30"/>
  <c r="IH70" i="30"/>
  <c r="IC71" i="30"/>
  <c r="ID71" i="30"/>
  <c r="IE71" i="30"/>
  <c r="IF71" i="30"/>
  <c r="IG71" i="30"/>
  <c r="IH71" i="30"/>
  <c r="IC72" i="30"/>
  <c r="ID72" i="30"/>
  <c r="IE72" i="30"/>
  <c r="IF72" i="30"/>
  <c r="IG72" i="30"/>
  <c r="IH72" i="30"/>
  <c r="IC73" i="30"/>
  <c r="ID73" i="30"/>
  <c r="IE73" i="30"/>
  <c r="IF73" i="30"/>
  <c r="IG73" i="30"/>
  <c r="IH73" i="30"/>
  <c r="IC74" i="30"/>
  <c r="ID74" i="30"/>
  <c r="IE74" i="30"/>
  <c r="IF74" i="30"/>
  <c r="IG74" i="30"/>
  <c r="IH74" i="30"/>
  <c r="IC75" i="30"/>
  <c r="ID75" i="30"/>
  <c r="IE75" i="30"/>
  <c r="IF75" i="30"/>
  <c r="IG75" i="30"/>
  <c r="IH75" i="30"/>
  <c r="IC76" i="30"/>
  <c r="ID76" i="30"/>
  <c r="IE76" i="30"/>
  <c r="IF76" i="30"/>
  <c r="IG76" i="30"/>
  <c r="IH76" i="30"/>
  <c r="IC77" i="30"/>
  <c r="ID77" i="30"/>
  <c r="IE77" i="30"/>
  <c r="IF77" i="30"/>
  <c r="IG77" i="30"/>
  <c r="IH77" i="30"/>
  <c r="IC78" i="30"/>
  <c r="ID78" i="30"/>
  <c r="IE78" i="30"/>
  <c r="IF78" i="30"/>
  <c r="IG78" i="30"/>
  <c r="IH78" i="30"/>
  <c r="IC79" i="30"/>
  <c r="ID79" i="30"/>
  <c r="IE79" i="30"/>
  <c r="IF79" i="30"/>
  <c r="IG79" i="30"/>
  <c r="IH79" i="30"/>
  <c r="IC80" i="30"/>
  <c r="ID80" i="30"/>
  <c r="IE80" i="30"/>
  <c r="IF80" i="30"/>
  <c r="IG80" i="30"/>
  <c r="IH80" i="30"/>
  <c r="IC81" i="30"/>
  <c r="ID81" i="30"/>
  <c r="IE81" i="30"/>
  <c r="IF81" i="30"/>
  <c r="IG81" i="30"/>
  <c r="IH81" i="30"/>
  <c r="IC82" i="30"/>
  <c r="ID82" i="30"/>
  <c r="IE82" i="30"/>
  <c r="IF82" i="30"/>
  <c r="IG82" i="30"/>
  <c r="IH82" i="30"/>
  <c r="IC83" i="30"/>
  <c r="ID83" i="30"/>
  <c r="IE83" i="30"/>
  <c r="IF83" i="30"/>
  <c r="IG83" i="30"/>
  <c r="IH83" i="30"/>
  <c r="IC84" i="30"/>
  <c r="ID84" i="30"/>
  <c r="IE84" i="30"/>
  <c r="IF84" i="30"/>
  <c r="IG84" i="30"/>
  <c r="IH84" i="30"/>
  <c r="IC85" i="30"/>
  <c r="ID85" i="30"/>
  <c r="IE85" i="30"/>
  <c r="IF85" i="30"/>
  <c r="IG85" i="30"/>
  <c r="IH85" i="30"/>
  <c r="IC86" i="30"/>
  <c r="ID86" i="30"/>
  <c r="IE86" i="30"/>
  <c r="IF86" i="30"/>
  <c r="IG86" i="30"/>
  <c r="IH86" i="30"/>
  <c r="IC87" i="30"/>
  <c r="ID87" i="30"/>
  <c r="IE87" i="30"/>
  <c r="IF87" i="30"/>
  <c r="IG87" i="30"/>
  <c r="IH87" i="30"/>
  <c r="IC88" i="30"/>
  <c r="ID88" i="30"/>
  <c r="IE88" i="30"/>
  <c r="IF88" i="30"/>
  <c r="IG88" i="30"/>
  <c r="IH88" i="30"/>
  <c r="IC89" i="30"/>
  <c r="ID89" i="30"/>
  <c r="IE89" i="30"/>
  <c r="IF89" i="30"/>
  <c r="IG89" i="30"/>
  <c r="IH89" i="30"/>
  <c r="IC90" i="30"/>
  <c r="ID90" i="30"/>
  <c r="IE90" i="30"/>
  <c r="IF90" i="30"/>
  <c r="IG90" i="30"/>
  <c r="IH90" i="30"/>
  <c r="IC91" i="30"/>
  <c r="ID91" i="30"/>
  <c r="IE91" i="30"/>
  <c r="IF91" i="30"/>
  <c r="IG91" i="30"/>
  <c r="IH91" i="30"/>
  <c r="IC92" i="30"/>
  <c r="ID92" i="30"/>
  <c r="IE92" i="30"/>
  <c r="IF92" i="30"/>
  <c r="IG92" i="30"/>
  <c r="IH92" i="30"/>
  <c r="IC93" i="30"/>
  <c r="ID93" i="30"/>
  <c r="IE93" i="30"/>
  <c r="IF93" i="30"/>
  <c r="IG93" i="30"/>
  <c r="IH93" i="30"/>
  <c r="IC94" i="30"/>
  <c r="ID94" i="30"/>
  <c r="IE94" i="30"/>
  <c r="IF94" i="30"/>
  <c r="IG94" i="30"/>
  <c r="IH94" i="30"/>
  <c r="IC95" i="30"/>
  <c r="ID95" i="30"/>
  <c r="IE95" i="30"/>
  <c r="IF95" i="30"/>
  <c r="IG95" i="30"/>
  <c r="IH95" i="30"/>
  <c r="IC96" i="30"/>
  <c r="ID96" i="30"/>
  <c r="IE96" i="30"/>
  <c r="IF96" i="30"/>
  <c r="IG96" i="30"/>
  <c r="IH96" i="30"/>
  <c r="IC97" i="30"/>
  <c r="ID97" i="30"/>
  <c r="IE97" i="30"/>
  <c r="IF97" i="30"/>
  <c r="IG97" i="30"/>
  <c r="IH97" i="30"/>
  <c r="IC98" i="30"/>
  <c r="ID98" i="30"/>
  <c r="IE98" i="30"/>
  <c r="IF98" i="30"/>
  <c r="IG98" i="30"/>
  <c r="IH98" i="30"/>
  <c r="IC99" i="30"/>
  <c r="ID99" i="30"/>
  <c r="IE99" i="30"/>
  <c r="IF99" i="30"/>
  <c r="IG99" i="30"/>
  <c r="IH99" i="30"/>
  <c r="IC100" i="30"/>
  <c r="ID100" i="30"/>
  <c r="IE100" i="30"/>
  <c r="IF100" i="30"/>
  <c r="IG100" i="30"/>
  <c r="IH100" i="30"/>
  <c r="IC101" i="30"/>
  <c r="ID101" i="30"/>
  <c r="IE101" i="30"/>
  <c r="IF101" i="30"/>
  <c r="IG101" i="30"/>
  <c r="IH101" i="30"/>
  <c r="IC102" i="30"/>
  <c r="ID102" i="30"/>
  <c r="IE102" i="30"/>
  <c r="IF102" i="30"/>
  <c r="IG102" i="30"/>
  <c r="IH102" i="30"/>
  <c r="IC103" i="30"/>
  <c r="ID103" i="30"/>
  <c r="IE103" i="30"/>
  <c r="IF103" i="30"/>
  <c r="IG103" i="30"/>
  <c r="IH103" i="30"/>
  <c r="IC104" i="30"/>
  <c r="ID104" i="30"/>
  <c r="IE104" i="30"/>
  <c r="IF104" i="30"/>
  <c r="IG104" i="30"/>
  <c r="IH104" i="30"/>
  <c r="IC105" i="30"/>
  <c r="ID105" i="30"/>
  <c r="IE105" i="30"/>
  <c r="IF105" i="30"/>
  <c r="IG105" i="30"/>
  <c r="IH105" i="30"/>
  <c r="IC106" i="30"/>
  <c r="ID106" i="30"/>
  <c r="IE106" i="30"/>
  <c r="IF106" i="30"/>
  <c r="IG106" i="30"/>
  <c r="IH106" i="30"/>
  <c r="IC107" i="30"/>
  <c r="ID107" i="30"/>
  <c r="IE107" i="30"/>
  <c r="IF107" i="30"/>
  <c r="IG107" i="30"/>
  <c r="IH107" i="30"/>
  <c r="IC108" i="30"/>
  <c r="ID108" i="30"/>
  <c r="IE108" i="30"/>
  <c r="IF108" i="30"/>
  <c r="IG108" i="30"/>
  <c r="IH108" i="30"/>
  <c r="IC109" i="30"/>
  <c r="ID109" i="30"/>
  <c r="IE109" i="30"/>
  <c r="IF109" i="30"/>
  <c r="IG109" i="30"/>
  <c r="IH109" i="30"/>
  <c r="IC110" i="30"/>
  <c r="ID110" i="30"/>
  <c r="IE110" i="30"/>
  <c r="IF110" i="30"/>
  <c r="IG110" i="30"/>
  <c r="IH110" i="30"/>
  <c r="IC111" i="30"/>
  <c r="ID111" i="30"/>
  <c r="IE111" i="30"/>
  <c r="IF111" i="30"/>
  <c r="IG111" i="30"/>
  <c r="IH111" i="30"/>
  <c r="IC112" i="30"/>
  <c r="ID112" i="30"/>
  <c r="IE112" i="30"/>
  <c r="IF112" i="30"/>
  <c r="IG112" i="30"/>
  <c r="IH112" i="30"/>
  <c r="IC113" i="30"/>
  <c r="ID113" i="30"/>
  <c r="IE113" i="30"/>
  <c r="IF113" i="30"/>
  <c r="IG113" i="30"/>
  <c r="IH113" i="30"/>
  <c r="IC114" i="30"/>
  <c r="ID114" i="30"/>
  <c r="IE114" i="30"/>
  <c r="IF114" i="30"/>
  <c r="IG114" i="30"/>
  <c r="IH114" i="30"/>
  <c r="IC115" i="30"/>
  <c r="ID115" i="30"/>
  <c r="IE115" i="30"/>
  <c r="IF115" i="30"/>
  <c r="IG115" i="30"/>
  <c r="IH115" i="30"/>
  <c r="IC116" i="30"/>
  <c r="ID116" i="30"/>
  <c r="IE116" i="30"/>
  <c r="IF116" i="30"/>
  <c r="IG116" i="30"/>
  <c r="IH116" i="30"/>
  <c r="IC117" i="30"/>
  <c r="ID117" i="30"/>
  <c r="IE117" i="30"/>
  <c r="IF117" i="30"/>
  <c r="IG117" i="30"/>
  <c r="IH117" i="30"/>
  <c r="IC118" i="30"/>
  <c r="ID118" i="30"/>
  <c r="IE118" i="30"/>
  <c r="IF118" i="30"/>
  <c r="IG118" i="30"/>
  <c r="IH118" i="30"/>
  <c r="IC119" i="30"/>
  <c r="ID119" i="30"/>
  <c r="IE119" i="30"/>
  <c r="IF119" i="30"/>
  <c r="IG119" i="30"/>
  <c r="IH119" i="30"/>
  <c r="IC120" i="30"/>
  <c r="ID120" i="30"/>
  <c r="IE120" i="30"/>
  <c r="IF120" i="30"/>
  <c r="IG120" i="30"/>
  <c r="IH120" i="30"/>
  <c r="IC121" i="30"/>
  <c r="ID121" i="30"/>
  <c r="IE121" i="30"/>
  <c r="IF121" i="30"/>
  <c r="IG121" i="30"/>
  <c r="IH121" i="30"/>
  <c r="IC122" i="30"/>
  <c r="ID122" i="30"/>
  <c r="IE122" i="30"/>
  <c r="IF122" i="30"/>
  <c r="IG122" i="30"/>
  <c r="IH122" i="30"/>
  <c r="IC123" i="30"/>
  <c r="ID123" i="30"/>
  <c r="IE123" i="30"/>
  <c r="IF123" i="30"/>
  <c r="IG123" i="30"/>
  <c r="IH123" i="30"/>
  <c r="IC124" i="30"/>
  <c r="ID124" i="30"/>
  <c r="IE124" i="30"/>
  <c r="IF124" i="30"/>
  <c r="IG124" i="30"/>
  <c r="IH124" i="30"/>
  <c r="IC125" i="30"/>
  <c r="ID125" i="30"/>
  <c r="IE125" i="30"/>
  <c r="IF125" i="30"/>
  <c r="IG125" i="30"/>
  <c r="IH125" i="30"/>
  <c r="IC126" i="30"/>
  <c r="ID126" i="30"/>
  <c r="IE126" i="30"/>
  <c r="IF126" i="30"/>
  <c r="IG126" i="30"/>
  <c r="IH126" i="30"/>
  <c r="IC127" i="30"/>
  <c r="ID127" i="30"/>
  <c r="IE127" i="30"/>
  <c r="IF127" i="30"/>
  <c r="IG127" i="30"/>
  <c r="IH127" i="30"/>
  <c r="IC128" i="30"/>
  <c r="ID128" i="30"/>
  <c r="IE128" i="30"/>
  <c r="IF128" i="30"/>
  <c r="IG128" i="30"/>
  <c r="IH128" i="30"/>
  <c r="IC129" i="30"/>
  <c r="ID129" i="30"/>
  <c r="IE129" i="30"/>
  <c r="IF129" i="30"/>
  <c r="IG129" i="30"/>
  <c r="IH129" i="30"/>
  <c r="IC130" i="30"/>
  <c r="ID130" i="30"/>
  <c r="IE130" i="30"/>
  <c r="IF130" i="30"/>
  <c r="IG130" i="30"/>
  <c r="IH130" i="30"/>
  <c r="IC131" i="30"/>
  <c r="ID131" i="30"/>
  <c r="IE131" i="30"/>
  <c r="IF131" i="30"/>
  <c r="IG131" i="30"/>
  <c r="IH131" i="30"/>
  <c r="IC132" i="30"/>
  <c r="ID132" i="30"/>
  <c r="IE132" i="30"/>
  <c r="IF132" i="30"/>
  <c r="IG132" i="30"/>
  <c r="IH132" i="30"/>
  <c r="IC133" i="30"/>
  <c r="ID133" i="30"/>
  <c r="IE133" i="30"/>
  <c r="IF133" i="30"/>
  <c r="IG133" i="30"/>
  <c r="IH133" i="30"/>
  <c r="IC134" i="30"/>
  <c r="ID134" i="30"/>
  <c r="IE134" i="30"/>
  <c r="IF134" i="30"/>
  <c r="IG134" i="30"/>
  <c r="IH134" i="30"/>
  <c r="IC135" i="30"/>
  <c r="ID135" i="30"/>
  <c r="IE135" i="30"/>
  <c r="IF135" i="30"/>
  <c r="IG135" i="30"/>
  <c r="IH135" i="30"/>
  <c r="IC136" i="30"/>
  <c r="ID136" i="30"/>
  <c r="IE136" i="30"/>
  <c r="IF136" i="30"/>
  <c r="IG136" i="30"/>
  <c r="IH136" i="30"/>
  <c r="IC137" i="30"/>
  <c r="ID137" i="30"/>
  <c r="IE137" i="30"/>
  <c r="IF137" i="30"/>
  <c r="IG137" i="30"/>
  <c r="IH137" i="30"/>
  <c r="IC138" i="30"/>
  <c r="ID138" i="30"/>
  <c r="IE138" i="30"/>
  <c r="IF138" i="30"/>
  <c r="IG138" i="30"/>
  <c r="IH138" i="30"/>
  <c r="IC139" i="30"/>
  <c r="ID139" i="30"/>
  <c r="IE139" i="30"/>
  <c r="IF139" i="30"/>
  <c r="IG139" i="30"/>
  <c r="IH139" i="30"/>
  <c r="IC140" i="30"/>
  <c r="ID140" i="30"/>
  <c r="IE140" i="30"/>
  <c r="IF140" i="30"/>
  <c r="IG140" i="30"/>
  <c r="IH140" i="30"/>
  <c r="IC141" i="30"/>
  <c r="ID141" i="30"/>
  <c r="IE141" i="30"/>
  <c r="IF141" i="30"/>
  <c r="IG141" i="30"/>
  <c r="IH141" i="30"/>
  <c r="IC142" i="30"/>
  <c r="ID142" i="30"/>
  <c r="IE142" i="30"/>
  <c r="IF142" i="30"/>
  <c r="IG142" i="30"/>
  <c r="IH142" i="30"/>
  <c r="IC143" i="30"/>
  <c r="ID143" i="30"/>
  <c r="IE143" i="30"/>
  <c r="IF143" i="30"/>
  <c r="IG143" i="30"/>
  <c r="IH143" i="30"/>
  <c r="IC144" i="30"/>
  <c r="ID144" i="30"/>
  <c r="IE144" i="30"/>
  <c r="IF144" i="30"/>
  <c r="IG144" i="30"/>
  <c r="IH144" i="30"/>
  <c r="IC145" i="30"/>
  <c r="ID145" i="30"/>
  <c r="IE145" i="30"/>
  <c r="IF145" i="30"/>
  <c r="IG145" i="30"/>
  <c r="IH145" i="30"/>
  <c r="IC146" i="30"/>
  <c r="ID146" i="30"/>
  <c r="IE146" i="30"/>
  <c r="IF146" i="30"/>
  <c r="IG146" i="30"/>
  <c r="IH146" i="30"/>
  <c r="IC147" i="30"/>
  <c r="ID147" i="30"/>
  <c r="IE147" i="30"/>
  <c r="IF147" i="30"/>
  <c r="IG147" i="30"/>
  <c r="IH147" i="30"/>
  <c r="IC148" i="30"/>
  <c r="ID148" i="30"/>
  <c r="IE148" i="30"/>
  <c r="IF148" i="30"/>
  <c r="IG148" i="30"/>
  <c r="IH148" i="30"/>
  <c r="IC149" i="30"/>
  <c r="ID149" i="30"/>
  <c r="IE149" i="30"/>
  <c r="IF149" i="30"/>
  <c r="IG149" i="30"/>
  <c r="IH149" i="30"/>
  <c r="IC150" i="30"/>
  <c r="ID150" i="30"/>
  <c r="IE150" i="30"/>
  <c r="IF150" i="30"/>
  <c r="IG150" i="30"/>
  <c r="IH150" i="30"/>
  <c r="IC151" i="30"/>
  <c r="ID151" i="30"/>
  <c r="IE151" i="30"/>
  <c r="IF151" i="30"/>
  <c r="IG151" i="30"/>
  <c r="IH151" i="30"/>
  <c r="IC152" i="30"/>
  <c r="ID152" i="30"/>
  <c r="IE152" i="30"/>
  <c r="IF152" i="30"/>
  <c r="IG152" i="30"/>
  <c r="IH152" i="30"/>
  <c r="IC153" i="30"/>
  <c r="ID153" i="30"/>
  <c r="IE153" i="30"/>
  <c r="IF153" i="30"/>
  <c r="IG153" i="30"/>
  <c r="IH153" i="30"/>
  <c r="IC154" i="30"/>
  <c r="ID154" i="30"/>
  <c r="IE154" i="30"/>
  <c r="IF154" i="30"/>
  <c r="IG154" i="30"/>
  <c r="IH154" i="30"/>
  <c r="IC155" i="30"/>
  <c r="ID155" i="30"/>
  <c r="IE155" i="30"/>
  <c r="IF155" i="30"/>
  <c r="IG155" i="30"/>
  <c r="IH155" i="30"/>
  <c r="IC156" i="30"/>
  <c r="ID156" i="30"/>
  <c r="IE156" i="30"/>
  <c r="IF156" i="30"/>
  <c r="IG156" i="30"/>
  <c r="IH156" i="30"/>
  <c r="IC157" i="30"/>
  <c r="ID157" i="30"/>
  <c r="IE157" i="30"/>
  <c r="IF157" i="30"/>
  <c r="IG157" i="30"/>
  <c r="IH157" i="30"/>
  <c r="IC158" i="30"/>
  <c r="ID158" i="30"/>
  <c r="IE158" i="30"/>
  <c r="IF158" i="30"/>
  <c r="IG158" i="30"/>
  <c r="IH158" i="30"/>
  <c r="IC159" i="30"/>
  <c r="ID159" i="30"/>
  <c r="IE159" i="30"/>
  <c r="IF159" i="30"/>
  <c r="IG159" i="30"/>
  <c r="IH159" i="30"/>
  <c r="IC160" i="30"/>
  <c r="ID160" i="30"/>
  <c r="IE160" i="30"/>
  <c r="IF160" i="30"/>
  <c r="IG160" i="30"/>
  <c r="IH160" i="30"/>
  <c r="IC161" i="30"/>
  <c r="ID161" i="30"/>
  <c r="IE161" i="30"/>
  <c r="IF161" i="30"/>
  <c r="IG161" i="30"/>
  <c r="IH161" i="30"/>
  <c r="IC162" i="30"/>
  <c r="ID162" i="30"/>
  <c r="IE162" i="30"/>
  <c r="IF162" i="30"/>
  <c r="IG162" i="30"/>
  <c r="IH162" i="30"/>
  <c r="IC163" i="30"/>
  <c r="ID163" i="30"/>
  <c r="IE163" i="30"/>
  <c r="IF163" i="30"/>
  <c r="IG163" i="30"/>
  <c r="IH163" i="30"/>
  <c r="IC164" i="30"/>
  <c r="ID164" i="30"/>
  <c r="IE164" i="30"/>
  <c r="IF164" i="30"/>
  <c r="IG164" i="30"/>
  <c r="IH164" i="30"/>
  <c r="IC165" i="30"/>
  <c r="ID165" i="30"/>
  <c r="IE165" i="30"/>
  <c r="IF165" i="30"/>
  <c r="IG165" i="30"/>
  <c r="IH165" i="30"/>
  <c r="IC166" i="30"/>
  <c r="ID166" i="30"/>
  <c r="IE166" i="30"/>
  <c r="IF166" i="30"/>
  <c r="IG166" i="30"/>
  <c r="IH166" i="30"/>
  <c r="IC167" i="30"/>
  <c r="ID167" i="30"/>
  <c r="IE167" i="30"/>
  <c r="IF167" i="30"/>
  <c r="IG167" i="30"/>
  <c r="IH167" i="30"/>
  <c r="IC168" i="30"/>
  <c r="ID168" i="30"/>
  <c r="IE168" i="30"/>
  <c r="IF168" i="30"/>
  <c r="IG168" i="30"/>
  <c r="IH168" i="30"/>
  <c r="IC169" i="30"/>
  <c r="ID169" i="30"/>
  <c r="IE169" i="30"/>
  <c r="IF169" i="30"/>
  <c r="IG169" i="30"/>
  <c r="IH169" i="30"/>
  <c r="IC170" i="30"/>
  <c r="ID170" i="30"/>
  <c r="IE170" i="30"/>
  <c r="IF170" i="30"/>
  <c r="IG170" i="30"/>
  <c r="IH170" i="30"/>
  <c r="IC171" i="30"/>
  <c r="ID171" i="30"/>
  <c r="IE171" i="30"/>
  <c r="IF171" i="30"/>
  <c r="IG171" i="30"/>
  <c r="IH171" i="30"/>
  <c r="IC172" i="30"/>
  <c r="ID172" i="30"/>
  <c r="IE172" i="30"/>
  <c r="IF172" i="30"/>
  <c r="IG172" i="30"/>
  <c r="IH172" i="30"/>
  <c r="IC173" i="30"/>
  <c r="ID173" i="30"/>
  <c r="IE173" i="30"/>
  <c r="IF173" i="30"/>
  <c r="IG173" i="30"/>
  <c r="IH173" i="30"/>
  <c r="IC174" i="30"/>
  <c r="ID174" i="30"/>
  <c r="IE174" i="30"/>
  <c r="IF174" i="30"/>
  <c r="IG174" i="30"/>
  <c r="IH174" i="30"/>
  <c r="IC175" i="30"/>
  <c r="ID175" i="30"/>
  <c r="IE175" i="30"/>
  <c r="IF175" i="30"/>
  <c r="IG175" i="30"/>
  <c r="IH175" i="30"/>
  <c r="IC176" i="30"/>
  <c r="ID176" i="30"/>
  <c r="IE176" i="30"/>
  <c r="IF176" i="30"/>
  <c r="IG176" i="30"/>
  <c r="IH176" i="30"/>
  <c r="IC177" i="30"/>
  <c r="ID177" i="30"/>
  <c r="IE177" i="30"/>
  <c r="IF177" i="30"/>
  <c r="IG177" i="30"/>
  <c r="IH177" i="30"/>
  <c r="IC178" i="30"/>
  <c r="ID178" i="30"/>
  <c r="IE178" i="30"/>
  <c r="IF178" i="30"/>
  <c r="IG178" i="30"/>
  <c r="IH178" i="30"/>
  <c r="IC179" i="30"/>
  <c r="ID179" i="30"/>
  <c r="IE179" i="30"/>
  <c r="IF179" i="30"/>
  <c r="IG179" i="30"/>
  <c r="IH179" i="30"/>
  <c r="IC180" i="30"/>
  <c r="ID180" i="30"/>
  <c r="IE180" i="30"/>
  <c r="IF180" i="30"/>
  <c r="IG180" i="30"/>
  <c r="IH180" i="30"/>
  <c r="IC181" i="30"/>
  <c r="ID181" i="30"/>
  <c r="IE181" i="30"/>
  <c r="IF181" i="30"/>
  <c r="IG181" i="30"/>
  <c r="IH181" i="30"/>
  <c r="IC182" i="30"/>
  <c r="ID182" i="30"/>
  <c r="IE182" i="30"/>
  <c r="IF182" i="30"/>
  <c r="IG182" i="30"/>
  <c r="IH182" i="30"/>
  <c r="IC183" i="30"/>
  <c r="ID183" i="30"/>
  <c r="IE183" i="30"/>
  <c r="IF183" i="30"/>
  <c r="IG183" i="30"/>
  <c r="IH183" i="30"/>
  <c r="IC184" i="30"/>
  <c r="ID184" i="30"/>
  <c r="IE184" i="30"/>
  <c r="IF184" i="30"/>
  <c r="IG184" i="30"/>
  <c r="IH184" i="30"/>
  <c r="IC185" i="30"/>
  <c r="ID185" i="30"/>
  <c r="IE185" i="30"/>
  <c r="IF185" i="30"/>
  <c r="IG185" i="30"/>
  <c r="IH185" i="30"/>
  <c r="IC186" i="30"/>
  <c r="ID186" i="30"/>
  <c r="IE186" i="30"/>
  <c r="IF186" i="30"/>
  <c r="IG186" i="30"/>
  <c r="IH186" i="30"/>
  <c r="IC187" i="30"/>
  <c r="ID187" i="30"/>
  <c r="IE187" i="30"/>
  <c r="IF187" i="30"/>
  <c r="IG187" i="30"/>
  <c r="IH187" i="30"/>
  <c r="IC188" i="30"/>
  <c r="ID188" i="30"/>
  <c r="IE188" i="30"/>
  <c r="IF188" i="30"/>
  <c r="IG188" i="30"/>
  <c r="IH188" i="30"/>
  <c r="IC189" i="30"/>
  <c r="ID189" i="30"/>
  <c r="IE189" i="30"/>
  <c r="IF189" i="30"/>
  <c r="IG189" i="30"/>
  <c r="IH189" i="30"/>
  <c r="IC190" i="30"/>
  <c r="ID190" i="30"/>
  <c r="IE190" i="30"/>
  <c r="IF190" i="30"/>
  <c r="IG190" i="30"/>
  <c r="IH190" i="30"/>
  <c r="IC191" i="30"/>
  <c r="ID191" i="30"/>
  <c r="IE191" i="30"/>
  <c r="IF191" i="30"/>
  <c r="IG191" i="30"/>
  <c r="IH191" i="30"/>
  <c r="IC192" i="30"/>
  <c r="ID192" i="30"/>
  <c r="IE192" i="30"/>
  <c r="IF192" i="30"/>
  <c r="IG192" i="30"/>
  <c r="IH192" i="30"/>
  <c r="IC193" i="30"/>
  <c r="ID193" i="30"/>
  <c r="IE193" i="30"/>
  <c r="IF193" i="30"/>
  <c r="IG193" i="30"/>
  <c r="IH193" i="30"/>
  <c r="IC194" i="30"/>
  <c r="ID194" i="30"/>
  <c r="IE194" i="30"/>
  <c r="IF194" i="30"/>
  <c r="IG194" i="30"/>
  <c r="IH194" i="30"/>
  <c r="IC195" i="30"/>
  <c r="ID195" i="30"/>
  <c r="IE195" i="30"/>
  <c r="IF195" i="30"/>
  <c r="IG195" i="30"/>
  <c r="IH195" i="30"/>
  <c r="IC196" i="30"/>
  <c r="ID196" i="30"/>
  <c r="IE196" i="30"/>
  <c r="IF196" i="30"/>
  <c r="IG196" i="30"/>
  <c r="IH196" i="30"/>
  <c r="IC197" i="30"/>
  <c r="ID197" i="30"/>
  <c r="IE197" i="30"/>
  <c r="IF197" i="30"/>
  <c r="IG197" i="30"/>
  <c r="IH197" i="30"/>
  <c r="IC198" i="30"/>
  <c r="ID198" i="30"/>
  <c r="IE198" i="30"/>
  <c r="IF198" i="30"/>
  <c r="IG198" i="30"/>
  <c r="IH198" i="30"/>
  <c r="IC199" i="30"/>
  <c r="ID199" i="30"/>
  <c r="IE199" i="30"/>
  <c r="IF199" i="30"/>
  <c r="IG199" i="30"/>
  <c r="IH199" i="30"/>
  <c r="IC200" i="30"/>
  <c r="ID200" i="30"/>
  <c r="IE200" i="30"/>
  <c r="IF200" i="30"/>
  <c r="IG200" i="30"/>
  <c r="IH200" i="30"/>
  <c r="IC201" i="30"/>
  <c r="ID201" i="30"/>
  <c r="IE201" i="30"/>
  <c r="IF201" i="30"/>
  <c r="IG201" i="30"/>
  <c r="IH201" i="30"/>
  <c r="IC202" i="30"/>
  <c r="ID202" i="30"/>
  <c r="IE202" i="30"/>
  <c r="IF202" i="30"/>
  <c r="IG202" i="30"/>
  <c r="IH202" i="30"/>
  <c r="IC203" i="30"/>
  <c r="ID203" i="30"/>
  <c r="IE203" i="30"/>
  <c r="IF203" i="30"/>
  <c r="IG203" i="30"/>
  <c r="IH203" i="30"/>
  <c r="IC204" i="30"/>
  <c r="ID204" i="30"/>
  <c r="IE204" i="30"/>
  <c r="IF204" i="30"/>
  <c r="IG204" i="30"/>
  <c r="IH204" i="30"/>
  <c r="IC205" i="30"/>
  <c r="ID205" i="30"/>
  <c r="IE205" i="30"/>
  <c r="IF205" i="30"/>
  <c r="IG205" i="30"/>
  <c r="IH205" i="30"/>
  <c r="IC206" i="30"/>
  <c r="ID206" i="30"/>
  <c r="IE206" i="30"/>
  <c r="IF206" i="30"/>
  <c r="IG206" i="30"/>
  <c r="IH206" i="30"/>
  <c r="IC207" i="30"/>
  <c r="ID207" i="30"/>
  <c r="IE207" i="30"/>
  <c r="IF207" i="30"/>
  <c r="IG207" i="30"/>
  <c r="IH207" i="30"/>
  <c r="HV43" i="30"/>
  <c r="HW43" i="30"/>
  <c r="HX43" i="30"/>
  <c r="HY43" i="30"/>
  <c r="HZ43" i="30"/>
  <c r="IA43" i="30"/>
  <c r="HV44" i="30"/>
  <c r="HW44" i="30"/>
  <c r="HX44" i="30"/>
  <c r="HY44" i="30"/>
  <c r="HZ44" i="30"/>
  <c r="IA44" i="30"/>
  <c r="HV45" i="30"/>
  <c r="HW45" i="30"/>
  <c r="HX45" i="30"/>
  <c r="HY45" i="30"/>
  <c r="HZ45" i="30"/>
  <c r="IA45" i="30"/>
  <c r="HV46" i="30"/>
  <c r="HW46" i="30"/>
  <c r="HX46" i="30"/>
  <c r="HY46" i="30"/>
  <c r="HZ46" i="30"/>
  <c r="IA46" i="30"/>
  <c r="HV47" i="30"/>
  <c r="HW47" i="30"/>
  <c r="HX47" i="30"/>
  <c r="HY47" i="30"/>
  <c r="HZ47" i="30"/>
  <c r="IA47" i="30"/>
  <c r="HV48" i="30"/>
  <c r="HW48" i="30"/>
  <c r="HX48" i="30"/>
  <c r="HY48" i="30"/>
  <c r="HZ48" i="30"/>
  <c r="IA48" i="30"/>
  <c r="HV49" i="30"/>
  <c r="HW49" i="30"/>
  <c r="HX49" i="30"/>
  <c r="HY49" i="30"/>
  <c r="HZ49" i="30"/>
  <c r="IA49" i="30"/>
  <c r="HV50" i="30"/>
  <c r="HW50" i="30"/>
  <c r="HX50" i="30"/>
  <c r="HY50" i="30"/>
  <c r="HZ50" i="30"/>
  <c r="IA50" i="30"/>
  <c r="HV51" i="30"/>
  <c r="HW51" i="30"/>
  <c r="HX51" i="30"/>
  <c r="HY51" i="30"/>
  <c r="HZ51" i="30"/>
  <c r="IA51" i="30"/>
  <c r="HV52" i="30"/>
  <c r="HW52" i="30"/>
  <c r="HX52" i="30"/>
  <c r="HY52" i="30"/>
  <c r="HZ52" i="30"/>
  <c r="IA52" i="30"/>
  <c r="HV53" i="30"/>
  <c r="HW53" i="30"/>
  <c r="HX53" i="30"/>
  <c r="HY53" i="30"/>
  <c r="HZ53" i="30"/>
  <c r="IA53" i="30"/>
  <c r="HV54" i="30"/>
  <c r="HW54" i="30"/>
  <c r="HX54" i="30"/>
  <c r="HY54" i="30"/>
  <c r="HZ54" i="30"/>
  <c r="IA54" i="30"/>
  <c r="HV55" i="30"/>
  <c r="HW55" i="30"/>
  <c r="HX55" i="30"/>
  <c r="HY55" i="30"/>
  <c r="HZ55" i="30"/>
  <c r="IA55" i="30"/>
  <c r="HV56" i="30"/>
  <c r="HW56" i="30"/>
  <c r="HX56" i="30"/>
  <c r="HY56" i="30"/>
  <c r="HZ56" i="30"/>
  <c r="IA56" i="30"/>
  <c r="HV57" i="30"/>
  <c r="HW57" i="30"/>
  <c r="HX57" i="30"/>
  <c r="HY57" i="30"/>
  <c r="HZ57" i="30"/>
  <c r="IA57" i="30"/>
  <c r="HV58" i="30"/>
  <c r="HW58" i="30"/>
  <c r="HX58" i="30"/>
  <c r="HY58" i="30"/>
  <c r="HZ58" i="30"/>
  <c r="IA58" i="30"/>
  <c r="HV59" i="30"/>
  <c r="HW59" i="30"/>
  <c r="HX59" i="30"/>
  <c r="HY59" i="30"/>
  <c r="HZ59" i="30"/>
  <c r="IA59" i="30"/>
  <c r="HV60" i="30"/>
  <c r="HW60" i="30"/>
  <c r="HX60" i="30"/>
  <c r="HY60" i="30"/>
  <c r="HZ60" i="30"/>
  <c r="IA60" i="30"/>
  <c r="HV61" i="30"/>
  <c r="HW61" i="30"/>
  <c r="HX61" i="30"/>
  <c r="HY61" i="30"/>
  <c r="HZ61" i="30"/>
  <c r="IA61" i="30"/>
  <c r="HV62" i="30"/>
  <c r="HW62" i="30"/>
  <c r="HX62" i="30"/>
  <c r="HY62" i="30"/>
  <c r="HZ62" i="30"/>
  <c r="IA62" i="30"/>
  <c r="HV63" i="30"/>
  <c r="HW63" i="30"/>
  <c r="HX63" i="30"/>
  <c r="HY63" i="30"/>
  <c r="HZ63" i="30"/>
  <c r="IA63" i="30"/>
  <c r="HV64" i="30"/>
  <c r="HW64" i="30"/>
  <c r="HX64" i="30"/>
  <c r="HY64" i="30"/>
  <c r="HZ64" i="30"/>
  <c r="IA64" i="30"/>
  <c r="HV65" i="30"/>
  <c r="HW65" i="30"/>
  <c r="HX65" i="30"/>
  <c r="HY65" i="30"/>
  <c r="HZ65" i="30"/>
  <c r="IA65" i="30"/>
  <c r="HV66" i="30"/>
  <c r="HW66" i="30"/>
  <c r="HX66" i="30"/>
  <c r="HY66" i="30"/>
  <c r="HZ66" i="30"/>
  <c r="IA66" i="30"/>
  <c r="HV67" i="30"/>
  <c r="HW67" i="30"/>
  <c r="HX67" i="30"/>
  <c r="HY67" i="30"/>
  <c r="HZ67" i="30"/>
  <c r="IA67" i="30"/>
  <c r="HV68" i="30"/>
  <c r="HW68" i="30"/>
  <c r="HX68" i="30"/>
  <c r="HY68" i="30"/>
  <c r="HZ68" i="30"/>
  <c r="IA68" i="30"/>
  <c r="HV69" i="30"/>
  <c r="HW69" i="30"/>
  <c r="HX69" i="30"/>
  <c r="HY69" i="30"/>
  <c r="HZ69" i="30"/>
  <c r="IA69" i="30"/>
  <c r="HV70" i="30"/>
  <c r="HW70" i="30"/>
  <c r="HX70" i="30"/>
  <c r="HY70" i="30"/>
  <c r="HZ70" i="30"/>
  <c r="IA70" i="30"/>
  <c r="HV71" i="30"/>
  <c r="HW71" i="30"/>
  <c r="HX71" i="30"/>
  <c r="HY71" i="30"/>
  <c r="HZ71" i="30"/>
  <c r="IA71" i="30"/>
  <c r="HV72" i="30"/>
  <c r="HW72" i="30"/>
  <c r="HX72" i="30"/>
  <c r="HY72" i="30"/>
  <c r="HZ72" i="30"/>
  <c r="IA72" i="30"/>
  <c r="HV73" i="30"/>
  <c r="HW73" i="30"/>
  <c r="HX73" i="30"/>
  <c r="HY73" i="30"/>
  <c r="HZ73" i="30"/>
  <c r="IA73" i="30"/>
  <c r="HV74" i="30"/>
  <c r="HW74" i="30"/>
  <c r="HX74" i="30"/>
  <c r="HY74" i="30"/>
  <c r="HZ74" i="30"/>
  <c r="IA74" i="30"/>
  <c r="HV75" i="30"/>
  <c r="HW75" i="30"/>
  <c r="HX75" i="30"/>
  <c r="HY75" i="30"/>
  <c r="HZ75" i="30"/>
  <c r="IA75" i="30"/>
  <c r="HV76" i="30"/>
  <c r="HW76" i="30"/>
  <c r="HX76" i="30"/>
  <c r="HY76" i="30"/>
  <c r="HZ76" i="30"/>
  <c r="IA76" i="30"/>
  <c r="HV77" i="30"/>
  <c r="HW77" i="30"/>
  <c r="HX77" i="30"/>
  <c r="HY77" i="30"/>
  <c r="HZ77" i="30"/>
  <c r="IA77" i="30"/>
  <c r="HV78" i="30"/>
  <c r="HW78" i="30"/>
  <c r="HX78" i="30"/>
  <c r="HY78" i="30"/>
  <c r="HZ78" i="30"/>
  <c r="IA78" i="30"/>
  <c r="HV79" i="30"/>
  <c r="HW79" i="30"/>
  <c r="HX79" i="30"/>
  <c r="HY79" i="30"/>
  <c r="HZ79" i="30"/>
  <c r="IA79" i="30"/>
  <c r="HV80" i="30"/>
  <c r="HW80" i="30"/>
  <c r="HX80" i="30"/>
  <c r="HY80" i="30"/>
  <c r="HZ80" i="30"/>
  <c r="IA80" i="30"/>
  <c r="HV81" i="30"/>
  <c r="HW81" i="30"/>
  <c r="HX81" i="30"/>
  <c r="HY81" i="30"/>
  <c r="HZ81" i="30"/>
  <c r="IA81" i="30"/>
  <c r="HV82" i="30"/>
  <c r="HW82" i="30"/>
  <c r="HX82" i="30"/>
  <c r="HY82" i="30"/>
  <c r="HZ82" i="30"/>
  <c r="IA82" i="30"/>
  <c r="HV83" i="30"/>
  <c r="HW83" i="30"/>
  <c r="HX83" i="30"/>
  <c r="HY83" i="30"/>
  <c r="HZ83" i="30"/>
  <c r="IA83" i="30"/>
  <c r="HV84" i="30"/>
  <c r="HW84" i="30"/>
  <c r="HX84" i="30"/>
  <c r="HY84" i="30"/>
  <c r="HZ84" i="30"/>
  <c r="IA84" i="30"/>
  <c r="HV85" i="30"/>
  <c r="HW85" i="30"/>
  <c r="HX85" i="30"/>
  <c r="HY85" i="30"/>
  <c r="HZ85" i="30"/>
  <c r="IA85" i="30"/>
  <c r="HV86" i="30"/>
  <c r="HW86" i="30"/>
  <c r="HX86" i="30"/>
  <c r="HY86" i="30"/>
  <c r="HZ86" i="30"/>
  <c r="IA86" i="30"/>
  <c r="HV87" i="30"/>
  <c r="HW87" i="30"/>
  <c r="HX87" i="30"/>
  <c r="HY87" i="30"/>
  <c r="HZ87" i="30"/>
  <c r="IA87" i="30"/>
  <c r="HV88" i="30"/>
  <c r="HW88" i="30"/>
  <c r="HX88" i="30"/>
  <c r="HY88" i="30"/>
  <c r="HZ88" i="30"/>
  <c r="IA88" i="30"/>
  <c r="HV89" i="30"/>
  <c r="HW89" i="30"/>
  <c r="HX89" i="30"/>
  <c r="HY89" i="30"/>
  <c r="HZ89" i="30"/>
  <c r="IA89" i="30"/>
  <c r="HV90" i="30"/>
  <c r="HW90" i="30"/>
  <c r="HX90" i="30"/>
  <c r="HY90" i="30"/>
  <c r="HZ90" i="30"/>
  <c r="IA90" i="30"/>
  <c r="HV91" i="30"/>
  <c r="HW91" i="30"/>
  <c r="HX91" i="30"/>
  <c r="HY91" i="30"/>
  <c r="HZ91" i="30"/>
  <c r="IA91" i="30"/>
  <c r="HV92" i="30"/>
  <c r="HW92" i="30"/>
  <c r="HX92" i="30"/>
  <c r="HY92" i="30"/>
  <c r="HZ92" i="30"/>
  <c r="IA92" i="30"/>
  <c r="HV93" i="30"/>
  <c r="HW93" i="30"/>
  <c r="HX93" i="30"/>
  <c r="HY93" i="30"/>
  <c r="HZ93" i="30"/>
  <c r="IA93" i="30"/>
  <c r="HV94" i="30"/>
  <c r="HW94" i="30"/>
  <c r="HX94" i="30"/>
  <c r="HY94" i="30"/>
  <c r="HZ94" i="30"/>
  <c r="IA94" i="30"/>
  <c r="HV95" i="30"/>
  <c r="HW95" i="30"/>
  <c r="HX95" i="30"/>
  <c r="HY95" i="30"/>
  <c r="HZ95" i="30"/>
  <c r="IA95" i="30"/>
  <c r="HV96" i="30"/>
  <c r="HW96" i="30"/>
  <c r="HX96" i="30"/>
  <c r="HY96" i="30"/>
  <c r="HZ96" i="30"/>
  <c r="IA96" i="30"/>
  <c r="HV97" i="30"/>
  <c r="HW97" i="30"/>
  <c r="HX97" i="30"/>
  <c r="HY97" i="30"/>
  <c r="HZ97" i="30"/>
  <c r="IA97" i="30"/>
  <c r="HV98" i="30"/>
  <c r="HW98" i="30"/>
  <c r="HX98" i="30"/>
  <c r="HY98" i="30"/>
  <c r="HZ98" i="30"/>
  <c r="IA98" i="30"/>
  <c r="HV99" i="30"/>
  <c r="HW99" i="30"/>
  <c r="HX99" i="30"/>
  <c r="HY99" i="30"/>
  <c r="HZ99" i="30"/>
  <c r="IA99" i="30"/>
  <c r="HV100" i="30"/>
  <c r="HW100" i="30"/>
  <c r="HX100" i="30"/>
  <c r="HY100" i="30"/>
  <c r="HZ100" i="30"/>
  <c r="IA100" i="30"/>
  <c r="HV101" i="30"/>
  <c r="HW101" i="30"/>
  <c r="HX101" i="30"/>
  <c r="HY101" i="30"/>
  <c r="HZ101" i="30"/>
  <c r="IA101" i="30"/>
  <c r="HV102" i="30"/>
  <c r="HW102" i="30"/>
  <c r="HX102" i="30"/>
  <c r="HY102" i="30"/>
  <c r="HZ102" i="30"/>
  <c r="IA102" i="30"/>
  <c r="HV103" i="30"/>
  <c r="HW103" i="30"/>
  <c r="HX103" i="30"/>
  <c r="HY103" i="30"/>
  <c r="HZ103" i="30"/>
  <c r="IA103" i="30"/>
  <c r="HV104" i="30"/>
  <c r="HW104" i="30"/>
  <c r="HX104" i="30"/>
  <c r="HY104" i="30"/>
  <c r="HZ104" i="30"/>
  <c r="IA104" i="30"/>
  <c r="HV105" i="30"/>
  <c r="HW105" i="30"/>
  <c r="HX105" i="30"/>
  <c r="HY105" i="30"/>
  <c r="HZ105" i="30"/>
  <c r="IA105" i="30"/>
  <c r="HV106" i="30"/>
  <c r="HW106" i="30"/>
  <c r="HX106" i="30"/>
  <c r="HY106" i="30"/>
  <c r="HZ106" i="30"/>
  <c r="IA106" i="30"/>
  <c r="HV107" i="30"/>
  <c r="HW107" i="30"/>
  <c r="HX107" i="30"/>
  <c r="HY107" i="30"/>
  <c r="HZ107" i="30"/>
  <c r="IA107" i="30"/>
  <c r="HV108" i="30"/>
  <c r="HW108" i="30"/>
  <c r="HX108" i="30"/>
  <c r="HY108" i="30"/>
  <c r="HZ108" i="30"/>
  <c r="IA108" i="30"/>
  <c r="HV109" i="30"/>
  <c r="HW109" i="30"/>
  <c r="HX109" i="30"/>
  <c r="HY109" i="30"/>
  <c r="HZ109" i="30"/>
  <c r="IA109" i="30"/>
  <c r="HV110" i="30"/>
  <c r="HW110" i="30"/>
  <c r="HX110" i="30"/>
  <c r="HY110" i="30"/>
  <c r="HZ110" i="30"/>
  <c r="IA110" i="30"/>
  <c r="HV111" i="30"/>
  <c r="HW111" i="30"/>
  <c r="HX111" i="30"/>
  <c r="HY111" i="30"/>
  <c r="HZ111" i="30"/>
  <c r="IA111" i="30"/>
  <c r="HV112" i="30"/>
  <c r="HW112" i="30"/>
  <c r="HX112" i="30"/>
  <c r="HY112" i="30"/>
  <c r="HZ112" i="30"/>
  <c r="IA112" i="30"/>
  <c r="HV113" i="30"/>
  <c r="HW113" i="30"/>
  <c r="HX113" i="30"/>
  <c r="HY113" i="30"/>
  <c r="HZ113" i="30"/>
  <c r="IA113" i="30"/>
  <c r="HV114" i="30"/>
  <c r="HW114" i="30"/>
  <c r="HX114" i="30"/>
  <c r="HY114" i="30"/>
  <c r="HZ114" i="30"/>
  <c r="IA114" i="30"/>
  <c r="HV115" i="30"/>
  <c r="HW115" i="30"/>
  <c r="HX115" i="30"/>
  <c r="HY115" i="30"/>
  <c r="HZ115" i="30"/>
  <c r="IA115" i="30"/>
  <c r="HV116" i="30"/>
  <c r="HW116" i="30"/>
  <c r="HX116" i="30"/>
  <c r="HY116" i="30"/>
  <c r="HZ116" i="30"/>
  <c r="IA116" i="30"/>
  <c r="HV117" i="30"/>
  <c r="HW117" i="30"/>
  <c r="HX117" i="30"/>
  <c r="HY117" i="30"/>
  <c r="HZ117" i="30"/>
  <c r="IA117" i="30"/>
  <c r="HV118" i="30"/>
  <c r="HW118" i="30"/>
  <c r="HX118" i="30"/>
  <c r="HY118" i="30"/>
  <c r="HZ118" i="30"/>
  <c r="IA118" i="30"/>
  <c r="HV119" i="30"/>
  <c r="HW119" i="30"/>
  <c r="HX119" i="30"/>
  <c r="HY119" i="30"/>
  <c r="HZ119" i="30"/>
  <c r="IA119" i="30"/>
  <c r="HV120" i="30"/>
  <c r="HW120" i="30"/>
  <c r="HX120" i="30"/>
  <c r="HY120" i="30"/>
  <c r="HZ120" i="30"/>
  <c r="IA120" i="30"/>
  <c r="HV121" i="30"/>
  <c r="HW121" i="30"/>
  <c r="HX121" i="30"/>
  <c r="HY121" i="30"/>
  <c r="HZ121" i="30"/>
  <c r="IA121" i="30"/>
  <c r="HV122" i="30"/>
  <c r="HW122" i="30"/>
  <c r="HX122" i="30"/>
  <c r="HY122" i="30"/>
  <c r="HZ122" i="30"/>
  <c r="IA122" i="30"/>
  <c r="HV123" i="30"/>
  <c r="HW123" i="30"/>
  <c r="HX123" i="30"/>
  <c r="HY123" i="30"/>
  <c r="HZ123" i="30"/>
  <c r="IA123" i="30"/>
  <c r="HV124" i="30"/>
  <c r="HW124" i="30"/>
  <c r="HX124" i="30"/>
  <c r="HY124" i="30"/>
  <c r="HZ124" i="30"/>
  <c r="IA124" i="30"/>
  <c r="HV125" i="30"/>
  <c r="HW125" i="30"/>
  <c r="HX125" i="30"/>
  <c r="HY125" i="30"/>
  <c r="HZ125" i="30"/>
  <c r="IA125" i="30"/>
  <c r="HV126" i="30"/>
  <c r="HW126" i="30"/>
  <c r="HX126" i="30"/>
  <c r="HY126" i="30"/>
  <c r="HZ126" i="30"/>
  <c r="IA126" i="30"/>
  <c r="HV127" i="30"/>
  <c r="HW127" i="30"/>
  <c r="HX127" i="30"/>
  <c r="HY127" i="30"/>
  <c r="HZ127" i="30"/>
  <c r="IA127" i="30"/>
  <c r="HV128" i="30"/>
  <c r="HW128" i="30"/>
  <c r="HX128" i="30"/>
  <c r="HY128" i="30"/>
  <c r="HZ128" i="30"/>
  <c r="IA128" i="30"/>
  <c r="HV129" i="30"/>
  <c r="HW129" i="30"/>
  <c r="HX129" i="30"/>
  <c r="HY129" i="30"/>
  <c r="HZ129" i="30"/>
  <c r="IA129" i="30"/>
  <c r="HV130" i="30"/>
  <c r="HW130" i="30"/>
  <c r="HX130" i="30"/>
  <c r="HY130" i="30"/>
  <c r="HZ130" i="30"/>
  <c r="IA130" i="30"/>
  <c r="HV131" i="30"/>
  <c r="HW131" i="30"/>
  <c r="HX131" i="30"/>
  <c r="HY131" i="30"/>
  <c r="HZ131" i="30"/>
  <c r="IA131" i="30"/>
  <c r="HV132" i="30"/>
  <c r="HW132" i="30"/>
  <c r="HX132" i="30"/>
  <c r="HY132" i="30"/>
  <c r="HZ132" i="30"/>
  <c r="IA132" i="30"/>
  <c r="HV133" i="30"/>
  <c r="HW133" i="30"/>
  <c r="HX133" i="30"/>
  <c r="HY133" i="30"/>
  <c r="HZ133" i="30"/>
  <c r="IA133" i="30"/>
  <c r="HV134" i="30"/>
  <c r="HW134" i="30"/>
  <c r="HX134" i="30"/>
  <c r="HY134" i="30"/>
  <c r="HZ134" i="30"/>
  <c r="IA134" i="30"/>
  <c r="HV135" i="30"/>
  <c r="HW135" i="30"/>
  <c r="HX135" i="30"/>
  <c r="HY135" i="30"/>
  <c r="HZ135" i="30"/>
  <c r="IA135" i="30"/>
  <c r="HV136" i="30"/>
  <c r="HW136" i="30"/>
  <c r="HX136" i="30"/>
  <c r="HY136" i="30"/>
  <c r="HZ136" i="30"/>
  <c r="IA136" i="30"/>
  <c r="HV137" i="30"/>
  <c r="HW137" i="30"/>
  <c r="HX137" i="30"/>
  <c r="HY137" i="30"/>
  <c r="HZ137" i="30"/>
  <c r="IA137" i="30"/>
  <c r="HV138" i="30"/>
  <c r="HW138" i="30"/>
  <c r="HX138" i="30"/>
  <c r="HY138" i="30"/>
  <c r="HZ138" i="30"/>
  <c r="IA138" i="30"/>
  <c r="HV139" i="30"/>
  <c r="HW139" i="30"/>
  <c r="HX139" i="30"/>
  <c r="HY139" i="30"/>
  <c r="HZ139" i="30"/>
  <c r="IA139" i="30"/>
  <c r="HV140" i="30"/>
  <c r="HW140" i="30"/>
  <c r="HX140" i="30"/>
  <c r="HY140" i="30"/>
  <c r="HZ140" i="30"/>
  <c r="IA140" i="30"/>
  <c r="HV141" i="30"/>
  <c r="HW141" i="30"/>
  <c r="HX141" i="30"/>
  <c r="HY141" i="30"/>
  <c r="HZ141" i="30"/>
  <c r="IA141" i="30"/>
  <c r="HV142" i="30"/>
  <c r="HW142" i="30"/>
  <c r="HX142" i="30"/>
  <c r="HY142" i="30"/>
  <c r="HZ142" i="30"/>
  <c r="IA142" i="30"/>
  <c r="HV143" i="30"/>
  <c r="HW143" i="30"/>
  <c r="HX143" i="30"/>
  <c r="HY143" i="30"/>
  <c r="HZ143" i="30"/>
  <c r="IA143" i="30"/>
  <c r="HV144" i="30"/>
  <c r="HW144" i="30"/>
  <c r="HX144" i="30"/>
  <c r="HY144" i="30"/>
  <c r="HZ144" i="30"/>
  <c r="IA144" i="30"/>
  <c r="HV145" i="30"/>
  <c r="HW145" i="30"/>
  <c r="HX145" i="30"/>
  <c r="HY145" i="30"/>
  <c r="HZ145" i="30"/>
  <c r="IA145" i="30"/>
  <c r="HV146" i="30"/>
  <c r="HW146" i="30"/>
  <c r="HX146" i="30"/>
  <c r="HY146" i="30"/>
  <c r="HZ146" i="30"/>
  <c r="IA146" i="30"/>
  <c r="HV147" i="30"/>
  <c r="HW147" i="30"/>
  <c r="HX147" i="30"/>
  <c r="HY147" i="30"/>
  <c r="HZ147" i="30"/>
  <c r="IA147" i="30"/>
  <c r="HV148" i="30"/>
  <c r="HW148" i="30"/>
  <c r="HX148" i="30"/>
  <c r="HY148" i="30"/>
  <c r="HZ148" i="30"/>
  <c r="IA148" i="30"/>
  <c r="HV149" i="30"/>
  <c r="HW149" i="30"/>
  <c r="HX149" i="30"/>
  <c r="HY149" i="30"/>
  <c r="HZ149" i="30"/>
  <c r="IA149" i="30"/>
  <c r="HV150" i="30"/>
  <c r="HW150" i="30"/>
  <c r="HX150" i="30"/>
  <c r="HY150" i="30"/>
  <c r="HZ150" i="30"/>
  <c r="IA150" i="30"/>
  <c r="HV151" i="30"/>
  <c r="HW151" i="30"/>
  <c r="HX151" i="30"/>
  <c r="HY151" i="30"/>
  <c r="HZ151" i="30"/>
  <c r="IA151" i="30"/>
  <c r="HV152" i="30"/>
  <c r="HW152" i="30"/>
  <c r="HX152" i="30"/>
  <c r="HY152" i="30"/>
  <c r="HZ152" i="30"/>
  <c r="IA152" i="30"/>
  <c r="HV153" i="30"/>
  <c r="HW153" i="30"/>
  <c r="HX153" i="30"/>
  <c r="HY153" i="30"/>
  <c r="HZ153" i="30"/>
  <c r="IA153" i="30"/>
  <c r="HV154" i="30"/>
  <c r="HW154" i="30"/>
  <c r="HX154" i="30"/>
  <c r="HY154" i="30"/>
  <c r="HZ154" i="30"/>
  <c r="IA154" i="30"/>
  <c r="HV155" i="30"/>
  <c r="HW155" i="30"/>
  <c r="HX155" i="30"/>
  <c r="HY155" i="30"/>
  <c r="HZ155" i="30"/>
  <c r="IA155" i="30"/>
  <c r="HV156" i="30"/>
  <c r="HW156" i="30"/>
  <c r="HX156" i="30"/>
  <c r="HY156" i="30"/>
  <c r="HZ156" i="30"/>
  <c r="IA156" i="30"/>
  <c r="HV157" i="30"/>
  <c r="HW157" i="30"/>
  <c r="HX157" i="30"/>
  <c r="HY157" i="30"/>
  <c r="HZ157" i="30"/>
  <c r="IA157" i="30"/>
  <c r="HV158" i="30"/>
  <c r="HW158" i="30"/>
  <c r="HX158" i="30"/>
  <c r="HY158" i="30"/>
  <c r="HZ158" i="30"/>
  <c r="IA158" i="30"/>
  <c r="HV159" i="30"/>
  <c r="HW159" i="30"/>
  <c r="HX159" i="30"/>
  <c r="HY159" i="30"/>
  <c r="HZ159" i="30"/>
  <c r="IA159" i="30"/>
  <c r="HV160" i="30"/>
  <c r="HW160" i="30"/>
  <c r="HX160" i="30"/>
  <c r="HY160" i="30"/>
  <c r="HZ160" i="30"/>
  <c r="IA160" i="30"/>
  <c r="HV161" i="30"/>
  <c r="HW161" i="30"/>
  <c r="HX161" i="30"/>
  <c r="HY161" i="30"/>
  <c r="HZ161" i="30"/>
  <c r="IA161" i="30"/>
  <c r="HV162" i="30"/>
  <c r="HW162" i="30"/>
  <c r="HX162" i="30"/>
  <c r="HY162" i="30"/>
  <c r="HZ162" i="30"/>
  <c r="IA162" i="30"/>
  <c r="HV163" i="30"/>
  <c r="HW163" i="30"/>
  <c r="HX163" i="30"/>
  <c r="HY163" i="30"/>
  <c r="HZ163" i="30"/>
  <c r="IA163" i="30"/>
  <c r="HV164" i="30"/>
  <c r="HW164" i="30"/>
  <c r="HX164" i="30"/>
  <c r="HY164" i="30"/>
  <c r="HZ164" i="30"/>
  <c r="IA164" i="30"/>
  <c r="HV165" i="30"/>
  <c r="HW165" i="30"/>
  <c r="HX165" i="30"/>
  <c r="HY165" i="30"/>
  <c r="HZ165" i="30"/>
  <c r="IA165" i="30"/>
  <c r="HV166" i="30"/>
  <c r="HW166" i="30"/>
  <c r="HX166" i="30"/>
  <c r="HY166" i="30"/>
  <c r="HZ166" i="30"/>
  <c r="IA166" i="30"/>
  <c r="HV167" i="30"/>
  <c r="HW167" i="30"/>
  <c r="HX167" i="30"/>
  <c r="HY167" i="30"/>
  <c r="HZ167" i="30"/>
  <c r="IA167" i="30"/>
  <c r="HV168" i="30"/>
  <c r="HW168" i="30"/>
  <c r="HX168" i="30"/>
  <c r="HY168" i="30"/>
  <c r="HZ168" i="30"/>
  <c r="IA168" i="30"/>
  <c r="HV169" i="30"/>
  <c r="HW169" i="30"/>
  <c r="HX169" i="30"/>
  <c r="HY169" i="30"/>
  <c r="HZ169" i="30"/>
  <c r="IA169" i="30"/>
  <c r="HV170" i="30"/>
  <c r="HW170" i="30"/>
  <c r="HX170" i="30"/>
  <c r="HY170" i="30"/>
  <c r="HZ170" i="30"/>
  <c r="IA170" i="30"/>
  <c r="HV171" i="30"/>
  <c r="HW171" i="30"/>
  <c r="HX171" i="30"/>
  <c r="HY171" i="30"/>
  <c r="HZ171" i="30"/>
  <c r="IA171" i="30"/>
  <c r="HV172" i="30"/>
  <c r="HW172" i="30"/>
  <c r="HX172" i="30"/>
  <c r="HY172" i="30"/>
  <c r="HZ172" i="30"/>
  <c r="IA172" i="30"/>
  <c r="HV173" i="30"/>
  <c r="HW173" i="30"/>
  <c r="HX173" i="30"/>
  <c r="HY173" i="30"/>
  <c r="HZ173" i="30"/>
  <c r="IA173" i="30"/>
  <c r="HV174" i="30"/>
  <c r="HW174" i="30"/>
  <c r="HX174" i="30"/>
  <c r="HY174" i="30"/>
  <c r="HZ174" i="30"/>
  <c r="IA174" i="30"/>
  <c r="HV175" i="30"/>
  <c r="HW175" i="30"/>
  <c r="HX175" i="30"/>
  <c r="HY175" i="30"/>
  <c r="HZ175" i="30"/>
  <c r="IA175" i="30"/>
  <c r="HV176" i="30"/>
  <c r="HW176" i="30"/>
  <c r="HX176" i="30"/>
  <c r="HY176" i="30"/>
  <c r="HZ176" i="30"/>
  <c r="IA176" i="30"/>
  <c r="HV177" i="30"/>
  <c r="HW177" i="30"/>
  <c r="HX177" i="30"/>
  <c r="HY177" i="30"/>
  <c r="HZ177" i="30"/>
  <c r="IA177" i="30"/>
  <c r="HV178" i="30"/>
  <c r="HW178" i="30"/>
  <c r="HX178" i="30"/>
  <c r="HY178" i="30"/>
  <c r="HZ178" i="30"/>
  <c r="IA178" i="30"/>
  <c r="HV179" i="30"/>
  <c r="HW179" i="30"/>
  <c r="HX179" i="30"/>
  <c r="HY179" i="30"/>
  <c r="HZ179" i="30"/>
  <c r="IA179" i="30"/>
  <c r="HV180" i="30"/>
  <c r="HW180" i="30"/>
  <c r="HX180" i="30"/>
  <c r="HY180" i="30"/>
  <c r="HZ180" i="30"/>
  <c r="IA180" i="30"/>
  <c r="HV181" i="30"/>
  <c r="HW181" i="30"/>
  <c r="HX181" i="30"/>
  <c r="HY181" i="30"/>
  <c r="HZ181" i="30"/>
  <c r="IA181" i="30"/>
  <c r="HV182" i="30"/>
  <c r="HW182" i="30"/>
  <c r="HX182" i="30"/>
  <c r="HY182" i="30"/>
  <c r="HZ182" i="30"/>
  <c r="IA182" i="30"/>
  <c r="HV183" i="30"/>
  <c r="HW183" i="30"/>
  <c r="HX183" i="30"/>
  <c r="HY183" i="30"/>
  <c r="HZ183" i="30"/>
  <c r="IA183" i="30"/>
  <c r="HV184" i="30"/>
  <c r="HW184" i="30"/>
  <c r="HX184" i="30"/>
  <c r="HY184" i="30"/>
  <c r="HZ184" i="30"/>
  <c r="IA184" i="30"/>
  <c r="HV185" i="30"/>
  <c r="HW185" i="30"/>
  <c r="HX185" i="30"/>
  <c r="HY185" i="30"/>
  <c r="HZ185" i="30"/>
  <c r="IA185" i="30"/>
  <c r="HV186" i="30"/>
  <c r="HW186" i="30"/>
  <c r="HX186" i="30"/>
  <c r="HY186" i="30"/>
  <c r="HZ186" i="30"/>
  <c r="IA186" i="30"/>
  <c r="HV187" i="30"/>
  <c r="HW187" i="30"/>
  <c r="HX187" i="30"/>
  <c r="HY187" i="30"/>
  <c r="HZ187" i="30"/>
  <c r="IA187" i="30"/>
  <c r="HV188" i="30"/>
  <c r="HW188" i="30"/>
  <c r="HX188" i="30"/>
  <c r="HY188" i="30"/>
  <c r="HZ188" i="30"/>
  <c r="IA188" i="30"/>
  <c r="HV189" i="30"/>
  <c r="HW189" i="30"/>
  <c r="HX189" i="30"/>
  <c r="HY189" i="30"/>
  <c r="HZ189" i="30"/>
  <c r="IA189" i="30"/>
  <c r="HV190" i="30"/>
  <c r="HW190" i="30"/>
  <c r="HX190" i="30"/>
  <c r="HY190" i="30"/>
  <c r="HZ190" i="30"/>
  <c r="IA190" i="30"/>
  <c r="HV191" i="30"/>
  <c r="HW191" i="30"/>
  <c r="HX191" i="30"/>
  <c r="HY191" i="30"/>
  <c r="HZ191" i="30"/>
  <c r="IA191" i="30"/>
  <c r="HV192" i="30"/>
  <c r="HW192" i="30"/>
  <c r="HX192" i="30"/>
  <c r="HY192" i="30"/>
  <c r="HZ192" i="30"/>
  <c r="IA192" i="30"/>
  <c r="HV193" i="30"/>
  <c r="HW193" i="30"/>
  <c r="HX193" i="30"/>
  <c r="HY193" i="30"/>
  <c r="HZ193" i="30"/>
  <c r="IA193" i="30"/>
  <c r="HV194" i="30"/>
  <c r="HW194" i="30"/>
  <c r="HX194" i="30"/>
  <c r="HY194" i="30"/>
  <c r="HZ194" i="30"/>
  <c r="IA194" i="30"/>
  <c r="HV195" i="30"/>
  <c r="HW195" i="30"/>
  <c r="HX195" i="30"/>
  <c r="HY195" i="30"/>
  <c r="HZ195" i="30"/>
  <c r="IA195" i="30"/>
  <c r="HV196" i="30"/>
  <c r="HW196" i="30"/>
  <c r="HX196" i="30"/>
  <c r="HY196" i="30"/>
  <c r="HZ196" i="30"/>
  <c r="IA196" i="30"/>
  <c r="HV197" i="30"/>
  <c r="HW197" i="30"/>
  <c r="HX197" i="30"/>
  <c r="HY197" i="30"/>
  <c r="HZ197" i="30"/>
  <c r="IA197" i="30"/>
  <c r="HV198" i="30"/>
  <c r="HW198" i="30"/>
  <c r="HX198" i="30"/>
  <c r="HY198" i="30"/>
  <c r="HZ198" i="30"/>
  <c r="IA198" i="30"/>
  <c r="HV199" i="30"/>
  <c r="HW199" i="30"/>
  <c r="HX199" i="30"/>
  <c r="HY199" i="30"/>
  <c r="HZ199" i="30"/>
  <c r="IA199" i="30"/>
  <c r="HV200" i="30"/>
  <c r="HW200" i="30"/>
  <c r="HX200" i="30"/>
  <c r="HY200" i="30"/>
  <c r="HZ200" i="30"/>
  <c r="IA200" i="30"/>
  <c r="HV201" i="30"/>
  <c r="HW201" i="30"/>
  <c r="HX201" i="30"/>
  <c r="HY201" i="30"/>
  <c r="HZ201" i="30"/>
  <c r="IA201" i="30"/>
  <c r="HV202" i="30"/>
  <c r="HW202" i="30"/>
  <c r="HX202" i="30"/>
  <c r="HY202" i="30"/>
  <c r="HZ202" i="30"/>
  <c r="IA202" i="30"/>
  <c r="HV203" i="30"/>
  <c r="HW203" i="30"/>
  <c r="HX203" i="30"/>
  <c r="HY203" i="30"/>
  <c r="HZ203" i="30"/>
  <c r="IA203" i="30"/>
  <c r="HV204" i="30"/>
  <c r="HW204" i="30"/>
  <c r="HX204" i="30"/>
  <c r="HY204" i="30"/>
  <c r="HZ204" i="30"/>
  <c r="IA204" i="30"/>
  <c r="HV205" i="30"/>
  <c r="HW205" i="30"/>
  <c r="HX205" i="30"/>
  <c r="HY205" i="30"/>
  <c r="HZ205" i="30"/>
  <c r="IA205" i="30"/>
  <c r="HV206" i="30"/>
  <c r="HW206" i="30"/>
  <c r="HX206" i="30"/>
  <c r="HY206" i="30"/>
  <c r="HZ206" i="30"/>
  <c r="IA206" i="30"/>
  <c r="HV207" i="30"/>
  <c r="HW207" i="30"/>
  <c r="HX207" i="30"/>
  <c r="HY207" i="30"/>
  <c r="HZ207" i="30"/>
  <c r="IA207" i="30"/>
  <c r="BI11" i="37"/>
  <c r="BI12" i="37"/>
  <c r="BI13" i="37"/>
  <c r="BI14" i="37"/>
  <c r="BI15" i="37"/>
  <c r="BI16" i="37"/>
  <c r="BI17" i="37"/>
  <c r="BI18" i="37"/>
  <c r="BI19" i="37"/>
  <c r="BI20" i="37"/>
  <c r="BI21" i="37"/>
  <c r="BI22" i="37"/>
  <c r="BI23" i="37"/>
  <c r="BI24" i="37"/>
  <c r="BI25" i="37"/>
  <c r="BI26" i="37"/>
  <c r="BI27" i="37"/>
  <c r="BI28" i="37"/>
  <c r="BI29" i="37"/>
  <c r="BI30" i="37"/>
  <c r="BI31" i="37"/>
  <c r="BI32" i="37"/>
  <c r="BI33" i="37"/>
  <c r="BI34" i="37"/>
  <c r="BI35" i="37"/>
  <c r="BI36" i="37"/>
  <c r="BI37" i="37"/>
  <c r="BI38" i="37"/>
  <c r="BI39" i="37"/>
  <c r="BI40" i="37"/>
  <c r="BI41" i="37"/>
  <c r="BI42" i="37"/>
  <c r="BI43" i="37"/>
  <c r="BI44" i="37"/>
  <c r="BI45" i="37"/>
  <c r="BI46" i="37"/>
  <c r="BI47" i="37"/>
  <c r="BI48" i="37"/>
  <c r="BI49" i="37"/>
  <c r="BI50" i="37"/>
  <c r="BI51" i="37"/>
  <c r="BI52" i="37"/>
  <c r="BI53" i="37"/>
  <c r="BI54" i="37"/>
  <c r="BI55" i="37"/>
  <c r="BI56" i="37"/>
  <c r="BI57" i="37"/>
  <c r="BI58" i="37"/>
  <c r="BI59" i="37"/>
  <c r="BI60" i="37"/>
  <c r="BI61" i="37"/>
  <c r="BI62" i="37"/>
  <c r="BI63" i="37"/>
  <c r="BI64" i="37"/>
  <c r="BI65" i="37"/>
  <c r="BI66" i="37"/>
  <c r="BI67" i="37"/>
  <c r="BI68" i="37"/>
  <c r="BI69" i="37"/>
  <c r="BI70" i="37"/>
  <c r="BI71" i="37"/>
  <c r="BI72" i="37"/>
  <c r="BI73" i="37"/>
  <c r="BI74" i="37"/>
  <c r="BI75" i="37"/>
  <c r="BI76" i="37"/>
  <c r="BI77" i="37"/>
  <c r="BI78" i="37"/>
  <c r="BI79" i="37"/>
  <c r="BI80" i="37"/>
  <c r="BI81" i="37"/>
  <c r="BI82" i="37"/>
  <c r="BI83" i="37"/>
  <c r="BI84" i="37"/>
  <c r="BI85" i="37"/>
  <c r="BI86" i="37"/>
  <c r="BI87" i="37"/>
  <c r="BI88" i="37"/>
  <c r="BI89" i="37"/>
  <c r="BI90" i="37"/>
  <c r="BI91" i="37"/>
  <c r="BI92" i="37"/>
  <c r="BI93" i="37"/>
  <c r="BI94" i="37"/>
  <c r="BI95" i="37"/>
  <c r="BI96" i="37"/>
  <c r="BI97" i="37"/>
  <c r="BI98" i="37"/>
  <c r="BI99" i="37"/>
  <c r="BI100" i="37"/>
  <c r="BI101" i="37"/>
  <c r="BI102" i="37"/>
  <c r="BI103" i="37"/>
  <c r="BI104" i="37"/>
  <c r="BI105" i="37"/>
  <c r="BI106" i="37"/>
  <c r="BI107" i="37"/>
  <c r="BI108" i="37"/>
  <c r="BI109" i="37"/>
  <c r="BI110" i="37"/>
  <c r="BI111" i="37"/>
  <c r="BI112" i="37"/>
  <c r="BI113" i="37"/>
  <c r="BI114" i="37"/>
  <c r="BI115" i="37"/>
  <c r="BI116" i="37"/>
  <c r="BI117" i="37"/>
  <c r="BI118" i="37"/>
  <c r="BI119" i="37"/>
  <c r="BI120" i="37"/>
  <c r="BI121" i="37"/>
  <c r="BI122" i="37"/>
  <c r="BI123" i="37"/>
  <c r="BI124" i="37"/>
  <c r="BI125" i="37"/>
  <c r="BI126" i="37"/>
  <c r="BI127" i="37"/>
  <c r="BI128" i="37"/>
  <c r="BI129" i="37"/>
  <c r="BI130" i="37"/>
  <c r="BI131" i="37"/>
  <c r="BI132" i="37"/>
  <c r="BI133" i="37"/>
  <c r="BI134" i="37"/>
  <c r="BI135" i="37"/>
  <c r="BI136" i="37"/>
  <c r="BI137" i="37"/>
  <c r="BI138" i="37"/>
  <c r="BI139" i="37"/>
  <c r="BI140" i="37"/>
  <c r="BI141" i="37"/>
  <c r="BI142" i="37"/>
  <c r="BI143" i="37"/>
  <c r="BI144" i="37"/>
  <c r="BI145" i="37"/>
  <c r="BI146" i="37"/>
  <c r="BI147" i="37"/>
  <c r="BI148" i="37"/>
  <c r="BI149" i="37"/>
  <c r="BI150" i="37"/>
  <c r="BI151" i="37"/>
  <c r="BI152" i="37"/>
  <c r="BI153" i="37"/>
  <c r="BI154" i="37"/>
  <c r="BI155" i="37"/>
  <c r="BI156" i="37"/>
  <c r="BI157" i="37"/>
  <c r="BI158" i="37"/>
  <c r="BI159" i="37"/>
  <c r="BI160" i="37"/>
  <c r="BI161" i="37"/>
  <c r="BI162" i="37"/>
  <c r="BI163" i="37"/>
  <c r="BI164" i="37"/>
  <c r="BI165" i="37"/>
  <c r="BI166" i="37"/>
  <c r="BI167" i="37"/>
  <c r="BI168" i="37"/>
  <c r="BI169" i="37"/>
  <c r="BI170" i="37"/>
  <c r="BI171" i="37"/>
  <c r="BI172" i="37"/>
  <c r="BI173" i="37"/>
  <c r="BI174" i="37"/>
  <c r="BI175" i="37"/>
  <c r="BI176" i="37"/>
  <c r="BI177" i="37"/>
  <c r="BI178" i="37"/>
  <c r="BI179" i="37"/>
  <c r="BI180" i="37"/>
  <c r="BI181" i="37"/>
  <c r="BI182" i="37"/>
  <c r="BI183" i="37"/>
  <c r="BI184" i="37"/>
  <c r="BI185" i="37"/>
  <c r="BI186" i="37"/>
  <c r="BI187" i="37"/>
  <c r="BI188" i="37"/>
  <c r="BI189" i="37"/>
  <c r="BI190" i="37"/>
  <c r="BI191" i="37"/>
  <c r="BI192" i="37"/>
  <c r="BI193" i="37"/>
  <c r="BI194" i="37"/>
  <c r="BI195" i="37"/>
  <c r="BI196" i="37"/>
  <c r="BI197" i="37"/>
  <c r="BI198" i="37"/>
  <c r="BI199" i="37"/>
  <c r="BI200" i="37"/>
  <c r="BI201" i="37"/>
  <c r="BI202" i="37"/>
  <c r="BI203" i="37"/>
  <c r="BI204" i="37"/>
  <c r="BI205" i="37"/>
  <c r="BI206" i="37"/>
  <c r="BI207" i="37"/>
  <c r="BI208" i="37"/>
  <c r="BI209" i="37"/>
  <c r="BH11" i="37"/>
  <c r="BH12" i="37"/>
  <c r="BH13" i="37"/>
  <c r="BH14" i="37"/>
  <c r="BH15" i="37"/>
  <c r="BH16" i="37"/>
  <c r="BH17" i="37"/>
  <c r="BH18" i="37"/>
  <c r="BH19" i="37"/>
  <c r="BH20" i="37"/>
  <c r="BH21" i="37"/>
  <c r="BH22" i="37"/>
  <c r="BH23" i="37"/>
  <c r="BH24" i="37"/>
  <c r="BH25" i="37"/>
  <c r="BH26" i="37"/>
  <c r="BH27" i="37"/>
  <c r="BH28" i="37"/>
  <c r="BH29" i="37"/>
  <c r="BH30" i="37"/>
  <c r="BH31" i="37"/>
  <c r="BH32" i="37"/>
  <c r="BH33" i="37"/>
  <c r="BH34" i="37"/>
  <c r="BH35" i="37"/>
  <c r="BH36" i="37"/>
  <c r="BH37" i="37"/>
  <c r="BH38" i="37"/>
  <c r="BH39" i="37"/>
  <c r="BH40" i="37"/>
  <c r="BH41" i="37"/>
  <c r="BH42" i="37"/>
  <c r="BH43" i="37"/>
  <c r="BH44" i="37"/>
  <c r="BH45" i="37"/>
  <c r="BH46" i="37"/>
  <c r="BH47" i="37"/>
  <c r="BH48" i="37"/>
  <c r="BH49" i="37"/>
  <c r="BH50" i="37"/>
  <c r="BH51" i="37"/>
  <c r="BH52" i="37"/>
  <c r="BH53" i="37"/>
  <c r="BH54" i="37"/>
  <c r="BH55" i="37"/>
  <c r="BH56" i="37"/>
  <c r="BH57" i="37"/>
  <c r="BH58" i="37"/>
  <c r="BH59" i="37"/>
  <c r="BH60" i="37"/>
  <c r="BH61" i="37"/>
  <c r="BH62" i="37"/>
  <c r="BH63" i="37"/>
  <c r="BH64" i="37"/>
  <c r="BH65" i="37"/>
  <c r="BH66" i="37"/>
  <c r="BH67" i="37"/>
  <c r="BH68" i="37"/>
  <c r="BH69" i="37"/>
  <c r="BH70" i="37"/>
  <c r="BH71" i="37"/>
  <c r="BH72" i="37"/>
  <c r="BH73" i="37"/>
  <c r="BH74" i="37"/>
  <c r="BH75" i="37"/>
  <c r="BH76" i="37"/>
  <c r="BH77" i="37"/>
  <c r="BH78" i="37"/>
  <c r="BH79" i="37"/>
  <c r="BH80" i="37"/>
  <c r="BH81" i="37"/>
  <c r="BH82" i="37"/>
  <c r="BH83" i="37"/>
  <c r="BH84" i="37"/>
  <c r="BH85" i="37"/>
  <c r="BH86" i="37"/>
  <c r="BH87" i="37"/>
  <c r="BH88" i="37"/>
  <c r="BH89" i="37"/>
  <c r="BH90" i="37"/>
  <c r="BH91" i="37"/>
  <c r="BH92" i="37"/>
  <c r="BH93" i="37"/>
  <c r="BH94" i="37"/>
  <c r="BH95" i="37"/>
  <c r="BH96" i="37"/>
  <c r="BH97" i="37"/>
  <c r="BH98" i="37"/>
  <c r="BH99" i="37"/>
  <c r="BH100" i="37"/>
  <c r="BH101" i="37"/>
  <c r="BH102" i="37"/>
  <c r="BH103" i="37"/>
  <c r="BH104" i="37"/>
  <c r="BH105" i="37"/>
  <c r="BH106" i="37"/>
  <c r="BH107" i="37"/>
  <c r="BH108" i="37"/>
  <c r="BH109" i="37"/>
  <c r="BH110" i="37"/>
  <c r="BH111" i="37"/>
  <c r="BH112" i="37"/>
  <c r="BH113" i="37"/>
  <c r="BH114" i="37"/>
  <c r="BH115" i="37"/>
  <c r="BH116" i="37"/>
  <c r="BH117" i="37"/>
  <c r="BH118" i="37"/>
  <c r="BH119" i="37"/>
  <c r="BH120" i="37"/>
  <c r="BH121" i="37"/>
  <c r="BH122" i="37"/>
  <c r="BH123" i="37"/>
  <c r="BH124" i="37"/>
  <c r="BH125" i="37"/>
  <c r="BH126" i="37"/>
  <c r="BH127" i="37"/>
  <c r="BH128" i="37"/>
  <c r="BH129" i="37"/>
  <c r="BH130" i="37"/>
  <c r="BH131" i="37"/>
  <c r="BH132" i="37"/>
  <c r="BH133" i="37"/>
  <c r="BH134" i="37"/>
  <c r="BH135" i="37"/>
  <c r="BH136" i="37"/>
  <c r="BH137" i="37"/>
  <c r="BH138" i="37"/>
  <c r="BH139" i="37"/>
  <c r="BH140" i="37"/>
  <c r="BH141" i="37"/>
  <c r="BH142" i="37"/>
  <c r="BH143" i="37"/>
  <c r="BH144" i="37"/>
  <c r="BH145" i="37"/>
  <c r="BH146" i="37"/>
  <c r="BH147" i="37"/>
  <c r="BH148" i="37"/>
  <c r="BH149" i="37"/>
  <c r="BH150" i="37"/>
  <c r="BH151" i="37"/>
  <c r="BH152" i="37"/>
  <c r="BH153" i="37"/>
  <c r="BH154" i="37"/>
  <c r="BH155" i="37"/>
  <c r="BH156" i="37"/>
  <c r="BH157" i="37"/>
  <c r="BH158" i="37"/>
  <c r="BH159" i="37"/>
  <c r="BH160" i="37"/>
  <c r="BH161" i="37"/>
  <c r="BH162" i="37"/>
  <c r="BH163" i="37"/>
  <c r="BH164" i="37"/>
  <c r="BH165" i="37"/>
  <c r="BH166" i="37"/>
  <c r="BH167" i="37"/>
  <c r="BH168" i="37"/>
  <c r="BH169" i="37"/>
  <c r="BH170" i="37"/>
  <c r="BH171" i="37"/>
  <c r="BH172" i="37"/>
  <c r="BH173" i="37"/>
  <c r="BH174" i="37"/>
  <c r="BH175" i="37"/>
  <c r="BH176" i="37"/>
  <c r="BH177" i="37"/>
  <c r="BH178" i="37"/>
  <c r="BH179" i="37"/>
  <c r="BH180" i="37"/>
  <c r="BH181" i="37"/>
  <c r="BH182" i="37"/>
  <c r="BH183" i="37"/>
  <c r="BH184" i="37"/>
  <c r="BH185" i="37"/>
  <c r="BH186" i="37"/>
  <c r="BH187" i="37"/>
  <c r="BH188" i="37"/>
  <c r="BH189" i="37"/>
  <c r="BH190" i="37"/>
  <c r="BH191" i="37"/>
  <c r="BH192" i="37"/>
  <c r="BH193" i="37"/>
  <c r="BH194" i="37"/>
  <c r="BH195" i="37"/>
  <c r="BH196" i="37"/>
  <c r="BH197" i="37"/>
  <c r="BH198" i="37"/>
  <c r="BH199" i="37"/>
  <c r="BH200" i="37"/>
  <c r="BH201" i="37"/>
  <c r="BH202" i="37"/>
  <c r="BH203" i="37"/>
  <c r="BH204" i="37"/>
  <c r="BH205" i="37"/>
  <c r="BH206" i="37"/>
  <c r="BH207" i="37"/>
  <c r="BH208" i="37"/>
  <c r="BH209" i="37"/>
  <c r="BI10" i="37"/>
  <c r="BH10" i="37"/>
  <c r="GF45" i="37" l="1"/>
  <c r="GG45" i="37"/>
  <c r="GH45" i="37"/>
  <c r="GI45" i="37"/>
  <c r="GF46" i="37"/>
  <c r="GG46" i="37"/>
  <c r="GH46" i="37"/>
  <c r="GI46" i="37"/>
  <c r="GF47" i="37"/>
  <c r="GG47" i="37"/>
  <c r="GH47" i="37"/>
  <c r="GI47" i="37"/>
  <c r="GF48" i="37"/>
  <c r="GG48" i="37"/>
  <c r="GH48" i="37"/>
  <c r="GI48" i="37"/>
  <c r="GF49" i="37"/>
  <c r="GG49" i="37"/>
  <c r="GH49" i="37"/>
  <c r="GI49" i="37"/>
  <c r="GF50" i="37"/>
  <c r="GG50" i="37"/>
  <c r="GH50" i="37"/>
  <c r="GI50" i="37"/>
  <c r="GF51" i="37"/>
  <c r="GG51" i="37"/>
  <c r="GH51" i="37"/>
  <c r="GI51" i="37"/>
  <c r="GF52" i="37"/>
  <c r="GG52" i="37"/>
  <c r="GH52" i="37"/>
  <c r="GI52" i="37"/>
  <c r="GF53" i="37"/>
  <c r="GG53" i="37"/>
  <c r="GH53" i="37"/>
  <c r="GI53" i="37"/>
  <c r="GF54" i="37"/>
  <c r="GG54" i="37"/>
  <c r="GH54" i="37"/>
  <c r="GI54" i="37"/>
  <c r="GF55" i="37"/>
  <c r="GG55" i="37"/>
  <c r="GH55" i="37"/>
  <c r="GI55" i="37"/>
  <c r="GF56" i="37"/>
  <c r="GG56" i="37"/>
  <c r="GH56" i="37"/>
  <c r="GI56" i="37"/>
  <c r="GF57" i="37"/>
  <c r="GG57" i="37"/>
  <c r="GH57" i="37"/>
  <c r="GI57" i="37"/>
  <c r="GF58" i="37"/>
  <c r="GG58" i="37"/>
  <c r="GH58" i="37"/>
  <c r="GI58" i="37"/>
  <c r="GF59" i="37"/>
  <c r="GG59" i="37"/>
  <c r="GH59" i="37"/>
  <c r="GI59" i="37"/>
  <c r="GF60" i="37"/>
  <c r="GG60" i="37"/>
  <c r="GH60" i="37"/>
  <c r="GI60" i="37"/>
  <c r="GF61" i="37"/>
  <c r="GG61" i="37"/>
  <c r="GH61" i="37"/>
  <c r="GI61" i="37"/>
  <c r="GF62" i="37"/>
  <c r="GG62" i="37"/>
  <c r="GH62" i="37"/>
  <c r="GI62" i="37"/>
  <c r="GF63" i="37"/>
  <c r="GG63" i="37"/>
  <c r="GH63" i="37"/>
  <c r="GI63" i="37"/>
  <c r="GF64" i="37"/>
  <c r="GG64" i="37"/>
  <c r="GH64" i="37"/>
  <c r="GI64" i="37"/>
  <c r="GF65" i="37"/>
  <c r="GG65" i="37"/>
  <c r="GH65" i="37"/>
  <c r="GI65" i="37"/>
  <c r="GF66" i="37"/>
  <c r="GG66" i="37"/>
  <c r="GH66" i="37"/>
  <c r="GI66" i="37"/>
  <c r="GF67" i="37"/>
  <c r="GG67" i="37"/>
  <c r="GH67" i="37"/>
  <c r="GI67" i="37"/>
  <c r="GF68" i="37"/>
  <c r="GG68" i="37"/>
  <c r="GH68" i="37"/>
  <c r="GI68" i="37"/>
  <c r="GF69" i="37"/>
  <c r="GG69" i="37"/>
  <c r="GH69" i="37"/>
  <c r="GI69" i="37"/>
  <c r="GF70" i="37"/>
  <c r="GG70" i="37"/>
  <c r="GH70" i="37"/>
  <c r="GI70" i="37"/>
  <c r="GF71" i="37"/>
  <c r="GG71" i="37"/>
  <c r="GH71" i="37"/>
  <c r="GI71" i="37"/>
  <c r="GF72" i="37"/>
  <c r="GG72" i="37"/>
  <c r="GH72" i="37"/>
  <c r="GI72" i="37"/>
  <c r="GF73" i="37"/>
  <c r="GG73" i="37"/>
  <c r="GH73" i="37"/>
  <c r="GI73" i="37"/>
  <c r="GF74" i="37"/>
  <c r="GG74" i="37"/>
  <c r="GH74" i="37"/>
  <c r="GI74" i="37"/>
  <c r="GF75" i="37"/>
  <c r="GG75" i="37"/>
  <c r="GH75" i="37"/>
  <c r="GI75" i="37"/>
  <c r="GF76" i="37"/>
  <c r="GG76" i="37"/>
  <c r="GH76" i="37"/>
  <c r="GI76" i="37"/>
  <c r="GF77" i="37"/>
  <c r="GG77" i="37"/>
  <c r="GH77" i="37"/>
  <c r="GI77" i="37"/>
  <c r="GF78" i="37"/>
  <c r="GG78" i="37"/>
  <c r="GH78" i="37"/>
  <c r="GI78" i="37"/>
  <c r="GF79" i="37"/>
  <c r="GG79" i="37"/>
  <c r="GH79" i="37"/>
  <c r="GI79" i="37"/>
  <c r="GF80" i="37"/>
  <c r="GG80" i="37"/>
  <c r="GH80" i="37"/>
  <c r="GI80" i="37"/>
  <c r="GF81" i="37"/>
  <c r="GG81" i="37"/>
  <c r="GH81" i="37"/>
  <c r="GI81" i="37"/>
  <c r="GF82" i="37"/>
  <c r="GG82" i="37"/>
  <c r="GH82" i="37"/>
  <c r="GI82" i="37"/>
  <c r="GF83" i="37"/>
  <c r="GG83" i="37"/>
  <c r="GH83" i="37"/>
  <c r="GI83" i="37"/>
  <c r="GF84" i="37"/>
  <c r="GG84" i="37"/>
  <c r="GH84" i="37"/>
  <c r="GI84" i="37"/>
  <c r="GF85" i="37"/>
  <c r="GG85" i="37"/>
  <c r="GH85" i="37"/>
  <c r="GI85" i="37"/>
  <c r="GF86" i="37"/>
  <c r="GG86" i="37"/>
  <c r="GH86" i="37"/>
  <c r="GI86" i="37"/>
  <c r="GF87" i="37"/>
  <c r="GG87" i="37"/>
  <c r="GH87" i="37"/>
  <c r="GI87" i="37"/>
  <c r="GF88" i="37"/>
  <c r="GG88" i="37"/>
  <c r="GH88" i="37"/>
  <c r="GI88" i="37"/>
  <c r="GF89" i="37"/>
  <c r="GG89" i="37"/>
  <c r="GH89" i="37"/>
  <c r="GI89" i="37"/>
  <c r="GF90" i="37"/>
  <c r="GG90" i="37"/>
  <c r="GH90" i="37"/>
  <c r="GI90" i="37"/>
  <c r="GF91" i="37"/>
  <c r="GG91" i="37"/>
  <c r="GH91" i="37"/>
  <c r="GI91" i="37"/>
  <c r="GF92" i="37"/>
  <c r="GG92" i="37"/>
  <c r="GH92" i="37"/>
  <c r="GI92" i="37"/>
  <c r="GF93" i="37"/>
  <c r="GG93" i="37"/>
  <c r="GH93" i="37"/>
  <c r="GI93" i="37"/>
  <c r="GF94" i="37"/>
  <c r="GG94" i="37"/>
  <c r="GH94" i="37"/>
  <c r="GI94" i="37"/>
  <c r="GF95" i="37"/>
  <c r="GG95" i="37"/>
  <c r="GH95" i="37"/>
  <c r="GI95" i="37"/>
  <c r="GF96" i="37"/>
  <c r="GG96" i="37"/>
  <c r="GH96" i="37"/>
  <c r="GI96" i="37"/>
  <c r="GF97" i="37"/>
  <c r="GG97" i="37"/>
  <c r="GH97" i="37"/>
  <c r="GI97" i="37"/>
  <c r="GF98" i="37"/>
  <c r="GG98" i="37"/>
  <c r="GH98" i="37"/>
  <c r="GI98" i="37"/>
  <c r="GF99" i="37"/>
  <c r="GG99" i="37"/>
  <c r="GH99" i="37"/>
  <c r="GI99" i="37"/>
  <c r="GF100" i="37"/>
  <c r="GG100" i="37"/>
  <c r="GH100" i="37"/>
  <c r="GI100" i="37"/>
  <c r="GF101" i="37"/>
  <c r="GG101" i="37"/>
  <c r="GH101" i="37"/>
  <c r="GI101" i="37"/>
  <c r="GF102" i="37"/>
  <c r="GG102" i="37"/>
  <c r="GH102" i="37"/>
  <c r="GI102" i="37"/>
  <c r="GF103" i="37"/>
  <c r="GG103" i="37"/>
  <c r="GH103" i="37"/>
  <c r="GI103" i="37"/>
  <c r="GF104" i="37"/>
  <c r="GG104" i="37"/>
  <c r="GH104" i="37"/>
  <c r="GI104" i="37"/>
  <c r="GF105" i="37"/>
  <c r="GG105" i="37"/>
  <c r="GH105" i="37"/>
  <c r="GI105" i="37"/>
  <c r="GF106" i="37"/>
  <c r="GG106" i="37"/>
  <c r="GH106" i="37"/>
  <c r="GI106" i="37"/>
  <c r="GF107" i="37"/>
  <c r="GG107" i="37"/>
  <c r="GH107" i="37"/>
  <c r="GI107" i="37"/>
  <c r="GF108" i="37"/>
  <c r="GG108" i="37"/>
  <c r="GH108" i="37"/>
  <c r="GI108" i="37"/>
  <c r="GF109" i="37"/>
  <c r="GG109" i="37"/>
  <c r="GH109" i="37"/>
  <c r="GI109" i="37"/>
  <c r="GF110" i="37"/>
  <c r="GG110" i="37"/>
  <c r="GH110" i="37"/>
  <c r="GI110" i="37"/>
  <c r="GF111" i="37"/>
  <c r="GG111" i="37"/>
  <c r="GH111" i="37"/>
  <c r="GI111" i="37"/>
  <c r="GF112" i="37"/>
  <c r="GG112" i="37"/>
  <c r="GH112" i="37"/>
  <c r="GI112" i="37"/>
  <c r="GF113" i="37"/>
  <c r="GG113" i="37"/>
  <c r="GH113" i="37"/>
  <c r="GI113" i="37"/>
  <c r="GF114" i="37"/>
  <c r="GG114" i="37"/>
  <c r="GH114" i="37"/>
  <c r="GI114" i="37"/>
  <c r="GF115" i="37"/>
  <c r="GG115" i="37"/>
  <c r="GH115" i="37"/>
  <c r="GI115" i="37"/>
  <c r="GF116" i="37"/>
  <c r="GG116" i="37"/>
  <c r="GH116" i="37"/>
  <c r="GI116" i="37"/>
  <c r="GF117" i="37"/>
  <c r="GG117" i="37"/>
  <c r="GH117" i="37"/>
  <c r="GI117" i="37"/>
  <c r="GF118" i="37"/>
  <c r="GG118" i="37"/>
  <c r="GH118" i="37"/>
  <c r="GI118" i="37"/>
  <c r="GF119" i="37"/>
  <c r="GG119" i="37"/>
  <c r="GH119" i="37"/>
  <c r="GI119" i="37"/>
  <c r="GF120" i="37"/>
  <c r="GG120" i="37"/>
  <c r="GH120" i="37"/>
  <c r="GI120" i="37"/>
  <c r="GF121" i="37"/>
  <c r="GG121" i="37"/>
  <c r="GH121" i="37"/>
  <c r="GI121" i="37"/>
  <c r="GF122" i="37"/>
  <c r="GG122" i="37"/>
  <c r="GH122" i="37"/>
  <c r="GI122" i="37"/>
  <c r="GF123" i="37"/>
  <c r="GG123" i="37"/>
  <c r="GH123" i="37"/>
  <c r="GI123" i="37"/>
  <c r="GF124" i="37"/>
  <c r="GG124" i="37"/>
  <c r="GH124" i="37"/>
  <c r="GI124" i="37"/>
  <c r="GF125" i="37"/>
  <c r="GG125" i="37"/>
  <c r="GH125" i="37"/>
  <c r="GI125" i="37"/>
  <c r="GF126" i="37"/>
  <c r="GG126" i="37"/>
  <c r="GH126" i="37"/>
  <c r="GI126" i="37"/>
  <c r="GF127" i="37"/>
  <c r="GG127" i="37"/>
  <c r="GH127" i="37"/>
  <c r="GI127" i="37"/>
  <c r="GF128" i="37"/>
  <c r="GG128" i="37"/>
  <c r="GH128" i="37"/>
  <c r="GI128" i="37"/>
  <c r="GF129" i="37"/>
  <c r="GG129" i="37"/>
  <c r="GH129" i="37"/>
  <c r="GI129" i="37"/>
  <c r="GF130" i="37"/>
  <c r="GG130" i="37"/>
  <c r="GH130" i="37"/>
  <c r="GI130" i="37"/>
  <c r="GF131" i="37"/>
  <c r="GG131" i="37"/>
  <c r="GH131" i="37"/>
  <c r="GI131" i="37"/>
  <c r="GF132" i="37"/>
  <c r="GG132" i="37"/>
  <c r="GH132" i="37"/>
  <c r="GI132" i="37"/>
  <c r="GF133" i="37"/>
  <c r="GG133" i="37"/>
  <c r="GH133" i="37"/>
  <c r="GI133" i="37"/>
  <c r="GF134" i="37"/>
  <c r="GG134" i="37"/>
  <c r="GH134" i="37"/>
  <c r="GI134" i="37"/>
  <c r="GF135" i="37"/>
  <c r="GG135" i="37"/>
  <c r="GH135" i="37"/>
  <c r="GI135" i="37"/>
  <c r="GF136" i="37"/>
  <c r="GG136" i="37"/>
  <c r="GH136" i="37"/>
  <c r="GI136" i="37"/>
  <c r="GF137" i="37"/>
  <c r="GG137" i="37"/>
  <c r="GH137" i="37"/>
  <c r="GI137" i="37"/>
  <c r="GF138" i="37"/>
  <c r="GG138" i="37"/>
  <c r="GH138" i="37"/>
  <c r="GI138" i="37"/>
  <c r="GF139" i="37"/>
  <c r="GG139" i="37"/>
  <c r="GH139" i="37"/>
  <c r="GI139" i="37"/>
  <c r="GF140" i="37"/>
  <c r="GG140" i="37"/>
  <c r="GH140" i="37"/>
  <c r="GI140" i="37"/>
  <c r="GF141" i="37"/>
  <c r="GG141" i="37"/>
  <c r="GH141" i="37"/>
  <c r="GI141" i="37"/>
  <c r="GF142" i="37"/>
  <c r="GG142" i="37"/>
  <c r="GH142" i="37"/>
  <c r="GI142" i="37"/>
  <c r="GF143" i="37"/>
  <c r="GG143" i="37"/>
  <c r="GH143" i="37"/>
  <c r="GI143" i="37"/>
  <c r="GF144" i="37"/>
  <c r="GG144" i="37"/>
  <c r="GH144" i="37"/>
  <c r="GI144" i="37"/>
  <c r="GF145" i="37"/>
  <c r="GG145" i="37"/>
  <c r="GH145" i="37"/>
  <c r="GI145" i="37"/>
  <c r="GF146" i="37"/>
  <c r="GG146" i="37"/>
  <c r="GH146" i="37"/>
  <c r="GI146" i="37"/>
  <c r="GF147" i="37"/>
  <c r="GG147" i="37"/>
  <c r="GH147" i="37"/>
  <c r="GI147" i="37"/>
  <c r="GF148" i="37"/>
  <c r="GG148" i="37"/>
  <c r="GH148" i="37"/>
  <c r="GI148" i="37"/>
  <c r="GF149" i="37"/>
  <c r="GG149" i="37"/>
  <c r="GH149" i="37"/>
  <c r="GI149" i="37"/>
  <c r="GF150" i="37"/>
  <c r="GG150" i="37"/>
  <c r="GH150" i="37"/>
  <c r="GI150" i="37"/>
  <c r="GF151" i="37"/>
  <c r="GG151" i="37"/>
  <c r="GH151" i="37"/>
  <c r="GI151" i="37"/>
  <c r="GF152" i="37"/>
  <c r="GG152" i="37"/>
  <c r="GH152" i="37"/>
  <c r="GI152" i="37"/>
  <c r="GF153" i="37"/>
  <c r="GG153" i="37"/>
  <c r="GH153" i="37"/>
  <c r="GI153" i="37"/>
  <c r="GF154" i="37"/>
  <c r="GG154" i="37"/>
  <c r="GH154" i="37"/>
  <c r="GI154" i="37"/>
  <c r="GF155" i="37"/>
  <c r="GG155" i="37"/>
  <c r="GH155" i="37"/>
  <c r="GI155" i="37"/>
  <c r="GF156" i="37"/>
  <c r="GG156" i="37"/>
  <c r="GH156" i="37"/>
  <c r="GI156" i="37"/>
  <c r="GF157" i="37"/>
  <c r="GG157" i="37"/>
  <c r="GH157" i="37"/>
  <c r="GI157" i="37"/>
  <c r="GF158" i="37"/>
  <c r="GG158" i="37"/>
  <c r="GH158" i="37"/>
  <c r="GI158" i="37"/>
  <c r="GF159" i="37"/>
  <c r="GG159" i="37"/>
  <c r="GH159" i="37"/>
  <c r="GI159" i="37"/>
  <c r="GF160" i="37"/>
  <c r="GG160" i="37"/>
  <c r="GH160" i="37"/>
  <c r="GI160" i="37"/>
  <c r="GF161" i="37"/>
  <c r="GG161" i="37"/>
  <c r="GH161" i="37"/>
  <c r="GI161" i="37"/>
  <c r="GF162" i="37"/>
  <c r="GG162" i="37"/>
  <c r="GH162" i="37"/>
  <c r="GI162" i="37"/>
  <c r="GF163" i="37"/>
  <c r="GG163" i="37"/>
  <c r="GH163" i="37"/>
  <c r="GI163" i="37"/>
  <c r="GF164" i="37"/>
  <c r="GG164" i="37"/>
  <c r="GH164" i="37"/>
  <c r="GI164" i="37"/>
  <c r="GF165" i="37"/>
  <c r="GG165" i="37"/>
  <c r="GH165" i="37"/>
  <c r="GI165" i="37"/>
  <c r="GF166" i="37"/>
  <c r="GG166" i="37"/>
  <c r="GH166" i="37"/>
  <c r="GI166" i="37"/>
  <c r="GF167" i="37"/>
  <c r="GG167" i="37"/>
  <c r="GH167" i="37"/>
  <c r="GI167" i="37"/>
  <c r="GF168" i="37"/>
  <c r="GG168" i="37"/>
  <c r="GH168" i="37"/>
  <c r="GI168" i="37"/>
  <c r="GF169" i="37"/>
  <c r="GG169" i="37"/>
  <c r="GH169" i="37"/>
  <c r="GI169" i="37"/>
  <c r="GF170" i="37"/>
  <c r="GG170" i="37"/>
  <c r="GH170" i="37"/>
  <c r="GI170" i="37"/>
  <c r="GF171" i="37"/>
  <c r="GG171" i="37"/>
  <c r="GH171" i="37"/>
  <c r="GI171" i="37"/>
  <c r="GF172" i="37"/>
  <c r="GG172" i="37"/>
  <c r="GH172" i="37"/>
  <c r="GI172" i="37"/>
  <c r="GF173" i="37"/>
  <c r="GG173" i="37"/>
  <c r="GH173" i="37"/>
  <c r="GI173" i="37"/>
  <c r="GF174" i="37"/>
  <c r="GG174" i="37"/>
  <c r="GH174" i="37"/>
  <c r="GI174" i="37"/>
  <c r="GF175" i="37"/>
  <c r="GG175" i="37"/>
  <c r="GH175" i="37"/>
  <c r="GI175" i="37"/>
  <c r="GF176" i="37"/>
  <c r="GG176" i="37"/>
  <c r="GH176" i="37"/>
  <c r="GI176" i="37"/>
  <c r="GF177" i="37"/>
  <c r="GG177" i="37"/>
  <c r="GH177" i="37"/>
  <c r="GI177" i="37"/>
  <c r="GF178" i="37"/>
  <c r="GG178" i="37"/>
  <c r="GH178" i="37"/>
  <c r="GI178" i="37"/>
  <c r="GF179" i="37"/>
  <c r="GG179" i="37"/>
  <c r="GH179" i="37"/>
  <c r="GI179" i="37"/>
  <c r="GF180" i="37"/>
  <c r="GG180" i="37"/>
  <c r="GH180" i="37"/>
  <c r="GI180" i="37"/>
  <c r="GF181" i="37"/>
  <c r="GG181" i="37"/>
  <c r="GH181" i="37"/>
  <c r="GI181" i="37"/>
  <c r="GF182" i="37"/>
  <c r="GG182" i="37"/>
  <c r="GH182" i="37"/>
  <c r="GI182" i="37"/>
  <c r="GF183" i="37"/>
  <c r="GG183" i="37"/>
  <c r="GH183" i="37"/>
  <c r="GI183" i="37"/>
  <c r="GF184" i="37"/>
  <c r="GG184" i="37"/>
  <c r="GH184" i="37"/>
  <c r="GI184" i="37"/>
  <c r="GF185" i="37"/>
  <c r="GG185" i="37"/>
  <c r="GH185" i="37"/>
  <c r="GI185" i="37"/>
  <c r="GF186" i="37"/>
  <c r="GG186" i="37"/>
  <c r="GH186" i="37"/>
  <c r="GI186" i="37"/>
  <c r="GF187" i="37"/>
  <c r="GG187" i="37"/>
  <c r="GH187" i="37"/>
  <c r="GI187" i="37"/>
  <c r="GF188" i="37"/>
  <c r="GG188" i="37"/>
  <c r="GH188" i="37"/>
  <c r="GI188" i="37"/>
  <c r="GF189" i="37"/>
  <c r="GG189" i="37"/>
  <c r="GH189" i="37"/>
  <c r="GI189" i="37"/>
  <c r="GF190" i="37"/>
  <c r="GG190" i="37"/>
  <c r="GH190" i="37"/>
  <c r="GI190" i="37"/>
  <c r="GF191" i="37"/>
  <c r="GG191" i="37"/>
  <c r="GH191" i="37"/>
  <c r="GI191" i="37"/>
  <c r="GF192" i="37"/>
  <c r="GG192" i="37"/>
  <c r="GH192" i="37"/>
  <c r="GI192" i="37"/>
  <c r="GF193" i="37"/>
  <c r="GG193" i="37"/>
  <c r="GH193" i="37"/>
  <c r="GI193" i="37"/>
  <c r="GF194" i="37"/>
  <c r="GG194" i="37"/>
  <c r="GH194" i="37"/>
  <c r="GI194" i="37"/>
  <c r="GF195" i="37"/>
  <c r="GG195" i="37"/>
  <c r="GH195" i="37"/>
  <c r="GI195" i="37"/>
  <c r="GF196" i="37"/>
  <c r="GG196" i="37"/>
  <c r="GH196" i="37"/>
  <c r="GI196" i="37"/>
  <c r="GF197" i="37"/>
  <c r="GG197" i="37"/>
  <c r="GH197" i="37"/>
  <c r="GI197" i="37"/>
  <c r="GF198" i="37"/>
  <c r="GG198" i="37"/>
  <c r="GH198" i="37"/>
  <c r="GI198" i="37"/>
  <c r="GF199" i="37"/>
  <c r="GG199" i="37"/>
  <c r="GH199" i="37"/>
  <c r="GI199" i="37"/>
  <c r="GF200" i="37"/>
  <c r="GG200" i="37"/>
  <c r="GH200" i="37"/>
  <c r="GI200" i="37"/>
  <c r="GF201" i="37"/>
  <c r="GG201" i="37"/>
  <c r="GH201" i="37"/>
  <c r="GI201" i="37"/>
  <c r="GF202" i="37"/>
  <c r="GG202" i="37"/>
  <c r="GH202" i="37"/>
  <c r="GI202" i="37"/>
  <c r="GF203" i="37"/>
  <c r="GG203" i="37"/>
  <c r="GH203" i="37"/>
  <c r="GI203" i="37"/>
  <c r="GF204" i="37"/>
  <c r="GG204" i="37"/>
  <c r="GH204" i="37"/>
  <c r="GI204" i="37"/>
  <c r="GF205" i="37"/>
  <c r="GG205" i="37"/>
  <c r="GH205" i="37"/>
  <c r="GI205" i="37"/>
  <c r="GF206" i="37"/>
  <c r="GG206" i="37"/>
  <c r="GH206" i="37"/>
  <c r="GI206" i="37"/>
  <c r="GF207" i="37"/>
  <c r="GG207" i="37"/>
  <c r="GH207" i="37"/>
  <c r="GI207" i="37"/>
  <c r="GF208" i="37"/>
  <c r="GG208" i="37"/>
  <c r="GH208" i="37"/>
  <c r="GI208" i="37"/>
  <c r="GF209" i="37"/>
  <c r="GG209" i="37"/>
  <c r="GH209" i="37"/>
  <c r="GI209" i="37"/>
  <c r="A7" i="66" l="1"/>
  <c r="BN209" i="85"/>
  <c r="BM209" i="85"/>
  <c r="BL209" i="85"/>
  <c r="CS209" i="85" s="1"/>
  <c r="BE209" i="85"/>
  <c r="AW209" i="85"/>
  <c r="AV209" i="85"/>
  <c r="AX209" i="85" s="1"/>
  <c r="AU209" i="85"/>
  <c r="AS209" i="85"/>
  <c r="AR209" i="85"/>
  <c r="AQ209" i="85"/>
  <c r="AP209" i="85"/>
  <c r="AO209" i="85"/>
  <c r="AN209" i="85"/>
  <c r="AM209" i="85"/>
  <c r="AL209" i="85"/>
  <c r="AK209" i="85"/>
  <c r="AJ209" i="85"/>
  <c r="AI209" i="85"/>
  <c r="W209" i="85"/>
  <c r="U209" i="85"/>
  <c r="T209" i="85"/>
  <c r="S209" i="85"/>
  <c r="O209" i="85"/>
  <c r="N209" i="85"/>
  <c r="M209" i="85"/>
  <c r="D209" i="85"/>
  <c r="C209" i="85"/>
  <c r="BN208" i="85"/>
  <c r="BM208" i="85"/>
  <c r="BL208" i="85"/>
  <c r="BB208" i="85" s="1"/>
  <c r="AW208" i="85"/>
  <c r="AV208" i="85"/>
  <c r="AX208" i="85" s="1"/>
  <c r="AU208" i="85"/>
  <c r="AS208" i="85"/>
  <c r="AR208" i="85"/>
  <c r="AQ208" i="85"/>
  <c r="AP208" i="85"/>
  <c r="AO208" i="85"/>
  <c r="AN208" i="85"/>
  <c r="AM208" i="85"/>
  <c r="AL208" i="85"/>
  <c r="AK208" i="85"/>
  <c r="AJ208" i="85"/>
  <c r="AI208" i="85"/>
  <c r="W208" i="85"/>
  <c r="U208" i="85"/>
  <c r="O208" i="85"/>
  <c r="N208" i="85"/>
  <c r="M208" i="85"/>
  <c r="D208" i="85"/>
  <c r="BN207" i="85"/>
  <c r="BM207" i="85"/>
  <c r="BL207" i="85"/>
  <c r="CS207" i="85" s="1"/>
  <c r="AW207" i="85"/>
  <c r="AV207" i="85"/>
  <c r="AU207" i="85"/>
  <c r="AS207" i="85"/>
  <c r="AR207" i="85"/>
  <c r="AQ207" i="85"/>
  <c r="AP207" i="85"/>
  <c r="AO207" i="85"/>
  <c r="AN207" i="85"/>
  <c r="AM207" i="85"/>
  <c r="AL207" i="85"/>
  <c r="AK207" i="85"/>
  <c r="AJ207" i="85"/>
  <c r="AI207" i="85"/>
  <c r="W207" i="85"/>
  <c r="T207" i="85"/>
  <c r="S207" i="85"/>
  <c r="O207" i="85"/>
  <c r="N207" i="85"/>
  <c r="M207" i="85"/>
  <c r="D207" i="85"/>
  <c r="C207" i="85"/>
  <c r="BN206" i="85"/>
  <c r="BM206" i="85"/>
  <c r="BL206" i="85"/>
  <c r="BE206" i="85" s="1"/>
  <c r="AW206" i="85"/>
  <c r="AV206" i="85"/>
  <c r="AX206" i="85" s="1"/>
  <c r="AU206" i="85"/>
  <c r="AS206" i="85"/>
  <c r="AR206" i="85"/>
  <c r="AQ206" i="85"/>
  <c r="AP206" i="85"/>
  <c r="AO206" i="85"/>
  <c r="AN206" i="85"/>
  <c r="AM206" i="85"/>
  <c r="AL206" i="85"/>
  <c r="AK206" i="85"/>
  <c r="AJ206" i="85"/>
  <c r="AI206" i="85"/>
  <c r="W206" i="85"/>
  <c r="U206" i="85"/>
  <c r="S206" i="85"/>
  <c r="O206" i="85"/>
  <c r="N206" i="85"/>
  <c r="M206" i="85"/>
  <c r="D206" i="85"/>
  <c r="CS205" i="85"/>
  <c r="CA205" i="85"/>
  <c r="BN205" i="85"/>
  <c r="BM205" i="85"/>
  <c r="BL205" i="85"/>
  <c r="CO205" i="85" s="1"/>
  <c r="AW205" i="85"/>
  <c r="AV205" i="85"/>
  <c r="AX205" i="85" s="1"/>
  <c r="AU205" i="85"/>
  <c r="AS205" i="85"/>
  <c r="AR205" i="85"/>
  <c r="AQ205" i="85"/>
  <c r="AP205" i="85"/>
  <c r="AO205" i="85"/>
  <c r="AN205" i="85"/>
  <c r="AM205" i="85"/>
  <c r="AL205" i="85"/>
  <c r="AK205" i="85"/>
  <c r="AJ205" i="85"/>
  <c r="AI205" i="85"/>
  <c r="W205" i="85"/>
  <c r="U205" i="85"/>
  <c r="T205" i="85"/>
  <c r="S205" i="85"/>
  <c r="O205" i="85"/>
  <c r="N205" i="85"/>
  <c r="M205" i="85"/>
  <c r="D205" i="85"/>
  <c r="C205" i="85"/>
  <c r="BN204" i="85"/>
  <c r="BM204" i="85"/>
  <c r="BL204" i="85"/>
  <c r="CL204" i="85" s="1"/>
  <c r="AW204" i="85"/>
  <c r="AV204" i="85"/>
  <c r="AX204" i="85" s="1"/>
  <c r="AU204" i="85"/>
  <c r="AS204" i="85"/>
  <c r="AR204" i="85"/>
  <c r="AQ204" i="85"/>
  <c r="AP204" i="85"/>
  <c r="AO204" i="85"/>
  <c r="AN204" i="85"/>
  <c r="AM204" i="85"/>
  <c r="AL204" i="85"/>
  <c r="AK204" i="85"/>
  <c r="AJ204" i="85"/>
  <c r="AI204" i="85"/>
  <c r="U204" i="85"/>
  <c r="S204" i="85"/>
  <c r="O204" i="85"/>
  <c r="N204" i="85"/>
  <c r="M204" i="85"/>
  <c r="D204" i="85"/>
  <c r="BN203" i="85"/>
  <c r="BM203" i="85"/>
  <c r="BL203" i="85"/>
  <c r="CC203" i="85" s="1"/>
  <c r="AW203" i="85"/>
  <c r="AV203" i="85"/>
  <c r="AX203" i="85" s="1"/>
  <c r="AU203" i="85"/>
  <c r="AS203" i="85"/>
  <c r="AR203" i="85"/>
  <c r="AQ203" i="85"/>
  <c r="AP203" i="85"/>
  <c r="AO203" i="85"/>
  <c r="AN203" i="85"/>
  <c r="AM203" i="85"/>
  <c r="AL203" i="85"/>
  <c r="AK203" i="85"/>
  <c r="AJ203" i="85"/>
  <c r="AI203" i="85"/>
  <c r="W203" i="85"/>
  <c r="S203" i="85"/>
  <c r="O203" i="85"/>
  <c r="N203" i="85"/>
  <c r="M203" i="85"/>
  <c r="D203" i="85"/>
  <c r="C203" i="85"/>
  <c r="BN202" i="85"/>
  <c r="BM202" i="85"/>
  <c r="BL202" i="85"/>
  <c r="CU202" i="85" s="1"/>
  <c r="AW202" i="85"/>
  <c r="AV202" i="85"/>
  <c r="AX202" i="85" s="1"/>
  <c r="AU202" i="85"/>
  <c r="AS202" i="85"/>
  <c r="AR202" i="85"/>
  <c r="AQ202" i="85"/>
  <c r="AP202" i="85"/>
  <c r="AO202" i="85"/>
  <c r="AN202" i="85"/>
  <c r="AM202" i="85"/>
  <c r="AL202" i="85"/>
  <c r="AK202" i="85"/>
  <c r="AJ202" i="85"/>
  <c r="AI202" i="85"/>
  <c r="U202" i="85"/>
  <c r="S202" i="85"/>
  <c r="O202" i="85"/>
  <c r="N202" i="85"/>
  <c r="M202" i="85"/>
  <c r="C202" i="85"/>
  <c r="BN201" i="85"/>
  <c r="BM201" i="85"/>
  <c r="BL201" i="85"/>
  <c r="CR201" i="85" s="1"/>
  <c r="AW201" i="85"/>
  <c r="AV201" i="85"/>
  <c r="AU201" i="85"/>
  <c r="AS201" i="85"/>
  <c r="AR201" i="85"/>
  <c r="AQ201" i="85"/>
  <c r="AP201" i="85"/>
  <c r="AO201" i="85"/>
  <c r="AN201" i="85"/>
  <c r="AM201" i="85"/>
  <c r="AL201" i="85"/>
  <c r="AK201" i="85"/>
  <c r="AJ201" i="85"/>
  <c r="AI201" i="85"/>
  <c r="U201" i="85"/>
  <c r="S201" i="85"/>
  <c r="O201" i="85"/>
  <c r="N201" i="85"/>
  <c r="M201" i="85"/>
  <c r="C201" i="85"/>
  <c r="BN200" i="85"/>
  <c r="BM200" i="85"/>
  <c r="BL200" i="85"/>
  <c r="BV200" i="85" s="1"/>
  <c r="AW200" i="85"/>
  <c r="AV200" i="85"/>
  <c r="AX200" i="85" s="1"/>
  <c r="AU200" i="85"/>
  <c r="AS200" i="85"/>
  <c r="AR200" i="85"/>
  <c r="AQ200" i="85"/>
  <c r="AP200" i="85"/>
  <c r="AO200" i="85"/>
  <c r="AN200" i="85"/>
  <c r="AM200" i="85"/>
  <c r="AL200" i="85"/>
  <c r="AK200" i="85"/>
  <c r="AJ200" i="85"/>
  <c r="AI200" i="85"/>
  <c r="T200" i="85"/>
  <c r="O200" i="85"/>
  <c r="N200" i="85"/>
  <c r="M200" i="85"/>
  <c r="C200" i="85"/>
  <c r="BN199" i="85"/>
  <c r="BM199" i="85"/>
  <c r="BL199" i="85"/>
  <c r="AW199" i="85"/>
  <c r="AV199" i="85"/>
  <c r="AX199" i="85" s="1"/>
  <c r="AU199" i="85"/>
  <c r="AS199" i="85"/>
  <c r="AR199" i="85"/>
  <c r="AQ199" i="85"/>
  <c r="AP199" i="85"/>
  <c r="AO199" i="85"/>
  <c r="AN199" i="85"/>
  <c r="AM199" i="85"/>
  <c r="AL199" i="85"/>
  <c r="AK199" i="85"/>
  <c r="AJ199" i="85"/>
  <c r="AI199" i="85"/>
  <c r="S199" i="85"/>
  <c r="O199" i="85"/>
  <c r="N199" i="85"/>
  <c r="M199" i="85"/>
  <c r="BN198" i="85"/>
  <c r="BM198" i="85"/>
  <c r="BL198" i="85"/>
  <c r="CR198" i="85" s="1"/>
  <c r="AW198" i="85"/>
  <c r="AV198" i="85"/>
  <c r="AX198" i="85" s="1"/>
  <c r="AU198" i="85"/>
  <c r="AS198" i="85"/>
  <c r="AR198" i="85"/>
  <c r="AQ198" i="85"/>
  <c r="AP198" i="85"/>
  <c r="AO198" i="85"/>
  <c r="AN198" i="85"/>
  <c r="AM198" i="85"/>
  <c r="AL198" i="85"/>
  <c r="AK198" i="85"/>
  <c r="AJ198" i="85"/>
  <c r="AI198" i="85"/>
  <c r="T198" i="85"/>
  <c r="O198" i="85"/>
  <c r="N198" i="85"/>
  <c r="M198" i="85"/>
  <c r="D198" i="85"/>
  <c r="CJ197" i="85"/>
  <c r="BS197" i="85"/>
  <c r="BN197" i="85"/>
  <c r="BM197" i="85"/>
  <c r="BL197" i="85"/>
  <c r="CV197" i="85" s="1"/>
  <c r="BE197" i="85"/>
  <c r="AW197" i="85"/>
  <c r="AV197" i="85"/>
  <c r="AU197" i="85"/>
  <c r="AS197" i="85"/>
  <c r="AR197" i="85"/>
  <c r="AQ197" i="85"/>
  <c r="AP197" i="85"/>
  <c r="AO197" i="85"/>
  <c r="AN197" i="85"/>
  <c r="AM197" i="85"/>
  <c r="AL197" i="85"/>
  <c r="AK197" i="85"/>
  <c r="AJ197" i="85"/>
  <c r="AI197" i="85"/>
  <c r="W197" i="85"/>
  <c r="U197" i="85"/>
  <c r="T197" i="85"/>
  <c r="S197" i="85"/>
  <c r="O197" i="85"/>
  <c r="N197" i="85"/>
  <c r="M197" i="85"/>
  <c r="D197" i="85"/>
  <c r="C197" i="85"/>
  <c r="BN196" i="85"/>
  <c r="BM196" i="85"/>
  <c r="BL196" i="85"/>
  <c r="S196" i="85" s="1"/>
  <c r="AW196" i="85"/>
  <c r="AV196" i="85"/>
  <c r="AX196" i="85" s="1"/>
  <c r="AU196" i="85"/>
  <c r="AS196" i="85"/>
  <c r="AR196" i="85"/>
  <c r="AQ196" i="85"/>
  <c r="AP196" i="85"/>
  <c r="AO196" i="85"/>
  <c r="AN196" i="85"/>
  <c r="AM196" i="85"/>
  <c r="AL196" i="85"/>
  <c r="AK196" i="85"/>
  <c r="AJ196" i="85"/>
  <c r="AI196" i="85"/>
  <c r="W196" i="85"/>
  <c r="O196" i="85"/>
  <c r="N196" i="85"/>
  <c r="M196" i="85"/>
  <c r="CN195" i="85"/>
  <c r="CB195" i="85"/>
  <c r="BN195" i="85"/>
  <c r="BM195" i="85"/>
  <c r="BL195" i="85"/>
  <c r="CV195" i="85" s="1"/>
  <c r="BE195" i="85"/>
  <c r="AW195" i="85"/>
  <c r="AV195" i="85"/>
  <c r="AX195" i="85" s="1"/>
  <c r="AU195" i="85"/>
  <c r="AS195" i="85"/>
  <c r="AR195" i="85"/>
  <c r="AQ195" i="85"/>
  <c r="AP195" i="85"/>
  <c r="AO195" i="85"/>
  <c r="AN195" i="85"/>
  <c r="AM195" i="85"/>
  <c r="AL195" i="85"/>
  <c r="AK195" i="85"/>
  <c r="AJ195" i="85"/>
  <c r="AI195" i="85"/>
  <c r="W195" i="85"/>
  <c r="U195" i="85"/>
  <c r="T195" i="85"/>
  <c r="S195" i="85"/>
  <c r="O195" i="85"/>
  <c r="N195" i="85"/>
  <c r="M195" i="85"/>
  <c r="D195" i="85"/>
  <c r="C195" i="85"/>
  <c r="BN194" i="85"/>
  <c r="BM194" i="85"/>
  <c r="BL194" i="85"/>
  <c r="CR194" i="85" s="1"/>
  <c r="AW194" i="85"/>
  <c r="AV194" i="85"/>
  <c r="AU194" i="85"/>
  <c r="AS194" i="85"/>
  <c r="AR194" i="85"/>
  <c r="AQ194" i="85"/>
  <c r="AP194" i="85"/>
  <c r="AO194" i="85"/>
  <c r="AN194" i="85"/>
  <c r="AM194" i="85"/>
  <c r="AL194" i="85"/>
  <c r="AK194" i="85"/>
  <c r="AJ194" i="85"/>
  <c r="AI194" i="85"/>
  <c r="U194" i="85"/>
  <c r="S194" i="85"/>
  <c r="O194" i="85"/>
  <c r="N194" i="85"/>
  <c r="M194" i="85"/>
  <c r="C194" i="85"/>
  <c r="BN193" i="85"/>
  <c r="BM193" i="85"/>
  <c r="BL193" i="85"/>
  <c r="AW193" i="85"/>
  <c r="AV193" i="85"/>
  <c r="AU193" i="85"/>
  <c r="AS193" i="85"/>
  <c r="AR193" i="85"/>
  <c r="AQ193" i="85"/>
  <c r="AP193" i="85"/>
  <c r="AO193" i="85"/>
  <c r="AN193" i="85"/>
  <c r="AM193" i="85"/>
  <c r="AL193" i="85"/>
  <c r="AK193" i="85"/>
  <c r="AJ193" i="85"/>
  <c r="AI193" i="85"/>
  <c r="W193" i="85"/>
  <c r="T193" i="85"/>
  <c r="S193" i="85"/>
  <c r="O193" i="85"/>
  <c r="N193" i="85"/>
  <c r="M193" i="85"/>
  <c r="C193" i="85"/>
  <c r="BN192" i="85"/>
  <c r="BM192" i="85"/>
  <c r="BL192" i="85"/>
  <c r="S192" i="85" s="1"/>
  <c r="AW192" i="85"/>
  <c r="AV192" i="85"/>
  <c r="AX192" i="85" s="1"/>
  <c r="AU192" i="85"/>
  <c r="AS192" i="85"/>
  <c r="AR192" i="85"/>
  <c r="AQ192" i="85"/>
  <c r="AP192" i="85"/>
  <c r="AO192" i="85"/>
  <c r="AN192" i="85"/>
  <c r="AM192" i="85"/>
  <c r="AL192" i="85"/>
  <c r="AK192" i="85"/>
  <c r="AJ192" i="85"/>
  <c r="AI192" i="85"/>
  <c r="W192" i="85"/>
  <c r="O192" i="85"/>
  <c r="N192" i="85"/>
  <c r="M192" i="85"/>
  <c r="BN191" i="85"/>
  <c r="BM191" i="85"/>
  <c r="BL191" i="85"/>
  <c r="CO191" i="85" s="1"/>
  <c r="AW191" i="85"/>
  <c r="AV191" i="85"/>
  <c r="AX191" i="85" s="1"/>
  <c r="AU191" i="85"/>
  <c r="AS191" i="85"/>
  <c r="AR191" i="85"/>
  <c r="AQ191" i="85"/>
  <c r="AP191" i="85"/>
  <c r="AO191" i="85"/>
  <c r="AN191" i="85"/>
  <c r="AM191" i="85"/>
  <c r="AL191" i="85"/>
  <c r="AK191" i="85"/>
  <c r="AJ191" i="85"/>
  <c r="AI191" i="85"/>
  <c r="W191" i="85"/>
  <c r="U191" i="85"/>
  <c r="T191" i="85"/>
  <c r="S191" i="85"/>
  <c r="O191" i="85"/>
  <c r="N191" i="85"/>
  <c r="M191" i="85"/>
  <c r="D191" i="85"/>
  <c r="C191" i="85"/>
  <c r="BN190" i="85"/>
  <c r="BM190" i="85"/>
  <c r="BL190" i="85"/>
  <c r="CR190" i="85" s="1"/>
  <c r="AW190" i="85"/>
  <c r="AV190" i="85"/>
  <c r="AU190" i="85"/>
  <c r="AS190" i="85"/>
  <c r="AR190" i="85"/>
  <c r="AQ190" i="85"/>
  <c r="AP190" i="85"/>
  <c r="AO190" i="85"/>
  <c r="AN190" i="85"/>
  <c r="AM190" i="85"/>
  <c r="AL190" i="85"/>
  <c r="AK190" i="85"/>
  <c r="AJ190" i="85"/>
  <c r="AI190" i="85"/>
  <c r="W190" i="85"/>
  <c r="U190" i="85"/>
  <c r="T190" i="85"/>
  <c r="S190" i="85"/>
  <c r="O190" i="85"/>
  <c r="N190" i="85"/>
  <c r="M190" i="85"/>
  <c r="D190" i="85"/>
  <c r="C190" i="85"/>
  <c r="BN189" i="85"/>
  <c r="BM189" i="85"/>
  <c r="BL189" i="85"/>
  <c r="BD189" i="85" s="1"/>
  <c r="AW189" i="85"/>
  <c r="AV189" i="85"/>
  <c r="AU189" i="85"/>
  <c r="AS189" i="85"/>
  <c r="AR189" i="85"/>
  <c r="AQ189" i="85"/>
  <c r="AP189" i="85"/>
  <c r="AO189" i="85"/>
  <c r="AN189" i="85"/>
  <c r="AM189" i="85"/>
  <c r="AL189" i="85"/>
  <c r="AK189" i="85"/>
  <c r="AJ189" i="85"/>
  <c r="AI189" i="85"/>
  <c r="W189" i="85"/>
  <c r="S189" i="85"/>
  <c r="O189" i="85"/>
  <c r="N189" i="85"/>
  <c r="M189" i="85"/>
  <c r="BN188" i="85"/>
  <c r="BM188" i="85"/>
  <c r="BL188" i="85"/>
  <c r="BV188" i="85" s="1"/>
  <c r="AW188" i="85"/>
  <c r="AV188" i="85"/>
  <c r="AX188" i="85" s="1"/>
  <c r="AU188" i="85"/>
  <c r="AS188" i="85"/>
  <c r="AR188" i="85"/>
  <c r="AQ188" i="85"/>
  <c r="AP188" i="85"/>
  <c r="AO188" i="85"/>
  <c r="AN188" i="85"/>
  <c r="AM188" i="85"/>
  <c r="AL188" i="85"/>
  <c r="AK188" i="85"/>
  <c r="AJ188" i="85"/>
  <c r="AI188" i="85"/>
  <c r="S188" i="85"/>
  <c r="O188" i="85"/>
  <c r="N188" i="85"/>
  <c r="M188" i="85"/>
  <c r="BN187" i="85"/>
  <c r="BM187" i="85"/>
  <c r="BL187" i="85"/>
  <c r="CR187" i="85" s="1"/>
  <c r="AX187" i="85"/>
  <c r="AW187" i="85"/>
  <c r="AV187" i="85"/>
  <c r="AU187" i="85"/>
  <c r="AS187" i="85"/>
  <c r="AR187" i="85"/>
  <c r="AQ187" i="85"/>
  <c r="AP187" i="85"/>
  <c r="AO187" i="85"/>
  <c r="AN187" i="85"/>
  <c r="AM187" i="85"/>
  <c r="AL187" i="85"/>
  <c r="AK187" i="85"/>
  <c r="AJ187" i="85"/>
  <c r="AI187" i="85"/>
  <c r="W187" i="85"/>
  <c r="T187" i="85"/>
  <c r="O187" i="85"/>
  <c r="N187" i="85"/>
  <c r="M187" i="85"/>
  <c r="D187" i="85"/>
  <c r="BN186" i="85"/>
  <c r="BM186" i="85"/>
  <c r="BL186" i="85"/>
  <c r="CJ186" i="85" s="1"/>
  <c r="AW186" i="85"/>
  <c r="AV186" i="85"/>
  <c r="AU186" i="85"/>
  <c r="AS186" i="85"/>
  <c r="AR186" i="85"/>
  <c r="AQ186" i="85"/>
  <c r="AP186" i="85"/>
  <c r="AO186" i="85"/>
  <c r="AN186" i="85"/>
  <c r="AM186" i="85"/>
  <c r="AL186" i="85"/>
  <c r="AK186" i="85"/>
  <c r="AJ186" i="85"/>
  <c r="AI186" i="85"/>
  <c r="W186" i="85"/>
  <c r="U186" i="85"/>
  <c r="T186" i="85"/>
  <c r="S186" i="85"/>
  <c r="O186" i="85"/>
  <c r="N186" i="85"/>
  <c r="M186" i="85"/>
  <c r="D186" i="85"/>
  <c r="C186" i="85"/>
  <c r="BN185" i="85"/>
  <c r="BM185" i="85"/>
  <c r="BL185" i="85"/>
  <c r="S185" i="85" s="1"/>
  <c r="AW185" i="85"/>
  <c r="AV185" i="85"/>
  <c r="AX185" i="85" s="1"/>
  <c r="AU185" i="85"/>
  <c r="AS185" i="85"/>
  <c r="AR185" i="85"/>
  <c r="AQ185" i="85"/>
  <c r="AP185" i="85"/>
  <c r="AO185" i="85"/>
  <c r="AN185" i="85"/>
  <c r="AM185" i="85"/>
  <c r="AL185" i="85"/>
  <c r="AK185" i="85"/>
  <c r="AJ185" i="85"/>
  <c r="AI185" i="85"/>
  <c r="W185" i="85"/>
  <c r="O185" i="85"/>
  <c r="N185" i="85"/>
  <c r="M185" i="85"/>
  <c r="D185" i="85"/>
  <c r="BN184" i="85"/>
  <c r="BM184" i="85"/>
  <c r="BL184" i="85"/>
  <c r="BU184" i="85" s="1"/>
  <c r="AW184" i="85"/>
  <c r="AV184" i="85"/>
  <c r="AX184" i="85" s="1"/>
  <c r="AU184" i="85"/>
  <c r="AS184" i="85"/>
  <c r="AR184" i="85"/>
  <c r="AQ184" i="85"/>
  <c r="AP184" i="85"/>
  <c r="AO184" i="85"/>
  <c r="AN184" i="85"/>
  <c r="AM184" i="85"/>
  <c r="AL184" i="85"/>
  <c r="AK184" i="85"/>
  <c r="AJ184" i="85"/>
  <c r="AI184" i="85"/>
  <c r="W184" i="85"/>
  <c r="T184" i="85"/>
  <c r="O184" i="85"/>
  <c r="N184" i="85"/>
  <c r="M184" i="85"/>
  <c r="D184" i="85"/>
  <c r="BN183" i="85"/>
  <c r="BM183" i="85"/>
  <c r="BL183" i="85"/>
  <c r="BE183" i="85" s="1"/>
  <c r="AW183" i="85"/>
  <c r="AV183" i="85"/>
  <c r="AU183" i="85"/>
  <c r="AS183" i="85"/>
  <c r="AR183" i="85"/>
  <c r="AQ183" i="85"/>
  <c r="AP183" i="85"/>
  <c r="AO183" i="85"/>
  <c r="AN183" i="85"/>
  <c r="AM183" i="85"/>
  <c r="AL183" i="85"/>
  <c r="AK183" i="85"/>
  <c r="AJ183" i="85"/>
  <c r="AI183" i="85"/>
  <c r="U183" i="85"/>
  <c r="S183" i="85"/>
  <c r="O183" i="85"/>
  <c r="N183" i="85"/>
  <c r="M183" i="85"/>
  <c r="C183" i="85"/>
  <c r="BN182" i="85"/>
  <c r="BM182" i="85"/>
  <c r="BL182" i="85"/>
  <c r="AW182" i="85"/>
  <c r="AV182" i="85"/>
  <c r="AU182" i="85"/>
  <c r="AS182" i="85"/>
  <c r="AR182" i="85"/>
  <c r="AQ182" i="85"/>
  <c r="AP182" i="85"/>
  <c r="AO182" i="85"/>
  <c r="AN182" i="85"/>
  <c r="AM182" i="85"/>
  <c r="AL182" i="85"/>
  <c r="AK182" i="85"/>
  <c r="AJ182" i="85"/>
  <c r="AI182" i="85"/>
  <c r="W182" i="85"/>
  <c r="U182" i="85"/>
  <c r="T182" i="85"/>
  <c r="S182" i="85"/>
  <c r="O182" i="85"/>
  <c r="N182" i="85"/>
  <c r="M182" i="85"/>
  <c r="D182" i="85"/>
  <c r="C182" i="85"/>
  <c r="BN181" i="85"/>
  <c r="BM181" i="85"/>
  <c r="BL181" i="85"/>
  <c r="T181" i="85" s="1"/>
  <c r="AW181" i="85"/>
  <c r="AV181" i="85"/>
  <c r="AX181" i="85" s="1"/>
  <c r="AU181" i="85"/>
  <c r="AS181" i="85"/>
  <c r="AR181" i="85"/>
  <c r="AQ181" i="85"/>
  <c r="AP181" i="85"/>
  <c r="AO181" i="85"/>
  <c r="AN181" i="85"/>
  <c r="AM181" i="85"/>
  <c r="AL181" i="85"/>
  <c r="AK181" i="85"/>
  <c r="AJ181" i="85"/>
  <c r="AI181" i="85"/>
  <c r="U181" i="85"/>
  <c r="S181" i="85"/>
  <c r="O181" i="85"/>
  <c r="N181" i="85"/>
  <c r="M181" i="85"/>
  <c r="C181" i="85"/>
  <c r="BN180" i="85"/>
  <c r="BM180" i="85"/>
  <c r="BL180" i="85"/>
  <c r="AW180" i="85"/>
  <c r="AV180" i="85"/>
  <c r="AX180" i="85" s="1"/>
  <c r="AU180" i="85"/>
  <c r="AS180" i="85"/>
  <c r="AR180" i="85"/>
  <c r="AQ180" i="85"/>
  <c r="AP180" i="85"/>
  <c r="AO180" i="85"/>
  <c r="AN180" i="85"/>
  <c r="AM180" i="85"/>
  <c r="AL180" i="85"/>
  <c r="AK180" i="85"/>
  <c r="AJ180" i="85"/>
  <c r="AI180" i="85"/>
  <c r="W180" i="85"/>
  <c r="U180" i="85"/>
  <c r="T180" i="85"/>
  <c r="S180" i="85"/>
  <c r="O180" i="85"/>
  <c r="N180" i="85"/>
  <c r="M180" i="85"/>
  <c r="D180" i="85"/>
  <c r="C180" i="85"/>
  <c r="BX179" i="85"/>
  <c r="BN179" i="85"/>
  <c r="BM179" i="85"/>
  <c r="BL179" i="85"/>
  <c r="CJ179" i="85" s="1"/>
  <c r="BE179" i="85"/>
  <c r="BD179" i="85"/>
  <c r="AW179" i="85"/>
  <c r="AV179" i="85"/>
  <c r="AX179" i="85" s="1"/>
  <c r="AU179" i="85"/>
  <c r="AS179" i="85"/>
  <c r="AR179" i="85"/>
  <c r="AQ179" i="85"/>
  <c r="AP179" i="85"/>
  <c r="AO179" i="85"/>
  <c r="AN179" i="85"/>
  <c r="AM179" i="85"/>
  <c r="AL179" i="85"/>
  <c r="AK179" i="85"/>
  <c r="AJ179" i="85"/>
  <c r="AI179" i="85"/>
  <c r="W179" i="85"/>
  <c r="U179" i="85"/>
  <c r="T179" i="85"/>
  <c r="S179" i="85"/>
  <c r="O179" i="85"/>
  <c r="N179" i="85"/>
  <c r="M179" i="85"/>
  <c r="D179" i="85"/>
  <c r="C179" i="85"/>
  <c r="BN178" i="85"/>
  <c r="BM178" i="85"/>
  <c r="BL178" i="85"/>
  <c r="CR178" i="85" s="1"/>
  <c r="AW178" i="85"/>
  <c r="AV178" i="85"/>
  <c r="AU178" i="85"/>
  <c r="AS178" i="85"/>
  <c r="AR178" i="85"/>
  <c r="AQ178" i="85"/>
  <c r="AP178" i="85"/>
  <c r="AO178" i="85"/>
  <c r="AN178" i="85"/>
  <c r="AM178" i="85"/>
  <c r="AL178" i="85"/>
  <c r="AK178" i="85"/>
  <c r="AJ178" i="85"/>
  <c r="AI178" i="85"/>
  <c r="U178" i="85"/>
  <c r="S178" i="85"/>
  <c r="O178" i="85"/>
  <c r="N178" i="85"/>
  <c r="M178" i="85"/>
  <c r="C178" i="85"/>
  <c r="BN177" i="85"/>
  <c r="BM177" i="85"/>
  <c r="BL177" i="85"/>
  <c r="AW177" i="85"/>
  <c r="AV177" i="85"/>
  <c r="AX177" i="85" s="1"/>
  <c r="AU177" i="85"/>
  <c r="AS177" i="85"/>
  <c r="AR177" i="85"/>
  <c r="AQ177" i="85"/>
  <c r="AP177" i="85"/>
  <c r="AO177" i="85"/>
  <c r="AN177" i="85"/>
  <c r="AM177" i="85"/>
  <c r="AL177" i="85"/>
  <c r="AK177" i="85"/>
  <c r="AJ177" i="85"/>
  <c r="AI177" i="85"/>
  <c r="W177" i="85"/>
  <c r="T177" i="85"/>
  <c r="S177" i="85"/>
  <c r="O177" i="85"/>
  <c r="N177" i="85"/>
  <c r="M177" i="85"/>
  <c r="C177" i="85"/>
  <c r="BN176" i="85"/>
  <c r="BM176" i="85"/>
  <c r="BL176" i="85"/>
  <c r="S176" i="85" s="1"/>
  <c r="AW176" i="85"/>
  <c r="AV176" i="85"/>
  <c r="AX176" i="85" s="1"/>
  <c r="AU176" i="85"/>
  <c r="AS176" i="85"/>
  <c r="AR176" i="85"/>
  <c r="AQ176" i="85"/>
  <c r="AP176" i="85"/>
  <c r="AO176" i="85"/>
  <c r="AN176" i="85"/>
  <c r="AM176" i="85"/>
  <c r="AL176" i="85"/>
  <c r="AK176" i="85"/>
  <c r="AJ176" i="85"/>
  <c r="AI176" i="85"/>
  <c r="W176" i="85"/>
  <c r="O176" i="85"/>
  <c r="N176" i="85"/>
  <c r="M176" i="85"/>
  <c r="BN175" i="85"/>
  <c r="BM175" i="85"/>
  <c r="BL175" i="85"/>
  <c r="CO175" i="85" s="1"/>
  <c r="AW175" i="85"/>
  <c r="AV175" i="85"/>
  <c r="AX175" i="85" s="1"/>
  <c r="AU175" i="85"/>
  <c r="AS175" i="85"/>
  <c r="AR175" i="85"/>
  <c r="AQ175" i="85"/>
  <c r="AP175" i="85"/>
  <c r="AO175" i="85"/>
  <c r="AN175" i="85"/>
  <c r="AM175" i="85"/>
  <c r="AL175" i="85"/>
  <c r="AK175" i="85"/>
  <c r="AJ175" i="85"/>
  <c r="AI175" i="85"/>
  <c r="W175" i="85"/>
  <c r="U175" i="85"/>
  <c r="T175" i="85"/>
  <c r="S175" i="85"/>
  <c r="O175" i="85"/>
  <c r="N175" i="85"/>
  <c r="M175" i="85"/>
  <c r="D175" i="85"/>
  <c r="C175" i="85"/>
  <c r="BN174" i="85"/>
  <c r="BM174" i="85"/>
  <c r="BL174" i="85"/>
  <c r="CV174" i="85" s="1"/>
  <c r="AW174" i="85"/>
  <c r="AV174" i="85"/>
  <c r="AU174" i="85"/>
  <c r="AS174" i="85"/>
  <c r="AR174" i="85"/>
  <c r="AQ174" i="85"/>
  <c r="AP174" i="85"/>
  <c r="AO174" i="85"/>
  <c r="AN174" i="85"/>
  <c r="AM174" i="85"/>
  <c r="AL174" i="85"/>
  <c r="AK174" i="85"/>
  <c r="AJ174" i="85"/>
  <c r="AI174" i="85"/>
  <c r="W174" i="85"/>
  <c r="U174" i="85"/>
  <c r="T174" i="85"/>
  <c r="S174" i="85"/>
  <c r="O174" i="85"/>
  <c r="N174" i="85"/>
  <c r="M174" i="85"/>
  <c r="D174" i="85"/>
  <c r="C174" i="85"/>
  <c r="BN173" i="85"/>
  <c r="BM173" i="85"/>
  <c r="BL173" i="85"/>
  <c r="BD173" i="85" s="1"/>
  <c r="AW173" i="85"/>
  <c r="AV173" i="85"/>
  <c r="AU173" i="85"/>
  <c r="AS173" i="85"/>
  <c r="AR173" i="85"/>
  <c r="AQ173" i="85"/>
  <c r="AP173" i="85"/>
  <c r="AO173" i="85"/>
  <c r="AN173" i="85"/>
  <c r="AM173" i="85"/>
  <c r="AL173" i="85"/>
  <c r="AK173" i="85"/>
  <c r="AJ173" i="85"/>
  <c r="AI173" i="85"/>
  <c r="W173" i="85"/>
  <c r="S173" i="85"/>
  <c r="O173" i="85"/>
  <c r="N173" i="85"/>
  <c r="M173" i="85"/>
  <c r="BN172" i="85"/>
  <c r="BM172" i="85"/>
  <c r="BL172" i="85"/>
  <c r="S172" i="85" s="1"/>
  <c r="AW172" i="85"/>
  <c r="AV172" i="85"/>
  <c r="AX172" i="85" s="1"/>
  <c r="AU172" i="85"/>
  <c r="AS172" i="85"/>
  <c r="AR172" i="85"/>
  <c r="AQ172" i="85"/>
  <c r="AP172" i="85"/>
  <c r="AO172" i="85"/>
  <c r="AN172" i="85"/>
  <c r="AM172" i="85"/>
  <c r="AL172" i="85"/>
  <c r="AK172" i="85"/>
  <c r="AJ172" i="85"/>
  <c r="AI172" i="85"/>
  <c r="W172" i="85"/>
  <c r="O172" i="85"/>
  <c r="N172" i="85"/>
  <c r="M172" i="85"/>
  <c r="BN171" i="85"/>
  <c r="BM171" i="85"/>
  <c r="BL171" i="85"/>
  <c r="CN171" i="85" s="1"/>
  <c r="AW171" i="85"/>
  <c r="AV171" i="85"/>
  <c r="AX171" i="85" s="1"/>
  <c r="AU171" i="85"/>
  <c r="AS171" i="85"/>
  <c r="AR171" i="85"/>
  <c r="AQ171" i="85"/>
  <c r="AP171" i="85"/>
  <c r="AO171" i="85"/>
  <c r="AN171" i="85"/>
  <c r="AM171" i="85"/>
  <c r="AL171" i="85"/>
  <c r="AK171" i="85"/>
  <c r="AJ171" i="85"/>
  <c r="AI171" i="85"/>
  <c r="W171" i="85"/>
  <c r="U171" i="85"/>
  <c r="T171" i="85"/>
  <c r="S171" i="85"/>
  <c r="O171" i="85"/>
  <c r="N171" i="85"/>
  <c r="M171" i="85"/>
  <c r="D171" i="85"/>
  <c r="C171" i="85"/>
  <c r="BN170" i="85"/>
  <c r="BM170" i="85"/>
  <c r="BL170" i="85"/>
  <c r="CR170" i="85" s="1"/>
  <c r="AW170" i="85"/>
  <c r="AV170" i="85"/>
  <c r="AU170" i="85"/>
  <c r="AS170" i="85"/>
  <c r="AR170" i="85"/>
  <c r="AQ170" i="85"/>
  <c r="AP170" i="85"/>
  <c r="AO170" i="85"/>
  <c r="AN170" i="85"/>
  <c r="AM170" i="85"/>
  <c r="AL170" i="85"/>
  <c r="AK170" i="85"/>
  <c r="AJ170" i="85"/>
  <c r="AI170" i="85"/>
  <c r="U170" i="85"/>
  <c r="S170" i="85"/>
  <c r="O170" i="85"/>
  <c r="N170" i="85"/>
  <c r="M170" i="85"/>
  <c r="C170" i="85"/>
  <c r="CH169" i="85"/>
  <c r="BN169" i="85"/>
  <c r="BM169" i="85"/>
  <c r="BL169" i="85"/>
  <c r="CM169" i="85" s="1"/>
  <c r="AW169" i="85"/>
  <c r="AV169" i="85"/>
  <c r="AX169" i="85" s="1"/>
  <c r="AU169" i="85"/>
  <c r="AS169" i="85"/>
  <c r="AR169" i="85"/>
  <c r="AQ169" i="85"/>
  <c r="AP169" i="85"/>
  <c r="AO169" i="85"/>
  <c r="AN169" i="85"/>
  <c r="AM169" i="85"/>
  <c r="AL169" i="85"/>
  <c r="AK169" i="85"/>
  <c r="AJ169" i="85"/>
  <c r="AI169" i="85"/>
  <c r="W169" i="85"/>
  <c r="T169" i="85"/>
  <c r="S169" i="85"/>
  <c r="O169" i="85"/>
  <c r="N169" i="85"/>
  <c r="M169" i="85"/>
  <c r="C169" i="85"/>
  <c r="CL168" i="85"/>
  <c r="BN168" i="85"/>
  <c r="BM168" i="85"/>
  <c r="BL168" i="85"/>
  <c r="CK168" i="85" s="1"/>
  <c r="AW168" i="85"/>
  <c r="AV168" i="85"/>
  <c r="AX168" i="85" s="1"/>
  <c r="AU168" i="85"/>
  <c r="AS168" i="85"/>
  <c r="AR168" i="85"/>
  <c r="AQ168" i="85"/>
  <c r="AP168" i="85"/>
  <c r="AO168" i="85"/>
  <c r="AN168" i="85"/>
  <c r="AM168" i="85"/>
  <c r="AL168" i="85"/>
  <c r="AK168" i="85"/>
  <c r="AJ168" i="85"/>
  <c r="AI168" i="85"/>
  <c r="W168" i="85"/>
  <c r="S168" i="85"/>
  <c r="O168" i="85"/>
  <c r="N168" i="85"/>
  <c r="M168" i="85"/>
  <c r="BN167" i="85"/>
  <c r="BM167" i="85"/>
  <c r="BL167" i="85"/>
  <c r="BU167" i="85" s="1"/>
  <c r="AW167" i="85"/>
  <c r="AV167" i="85"/>
  <c r="AX167" i="85" s="1"/>
  <c r="AU167" i="85"/>
  <c r="AS167" i="85"/>
  <c r="AR167" i="85"/>
  <c r="AQ167" i="85"/>
  <c r="AP167" i="85"/>
  <c r="AO167" i="85"/>
  <c r="AN167" i="85"/>
  <c r="AM167" i="85"/>
  <c r="AL167" i="85"/>
  <c r="AK167" i="85"/>
  <c r="AJ167" i="85"/>
  <c r="AI167" i="85"/>
  <c r="W167" i="85"/>
  <c r="O167" i="85"/>
  <c r="N167" i="85"/>
  <c r="M167" i="85"/>
  <c r="BN166" i="85"/>
  <c r="BM166" i="85"/>
  <c r="BL166" i="85"/>
  <c r="CQ166" i="85" s="1"/>
  <c r="AW166" i="85"/>
  <c r="AV166" i="85"/>
  <c r="AU166" i="85"/>
  <c r="AS166" i="85"/>
  <c r="AR166" i="85"/>
  <c r="AQ166" i="85"/>
  <c r="AP166" i="85"/>
  <c r="AO166" i="85"/>
  <c r="AN166" i="85"/>
  <c r="AM166" i="85"/>
  <c r="AL166" i="85"/>
  <c r="AK166" i="85"/>
  <c r="AJ166" i="85"/>
  <c r="AI166" i="85"/>
  <c r="W166" i="85"/>
  <c r="U166" i="85"/>
  <c r="O166" i="85"/>
  <c r="N166" i="85"/>
  <c r="M166" i="85"/>
  <c r="D166" i="85"/>
  <c r="C166" i="85"/>
  <c r="BN165" i="85"/>
  <c r="BM165" i="85"/>
  <c r="BL165" i="85"/>
  <c r="W165" i="85" s="1"/>
  <c r="AW165" i="85"/>
  <c r="AV165" i="85"/>
  <c r="AU165" i="85"/>
  <c r="AS165" i="85"/>
  <c r="AR165" i="85"/>
  <c r="AQ165" i="85"/>
  <c r="AP165" i="85"/>
  <c r="AO165" i="85"/>
  <c r="AN165" i="85"/>
  <c r="AM165" i="85"/>
  <c r="AL165" i="85"/>
  <c r="AK165" i="85"/>
  <c r="AJ165" i="85"/>
  <c r="AI165" i="85"/>
  <c r="S165" i="85"/>
  <c r="O165" i="85"/>
  <c r="N165" i="85"/>
  <c r="M165" i="85"/>
  <c r="BN164" i="85"/>
  <c r="BM164" i="85"/>
  <c r="BL164" i="85"/>
  <c r="AW164" i="85"/>
  <c r="AV164" i="85"/>
  <c r="AX164" i="85" s="1"/>
  <c r="AU164" i="85"/>
  <c r="AS164" i="85"/>
  <c r="AR164" i="85"/>
  <c r="AQ164" i="85"/>
  <c r="AP164" i="85"/>
  <c r="AO164" i="85"/>
  <c r="AN164" i="85"/>
  <c r="AM164" i="85"/>
  <c r="AL164" i="85"/>
  <c r="AK164" i="85"/>
  <c r="AJ164" i="85"/>
  <c r="AI164" i="85"/>
  <c r="S164" i="85"/>
  <c r="O164" i="85"/>
  <c r="N164" i="85"/>
  <c r="M164" i="85"/>
  <c r="BN163" i="85"/>
  <c r="BM163" i="85"/>
  <c r="BL163" i="85"/>
  <c r="AW163" i="85"/>
  <c r="AV163" i="85"/>
  <c r="AX163" i="85" s="1"/>
  <c r="AU163" i="85"/>
  <c r="AS163" i="85"/>
  <c r="AR163" i="85"/>
  <c r="AQ163" i="85"/>
  <c r="AP163" i="85"/>
  <c r="AO163" i="85"/>
  <c r="AN163" i="85"/>
  <c r="AM163" i="85"/>
  <c r="AL163" i="85"/>
  <c r="AK163" i="85"/>
  <c r="AJ163" i="85"/>
  <c r="AI163" i="85"/>
  <c r="O163" i="85"/>
  <c r="N163" i="85"/>
  <c r="M163" i="85"/>
  <c r="BN162" i="85"/>
  <c r="BM162" i="85"/>
  <c r="BL162" i="85"/>
  <c r="CB162" i="85" s="1"/>
  <c r="AW162" i="85"/>
  <c r="AV162" i="85"/>
  <c r="AU162" i="85"/>
  <c r="AS162" i="85"/>
  <c r="AR162" i="85"/>
  <c r="AQ162" i="85"/>
  <c r="AP162" i="85"/>
  <c r="AO162" i="85"/>
  <c r="AN162" i="85"/>
  <c r="AM162" i="85"/>
  <c r="AL162" i="85"/>
  <c r="AK162" i="85"/>
  <c r="AJ162" i="85"/>
  <c r="AI162" i="85"/>
  <c r="O162" i="85"/>
  <c r="N162" i="85"/>
  <c r="M162" i="85"/>
  <c r="BN161" i="85"/>
  <c r="BM161" i="85"/>
  <c r="BL161" i="85"/>
  <c r="AW161" i="85"/>
  <c r="AV161" i="85"/>
  <c r="AU161" i="85"/>
  <c r="AS161" i="85"/>
  <c r="AR161" i="85"/>
  <c r="AQ161" i="85"/>
  <c r="AP161" i="85"/>
  <c r="AO161" i="85"/>
  <c r="AN161" i="85"/>
  <c r="AM161" i="85"/>
  <c r="AL161" i="85"/>
  <c r="AK161" i="85"/>
  <c r="AJ161" i="85"/>
  <c r="AI161" i="85"/>
  <c r="T161" i="85"/>
  <c r="S161" i="85"/>
  <c r="O161" i="85"/>
  <c r="N161" i="85"/>
  <c r="M161" i="85"/>
  <c r="C161" i="85"/>
  <c r="BN160" i="85"/>
  <c r="BM160" i="85"/>
  <c r="BL160" i="85"/>
  <c r="AW160" i="85"/>
  <c r="AV160" i="85"/>
  <c r="AX160" i="85" s="1"/>
  <c r="AU160" i="85"/>
  <c r="AS160" i="85"/>
  <c r="AR160" i="85"/>
  <c r="AQ160" i="85"/>
  <c r="AP160" i="85"/>
  <c r="AO160" i="85"/>
  <c r="AN160" i="85"/>
  <c r="AM160" i="85"/>
  <c r="AL160" i="85"/>
  <c r="AK160" i="85"/>
  <c r="AJ160" i="85"/>
  <c r="AI160" i="85"/>
  <c r="W160" i="85"/>
  <c r="S160" i="85"/>
  <c r="O160" i="85"/>
  <c r="N160" i="85"/>
  <c r="M160" i="85"/>
  <c r="CJ159" i="85"/>
  <c r="BT159" i="85"/>
  <c r="BN159" i="85"/>
  <c r="BM159" i="85"/>
  <c r="BL159" i="85"/>
  <c r="CR159" i="85" s="1"/>
  <c r="BF159" i="85"/>
  <c r="BE159" i="85"/>
  <c r="AW159" i="85"/>
  <c r="AV159" i="85"/>
  <c r="AX159" i="85" s="1"/>
  <c r="AU159" i="85"/>
  <c r="AS159" i="85"/>
  <c r="AR159" i="85"/>
  <c r="AQ159" i="85"/>
  <c r="AP159" i="85"/>
  <c r="AO159" i="85"/>
  <c r="AN159" i="85"/>
  <c r="AM159" i="85"/>
  <c r="AL159" i="85"/>
  <c r="AK159" i="85"/>
  <c r="AJ159" i="85"/>
  <c r="AI159" i="85"/>
  <c r="W159" i="85"/>
  <c r="U159" i="85"/>
  <c r="S159" i="85"/>
  <c r="O159" i="85"/>
  <c r="N159" i="85"/>
  <c r="M159" i="85"/>
  <c r="C159" i="85"/>
  <c r="CU158" i="85"/>
  <c r="BT158" i="85"/>
  <c r="BN158" i="85"/>
  <c r="BM158" i="85"/>
  <c r="BL158" i="85"/>
  <c r="CF158" i="85" s="1"/>
  <c r="AW158" i="85"/>
  <c r="AV158" i="85"/>
  <c r="AU158" i="85"/>
  <c r="AS158" i="85"/>
  <c r="AR158" i="85"/>
  <c r="AQ158" i="85"/>
  <c r="AP158" i="85"/>
  <c r="AO158" i="85"/>
  <c r="AN158" i="85"/>
  <c r="AM158" i="85"/>
  <c r="AL158" i="85"/>
  <c r="AK158" i="85"/>
  <c r="AJ158" i="85"/>
  <c r="AI158" i="85"/>
  <c r="T158" i="85"/>
  <c r="S158" i="85"/>
  <c r="O158" i="85"/>
  <c r="N158" i="85"/>
  <c r="M158" i="85"/>
  <c r="D158" i="85"/>
  <c r="C158" i="85"/>
  <c r="BN157" i="85"/>
  <c r="BM157" i="85"/>
  <c r="BL157" i="85"/>
  <c r="BD157" i="85"/>
  <c r="AW157" i="85"/>
  <c r="AV157" i="85"/>
  <c r="AU157" i="85"/>
  <c r="AS157" i="85"/>
  <c r="AR157" i="85"/>
  <c r="AQ157" i="85"/>
  <c r="AP157" i="85"/>
  <c r="AO157" i="85"/>
  <c r="AN157" i="85"/>
  <c r="AM157" i="85"/>
  <c r="AL157" i="85"/>
  <c r="AK157" i="85"/>
  <c r="AJ157" i="85"/>
  <c r="AI157" i="85"/>
  <c r="W157" i="85"/>
  <c r="T157" i="85"/>
  <c r="O157" i="85"/>
  <c r="N157" i="85"/>
  <c r="M157" i="85"/>
  <c r="BN156" i="85"/>
  <c r="BM156" i="85"/>
  <c r="BL156" i="85"/>
  <c r="AW156" i="85"/>
  <c r="AV156" i="85"/>
  <c r="AX156" i="85" s="1"/>
  <c r="AU156" i="85"/>
  <c r="AS156" i="85"/>
  <c r="AR156" i="85"/>
  <c r="AQ156" i="85"/>
  <c r="AP156" i="85"/>
  <c r="AO156" i="85"/>
  <c r="AN156" i="85"/>
  <c r="AM156" i="85"/>
  <c r="AL156" i="85"/>
  <c r="AK156" i="85"/>
  <c r="AJ156" i="85"/>
  <c r="AI156" i="85"/>
  <c r="W156" i="85"/>
  <c r="O156" i="85"/>
  <c r="N156" i="85"/>
  <c r="M156" i="85"/>
  <c r="BN155" i="85"/>
  <c r="BM155" i="85"/>
  <c r="BL155" i="85"/>
  <c r="BX155" i="85" s="1"/>
  <c r="AW155" i="85"/>
  <c r="AV155" i="85"/>
  <c r="AX155" i="85" s="1"/>
  <c r="AU155" i="85"/>
  <c r="AS155" i="85"/>
  <c r="AR155" i="85"/>
  <c r="AQ155" i="85"/>
  <c r="AP155" i="85"/>
  <c r="AO155" i="85"/>
  <c r="AN155" i="85"/>
  <c r="AM155" i="85"/>
  <c r="AL155" i="85"/>
  <c r="AK155" i="85"/>
  <c r="AJ155" i="85"/>
  <c r="AI155" i="85"/>
  <c r="O155" i="85"/>
  <c r="N155" i="85"/>
  <c r="M155" i="85"/>
  <c r="BN154" i="85"/>
  <c r="BM154" i="85"/>
  <c r="BL154" i="85"/>
  <c r="CI154" i="85" s="1"/>
  <c r="BD154" i="85"/>
  <c r="AW154" i="85"/>
  <c r="AV154" i="85"/>
  <c r="AU154" i="85"/>
  <c r="AS154" i="85"/>
  <c r="AR154" i="85"/>
  <c r="AQ154" i="85"/>
  <c r="AP154" i="85"/>
  <c r="AO154" i="85"/>
  <c r="AN154" i="85"/>
  <c r="AM154" i="85"/>
  <c r="AL154" i="85"/>
  <c r="AK154" i="85"/>
  <c r="AJ154" i="85"/>
  <c r="AI154" i="85"/>
  <c r="W154" i="85"/>
  <c r="U154" i="85"/>
  <c r="S154" i="85"/>
  <c r="O154" i="85"/>
  <c r="N154" i="85"/>
  <c r="M154" i="85"/>
  <c r="C154" i="85"/>
  <c r="BN153" i="85"/>
  <c r="BM153" i="85"/>
  <c r="BL153" i="85"/>
  <c r="AW153" i="85"/>
  <c r="AV153" i="85"/>
  <c r="AX153" i="85" s="1"/>
  <c r="AU153" i="85"/>
  <c r="AS153" i="85"/>
  <c r="AR153" i="85"/>
  <c r="AQ153" i="85"/>
  <c r="AP153" i="85"/>
  <c r="AO153" i="85"/>
  <c r="AN153" i="85"/>
  <c r="AM153" i="85"/>
  <c r="AL153" i="85"/>
  <c r="AK153" i="85"/>
  <c r="AJ153" i="85"/>
  <c r="AI153" i="85"/>
  <c r="O153" i="85"/>
  <c r="N153" i="85"/>
  <c r="M153" i="85"/>
  <c r="BN152" i="85"/>
  <c r="BM152" i="85"/>
  <c r="BL152" i="85"/>
  <c r="CG152" i="85" s="1"/>
  <c r="AW152" i="85"/>
  <c r="AV152" i="85"/>
  <c r="AX152" i="85" s="1"/>
  <c r="AU152" i="85"/>
  <c r="AS152" i="85"/>
  <c r="AR152" i="85"/>
  <c r="AQ152" i="85"/>
  <c r="AP152" i="85"/>
  <c r="AO152" i="85"/>
  <c r="AN152" i="85"/>
  <c r="AM152" i="85"/>
  <c r="AL152" i="85"/>
  <c r="AK152" i="85"/>
  <c r="AJ152" i="85"/>
  <c r="AI152" i="85"/>
  <c r="W152" i="85"/>
  <c r="S152" i="85"/>
  <c r="O152" i="85"/>
  <c r="N152" i="85"/>
  <c r="M152" i="85"/>
  <c r="CJ151" i="85"/>
  <c r="CG151" i="85"/>
  <c r="BT151" i="85"/>
  <c r="BN151" i="85"/>
  <c r="BM151" i="85"/>
  <c r="BL151" i="85"/>
  <c r="CR151" i="85" s="1"/>
  <c r="BF151" i="85"/>
  <c r="BE151" i="85"/>
  <c r="AW151" i="85"/>
  <c r="AV151" i="85"/>
  <c r="AX151" i="85" s="1"/>
  <c r="AU151" i="85"/>
  <c r="AS151" i="85"/>
  <c r="AR151" i="85"/>
  <c r="AQ151" i="85"/>
  <c r="AP151" i="85"/>
  <c r="AO151" i="85"/>
  <c r="AN151" i="85"/>
  <c r="AM151" i="85"/>
  <c r="AL151" i="85"/>
  <c r="AK151" i="85"/>
  <c r="AJ151" i="85"/>
  <c r="AI151" i="85"/>
  <c r="W151" i="85"/>
  <c r="U151" i="85"/>
  <c r="S151" i="85"/>
  <c r="O151" i="85"/>
  <c r="N151" i="85"/>
  <c r="M151" i="85"/>
  <c r="C151" i="85"/>
  <c r="CU150" i="85"/>
  <c r="CM150" i="85"/>
  <c r="BT150" i="85"/>
  <c r="BN150" i="85"/>
  <c r="BM150" i="85"/>
  <c r="BL150" i="85"/>
  <c r="CF150" i="85" s="1"/>
  <c r="AW150" i="85"/>
  <c r="AV150" i="85"/>
  <c r="AU150" i="85"/>
  <c r="AS150" i="85"/>
  <c r="AR150" i="85"/>
  <c r="AQ150" i="85"/>
  <c r="AP150" i="85"/>
  <c r="AO150" i="85"/>
  <c r="AN150" i="85"/>
  <c r="AM150" i="85"/>
  <c r="AL150" i="85"/>
  <c r="AK150" i="85"/>
  <c r="AJ150" i="85"/>
  <c r="AI150" i="85"/>
  <c r="T150" i="85"/>
  <c r="S150" i="85"/>
  <c r="O150" i="85"/>
  <c r="N150" i="85"/>
  <c r="M150" i="85"/>
  <c r="D150" i="85"/>
  <c r="C150" i="85"/>
  <c r="BN149" i="85"/>
  <c r="BM149" i="85"/>
  <c r="BL149" i="85"/>
  <c r="AW149" i="85"/>
  <c r="AV149" i="85"/>
  <c r="AX149" i="85" s="1"/>
  <c r="AU149" i="85"/>
  <c r="AS149" i="85"/>
  <c r="AR149" i="85"/>
  <c r="AQ149" i="85"/>
  <c r="AP149" i="85"/>
  <c r="AO149" i="85"/>
  <c r="AN149" i="85"/>
  <c r="AM149" i="85"/>
  <c r="AL149" i="85"/>
  <c r="AK149" i="85"/>
  <c r="AJ149" i="85"/>
  <c r="AI149" i="85"/>
  <c r="S149" i="85"/>
  <c r="O149" i="85"/>
  <c r="N149" i="85"/>
  <c r="M149" i="85"/>
  <c r="C149" i="85"/>
  <c r="BU148" i="85"/>
  <c r="BN148" i="85"/>
  <c r="BM148" i="85"/>
  <c r="BL148" i="85"/>
  <c r="CG148" i="85" s="1"/>
  <c r="BF148" i="85"/>
  <c r="AW148" i="85"/>
  <c r="AV148" i="85"/>
  <c r="AX148" i="85" s="1"/>
  <c r="AU148" i="85"/>
  <c r="AS148" i="85"/>
  <c r="AR148" i="85"/>
  <c r="AQ148" i="85"/>
  <c r="AP148" i="85"/>
  <c r="AO148" i="85"/>
  <c r="AN148" i="85"/>
  <c r="AM148" i="85"/>
  <c r="AL148" i="85"/>
  <c r="AK148" i="85"/>
  <c r="AJ148" i="85"/>
  <c r="AI148" i="85"/>
  <c r="W148" i="85"/>
  <c r="S148" i="85"/>
  <c r="O148" i="85"/>
  <c r="N148" i="85"/>
  <c r="M148" i="85"/>
  <c r="BN147" i="85"/>
  <c r="BM147" i="85"/>
  <c r="BL147" i="85"/>
  <c r="CS147" i="85" s="1"/>
  <c r="AW147" i="85"/>
  <c r="AV147" i="85"/>
  <c r="AX147" i="85" s="1"/>
  <c r="AU147" i="85"/>
  <c r="AS147" i="85"/>
  <c r="AR147" i="85"/>
  <c r="AQ147" i="85"/>
  <c r="AP147" i="85"/>
  <c r="AO147" i="85"/>
  <c r="AN147" i="85"/>
  <c r="AM147" i="85"/>
  <c r="AL147" i="85"/>
  <c r="AK147" i="85"/>
  <c r="AJ147" i="85"/>
  <c r="AI147" i="85"/>
  <c r="U147" i="85"/>
  <c r="T147" i="85"/>
  <c r="S147" i="85"/>
  <c r="O147" i="85"/>
  <c r="N147" i="85"/>
  <c r="M147" i="85"/>
  <c r="D147" i="85"/>
  <c r="C147" i="85"/>
  <c r="CJ146" i="85"/>
  <c r="CI146" i="85"/>
  <c r="BS146" i="85"/>
  <c r="BN146" i="85"/>
  <c r="BM146" i="85"/>
  <c r="BL146" i="85"/>
  <c r="CR146" i="85" s="1"/>
  <c r="BE146" i="85"/>
  <c r="BD146" i="85"/>
  <c r="AW146" i="85"/>
  <c r="AV146" i="85"/>
  <c r="AU146" i="85"/>
  <c r="AS146" i="85"/>
  <c r="AR146" i="85"/>
  <c r="AQ146" i="85"/>
  <c r="AP146" i="85"/>
  <c r="AO146" i="85"/>
  <c r="AN146" i="85"/>
  <c r="AM146" i="85"/>
  <c r="AL146" i="85"/>
  <c r="AK146" i="85"/>
  <c r="AJ146" i="85"/>
  <c r="AI146" i="85"/>
  <c r="W146" i="85"/>
  <c r="U146" i="85"/>
  <c r="S146" i="85"/>
  <c r="O146" i="85"/>
  <c r="N146" i="85"/>
  <c r="M146" i="85"/>
  <c r="D146" i="85"/>
  <c r="C146" i="85"/>
  <c r="BN145" i="85"/>
  <c r="BM145" i="85"/>
  <c r="BL145" i="85"/>
  <c r="AW145" i="85"/>
  <c r="AV145" i="85"/>
  <c r="AX145" i="85" s="1"/>
  <c r="AU145" i="85"/>
  <c r="AS145" i="85"/>
  <c r="AR145" i="85"/>
  <c r="AQ145" i="85"/>
  <c r="AP145" i="85"/>
  <c r="AO145" i="85"/>
  <c r="AN145" i="85"/>
  <c r="AM145" i="85"/>
  <c r="AL145" i="85"/>
  <c r="AK145" i="85"/>
  <c r="AJ145" i="85"/>
  <c r="AI145" i="85"/>
  <c r="W145" i="85"/>
  <c r="S145" i="85"/>
  <c r="O145" i="85"/>
  <c r="N145" i="85"/>
  <c r="M145" i="85"/>
  <c r="C145" i="85"/>
  <c r="BN144" i="85"/>
  <c r="BM144" i="85"/>
  <c r="BL144" i="85"/>
  <c r="BU144" i="85" s="1"/>
  <c r="AW144" i="85"/>
  <c r="AV144" i="85"/>
  <c r="AX144" i="85" s="1"/>
  <c r="AU144" i="85"/>
  <c r="AS144" i="85"/>
  <c r="AR144" i="85"/>
  <c r="AQ144" i="85"/>
  <c r="AP144" i="85"/>
  <c r="AO144" i="85"/>
  <c r="AN144" i="85"/>
  <c r="AM144" i="85"/>
  <c r="AL144" i="85"/>
  <c r="AK144" i="85"/>
  <c r="AJ144" i="85"/>
  <c r="AI144" i="85"/>
  <c r="W144" i="85"/>
  <c r="S144" i="85"/>
  <c r="O144" i="85"/>
  <c r="N144" i="85"/>
  <c r="M144" i="85"/>
  <c r="CB143" i="85"/>
  <c r="BN143" i="85"/>
  <c r="BM143" i="85"/>
  <c r="BL143" i="85"/>
  <c r="CJ143" i="85" s="1"/>
  <c r="AW143" i="85"/>
  <c r="AV143" i="85"/>
  <c r="AX143" i="85" s="1"/>
  <c r="AU143" i="85"/>
  <c r="AS143" i="85"/>
  <c r="AR143" i="85"/>
  <c r="AQ143" i="85"/>
  <c r="AP143" i="85"/>
  <c r="AO143" i="85"/>
  <c r="AN143" i="85"/>
  <c r="AM143" i="85"/>
  <c r="AL143" i="85"/>
  <c r="AK143" i="85"/>
  <c r="AJ143" i="85"/>
  <c r="AI143" i="85"/>
  <c r="W143" i="85"/>
  <c r="O143" i="85"/>
  <c r="N143" i="85"/>
  <c r="M143" i="85"/>
  <c r="C143" i="85"/>
  <c r="BN142" i="85"/>
  <c r="BM142" i="85"/>
  <c r="BL142" i="85"/>
  <c r="CQ142" i="85" s="1"/>
  <c r="AW142" i="85"/>
  <c r="AV142" i="85"/>
  <c r="AU142" i="85"/>
  <c r="AS142" i="85"/>
  <c r="AR142" i="85"/>
  <c r="AQ142" i="85"/>
  <c r="AP142" i="85"/>
  <c r="AO142" i="85"/>
  <c r="AN142" i="85"/>
  <c r="AM142" i="85"/>
  <c r="AL142" i="85"/>
  <c r="AK142" i="85"/>
  <c r="AJ142" i="85"/>
  <c r="AI142" i="85"/>
  <c r="W142" i="85"/>
  <c r="U142" i="85"/>
  <c r="T142" i="85"/>
  <c r="S142" i="85"/>
  <c r="O142" i="85"/>
  <c r="N142" i="85"/>
  <c r="M142" i="85"/>
  <c r="D142" i="85"/>
  <c r="C142" i="85"/>
  <c r="BN141" i="85"/>
  <c r="BM141" i="85"/>
  <c r="BL141" i="85"/>
  <c r="AW141" i="85"/>
  <c r="AV141" i="85"/>
  <c r="AX141" i="85" s="1"/>
  <c r="AU141" i="85"/>
  <c r="AS141" i="85"/>
  <c r="AR141" i="85"/>
  <c r="AQ141" i="85"/>
  <c r="AP141" i="85"/>
  <c r="AO141" i="85"/>
  <c r="AN141" i="85"/>
  <c r="AM141" i="85"/>
  <c r="AL141" i="85"/>
  <c r="AK141" i="85"/>
  <c r="AJ141" i="85"/>
  <c r="AI141" i="85"/>
  <c r="T141" i="85"/>
  <c r="O141" i="85"/>
  <c r="N141" i="85"/>
  <c r="M141" i="85"/>
  <c r="C141" i="85"/>
  <c r="BN140" i="85"/>
  <c r="BM140" i="85"/>
  <c r="BL140" i="85"/>
  <c r="CG140" i="85" s="1"/>
  <c r="AW140" i="85"/>
  <c r="AV140" i="85"/>
  <c r="AX140" i="85" s="1"/>
  <c r="AU140" i="85"/>
  <c r="AS140" i="85"/>
  <c r="AR140" i="85"/>
  <c r="AQ140" i="85"/>
  <c r="AP140" i="85"/>
  <c r="AO140" i="85"/>
  <c r="AN140" i="85"/>
  <c r="AM140" i="85"/>
  <c r="AL140" i="85"/>
  <c r="AK140" i="85"/>
  <c r="AJ140" i="85"/>
  <c r="AI140" i="85"/>
  <c r="W140" i="85"/>
  <c r="S140" i="85"/>
  <c r="O140" i="85"/>
  <c r="N140" i="85"/>
  <c r="M140" i="85"/>
  <c r="BN139" i="85"/>
  <c r="BM139" i="85"/>
  <c r="BL139" i="85"/>
  <c r="CJ139" i="85" s="1"/>
  <c r="BF139" i="85"/>
  <c r="AW139" i="85"/>
  <c r="AV139" i="85"/>
  <c r="AX139" i="85" s="1"/>
  <c r="AU139" i="85"/>
  <c r="AS139" i="85"/>
  <c r="AR139" i="85"/>
  <c r="AQ139" i="85"/>
  <c r="AP139" i="85"/>
  <c r="AO139" i="85"/>
  <c r="AN139" i="85"/>
  <c r="AM139" i="85"/>
  <c r="AL139" i="85"/>
  <c r="AK139" i="85"/>
  <c r="AJ139" i="85"/>
  <c r="AI139" i="85"/>
  <c r="T139" i="85"/>
  <c r="S139" i="85"/>
  <c r="O139" i="85"/>
  <c r="N139" i="85"/>
  <c r="M139" i="85"/>
  <c r="BN138" i="85"/>
  <c r="BM138" i="85"/>
  <c r="BL138" i="85"/>
  <c r="CJ138" i="85" s="1"/>
  <c r="BE138" i="85"/>
  <c r="AW138" i="85"/>
  <c r="AV138" i="85"/>
  <c r="AU138" i="85"/>
  <c r="AS138" i="85"/>
  <c r="AR138" i="85"/>
  <c r="AQ138" i="85"/>
  <c r="AP138" i="85"/>
  <c r="AO138" i="85"/>
  <c r="AN138" i="85"/>
  <c r="AM138" i="85"/>
  <c r="AL138" i="85"/>
  <c r="AK138" i="85"/>
  <c r="AJ138" i="85"/>
  <c r="AI138" i="85"/>
  <c r="W138" i="85"/>
  <c r="U138" i="85"/>
  <c r="T138" i="85"/>
  <c r="S138" i="85"/>
  <c r="O138" i="85"/>
  <c r="N138" i="85"/>
  <c r="M138" i="85"/>
  <c r="D138" i="85"/>
  <c r="C138" i="85"/>
  <c r="BN137" i="85"/>
  <c r="BM137" i="85"/>
  <c r="BL137" i="85"/>
  <c r="AW137" i="85"/>
  <c r="AV137" i="85"/>
  <c r="AX137" i="85" s="1"/>
  <c r="AU137" i="85"/>
  <c r="AS137" i="85"/>
  <c r="AR137" i="85"/>
  <c r="AQ137" i="85"/>
  <c r="AP137" i="85"/>
  <c r="AO137" i="85"/>
  <c r="AN137" i="85"/>
  <c r="AM137" i="85"/>
  <c r="AL137" i="85"/>
  <c r="AK137" i="85"/>
  <c r="AJ137" i="85"/>
  <c r="AI137" i="85"/>
  <c r="W137" i="85"/>
  <c r="T137" i="85"/>
  <c r="S137" i="85"/>
  <c r="O137" i="85"/>
  <c r="N137" i="85"/>
  <c r="M137" i="85"/>
  <c r="C137" i="85"/>
  <c r="BN136" i="85"/>
  <c r="BM136" i="85"/>
  <c r="BL136" i="85"/>
  <c r="BY136" i="85" s="1"/>
  <c r="AW136" i="85"/>
  <c r="AV136" i="85"/>
  <c r="AX136" i="85" s="1"/>
  <c r="AU136" i="85"/>
  <c r="AS136" i="85"/>
  <c r="AR136" i="85"/>
  <c r="AQ136" i="85"/>
  <c r="AP136" i="85"/>
  <c r="AO136" i="85"/>
  <c r="AN136" i="85"/>
  <c r="AM136" i="85"/>
  <c r="AL136" i="85"/>
  <c r="AK136" i="85"/>
  <c r="AJ136" i="85"/>
  <c r="AI136" i="85"/>
  <c r="W136" i="85"/>
  <c r="O136" i="85"/>
  <c r="N136" i="85"/>
  <c r="M136" i="85"/>
  <c r="BN135" i="85"/>
  <c r="BM135" i="85"/>
  <c r="BL135" i="85"/>
  <c r="BX135" i="85" s="1"/>
  <c r="AW135" i="85"/>
  <c r="AV135" i="85"/>
  <c r="AX135" i="85" s="1"/>
  <c r="AU135" i="85"/>
  <c r="AS135" i="85"/>
  <c r="AR135" i="85"/>
  <c r="AQ135" i="85"/>
  <c r="AP135" i="85"/>
  <c r="AO135" i="85"/>
  <c r="AN135" i="85"/>
  <c r="AM135" i="85"/>
  <c r="AL135" i="85"/>
  <c r="AK135" i="85"/>
  <c r="AJ135" i="85"/>
  <c r="AI135" i="85"/>
  <c r="S135" i="85"/>
  <c r="O135" i="85"/>
  <c r="N135" i="85"/>
  <c r="M135" i="85"/>
  <c r="BS134" i="85"/>
  <c r="BN134" i="85"/>
  <c r="BM134" i="85"/>
  <c r="BL134" i="85"/>
  <c r="CR134" i="85" s="1"/>
  <c r="BE134" i="85"/>
  <c r="BD134" i="85"/>
  <c r="AW134" i="85"/>
  <c r="AV134" i="85"/>
  <c r="AU134" i="85"/>
  <c r="AS134" i="85"/>
  <c r="AR134" i="85"/>
  <c r="AQ134" i="85"/>
  <c r="AP134" i="85"/>
  <c r="AO134" i="85"/>
  <c r="AN134" i="85"/>
  <c r="AM134" i="85"/>
  <c r="AL134" i="85"/>
  <c r="AK134" i="85"/>
  <c r="AJ134" i="85"/>
  <c r="AI134" i="85"/>
  <c r="W134" i="85"/>
  <c r="U134" i="85"/>
  <c r="T134" i="85"/>
  <c r="S134" i="85"/>
  <c r="O134" i="85"/>
  <c r="N134" i="85"/>
  <c r="M134" i="85"/>
  <c r="D134" i="85"/>
  <c r="C134" i="85"/>
  <c r="BN133" i="85"/>
  <c r="BM133" i="85"/>
  <c r="BL133" i="85"/>
  <c r="AW133" i="85"/>
  <c r="AV133" i="85"/>
  <c r="AX133" i="85" s="1"/>
  <c r="AU133" i="85"/>
  <c r="AS133" i="85"/>
  <c r="AR133" i="85"/>
  <c r="AQ133" i="85"/>
  <c r="AP133" i="85"/>
  <c r="AO133" i="85"/>
  <c r="AN133" i="85"/>
  <c r="AM133" i="85"/>
  <c r="AL133" i="85"/>
  <c r="AK133" i="85"/>
  <c r="AJ133" i="85"/>
  <c r="AI133" i="85"/>
  <c r="W133" i="85"/>
  <c r="T133" i="85"/>
  <c r="S133" i="85"/>
  <c r="O133" i="85"/>
  <c r="N133" i="85"/>
  <c r="M133" i="85"/>
  <c r="C133" i="85"/>
  <c r="BN132" i="85"/>
  <c r="BM132" i="85"/>
  <c r="BL132" i="85"/>
  <c r="BU132" i="85" s="1"/>
  <c r="BF132" i="85"/>
  <c r="AW132" i="85"/>
  <c r="AV132" i="85"/>
  <c r="AX132" i="85" s="1"/>
  <c r="AU132" i="85"/>
  <c r="AS132" i="85"/>
  <c r="AR132" i="85"/>
  <c r="AQ132" i="85"/>
  <c r="AP132" i="85"/>
  <c r="AO132" i="85"/>
  <c r="AN132" i="85"/>
  <c r="AM132" i="85"/>
  <c r="AL132" i="85"/>
  <c r="AK132" i="85"/>
  <c r="AJ132" i="85"/>
  <c r="AI132" i="85"/>
  <c r="W132" i="85"/>
  <c r="S132" i="85"/>
  <c r="O132" i="85"/>
  <c r="N132" i="85"/>
  <c r="M132" i="85"/>
  <c r="BN131" i="85"/>
  <c r="BM131" i="85"/>
  <c r="BL131" i="85"/>
  <c r="CV131" i="85" s="1"/>
  <c r="AX131" i="85"/>
  <c r="AW131" i="85"/>
  <c r="AV131" i="85"/>
  <c r="AU131" i="85"/>
  <c r="AS131" i="85"/>
  <c r="AR131" i="85"/>
  <c r="AQ131" i="85"/>
  <c r="AP131" i="85"/>
  <c r="AO131" i="85"/>
  <c r="AN131" i="85"/>
  <c r="AM131" i="85"/>
  <c r="AL131" i="85"/>
  <c r="AK131" i="85"/>
  <c r="AJ131" i="85"/>
  <c r="AI131" i="85"/>
  <c r="U131" i="85"/>
  <c r="T131" i="85"/>
  <c r="O131" i="85"/>
  <c r="N131" i="85"/>
  <c r="M131" i="85"/>
  <c r="D131" i="85"/>
  <c r="BS130" i="85"/>
  <c r="BN130" i="85"/>
  <c r="BM130" i="85"/>
  <c r="BL130" i="85"/>
  <c r="CJ130" i="85" s="1"/>
  <c r="BE130" i="85"/>
  <c r="AW130" i="85"/>
  <c r="AV130" i="85"/>
  <c r="AU130" i="85"/>
  <c r="AS130" i="85"/>
  <c r="AR130" i="85"/>
  <c r="AQ130" i="85"/>
  <c r="AP130" i="85"/>
  <c r="AO130" i="85"/>
  <c r="AN130" i="85"/>
  <c r="AM130" i="85"/>
  <c r="AL130" i="85"/>
  <c r="AK130" i="85"/>
  <c r="AJ130" i="85"/>
  <c r="AI130" i="85"/>
  <c r="W130" i="85"/>
  <c r="S130" i="85"/>
  <c r="O130" i="85"/>
  <c r="N130" i="85"/>
  <c r="M130" i="85"/>
  <c r="BN129" i="85"/>
  <c r="BM129" i="85"/>
  <c r="BL129" i="85"/>
  <c r="AW129" i="85"/>
  <c r="AV129" i="85"/>
  <c r="AX129" i="85" s="1"/>
  <c r="AU129" i="85"/>
  <c r="AS129" i="85"/>
  <c r="AR129" i="85"/>
  <c r="AQ129" i="85"/>
  <c r="AP129" i="85"/>
  <c r="AO129" i="85"/>
  <c r="AN129" i="85"/>
  <c r="AM129" i="85"/>
  <c r="AL129" i="85"/>
  <c r="AK129" i="85"/>
  <c r="AJ129" i="85"/>
  <c r="AI129" i="85"/>
  <c r="O129" i="85"/>
  <c r="N129" i="85"/>
  <c r="M129" i="85"/>
  <c r="BN128" i="85"/>
  <c r="BM128" i="85"/>
  <c r="BL128" i="85"/>
  <c r="AW128" i="85"/>
  <c r="AV128" i="85"/>
  <c r="AX128" i="85" s="1"/>
  <c r="AU128" i="85"/>
  <c r="AS128" i="85"/>
  <c r="AR128" i="85"/>
  <c r="AQ128" i="85"/>
  <c r="AP128" i="85"/>
  <c r="AO128" i="85"/>
  <c r="AN128" i="85"/>
  <c r="AM128" i="85"/>
  <c r="AL128" i="85"/>
  <c r="AK128" i="85"/>
  <c r="AJ128" i="85"/>
  <c r="AI128" i="85"/>
  <c r="O128" i="85"/>
  <c r="N128" i="85"/>
  <c r="M128" i="85"/>
  <c r="BN127" i="85"/>
  <c r="BM127" i="85"/>
  <c r="BL127" i="85"/>
  <c r="CC127" i="85" s="1"/>
  <c r="BF127" i="85"/>
  <c r="AW127" i="85"/>
  <c r="AV127" i="85"/>
  <c r="AX127" i="85" s="1"/>
  <c r="AU127" i="85"/>
  <c r="AS127" i="85"/>
  <c r="AR127" i="85"/>
  <c r="AQ127" i="85"/>
  <c r="AP127" i="85"/>
  <c r="AO127" i="85"/>
  <c r="AN127" i="85"/>
  <c r="AM127" i="85"/>
  <c r="AL127" i="85"/>
  <c r="AK127" i="85"/>
  <c r="AJ127" i="85"/>
  <c r="AI127" i="85"/>
  <c r="W127" i="85"/>
  <c r="S127" i="85"/>
  <c r="O127" i="85"/>
  <c r="N127" i="85"/>
  <c r="M127" i="85"/>
  <c r="C127" i="85"/>
  <c r="CA126" i="85"/>
  <c r="BS126" i="85"/>
  <c r="BN126" i="85"/>
  <c r="BM126" i="85"/>
  <c r="BL126" i="85"/>
  <c r="CR126" i="85" s="1"/>
  <c r="BE126" i="85"/>
  <c r="BD126" i="85"/>
  <c r="AW126" i="85"/>
  <c r="AV126" i="85"/>
  <c r="AX126" i="85" s="1"/>
  <c r="AU126" i="85"/>
  <c r="AS126" i="85"/>
  <c r="AR126" i="85"/>
  <c r="AQ126" i="85"/>
  <c r="AP126" i="85"/>
  <c r="AO126" i="85"/>
  <c r="AN126" i="85"/>
  <c r="AM126" i="85"/>
  <c r="AL126" i="85"/>
  <c r="AK126" i="85"/>
  <c r="AJ126" i="85"/>
  <c r="AI126" i="85"/>
  <c r="W126" i="85"/>
  <c r="U126" i="85"/>
  <c r="T126" i="85"/>
  <c r="S126" i="85"/>
  <c r="O126" i="85"/>
  <c r="N126" i="85"/>
  <c r="M126" i="85"/>
  <c r="D126" i="85"/>
  <c r="C126" i="85"/>
  <c r="BN125" i="85"/>
  <c r="BM125" i="85"/>
  <c r="BL125" i="85"/>
  <c r="AW125" i="85"/>
  <c r="AV125" i="85"/>
  <c r="AX125" i="85" s="1"/>
  <c r="AU125" i="85"/>
  <c r="AS125" i="85"/>
  <c r="AR125" i="85"/>
  <c r="AQ125" i="85"/>
  <c r="AP125" i="85"/>
  <c r="AO125" i="85"/>
  <c r="AN125" i="85"/>
  <c r="AM125" i="85"/>
  <c r="AL125" i="85"/>
  <c r="AK125" i="85"/>
  <c r="AJ125" i="85"/>
  <c r="AI125" i="85"/>
  <c r="T125" i="85"/>
  <c r="O125" i="85"/>
  <c r="N125" i="85"/>
  <c r="M125" i="85"/>
  <c r="C125" i="85"/>
  <c r="BN124" i="85"/>
  <c r="BM124" i="85"/>
  <c r="BL124" i="85"/>
  <c r="AW124" i="85"/>
  <c r="AV124" i="85"/>
  <c r="AX124" i="85" s="1"/>
  <c r="AU124" i="85"/>
  <c r="AS124" i="85"/>
  <c r="AR124" i="85"/>
  <c r="AQ124" i="85"/>
  <c r="AP124" i="85"/>
  <c r="AO124" i="85"/>
  <c r="AN124" i="85"/>
  <c r="AM124" i="85"/>
  <c r="AL124" i="85"/>
  <c r="AK124" i="85"/>
  <c r="AJ124" i="85"/>
  <c r="AI124" i="85"/>
  <c r="O124" i="85"/>
  <c r="N124" i="85"/>
  <c r="M124" i="85"/>
  <c r="BN123" i="85"/>
  <c r="BM123" i="85"/>
  <c r="BL123" i="85"/>
  <c r="CR123" i="85" s="1"/>
  <c r="AW123" i="85"/>
  <c r="AV123" i="85"/>
  <c r="AX123" i="85" s="1"/>
  <c r="AU123" i="85"/>
  <c r="AS123" i="85"/>
  <c r="AR123" i="85"/>
  <c r="AQ123" i="85"/>
  <c r="AP123" i="85"/>
  <c r="AO123" i="85"/>
  <c r="AN123" i="85"/>
  <c r="AM123" i="85"/>
  <c r="AL123" i="85"/>
  <c r="AK123" i="85"/>
  <c r="AJ123" i="85"/>
  <c r="AI123" i="85"/>
  <c r="W123" i="85"/>
  <c r="U123" i="85"/>
  <c r="T123" i="85"/>
  <c r="S123" i="85"/>
  <c r="O123" i="85"/>
  <c r="N123" i="85"/>
  <c r="M123" i="85"/>
  <c r="D123" i="85"/>
  <c r="C123" i="85"/>
  <c r="BN122" i="85"/>
  <c r="BM122" i="85"/>
  <c r="BL122" i="85"/>
  <c r="CB122" i="85" s="1"/>
  <c r="AW122" i="85"/>
  <c r="AV122" i="85"/>
  <c r="AU122" i="85"/>
  <c r="AS122" i="85"/>
  <c r="AR122" i="85"/>
  <c r="AQ122" i="85"/>
  <c r="AP122" i="85"/>
  <c r="AO122" i="85"/>
  <c r="AN122" i="85"/>
  <c r="AM122" i="85"/>
  <c r="AL122" i="85"/>
  <c r="AK122" i="85"/>
  <c r="AJ122" i="85"/>
  <c r="AI122" i="85"/>
  <c r="W122" i="85"/>
  <c r="S122" i="85"/>
  <c r="O122" i="85"/>
  <c r="N122" i="85"/>
  <c r="M122" i="85"/>
  <c r="BN121" i="85"/>
  <c r="BM121" i="85"/>
  <c r="BL121" i="85"/>
  <c r="AW121" i="85"/>
  <c r="AV121" i="85"/>
  <c r="AX121" i="85" s="1"/>
  <c r="AU121" i="85"/>
  <c r="AS121" i="85"/>
  <c r="AR121" i="85"/>
  <c r="AQ121" i="85"/>
  <c r="AP121" i="85"/>
  <c r="AO121" i="85"/>
  <c r="AN121" i="85"/>
  <c r="AM121" i="85"/>
  <c r="AL121" i="85"/>
  <c r="AK121" i="85"/>
  <c r="AJ121" i="85"/>
  <c r="AI121" i="85"/>
  <c r="W121" i="85"/>
  <c r="T121" i="85"/>
  <c r="S121" i="85"/>
  <c r="O121" i="85"/>
  <c r="N121" i="85"/>
  <c r="M121" i="85"/>
  <c r="C121" i="85"/>
  <c r="BN120" i="85"/>
  <c r="BM120" i="85"/>
  <c r="BL120" i="85"/>
  <c r="BU120" i="85" s="1"/>
  <c r="AX120" i="85"/>
  <c r="AW120" i="85"/>
  <c r="AV120" i="85"/>
  <c r="AU120" i="85"/>
  <c r="AS120" i="85"/>
  <c r="AR120" i="85"/>
  <c r="AQ120" i="85"/>
  <c r="AP120" i="85"/>
  <c r="AO120" i="85"/>
  <c r="AN120" i="85"/>
  <c r="AM120" i="85"/>
  <c r="AL120" i="85"/>
  <c r="AK120" i="85"/>
  <c r="AJ120" i="85"/>
  <c r="AI120" i="85"/>
  <c r="W120" i="85"/>
  <c r="S120" i="85"/>
  <c r="O120" i="85"/>
  <c r="N120" i="85"/>
  <c r="M120" i="85"/>
  <c r="BN119" i="85"/>
  <c r="BM119" i="85"/>
  <c r="BL119" i="85"/>
  <c r="AW119" i="85"/>
  <c r="AV119" i="85"/>
  <c r="AX119" i="85" s="1"/>
  <c r="AU119" i="85"/>
  <c r="AS119" i="85"/>
  <c r="AR119" i="85"/>
  <c r="AQ119" i="85"/>
  <c r="AP119" i="85"/>
  <c r="AO119" i="85"/>
  <c r="AN119" i="85"/>
  <c r="AM119" i="85"/>
  <c r="AL119" i="85"/>
  <c r="AK119" i="85"/>
  <c r="AJ119" i="85"/>
  <c r="AI119" i="85"/>
  <c r="U119" i="85"/>
  <c r="O119" i="85"/>
  <c r="N119" i="85"/>
  <c r="M119" i="85"/>
  <c r="BN118" i="85"/>
  <c r="BM118" i="85"/>
  <c r="BL118" i="85"/>
  <c r="BT118" i="85" s="1"/>
  <c r="AW118" i="85"/>
  <c r="AV118" i="85"/>
  <c r="AU118" i="85"/>
  <c r="AS118" i="85"/>
  <c r="AR118" i="85"/>
  <c r="AQ118" i="85"/>
  <c r="AP118" i="85"/>
  <c r="AO118" i="85"/>
  <c r="AN118" i="85"/>
  <c r="AM118" i="85"/>
  <c r="AL118" i="85"/>
  <c r="AK118" i="85"/>
  <c r="AJ118" i="85"/>
  <c r="AI118" i="85"/>
  <c r="O118" i="85"/>
  <c r="N118" i="85"/>
  <c r="M118" i="85"/>
  <c r="C118" i="85"/>
  <c r="BN117" i="85"/>
  <c r="BM117" i="85"/>
  <c r="BL117" i="85"/>
  <c r="AW117" i="85"/>
  <c r="AV117" i="85"/>
  <c r="AX117" i="85" s="1"/>
  <c r="AU117" i="85"/>
  <c r="AS117" i="85"/>
  <c r="AR117" i="85"/>
  <c r="AQ117" i="85"/>
  <c r="AP117" i="85"/>
  <c r="AO117" i="85"/>
  <c r="AN117" i="85"/>
  <c r="AM117" i="85"/>
  <c r="AL117" i="85"/>
  <c r="AK117" i="85"/>
  <c r="AJ117" i="85"/>
  <c r="AI117" i="85"/>
  <c r="T117" i="85"/>
  <c r="S117" i="85"/>
  <c r="O117" i="85"/>
  <c r="N117" i="85"/>
  <c r="M117" i="85"/>
  <c r="C117" i="85"/>
  <c r="BN116" i="85"/>
  <c r="BM116" i="85"/>
  <c r="BL116" i="85"/>
  <c r="AW116" i="85"/>
  <c r="AV116" i="85"/>
  <c r="AX116" i="85" s="1"/>
  <c r="AU116" i="85"/>
  <c r="AS116" i="85"/>
  <c r="AR116" i="85"/>
  <c r="AQ116" i="85"/>
  <c r="AP116" i="85"/>
  <c r="AO116" i="85"/>
  <c r="AN116" i="85"/>
  <c r="AM116" i="85"/>
  <c r="AL116" i="85"/>
  <c r="AK116" i="85"/>
  <c r="AJ116" i="85"/>
  <c r="AI116" i="85"/>
  <c r="S116" i="85"/>
  <c r="O116" i="85"/>
  <c r="N116" i="85"/>
  <c r="M116" i="85"/>
  <c r="CG115" i="85"/>
  <c r="BN115" i="85"/>
  <c r="BM115" i="85"/>
  <c r="BL115" i="85"/>
  <c r="CJ115" i="85" s="1"/>
  <c r="BE115" i="85"/>
  <c r="AW115" i="85"/>
  <c r="AV115" i="85"/>
  <c r="AX115" i="85" s="1"/>
  <c r="AU115" i="85"/>
  <c r="AS115" i="85"/>
  <c r="AR115" i="85"/>
  <c r="AQ115" i="85"/>
  <c r="AP115" i="85"/>
  <c r="AO115" i="85"/>
  <c r="AN115" i="85"/>
  <c r="AM115" i="85"/>
  <c r="AL115" i="85"/>
  <c r="AK115" i="85"/>
  <c r="AJ115" i="85"/>
  <c r="AI115" i="85"/>
  <c r="W115" i="85"/>
  <c r="U115" i="85"/>
  <c r="S115" i="85"/>
  <c r="O115" i="85"/>
  <c r="N115" i="85"/>
  <c r="M115" i="85"/>
  <c r="C115" i="85"/>
  <c r="BN114" i="85"/>
  <c r="BM114" i="85"/>
  <c r="BL114" i="85"/>
  <c r="CM114" i="85" s="1"/>
  <c r="AW114" i="85"/>
  <c r="AV114" i="85"/>
  <c r="AU114" i="85"/>
  <c r="AS114" i="85"/>
  <c r="AR114" i="85"/>
  <c r="AQ114" i="85"/>
  <c r="AP114" i="85"/>
  <c r="AO114" i="85"/>
  <c r="AN114" i="85"/>
  <c r="AM114" i="85"/>
  <c r="AL114" i="85"/>
  <c r="AK114" i="85"/>
  <c r="AJ114" i="85"/>
  <c r="AI114" i="85"/>
  <c r="S114" i="85"/>
  <c r="O114" i="85"/>
  <c r="N114" i="85"/>
  <c r="M114" i="85"/>
  <c r="C114" i="85"/>
  <c r="BN113" i="85"/>
  <c r="BM113" i="85"/>
  <c r="BL113" i="85"/>
  <c r="AW113" i="85"/>
  <c r="AV113" i="85"/>
  <c r="AX113" i="85" s="1"/>
  <c r="AU113" i="85"/>
  <c r="AS113" i="85"/>
  <c r="AR113" i="85"/>
  <c r="AQ113" i="85"/>
  <c r="AP113" i="85"/>
  <c r="AO113" i="85"/>
  <c r="AN113" i="85"/>
  <c r="AM113" i="85"/>
  <c r="AL113" i="85"/>
  <c r="AK113" i="85"/>
  <c r="AJ113" i="85"/>
  <c r="AI113" i="85"/>
  <c r="T113" i="85"/>
  <c r="S113" i="85"/>
  <c r="O113" i="85"/>
  <c r="N113" i="85"/>
  <c r="M113" i="85"/>
  <c r="C113" i="85"/>
  <c r="BN112" i="85"/>
  <c r="BM112" i="85"/>
  <c r="BL112" i="85"/>
  <c r="AW112" i="85"/>
  <c r="AV112" i="85"/>
  <c r="AX112" i="85" s="1"/>
  <c r="AU112" i="85"/>
  <c r="AS112" i="85"/>
  <c r="AR112" i="85"/>
  <c r="AQ112" i="85"/>
  <c r="AP112" i="85"/>
  <c r="AO112" i="85"/>
  <c r="AN112" i="85"/>
  <c r="AM112" i="85"/>
  <c r="AL112" i="85"/>
  <c r="AK112" i="85"/>
  <c r="AJ112" i="85"/>
  <c r="AI112" i="85"/>
  <c r="W112" i="85"/>
  <c r="T112" i="85"/>
  <c r="S112" i="85"/>
  <c r="O112" i="85"/>
  <c r="N112" i="85"/>
  <c r="M112" i="85"/>
  <c r="D112" i="85"/>
  <c r="C112" i="85"/>
  <c r="BN111" i="85"/>
  <c r="BM111" i="85"/>
  <c r="BL111" i="85"/>
  <c r="CG111" i="85" s="1"/>
  <c r="AW111" i="85"/>
  <c r="AV111" i="85"/>
  <c r="AX111" i="85" s="1"/>
  <c r="AU111" i="85"/>
  <c r="AS111" i="85"/>
  <c r="AR111" i="85"/>
  <c r="AQ111" i="85"/>
  <c r="AP111" i="85"/>
  <c r="AO111" i="85"/>
  <c r="AN111" i="85"/>
  <c r="AM111" i="85"/>
  <c r="AL111" i="85"/>
  <c r="AK111" i="85"/>
  <c r="AJ111" i="85"/>
  <c r="AI111" i="85"/>
  <c r="W111" i="85"/>
  <c r="T111" i="85"/>
  <c r="S111" i="85"/>
  <c r="O111" i="85"/>
  <c r="N111" i="85"/>
  <c r="M111" i="85"/>
  <c r="D111" i="85"/>
  <c r="C111" i="85"/>
  <c r="BN110" i="85"/>
  <c r="BM110" i="85"/>
  <c r="BL110" i="85"/>
  <c r="BX110" i="85" s="1"/>
  <c r="AW110" i="85"/>
  <c r="AV110" i="85"/>
  <c r="AU110" i="85"/>
  <c r="AS110" i="85"/>
  <c r="AR110" i="85"/>
  <c r="AQ110" i="85"/>
  <c r="AP110" i="85"/>
  <c r="AO110" i="85"/>
  <c r="AN110" i="85"/>
  <c r="AM110" i="85"/>
  <c r="AL110" i="85"/>
  <c r="AK110" i="85"/>
  <c r="AJ110" i="85"/>
  <c r="AI110" i="85"/>
  <c r="T110" i="85"/>
  <c r="S110" i="85"/>
  <c r="O110" i="85"/>
  <c r="N110" i="85"/>
  <c r="M110" i="85"/>
  <c r="C110" i="85"/>
  <c r="BN109" i="85"/>
  <c r="BM109" i="85"/>
  <c r="BL109" i="85"/>
  <c r="AW109" i="85"/>
  <c r="AV109" i="85"/>
  <c r="AX109" i="85" s="1"/>
  <c r="AU109" i="85"/>
  <c r="AS109" i="85"/>
  <c r="AR109" i="85"/>
  <c r="AQ109" i="85"/>
  <c r="AP109" i="85"/>
  <c r="AO109" i="85"/>
  <c r="AN109" i="85"/>
  <c r="AM109" i="85"/>
  <c r="AL109" i="85"/>
  <c r="AK109" i="85"/>
  <c r="AJ109" i="85"/>
  <c r="AI109" i="85"/>
  <c r="U109" i="85"/>
  <c r="T109" i="85"/>
  <c r="O109" i="85"/>
  <c r="N109" i="85"/>
  <c r="M109" i="85"/>
  <c r="D109" i="85"/>
  <c r="BN108" i="85"/>
  <c r="BM108" i="85"/>
  <c r="BL108" i="85"/>
  <c r="AW108" i="85"/>
  <c r="AV108" i="85"/>
  <c r="AU108" i="85"/>
  <c r="AS108" i="85"/>
  <c r="AR108" i="85"/>
  <c r="AQ108" i="85"/>
  <c r="AP108" i="85"/>
  <c r="AO108" i="85"/>
  <c r="AN108" i="85"/>
  <c r="AM108" i="85"/>
  <c r="AL108" i="85"/>
  <c r="AK108" i="85"/>
  <c r="AJ108" i="85"/>
  <c r="AI108" i="85"/>
  <c r="T108" i="85"/>
  <c r="S108" i="85"/>
  <c r="O108" i="85"/>
  <c r="N108" i="85"/>
  <c r="M108" i="85"/>
  <c r="D108" i="85"/>
  <c r="C108" i="85"/>
  <c r="BN107" i="85"/>
  <c r="BM107" i="85"/>
  <c r="BL107" i="85"/>
  <c r="BD107" i="85" s="1"/>
  <c r="AW107" i="85"/>
  <c r="AV107" i="85"/>
  <c r="AU107" i="85"/>
  <c r="AS107" i="85"/>
  <c r="AR107" i="85"/>
  <c r="AQ107" i="85"/>
  <c r="AP107" i="85"/>
  <c r="AO107" i="85"/>
  <c r="AN107" i="85"/>
  <c r="AM107" i="85"/>
  <c r="AL107" i="85"/>
  <c r="AK107" i="85"/>
  <c r="AJ107" i="85"/>
  <c r="AI107" i="85"/>
  <c r="W107" i="85"/>
  <c r="T107" i="85"/>
  <c r="O107" i="85"/>
  <c r="N107" i="85"/>
  <c r="M107" i="85"/>
  <c r="BN106" i="85"/>
  <c r="BM106" i="85"/>
  <c r="BL106" i="85"/>
  <c r="AW106" i="85"/>
  <c r="AV106" i="85"/>
  <c r="AX106" i="85" s="1"/>
  <c r="AU106" i="85"/>
  <c r="AS106" i="85"/>
  <c r="AR106" i="85"/>
  <c r="AQ106" i="85"/>
  <c r="AP106" i="85"/>
  <c r="AO106" i="85"/>
  <c r="AN106" i="85"/>
  <c r="AM106" i="85"/>
  <c r="AL106" i="85"/>
  <c r="AK106" i="85"/>
  <c r="AJ106" i="85"/>
  <c r="AI106" i="85"/>
  <c r="O106" i="85"/>
  <c r="N106" i="85"/>
  <c r="M106" i="85"/>
  <c r="BN105" i="85"/>
  <c r="BM105" i="85"/>
  <c r="BL105" i="85"/>
  <c r="CJ105" i="85" s="1"/>
  <c r="AW105" i="85"/>
  <c r="AV105" i="85"/>
  <c r="AX105" i="85" s="1"/>
  <c r="AU105" i="85"/>
  <c r="AS105" i="85"/>
  <c r="AR105" i="85"/>
  <c r="AQ105" i="85"/>
  <c r="AP105" i="85"/>
  <c r="AO105" i="85"/>
  <c r="AN105" i="85"/>
  <c r="AM105" i="85"/>
  <c r="AL105" i="85"/>
  <c r="AK105" i="85"/>
  <c r="AJ105" i="85"/>
  <c r="AI105" i="85"/>
  <c r="W105" i="85"/>
  <c r="S105" i="85"/>
  <c r="O105" i="85"/>
  <c r="N105" i="85"/>
  <c r="M105" i="85"/>
  <c r="BN104" i="85"/>
  <c r="BM104" i="85"/>
  <c r="BL104" i="85"/>
  <c r="CR104" i="85" s="1"/>
  <c r="BD104" i="85"/>
  <c r="AW104" i="85"/>
  <c r="AV104" i="85"/>
  <c r="AU104" i="85"/>
  <c r="AS104" i="85"/>
  <c r="AR104" i="85"/>
  <c r="AQ104" i="85"/>
  <c r="AP104" i="85"/>
  <c r="AO104" i="85"/>
  <c r="AN104" i="85"/>
  <c r="AM104" i="85"/>
  <c r="AL104" i="85"/>
  <c r="AK104" i="85"/>
  <c r="AJ104" i="85"/>
  <c r="AI104" i="85"/>
  <c r="W104" i="85"/>
  <c r="U104" i="85"/>
  <c r="T104" i="85"/>
  <c r="S104" i="85"/>
  <c r="O104" i="85"/>
  <c r="N104" i="85"/>
  <c r="M104" i="85"/>
  <c r="D104" i="85"/>
  <c r="C104" i="85"/>
  <c r="BN103" i="85"/>
  <c r="BM103" i="85"/>
  <c r="BL103" i="85"/>
  <c r="AW103" i="85"/>
  <c r="AV103" i="85"/>
  <c r="AU103" i="85"/>
  <c r="AS103" i="85"/>
  <c r="AR103" i="85"/>
  <c r="AQ103" i="85"/>
  <c r="AP103" i="85"/>
  <c r="AO103" i="85"/>
  <c r="AN103" i="85"/>
  <c r="AM103" i="85"/>
  <c r="AL103" i="85"/>
  <c r="AK103" i="85"/>
  <c r="AJ103" i="85"/>
  <c r="AI103" i="85"/>
  <c r="O103" i="85"/>
  <c r="N103" i="85"/>
  <c r="M103" i="85"/>
  <c r="BN102" i="85"/>
  <c r="BM102" i="85"/>
  <c r="BL102" i="85"/>
  <c r="AW102" i="85"/>
  <c r="AV102" i="85"/>
  <c r="AX102" i="85" s="1"/>
  <c r="AU102" i="85"/>
  <c r="AS102" i="85"/>
  <c r="AR102" i="85"/>
  <c r="AQ102" i="85"/>
  <c r="AP102" i="85"/>
  <c r="AO102" i="85"/>
  <c r="AN102" i="85"/>
  <c r="AM102" i="85"/>
  <c r="AL102" i="85"/>
  <c r="AK102" i="85"/>
  <c r="AJ102" i="85"/>
  <c r="AI102" i="85"/>
  <c r="S102" i="85"/>
  <c r="O102" i="85"/>
  <c r="N102" i="85"/>
  <c r="M102" i="85"/>
  <c r="CK101" i="85"/>
  <c r="CF101" i="85"/>
  <c r="BN101" i="85"/>
  <c r="BM101" i="85"/>
  <c r="BL101" i="85"/>
  <c r="CV101" i="85" s="1"/>
  <c r="AW101" i="85"/>
  <c r="AV101" i="85"/>
  <c r="AX101" i="85" s="1"/>
  <c r="AU101" i="85"/>
  <c r="AS101" i="85"/>
  <c r="AR101" i="85"/>
  <c r="AQ101" i="85"/>
  <c r="AP101" i="85"/>
  <c r="AO101" i="85"/>
  <c r="AN101" i="85"/>
  <c r="AM101" i="85"/>
  <c r="AL101" i="85"/>
  <c r="AK101" i="85"/>
  <c r="AJ101" i="85"/>
  <c r="AI101" i="85"/>
  <c r="U101" i="85"/>
  <c r="T101" i="85"/>
  <c r="O101" i="85"/>
  <c r="N101" i="85"/>
  <c r="M101" i="85"/>
  <c r="D101" i="85"/>
  <c r="BS100" i="85"/>
  <c r="BN100" i="85"/>
  <c r="BM100" i="85"/>
  <c r="BL100" i="85"/>
  <c r="CJ100" i="85" s="1"/>
  <c r="BE100" i="85"/>
  <c r="AW100" i="85"/>
  <c r="AV100" i="85"/>
  <c r="AU100" i="85"/>
  <c r="AS100" i="85"/>
  <c r="AR100" i="85"/>
  <c r="AQ100" i="85"/>
  <c r="AP100" i="85"/>
  <c r="AO100" i="85"/>
  <c r="AN100" i="85"/>
  <c r="AM100" i="85"/>
  <c r="AL100" i="85"/>
  <c r="AK100" i="85"/>
  <c r="AJ100" i="85"/>
  <c r="AI100" i="85"/>
  <c r="W100" i="85"/>
  <c r="S100" i="85"/>
  <c r="O100" i="85"/>
  <c r="N100" i="85"/>
  <c r="M100" i="85"/>
  <c r="BN99" i="85"/>
  <c r="BM99" i="85"/>
  <c r="BL99" i="85"/>
  <c r="W99" i="85" s="1"/>
  <c r="AW99" i="85"/>
  <c r="AV99" i="85"/>
  <c r="AX99" i="85" s="1"/>
  <c r="AU99" i="85"/>
  <c r="AS99" i="85"/>
  <c r="AR99" i="85"/>
  <c r="AQ99" i="85"/>
  <c r="AP99" i="85"/>
  <c r="AO99" i="85"/>
  <c r="AN99" i="85"/>
  <c r="AM99" i="85"/>
  <c r="AL99" i="85"/>
  <c r="AK99" i="85"/>
  <c r="AJ99" i="85"/>
  <c r="AI99" i="85"/>
  <c r="T99" i="85"/>
  <c r="O99" i="85"/>
  <c r="N99" i="85"/>
  <c r="M99" i="85"/>
  <c r="BN98" i="85"/>
  <c r="BM98" i="85"/>
  <c r="BL98" i="85"/>
  <c r="W98" i="85" s="1"/>
  <c r="AW98" i="85"/>
  <c r="AV98" i="85"/>
  <c r="AX98" i="85" s="1"/>
  <c r="AU98" i="85"/>
  <c r="AS98" i="85"/>
  <c r="AR98" i="85"/>
  <c r="AQ98" i="85"/>
  <c r="AP98" i="85"/>
  <c r="AO98" i="85"/>
  <c r="AN98" i="85"/>
  <c r="AM98" i="85"/>
  <c r="AL98" i="85"/>
  <c r="AK98" i="85"/>
  <c r="AJ98" i="85"/>
  <c r="AI98" i="85"/>
  <c r="S98" i="85"/>
  <c r="O98" i="85"/>
  <c r="N98" i="85"/>
  <c r="M98" i="85"/>
  <c r="CV97" i="85"/>
  <c r="CO97" i="85"/>
  <c r="CJ97" i="85"/>
  <c r="CF97" i="85"/>
  <c r="BY97" i="85"/>
  <c r="BT97" i="85"/>
  <c r="BN97" i="85"/>
  <c r="BM97" i="85"/>
  <c r="BL97" i="85"/>
  <c r="CN97" i="85" s="1"/>
  <c r="BF97" i="85"/>
  <c r="AW97" i="85"/>
  <c r="AV97" i="85"/>
  <c r="AX97" i="85" s="1"/>
  <c r="AU97" i="85"/>
  <c r="AS97" i="85"/>
  <c r="AR97" i="85"/>
  <c r="AQ97" i="85"/>
  <c r="AP97" i="85"/>
  <c r="AO97" i="85"/>
  <c r="AN97" i="85"/>
  <c r="AM97" i="85"/>
  <c r="AL97" i="85"/>
  <c r="AK97" i="85"/>
  <c r="AJ97" i="85"/>
  <c r="AI97" i="85"/>
  <c r="W97" i="85"/>
  <c r="U97" i="85"/>
  <c r="T97" i="85"/>
  <c r="S97" i="85"/>
  <c r="O97" i="85"/>
  <c r="N97" i="85"/>
  <c r="M97" i="85"/>
  <c r="D97" i="85"/>
  <c r="C97" i="85"/>
  <c r="BN96" i="85"/>
  <c r="BM96" i="85"/>
  <c r="BL96" i="85"/>
  <c r="AW96" i="85"/>
  <c r="AV96" i="85"/>
  <c r="AU96" i="85"/>
  <c r="AS96" i="85"/>
  <c r="AR96" i="85"/>
  <c r="AQ96" i="85"/>
  <c r="AP96" i="85"/>
  <c r="AO96" i="85"/>
  <c r="AN96" i="85"/>
  <c r="AM96" i="85"/>
  <c r="AL96" i="85"/>
  <c r="AK96" i="85"/>
  <c r="AJ96" i="85"/>
  <c r="AI96" i="85"/>
  <c r="S96" i="85"/>
  <c r="O96" i="85"/>
  <c r="N96" i="85"/>
  <c r="M96" i="85"/>
  <c r="BN95" i="85"/>
  <c r="BM95" i="85"/>
  <c r="BL95" i="85"/>
  <c r="C95" i="85" s="1"/>
  <c r="AW95" i="85"/>
  <c r="AV95" i="85"/>
  <c r="AX95" i="85" s="1"/>
  <c r="AU95" i="85"/>
  <c r="AS95" i="85"/>
  <c r="AR95" i="85"/>
  <c r="AQ95" i="85"/>
  <c r="AP95" i="85"/>
  <c r="AO95" i="85"/>
  <c r="AN95" i="85"/>
  <c r="AM95" i="85"/>
  <c r="AL95" i="85"/>
  <c r="AK95" i="85"/>
  <c r="AJ95" i="85"/>
  <c r="AI95" i="85"/>
  <c r="S95" i="85"/>
  <c r="O95" i="85"/>
  <c r="N95" i="85"/>
  <c r="M95" i="85"/>
  <c r="BN94" i="85"/>
  <c r="BM94" i="85"/>
  <c r="BL94" i="85"/>
  <c r="W94" i="85" s="1"/>
  <c r="AW94" i="85"/>
  <c r="AV94" i="85"/>
  <c r="AX94" i="85" s="1"/>
  <c r="AU94" i="85"/>
  <c r="AS94" i="85"/>
  <c r="AR94" i="85"/>
  <c r="AQ94" i="85"/>
  <c r="AP94" i="85"/>
  <c r="AO94" i="85"/>
  <c r="AN94" i="85"/>
  <c r="AM94" i="85"/>
  <c r="AL94" i="85"/>
  <c r="AK94" i="85"/>
  <c r="AJ94" i="85"/>
  <c r="AI94" i="85"/>
  <c r="S94" i="85"/>
  <c r="O94" i="85"/>
  <c r="N94" i="85"/>
  <c r="M94" i="85"/>
  <c r="BN93" i="85"/>
  <c r="BM93" i="85"/>
  <c r="BL93" i="85"/>
  <c r="CN93" i="85" s="1"/>
  <c r="BE93" i="85"/>
  <c r="AW93" i="85"/>
  <c r="AV93" i="85"/>
  <c r="AX93" i="85" s="1"/>
  <c r="AU93" i="85"/>
  <c r="AS93" i="85"/>
  <c r="AR93" i="85"/>
  <c r="AQ93" i="85"/>
  <c r="AP93" i="85"/>
  <c r="AO93" i="85"/>
  <c r="AN93" i="85"/>
  <c r="AM93" i="85"/>
  <c r="AL93" i="85"/>
  <c r="AK93" i="85"/>
  <c r="AJ93" i="85"/>
  <c r="AI93" i="85"/>
  <c r="U93" i="85"/>
  <c r="S93" i="85"/>
  <c r="O93" i="85"/>
  <c r="N93" i="85"/>
  <c r="M93" i="85"/>
  <c r="D93" i="85"/>
  <c r="CV92" i="85"/>
  <c r="CN92" i="85"/>
  <c r="CF92" i="85"/>
  <c r="BW92" i="85"/>
  <c r="BN92" i="85"/>
  <c r="BM92" i="85"/>
  <c r="BL92" i="85"/>
  <c r="CR92" i="85" s="1"/>
  <c r="BD92" i="85"/>
  <c r="AW92" i="85"/>
  <c r="AV92" i="85"/>
  <c r="AU92" i="85"/>
  <c r="AS92" i="85"/>
  <c r="AR92" i="85"/>
  <c r="AQ92" i="85"/>
  <c r="AP92" i="85"/>
  <c r="AO92" i="85"/>
  <c r="AN92" i="85"/>
  <c r="AM92" i="85"/>
  <c r="AL92" i="85"/>
  <c r="AK92" i="85"/>
  <c r="AJ92" i="85"/>
  <c r="AI92" i="85"/>
  <c r="W92" i="85"/>
  <c r="U92" i="85"/>
  <c r="T92" i="85"/>
  <c r="S92" i="85"/>
  <c r="O92" i="85"/>
  <c r="N92" i="85"/>
  <c r="M92" i="85"/>
  <c r="D92" i="85"/>
  <c r="C92" i="85"/>
  <c r="BN91" i="85"/>
  <c r="BM91" i="85"/>
  <c r="BL91" i="85"/>
  <c r="W91" i="85" s="1"/>
  <c r="AW91" i="85"/>
  <c r="AV91" i="85"/>
  <c r="AU91" i="85"/>
  <c r="AS91" i="85"/>
  <c r="AR91" i="85"/>
  <c r="AQ91" i="85"/>
  <c r="AP91" i="85"/>
  <c r="AO91" i="85"/>
  <c r="AN91" i="85"/>
  <c r="AM91" i="85"/>
  <c r="AL91" i="85"/>
  <c r="AK91" i="85"/>
  <c r="AJ91" i="85"/>
  <c r="AI91" i="85"/>
  <c r="O91" i="85"/>
  <c r="N91" i="85"/>
  <c r="M91" i="85"/>
  <c r="BN90" i="85"/>
  <c r="BM90" i="85"/>
  <c r="BL90" i="85"/>
  <c r="AW90" i="85"/>
  <c r="AV90" i="85"/>
  <c r="AX90" i="85" s="1"/>
  <c r="AU90" i="85"/>
  <c r="AS90" i="85"/>
  <c r="AR90" i="85"/>
  <c r="AQ90" i="85"/>
  <c r="AP90" i="85"/>
  <c r="AO90" i="85"/>
  <c r="AN90" i="85"/>
  <c r="AM90" i="85"/>
  <c r="AL90" i="85"/>
  <c r="AK90" i="85"/>
  <c r="AJ90" i="85"/>
  <c r="AI90" i="85"/>
  <c r="S90" i="85"/>
  <c r="O90" i="85"/>
  <c r="N90" i="85"/>
  <c r="M90" i="85"/>
  <c r="BN89" i="85"/>
  <c r="BM89" i="85"/>
  <c r="BL89" i="85"/>
  <c r="W89" i="85" s="1"/>
  <c r="AW89" i="85"/>
  <c r="AV89" i="85"/>
  <c r="AX89" i="85" s="1"/>
  <c r="AU89" i="85"/>
  <c r="AS89" i="85"/>
  <c r="AR89" i="85"/>
  <c r="AQ89" i="85"/>
  <c r="AP89" i="85"/>
  <c r="AO89" i="85"/>
  <c r="AN89" i="85"/>
  <c r="AM89" i="85"/>
  <c r="AL89" i="85"/>
  <c r="AK89" i="85"/>
  <c r="AJ89" i="85"/>
  <c r="AI89" i="85"/>
  <c r="O89" i="85"/>
  <c r="N89" i="85"/>
  <c r="M89" i="85"/>
  <c r="BN88" i="85"/>
  <c r="BM88" i="85"/>
  <c r="BL88" i="85"/>
  <c r="CR88" i="85" s="1"/>
  <c r="BD88" i="85"/>
  <c r="AW88" i="85"/>
  <c r="AV88" i="85"/>
  <c r="AU88" i="85"/>
  <c r="AS88" i="85"/>
  <c r="AR88" i="85"/>
  <c r="AQ88" i="85"/>
  <c r="AP88" i="85"/>
  <c r="AO88" i="85"/>
  <c r="AN88" i="85"/>
  <c r="AM88" i="85"/>
  <c r="AL88" i="85"/>
  <c r="AK88" i="85"/>
  <c r="AJ88" i="85"/>
  <c r="AI88" i="85"/>
  <c r="U88" i="85"/>
  <c r="S88" i="85"/>
  <c r="O88" i="85"/>
  <c r="N88" i="85"/>
  <c r="M88" i="85"/>
  <c r="D88" i="85"/>
  <c r="BN87" i="85"/>
  <c r="BM87" i="85"/>
  <c r="BL87" i="85"/>
  <c r="T87" i="85" s="1"/>
  <c r="AW87" i="85"/>
  <c r="AV87" i="85"/>
  <c r="AX87" i="85" s="1"/>
  <c r="AU87" i="85"/>
  <c r="AS87" i="85"/>
  <c r="AR87" i="85"/>
  <c r="AQ87" i="85"/>
  <c r="AP87" i="85"/>
  <c r="AO87" i="85"/>
  <c r="AN87" i="85"/>
  <c r="AM87" i="85"/>
  <c r="AL87" i="85"/>
  <c r="AK87" i="85"/>
  <c r="AJ87" i="85"/>
  <c r="AI87" i="85"/>
  <c r="O87" i="85"/>
  <c r="N87" i="85"/>
  <c r="M87" i="85"/>
  <c r="BN86" i="85"/>
  <c r="BM86" i="85"/>
  <c r="BL86" i="85"/>
  <c r="AW86" i="85"/>
  <c r="AV86" i="85"/>
  <c r="AX86" i="85" s="1"/>
  <c r="AU86" i="85"/>
  <c r="AS86" i="85"/>
  <c r="AR86" i="85"/>
  <c r="AQ86" i="85"/>
  <c r="AP86" i="85"/>
  <c r="AO86" i="85"/>
  <c r="AN86" i="85"/>
  <c r="AM86" i="85"/>
  <c r="AL86" i="85"/>
  <c r="AK86" i="85"/>
  <c r="AJ86" i="85"/>
  <c r="AI86" i="85"/>
  <c r="O86" i="85"/>
  <c r="N86" i="85"/>
  <c r="M86" i="85"/>
  <c r="BT85" i="85"/>
  <c r="BN85" i="85"/>
  <c r="BM85" i="85"/>
  <c r="BL85" i="85"/>
  <c r="CJ85" i="85" s="1"/>
  <c r="BF85" i="85"/>
  <c r="AW85" i="85"/>
  <c r="AV85" i="85"/>
  <c r="AX85" i="85" s="1"/>
  <c r="AU85" i="85"/>
  <c r="AS85" i="85"/>
  <c r="AR85" i="85"/>
  <c r="AQ85" i="85"/>
  <c r="AP85" i="85"/>
  <c r="AO85" i="85"/>
  <c r="AN85" i="85"/>
  <c r="AM85" i="85"/>
  <c r="AL85" i="85"/>
  <c r="AK85" i="85"/>
  <c r="AJ85" i="85"/>
  <c r="AI85" i="85"/>
  <c r="T85" i="85"/>
  <c r="S85" i="85"/>
  <c r="O85" i="85"/>
  <c r="N85" i="85"/>
  <c r="M85" i="85"/>
  <c r="CN84" i="85"/>
  <c r="CA84" i="85"/>
  <c r="BN84" i="85"/>
  <c r="BM84" i="85"/>
  <c r="BL84" i="85"/>
  <c r="CR84" i="85" s="1"/>
  <c r="BD84" i="85"/>
  <c r="AW84" i="85"/>
  <c r="AV84" i="85"/>
  <c r="AU84" i="85"/>
  <c r="AS84" i="85"/>
  <c r="AR84" i="85"/>
  <c r="AQ84" i="85"/>
  <c r="AP84" i="85"/>
  <c r="AO84" i="85"/>
  <c r="AN84" i="85"/>
  <c r="AM84" i="85"/>
  <c r="AL84" i="85"/>
  <c r="AK84" i="85"/>
  <c r="AJ84" i="85"/>
  <c r="AI84" i="85"/>
  <c r="U84" i="85"/>
  <c r="S84" i="85"/>
  <c r="O84" i="85"/>
  <c r="N84" i="85"/>
  <c r="M84" i="85"/>
  <c r="D84" i="85"/>
  <c r="BN83" i="85"/>
  <c r="BM83" i="85"/>
  <c r="BL83" i="85"/>
  <c r="W83" i="85" s="1"/>
  <c r="AW83" i="85"/>
  <c r="AV83" i="85"/>
  <c r="AX83" i="85" s="1"/>
  <c r="AU83" i="85"/>
  <c r="AS83" i="85"/>
  <c r="AR83" i="85"/>
  <c r="AQ83" i="85"/>
  <c r="AP83" i="85"/>
  <c r="AO83" i="85"/>
  <c r="AN83" i="85"/>
  <c r="AM83" i="85"/>
  <c r="AL83" i="85"/>
  <c r="AK83" i="85"/>
  <c r="AJ83" i="85"/>
  <c r="AI83" i="85"/>
  <c r="O83" i="85"/>
  <c r="N83" i="85"/>
  <c r="M83" i="85"/>
  <c r="BN82" i="85"/>
  <c r="BM82" i="85"/>
  <c r="BL82" i="85"/>
  <c r="CO82" i="85" s="1"/>
  <c r="AW82" i="85"/>
  <c r="AV82" i="85"/>
  <c r="AX82" i="85" s="1"/>
  <c r="AU82" i="85"/>
  <c r="AS82" i="85"/>
  <c r="AR82" i="85"/>
  <c r="AQ82" i="85"/>
  <c r="AP82" i="85"/>
  <c r="AO82" i="85"/>
  <c r="AN82" i="85"/>
  <c r="AM82" i="85"/>
  <c r="AL82" i="85"/>
  <c r="AK82" i="85"/>
  <c r="AJ82" i="85"/>
  <c r="AI82" i="85"/>
  <c r="W82" i="85"/>
  <c r="O82" i="85"/>
  <c r="N82" i="85"/>
  <c r="M82" i="85"/>
  <c r="BS81" i="85"/>
  <c r="BN81" i="85"/>
  <c r="BM81" i="85"/>
  <c r="BL81" i="85"/>
  <c r="CM81" i="85" s="1"/>
  <c r="BD81" i="85"/>
  <c r="AW81" i="85"/>
  <c r="AV81" i="85"/>
  <c r="AU81" i="85"/>
  <c r="AS81" i="85"/>
  <c r="AR81" i="85"/>
  <c r="AQ81" i="85"/>
  <c r="AP81" i="85"/>
  <c r="AO81" i="85"/>
  <c r="AN81" i="85"/>
  <c r="AM81" i="85"/>
  <c r="AL81" i="85"/>
  <c r="AK81" i="85"/>
  <c r="AJ81" i="85"/>
  <c r="AI81" i="85"/>
  <c r="W81" i="85"/>
  <c r="T81" i="85"/>
  <c r="O81" i="85"/>
  <c r="N81" i="85"/>
  <c r="M81" i="85"/>
  <c r="C81" i="85"/>
  <c r="BN80" i="85"/>
  <c r="BM80" i="85"/>
  <c r="BL80" i="85"/>
  <c r="AW80" i="85"/>
  <c r="AV80" i="85"/>
  <c r="AX80" i="85" s="1"/>
  <c r="AU80" i="85"/>
  <c r="AS80" i="85"/>
  <c r="AR80" i="85"/>
  <c r="AQ80" i="85"/>
  <c r="AP80" i="85"/>
  <c r="AO80" i="85"/>
  <c r="AN80" i="85"/>
  <c r="AM80" i="85"/>
  <c r="AL80" i="85"/>
  <c r="AK80" i="85"/>
  <c r="AJ80" i="85"/>
  <c r="AI80" i="85"/>
  <c r="S80" i="85"/>
  <c r="O80" i="85"/>
  <c r="N80" i="85"/>
  <c r="M80" i="85"/>
  <c r="BN79" i="85"/>
  <c r="BM79" i="85"/>
  <c r="BL79" i="85"/>
  <c r="CR79" i="85" s="1"/>
  <c r="AW79" i="85"/>
  <c r="AV79" i="85"/>
  <c r="AX79" i="85" s="1"/>
  <c r="AU79" i="85"/>
  <c r="AS79" i="85"/>
  <c r="AR79" i="85"/>
  <c r="AQ79" i="85"/>
  <c r="AP79" i="85"/>
  <c r="AO79" i="85"/>
  <c r="AN79" i="85"/>
  <c r="AM79" i="85"/>
  <c r="AL79" i="85"/>
  <c r="AK79" i="85"/>
  <c r="AJ79" i="85"/>
  <c r="AI79" i="85"/>
  <c r="T79" i="85"/>
  <c r="O79" i="85"/>
  <c r="N79" i="85"/>
  <c r="M79" i="85"/>
  <c r="D79" i="85"/>
  <c r="CJ78" i="85"/>
  <c r="BS78" i="85"/>
  <c r="BN78" i="85"/>
  <c r="BM78" i="85"/>
  <c r="BL78" i="85"/>
  <c r="CR78" i="85" s="1"/>
  <c r="BE78" i="85"/>
  <c r="AW78" i="85"/>
  <c r="AV78" i="85"/>
  <c r="AU78" i="85"/>
  <c r="AS78" i="85"/>
  <c r="AR78" i="85"/>
  <c r="AQ78" i="85"/>
  <c r="AP78" i="85"/>
  <c r="AO78" i="85"/>
  <c r="AN78" i="85"/>
  <c r="AM78" i="85"/>
  <c r="AL78" i="85"/>
  <c r="AK78" i="85"/>
  <c r="AJ78" i="85"/>
  <c r="AI78" i="85"/>
  <c r="W78" i="85"/>
  <c r="S78" i="85"/>
  <c r="O78" i="85"/>
  <c r="N78" i="85"/>
  <c r="M78" i="85"/>
  <c r="C78" i="85"/>
  <c r="BN77" i="85"/>
  <c r="BM77" i="85"/>
  <c r="BL77" i="85"/>
  <c r="BS77" i="85" s="1"/>
  <c r="AW77" i="85"/>
  <c r="AV77" i="85"/>
  <c r="AU77" i="85"/>
  <c r="AS77" i="85"/>
  <c r="AR77" i="85"/>
  <c r="AQ77" i="85"/>
  <c r="AP77" i="85"/>
  <c r="AO77" i="85"/>
  <c r="AN77" i="85"/>
  <c r="AM77" i="85"/>
  <c r="AL77" i="85"/>
  <c r="AK77" i="85"/>
  <c r="AJ77" i="85"/>
  <c r="AI77" i="85"/>
  <c r="W77" i="85"/>
  <c r="O77" i="85"/>
  <c r="N77" i="85"/>
  <c r="M77" i="85"/>
  <c r="BN76" i="85"/>
  <c r="BM76" i="85"/>
  <c r="BL76" i="85"/>
  <c r="S76" i="85" s="1"/>
  <c r="AW76" i="85"/>
  <c r="AV76" i="85"/>
  <c r="AX76" i="85" s="1"/>
  <c r="AU76" i="85"/>
  <c r="AS76" i="85"/>
  <c r="AR76" i="85"/>
  <c r="AQ76" i="85"/>
  <c r="AP76" i="85"/>
  <c r="AO76" i="85"/>
  <c r="AN76" i="85"/>
  <c r="AM76" i="85"/>
  <c r="AL76" i="85"/>
  <c r="AK76" i="85"/>
  <c r="AJ76" i="85"/>
  <c r="AI76" i="85"/>
  <c r="W76" i="85"/>
  <c r="O76" i="85"/>
  <c r="N76" i="85"/>
  <c r="M76" i="85"/>
  <c r="BN75" i="85"/>
  <c r="BM75" i="85"/>
  <c r="BL75" i="85"/>
  <c r="AW75" i="85"/>
  <c r="AV75" i="85"/>
  <c r="AX75" i="85" s="1"/>
  <c r="AU75" i="85"/>
  <c r="AS75" i="85"/>
  <c r="AR75" i="85"/>
  <c r="AQ75" i="85"/>
  <c r="AP75" i="85"/>
  <c r="AO75" i="85"/>
  <c r="AN75" i="85"/>
  <c r="AM75" i="85"/>
  <c r="AL75" i="85"/>
  <c r="AK75" i="85"/>
  <c r="AJ75" i="85"/>
  <c r="AI75" i="85"/>
  <c r="S75" i="85"/>
  <c r="O75" i="85"/>
  <c r="N75" i="85"/>
  <c r="M75" i="85"/>
  <c r="C75" i="85"/>
  <c r="BN74" i="85"/>
  <c r="BM74" i="85"/>
  <c r="BL74" i="85"/>
  <c r="CQ74" i="85" s="1"/>
  <c r="AW74" i="85"/>
  <c r="AV74" i="85"/>
  <c r="AU74" i="85"/>
  <c r="AS74" i="85"/>
  <c r="AR74" i="85"/>
  <c r="AQ74" i="85"/>
  <c r="AP74" i="85"/>
  <c r="AO74" i="85"/>
  <c r="AN74" i="85"/>
  <c r="AM74" i="85"/>
  <c r="AL74" i="85"/>
  <c r="AK74" i="85"/>
  <c r="AJ74" i="85"/>
  <c r="AI74" i="85"/>
  <c r="U74" i="85"/>
  <c r="S74" i="85"/>
  <c r="O74" i="85"/>
  <c r="N74" i="85"/>
  <c r="M74" i="85"/>
  <c r="D74" i="85"/>
  <c r="BN73" i="85"/>
  <c r="BM73" i="85"/>
  <c r="BL73" i="85"/>
  <c r="S73" i="85" s="1"/>
  <c r="AW73" i="85"/>
  <c r="AV73" i="85"/>
  <c r="AX73" i="85" s="1"/>
  <c r="AU73" i="85"/>
  <c r="AS73" i="85"/>
  <c r="AR73" i="85"/>
  <c r="AQ73" i="85"/>
  <c r="AP73" i="85"/>
  <c r="AO73" i="85"/>
  <c r="AN73" i="85"/>
  <c r="AM73" i="85"/>
  <c r="AL73" i="85"/>
  <c r="AK73" i="85"/>
  <c r="AJ73" i="85"/>
  <c r="AI73" i="85"/>
  <c r="T73" i="85"/>
  <c r="O73" i="85"/>
  <c r="N73" i="85"/>
  <c r="M73" i="85"/>
  <c r="BN72" i="85"/>
  <c r="BM72" i="85"/>
  <c r="BL72" i="85"/>
  <c r="S72" i="85" s="1"/>
  <c r="AW72" i="85"/>
  <c r="AV72" i="85"/>
  <c r="AX72" i="85" s="1"/>
  <c r="AU72" i="85"/>
  <c r="AS72" i="85"/>
  <c r="AR72" i="85"/>
  <c r="AQ72" i="85"/>
  <c r="AP72" i="85"/>
  <c r="AO72" i="85"/>
  <c r="AN72" i="85"/>
  <c r="AM72" i="85"/>
  <c r="AL72" i="85"/>
  <c r="AK72" i="85"/>
  <c r="AJ72" i="85"/>
  <c r="AI72" i="85"/>
  <c r="O72" i="85"/>
  <c r="N72" i="85"/>
  <c r="M72" i="85"/>
  <c r="BN71" i="85"/>
  <c r="BM71" i="85"/>
  <c r="BL71" i="85"/>
  <c r="AX71" i="85"/>
  <c r="AW71" i="85"/>
  <c r="AV71" i="85"/>
  <c r="AU71" i="85"/>
  <c r="AS71" i="85"/>
  <c r="AR71" i="85"/>
  <c r="AQ71" i="85"/>
  <c r="AP71" i="85"/>
  <c r="AO71" i="85"/>
  <c r="AN71" i="85"/>
  <c r="AM71" i="85"/>
  <c r="AL71" i="85"/>
  <c r="AK71" i="85"/>
  <c r="AJ71" i="85"/>
  <c r="AI71" i="85"/>
  <c r="T71" i="85"/>
  <c r="O71" i="85"/>
  <c r="N71" i="85"/>
  <c r="M71" i="85"/>
  <c r="D71" i="85"/>
  <c r="BN70" i="85"/>
  <c r="BM70" i="85"/>
  <c r="BL70" i="85"/>
  <c r="CA70" i="85" s="1"/>
  <c r="AW70" i="85"/>
  <c r="AV70" i="85"/>
  <c r="AU70" i="85"/>
  <c r="AS70" i="85"/>
  <c r="AR70" i="85"/>
  <c r="AQ70" i="85"/>
  <c r="AP70" i="85"/>
  <c r="AO70" i="85"/>
  <c r="AN70" i="85"/>
  <c r="AM70" i="85"/>
  <c r="AL70" i="85"/>
  <c r="AK70" i="85"/>
  <c r="AJ70" i="85"/>
  <c r="AI70" i="85"/>
  <c r="W70" i="85"/>
  <c r="O70" i="85"/>
  <c r="N70" i="85"/>
  <c r="M70" i="85"/>
  <c r="BN69" i="85"/>
  <c r="BM69" i="85"/>
  <c r="BL69" i="85"/>
  <c r="BD69" i="85" s="1"/>
  <c r="AW69" i="85"/>
  <c r="AV69" i="85"/>
  <c r="AU69" i="85"/>
  <c r="AS69" i="85"/>
  <c r="AR69" i="85"/>
  <c r="AQ69" i="85"/>
  <c r="AP69" i="85"/>
  <c r="AO69" i="85"/>
  <c r="AN69" i="85"/>
  <c r="AM69" i="85"/>
  <c r="AL69" i="85"/>
  <c r="AK69" i="85"/>
  <c r="AJ69" i="85"/>
  <c r="AI69" i="85"/>
  <c r="W69" i="85"/>
  <c r="S69" i="85"/>
  <c r="O69" i="85"/>
  <c r="N69" i="85"/>
  <c r="M69" i="85"/>
  <c r="C69" i="85"/>
  <c r="BN68" i="85"/>
  <c r="BM68" i="85"/>
  <c r="BL68" i="85"/>
  <c r="AW68" i="85"/>
  <c r="AV68" i="85"/>
  <c r="AX68" i="85" s="1"/>
  <c r="AU68" i="85"/>
  <c r="AS68" i="85"/>
  <c r="AR68" i="85"/>
  <c r="AQ68" i="85"/>
  <c r="AP68" i="85"/>
  <c r="AO68" i="85"/>
  <c r="AN68" i="85"/>
  <c r="AM68" i="85"/>
  <c r="AL68" i="85"/>
  <c r="AK68" i="85"/>
  <c r="AJ68" i="85"/>
  <c r="AI68" i="85"/>
  <c r="W68" i="85"/>
  <c r="S68" i="85"/>
  <c r="O68" i="85"/>
  <c r="N68" i="85"/>
  <c r="M68" i="85"/>
  <c r="BN67" i="85"/>
  <c r="BM67" i="85"/>
  <c r="BL67" i="85"/>
  <c r="CB67" i="85" s="1"/>
  <c r="AW67" i="85"/>
  <c r="AV67" i="85"/>
  <c r="AX67" i="85" s="1"/>
  <c r="AU67" i="85"/>
  <c r="AS67" i="85"/>
  <c r="AR67" i="85"/>
  <c r="AQ67" i="85"/>
  <c r="AP67" i="85"/>
  <c r="AO67" i="85"/>
  <c r="AN67" i="85"/>
  <c r="AM67" i="85"/>
  <c r="AL67" i="85"/>
  <c r="AK67" i="85"/>
  <c r="AJ67" i="85"/>
  <c r="AI67" i="85"/>
  <c r="T67" i="85"/>
  <c r="O67" i="85"/>
  <c r="N67" i="85"/>
  <c r="M67" i="85"/>
  <c r="C67" i="85"/>
  <c r="BN66" i="85"/>
  <c r="BM66" i="85"/>
  <c r="BL66" i="85"/>
  <c r="CQ66" i="85" s="1"/>
  <c r="AW66" i="85"/>
  <c r="AV66" i="85"/>
  <c r="AU66" i="85"/>
  <c r="AS66" i="85"/>
  <c r="AR66" i="85"/>
  <c r="AQ66" i="85"/>
  <c r="AP66" i="85"/>
  <c r="AO66" i="85"/>
  <c r="AN66" i="85"/>
  <c r="AM66" i="85"/>
  <c r="AL66" i="85"/>
  <c r="AK66" i="85"/>
  <c r="AJ66" i="85"/>
  <c r="AI66" i="85"/>
  <c r="S66" i="85"/>
  <c r="O66" i="85"/>
  <c r="N66" i="85"/>
  <c r="M66" i="85"/>
  <c r="D66" i="85"/>
  <c r="BN65" i="85"/>
  <c r="BM65" i="85"/>
  <c r="BL65" i="85"/>
  <c r="BD65" i="85" s="1"/>
  <c r="AW65" i="85"/>
  <c r="AV65" i="85"/>
  <c r="AU65" i="85"/>
  <c r="AS65" i="85"/>
  <c r="AR65" i="85"/>
  <c r="AQ65" i="85"/>
  <c r="AP65" i="85"/>
  <c r="AO65" i="85"/>
  <c r="AN65" i="85"/>
  <c r="AM65" i="85"/>
  <c r="AL65" i="85"/>
  <c r="AK65" i="85"/>
  <c r="AJ65" i="85"/>
  <c r="AI65" i="85"/>
  <c r="T65" i="85"/>
  <c r="O65" i="85"/>
  <c r="N65" i="85"/>
  <c r="M65" i="85"/>
  <c r="BN64" i="85"/>
  <c r="BM64" i="85"/>
  <c r="BL64" i="85"/>
  <c r="W64" i="85" s="1"/>
  <c r="AW64" i="85"/>
  <c r="AV64" i="85"/>
  <c r="AX64" i="85" s="1"/>
  <c r="AU64" i="85"/>
  <c r="AS64" i="85"/>
  <c r="AR64" i="85"/>
  <c r="AQ64" i="85"/>
  <c r="AP64" i="85"/>
  <c r="AO64" i="85"/>
  <c r="AN64" i="85"/>
  <c r="AM64" i="85"/>
  <c r="AL64" i="85"/>
  <c r="AK64" i="85"/>
  <c r="AJ64" i="85"/>
  <c r="AI64" i="85"/>
  <c r="S64" i="85"/>
  <c r="O64" i="85"/>
  <c r="N64" i="85"/>
  <c r="M64" i="85"/>
  <c r="CV63" i="85"/>
  <c r="CO63" i="85"/>
  <c r="CJ63" i="85"/>
  <c r="CF63" i="85"/>
  <c r="BY63" i="85"/>
  <c r="BT63" i="85"/>
  <c r="BN63" i="85"/>
  <c r="BM63" i="85"/>
  <c r="BL63" i="85"/>
  <c r="CR63" i="85" s="1"/>
  <c r="BF63" i="85"/>
  <c r="BE63" i="85"/>
  <c r="AW63" i="85"/>
  <c r="AV63" i="85"/>
  <c r="AX63" i="85" s="1"/>
  <c r="AU63" i="85"/>
  <c r="AS63" i="85"/>
  <c r="AR63" i="85"/>
  <c r="AQ63" i="85"/>
  <c r="AP63" i="85"/>
  <c r="AO63" i="85"/>
  <c r="AN63" i="85"/>
  <c r="AM63" i="85"/>
  <c r="AL63" i="85"/>
  <c r="AK63" i="85"/>
  <c r="AJ63" i="85"/>
  <c r="AI63" i="85"/>
  <c r="W63" i="85"/>
  <c r="U63" i="85"/>
  <c r="T63" i="85"/>
  <c r="S63" i="85"/>
  <c r="O63" i="85"/>
  <c r="N63" i="85"/>
  <c r="M63" i="85"/>
  <c r="D63" i="85"/>
  <c r="C63" i="85"/>
  <c r="BN62" i="85"/>
  <c r="BM62" i="85"/>
  <c r="BL62" i="85"/>
  <c r="AW62" i="85"/>
  <c r="AV62" i="85"/>
  <c r="AU62" i="85"/>
  <c r="AS62" i="85"/>
  <c r="AR62" i="85"/>
  <c r="AQ62" i="85"/>
  <c r="AP62" i="85"/>
  <c r="AO62" i="85"/>
  <c r="AN62" i="85"/>
  <c r="AM62" i="85"/>
  <c r="AL62" i="85"/>
  <c r="AK62" i="85"/>
  <c r="AJ62" i="85"/>
  <c r="AI62" i="85"/>
  <c r="S62" i="85"/>
  <c r="O62" i="85"/>
  <c r="N62" i="85"/>
  <c r="M62" i="85"/>
  <c r="C62" i="85"/>
  <c r="BN61" i="85"/>
  <c r="BM61" i="85"/>
  <c r="BL61" i="85"/>
  <c r="AW61" i="85"/>
  <c r="AV61" i="85"/>
  <c r="AX61" i="85" s="1"/>
  <c r="AU61" i="85"/>
  <c r="AS61" i="85"/>
  <c r="AR61" i="85"/>
  <c r="AQ61" i="85"/>
  <c r="AP61" i="85"/>
  <c r="AO61" i="85"/>
  <c r="AN61" i="85"/>
  <c r="AM61" i="85"/>
  <c r="AL61" i="85"/>
  <c r="AK61" i="85"/>
  <c r="AJ61" i="85"/>
  <c r="AI61" i="85"/>
  <c r="T61" i="85"/>
  <c r="S61" i="85"/>
  <c r="O61" i="85"/>
  <c r="N61" i="85"/>
  <c r="M61" i="85"/>
  <c r="C61" i="85"/>
  <c r="BN60" i="85"/>
  <c r="BM60" i="85"/>
  <c r="BL60" i="85"/>
  <c r="W60" i="85" s="1"/>
  <c r="AW60" i="85"/>
  <c r="AV60" i="85"/>
  <c r="AX60" i="85" s="1"/>
  <c r="AU60" i="85"/>
  <c r="AS60" i="85"/>
  <c r="AR60" i="85"/>
  <c r="AQ60" i="85"/>
  <c r="AP60" i="85"/>
  <c r="AO60" i="85"/>
  <c r="AN60" i="85"/>
  <c r="AM60" i="85"/>
  <c r="AL60" i="85"/>
  <c r="AK60" i="85"/>
  <c r="AJ60" i="85"/>
  <c r="AI60" i="85"/>
  <c r="O60" i="85"/>
  <c r="N60" i="85"/>
  <c r="M60" i="85"/>
  <c r="CG59" i="85"/>
  <c r="BN59" i="85"/>
  <c r="BM59" i="85"/>
  <c r="BL59" i="85"/>
  <c r="CR59" i="85" s="1"/>
  <c r="AX59" i="85"/>
  <c r="AW59" i="85"/>
  <c r="AV59" i="85"/>
  <c r="AU59" i="85"/>
  <c r="AS59" i="85"/>
  <c r="AR59" i="85"/>
  <c r="AQ59" i="85"/>
  <c r="AP59" i="85"/>
  <c r="AO59" i="85"/>
  <c r="AN59" i="85"/>
  <c r="AM59" i="85"/>
  <c r="AL59" i="85"/>
  <c r="AK59" i="85"/>
  <c r="AJ59" i="85"/>
  <c r="AI59" i="85"/>
  <c r="U59" i="85"/>
  <c r="S59" i="85"/>
  <c r="O59" i="85"/>
  <c r="N59" i="85"/>
  <c r="M59" i="85"/>
  <c r="D59" i="85"/>
  <c r="BN58" i="85"/>
  <c r="BM58" i="85"/>
  <c r="BL58" i="85"/>
  <c r="S58" i="85" s="1"/>
  <c r="AW58" i="85"/>
  <c r="AV58" i="85"/>
  <c r="AU58" i="85"/>
  <c r="AS58" i="85"/>
  <c r="AR58" i="85"/>
  <c r="AQ58" i="85"/>
  <c r="AP58" i="85"/>
  <c r="AO58" i="85"/>
  <c r="AN58" i="85"/>
  <c r="AM58" i="85"/>
  <c r="AL58" i="85"/>
  <c r="AK58" i="85"/>
  <c r="AJ58" i="85"/>
  <c r="AI58" i="85"/>
  <c r="O58" i="85"/>
  <c r="N58" i="85"/>
  <c r="M58" i="85"/>
  <c r="BN57" i="85"/>
  <c r="BM57" i="85"/>
  <c r="BL57" i="85"/>
  <c r="AW57" i="85"/>
  <c r="AV57" i="85"/>
  <c r="AX57" i="85" s="1"/>
  <c r="AU57" i="85"/>
  <c r="AS57" i="85"/>
  <c r="AR57" i="85"/>
  <c r="AQ57" i="85"/>
  <c r="AP57" i="85"/>
  <c r="AO57" i="85"/>
  <c r="AN57" i="85"/>
  <c r="AM57" i="85"/>
  <c r="AL57" i="85"/>
  <c r="AK57" i="85"/>
  <c r="AJ57" i="85"/>
  <c r="AI57" i="85"/>
  <c r="O57" i="85"/>
  <c r="N57" i="85"/>
  <c r="M57" i="85"/>
  <c r="CY56" i="85"/>
  <c r="CZ56" i="85" s="1"/>
  <c r="CN56" i="85"/>
  <c r="CF56" i="85"/>
  <c r="BX56" i="85"/>
  <c r="BN56" i="85"/>
  <c r="BM56" i="85"/>
  <c r="BL56" i="85"/>
  <c r="CR56" i="85" s="1"/>
  <c r="BE56" i="85"/>
  <c r="AW56" i="85"/>
  <c r="AV56" i="85"/>
  <c r="AX56" i="85" s="1"/>
  <c r="AU56" i="85"/>
  <c r="AS56" i="85"/>
  <c r="AR56" i="85"/>
  <c r="AQ56" i="85"/>
  <c r="AP56" i="85"/>
  <c r="AO56" i="85"/>
  <c r="AN56" i="85"/>
  <c r="AM56" i="85"/>
  <c r="AL56" i="85"/>
  <c r="AK56" i="85"/>
  <c r="AJ56" i="85"/>
  <c r="AI56" i="85"/>
  <c r="W56" i="85"/>
  <c r="U56" i="85"/>
  <c r="S56" i="85"/>
  <c r="O56" i="85"/>
  <c r="N56" i="85"/>
  <c r="M56" i="85"/>
  <c r="D56" i="85"/>
  <c r="C56" i="85"/>
  <c r="CU55" i="85"/>
  <c r="CO55" i="85"/>
  <c r="CJ55" i="85"/>
  <c r="CC55" i="85"/>
  <c r="BX55" i="85"/>
  <c r="BS55" i="85"/>
  <c r="BN55" i="85"/>
  <c r="BM55" i="85"/>
  <c r="BL55" i="85"/>
  <c r="CS55" i="85" s="1"/>
  <c r="BF55" i="85"/>
  <c r="BD55" i="85"/>
  <c r="AW55" i="85"/>
  <c r="AV55" i="85"/>
  <c r="AU55" i="85"/>
  <c r="AS55" i="85"/>
  <c r="AR55" i="85"/>
  <c r="AQ55" i="85"/>
  <c r="AP55" i="85"/>
  <c r="AO55" i="85"/>
  <c r="AN55" i="85"/>
  <c r="AM55" i="85"/>
  <c r="AL55" i="85"/>
  <c r="AK55" i="85"/>
  <c r="AJ55" i="85"/>
  <c r="AI55" i="85"/>
  <c r="W55" i="85"/>
  <c r="U55" i="85"/>
  <c r="T55" i="85"/>
  <c r="S55" i="85"/>
  <c r="O55" i="85"/>
  <c r="N55" i="85"/>
  <c r="M55" i="85"/>
  <c r="D55" i="85"/>
  <c r="C55" i="85"/>
  <c r="CU54" i="85"/>
  <c r="CA54" i="85"/>
  <c r="BN54" i="85"/>
  <c r="BM54" i="85"/>
  <c r="BL54" i="85"/>
  <c r="CM54" i="85" s="1"/>
  <c r="AW54" i="85"/>
  <c r="AV54" i="85"/>
  <c r="AU54" i="85"/>
  <c r="AS54" i="85"/>
  <c r="AR54" i="85"/>
  <c r="AQ54" i="85"/>
  <c r="AP54" i="85"/>
  <c r="AO54" i="85"/>
  <c r="AN54" i="85"/>
  <c r="AM54" i="85"/>
  <c r="AL54" i="85"/>
  <c r="AK54" i="85"/>
  <c r="AJ54" i="85"/>
  <c r="AI54" i="85"/>
  <c r="W54" i="85"/>
  <c r="T54" i="85"/>
  <c r="S54" i="85"/>
  <c r="O54" i="85"/>
  <c r="N54" i="85"/>
  <c r="M54" i="85"/>
  <c r="C54" i="85"/>
  <c r="BN53" i="85"/>
  <c r="BM53" i="85"/>
  <c r="BL53" i="85"/>
  <c r="AW53" i="85"/>
  <c r="AV53" i="85"/>
  <c r="AX53" i="85" s="1"/>
  <c r="AU53" i="85"/>
  <c r="AS53" i="85"/>
  <c r="AR53" i="85"/>
  <c r="AQ53" i="85"/>
  <c r="AP53" i="85"/>
  <c r="AO53" i="85"/>
  <c r="AN53" i="85"/>
  <c r="AM53" i="85"/>
  <c r="AL53" i="85"/>
  <c r="AK53" i="85"/>
  <c r="AJ53" i="85"/>
  <c r="AI53" i="85"/>
  <c r="W53" i="85"/>
  <c r="S53" i="85"/>
  <c r="O53" i="85"/>
  <c r="N53" i="85"/>
  <c r="M53" i="85"/>
  <c r="BN52" i="85"/>
  <c r="BM52" i="85"/>
  <c r="BL52" i="85"/>
  <c r="CR52" i="85" s="1"/>
  <c r="AW52" i="85"/>
  <c r="AV52" i="85"/>
  <c r="AX52" i="85" s="1"/>
  <c r="AU52" i="85"/>
  <c r="AS52" i="85"/>
  <c r="AR52" i="85"/>
  <c r="AQ52" i="85"/>
  <c r="AP52" i="85"/>
  <c r="AO52" i="85"/>
  <c r="AN52" i="85"/>
  <c r="AM52" i="85"/>
  <c r="AL52" i="85"/>
  <c r="AK52" i="85"/>
  <c r="AJ52" i="85"/>
  <c r="AI52" i="85"/>
  <c r="W52" i="85"/>
  <c r="T52" i="85"/>
  <c r="O52" i="85"/>
  <c r="N52" i="85"/>
  <c r="M52" i="85"/>
  <c r="C52" i="85"/>
  <c r="CJ51" i="85"/>
  <c r="BS51" i="85"/>
  <c r="BN51" i="85"/>
  <c r="BM51" i="85"/>
  <c r="BL51" i="85"/>
  <c r="CA51" i="85" s="1"/>
  <c r="BE51" i="85"/>
  <c r="AW51" i="85"/>
  <c r="AV51" i="85"/>
  <c r="AU51" i="85"/>
  <c r="AS51" i="85"/>
  <c r="AR51" i="85"/>
  <c r="AQ51" i="85"/>
  <c r="AP51" i="85"/>
  <c r="AO51" i="85"/>
  <c r="AN51" i="85"/>
  <c r="AM51" i="85"/>
  <c r="AL51" i="85"/>
  <c r="AK51" i="85"/>
  <c r="AJ51" i="85"/>
  <c r="AI51" i="85"/>
  <c r="W51" i="85"/>
  <c r="S51" i="85"/>
  <c r="O51" i="85"/>
  <c r="N51" i="85"/>
  <c r="M51" i="85"/>
  <c r="C51" i="85"/>
  <c r="BN50" i="85"/>
  <c r="BM50" i="85"/>
  <c r="BL50" i="85"/>
  <c r="CM50" i="85" s="1"/>
  <c r="AW50" i="85"/>
  <c r="AV50" i="85"/>
  <c r="AU50" i="85"/>
  <c r="AS50" i="85"/>
  <c r="AR50" i="85"/>
  <c r="AQ50" i="85"/>
  <c r="AP50" i="85"/>
  <c r="AO50" i="85"/>
  <c r="AN50" i="85"/>
  <c r="AM50" i="85"/>
  <c r="AL50" i="85"/>
  <c r="AK50" i="85"/>
  <c r="AJ50" i="85"/>
  <c r="AI50" i="85"/>
  <c r="T50" i="85"/>
  <c r="O50" i="85"/>
  <c r="N50" i="85"/>
  <c r="M50" i="85"/>
  <c r="BN49" i="85"/>
  <c r="BM49" i="85"/>
  <c r="BL49" i="85"/>
  <c r="W49" i="85" s="1"/>
  <c r="AW49" i="85"/>
  <c r="AV49" i="85"/>
  <c r="AX49" i="85" s="1"/>
  <c r="AU49" i="85"/>
  <c r="AS49" i="85"/>
  <c r="AR49" i="85"/>
  <c r="AQ49" i="85"/>
  <c r="AP49" i="85"/>
  <c r="AO49" i="85"/>
  <c r="AN49" i="85"/>
  <c r="AM49" i="85"/>
  <c r="AL49" i="85"/>
  <c r="AK49" i="85"/>
  <c r="AJ49" i="85"/>
  <c r="AI49" i="85"/>
  <c r="S49" i="85"/>
  <c r="O49" i="85"/>
  <c r="N49" i="85"/>
  <c r="M49" i="85"/>
  <c r="CV48" i="85"/>
  <c r="CO48" i="85"/>
  <c r="CJ48" i="85"/>
  <c r="CF48" i="85"/>
  <c r="CB48" i="85"/>
  <c r="BY48" i="85"/>
  <c r="BT48" i="85"/>
  <c r="BN48" i="85"/>
  <c r="BM48" i="85"/>
  <c r="BL48" i="85"/>
  <c r="CR48" i="85" s="1"/>
  <c r="BF48" i="85"/>
  <c r="BE48" i="85"/>
  <c r="AW48" i="85"/>
  <c r="AV48" i="85"/>
  <c r="AX48" i="85" s="1"/>
  <c r="AU48" i="85"/>
  <c r="AS48" i="85"/>
  <c r="AR48" i="85"/>
  <c r="AQ48" i="85"/>
  <c r="AP48" i="85"/>
  <c r="AO48" i="85"/>
  <c r="AN48" i="85"/>
  <c r="AM48" i="85"/>
  <c r="AL48" i="85"/>
  <c r="AK48" i="85"/>
  <c r="AJ48" i="85"/>
  <c r="AI48" i="85"/>
  <c r="W48" i="85"/>
  <c r="U48" i="85"/>
  <c r="T48" i="85"/>
  <c r="S48" i="85"/>
  <c r="O48" i="85"/>
  <c r="N48" i="85"/>
  <c r="M48" i="85"/>
  <c r="D48" i="85"/>
  <c r="C48" i="85"/>
  <c r="BN47" i="85"/>
  <c r="BM47" i="85"/>
  <c r="BL47" i="85"/>
  <c r="AW47" i="85"/>
  <c r="AV47" i="85"/>
  <c r="AU47" i="85"/>
  <c r="AS47" i="85"/>
  <c r="AR47" i="85"/>
  <c r="AQ47" i="85"/>
  <c r="AP47" i="85"/>
  <c r="AO47" i="85"/>
  <c r="AN47" i="85"/>
  <c r="AM47" i="85"/>
  <c r="AL47" i="85"/>
  <c r="AK47" i="85"/>
  <c r="AJ47" i="85"/>
  <c r="AI47" i="85"/>
  <c r="S47" i="85"/>
  <c r="O47" i="85"/>
  <c r="N47" i="85"/>
  <c r="M47" i="85"/>
  <c r="C47" i="85"/>
  <c r="BN46" i="85"/>
  <c r="BM46" i="85"/>
  <c r="BL46" i="85"/>
  <c r="BD46" i="85"/>
  <c r="AW46" i="85"/>
  <c r="AV46" i="85"/>
  <c r="AU46" i="85"/>
  <c r="AS46" i="85"/>
  <c r="AR46" i="85"/>
  <c r="AQ46" i="85"/>
  <c r="AP46" i="85"/>
  <c r="AO46" i="85"/>
  <c r="AN46" i="85"/>
  <c r="AM46" i="85"/>
  <c r="AL46" i="85"/>
  <c r="AK46" i="85"/>
  <c r="AJ46" i="85"/>
  <c r="AI46" i="85"/>
  <c r="W46" i="85"/>
  <c r="T46" i="85"/>
  <c r="O46" i="85"/>
  <c r="N46" i="85"/>
  <c r="M46" i="85"/>
  <c r="C46" i="85"/>
  <c r="BN45" i="85"/>
  <c r="BM45" i="85"/>
  <c r="BL45" i="85"/>
  <c r="AW45" i="85"/>
  <c r="AV45" i="85"/>
  <c r="AX45" i="85" s="1"/>
  <c r="AU45" i="85"/>
  <c r="AS45" i="85"/>
  <c r="AR45" i="85"/>
  <c r="AQ45" i="85"/>
  <c r="AP45" i="85"/>
  <c r="AO45" i="85"/>
  <c r="AN45" i="85"/>
  <c r="AM45" i="85"/>
  <c r="AL45" i="85"/>
  <c r="AK45" i="85"/>
  <c r="AJ45" i="85"/>
  <c r="AI45" i="85"/>
  <c r="S45" i="85"/>
  <c r="O45" i="85"/>
  <c r="N45" i="85"/>
  <c r="M45" i="85"/>
  <c r="BN44" i="85"/>
  <c r="BM44" i="85"/>
  <c r="AW44" i="85"/>
  <c r="AV44" i="85"/>
  <c r="AX44" i="85" s="1"/>
  <c r="AU44" i="85"/>
  <c r="AS44" i="85"/>
  <c r="AR44" i="85"/>
  <c r="AQ44" i="85"/>
  <c r="AP44" i="85"/>
  <c r="AO44" i="85"/>
  <c r="AN44" i="85"/>
  <c r="AM44" i="85"/>
  <c r="AL44" i="85"/>
  <c r="AK44" i="85"/>
  <c r="AJ44" i="85"/>
  <c r="AI44" i="85"/>
  <c r="N44" i="85"/>
  <c r="M44" i="85"/>
  <c r="BN43" i="85"/>
  <c r="BM43" i="85"/>
  <c r="AW43" i="85"/>
  <c r="AV43" i="85"/>
  <c r="AU43" i="85"/>
  <c r="AS43" i="85"/>
  <c r="AR43" i="85"/>
  <c r="AQ43" i="85"/>
  <c r="AP43" i="85"/>
  <c r="AO43" i="85"/>
  <c r="AN43" i="85"/>
  <c r="AM43" i="85"/>
  <c r="AL43" i="85"/>
  <c r="AK43" i="85"/>
  <c r="AJ43" i="85"/>
  <c r="AI43" i="85"/>
  <c r="N43" i="85"/>
  <c r="M43" i="85"/>
  <c r="BN42" i="85"/>
  <c r="BM42" i="85"/>
  <c r="AW42" i="85"/>
  <c r="AV42" i="85"/>
  <c r="AX42" i="85" s="1"/>
  <c r="AU42" i="85"/>
  <c r="AS42" i="85"/>
  <c r="AR42" i="85"/>
  <c r="AQ42" i="85"/>
  <c r="AP42" i="85"/>
  <c r="AO42" i="85"/>
  <c r="AN42" i="85"/>
  <c r="AM42" i="85"/>
  <c r="AL42" i="85"/>
  <c r="AK42" i="85"/>
  <c r="AJ42" i="85"/>
  <c r="AI42" i="85"/>
  <c r="N42" i="85"/>
  <c r="M42" i="85"/>
  <c r="BN41" i="85"/>
  <c r="BM41" i="85"/>
  <c r="AW41" i="85"/>
  <c r="AV41" i="85"/>
  <c r="AX41" i="85" s="1"/>
  <c r="AU41" i="85"/>
  <c r="AS41" i="85"/>
  <c r="AR41" i="85"/>
  <c r="AQ41" i="85"/>
  <c r="AP41" i="85"/>
  <c r="AO41" i="85"/>
  <c r="AN41" i="85"/>
  <c r="AM41" i="85"/>
  <c r="AL41" i="85"/>
  <c r="AK41" i="85"/>
  <c r="AJ41" i="85"/>
  <c r="AI41" i="85"/>
  <c r="N41" i="85"/>
  <c r="M41" i="85"/>
  <c r="BN40" i="85"/>
  <c r="BM40" i="85"/>
  <c r="AW40" i="85"/>
  <c r="AV40" i="85"/>
  <c r="AX40" i="85" s="1"/>
  <c r="AU40" i="85"/>
  <c r="AS40" i="85"/>
  <c r="AR40" i="85"/>
  <c r="AQ40" i="85"/>
  <c r="AP40" i="85"/>
  <c r="AO40" i="85"/>
  <c r="AN40" i="85"/>
  <c r="AM40" i="85"/>
  <c r="AL40" i="85"/>
  <c r="AK40" i="85"/>
  <c r="AJ40" i="85"/>
  <c r="AI40" i="85"/>
  <c r="N40" i="85"/>
  <c r="M40" i="85"/>
  <c r="BN39" i="85"/>
  <c r="BM39" i="85"/>
  <c r="AW39" i="85"/>
  <c r="AV39" i="85"/>
  <c r="AU39" i="85"/>
  <c r="AS39" i="85"/>
  <c r="AR39" i="85"/>
  <c r="AQ39" i="85"/>
  <c r="AP39" i="85"/>
  <c r="AO39" i="85"/>
  <c r="AN39" i="85"/>
  <c r="AM39" i="85"/>
  <c r="AL39" i="85"/>
  <c r="AK39" i="85"/>
  <c r="AJ39" i="85"/>
  <c r="AI39" i="85"/>
  <c r="N39" i="85"/>
  <c r="M39" i="85"/>
  <c r="BN38" i="85"/>
  <c r="BM38" i="85"/>
  <c r="AW38" i="85"/>
  <c r="AV38" i="85"/>
  <c r="AX38" i="85" s="1"/>
  <c r="AU38" i="85"/>
  <c r="AS38" i="85"/>
  <c r="AR38" i="85"/>
  <c r="AQ38" i="85"/>
  <c r="AP38" i="85"/>
  <c r="AO38" i="85"/>
  <c r="AN38" i="85"/>
  <c r="AM38" i="85"/>
  <c r="AL38" i="85"/>
  <c r="AK38" i="85"/>
  <c r="AJ38" i="85"/>
  <c r="AI38" i="85"/>
  <c r="N38" i="85"/>
  <c r="M38" i="85"/>
  <c r="BN37" i="85"/>
  <c r="BM37" i="85"/>
  <c r="AW37" i="85"/>
  <c r="AV37" i="85"/>
  <c r="AX37" i="85" s="1"/>
  <c r="AU37" i="85"/>
  <c r="AS37" i="85"/>
  <c r="AR37" i="85"/>
  <c r="AQ37" i="85"/>
  <c r="AP37" i="85"/>
  <c r="AO37" i="85"/>
  <c r="AN37" i="85"/>
  <c r="AM37" i="85"/>
  <c r="AL37" i="85"/>
  <c r="AK37" i="85"/>
  <c r="AJ37" i="85"/>
  <c r="AI37" i="85"/>
  <c r="N37" i="85"/>
  <c r="M37" i="85"/>
  <c r="BN36" i="85"/>
  <c r="BM36" i="85"/>
  <c r="AW36" i="85"/>
  <c r="AV36" i="85"/>
  <c r="AX36" i="85" s="1"/>
  <c r="AU36" i="85"/>
  <c r="AS36" i="85"/>
  <c r="AR36" i="85"/>
  <c r="AQ36" i="85"/>
  <c r="AP36" i="85"/>
  <c r="AO36" i="85"/>
  <c r="AN36" i="85"/>
  <c r="AM36" i="85"/>
  <c r="AL36" i="85"/>
  <c r="AK36" i="85"/>
  <c r="AJ36" i="85"/>
  <c r="AI36" i="85"/>
  <c r="N36" i="85"/>
  <c r="M36" i="85"/>
  <c r="BN35" i="85"/>
  <c r="BM35" i="85"/>
  <c r="AW35" i="85"/>
  <c r="AV35" i="85"/>
  <c r="AU35" i="85"/>
  <c r="AS35" i="85"/>
  <c r="AR35" i="85"/>
  <c r="AQ35" i="85"/>
  <c r="AP35" i="85"/>
  <c r="AO35" i="85"/>
  <c r="AN35" i="85"/>
  <c r="AM35" i="85"/>
  <c r="AL35" i="85"/>
  <c r="AK35" i="85"/>
  <c r="AJ35" i="85"/>
  <c r="AI35" i="85"/>
  <c r="N35" i="85"/>
  <c r="M35" i="85"/>
  <c r="BN34" i="85"/>
  <c r="BM34" i="85"/>
  <c r="AW34" i="85"/>
  <c r="AV34" i="85"/>
  <c r="AX34" i="85" s="1"/>
  <c r="AU34" i="85"/>
  <c r="AS34" i="85"/>
  <c r="AR34" i="85"/>
  <c r="AQ34" i="85"/>
  <c r="AP34" i="85"/>
  <c r="AO34" i="85"/>
  <c r="AN34" i="85"/>
  <c r="AM34" i="85"/>
  <c r="AL34" i="85"/>
  <c r="AK34" i="85"/>
  <c r="AJ34" i="85"/>
  <c r="AI34" i="85"/>
  <c r="N34" i="85"/>
  <c r="M34" i="85"/>
  <c r="BN33" i="85"/>
  <c r="BM33" i="85"/>
  <c r="AW33" i="85"/>
  <c r="AV33" i="85"/>
  <c r="AX33" i="85" s="1"/>
  <c r="AU33" i="85"/>
  <c r="AS33" i="85"/>
  <c r="AR33" i="85"/>
  <c r="AQ33" i="85"/>
  <c r="AP33" i="85"/>
  <c r="AO33" i="85"/>
  <c r="AN33" i="85"/>
  <c r="AM33" i="85"/>
  <c r="AL33" i="85"/>
  <c r="AK33" i="85"/>
  <c r="AJ33" i="85"/>
  <c r="AI33" i="85"/>
  <c r="N33" i="85"/>
  <c r="M33" i="85"/>
  <c r="BN32" i="85"/>
  <c r="BM32" i="85"/>
  <c r="AW32" i="85"/>
  <c r="AV32" i="85"/>
  <c r="AX32" i="85" s="1"/>
  <c r="AU32" i="85"/>
  <c r="AS32" i="85"/>
  <c r="AR32" i="85"/>
  <c r="AQ32" i="85"/>
  <c r="AP32" i="85"/>
  <c r="AO32" i="85"/>
  <c r="AN32" i="85"/>
  <c r="AM32" i="85"/>
  <c r="AL32" i="85"/>
  <c r="AK32" i="85"/>
  <c r="AJ32" i="85"/>
  <c r="AI32" i="85"/>
  <c r="N32" i="85"/>
  <c r="M32" i="85"/>
  <c r="BN31" i="85"/>
  <c r="BM31" i="85"/>
  <c r="AW31" i="85"/>
  <c r="AV31" i="85"/>
  <c r="AU31" i="85"/>
  <c r="AS31" i="85"/>
  <c r="AR31" i="85"/>
  <c r="AQ31" i="85"/>
  <c r="AP31" i="85"/>
  <c r="AO31" i="85"/>
  <c r="AN31" i="85"/>
  <c r="AM31" i="85"/>
  <c r="AL31" i="85"/>
  <c r="AK31" i="85"/>
  <c r="AJ31" i="85"/>
  <c r="AI31" i="85"/>
  <c r="N31" i="85"/>
  <c r="M31" i="85"/>
  <c r="BN30" i="85"/>
  <c r="BM30" i="85"/>
  <c r="AW30" i="85"/>
  <c r="AV30" i="85"/>
  <c r="AX30" i="85" s="1"/>
  <c r="AU30" i="85"/>
  <c r="AS30" i="85"/>
  <c r="AR30" i="85"/>
  <c r="AQ30" i="85"/>
  <c r="AP30" i="85"/>
  <c r="AO30" i="85"/>
  <c r="AN30" i="85"/>
  <c r="AM30" i="85"/>
  <c r="AL30" i="85"/>
  <c r="AK30" i="85"/>
  <c r="AJ30" i="85"/>
  <c r="AI30" i="85"/>
  <c r="N30" i="85"/>
  <c r="M30" i="85"/>
  <c r="BN29" i="85"/>
  <c r="BM29" i="85"/>
  <c r="AW29" i="85"/>
  <c r="AV29" i="85"/>
  <c r="AX29" i="85" s="1"/>
  <c r="AU29" i="85"/>
  <c r="AS29" i="85"/>
  <c r="AR29" i="85"/>
  <c r="AQ29" i="85"/>
  <c r="AP29" i="85"/>
  <c r="AO29" i="85"/>
  <c r="AN29" i="85"/>
  <c r="AM29" i="85"/>
  <c r="AL29" i="85"/>
  <c r="AK29" i="85"/>
  <c r="AJ29" i="85"/>
  <c r="AI29" i="85"/>
  <c r="N29" i="85"/>
  <c r="M29" i="85"/>
  <c r="BN28" i="85"/>
  <c r="BM28" i="85"/>
  <c r="AW28" i="85"/>
  <c r="AV28" i="85"/>
  <c r="AX28" i="85" s="1"/>
  <c r="AU28" i="85"/>
  <c r="AS28" i="85"/>
  <c r="AR28" i="85"/>
  <c r="AQ28" i="85"/>
  <c r="AP28" i="85"/>
  <c r="AO28" i="85"/>
  <c r="AN28" i="85"/>
  <c r="AM28" i="85"/>
  <c r="AL28" i="85"/>
  <c r="AK28" i="85"/>
  <c r="AJ28" i="85"/>
  <c r="AI28" i="85"/>
  <c r="N28" i="85"/>
  <c r="M28" i="85"/>
  <c r="BN27" i="85"/>
  <c r="BM27" i="85"/>
  <c r="AW27" i="85"/>
  <c r="AV27" i="85"/>
  <c r="AU27" i="85"/>
  <c r="AS27" i="85"/>
  <c r="AR27" i="85"/>
  <c r="AQ27" i="85"/>
  <c r="AP27" i="85"/>
  <c r="AO27" i="85"/>
  <c r="AN27" i="85"/>
  <c r="AM27" i="85"/>
  <c r="AL27" i="85"/>
  <c r="AK27" i="85"/>
  <c r="AJ27" i="85"/>
  <c r="AI27" i="85"/>
  <c r="N27" i="85"/>
  <c r="M27" i="85"/>
  <c r="BN26" i="85"/>
  <c r="BM26" i="85"/>
  <c r="AW26" i="85"/>
  <c r="AV26" i="85"/>
  <c r="AX26" i="85" s="1"/>
  <c r="AU26" i="85"/>
  <c r="AS26" i="85"/>
  <c r="AR26" i="85"/>
  <c r="AQ26" i="85"/>
  <c r="AP26" i="85"/>
  <c r="AO26" i="85"/>
  <c r="AN26" i="85"/>
  <c r="AM26" i="85"/>
  <c r="AL26" i="85"/>
  <c r="AK26" i="85"/>
  <c r="AJ26" i="85"/>
  <c r="AI26" i="85"/>
  <c r="N26" i="85"/>
  <c r="M26" i="85"/>
  <c r="BN25" i="85"/>
  <c r="BM25" i="85"/>
  <c r="AW25" i="85"/>
  <c r="AV25" i="85"/>
  <c r="AX25" i="85" s="1"/>
  <c r="AU25" i="85"/>
  <c r="AS25" i="85"/>
  <c r="AR25" i="85"/>
  <c r="AQ25" i="85"/>
  <c r="AP25" i="85"/>
  <c r="AO25" i="85"/>
  <c r="AN25" i="85"/>
  <c r="AM25" i="85"/>
  <c r="AL25" i="85"/>
  <c r="AK25" i="85"/>
  <c r="AJ25" i="85"/>
  <c r="AI25" i="85"/>
  <c r="N25" i="85"/>
  <c r="M25" i="85"/>
  <c r="BN24" i="85"/>
  <c r="BM24" i="85"/>
  <c r="AW24" i="85"/>
  <c r="AV24" i="85"/>
  <c r="AX24" i="85" s="1"/>
  <c r="AU24" i="85"/>
  <c r="AS24" i="85"/>
  <c r="AR24" i="85"/>
  <c r="AQ24" i="85"/>
  <c r="AP24" i="85"/>
  <c r="AO24" i="85"/>
  <c r="AN24" i="85"/>
  <c r="AM24" i="85"/>
  <c r="AL24" i="85"/>
  <c r="AK24" i="85"/>
  <c r="AJ24" i="85"/>
  <c r="AI24" i="85"/>
  <c r="N24" i="85"/>
  <c r="M24" i="85"/>
  <c r="BN23" i="85"/>
  <c r="BM23" i="85"/>
  <c r="AW23" i="85"/>
  <c r="AV23" i="85"/>
  <c r="AU23" i="85"/>
  <c r="AS23" i="85"/>
  <c r="AR23" i="85"/>
  <c r="AQ23" i="85"/>
  <c r="AP23" i="85"/>
  <c r="AO23" i="85"/>
  <c r="AN23" i="85"/>
  <c r="AM23" i="85"/>
  <c r="AL23" i="85"/>
  <c r="AK23" i="85"/>
  <c r="AJ23" i="85"/>
  <c r="AI23" i="85"/>
  <c r="N23" i="85"/>
  <c r="M23" i="85"/>
  <c r="BN22" i="85"/>
  <c r="BM22" i="85"/>
  <c r="AW22" i="85"/>
  <c r="AV22" i="85"/>
  <c r="AX22" i="85" s="1"/>
  <c r="AU22" i="85"/>
  <c r="AS22" i="85"/>
  <c r="AR22" i="85"/>
  <c r="AQ22" i="85"/>
  <c r="AP22" i="85"/>
  <c r="AO22" i="85"/>
  <c r="AN22" i="85"/>
  <c r="AM22" i="85"/>
  <c r="AL22" i="85"/>
  <c r="AK22" i="85"/>
  <c r="AJ22" i="85"/>
  <c r="AI22" i="85"/>
  <c r="N22" i="85"/>
  <c r="M22" i="85"/>
  <c r="BN21" i="85"/>
  <c r="BM21" i="85"/>
  <c r="AW21" i="85"/>
  <c r="AV21" i="85"/>
  <c r="AX21" i="85" s="1"/>
  <c r="AU21" i="85"/>
  <c r="AS21" i="85"/>
  <c r="AR21" i="85"/>
  <c r="AQ21" i="85"/>
  <c r="AP21" i="85"/>
  <c r="AO21" i="85"/>
  <c r="AN21" i="85"/>
  <c r="AM21" i="85"/>
  <c r="AL21" i="85"/>
  <c r="AK21" i="85"/>
  <c r="AJ21" i="85"/>
  <c r="AI21" i="85"/>
  <c r="N21" i="85"/>
  <c r="M21" i="85"/>
  <c r="BN20" i="85"/>
  <c r="BM20" i="85"/>
  <c r="AW20" i="85"/>
  <c r="AV20" i="85"/>
  <c r="AX20" i="85" s="1"/>
  <c r="AU20" i="85"/>
  <c r="AS20" i="85"/>
  <c r="AR20" i="85"/>
  <c r="AQ20" i="85"/>
  <c r="AP20" i="85"/>
  <c r="AO20" i="85"/>
  <c r="AN20" i="85"/>
  <c r="AM20" i="85"/>
  <c r="AL20" i="85"/>
  <c r="AK20" i="85"/>
  <c r="AJ20" i="85"/>
  <c r="AI20" i="85"/>
  <c r="N20" i="85"/>
  <c r="M20" i="85"/>
  <c r="BN19" i="85"/>
  <c r="BM19" i="85"/>
  <c r="AW19" i="85"/>
  <c r="AV19" i="85"/>
  <c r="AU19" i="85"/>
  <c r="AS19" i="85"/>
  <c r="AR19" i="85"/>
  <c r="AQ19" i="85"/>
  <c r="AP19" i="85"/>
  <c r="AO19" i="85"/>
  <c r="AN19" i="85"/>
  <c r="AM19" i="85"/>
  <c r="AL19" i="85"/>
  <c r="AK19" i="85"/>
  <c r="AJ19" i="85"/>
  <c r="AI19" i="85"/>
  <c r="N19" i="85"/>
  <c r="M19" i="85"/>
  <c r="BN18" i="85"/>
  <c r="BM18" i="85"/>
  <c r="AW18" i="85"/>
  <c r="AV18" i="85"/>
  <c r="AX18" i="85" s="1"/>
  <c r="AU18" i="85"/>
  <c r="AS18" i="85"/>
  <c r="AR18" i="85"/>
  <c r="AQ18" i="85"/>
  <c r="AP18" i="85"/>
  <c r="AO18" i="85"/>
  <c r="AN18" i="85"/>
  <c r="AM18" i="85"/>
  <c r="AL18" i="85"/>
  <c r="AK18" i="85"/>
  <c r="AJ18" i="85"/>
  <c r="AI18" i="85"/>
  <c r="N18" i="85"/>
  <c r="M18" i="85"/>
  <c r="BN17" i="85"/>
  <c r="BM17" i="85"/>
  <c r="AW17" i="85"/>
  <c r="AV17" i="85"/>
  <c r="AX17" i="85" s="1"/>
  <c r="AU17" i="85"/>
  <c r="AS17" i="85"/>
  <c r="AR17" i="85"/>
  <c r="AQ17" i="85"/>
  <c r="AP17" i="85"/>
  <c r="AO17" i="85"/>
  <c r="AN17" i="85"/>
  <c r="AM17" i="85"/>
  <c r="AL17" i="85"/>
  <c r="AK17" i="85"/>
  <c r="AJ17" i="85"/>
  <c r="AI17" i="85"/>
  <c r="N17" i="85"/>
  <c r="M17" i="85"/>
  <c r="BN16" i="85"/>
  <c r="BM16" i="85"/>
  <c r="AW16" i="85"/>
  <c r="AV16" i="85"/>
  <c r="AX16" i="85" s="1"/>
  <c r="AU16" i="85"/>
  <c r="AS16" i="85"/>
  <c r="AR16" i="85"/>
  <c r="AQ16" i="85"/>
  <c r="AP16" i="85"/>
  <c r="AO16" i="85"/>
  <c r="AN16" i="85"/>
  <c r="AM16" i="85"/>
  <c r="AL16" i="85"/>
  <c r="AK16" i="85"/>
  <c r="AJ16" i="85"/>
  <c r="AI16" i="85"/>
  <c r="N16" i="85"/>
  <c r="M16" i="85"/>
  <c r="BN15" i="85"/>
  <c r="BM15" i="85"/>
  <c r="AW15" i="85"/>
  <c r="AV15" i="85"/>
  <c r="AU15" i="85"/>
  <c r="AS15" i="85"/>
  <c r="AR15" i="85"/>
  <c r="AQ15" i="85"/>
  <c r="AP15" i="85"/>
  <c r="AO15" i="85"/>
  <c r="AN15" i="85"/>
  <c r="AM15" i="85"/>
  <c r="AL15" i="85"/>
  <c r="AK15" i="85"/>
  <c r="AJ15" i="85"/>
  <c r="AI15" i="85"/>
  <c r="N15" i="85"/>
  <c r="M15" i="85"/>
  <c r="BN14" i="85"/>
  <c r="BM14" i="85"/>
  <c r="AW14" i="85"/>
  <c r="AV14" i="85"/>
  <c r="AX14" i="85" s="1"/>
  <c r="AU14" i="85"/>
  <c r="AS14" i="85"/>
  <c r="AR14" i="85"/>
  <c r="AQ14" i="85"/>
  <c r="AP14" i="85"/>
  <c r="AO14" i="85"/>
  <c r="AN14" i="85"/>
  <c r="AM14" i="85"/>
  <c r="AL14" i="85"/>
  <c r="AK14" i="85"/>
  <c r="AJ14" i="85"/>
  <c r="AI14" i="85"/>
  <c r="N14" i="85"/>
  <c r="M14" i="85"/>
  <c r="BN13" i="85"/>
  <c r="BM13" i="85"/>
  <c r="AW13" i="85"/>
  <c r="AV13" i="85"/>
  <c r="AX13" i="85" s="1"/>
  <c r="AU13" i="85"/>
  <c r="AS13" i="85"/>
  <c r="AR13" i="85"/>
  <c r="AQ13" i="85"/>
  <c r="AP13" i="85"/>
  <c r="AO13" i="85"/>
  <c r="AN13" i="85"/>
  <c r="AM13" i="85"/>
  <c r="AL13" i="85"/>
  <c r="AK13" i="85"/>
  <c r="AJ13" i="85"/>
  <c r="AI13" i="85"/>
  <c r="N13" i="85"/>
  <c r="M13" i="85"/>
  <c r="BN12" i="85"/>
  <c r="BM12" i="85"/>
  <c r="AW12" i="85"/>
  <c r="AV12" i="85"/>
  <c r="AX12" i="85" s="1"/>
  <c r="AU12" i="85"/>
  <c r="AS12" i="85"/>
  <c r="AR12" i="85"/>
  <c r="AQ12" i="85"/>
  <c r="AP12" i="85"/>
  <c r="AO12" i="85"/>
  <c r="AN12" i="85"/>
  <c r="AM12" i="85"/>
  <c r="AL12" i="85"/>
  <c r="AK12" i="85"/>
  <c r="AJ12" i="85"/>
  <c r="AI12" i="85"/>
  <c r="N12" i="85"/>
  <c r="M12" i="85"/>
  <c r="BN11" i="85"/>
  <c r="BM11" i="85"/>
  <c r="AW11" i="85"/>
  <c r="AV11" i="85"/>
  <c r="AU11" i="85"/>
  <c r="AS11" i="85"/>
  <c r="AR11" i="85"/>
  <c r="AQ11" i="85"/>
  <c r="AP11" i="85"/>
  <c r="AO11" i="85"/>
  <c r="AN11" i="85"/>
  <c r="AM11" i="85"/>
  <c r="AL11" i="85"/>
  <c r="AK11" i="85"/>
  <c r="AJ11" i="85"/>
  <c r="AI11" i="85"/>
  <c r="N11" i="85"/>
  <c r="M11" i="85"/>
  <c r="IU43" i="30"/>
  <c r="IU44" i="30"/>
  <c r="IU45" i="30"/>
  <c r="IU46" i="30"/>
  <c r="IU47" i="30"/>
  <c r="IU48" i="30"/>
  <c r="IU49" i="30"/>
  <c r="IU50" i="30"/>
  <c r="IU51" i="30"/>
  <c r="IU52" i="30"/>
  <c r="IU53" i="30"/>
  <c r="IU54" i="30"/>
  <c r="IU55" i="30"/>
  <c r="IU56" i="30"/>
  <c r="IU57" i="30"/>
  <c r="IU58" i="30"/>
  <c r="IU59" i="30"/>
  <c r="IU60" i="30"/>
  <c r="IU61" i="30"/>
  <c r="IU62" i="30"/>
  <c r="IU63" i="30"/>
  <c r="IU64" i="30"/>
  <c r="IU65" i="30"/>
  <c r="IU66" i="30"/>
  <c r="IU67" i="30"/>
  <c r="IU68" i="30"/>
  <c r="IU69" i="30"/>
  <c r="IU70" i="30"/>
  <c r="IU71" i="30"/>
  <c r="IU72" i="30"/>
  <c r="IU73" i="30"/>
  <c r="IU74" i="30"/>
  <c r="IU75" i="30"/>
  <c r="IU76" i="30"/>
  <c r="IU77" i="30"/>
  <c r="IU78" i="30"/>
  <c r="IU79" i="30"/>
  <c r="IU80" i="30"/>
  <c r="IU81" i="30"/>
  <c r="IU82" i="30"/>
  <c r="IU83" i="30"/>
  <c r="IU84" i="30"/>
  <c r="IU85" i="30"/>
  <c r="IU86" i="30"/>
  <c r="IU87" i="30"/>
  <c r="IU88" i="30"/>
  <c r="IU89" i="30"/>
  <c r="IU90" i="30"/>
  <c r="IU91" i="30"/>
  <c r="IU92" i="30"/>
  <c r="IU93" i="30"/>
  <c r="IU94" i="30"/>
  <c r="IU95" i="30"/>
  <c r="IU96" i="30"/>
  <c r="IU97" i="30"/>
  <c r="IU98" i="30"/>
  <c r="IU99" i="30"/>
  <c r="IU100" i="30"/>
  <c r="IU101" i="30"/>
  <c r="IU102" i="30"/>
  <c r="IU103" i="30"/>
  <c r="IU104" i="30"/>
  <c r="IU105" i="30"/>
  <c r="IU106" i="30"/>
  <c r="IU107" i="30"/>
  <c r="IU108" i="30"/>
  <c r="IU109" i="30"/>
  <c r="IU110" i="30"/>
  <c r="IU111" i="30"/>
  <c r="IU112" i="30"/>
  <c r="IU113" i="30"/>
  <c r="IU114" i="30"/>
  <c r="IU115" i="30"/>
  <c r="IU116" i="30"/>
  <c r="IU117" i="30"/>
  <c r="IU118" i="30"/>
  <c r="IU119" i="30"/>
  <c r="IU120" i="30"/>
  <c r="IU121" i="30"/>
  <c r="IU122" i="30"/>
  <c r="IU123" i="30"/>
  <c r="IU124" i="30"/>
  <c r="IU125" i="30"/>
  <c r="IU126" i="30"/>
  <c r="IU127" i="30"/>
  <c r="IU128" i="30"/>
  <c r="IU129" i="30"/>
  <c r="IU130" i="30"/>
  <c r="IU131" i="30"/>
  <c r="IU132" i="30"/>
  <c r="IU133" i="30"/>
  <c r="IU134" i="30"/>
  <c r="IU135" i="30"/>
  <c r="IU136" i="30"/>
  <c r="IU137" i="30"/>
  <c r="IU138" i="30"/>
  <c r="IU139" i="30"/>
  <c r="IU140" i="30"/>
  <c r="IU141" i="30"/>
  <c r="IU142" i="30"/>
  <c r="IU143" i="30"/>
  <c r="IU144" i="30"/>
  <c r="IU145" i="30"/>
  <c r="IU146" i="30"/>
  <c r="IU147" i="30"/>
  <c r="IU148" i="30"/>
  <c r="IU149" i="30"/>
  <c r="IU150" i="30"/>
  <c r="IU151" i="30"/>
  <c r="IU152" i="30"/>
  <c r="IU153" i="30"/>
  <c r="IU154" i="30"/>
  <c r="IU155" i="30"/>
  <c r="IU156" i="30"/>
  <c r="IU157" i="30"/>
  <c r="IU158" i="30"/>
  <c r="IU159" i="30"/>
  <c r="IU160" i="30"/>
  <c r="IU161" i="30"/>
  <c r="IU162" i="30"/>
  <c r="IU163" i="30"/>
  <c r="IU164" i="30"/>
  <c r="IU165" i="30"/>
  <c r="IU166" i="30"/>
  <c r="IU167" i="30"/>
  <c r="IU168" i="30"/>
  <c r="IU169" i="30"/>
  <c r="IU170" i="30"/>
  <c r="IU171" i="30"/>
  <c r="IU172" i="30"/>
  <c r="IU173" i="30"/>
  <c r="IU174" i="30"/>
  <c r="IU175" i="30"/>
  <c r="IU176" i="30"/>
  <c r="IU177" i="30"/>
  <c r="IU178" i="30"/>
  <c r="IU179" i="30"/>
  <c r="IU180" i="30"/>
  <c r="IU181" i="30"/>
  <c r="IU182" i="30"/>
  <c r="IU183" i="30"/>
  <c r="IU184" i="30"/>
  <c r="IU185" i="30"/>
  <c r="IU186" i="30"/>
  <c r="IU187" i="30"/>
  <c r="IU188" i="30"/>
  <c r="IU189" i="30"/>
  <c r="IU190" i="30"/>
  <c r="IU191" i="30"/>
  <c r="IU192" i="30"/>
  <c r="IU193" i="30"/>
  <c r="IU194" i="30"/>
  <c r="IU195" i="30"/>
  <c r="IU196" i="30"/>
  <c r="IU197" i="30"/>
  <c r="IU198" i="30"/>
  <c r="IU199" i="30"/>
  <c r="IU200" i="30"/>
  <c r="IU201" i="30"/>
  <c r="IU202" i="30"/>
  <c r="IU203" i="30"/>
  <c r="IU204" i="30"/>
  <c r="IU205" i="30"/>
  <c r="IU206" i="30"/>
  <c r="IU207" i="30"/>
  <c r="IT43" i="30"/>
  <c r="IT44" i="30"/>
  <c r="IT45" i="30"/>
  <c r="IT46" i="30"/>
  <c r="IT47" i="30"/>
  <c r="IT48" i="30"/>
  <c r="IT49" i="30"/>
  <c r="IT50" i="30"/>
  <c r="IT51" i="30"/>
  <c r="IT52" i="30"/>
  <c r="IT53" i="30"/>
  <c r="IT54" i="30"/>
  <c r="IT55" i="30"/>
  <c r="IT56" i="30"/>
  <c r="IT57" i="30"/>
  <c r="IT58" i="30"/>
  <c r="IT59" i="30"/>
  <c r="IT60" i="30"/>
  <c r="IT61" i="30"/>
  <c r="IT62" i="30"/>
  <c r="IT63" i="30"/>
  <c r="IT64" i="30"/>
  <c r="IT65" i="30"/>
  <c r="IT66" i="30"/>
  <c r="IT67" i="30"/>
  <c r="IT68" i="30"/>
  <c r="IT69" i="30"/>
  <c r="IT70" i="30"/>
  <c r="IT71" i="30"/>
  <c r="IT72" i="30"/>
  <c r="IT73" i="30"/>
  <c r="IT74" i="30"/>
  <c r="IT75" i="30"/>
  <c r="IT76" i="30"/>
  <c r="IT77" i="30"/>
  <c r="IT78" i="30"/>
  <c r="IT79" i="30"/>
  <c r="IT80" i="30"/>
  <c r="IT81" i="30"/>
  <c r="IT82" i="30"/>
  <c r="IT83" i="30"/>
  <c r="IT84" i="30"/>
  <c r="IT85" i="30"/>
  <c r="IT86" i="30"/>
  <c r="IT87" i="30"/>
  <c r="IT88" i="30"/>
  <c r="IT89" i="30"/>
  <c r="IT90" i="30"/>
  <c r="IT91" i="30"/>
  <c r="IT92" i="30"/>
  <c r="IT93" i="30"/>
  <c r="IT94" i="30"/>
  <c r="IT95" i="30"/>
  <c r="IT96" i="30"/>
  <c r="IT97" i="30"/>
  <c r="IT98" i="30"/>
  <c r="IT99" i="30"/>
  <c r="IT100" i="30"/>
  <c r="IT101" i="30"/>
  <c r="IT102" i="30"/>
  <c r="IT103" i="30"/>
  <c r="IT104" i="30"/>
  <c r="IT105" i="30"/>
  <c r="IT106" i="30"/>
  <c r="IT107" i="30"/>
  <c r="IT108" i="30"/>
  <c r="IT109" i="30"/>
  <c r="IT110" i="30"/>
  <c r="IT111" i="30"/>
  <c r="IT112" i="30"/>
  <c r="IT113" i="30"/>
  <c r="IT114" i="30"/>
  <c r="IT115" i="30"/>
  <c r="IT116" i="30"/>
  <c r="IT117" i="30"/>
  <c r="IT118" i="30"/>
  <c r="IT119" i="30"/>
  <c r="IT120" i="30"/>
  <c r="IT121" i="30"/>
  <c r="IT122" i="30"/>
  <c r="IT123" i="30"/>
  <c r="IT124" i="30"/>
  <c r="IT125" i="30"/>
  <c r="IT126" i="30"/>
  <c r="IT127" i="30"/>
  <c r="IT128" i="30"/>
  <c r="IT129" i="30"/>
  <c r="IT130" i="30"/>
  <c r="IT131" i="30"/>
  <c r="IT132" i="30"/>
  <c r="IT133" i="30"/>
  <c r="IT134" i="30"/>
  <c r="IT135" i="30"/>
  <c r="IT136" i="30"/>
  <c r="IT137" i="30"/>
  <c r="IT138" i="30"/>
  <c r="IT139" i="30"/>
  <c r="IT140" i="30"/>
  <c r="IT141" i="30"/>
  <c r="IT142" i="30"/>
  <c r="IT143" i="30"/>
  <c r="IT144" i="30"/>
  <c r="IT145" i="30"/>
  <c r="IT146" i="30"/>
  <c r="IT147" i="30"/>
  <c r="IT148" i="30"/>
  <c r="IT149" i="30"/>
  <c r="IT150" i="30"/>
  <c r="IT151" i="30"/>
  <c r="IT152" i="30"/>
  <c r="IT153" i="30"/>
  <c r="IT154" i="30"/>
  <c r="IT155" i="30"/>
  <c r="IT156" i="30"/>
  <c r="IT157" i="30"/>
  <c r="IT158" i="30"/>
  <c r="IT159" i="30"/>
  <c r="IT160" i="30"/>
  <c r="IT161" i="30"/>
  <c r="IT162" i="30"/>
  <c r="IT163" i="30"/>
  <c r="IT164" i="30"/>
  <c r="IT165" i="30"/>
  <c r="IT166" i="30"/>
  <c r="IT167" i="30"/>
  <c r="IT168" i="30"/>
  <c r="IT169" i="30"/>
  <c r="IT170" i="30"/>
  <c r="IT171" i="30"/>
  <c r="IT172" i="30"/>
  <c r="IT173" i="30"/>
  <c r="IT174" i="30"/>
  <c r="IT175" i="30"/>
  <c r="IT176" i="30"/>
  <c r="IT177" i="30"/>
  <c r="IT178" i="30"/>
  <c r="IT179" i="30"/>
  <c r="IT180" i="30"/>
  <c r="IT181" i="30"/>
  <c r="IT182" i="30"/>
  <c r="IT183" i="30"/>
  <c r="IT184" i="30"/>
  <c r="IT185" i="30"/>
  <c r="IT186" i="30"/>
  <c r="IT187" i="30"/>
  <c r="IT188" i="30"/>
  <c r="IT189" i="30"/>
  <c r="IT190" i="30"/>
  <c r="IT191" i="30"/>
  <c r="IT192" i="30"/>
  <c r="IT193" i="30"/>
  <c r="IT194" i="30"/>
  <c r="IT195" i="30"/>
  <c r="IT196" i="30"/>
  <c r="IT197" i="30"/>
  <c r="IT198" i="30"/>
  <c r="IT199" i="30"/>
  <c r="IT200" i="30"/>
  <c r="IT201" i="30"/>
  <c r="IT202" i="30"/>
  <c r="IT203" i="30"/>
  <c r="IT204" i="30"/>
  <c r="IT205" i="30"/>
  <c r="IT206" i="30"/>
  <c r="IT207" i="30"/>
  <c r="IR43" i="30"/>
  <c r="IR44" i="30"/>
  <c r="IR45" i="30"/>
  <c r="IR46" i="30"/>
  <c r="IR47" i="30"/>
  <c r="IR48" i="30"/>
  <c r="IR49" i="30"/>
  <c r="IR50" i="30"/>
  <c r="IR51" i="30"/>
  <c r="IR52" i="30"/>
  <c r="IR53" i="30"/>
  <c r="IR54" i="30"/>
  <c r="IR55" i="30"/>
  <c r="IR56" i="30"/>
  <c r="IR57" i="30"/>
  <c r="IR58" i="30"/>
  <c r="IR59" i="30"/>
  <c r="IR60" i="30"/>
  <c r="IR61" i="30"/>
  <c r="IR62" i="30"/>
  <c r="IR63" i="30"/>
  <c r="IR64" i="30"/>
  <c r="IR65" i="30"/>
  <c r="IR66" i="30"/>
  <c r="IR67" i="30"/>
  <c r="IR68" i="30"/>
  <c r="IR69" i="30"/>
  <c r="IR70" i="30"/>
  <c r="IR71" i="30"/>
  <c r="IR72" i="30"/>
  <c r="IR73" i="30"/>
  <c r="IR74" i="30"/>
  <c r="IR75" i="30"/>
  <c r="IR76" i="30"/>
  <c r="IR77" i="30"/>
  <c r="IR78" i="30"/>
  <c r="IR79" i="30"/>
  <c r="IR80" i="30"/>
  <c r="IR81" i="30"/>
  <c r="IR82" i="30"/>
  <c r="IR83" i="30"/>
  <c r="IR84" i="30"/>
  <c r="IR85" i="30"/>
  <c r="IR86" i="30"/>
  <c r="IR87" i="30"/>
  <c r="IR88" i="30"/>
  <c r="IR89" i="30"/>
  <c r="IR90" i="30"/>
  <c r="IR91" i="30"/>
  <c r="IR92" i="30"/>
  <c r="IR93" i="30"/>
  <c r="IR94" i="30"/>
  <c r="IR95" i="30"/>
  <c r="IR96" i="30"/>
  <c r="IR97" i="30"/>
  <c r="IR98" i="30"/>
  <c r="IR99" i="30"/>
  <c r="IR100" i="30"/>
  <c r="IR101" i="30"/>
  <c r="IR102" i="30"/>
  <c r="IR103" i="30"/>
  <c r="IR104" i="30"/>
  <c r="IR105" i="30"/>
  <c r="IR106" i="30"/>
  <c r="IR107" i="30"/>
  <c r="IR108" i="30"/>
  <c r="IR109" i="30"/>
  <c r="IR110" i="30"/>
  <c r="IR111" i="30"/>
  <c r="IR112" i="30"/>
  <c r="IR113" i="30"/>
  <c r="IR114" i="30"/>
  <c r="IR115" i="30"/>
  <c r="IR116" i="30"/>
  <c r="IR117" i="30"/>
  <c r="IR118" i="30"/>
  <c r="IR119" i="30"/>
  <c r="IR120" i="30"/>
  <c r="IR121" i="30"/>
  <c r="IR122" i="30"/>
  <c r="IR123" i="30"/>
  <c r="IR124" i="30"/>
  <c r="IR125" i="30"/>
  <c r="IR126" i="30"/>
  <c r="IR127" i="30"/>
  <c r="IR128" i="30"/>
  <c r="IR129" i="30"/>
  <c r="IR130" i="30"/>
  <c r="IR131" i="30"/>
  <c r="IR132" i="30"/>
  <c r="IR133" i="30"/>
  <c r="IR134" i="30"/>
  <c r="IR135" i="30"/>
  <c r="IR136" i="30"/>
  <c r="IR137" i="30"/>
  <c r="IR138" i="30"/>
  <c r="IR139" i="30"/>
  <c r="IR140" i="30"/>
  <c r="IR141" i="30"/>
  <c r="IR142" i="30"/>
  <c r="IR143" i="30"/>
  <c r="IR144" i="30"/>
  <c r="IR145" i="30"/>
  <c r="IR146" i="30"/>
  <c r="IR147" i="30"/>
  <c r="IR148" i="30"/>
  <c r="IR149" i="30"/>
  <c r="IR150" i="30"/>
  <c r="IR151" i="30"/>
  <c r="IR152" i="30"/>
  <c r="IR153" i="30"/>
  <c r="IR154" i="30"/>
  <c r="IR155" i="30"/>
  <c r="IR156" i="30"/>
  <c r="IR157" i="30"/>
  <c r="IR158" i="30"/>
  <c r="IR159" i="30"/>
  <c r="IR160" i="30"/>
  <c r="IR161" i="30"/>
  <c r="IR162" i="30"/>
  <c r="IR163" i="30"/>
  <c r="IR164" i="30"/>
  <c r="IR165" i="30"/>
  <c r="IR166" i="30"/>
  <c r="IR167" i="30"/>
  <c r="IR168" i="30"/>
  <c r="IR169" i="30"/>
  <c r="IR170" i="30"/>
  <c r="IR171" i="30"/>
  <c r="IR172" i="30"/>
  <c r="IR173" i="30"/>
  <c r="IR174" i="30"/>
  <c r="IR175" i="30"/>
  <c r="IR176" i="30"/>
  <c r="IR177" i="30"/>
  <c r="IR178" i="30"/>
  <c r="IR179" i="30"/>
  <c r="IR180" i="30"/>
  <c r="IR181" i="30"/>
  <c r="IR182" i="30"/>
  <c r="IR183" i="30"/>
  <c r="IR184" i="30"/>
  <c r="IR185" i="30"/>
  <c r="IR186" i="30"/>
  <c r="IR187" i="30"/>
  <c r="IR188" i="30"/>
  <c r="IR189" i="30"/>
  <c r="IR190" i="30"/>
  <c r="IR191" i="30"/>
  <c r="IR192" i="30"/>
  <c r="IR193" i="30"/>
  <c r="IR194" i="30"/>
  <c r="IR195" i="30"/>
  <c r="IR196" i="30"/>
  <c r="IR197" i="30"/>
  <c r="IR198" i="30"/>
  <c r="IR199" i="30"/>
  <c r="IR200" i="30"/>
  <c r="IR201" i="30"/>
  <c r="IR202" i="30"/>
  <c r="IR203" i="30"/>
  <c r="IR204" i="30"/>
  <c r="IR205" i="30"/>
  <c r="IR206" i="30"/>
  <c r="IR207" i="30"/>
  <c r="IQ43" i="30"/>
  <c r="IQ44" i="30"/>
  <c r="IQ45" i="30"/>
  <c r="IQ46" i="30"/>
  <c r="IQ47" i="30"/>
  <c r="IQ48" i="30"/>
  <c r="IQ49" i="30"/>
  <c r="IQ50" i="30"/>
  <c r="IQ51" i="30"/>
  <c r="IQ52" i="30"/>
  <c r="IQ53" i="30"/>
  <c r="IQ54" i="30"/>
  <c r="IQ55" i="30"/>
  <c r="IQ56" i="30"/>
  <c r="IQ57" i="30"/>
  <c r="IQ58" i="30"/>
  <c r="IQ59" i="30"/>
  <c r="IQ60" i="30"/>
  <c r="IQ61" i="30"/>
  <c r="IQ62" i="30"/>
  <c r="IQ63" i="30"/>
  <c r="IQ64" i="30"/>
  <c r="IQ65" i="30"/>
  <c r="IQ66" i="30"/>
  <c r="IQ67" i="30"/>
  <c r="IQ68" i="30"/>
  <c r="IQ69" i="30"/>
  <c r="IQ70" i="30"/>
  <c r="IQ71" i="30"/>
  <c r="IQ72" i="30"/>
  <c r="IQ73" i="30"/>
  <c r="IQ74" i="30"/>
  <c r="IQ75" i="30"/>
  <c r="IQ76" i="30"/>
  <c r="IQ77" i="30"/>
  <c r="IQ78" i="30"/>
  <c r="IQ79" i="30"/>
  <c r="IQ80" i="30"/>
  <c r="IQ81" i="30"/>
  <c r="IQ82" i="30"/>
  <c r="IQ83" i="30"/>
  <c r="IQ84" i="30"/>
  <c r="IQ85" i="30"/>
  <c r="IQ86" i="30"/>
  <c r="IQ87" i="30"/>
  <c r="IQ88" i="30"/>
  <c r="IQ89" i="30"/>
  <c r="IQ90" i="30"/>
  <c r="IQ91" i="30"/>
  <c r="IQ92" i="30"/>
  <c r="IQ93" i="30"/>
  <c r="IQ94" i="30"/>
  <c r="IQ95" i="30"/>
  <c r="IQ96" i="30"/>
  <c r="IQ97" i="30"/>
  <c r="IQ98" i="30"/>
  <c r="IQ99" i="30"/>
  <c r="IQ100" i="30"/>
  <c r="IQ101" i="30"/>
  <c r="IQ102" i="30"/>
  <c r="IQ103" i="30"/>
  <c r="IQ104" i="30"/>
  <c r="IQ105" i="30"/>
  <c r="IQ106" i="30"/>
  <c r="IQ107" i="30"/>
  <c r="IQ108" i="30"/>
  <c r="IQ109" i="30"/>
  <c r="IQ110" i="30"/>
  <c r="IQ111" i="30"/>
  <c r="IQ112" i="30"/>
  <c r="IQ113" i="30"/>
  <c r="IQ114" i="30"/>
  <c r="IQ115" i="30"/>
  <c r="IQ116" i="30"/>
  <c r="IQ117" i="30"/>
  <c r="IQ118" i="30"/>
  <c r="IQ119" i="30"/>
  <c r="IQ120" i="30"/>
  <c r="IQ121" i="30"/>
  <c r="IQ122" i="30"/>
  <c r="IQ123" i="30"/>
  <c r="IQ124" i="30"/>
  <c r="IQ125" i="30"/>
  <c r="IQ126" i="30"/>
  <c r="IQ127" i="30"/>
  <c r="IQ128" i="30"/>
  <c r="IQ129" i="30"/>
  <c r="IQ130" i="30"/>
  <c r="IQ131" i="30"/>
  <c r="IQ132" i="30"/>
  <c r="IQ133" i="30"/>
  <c r="IQ134" i="30"/>
  <c r="IQ135" i="30"/>
  <c r="IQ136" i="30"/>
  <c r="IQ137" i="30"/>
  <c r="IQ138" i="30"/>
  <c r="IQ139" i="30"/>
  <c r="IQ140" i="30"/>
  <c r="IQ141" i="30"/>
  <c r="IQ142" i="30"/>
  <c r="IQ143" i="30"/>
  <c r="IQ144" i="30"/>
  <c r="IQ145" i="30"/>
  <c r="IQ146" i="30"/>
  <c r="IQ147" i="30"/>
  <c r="IQ148" i="30"/>
  <c r="IQ149" i="30"/>
  <c r="IQ150" i="30"/>
  <c r="IQ151" i="30"/>
  <c r="IQ152" i="30"/>
  <c r="IQ153" i="30"/>
  <c r="IQ154" i="30"/>
  <c r="IQ155" i="30"/>
  <c r="IQ156" i="30"/>
  <c r="IQ157" i="30"/>
  <c r="IQ158" i="30"/>
  <c r="IQ159" i="30"/>
  <c r="IQ160" i="30"/>
  <c r="IQ161" i="30"/>
  <c r="IQ162" i="30"/>
  <c r="IQ163" i="30"/>
  <c r="IQ164" i="30"/>
  <c r="IQ165" i="30"/>
  <c r="IQ166" i="30"/>
  <c r="IQ167" i="30"/>
  <c r="IQ168" i="30"/>
  <c r="IQ169" i="30"/>
  <c r="IQ170" i="30"/>
  <c r="IQ171" i="30"/>
  <c r="IQ172" i="30"/>
  <c r="IQ173" i="30"/>
  <c r="IQ174" i="30"/>
  <c r="IQ175" i="30"/>
  <c r="IQ176" i="30"/>
  <c r="IQ177" i="30"/>
  <c r="IQ178" i="30"/>
  <c r="IQ179" i="30"/>
  <c r="IQ180" i="30"/>
  <c r="IQ181" i="30"/>
  <c r="IQ182" i="30"/>
  <c r="IQ183" i="30"/>
  <c r="IQ184" i="30"/>
  <c r="IQ185" i="30"/>
  <c r="IQ186" i="30"/>
  <c r="IQ187" i="30"/>
  <c r="IQ188" i="30"/>
  <c r="IQ189" i="30"/>
  <c r="IQ190" i="30"/>
  <c r="IQ191" i="30"/>
  <c r="IQ192" i="30"/>
  <c r="IQ193" i="30"/>
  <c r="IQ194" i="30"/>
  <c r="IQ195" i="30"/>
  <c r="IQ196" i="30"/>
  <c r="IQ197" i="30"/>
  <c r="IQ198" i="30"/>
  <c r="IQ199" i="30"/>
  <c r="IQ200" i="30"/>
  <c r="IQ201" i="30"/>
  <c r="IQ202" i="30"/>
  <c r="IQ203" i="30"/>
  <c r="IQ204" i="30"/>
  <c r="IQ205" i="30"/>
  <c r="IQ206" i="30"/>
  <c r="IQ207" i="30"/>
  <c r="GE209" i="37"/>
  <c r="GD209" i="37"/>
  <c r="GC209" i="37"/>
  <c r="GB209" i="37"/>
  <c r="GA209" i="37"/>
  <c r="FZ209" i="37"/>
  <c r="FY209" i="37"/>
  <c r="FX209" i="37"/>
  <c r="FW209" i="37"/>
  <c r="FV209" i="37"/>
  <c r="FU209" i="37"/>
  <c r="GE208" i="37"/>
  <c r="GD208" i="37"/>
  <c r="GC208" i="37"/>
  <c r="GB208" i="37"/>
  <c r="GA208" i="37"/>
  <c r="FZ208" i="37"/>
  <c r="FY208" i="37"/>
  <c r="FX208" i="37"/>
  <c r="FW208" i="37"/>
  <c r="FV208" i="37"/>
  <c r="FU208" i="37"/>
  <c r="GE207" i="37"/>
  <c r="GD207" i="37"/>
  <c r="GC207" i="37"/>
  <c r="GB207" i="37"/>
  <c r="GA207" i="37"/>
  <c r="FZ207" i="37"/>
  <c r="FY207" i="37"/>
  <c r="FX207" i="37"/>
  <c r="FW207" i="37"/>
  <c r="FV207" i="37"/>
  <c r="FU207" i="37"/>
  <c r="GE206" i="37"/>
  <c r="GD206" i="37"/>
  <c r="GC206" i="37"/>
  <c r="GB206" i="37"/>
  <c r="GA206" i="37"/>
  <c r="FZ206" i="37"/>
  <c r="FY206" i="37"/>
  <c r="FX206" i="37"/>
  <c r="FW206" i="37"/>
  <c r="FV206" i="37"/>
  <c r="FU206" i="37"/>
  <c r="GE205" i="37"/>
  <c r="GD205" i="37"/>
  <c r="GC205" i="37"/>
  <c r="GB205" i="37"/>
  <c r="GA205" i="37"/>
  <c r="FZ205" i="37"/>
  <c r="FY205" i="37"/>
  <c r="FX205" i="37"/>
  <c r="FW205" i="37"/>
  <c r="FV205" i="37"/>
  <c r="FU205" i="37"/>
  <c r="GE204" i="37"/>
  <c r="GD204" i="37"/>
  <c r="GC204" i="37"/>
  <c r="GB204" i="37"/>
  <c r="GA204" i="37"/>
  <c r="FZ204" i="37"/>
  <c r="FY204" i="37"/>
  <c r="FX204" i="37"/>
  <c r="FW204" i="37"/>
  <c r="FV204" i="37"/>
  <c r="FU204" i="37"/>
  <c r="GE203" i="37"/>
  <c r="GD203" i="37"/>
  <c r="GC203" i="37"/>
  <c r="GB203" i="37"/>
  <c r="GA203" i="37"/>
  <c r="FZ203" i="37"/>
  <c r="FY203" i="37"/>
  <c r="FX203" i="37"/>
  <c r="FW203" i="37"/>
  <c r="FV203" i="37"/>
  <c r="FU203" i="37"/>
  <c r="GE202" i="37"/>
  <c r="GD202" i="37"/>
  <c r="GC202" i="37"/>
  <c r="GB202" i="37"/>
  <c r="GA202" i="37"/>
  <c r="FZ202" i="37"/>
  <c r="FY202" i="37"/>
  <c r="FX202" i="37"/>
  <c r="FW202" i="37"/>
  <c r="FV202" i="37"/>
  <c r="FU202" i="37"/>
  <c r="GE201" i="37"/>
  <c r="GD201" i="37"/>
  <c r="GC201" i="37"/>
  <c r="GB201" i="37"/>
  <c r="GA201" i="37"/>
  <c r="FZ201" i="37"/>
  <c r="FY201" i="37"/>
  <c r="FX201" i="37"/>
  <c r="FW201" i="37"/>
  <c r="FV201" i="37"/>
  <c r="FU201" i="37"/>
  <c r="GE200" i="37"/>
  <c r="GD200" i="37"/>
  <c r="GC200" i="37"/>
  <c r="GB200" i="37"/>
  <c r="GA200" i="37"/>
  <c r="FZ200" i="37"/>
  <c r="FY200" i="37"/>
  <c r="FX200" i="37"/>
  <c r="FW200" i="37"/>
  <c r="FV200" i="37"/>
  <c r="FU200" i="37"/>
  <c r="GE199" i="37"/>
  <c r="GD199" i="37"/>
  <c r="GC199" i="37"/>
  <c r="GB199" i="37"/>
  <c r="GA199" i="37"/>
  <c r="FZ199" i="37"/>
  <c r="FY199" i="37"/>
  <c r="FX199" i="37"/>
  <c r="FW199" i="37"/>
  <c r="FV199" i="37"/>
  <c r="FU199" i="37"/>
  <c r="GE198" i="37"/>
  <c r="GD198" i="37"/>
  <c r="GC198" i="37"/>
  <c r="GB198" i="37"/>
  <c r="GA198" i="37"/>
  <c r="FZ198" i="37"/>
  <c r="FY198" i="37"/>
  <c r="FX198" i="37"/>
  <c r="FW198" i="37"/>
  <c r="FV198" i="37"/>
  <c r="FU198" i="37"/>
  <c r="GE197" i="37"/>
  <c r="GD197" i="37"/>
  <c r="GC197" i="37"/>
  <c r="GB197" i="37"/>
  <c r="GA197" i="37"/>
  <c r="FZ197" i="37"/>
  <c r="FY197" i="37"/>
  <c r="FX197" i="37"/>
  <c r="FW197" i="37"/>
  <c r="FV197" i="37"/>
  <c r="FU197" i="37"/>
  <c r="GE196" i="37"/>
  <c r="GD196" i="37"/>
  <c r="GC196" i="37"/>
  <c r="GB196" i="37"/>
  <c r="GA196" i="37"/>
  <c r="FZ196" i="37"/>
  <c r="FY196" i="37"/>
  <c r="FX196" i="37"/>
  <c r="FW196" i="37"/>
  <c r="FV196" i="37"/>
  <c r="FU196" i="37"/>
  <c r="GE195" i="37"/>
  <c r="GD195" i="37"/>
  <c r="GC195" i="37"/>
  <c r="GB195" i="37"/>
  <c r="GA195" i="37"/>
  <c r="FZ195" i="37"/>
  <c r="FY195" i="37"/>
  <c r="FX195" i="37"/>
  <c r="FW195" i="37"/>
  <c r="FV195" i="37"/>
  <c r="FU195" i="37"/>
  <c r="GE194" i="37"/>
  <c r="GD194" i="37"/>
  <c r="GC194" i="37"/>
  <c r="GB194" i="37"/>
  <c r="GA194" i="37"/>
  <c r="FZ194" i="37"/>
  <c r="FY194" i="37"/>
  <c r="FX194" i="37"/>
  <c r="FW194" i="37"/>
  <c r="FV194" i="37"/>
  <c r="FU194" i="37"/>
  <c r="GE193" i="37"/>
  <c r="GD193" i="37"/>
  <c r="GC193" i="37"/>
  <c r="GB193" i="37"/>
  <c r="GA193" i="37"/>
  <c r="FZ193" i="37"/>
  <c r="FY193" i="37"/>
  <c r="FX193" i="37"/>
  <c r="FW193" i="37"/>
  <c r="FV193" i="37"/>
  <c r="FU193" i="37"/>
  <c r="GE192" i="37"/>
  <c r="GD192" i="37"/>
  <c r="GC192" i="37"/>
  <c r="GB192" i="37"/>
  <c r="GA192" i="37"/>
  <c r="FZ192" i="37"/>
  <c r="FY192" i="37"/>
  <c r="FX192" i="37"/>
  <c r="FW192" i="37"/>
  <c r="FV192" i="37"/>
  <c r="FU192" i="37"/>
  <c r="GE191" i="37"/>
  <c r="GD191" i="37"/>
  <c r="GC191" i="37"/>
  <c r="GB191" i="37"/>
  <c r="GA191" i="37"/>
  <c r="FZ191" i="37"/>
  <c r="FY191" i="37"/>
  <c r="FX191" i="37"/>
  <c r="FW191" i="37"/>
  <c r="FV191" i="37"/>
  <c r="FU191" i="37"/>
  <c r="GE190" i="37"/>
  <c r="GD190" i="37"/>
  <c r="GC190" i="37"/>
  <c r="GB190" i="37"/>
  <c r="GA190" i="37"/>
  <c r="FZ190" i="37"/>
  <c r="FY190" i="37"/>
  <c r="FX190" i="37"/>
  <c r="FW190" i="37"/>
  <c r="FV190" i="37"/>
  <c r="FU190" i="37"/>
  <c r="GE189" i="37"/>
  <c r="GD189" i="37"/>
  <c r="GC189" i="37"/>
  <c r="GB189" i="37"/>
  <c r="GA189" i="37"/>
  <c r="FZ189" i="37"/>
  <c r="FY189" i="37"/>
  <c r="FX189" i="37"/>
  <c r="FW189" i="37"/>
  <c r="FV189" i="37"/>
  <c r="FU189" i="37"/>
  <c r="GE188" i="37"/>
  <c r="GD188" i="37"/>
  <c r="GC188" i="37"/>
  <c r="GB188" i="37"/>
  <c r="GA188" i="37"/>
  <c r="FZ188" i="37"/>
  <c r="FY188" i="37"/>
  <c r="FX188" i="37"/>
  <c r="FW188" i="37"/>
  <c r="FV188" i="37"/>
  <c r="FU188" i="37"/>
  <c r="GE187" i="37"/>
  <c r="GD187" i="37"/>
  <c r="GC187" i="37"/>
  <c r="GB187" i="37"/>
  <c r="GA187" i="37"/>
  <c r="FZ187" i="37"/>
  <c r="FY187" i="37"/>
  <c r="FX187" i="37"/>
  <c r="FW187" i="37"/>
  <c r="FV187" i="37"/>
  <c r="FU187" i="37"/>
  <c r="GE186" i="37"/>
  <c r="GD186" i="37"/>
  <c r="GC186" i="37"/>
  <c r="GB186" i="37"/>
  <c r="GA186" i="37"/>
  <c r="FZ186" i="37"/>
  <c r="FY186" i="37"/>
  <c r="FX186" i="37"/>
  <c r="FW186" i="37"/>
  <c r="FV186" i="37"/>
  <c r="FU186" i="37"/>
  <c r="GE185" i="37"/>
  <c r="GD185" i="37"/>
  <c r="GC185" i="37"/>
  <c r="GB185" i="37"/>
  <c r="GA185" i="37"/>
  <c r="FZ185" i="37"/>
  <c r="FY185" i="37"/>
  <c r="FX185" i="37"/>
  <c r="FW185" i="37"/>
  <c r="FV185" i="37"/>
  <c r="FU185" i="37"/>
  <c r="GE184" i="37"/>
  <c r="GD184" i="37"/>
  <c r="GC184" i="37"/>
  <c r="GB184" i="37"/>
  <c r="GA184" i="37"/>
  <c r="FZ184" i="37"/>
  <c r="FY184" i="37"/>
  <c r="FX184" i="37"/>
  <c r="FW184" i="37"/>
  <c r="FV184" i="37"/>
  <c r="FU184" i="37"/>
  <c r="GE183" i="37"/>
  <c r="GD183" i="37"/>
  <c r="GC183" i="37"/>
  <c r="GB183" i="37"/>
  <c r="GA183" i="37"/>
  <c r="FZ183" i="37"/>
  <c r="FY183" i="37"/>
  <c r="FX183" i="37"/>
  <c r="FW183" i="37"/>
  <c r="FV183" i="37"/>
  <c r="FU183" i="37"/>
  <c r="GE182" i="37"/>
  <c r="GD182" i="37"/>
  <c r="GC182" i="37"/>
  <c r="GB182" i="37"/>
  <c r="GA182" i="37"/>
  <c r="FZ182" i="37"/>
  <c r="FY182" i="37"/>
  <c r="FX182" i="37"/>
  <c r="FW182" i="37"/>
  <c r="FV182" i="37"/>
  <c r="FU182" i="37"/>
  <c r="GE181" i="37"/>
  <c r="GD181" i="37"/>
  <c r="GC181" i="37"/>
  <c r="GB181" i="37"/>
  <c r="GA181" i="37"/>
  <c r="FZ181" i="37"/>
  <c r="FY181" i="37"/>
  <c r="FX181" i="37"/>
  <c r="FW181" i="37"/>
  <c r="FV181" i="37"/>
  <c r="FU181" i="37"/>
  <c r="GE180" i="37"/>
  <c r="GD180" i="37"/>
  <c r="GC180" i="37"/>
  <c r="GB180" i="37"/>
  <c r="GA180" i="37"/>
  <c r="FZ180" i="37"/>
  <c r="FY180" i="37"/>
  <c r="FX180" i="37"/>
  <c r="FW180" i="37"/>
  <c r="FV180" i="37"/>
  <c r="FU180" i="37"/>
  <c r="GE179" i="37"/>
  <c r="GD179" i="37"/>
  <c r="GC179" i="37"/>
  <c r="GB179" i="37"/>
  <c r="GA179" i="37"/>
  <c r="FZ179" i="37"/>
  <c r="FY179" i="37"/>
  <c r="FX179" i="37"/>
  <c r="FW179" i="37"/>
  <c r="FV179" i="37"/>
  <c r="FU179" i="37"/>
  <c r="GE178" i="37"/>
  <c r="GD178" i="37"/>
  <c r="GC178" i="37"/>
  <c r="GB178" i="37"/>
  <c r="GA178" i="37"/>
  <c r="FZ178" i="37"/>
  <c r="FY178" i="37"/>
  <c r="FX178" i="37"/>
  <c r="FW178" i="37"/>
  <c r="FV178" i="37"/>
  <c r="FU178" i="37"/>
  <c r="GE177" i="37"/>
  <c r="GD177" i="37"/>
  <c r="GC177" i="37"/>
  <c r="GB177" i="37"/>
  <c r="GA177" i="37"/>
  <c r="FZ177" i="37"/>
  <c r="FY177" i="37"/>
  <c r="FX177" i="37"/>
  <c r="FW177" i="37"/>
  <c r="FV177" i="37"/>
  <c r="FU177" i="37"/>
  <c r="GE176" i="37"/>
  <c r="GD176" i="37"/>
  <c r="GC176" i="37"/>
  <c r="GB176" i="37"/>
  <c r="GA176" i="37"/>
  <c r="FZ176" i="37"/>
  <c r="FY176" i="37"/>
  <c r="FX176" i="37"/>
  <c r="FW176" i="37"/>
  <c r="FV176" i="37"/>
  <c r="FU176" i="37"/>
  <c r="GE175" i="37"/>
  <c r="GD175" i="37"/>
  <c r="GC175" i="37"/>
  <c r="GB175" i="37"/>
  <c r="GA175" i="37"/>
  <c r="FZ175" i="37"/>
  <c r="FY175" i="37"/>
  <c r="FX175" i="37"/>
  <c r="FW175" i="37"/>
  <c r="FV175" i="37"/>
  <c r="FU175" i="37"/>
  <c r="GE174" i="37"/>
  <c r="GD174" i="37"/>
  <c r="GC174" i="37"/>
  <c r="GB174" i="37"/>
  <c r="GA174" i="37"/>
  <c r="FZ174" i="37"/>
  <c r="FY174" i="37"/>
  <c r="FX174" i="37"/>
  <c r="FW174" i="37"/>
  <c r="FV174" i="37"/>
  <c r="FU174" i="37"/>
  <c r="GE173" i="37"/>
  <c r="GD173" i="37"/>
  <c r="GC173" i="37"/>
  <c r="GB173" i="37"/>
  <c r="GA173" i="37"/>
  <c r="FZ173" i="37"/>
  <c r="FY173" i="37"/>
  <c r="FX173" i="37"/>
  <c r="FW173" i="37"/>
  <c r="FV173" i="37"/>
  <c r="FU173" i="37"/>
  <c r="GE172" i="37"/>
  <c r="GD172" i="37"/>
  <c r="GC172" i="37"/>
  <c r="GB172" i="37"/>
  <c r="GA172" i="37"/>
  <c r="FZ172" i="37"/>
  <c r="FY172" i="37"/>
  <c r="FX172" i="37"/>
  <c r="FW172" i="37"/>
  <c r="FV172" i="37"/>
  <c r="FU172" i="37"/>
  <c r="GE171" i="37"/>
  <c r="GD171" i="37"/>
  <c r="GC171" i="37"/>
  <c r="GB171" i="37"/>
  <c r="GA171" i="37"/>
  <c r="FZ171" i="37"/>
  <c r="FY171" i="37"/>
  <c r="FX171" i="37"/>
  <c r="FW171" i="37"/>
  <c r="FV171" i="37"/>
  <c r="FU171" i="37"/>
  <c r="GE170" i="37"/>
  <c r="GD170" i="37"/>
  <c r="GC170" i="37"/>
  <c r="GB170" i="37"/>
  <c r="GA170" i="37"/>
  <c r="FZ170" i="37"/>
  <c r="FY170" i="37"/>
  <c r="FX170" i="37"/>
  <c r="FW170" i="37"/>
  <c r="FV170" i="37"/>
  <c r="FU170" i="37"/>
  <c r="GE169" i="37"/>
  <c r="GD169" i="37"/>
  <c r="GC169" i="37"/>
  <c r="GB169" i="37"/>
  <c r="GA169" i="37"/>
  <c r="FZ169" i="37"/>
  <c r="FY169" i="37"/>
  <c r="FX169" i="37"/>
  <c r="FW169" i="37"/>
  <c r="FV169" i="37"/>
  <c r="FU169" i="37"/>
  <c r="GE168" i="37"/>
  <c r="GD168" i="37"/>
  <c r="GC168" i="37"/>
  <c r="GB168" i="37"/>
  <c r="GA168" i="37"/>
  <c r="FZ168" i="37"/>
  <c r="FY168" i="37"/>
  <c r="FX168" i="37"/>
  <c r="FW168" i="37"/>
  <c r="FV168" i="37"/>
  <c r="FU168" i="37"/>
  <c r="GE167" i="37"/>
  <c r="GD167" i="37"/>
  <c r="GC167" i="37"/>
  <c r="GB167" i="37"/>
  <c r="GA167" i="37"/>
  <c r="FZ167" i="37"/>
  <c r="FY167" i="37"/>
  <c r="FX167" i="37"/>
  <c r="FW167" i="37"/>
  <c r="FV167" i="37"/>
  <c r="FU167" i="37"/>
  <c r="GE166" i="37"/>
  <c r="GD166" i="37"/>
  <c r="GC166" i="37"/>
  <c r="GB166" i="37"/>
  <c r="GA166" i="37"/>
  <c r="FZ166" i="37"/>
  <c r="FY166" i="37"/>
  <c r="FX166" i="37"/>
  <c r="FW166" i="37"/>
  <c r="FV166" i="37"/>
  <c r="FU166" i="37"/>
  <c r="GE165" i="37"/>
  <c r="GD165" i="37"/>
  <c r="GC165" i="37"/>
  <c r="GB165" i="37"/>
  <c r="GA165" i="37"/>
  <c r="FZ165" i="37"/>
  <c r="FY165" i="37"/>
  <c r="FX165" i="37"/>
  <c r="FW165" i="37"/>
  <c r="FV165" i="37"/>
  <c r="FU165" i="37"/>
  <c r="GE164" i="37"/>
  <c r="GD164" i="37"/>
  <c r="GC164" i="37"/>
  <c r="GB164" i="37"/>
  <c r="GA164" i="37"/>
  <c r="FZ164" i="37"/>
  <c r="FY164" i="37"/>
  <c r="FX164" i="37"/>
  <c r="FW164" i="37"/>
  <c r="FV164" i="37"/>
  <c r="FU164" i="37"/>
  <c r="GE163" i="37"/>
  <c r="GD163" i="37"/>
  <c r="GC163" i="37"/>
  <c r="GB163" i="37"/>
  <c r="GA163" i="37"/>
  <c r="FZ163" i="37"/>
  <c r="FY163" i="37"/>
  <c r="FX163" i="37"/>
  <c r="FW163" i="37"/>
  <c r="FV163" i="37"/>
  <c r="FU163" i="37"/>
  <c r="GE162" i="37"/>
  <c r="GD162" i="37"/>
  <c r="GC162" i="37"/>
  <c r="GB162" i="37"/>
  <c r="GA162" i="37"/>
  <c r="FZ162" i="37"/>
  <c r="FY162" i="37"/>
  <c r="FX162" i="37"/>
  <c r="FW162" i="37"/>
  <c r="FV162" i="37"/>
  <c r="FU162" i="37"/>
  <c r="GE161" i="37"/>
  <c r="GD161" i="37"/>
  <c r="GC161" i="37"/>
  <c r="GB161" i="37"/>
  <c r="GA161" i="37"/>
  <c r="FZ161" i="37"/>
  <c r="FY161" i="37"/>
  <c r="FX161" i="37"/>
  <c r="FW161" i="37"/>
  <c r="FV161" i="37"/>
  <c r="FU161" i="37"/>
  <c r="GE160" i="37"/>
  <c r="GD160" i="37"/>
  <c r="GC160" i="37"/>
  <c r="GB160" i="37"/>
  <c r="GA160" i="37"/>
  <c r="FZ160" i="37"/>
  <c r="FY160" i="37"/>
  <c r="FX160" i="37"/>
  <c r="FW160" i="37"/>
  <c r="FV160" i="37"/>
  <c r="FU160" i="37"/>
  <c r="GE159" i="37"/>
  <c r="GD159" i="37"/>
  <c r="GC159" i="37"/>
  <c r="GB159" i="37"/>
  <c r="GA159" i="37"/>
  <c r="FZ159" i="37"/>
  <c r="FY159" i="37"/>
  <c r="FX159" i="37"/>
  <c r="FW159" i="37"/>
  <c r="FV159" i="37"/>
  <c r="FU159" i="37"/>
  <c r="GE158" i="37"/>
  <c r="GD158" i="37"/>
  <c r="GC158" i="37"/>
  <c r="GB158" i="37"/>
  <c r="GA158" i="37"/>
  <c r="FZ158" i="37"/>
  <c r="FY158" i="37"/>
  <c r="FX158" i="37"/>
  <c r="FW158" i="37"/>
  <c r="FV158" i="37"/>
  <c r="FU158" i="37"/>
  <c r="GE157" i="37"/>
  <c r="GD157" i="37"/>
  <c r="GC157" i="37"/>
  <c r="GB157" i="37"/>
  <c r="GA157" i="37"/>
  <c r="FZ157" i="37"/>
  <c r="FY157" i="37"/>
  <c r="FX157" i="37"/>
  <c r="FW157" i="37"/>
  <c r="FV157" i="37"/>
  <c r="FU157" i="37"/>
  <c r="GE156" i="37"/>
  <c r="GD156" i="37"/>
  <c r="GC156" i="37"/>
  <c r="GB156" i="37"/>
  <c r="GA156" i="37"/>
  <c r="FZ156" i="37"/>
  <c r="FY156" i="37"/>
  <c r="FX156" i="37"/>
  <c r="FW156" i="37"/>
  <c r="FV156" i="37"/>
  <c r="FU156" i="37"/>
  <c r="GE155" i="37"/>
  <c r="GD155" i="37"/>
  <c r="GC155" i="37"/>
  <c r="GB155" i="37"/>
  <c r="GA155" i="37"/>
  <c r="FZ155" i="37"/>
  <c r="FY155" i="37"/>
  <c r="FX155" i="37"/>
  <c r="FW155" i="37"/>
  <c r="FV155" i="37"/>
  <c r="FU155" i="37"/>
  <c r="GE154" i="37"/>
  <c r="GD154" i="37"/>
  <c r="GC154" i="37"/>
  <c r="GB154" i="37"/>
  <c r="GA154" i="37"/>
  <c r="FZ154" i="37"/>
  <c r="FY154" i="37"/>
  <c r="FX154" i="37"/>
  <c r="FW154" i="37"/>
  <c r="FV154" i="37"/>
  <c r="FU154" i="37"/>
  <c r="GE153" i="37"/>
  <c r="GD153" i="37"/>
  <c r="GC153" i="37"/>
  <c r="GB153" i="37"/>
  <c r="GA153" i="37"/>
  <c r="FZ153" i="37"/>
  <c r="FY153" i="37"/>
  <c r="FX153" i="37"/>
  <c r="FW153" i="37"/>
  <c r="FV153" i="37"/>
  <c r="FU153" i="37"/>
  <c r="GE152" i="37"/>
  <c r="GD152" i="37"/>
  <c r="GC152" i="37"/>
  <c r="GB152" i="37"/>
  <c r="GA152" i="37"/>
  <c r="FZ152" i="37"/>
  <c r="FY152" i="37"/>
  <c r="FX152" i="37"/>
  <c r="FW152" i="37"/>
  <c r="FV152" i="37"/>
  <c r="FU152" i="37"/>
  <c r="GE151" i="37"/>
  <c r="GD151" i="37"/>
  <c r="GC151" i="37"/>
  <c r="GB151" i="37"/>
  <c r="GA151" i="37"/>
  <c r="FZ151" i="37"/>
  <c r="FY151" i="37"/>
  <c r="FX151" i="37"/>
  <c r="FW151" i="37"/>
  <c r="FV151" i="37"/>
  <c r="FU151" i="37"/>
  <c r="GE150" i="37"/>
  <c r="GD150" i="37"/>
  <c r="GC150" i="37"/>
  <c r="GB150" i="37"/>
  <c r="GA150" i="37"/>
  <c r="FZ150" i="37"/>
  <c r="FY150" i="37"/>
  <c r="FX150" i="37"/>
  <c r="FW150" i="37"/>
  <c r="FV150" i="37"/>
  <c r="FU150" i="37"/>
  <c r="GE149" i="37"/>
  <c r="GD149" i="37"/>
  <c r="GC149" i="37"/>
  <c r="GB149" i="37"/>
  <c r="GA149" i="37"/>
  <c r="FZ149" i="37"/>
  <c r="FY149" i="37"/>
  <c r="FX149" i="37"/>
  <c r="FW149" i="37"/>
  <c r="FV149" i="37"/>
  <c r="FU149" i="37"/>
  <c r="GE148" i="37"/>
  <c r="GD148" i="37"/>
  <c r="GC148" i="37"/>
  <c r="GB148" i="37"/>
  <c r="GA148" i="37"/>
  <c r="FZ148" i="37"/>
  <c r="FY148" i="37"/>
  <c r="FX148" i="37"/>
  <c r="FW148" i="37"/>
  <c r="FV148" i="37"/>
  <c r="FU148" i="37"/>
  <c r="GE147" i="37"/>
  <c r="GD147" i="37"/>
  <c r="GC147" i="37"/>
  <c r="GB147" i="37"/>
  <c r="GA147" i="37"/>
  <c r="FZ147" i="37"/>
  <c r="FY147" i="37"/>
  <c r="FX147" i="37"/>
  <c r="FW147" i="37"/>
  <c r="FV147" i="37"/>
  <c r="FU147" i="37"/>
  <c r="GE146" i="37"/>
  <c r="GD146" i="37"/>
  <c r="GC146" i="37"/>
  <c r="GB146" i="37"/>
  <c r="GA146" i="37"/>
  <c r="FZ146" i="37"/>
  <c r="FY146" i="37"/>
  <c r="FX146" i="37"/>
  <c r="FW146" i="37"/>
  <c r="FV146" i="37"/>
  <c r="FU146" i="37"/>
  <c r="GE145" i="37"/>
  <c r="GD145" i="37"/>
  <c r="GC145" i="37"/>
  <c r="GB145" i="37"/>
  <c r="GA145" i="37"/>
  <c r="FZ145" i="37"/>
  <c r="FY145" i="37"/>
  <c r="FX145" i="37"/>
  <c r="FW145" i="37"/>
  <c r="FV145" i="37"/>
  <c r="FU145" i="37"/>
  <c r="GE144" i="37"/>
  <c r="GD144" i="37"/>
  <c r="GC144" i="37"/>
  <c r="GB144" i="37"/>
  <c r="GA144" i="37"/>
  <c r="FZ144" i="37"/>
  <c r="FY144" i="37"/>
  <c r="FX144" i="37"/>
  <c r="FW144" i="37"/>
  <c r="FV144" i="37"/>
  <c r="FU144" i="37"/>
  <c r="GE143" i="37"/>
  <c r="GD143" i="37"/>
  <c r="GC143" i="37"/>
  <c r="GB143" i="37"/>
  <c r="GA143" i="37"/>
  <c r="FZ143" i="37"/>
  <c r="FY143" i="37"/>
  <c r="FX143" i="37"/>
  <c r="FW143" i="37"/>
  <c r="FV143" i="37"/>
  <c r="FU143" i="37"/>
  <c r="GE142" i="37"/>
  <c r="GD142" i="37"/>
  <c r="GC142" i="37"/>
  <c r="GB142" i="37"/>
  <c r="GA142" i="37"/>
  <c r="FZ142" i="37"/>
  <c r="FY142" i="37"/>
  <c r="FX142" i="37"/>
  <c r="FW142" i="37"/>
  <c r="FV142" i="37"/>
  <c r="FU142" i="37"/>
  <c r="GE141" i="37"/>
  <c r="GD141" i="37"/>
  <c r="GC141" i="37"/>
  <c r="GB141" i="37"/>
  <c r="GA141" i="37"/>
  <c r="FZ141" i="37"/>
  <c r="FY141" i="37"/>
  <c r="FX141" i="37"/>
  <c r="FW141" i="37"/>
  <c r="FV141" i="37"/>
  <c r="FU141" i="37"/>
  <c r="GE140" i="37"/>
  <c r="GD140" i="37"/>
  <c r="GC140" i="37"/>
  <c r="GB140" i="37"/>
  <c r="GA140" i="37"/>
  <c r="FZ140" i="37"/>
  <c r="FY140" i="37"/>
  <c r="FX140" i="37"/>
  <c r="FW140" i="37"/>
  <c r="FV140" i="37"/>
  <c r="FU140" i="37"/>
  <c r="GE139" i="37"/>
  <c r="GD139" i="37"/>
  <c r="GC139" i="37"/>
  <c r="GB139" i="37"/>
  <c r="GA139" i="37"/>
  <c r="FZ139" i="37"/>
  <c r="FY139" i="37"/>
  <c r="FX139" i="37"/>
  <c r="FW139" i="37"/>
  <c r="FV139" i="37"/>
  <c r="FU139" i="37"/>
  <c r="GE138" i="37"/>
  <c r="GD138" i="37"/>
  <c r="GC138" i="37"/>
  <c r="GB138" i="37"/>
  <c r="GA138" i="37"/>
  <c r="FZ138" i="37"/>
  <c r="FY138" i="37"/>
  <c r="FX138" i="37"/>
  <c r="FW138" i="37"/>
  <c r="FV138" i="37"/>
  <c r="FU138" i="37"/>
  <c r="GE137" i="37"/>
  <c r="GD137" i="37"/>
  <c r="GC137" i="37"/>
  <c r="GB137" i="37"/>
  <c r="GA137" i="37"/>
  <c r="FZ137" i="37"/>
  <c r="FY137" i="37"/>
  <c r="FX137" i="37"/>
  <c r="FW137" i="37"/>
  <c r="FV137" i="37"/>
  <c r="FU137" i="37"/>
  <c r="GE136" i="37"/>
  <c r="GD136" i="37"/>
  <c r="GC136" i="37"/>
  <c r="GB136" i="37"/>
  <c r="GA136" i="37"/>
  <c r="FZ136" i="37"/>
  <c r="FY136" i="37"/>
  <c r="FX136" i="37"/>
  <c r="FW136" i="37"/>
  <c r="FV136" i="37"/>
  <c r="FU136" i="37"/>
  <c r="GE135" i="37"/>
  <c r="GD135" i="37"/>
  <c r="GC135" i="37"/>
  <c r="GB135" i="37"/>
  <c r="GA135" i="37"/>
  <c r="FZ135" i="37"/>
  <c r="FY135" i="37"/>
  <c r="FX135" i="37"/>
  <c r="FW135" i="37"/>
  <c r="FV135" i="37"/>
  <c r="FU135" i="37"/>
  <c r="GE134" i="37"/>
  <c r="GD134" i="37"/>
  <c r="GC134" i="37"/>
  <c r="GB134" i="37"/>
  <c r="GA134" i="37"/>
  <c r="FZ134" i="37"/>
  <c r="FY134" i="37"/>
  <c r="FX134" i="37"/>
  <c r="FW134" i="37"/>
  <c r="FV134" i="37"/>
  <c r="FU134" i="37"/>
  <c r="GE133" i="37"/>
  <c r="GD133" i="37"/>
  <c r="GC133" i="37"/>
  <c r="GB133" i="37"/>
  <c r="GA133" i="37"/>
  <c r="FZ133" i="37"/>
  <c r="FY133" i="37"/>
  <c r="FX133" i="37"/>
  <c r="FW133" i="37"/>
  <c r="FV133" i="37"/>
  <c r="FU133" i="37"/>
  <c r="GE132" i="37"/>
  <c r="GD132" i="37"/>
  <c r="GC132" i="37"/>
  <c r="GB132" i="37"/>
  <c r="GA132" i="37"/>
  <c r="FZ132" i="37"/>
  <c r="FY132" i="37"/>
  <c r="FX132" i="37"/>
  <c r="FW132" i="37"/>
  <c r="FV132" i="37"/>
  <c r="FU132" i="37"/>
  <c r="GE131" i="37"/>
  <c r="GD131" i="37"/>
  <c r="GC131" i="37"/>
  <c r="GB131" i="37"/>
  <c r="GA131" i="37"/>
  <c r="FZ131" i="37"/>
  <c r="FY131" i="37"/>
  <c r="FX131" i="37"/>
  <c r="FW131" i="37"/>
  <c r="FV131" i="37"/>
  <c r="FU131" i="37"/>
  <c r="GE130" i="37"/>
  <c r="GD130" i="37"/>
  <c r="GC130" i="37"/>
  <c r="GB130" i="37"/>
  <c r="GA130" i="37"/>
  <c r="FZ130" i="37"/>
  <c r="FY130" i="37"/>
  <c r="FX130" i="37"/>
  <c r="FW130" i="37"/>
  <c r="FV130" i="37"/>
  <c r="FU130" i="37"/>
  <c r="GE129" i="37"/>
  <c r="GD129" i="37"/>
  <c r="GC129" i="37"/>
  <c r="GB129" i="37"/>
  <c r="GA129" i="37"/>
  <c r="FZ129" i="37"/>
  <c r="FY129" i="37"/>
  <c r="FX129" i="37"/>
  <c r="FW129" i="37"/>
  <c r="FV129" i="37"/>
  <c r="FU129" i="37"/>
  <c r="GE128" i="37"/>
  <c r="GD128" i="37"/>
  <c r="GC128" i="37"/>
  <c r="GB128" i="37"/>
  <c r="GA128" i="37"/>
  <c r="FZ128" i="37"/>
  <c r="FY128" i="37"/>
  <c r="FX128" i="37"/>
  <c r="FW128" i="37"/>
  <c r="FV128" i="37"/>
  <c r="FU128" i="37"/>
  <c r="GE127" i="37"/>
  <c r="GD127" i="37"/>
  <c r="GC127" i="37"/>
  <c r="GB127" i="37"/>
  <c r="GA127" i="37"/>
  <c r="FZ127" i="37"/>
  <c r="FY127" i="37"/>
  <c r="FX127" i="37"/>
  <c r="FW127" i="37"/>
  <c r="FV127" i="37"/>
  <c r="FU127" i="37"/>
  <c r="GE126" i="37"/>
  <c r="GD126" i="37"/>
  <c r="GC126" i="37"/>
  <c r="GB126" i="37"/>
  <c r="GA126" i="37"/>
  <c r="FZ126" i="37"/>
  <c r="FY126" i="37"/>
  <c r="FX126" i="37"/>
  <c r="FW126" i="37"/>
  <c r="FV126" i="37"/>
  <c r="FU126" i="37"/>
  <c r="GE125" i="37"/>
  <c r="GD125" i="37"/>
  <c r="GC125" i="37"/>
  <c r="GB125" i="37"/>
  <c r="GA125" i="37"/>
  <c r="FZ125" i="37"/>
  <c r="FY125" i="37"/>
  <c r="FX125" i="37"/>
  <c r="FW125" i="37"/>
  <c r="FV125" i="37"/>
  <c r="FU125" i="37"/>
  <c r="GE124" i="37"/>
  <c r="GD124" i="37"/>
  <c r="GC124" i="37"/>
  <c r="GB124" i="37"/>
  <c r="GA124" i="37"/>
  <c r="FZ124" i="37"/>
  <c r="FY124" i="37"/>
  <c r="FX124" i="37"/>
  <c r="FW124" i="37"/>
  <c r="FV124" i="37"/>
  <c r="FU124" i="37"/>
  <c r="GE123" i="37"/>
  <c r="GD123" i="37"/>
  <c r="GC123" i="37"/>
  <c r="GB123" i="37"/>
  <c r="GA123" i="37"/>
  <c r="FZ123" i="37"/>
  <c r="FY123" i="37"/>
  <c r="FX123" i="37"/>
  <c r="FW123" i="37"/>
  <c r="FV123" i="37"/>
  <c r="FU123" i="37"/>
  <c r="GE122" i="37"/>
  <c r="GD122" i="37"/>
  <c r="GC122" i="37"/>
  <c r="GB122" i="37"/>
  <c r="GA122" i="37"/>
  <c r="FZ122" i="37"/>
  <c r="FY122" i="37"/>
  <c r="FX122" i="37"/>
  <c r="FW122" i="37"/>
  <c r="FV122" i="37"/>
  <c r="FU122" i="37"/>
  <c r="GE121" i="37"/>
  <c r="GD121" i="37"/>
  <c r="GC121" i="37"/>
  <c r="GB121" i="37"/>
  <c r="GA121" i="37"/>
  <c r="FZ121" i="37"/>
  <c r="FY121" i="37"/>
  <c r="FX121" i="37"/>
  <c r="FW121" i="37"/>
  <c r="FV121" i="37"/>
  <c r="FU121" i="37"/>
  <c r="GE120" i="37"/>
  <c r="GD120" i="37"/>
  <c r="GC120" i="37"/>
  <c r="GB120" i="37"/>
  <c r="GA120" i="37"/>
  <c r="FZ120" i="37"/>
  <c r="FY120" i="37"/>
  <c r="FX120" i="37"/>
  <c r="FW120" i="37"/>
  <c r="FV120" i="37"/>
  <c r="FU120" i="37"/>
  <c r="GE119" i="37"/>
  <c r="GD119" i="37"/>
  <c r="GC119" i="37"/>
  <c r="GB119" i="37"/>
  <c r="GA119" i="37"/>
  <c r="FZ119" i="37"/>
  <c r="FY119" i="37"/>
  <c r="FX119" i="37"/>
  <c r="FW119" i="37"/>
  <c r="FV119" i="37"/>
  <c r="FU119" i="37"/>
  <c r="GE118" i="37"/>
  <c r="GD118" i="37"/>
  <c r="GC118" i="37"/>
  <c r="GB118" i="37"/>
  <c r="GA118" i="37"/>
  <c r="FZ118" i="37"/>
  <c r="FY118" i="37"/>
  <c r="FX118" i="37"/>
  <c r="FW118" i="37"/>
  <c r="FV118" i="37"/>
  <c r="FU118" i="37"/>
  <c r="GE117" i="37"/>
  <c r="GD117" i="37"/>
  <c r="GC117" i="37"/>
  <c r="GB117" i="37"/>
  <c r="GA117" i="37"/>
  <c r="FZ117" i="37"/>
  <c r="FY117" i="37"/>
  <c r="FX117" i="37"/>
  <c r="FW117" i="37"/>
  <c r="FV117" i="37"/>
  <c r="FU117" i="37"/>
  <c r="GE116" i="37"/>
  <c r="GD116" i="37"/>
  <c r="GC116" i="37"/>
  <c r="GB116" i="37"/>
  <c r="GA116" i="37"/>
  <c r="FZ116" i="37"/>
  <c r="FY116" i="37"/>
  <c r="FX116" i="37"/>
  <c r="FW116" i="37"/>
  <c r="FV116" i="37"/>
  <c r="FU116" i="37"/>
  <c r="GE115" i="37"/>
  <c r="GD115" i="37"/>
  <c r="GC115" i="37"/>
  <c r="GB115" i="37"/>
  <c r="GA115" i="37"/>
  <c r="FZ115" i="37"/>
  <c r="FY115" i="37"/>
  <c r="FX115" i="37"/>
  <c r="FW115" i="37"/>
  <c r="FV115" i="37"/>
  <c r="FU115" i="37"/>
  <c r="GE114" i="37"/>
  <c r="GD114" i="37"/>
  <c r="GC114" i="37"/>
  <c r="GB114" i="37"/>
  <c r="GA114" i="37"/>
  <c r="FZ114" i="37"/>
  <c r="FY114" i="37"/>
  <c r="FX114" i="37"/>
  <c r="FW114" i="37"/>
  <c r="FV114" i="37"/>
  <c r="FU114" i="37"/>
  <c r="GE113" i="37"/>
  <c r="GD113" i="37"/>
  <c r="GC113" i="37"/>
  <c r="GB113" i="37"/>
  <c r="GA113" i="37"/>
  <c r="FZ113" i="37"/>
  <c r="FY113" i="37"/>
  <c r="FX113" i="37"/>
  <c r="FW113" i="37"/>
  <c r="FV113" i="37"/>
  <c r="FU113" i="37"/>
  <c r="GE112" i="37"/>
  <c r="GD112" i="37"/>
  <c r="GC112" i="37"/>
  <c r="GB112" i="37"/>
  <c r="GA112" i="37"/>
  <c r="FZ112" i="37"/>
  <c r="FY112" i="37"/>
  <c r="FX112" i="37"/>
  <c r="FW112" i="37"/>
  <c r="FV112" i="37"/>
  <c r="FU112" i="37"/>
  <c r="GE111" i="37"/>
  <c r="GD111" i="37"/>
  <c r="GC111" i="37"/>
  <c r="GB111" i="37"/>
  <c r="GA111" i="37"/>
  <c r="FZ111" i="37"/>
  <c r="FY111" i="37"/>
  <c r="FX111" i="37"/>
  <c r="FW111" i="37"/>
  <c r="FV111" i="37"/>
  <c r="FU111" i="37"/>
  <c r="GE110" i="37"/>
  <c r="GD110" i="37"/>
  <c r="GC110" i="37"/>
  <c r="GB110" i="37"/>
  <c r="GA110" i="37"/>
  <c r="FZ110" i="37"/>
  <c r="FY110" i="37"/>
  <c r="FX110" i="37"/>
  <c r="FW110" i="37"/>
  <c r="FV110" i="37"/>
  <c r="FU110" i="37"/>
  <c r="GE109" i="37"/>
  <c r="GD109" i="37"/>
  <c r="GC109" i="37"/>
  <c r="GB109" i="37"/>
  <c r="GA109" i="37"/>
  <c r="FZ109" i="37"/>
  <c r="FY109" i="37"/>
  <c r="FX109" i="37"/>
  <c r="FW109" i="37"/>
  <c r="FV109" i="37"/>
  <c r="FU109" i="37"/>
  <c r="GE108" i="37"/>
  <c r="GD108" i="37"/>
  <c r="GC108" i="37"/>
  <c r="GB108" i="37"/>
  <c r="GA108" i="37"/>
  <c r="FZ108" i="37"/>
  <c r="FY108" i="37"/>
  <c r="FX108" i="37"/>
  <c r="FW108" i="37"/>
  <c r="FV108" i="37"/>
  <c r="FU108" i="37"/>
  <c r="GE107" i="37"/>
  <c r="GD107" i="37"/>
  <c r="GC107" i="37"/>
  <c r="GB107" i="37"/>
  <c r="GA107" i="37"/>
  <c r="FZ107" i="37"/>
  <c r="FY107" i="37"/>
  <c r="FX107" i="37"/>
  <c r="FW107" i="37"/>
  <c r="FV107" i="37"/>
  <c r="FU107" i="37"/>
  <c r="GE106" i="37"/>
  <c r="GD106" i="37"/>
  <c r="GC106" i="37"/>
  <c r="GB106" i="37"/>
  <c r="GA106" i="37"/>
  <c r="FZ106" i="37"/>
  <c r="FY106" i="37"/>
  <c r="FX106" i="37"/>
  <c r="FW106" i="37"/>
  <c r="FV106" i="37"/>
  <c r="FU106" i="37"/>
  <c r="GE105" i="37"/>
  <c r="GD105" i="37"/>
  <c r="GC105" i="37"/>
  <c r="GB105" i="37"/>
  <c r="GA105" i="37"/>
  <c r="FZ105" i="37"/>
  <c r="FY105" i="37"/>
  <c r="FX105" i="37"/>
  <c r="FW105" i="37"/>
  <c r="FV105" i="37"/>
  <c r="FU105" i="37"/>
  <c r="GE104" i="37"/>
  <c r="GD104" i="37"/>
  <c r="GC104" i="37"/>
  <c r="GB104" i="37"/>
  <c r="GA104" i="37"/>
  <c r="FZ104" i="37"/>
  <c r="FY104" i="37"/>
  <c r="FX104" i="37"/>
  <c r="FW104" i="37"/>
  <c r="FV104" i="37"/>
  <c r="FU104" i="37"/>
  <c r="GE103" i="37"/>
  <c r="GD103" i="37"/>
  <c r="GC103" i="37"/>
  <c r="GB103" i="37"/>
  <c r="GA103" i="37"/>
  <c r="FZ103" i="37"/>
  <c r="FY103" i="37"/>
  <c r="FX103" i="37"/>
  <c r="FW103" i="37"/>
  <c r="FV103" i="37"/>
  <c r="FU103" i="37"/>
  <c r="GE102" i="37"/>
  <c r="GD102" i="37"/>
  <c r="GC102" i="37"/>
  <c r="GB102" i="37"/>
  <c r="GA102" i="37"/>
  <c r="FZ102" i="37"/>
  <c r="FY102" i="37"/>
  <c r="FX102" i="37"/>
  <c r="FW102" i="37"/>
  <c r="FV102" i="37"/>
  <c r="FU102" i="37"/>
  <c r="GE101" i="37"/>
  <c r="GD101" i="37"/>
  <c r="GC101" i="37"/>
  <c r="GB101" i="37"/>
  <c r="GA101" i="37"/>
  <c r="FZ101" i="37"/>
  <c r="FY101" i="37"/>
  <c r="FX101" i="37"/>
  <c r="FW101" i="37"/>
  <c r="FV101" i="37"/>
  <c r="FU101" i="37"/>
  <c r="GE100" i="37"/>
  <c r="GD100" i="37"/>
  <c r="GC100" i="37"/>
  <c r="GB100" i="37"/>
  <c r="GA100" i="37"/>
  <c r="FZ100" i="37"/>
  <c r="FY100" i="37"/>
  <c r="FX100" i="37"/>
  <c r="FW100" i="37"/>
  <c r="FV100" i="37"/>
  <c r="FU100" i="37"/>
  <c r="GE99" i="37"/>
  <c r="GD99" i="37"/>
  <c r="GC99" i="37"/>
  <c r="GB99" i="37"/>
  <c r="GA99" i="37"/>
  <c r="FZ99" i="37"/>
  <c r="FY99" i="37"/>
  <c r="FX99" i="37"/>
  <c r="FW99" i="37"/>
  <c r="FV99" i="37"/>
  <c r="FU99" i="37"/>
  <c r="GE98" i="37"/>
  <c r="GD98" i="37"/>
  <c r="GC98" i="37"/>
  <c r="GB98" i="37"/>
  <c r="GA98" i="37"/>
  <c r="FZ98" i="37"/>
  <c r="FY98" i="37"/>
  <c r="FX98" i="37"/>
  <c r="FW98" i="37"/>
  <c r="FV98" i="37"/>
  <c r="FU98" i="37"/>
  <c r="GE97" i="37"/>
  <c r="GD97" i="37"/>
  <c r="GC97" i="37"/>
  <c r="GB97" i="37"/>
  <c r="GA97" i="37"/>
  <c r="FZ97" i="37"/>
  <c r="FY97" i="37"/>
  <c r="FX97" i="37"/>
  <c r="FW97" i="37"/>
  <c r="FV97" i="37"/>
  <c r="FU97" i="37"/>
  <c r="GE96" i="37"/>
  <c r="GD96" i="37"/>
  <c r="GC96" i="37"/>
  <c r="GB96" i="37"/>
  <c r="GA96" i="37"/>
  <c r="FZ96" i="37"/>
  <c r="FY96" i="37"/>
  <c r="FX96" i="37"/>
  <c r="FW96" i="37"/>
  <c r="FV96" i="37"/>
  <c r="FU96" i="37"/>
  <c r="GE95" i="37"/>
  <c r="GD95" i="37"/>
  <c r="GC95" i="37"/>
  <c r="GB95" i="37"/>
  <c r="GA95" i="37"/>
  <c r="FZ95" i="37"/>
  <c r="FY95" i="37"/>
  <c r="FX95" i="37"/>
  <c r="FW95" i="37"/>
  <c r="FV95" i="37"/>
  <c r="FU95" i="37"/>
  <c r="GE94" i="37"/>
  <c r="GD94" i="37"/>
  <c r="GC94" i="37"/>
  <c r="GB94" i="37"/>
  <c r="GA94" i="37"/>
  <c r="FZ94" i="37"/>
  <c r="FY94" i="37"/>
  <c r="FX94" i="37"/>
  <c r="FW94" i="37"/>
  <c r="FV94" i="37"/>
  <c r="FU94" i="37"/>
  <c r="GE93" i="37"/>
  <c r="GD93" i="37"/>
  <c r="GC93" i="37"/>
  <c r="GB93" i="37"/>
  <c r="GA93" i="37"/>
  <c r="FZ93" i="37"/>
  <c r="FY93" i="37"/>
  <c r="FX93" i="37"/>
  <c r="FW93" i="37"/>
  <c r="FV93" i="37"/>
  <c r="FU93" i="37"/>
  <c r="GE92" i="37"/>
  <c r="GD92" i="37"/>
  <c r="GC92" i="37"/>
  <c r="GB92" i="37"/>
  <c r="GA92" i="37"/>
  <c r="FZ92" i="37"/>
  <c r="FY92" i="37"/>
  <c r="FX92" i="37"/>
  <c r="FW92" i="37"/>
  <c r="FV92" i="37"/>
  <c r="FU92" i="37"/>
  <c r="GE91" i="37"/>
  <c r="GD91" i="37"/>
  <c r="GC91" i="37"/>
  <c r="GB91" i="37"/>
  <c r="GA91" i="37"/>
  <c r="FZ91" i="37"/>
  <c r="FY91" i="37"/>
  <c r="FX91" i="37"/>
  <c r="FW91" i="37"/>
  <c r="FV91" i="37"/>
  <c r="FU91" i="37"/>
  <c r="GE90" i="37"/>
  <c r="GD90" i="37"/>
  <c r="GC90" i="37"/>
  <c r="GB90" i="37"/>
  <c r="GA90" i="37"/>
  <c r="FZ90" i="37"/>
  <c r="FY90" i="37"/>
  <c r="FX90" i="37"/>
  <c r="FW90" i="37"/>
  <c r="FV90" i="37"/>
  <c r="FU90" i="37"/>
  <c r="GE89" i="37"/>
  <c r="GD89" i="37"/>
  <c r="GC89" i="37"/>
  <c r="GB89" i="37"/>
  <c r="GA89" i="37"/>
  <c r="FZ89" i="37"/>
  <c r="FY89" i="37"/>
  <c r="FX89" i="37"/>
  <c r="FW89" i="37"/>
  <c r="FV89" i="37"/>
  <c r="FU89" i="37"/>
  <c r="GE88" i="37"/>
  <c r="GD88" i="37"/>
  <c r="GC88" i="37"/>
  <c r="GB88" i="37"/>
  <c r="GA88" i="37"/>
  <c r="FZ88" i="37"/>
  <c r="FY88" i="37"/>
  <c r="FX88" i="37"/>
  <c r="FW88" i="37"/>
  <c r="FV88" i="37"/>
  <c r="FU88" i="37"/>
  <c r="GE87" i="37"/>
  <c r="GD87" i="37"/>
  <c r="GC87" i="37"/>
  <c r="GB87" i="37"/>
  <c r="GA87" i="37"/>
  <c r="FZ87" i="37"/>
  <c r="FY87" i="37"/>
  <c r="FX87" i="37"/>
  <c r="FW87" i="37"/>
  <c r="FV87" i="37"/>
  <c r="FU87" i="37"/>
  <c r="GE86" i="37"/>
  <c r="GD86" i="37"/>
  <c r="GC86" i="37"/>
  <c r="GB86" i="37"/>
  <c r="GA86" i="37"/>
  <c r="FZ86" i="37"/>
  <c r="FY86" i="37"/>
  <c r="FX86" i="37"/>
  <c r="FW86" i="37"/>
  <c r="FV86" i="37"/>
  <c r="FU86" i="37"/>
  <c r="GE85" i="37"/>
  <c r="GD85" i="37"/>
  <c r="GC85" i="37"/>
  <c r="GB85" i="37"/>
  <c r="GA85" i="37"/>
  <c r="FZ85" i="37"/>
  <c r="FY85" i="37"/>
  <c r="FX85" i="37"/>
  <c r="FW85" i="37"/>
  <c r="FV85" i="37"/>
  <c r="FU85" i="37"/>
  <c r="GE84" i="37"/>
  <c r="GD84" i="37"/>
  <c r="GC84" i="37"/>
  <c r="GB84" i="37"/>
  <c r="GA84" i="37"/>
  <c r="FZ84" i="37"/>
  <c r="FY84" i="37"/>
  <c r="FX84" i="37"/>
  <c r="FW84" i="37"/>
  <c r="FV84" i="37"/>
  <c r="FU84" i="37"/>
  <c r="GE83" i="37"/>
  <c r="GD83" i="37"/>
  <c r="GC83" i="37"/>
  <c r="GB83" i="37"/>
  <c r="GA83" i="37"/>
  <c r="FZ83" i="37"/>
  <c r="FY83" i="37"/>
  <c r="FX83" i="37"/>
  <c r="FW83" i="37"/>
  <c r="FV83" i="37"/>
  <c r="FU83" i="37"/>
  <c r="GE82" i="37"/>
  <c r="GD82" i="37"/>
  <c r="GC82" i="37"/>
  <c r="GB82" i="37"/>
  <c r="GA82" i="37"/>
  <c r="FZ82" i="37"/>
  <c r="FY82" i="37"/>
  <c r="FX82" i="37"/>
  <c r="FW82" i="37"/>
  <c r="FV82" i="37"/>
  <c r="FU82" i="37"/>
  <c r="GE81" i="37"/>
  <c r="GD81" i="37"/>
  <c r="GC81" i="37"/>
  <c r="GB81" i="37"/>
  <c r="GA81" i="37"/>
  <c r="FZ81" i="37"/>
  <c r="FY81" i="37"/>
  <c r="FX81" i="37"/>
  <c r="FW81" i="37"/>
  <c r="FV81" i="37"/>
  <c r="FU81" i="37"/>
  <c r="GE80" i="37"/>
  <c r="GD80" i="37"/>
  <c r="GC80" i="37"/>
  <c r="GB80" i="37"/>
  <c r="GA80" i="37"/>
  <c r="FZ80" i="37"/>
  <c r="FY80" i="37"/>
  <c r="FX80" i="37"/>
  <c r="FW80" i="37"/>
  <c r="FV80" i="37"/>
  <c r="FU80" i="37"/>
  <c r="GE79" i="37"/>
  <c r="GD79" i="37"/>
  <c r="GC79" i="37"/>
  <c r="GB79" i="37"/>
  <c r="GA79" i="37"/>
  <c r="FZ79" i="37"/>
  <c r="FY79" i="37"/>
  <c r="FX79" i="37"/>
  <c r="FW79" i="37"/>
  <c r="FV79" i="37"/>
  <c r="FU79" i="37"/>
  <c r="GE78" i="37"/>
  <c r="GD78" i="37"/>
  <c r="GC78" i="37"/>
  <c r="GB78" i="37"/>
  <c r="GA78" i="37"/>
  <c r="FZ78" i="37"/>
  <c r="FY78" i="37"/>
  <c r="FX78" i="37"/>
  <c r="FW78" i="37"/>
  <c r="FV78" i="37"/>
  <c r="FU78" i="37"/>
  <c r="GE77" i="37"/>
  <c r="GD77" i="37"/>
  <c r="GC77" i="37"/>
  <c r="GB77" i="37"/>
  <c r="GA77" i="37"/>
  <c r="FZ77" i="37"/>
  <c r="FY77" i="37"/>
  <c r="FX77" i="37"/>
  <c r="FW77" i="37"/>
  <c r="FV77" i="37"/>
  <c r="FU77" i="37"/>
  <c r="GE76" i="37"/>
  <c r="GD76" i="37"/>
  <c r="GC76" i="37"/>
  <c r="GB76" i="37"/>
  <c r="GA76" i="37"/>
  <c r="FZ76" i="37"/>
  <c r="FY76" i="37"/>
  <c r="FX76" i="37"/>
  <c r="FW76" i="37"/>
  <c r="FV76" i="37"/>
  <c r="FU76" i="37"/>
  <c r="GE75" i="37"/>
  <c r="GD75" i="37"/>
  <c r="GC75" i="37"/>
  <c r="GB75" i="37"/>
  <c r="GA75" i="37"/>
  <c r="FZ75" i="37"/>
  <c r="FY75" i="37"/>
  <c r="FX75" i="37"/>
  <c r="FW75" i="37"/>
  <c r="FV75" i="37"/>
  <c r="FU75" i="37"/>
  <c r="GE74" i="37"/>
  <c r="GD74" i="37"/>
  <c r="GC74" i="37"/>
  <c r="GB74" i="37"/>
  <c r="GA74" i="37"/>
  <c r="FZ74" i="37"/>
  <c r="FY74" i="37"/>
  <c r="FX74" i="37"/>
  <c r="FW74" i="37"/>
  <c r="FV74" i="37"/>
  <c r="FU74" i="37"/>
  <c r="GE73" i="37"/>
  <c r="GD73" i="37"/>
  <c r="GC73" i="37"/>
  <c r="GB73" i="37"/>
  <c r="GA73" i="37"/>
  <c r="FZ73" i="37"/>
  <c r="FY73" i="37"/>
  <c r="FX73" i="37"/>
  <c r="FW73" i="37"/>
  <c r="FV73" i="37"/>
  <c r="FU73" i="37"/>
  <c r="GE72" i="37"/>
  <c r="GD72" i="37"/>
  <c r="GC72" i="37"/>
  <c r="GB72" i="37"/>
  <c r="GA72" i="37"/>
  <c r="FZ72" i="37"/>
  <c r="FY72" i="37"/>
  <c r="FX72" i="37"/>
  <c r="FW72" i="37"/>
  <c r="FV72" i="37"/>
  <c r="FU72" i="37"/>
  <c r="GE71" i="37"/>
  <c r="GD71" i="37"/>
  <c r="GC71" i="37"/>
  <c r="GB71" i="37"/>
  <c r="GA71" i="37"/>
  <c r="FZ71" i="37"/>
  <c r="FY71" i="37"/>
  <c r="FX71" i="37"/>
  <c r="FW71" i="37"/>
  <c r="FV71" i="37"/>
  <c r="FU71" i="37"/>
  <c r="GE70" i="37"/>
  <c r="GD70" i="37"/>
  <c r="GC70" i="37"/>
  <c r="GB70" i="37"/>
  <c r="GA70" i="37"/>
  <c r="FZ70" i="37"/>
  <c r="FY70" i="37"/>
  <c r="FX70" i="37"/>
  <c r="FW70" i="37"/>
  <c r="FV70" i="37"/>
  <c r="FU70" i="37"/>
  <c r="GE69" i="37"/>
  <c r="GD69" i="37"/>
  <c r="GC69" i="37"/>
  <c r="GB69" i="37"/>
  <c r="GA69" i="37"/>
  <c r="FZ69" i="37"/>
  <c r="FY69" i="37"/>
  <c r="FX69" i="37"/>
  <c r="FW69" i="37"/>
  <c r="FV69" i="37"/>
  <c r="FU69" i="37"/>
  <c r="GE68" i="37"/>
  <c r="GD68" i="37"/>
  <c r="GC68" i="37"/>
  <c r="GB68" i="37"/>
  <c r="GA68" i="37"/>
  <c r="FZ68" i="37"/>
  <c r="FY68" i="37"/>
  <c r="FX68" i="37"/>
  <c r="FW68" i="37"/>
  <c r="FV68" i="37"/>
  <c r="FU68" i="37"/>
  <c r="GE67" i="37"/>
  <c r="GD67" i="37"/>
  <c r="GC67" i="37"/>
  <c r="GB67" i="37"/>
  <c r="GA67" i="37"/>
  <c r="FZ67" i="37"/>
  <c r="FY67" i="37"/>
  <c r="FX67" i="37"/>
  <c r="FW67" i="37"/>
  <c r="FV67" i="37"/>
  <c r="FU67" i="37"/>
  <c r="GE66" i="37"/>
  <c r="GD66" i="37"/>
  <c r="GC66" i="37"/>
  <c r="GB66" i="37"/>
  <c r="GA66" i="37"/>
  <c r="FZ66" i="37"/>
  <c r="FY66" i="37"/>
  <c r="FX66" i="37"/>
  <c r="FW66" i="37"/>
  <c r="FV66" i="37"/>
  <c r="FU66" i="37"/>
  <c r="GE65" i="37"/>
  <c r="GD65" i="37"/>
  <c r="GC65" i="37"/>
  <c r="GB65" i="37"/>
  <c r="GA65" i="37"/>
  <c r="FZ65" i="37"/>
  <c r="FY65" i="37"/>
  <c r="FX65" i="37"/>
  <c r="FW65" i="37"/>
  <c r="FV65" i="37"/>
  <c r="FU65" i="37"/>
  <c r="GE64" i="37"/>
  <c r="GD64" i="37"/>
  <c r="GC64" i="37"/>
  <c r="GB64" i="37"/>
  <c r="GA64" i="37"/>
  <c r="FZ64" i="37"/>
  <c r="FY64" i="37"/>
  <c r="FX64" i="37"/>
  <c r="FW64" i="37"/>
  <c r="FV64" i="37"/>
  <c r="FU64" i="37"/>
  <c r="GE63" i="37"/>
  <c r="GD63" i="37"/>
  <c r="GC63" i="37"/>
  <c r="GB63" i="37"/>
  <c r="GA63" i="37"/>
  <c r="FZ63" i="37"/>
  <c r="FY63" i="37"/>
  <c r="FX63" i="37"/>
  <c r="FW63" i="37"/>
  <c r="FV63" i="37"/>
  <c r="FU63" i="37"/>
  <c r="GE62" i="37"/>
  <c r="GD62" i="37"/>
  <c r="GC62" i="37"/>
  <c r="GB62" i="37"/>
  <c r="GA62" i="37"/>
  <c r="FZ62" i="37"/>
  <c r="FY62" i="37"/>
  <c r="FX62" i="37"/>
  <c r="FW62" i="37"/>
  <c r="FV62" i="37"/>
  <c r="FU62" i="37"/>
  <c r="GE61" i="37"/>
  <c r="GD61" i="37"/>
  <c r="GC61" i="37"/>
  <c r="GB61" i="37"/>
  <c r="GA61" i="37"/>
  <c r="FZ61" i="37"/>
  <c r="FY61" i="37"/>
  <c r="FX61" i="37"/>
  <c r="FW61" i="37"/>
  <c r="FV61" i="37"/>
  <c r="FU61" i="37"/>
  <c r="GE60" i="37"/>
  <c r="GD60" i="37"/>
  <c r="GC60" i="37"/>
  <c r="GB60" i="37"/>
  <c r="GA60" i="37"/>
  <c r="FZ60" i="37"/>
  <c r="FY60" i="37"/>
  <c r="FX60" i="37"/>
  <c r="FW60" i="37"/>
  <c r="FV60" i="37"/>
  <c r="FU60" i="37"/>
  <c r="GE59" i="37"/>
  <c r="GD59" i="37"/>
  <c r="GC59" i="37"/>
  <c r="GB59" i="37"/>
  <c r="GA59" i="37"/>
  <c r="FZ59" i="37"/>
  <c r="FY59" i="37"/>
  <c r="FX59" i="37"/>
  <c r="FW59" i="37"/>
  <c r="FV59" i="37"/>
  <c r="FU59" i="37"/>
  <c r="GE58" i="37"/>
  <c r="GD58" i="37"/>
  <c r="GC58" i="37"/>
  <c r="GB58" i="37"/>
  <c r="GA58" i="37"/>
  <c r="FZ58" i="37"/>
  <c r="FY58" i="37"/>
  <c r="FX58" i="37"/>
  <c r="FW58" i="37"/>
  <c r="FV58" i="37"/>
  <c r="FU58" i="37"/>
  <c r="GE57" i="37"/>
  <c r="GD57" i="37"/>
  <c r="GC57" i="37"/>
  <c r="GB57" i="37"/>
  <c r="GA57" i="37"/>
  <c r="FZ57" i="37"/>
  <c r="FY57" i="37"/>
  <c r="FX57" i="37"/>
  <c r="FW57" i="37"/>
  <c r="FV57" i="37"/>
  <c r="FU57" i="37"/>
  <c r="GE56" i="37"/>
  <c r="GD56" i="37"/>
  <c r="GC56" i="37"/>
  <c r="GB56" i="37"/>
  <c r="GA56" i="37"/>
  <c r="FZ56" i="37"/>
  <c r="FY56" i="37"/>
  <c r="FX56" i="37"/>
  <c r="FW56" i="37"/>
  <c r="FV56" i="37"/>
  <c r="FU56" i="37"/>
  <c r="GE55" i="37"/>
  <c r="GD55" i="37"/>
  <c r="GC55" i="37"/>
  <c r="GB55" i="37"/>
  <c r="GA55" i="37"/>
  <c r="FZ55" i="37"/>
  <c r="FY55" i="37"/>
  <c r="FX55" i="37"/>
  <c r="FW55" i="37"/>
  <c r="FV55" i="37"/>
  <c r="FU55" i="37"/>
  <c r="GE54" i="37"/>
  <c r="GD54" i="37"/>
  <c r="GC54" i="37"/>
  <c r="GB54" i="37"/>
  <c r="GA54" i="37"/>
  <c r="FZ54" i="37"/>
  <c r="FY54" i="37"/>
  <c r="FX54" i="37"/>
  <c r="FW54" i="37"/>
  <c r="FV54" i="37"/>
  <c r="FU54" i="37"/>
  <c r="GE53" i="37"/>
  <c r="GD53" i="37"/>
  <c r="GC53" i="37"/>
  <c r="GB53" i="37"/>
  <c r="GA53" i="37"/>
  <c r="FZ53" i="37"/>
  <c r="FY53" i="37"/>
  <c r="FX53" i="37"/>
  <c r="FW53" i="37"/>
  <c r="FV53" i="37"/>
  <c r="FU53" i="37"/>
  <c r="GE52" i="37"/>
  <c r="GD52" i="37"/>
  <c r="GC52" i="37"/>
  <c r="GB52" i="37"/>
  <c r="GA52" i="37"/>
  <c r="FZ52" i="37"/>
  <c r="FY52" i="37"/>
  <c r="FX52" i="37"/>
  <c r="FW52" i="37"/>
  <c r="FV52" i="37"/>
  <c r="FU52" i="37"/>
  <c r="GE51" i="37"/>
  <c r="GD51" i="37"/>
  <c r="GC51" i="37"/>
  <c r="GB51" i="37"/>
  <c r="GA51" i="37"/>
  <c r="FZ51" i="37"/>
  <c r="FY51" i="37"/>
  <c r="FX51" i="37"/>
  <c r="FW51" i="37"/>
  <c r="FV51" i="37"/>
  <c r="FU51" i="37"/>
  <c r="GE50" i="37"/>
  <c r="GD50" i="37"/>
  <c r="GC50" i="37"/>
  <c r="GB50" i="37"/>
  <c r="GA50" i="37"/>
  <c r="FZ50" i="37"/>
  <c r="FY50" i="37"/>
  <c r="FX50" i="37"/>
  <c r="FW50" i="37"/>
  <c r="FV50" i="37"/>
  <c r="FU50" i="37"/>
  <c r="GE49" i="37"/>
  <c r="GD49" i="37"/>
  <c r="GC49" i="37"/>
  <c r="GB49" i="37"/>
  <c r="GA49" i="37"/>
  <c r="FZ49" i="37"/>
  <c r="FY49" i="37"/>
  <c r="FX49" i="37"/>
  <c r="FW49" i="37"/>
  <c r="FV49" i="37"/>
  <c r="FU49" i="37"/>
  <c r="GE48" i="37"/>
  <c r="GD48" i="37"/>
  <c r="GC48" i="37"/>
  <c r="GB48" i="37"/>
  <c r="GA48" i="37"/>
  <c r="FZ48" i="37"/>
  <c r="FY48" i="37"/>
  <c r="FX48" i="37"/>
  <c r="FW48" i="37"/>
  <c r="FV48" i="37"/>
  <c r="FU48" i="37"/>
  <c r="GE47" i="37"/>
  <c r="GD47" i="37"/>
  <c r="GC47" i="37"/>
  <c r="GB47" i="37"/>
  <c r="GA47" i="37"/>
  <c r="FZ47" i="37"/>
  <c r="FY47" i="37"/>
  <c r="FX47" i="37"/>
  <c r="FW47" i="37"/>
  <c r="FV47" i="37"/>
  <c r="FU47" i="37"/>
  <c r="GE46" i="37"/>
  <c r="GD46" i="37"/>
  <c r="GC46" i="37"/>
  <c r="GB46" i="37"/>
  <c r="GA46" i="37"/>
  <c r="FZ46" i="37"/>
  <c r="FY46" i="37"/>
  <c r="FX46" i="37"/>
  <c r="FW46" i="37"/>
  <c r="FV46" i="37"/>
  <c r="FU46" i="37"/>
  <c r="GE45" i="37"/>
  <c r="GD45" i="37"/>
  <c r="GC45" i="37"/>
  <c r="GB45" i="37"/>
  <c r="GA45" i="37"/>
  <c r="FZ45" i="37"/>
  <c r="FY45" i="37"/>
  <c r="FX45" i="37"/>
  <c r="FW45" i="37"/>
  <c r="FV45" i="37"/>
  <c r="FU45" i="37"/>
  <c r="FT45" i="37"/>
  <c r="FT46" i="37"/>
  <c r="FT47" i="37"/>
  <c r="FT48" i="37"/>
  <c r="FT49" i="37"/>
  <c r="FT50" i="37"/>
  <c r="FT51" i="37"/>
  <c r="FT52" i="37"/>
  <c r="FT53" i="37"/>
  <c r="FT54" i="37"/>
  <c r="FT55" i="37"/>
  <c r="FT56" i="37"/>
  <c r="FT57" i="37"/>
  <c r="FT58" i="37"/>
  <c r="FT59" i="37"/>
  <c r="FT60" i="37"/>
  <c r="FT61" i="37"/>
  <c r="FT62" i="37"/>
  <c r="FT63" i="37"/>
  <c r="FT64" i="37"/>
  <c r="FT65" i="37"/>
  <c r="FT66" i="37"/>
  <c r="FT67" i="37"/>
  <c r="FT68" i="37"/>
  <c r="FT69" i="37"/>
  <c r="FT70" i="37"/>
  <c r="FT71" i="37"/>
  <c r="FT72" i="37"/>
  <c r="FT73" i="37"/>
  <c r="FT74" i="37"/>
  <c r="FT75" i="37"/>
  <c r="FT76" i="37"/>
  <c r="FT77" i="37"/>
  <c r="FT78" i="37"/>
  <c r="FT79" i="37"/>
  <c r="FT80" i="37"/>
  <c r="FT81" i="37"/>
  <c r="FT82" i="37"/>
  <c r="FT83" i="37"/>
  <c r="FT84" i="37"/>
  <c r="FT85" i="37"/>
  <c r="FT86" i="37"/>
  <c r="FT87" i="37"/>
  <c r="FT88" i="37"/>
  <c r="FT89" i="37"/>
  <c r="FT90" i="37"/>
  <c r="FT91" i="37"/>
  <c r="FT92" i="37"/>
  <c r="FT93" i="37"/>
  <c r="FT94" i="37"/>
  <c r="FT95" i="37"/>
  <c r="FT96" i="37"/>
  <c r="FT97" i="37"/>
  <c r="FT98" i="37"/>
  <c r="FT99" i="37"/>
  <c r="FT100" i="37"/>
  <c r="FT101" i="37"/>
  <c r="FT102" i="37"/>
  <c r="FT103" i="37"/>
  <c r="FT104" i="37"/>
  <c r="FT105" i="37"/>
  <c r="FT106" i="37"/>
  <c r="FT107" i="37"/>
  <c r="FT108" i="37"/>
  <c r="FT109" i="37"/>
  <c r="FT110" i="37"/>
  <c r="FT111" i="37"/>
  <c r="FT112" i="37"/>
  <c r="FT113" i="37"/>
  <c r="FT114" i="37"/>
  <c r="FT115" i="37"/>
  <c r="FT116" i="37"/>
  <c r="FT117" i="37"/>
  <c r="FT118" i="37"/>
  <c r="FT119" i="37"/>
  <c r="FT120" i="37"/>
  <c r="FT121" i="37"/>
  <c r="FT122" i="37"/>
  <c r="FT123" i="37"/>
  <c r="FT124" i="37"/>
  <c r="FT125" i="37"/>
  <c r="FT126" i="37"/>
  <c r="FT127" i="37"/>
  <c r="FT128" i="37"/>
  <c r="FT129" i="37"/>
  <c r="FT130" i="37"/>
  <c r="FT131" i="37"/>
  <c r="FT132" i="37"/>
  <c r="FT133" i="37"/>
  <c r="FT134" i="37"/>
  <c r="FT135" i="37"/>
  <c r="FT136" i="37"/>
  <c r="FT137" i="37"/>
  <c r="FT138" i="37"/>
  <c r="FT139" i="37"/>
  <c r="FT140" i="37"/>
  <c r="FT141" i="37"/>
  <c r="FT142" i="37"/>
  <c r="FT143" i="37"/>
  <c r="FT144" i="37"/>
  <c r="FT145" i="37"/>
  <c r="FT146" i="37"/>
  <c r="FT147" i="37"/>
  <c r="FT148" i="37"/>
  <c r="FT149" i="37"/>
  <c r="FT150" i="37"/>
  <c r="FT151" i="37"/>
  <c r="FT152" i="37"/>
  <c r="FT153" i="37"/>
  <c r="FT154" i="37"/>
  <c r="FT155" i="37"/>
  <c r="FT156" i="37"/>
  <c r="FT157" i="37"/>
  <c r="FT158" i="37"/>
  <c r="FT159" i="37"/>
  <c r="FT160" i="37"/>
  <c r="FT161" i="37"/>
  <c r="FT162" i="37"/>
  <c r="FT163" i="37"/>
  <c r="FT164" i="37"/>
  <c r="FT165" i="37"/>
  <c r="FT166" i="37"/>
  <c r="FT167" i="37"/>
  <c r="FT168" i="37"/>
  <c r="FT169" i="37"/>
  <c r="FT170" i="37"/>
  <c r="FT171" i="37"/>
  <c r="FT172" i="37"/>
  <c r="FT173" i="37"/>
  <c r="FT174" i="37"/>
  <c r="FT175" i="37"/>
  <c r="FT176" i="37"/>
  <c r="FT177" i="37"/>
  <c r="FT178" i="37"/>
  <c r="FT179" i="37"/>
  <c r="FT180" i="37"/>
  <c r="FT181" i="37"/>
  <c r="FT182" i="37"/>
  <c r="FT183" i="37"/>
  <c r="FT184" i="37"/>
  <c r="FT185" i="37"/>
  <c r="FT186" i="37"/>
  <c r="FT187" i="37"/>
  <c r="FT188" i="37"/>
  <c r="FT189" i="37"/>
  <c r="FT190" i="37"/>
  <c r="FT191" i="37"/>
  <c r="FT192" i="37"/>
  <c r="FT193" i="37"/>
  <c r="FT194" i="37"/>
  <c r="FT195" i="37"/>
  <c r="FT196" i="37"/>
  <c r="FT197" i="37"/>
  <c r="FT198" i="37"/>
  <c r="FT199" i="37"/>
  <c r="FT200" i="37"/>
  <c r="FT201" i="37"/>
  <c r="FT202" i="37"/>
  <c r="FT203" i="37"/>
  <c r="FT204" i="37"/>
  <c r="FT205" i="37"/>
  <c r="FT206" i="37"/>
  <c r="FT207" i="37"/>
  <c r="FT208" i="37"/>
  <c r="FT209" i="37"/>
  <c r="CN48" i="85" l="1"/>
  <c r="W50" i="85"/>
  <c r="CU50" i="85"/>
  <c r="CR51" i="85"/>
  <c r="U52" i="85"/>
  <c r="BE52" i="85"/>
  <c r="BX52" i="85"/>
  <c r="CN52" i="85"/>
  <c r="BE55" i="85"/>
  <c r="CB55" i="85"/>
  <c r="CN55" i="85"/>
  <c r="BY56" i="85"/>
  <c r="CO56" i="85"/>
  <c r="C59" i="85"/>
  <c r="W59" i="85"/>
  <c r="BE59" i="85"/>
  <c r="BX59" i="85"/>
  <c r="CN59" i="85"/>
  <c r="CB63" i="85"/>
  <c r="CN63" i="85"/>
  <c r="W65" i="85"/>
  <c r="T66" i="85"/>
  <c r="CA66" i="85"/>
  <c r="CR66" i="85"/>
  <c r="CJ67" i="85"/>
  <c r="CJ70" i="85"/>
  <c r="W73" i="85"/>
  <c r="T74" i="85"/>
  <c r="CA74" i="85"/>
  <c r="CR74" i="85"/>
  <c r="CA78" i="85"/>
  <c r="U79" i="85"/>
  <c r="BF79" i="85"/>
  <c r="BT79" i="85"/>
  <c r="C83" i="85"/>
  <c r="T84" i="85"/>
  <c r="BX84" i="85"/>
  <c r="CJ84" i="85"/>
  <c r="T88" i="85"/>
  <c r="BX88" i="85"/>
  <c r="CN88" i="85"/>
  <c r="CI92" i="85"/>
  <c r="C93" i="85"/>
  <c r="W93" i="85"/>
  <c r="BF93" i="85"/>
  <c r="BT93" i="85"/>
  <c r="CF93" i="85"/>
  <c r="CO93" i="85"/>
  <c r="T95" i="85"/>
  <c r="BX97" i="85"/>
  <c r="CG97" i="85"/>
  <c r="CR97" i="85"/>
  <c r="C99" i="85"/>
  <c r="S99" i="85"/>
  <c r="BY52" i="85"/>
  <c r="CO52" i="85"/>
  <c r="BY59" i="85"/>
  <c r="CO59" i="85"/>
  <c r="U66" i="85"/>
  <c r="BD66" i="85"/>
  <c r="CI66" i="85"/>
  <c r="CR67" i="85"/>
  <c r="CR70" i="85"/>
  <c r="BD74" i="85"/>
  <c r="CI74" i="85"/>
  <c r="CB79" i="85"/>
  <c r="CA88" i="85"/>
  <c r="CQ88" i="85"/>
  <c r="BX93" i="85"/>
  <c r="CG93" i="85"/>
  <c r="CR93" i="85"/>
  <c r="BX48" i="85"/>
  <c r="CG48" i="85"/>
  <c r="C50" i="85"/>
  <c r="S50" i="85"/>
  <c r="CA50" i="85"/>
  <c r="D52" i="85"/>
  <c r="S52" i="85"/>
  <c r="CF52" i="85"/>
  <c r="CV52" i="85"/>
  <c r="CI54" i="85"/>
  <c r="BW55" i="85"/>
  <c r="CI55" i="85"/>
  <c r="CG56" i="85"/>
  <c r="C58" i="85"/>
  <c r="T59" i="85"/>
  <c r="CF59" i="85"/>
  <c r="CV59" i="85"/>
  <c r="BX63" i="85"/>
  <c r="CG63" i="85"/>
  <c r="C65" i="85"/>
  <c r="S65" i="85"/>
  <c r="C66" i="85"/>
  <c r="W66" i="85"/>
  <c r="BE66" i="85"/>
  <c r="BS66" i="85"/>
  <c r="CJ66" i="85"/>
  <c r="D67" i="85"/>
  <c r="S67" i="85"/>
  <c r="BF67" i="85"/>
  <c r="BT67" i="85"/>
  <c r="T69" i="85"/>
  <c r="C70" i="85"/>
  <c r="S70" i="85"/>
  <c r="BE70" i="85"/>
  <c r="BS70" i="85"/>
  <c r="C73" i="85"/>
  <c r="C74" i="85"/>
  <c r="W74" i="85"/>
  <c r="BE74" i="85"/>
  <c r="BS74" i="85"/>
  <c r="CJ74" i="85"/>
  <c r="C77" i="85"/>
  <c r="T77" i="85"/>
  <c r="BD77" i="85"/>
  <c r="CJ79" i="85"/>
  <c r="S82" i="85"/>
  <c r="BF82" i="85"/>
  <c r="BV82" i="85"/>
  <c r="C84" i="85"/>
  <c r="W84" i="85"/>
  <c r="BE84" i="85"/>
  <c r="BS84" i="85"/>
  <c r="CF84" i="85"/>
  <c r="CQ84" i="85"/>
  <c r="C88" i="85"/>
  <c r="W88" i="85"/>
  <c r="BE88" i="85"/>
  <c r="BS88" i="85"/>
  <c r="CF88" i="85"/>
  <c r="CV88" i="85"/>
  <c r="BX92" i="85"/>
  <c r="CQ92" i="85"/>
  <c r="T93" i="85"/>
  <c r="BY93" i="85"/>
  <c r="CJ93" i="85"/>
  <c r="BE97" i="85"/>
  <c r="CB97" i="85"/>
  <c r="CI50" i="85"/>
  <c r="CG52" i="85"/>
  <c r="BX66" i="85"/>
  <c r="BX74" i="85"/>
  <c r="BW84" i="85"/>
  <c r="CI84" i="85"/>
  <c r="BW88" i="85"/>
  <c r="CI88" i="85"/>
  <c r="CB93" i="85"/>
  <c r="BW104" i="85"/>
  <c r="CN104" i="85"/>
  <c r="BF111" i="85"/>
  <c r="BT111" i="85"/>
  <c r="CJ111" i="85"/>
  <c r="CU114" i="85"/>
  <c r="BY115" i="85"/>
  <c r="CO115" i="85"/>
  <c r="CJ122" i="85"/>
  <c r="CF123" i="85"/>
  <c r="CV123" i="85"/>
  <c r="BW126" i="85"/>
  <c r="CI126" i="85"/>
  <c r="CV126" i="85"/>
  <c r="CJ127" i="85"/>
  <c r="BU131" i="85"/>
  <c r="CI134" i="85"/>
  <c r="BX138" i="85"/>
  <c r="CQ138" i="85"/>
  <c r="CK140" i="85"/>
  <c r="BW142" i="85"/>
  <c r="CI142" i="85"/>
  <c r="CR142" i="85"/>
  <c r="CG144" i="85"/>
  <c r="BX147" i="85"/>
  <c r="CJ147" i="85"/>
  <c r="CU147" i="85"/>
  <c r="CL152" i="85"/>
  <c r="BE154" i="85"/>
  <c r="BS154" i="85"/>
  <c r="CJ154" i="85"/>
  <c r="CM158" i="85"/>
  <c r="CG159" i="85"/>
  <c r="T166" i="85"/>
  <c r="CF166" i="85"/>
  <c r="CV166" i="85"/>
  <c r="T167" i="85"/>
  <c r="BE167" i="85"/>
  <c r="BU168" i="85"/>
  <c r="BD169" i="85"/>
  <c r="BR169" i="85"/>
  <c r="CU169" i="85"/>
  <c r="BE171" i="85"/>
  <c r="CB171" i="85"/>
  <c r="CR171" i="85"/>
  <c r="BE174" i="85"/>
  <c r="BS174" i="85"/>
  <c r="CJ174" i="85"/>
  <c r="BF175" i="85"/>
  <c r="BT175" i="85"/>
  <c r="CF175" i="85"/>
  <c r="CR175" i="85"/>
  <c r="BU179" i="85"/>
  <c r="BW186" i="85"/>
  <c r="CN186" i="85"/>
  <c r="CF190" i="85"/>
  <c r="CV190" i="85"/>
  <c r="BE191" i="85"/>
  <c r="CB191" i="85"/>
  <c r="CN191" i="85"/>
  <c r="BF195" i="85"/>
  <c r="BT195" i="85"/>
  <c r="CF195" i="85"/>
  <c r="CO195" i="85"/>
  <c r="BW197" i="85"/>
  <c r="CN197" i="85"/>
  <c r="W198" i="85"/>
  <c r="CM203" i="85"/>
  <c r="W204" i="85"/>
  <c r="CN204" i="85"/>
  <c r="BD205" i="85"/>
  <c r="CG205" i="85"/>
  <c r="U207" i="85"/>
  <c r="BD207" i="85"/>
  <c r="BY207" i="85"/>
  <c r="CK207" i="85"/>
  <c r="BX104" i="85"/>
  <c r="CQ104" i="85"/>
  <c r="BY111" i="85"/>
  <c r="CO111" i="85"/>
  <c r="CB115" i="85"/>
  <c r="CR115" i="85"/>
  <c r="CU122" i="85"/>
  <c r="BE123" i="85"/>
  <c r="CG123" i="85"/>
  <c r="BX126" i="85"/>
  <c r="CJ126" i="85"/>
  <c r="BT127" i="85"/>
  <c r="CR127" i="85"/>
  <c r="CF131" i="85"/>
  <c r="CJ134" i="85"/>
  <c r="CA138" i="85"/>
  <c r="CR138" i="85"/>
  <c r="BT139" i="85"/>
  <c r="BX142" i="85"/>
  <c r="CJ142" i="85"/>
  <c r="CV142" i="85"/>
  <c r="CC143" i="85"/>
  <c r="CK144" i="85"/>
  <c r="BX146" i="85"/>
  <c r="CQ146" i="85"/>
  <c r="BE147" i="85"/>
  <c r="CB147" i="85"/>
  <c r="CN147" i="85"/>
  <c r="CB150" i="85"/>
  <c r="CV150" i="85"/>
  <c r="BY151" i="85"/>
  <c r="CO151" i="85"/>
  <c r="CO152" i="85"/>
  <c r="BX154" i="85"/>
  <c r="CQ154" i="85"/>
  <c r="CL165" i="85"/>
  <c r="BE166" i="85"/>
  <c r="BS166" i="85"/>
  <c r="CJ166" i="85"/>
  <c r="CC168" i="85"/>
  <c r="BW169" i="85"/>
  <c r="BD170" i="85"/>
  <c r="BF171" i="85"/>
  <c r="BT171" i="85"/>
  <c r="CF171" i="85"/>
  <c r="CV171" i="85"/>
  <c r="BW174" i="85"/>
  <c r="CN174" i="85"/>
  <c r="BX175" i="85"/>
  <c r="CG175" i="85"/>
  <c r="CV175" i="85"/>
  <c r="CA186" i="85"/>
  <c r="CR186" i="85"/>
  <c r="BE190" i="85"/>
  <c r="BS190" i="85"/>
  <c r="CJ190" i="85"/>
  <c r="BF191" i="85"/>
  <c r="BT191" i="85"/>
  <c r="CF191" i="85"/>
  <c r="CR191" i="85"/>
  <c r="BX195" i="85"/>
  <c r="CG195" i="85"/>
  <c r="CR195" i="85"/>
  <c r="CA197" i="85"/>
  <c r="CR197" i="85"/>
  <c r="BD201" i="85"/>
  <c r="CU203" i="85"/>
  <c r="BF205" i="85"/>
  <c r="BS205" i="85"/>
  <c r="CK205" i="85"/>
  <c r="BE207" i="85"/>
  <c r="CA207" i="85"/>
  <c r="CO207" i="85"/>
  <c r="BU101" i="85"/>
  <c r="CS101" i="85"/>
  <c r="CF104" i="85"/>
  <c r="CV104" i="85"/>
  <c r="BF105" i="85"/>
  <c r="BT105" i="85"/>
  <c r="CB111" i="85"/>
  <c r="CR111" i="85"/>
  <c r="BT114" i="85"/>
  <c r="BF120" i="85"/>
  <c r="BE122" i="85"/>
  <c r="BS122" i="85"/>
  <c r="BF123" i="85"/>
  <c r="BX123" i="85"/>
  <c r="CN123" i="85"/>
  <c r="CN126" i="85"/>
  <c r="CB127" i="85"/>
  <c r="CS127" i="85"/>
  <c r="CK131" i="85"/>
  <c r="BX134" i="85"/>
  <c r="CQ134" i="85"/>
  <c r="BD138" i="85"/>
  <c r="CI138" i="85"/>
  <c r="BF140" i="85"/>
  <c r="BU140" i="85"/>
  <c r="BD142" i="85"/>
  <c r="CA142" i="85"/>
  <c r="CN142" i="85"/>
  <c r="CR143" i="85"/>
  <c r="CA146" i="85"/>
  <c r="BF147" i="85"/>
  <c r="BS147" i="85"/>
  <c r="CC147" i="85"/>
  <c r="CO147" i="85"/>
  <c r="CB151" i="85"/>
  <c r="BF152" i="85"/>
  <c r="BV152" i="85"/>
  <c r="CA154" i="85"/>
  <c r="CR154" i="85"/>
  <c r="CB158" i="85"/>
  <c r="CV158" i="85"/>
  <c r="BY159" i="85"/>
  <c r="CO159" i="85"/>
  <c r="BW166" i="85"/>
  <c r="CN166" i="85"/>
  <c r="BX171" i="85"/>
  <c r="CJ171" i="85"/>
  <c r="CA174" i="85"/>
  <c r="CR174" i="85"/>
  <c r="BY175" i="85"/>
  <c r="CJ175" i="85"/>
  <c r="CB179" i="85"/>
  <c r="BD186" i="85"/>
  <c r="CF186" i="85"/>
  <c r="CV186" i="85"/>
  <c r="BW190" i="85"/>
  <c r="CN190" i="85"/>
  <c r="BX191" i="85"/>
  <c r="CG191" i="85"/>
  <c r="CV191" i="85"/>
  <c r="BY195" i="85"/>
  <c r="CJ195" i="85"/>
  <c r="CF197" i="85"/>
  <c r="U203" i="85"/>
  <c r="BD203" i="85"/>
  <c r="BU203" i="85"/>
  <c r="BV204" i="85"/>
  <c r="BW205" i="85"/>
  <c r="BF207" i="85"/>
  <c r="BS207" i="85"/>
  <c r="CG207" i="85"/>
  <c r="CQ207" i="85"/>
  <c r="BD209" i="85"/>
  <c r="CC101" i="85"/>
  <c r="CI104" i="85"/>
  <c r="BE111" i="85"/>
  <c r="BF115" i="85"/>
  <c r="BT115" i="85"/>
  <c r="BY123" i="85"/>
  <c r="CO123" i="85"/>
  <c r="CF126" i="85"/>
  <c r="CQ126" i="85"/>
  <c r="CA134" i="85"/>
  <c r="BS138" i="85"/>
  <c r="BE142" i="85"/>
  <c r="BS142" i="85"/>
  <c r="CF142" i="85"/>
  <c r="CS143" i="85"/>
  <c r="BF144" i="85"/>
  <c r="BW147" i="85"/>
  <c r="CI147" i="85"/>
  <c r="CB159" i="85"/>
  <c r="S166" i="85"/>
  <c r="CA166" i="85"/>
  <c r="CR166" i="85"/>
  <c r="BY171" i="85"/>
  <c r="CF174" i="85"/>
  <c r="BE175" i="85"/>
  <c r="CB175" i="85"/>
  <c r="CN175" i="85"/>
  <c r="BF179" i="85"/>
  <c r="BS179" i="85"/>
  <c r="BE186" i="85"/>
  <c r="BS186" i="85"/>
  <c r="CA190" i="85"/>
  <c r="BY191" i="85"/>
  <c r="CJ191" i="85"/>
  <c r="CF204" i="85"/>
  <c r="BW207" i="85"/>
  <c r="CI207" i="85"/>
  <c r="CY47" i="85"/>
  <c r="CZ47" i="85" s="1"/>
  <c r="DD47" i="85"/>
  <c r="BG47" i="85"/>
  <c r="F47" i="85"/>
  <c r="BQ47" i="85"/>
  <c r="BB47" i="85"/>
  <c r="CE47" i="85"/>
  <c r="AZ47" i="85"/>
  <c r="BT47" i="85"/>
  <c r="CB47" i="85"/>
  <c r="CM47" i="85"/>
  <c r="CU47" i="85"/>
  <c r="CY58" i="85"/>
  <c r="CZ58" i="85" s="1"/>
  <c r="DD58" i="85"/>
  <c r="BG58" i="85"/>
  <c r="F58" i="85"/>
  <c r="CE58" i="85"/>
  <c r="BQ58" i="85"/>
  <c r="BB58" i="85"/>
  <c r="AZ58" i="85"/>
  <c r="BT58" i="85"/>
  <c r="CB58" i="85"/>
  <c r="CM58" i="85"/>
  <c r="CU58" i="85"/>
  <c r="CY62" i="85"/>
  <c r="CZ62" i="85" s="1"/>
  <c r="DD62" i="85"/>
  <c r="BG62" i="85"/>
  <c r="F62" i="85"/>
  <c r="CE62" i="85"/>
  <c r="BQ62" i="85"/>
  <c r="BB62" i="85"/>
  <c r="AZ62" i="85"/>
  <c r="BT62" i="85"/>
  <c r="CB62" i="85"/>
  <c r="CM62" i="85"/>
  <c r="CU62" i="85"/>
  <c r="CU71" i="85"/>
  <c r="DD71" i="85"/>
  <c r="BG71" i="85"/>
  <c r="F71" i="85"/>
  <c r="BQ71" i="85"/>
  <c r="CE71" i="85"/>
  <c r="BB71" i="85"/>
  <c r="AZ71" i="85"/>
  <c r="BU71" i="85"/>
  <c r="CC71" i="85"/>
  <c r="CK71" i="85"/>
  <c r="CS71" i="85"/>
  <c r="CY72" i="85"/>
  <c r="CZ72" i="85" s="1"/>
  <c r="DD72" i="85"/>
  <c r="F72" i="85"/>
  <c r="BG72" i="85"/>
  <c r="BQ72" i="85"/>
  <c r="CE72" i="85"/>
  <c r="BB72" i="85"/>
  <c r="AZ72" i="85"/>
  <c r="CU75" i="85"/>
  <c r="DD75" i="85"/>
  <c r="BG75" i="85"/>
  <c r="F75" i="85"/>
  <c r="BQ75" i="85"/>
  <c r="CE75" i="85"/>
  <c r="BB75" i="85"/>
  <c r="AZ75" i="85"/>
  <c r="BU75" i="85"/>
  <c r="CC75" i="85"/>
  <c r="CK75" i="85"/>
  <c r="CS75" i="85"/>
  <c r="CY86" i="85"/>
  <c r="CZ86" i="85" s="1"/>
  <c r="DD86" i="85"/>
  <c r="BG86" i="85"/>
  <c r="F86" i="85"/>
  <c r="CE86" i="85"/>
  <c r="BQ86" i="85"/>
  <c r="BB86" i="85"/>
  <c r="AZ86" i="85"/>
  <c r="W86" i="85"/>
  <c r="CU87" i="85"/>
  <c r="DD87" i="85"/>
  <c r="BG87" i="85"/>
  <c r="F87" i="85"/>
  <c r="BQ87" i="85"/>
  <c r="CE87" i="85"/>
  <c r="BB87" i="85"/>
  <c r="AZ87" i="85"/>
  <c r="S87" i="85"/>
  <c r="CU89" i="85"/>
  <c r="DD89" i="85"/>
  <c r="BG89" i="85"/>
  <c r="F89" i="85"/>
  <c r="CE89" i="85"/>
  <c r="BQ89" i="85"/>
  <c r="AZ89" i="85"/>
  <c r="BB89" i="85"/>
  <c r="CO89" i="85"/>
  <c r="CG89" i="85"/>
  <c r="BY89" i="85"/>
  <c r="BE89" i="85"/>
  <c r="U89" i="85"/>
  <c r="CV89" i="85"/>
  <c r="CN89" i="85"/>
  <c r="CF89" i="85"/>
  <c r="BX89" i="85"/>
  <c r="T89" i="85"/>
  <c r="D89" i="85"/>
  <c r="BU89" i="85"/>
  <c r="CK89" i="85"/>
  <c r="CY91" i="85"/>
  <c r="CZ91" i="85" s="1"/>
  <c r="DD91" i="85"/>
  <c r="BG91" i="85"/>
  <c r="F91" i="85"/>
  <c r="BQ91" i="85"/>
  <c r="CE91" i="85"/>
  <c r="BB91" i="85"/>
  <c r="AZ91" i="85"/>
  <c r="CI91" i="85"/>
  <c r="S91" i="85"/>
  <c r="CU91" i="85"/>
  <c r="CA91" i="85"/>
  <c r="BW91" i="85"/>
  <c r="CY96" i="85"/>
  <c r="CZ96" i="85" s="1"/>
  <c r="DD96" i="85"/>
  <c r="F96" i="85"/>
  <c r="BG96" i="85"/>
  <c r="BQ96" i="85"/>
  <c r="CE96" i="85"/>
  <c r="BB96" i="85"/>
  <c r="AZ96" i="85"/>
  <c r="CR96" i="85"/>
  <c r="CJ96" i="85"/>
  <c r="CA96" i="85"/>
  <c r="BS96" i="85"/>
  <c r="BE96" i="85"/>
  <c r="W96" i="85"/>
  <c r="CQ96" i="85"/>
  <c r="CI96" i="85"/>
  <c r="BX96" i="85"/>
  <c r="BD96" i="85"/>
  <c r="U96" i="85"/>
  <c r="BW96" i="85"/>
  <c r="CN96" i="85"/>
  <c r="CU103" i="85"/>
  <c r="DD103" i="85"/>
  <c r="BG103" i="85"/>
  <c r="F103" i="85"/>
  <c r="BQ103" i="85"/>
  <c r="CE103" i="85"/>
  <c r="BB103" i="85"/>
  <c r="AZ103" i="85"/>
  <c r="BD103" i="85"/>
  <c r="T103" i="85"/>
  <c r="C103" i="85"/>
  <c r="S103" i="85"/>
  <c r="CY106" i="85"/>
  <c r="CZ106" i="85" s="1"/>
  <c r="DD106" i="85"/>
  <c r="BG106" i="85"/>
  <c r="F106" i="85"/>
  <c r="CE106" i="85"/>
  <c r="BQ106" i="85"/>
  <c r="BB106" i="85"/>
  <c r="AZ106" i="85"/>
  <c r="W106" i="85"/>
  <c r="CU119" i="85"/>
  <c r="DD119" i="85"/>
  <c r="BG119" i="85"/>
  <c r="F119" i="85"/>
  <c r="BQ119" i="85"/>
  <c r="CE119" i="85"/>
  <c r="BB119" i="85"/>
  <c r="AZ119" i="85"/>
  <c r="CR119" i="85"/>
  <c r="CJ119" i="85"/>
  <c r="CB119" i="85"/>
  <c r="BT119" i="85"/>
  <c r="BF119" i="85"/>
  <c r="T119" i="85"/>
  <c r="D119" i="85"/>
  <c r="CO119" i="85"/>
  <c r="CG119" i="85"/>
  <c r="BY119" i="85"/>
  <c r="BE119" i="85"/>
  <c r="S119" i="85"/>
  <c r="C119" i="85"/>
  <c r="CV119" i="85"/>
  <c r="CN119" i="85"/>
  <c r="CF119" i="85"/>
  <c r="BX119" i="85"/>
  <c r="BD119" i="85"/>
  <c r="W119" i="85"/>
  <c r="CC119" i="85"/>
  <c r="CY124" i="85"/>
  <c r="CZ124" i="85" s="1"/>
  <c r="DD124" i="85"/>
  <c r="F124" i="85"/>
  <c r="BG124" i="85"/>
  <c r="BQ124" i="85"/>
  <c r="CE124" i="85"/>
  <c r="BB124" i="85"/>
  <c r="AZ124" i="85"/>
  <c r="CK124" i="85"/>
  <c r="BU124" i="85"/>
  <c r="BF124" i="85"/>
  <c r="S124" i="85"/>
  <c r="CG124" i="85"/>
  <c r="BY124" i="85"/>
  <c r="W124" i="85"/>
  <c r="CY129" i="85"/>
  <c r="CZ129" i="85" s="1"/>
  <c r="DD129" i="85"/>
  <c r="BG129" i="85"/>
  <c r="F129" i="85"/>
  <c r="CE129" i="85"/>
  <c r="BQ129" i="85"/>
  <c r="AZ129" i="85"/>
  <c r="BB129" i="85"/>
  <c r="CM129" i="85"/>
  <c r="CL129" i="85"/>
  <c r="T129" i="85"/>
  <c r="BV129" i="85"/>
  <c r="CU129" i="85"/>
  <c r="S129" i="85"/>
  <c r="CU163" i="85"/>
  <c r="DD163" i="85"/>
  <c r="BG163" i="85"/>
  <c r="F163" i="85"/>
  <c r="BQ163" i="85"/>
  <c r="CE163" i="85"/>
  <c r="BB163" i="85"/>
  <c r="AZ163" i="85"/>
  <c r="CV163" i="85"/>
  <c r="CN163" i="85"/>
  <c r="CF163" i="85"/>
  <c r="BX163" i="85"/>
  <c r="T163" i="85"/>
  <c r="D163" i="85"/>
  <c r="CR163" i="85"/>
  <c r="CJ163" i="85"/>
  <c r="CB163" i="85"/>
  <c r="BT163" i="85"/>
  <c r="BF163" i="85"/>
  <c r="W163" i="85"/>
  <c r="CG163" i="85"/>
  <c r="CS163" i="85"/>
  <c r="CC163" i="85"/>
  <c r="C163" i="85"/>
  <c r="BU163" i="85"/>
  <c r="BE163" i="85"/>
  <c r="S163" i="85"/>
  <c r="CO163" i="85"/>
  <c r="CK163" i="85"/>
  <c r="CY45" i="85"/>
  <c r="CZ45" i="85" s="1"/>
  <c r="DD45" i="85"/>
  <c r="BG45" i="85"/>
  <c r="F45" i="85"/>
  <c r="CE45" i="85"/>
  <c r="BQ45" i="85"/>
  <c r="BB45" i="85"/>
  <c r="AZ45" i="85"/>
  <c r="CU46" i="85"/>
  <c r="DD46" i="85"/>
  <c r="BG46" i="85"/>
  <c r="F46" i="85"/>
  <c r="CE46" i="85"/>
  <c r="BB46" i="85"/>
  <c r="BQ46" i="85"/>
  <c r="AZ46" i="85"/>
  <c r="D47" i="85"/>
  <c r="T47" i="85"/>
  <c r="BW47" i="85"/>
  <c r="CF47" i="85"/>
  <c r="CN47" i="85"/>
  <c r="CV47" i="85"/>
  <c r="CY51" i="85"/>
  <c r="CZ51" i="85" s="1"/>
  <c r="DD51" i="85"/>
  <c r="BG51" i="85"/>
  <c r="F51" i="85"/>
  <c r="BQ51" i="85"/>
  <c r="BB51" i="85"/>
  <c r="CE51" i="85"/>
  <c r="AZ51" i="85"/>
  <c r="BT51" i="85"/>
  <c r="CB51" i="85"/>
  <c r="CM51" i="85"/>
  <c r="CU51" i="85"/>
  <c r="CY57" i="85"/>
  <c r="CZ57" i="85" s="1"/>
  <c r="DD57" i="85"/>
  <c r="BG57" i="85"/>
  <c r="F57" i="85"/>
  <c r="CE57" i="85"/>
  <c r="BQ57" i="85"/>
  <c r="AZ57" i="85"/>
  <c r="BB57" i="85"/>
  <c r="D58" i="85"/>
  <c r="T58" i="85"/>
  <c r="BW58" i="85"/>
  <c r="CF58" i="85"/>
  <c r="CN58" i="85"/>
  <c r="CV58" i="85"/>
  <c r="CU61" i="85"/>
  <c r="DD61" i="85"/>
  <c r="BG61" i="85"/>
  <c r="F61" i="85"/>
  <c r="CE61" i="85"/>
  <c r="BQ61" i="85"/>
  <c r="AZ61" i="85"/>
  <c r="BB61" i="85"/>
  <c r="D62" i="85"/>
  <c r="T62" i="85"/>
  <c r="BW62" i="85"/>
  <c r="CF62" i="85"/>
  <c r="CN62" i="85"/>
  <c r="CV62" i="85"/>
  <c r="CU67" i="85"/>
  <c r="DD67" i="85"/>
  <c r="BG67" i="85"/>
  <c r="F67" i="85"/>
  <c r="BQ67" i="85"/>
  <c r="CE67" i="85"/>
  <c r="BB67" i="85"/>
  <c r="AZ67" i="85"/>
  <c r="BU67" i="85"/>
  <c r="CC67" i="85"/>
  <c r="CK67" i="85"/>
  <c r="CS67" i="85"/>
  <c r="CY70" i="85"/>
  <c r="CZ70" i="85" s="1"/>
  <c r="DD70" i="85"/>
  <c r="BG70" i="85"/>
  <c r="F70" i="85"/>
  <c r="CE70" i="85"/>
  <c r="BQ70" i="85"/>
  <c r="BB70" i="85"/>
  <c r="AZ70" i="85"/>
  <c r="BT70" i="85"/>
  <c r="CB70" i="85"/>
  <c r="CM70" i="85"/>
  <c r="CU70" i="85"/>
  <c r="U71" i="85"/>
  <c r="BX71" i="85"/>
  <c r="CF71" i="85"/>
  <c r="CN71" i="85"/>
  <c r="CV71" i="85"/>
  <c r="W72" i="85"/>
  <c r="D75" i="85"/>
  <c r="T75" i="85"/>
  <c r="BX75" i="85"/>
  <c r="CF75" i="85"/>
  <c r="CN75" i="85"/>
  <c r="CV75" i="85"/>
  <c r="CY76" i="85"/>
  <c r="CZ76" i="85" s="1"/>
  <c r="DD76" i="85"/>
  <c r="F76" i="85"/>
  <c r="BG76" i="85"/>
  <c r="BQ76" i="85"/>
  <c r="CE76" i="85"/>
  <c r="BB76" i="85"/>
  <c r="AZ76" i="85"/>
  <c r="CU77" i="85"/>
  <c r="DD77" i="85"/>
  <c r="BG77" i="85"/>
  <c r="F77" i="85"/>
  <c r="CE77" i="85"/>
  <c r="BQ77" i="85"/>
  <c r="AZ77" i="85"/>
  <c r="BB77" i="85"/>
  <c r="CY78" i="85"/>
  <c r="CZ78" i="85" s="1"/>
  <c r="DD78" i="85"/>
  <c r="BG78" i="85"/>
  <c r="F78" i="85"/>
  <c r="CE78" i="85"/>
  <c r="BQ78" i="85"/>
  <c r="BB78" i="85"/>
  <c r="AZ78" i="85"/>
  <c r="BT78" i="85"/>
  <c r="CB78" i="85"/>
  <c r="CM78" i="85"/>
  <c r="CU78" i="85"/>
  <c r="CU79" i="85"/>
  <c r="DD79" i="85"/>
  <c r="BG79" i="85"/>
  <c r="F79" i="85"/>
  <c r="BQ79" i="85"/>
  <c r="CE79" i="85"/>
  <c r="BB79" i="85"/>
  <c r="AZ79" i="85"/>
  <c r="BU79" i="85"/>
  <c r="CC79" i="85"/>
  <c r="CK79" i="85"/>
  <c r="CS79" i="85"/>
  <c r="CY80" i="85"/>
  <c r="CZ80" i="85" s="1"/>
  <c r="DD80" i="85"/>
  <c r="F80" i="85"/>
  <c r="BG80" i="85"/>
  <c r="BQ80" i="85"/>
  <c r="CE80" i="85"/>
  <c r="BB80" i="85"/>
  <c r="AZ80" i="85"/>
  <c r="CO81" i="85"/>
  <c r="DD81" i="85"/>
  <c r="BG81" i="85"/>
  <c r="F81" i="85"/>
  <c r="CE81" i="85"/>
  <c r="BQ81" i="85"/>
  <c r="AZ81" i="85"/>
  <c r="BB81" i="85"/>
  <c r="BW81" i="85"/>
  <c r="CR81" i="85"/>
  <c r="DD82" i="85"/>
  <c r="BG82" i="85"/>
  <c r="F82" i="85"/>
  <c r="CE82" i="85"/>
  <c r="BQ82" i="85"/>
  <c r="BB82" i="85"/>
  <c r="AZ82" i="85"/>
  <c r="BY82" i="85"/>
  <c r="CU85" i="85"/>
  <c r="DD85" i="85"/>
  <c r="BG85" i="85"/>
  <c r="F85" i="85"/>
  <c r="CE85" i="85"/>
  <c r="BQ85" i="85"/>
  <c r="AZ85" i="85"/>
  <c r="BB85" i="85"/>
  <c r="CO85" i="85"/>
  <c r="CG85" i="85"/>
  <c r="BY85" i="85"/>
  <c r="BE85" i="85"/>
  <c r="W85" i="85"/>
  <c r="CV85" i="85"/>
  <c r="CN85" i="85"/>
  <c r="CF85" i="85"/>
  <c r="BX85" i="85"/>
  <c r="U85" i="85"/>
  <c r="BU85" i="85"/>
  <c r="CK85" i="85"/>
  <c r="S86" i="85"/>
  <c r="W87" i="85"/>
  <c r="C89" i="85"/>
  <c r="CB89" i="85"/>
  <c r="CR89" i="85"/>
  <c r="CM91" i="85"/>
  <c r="T96" i="85"/>
  <c r="CB96" i="85"/>
  <c r="CU96" i="85"/>
  <c r="CY100" i="85"/>
  <c r="CZ100" i="85" s="1"/>
  <c r="DD100" i="85"/>
  <c r="F100" i="85"/>
  <c r="BG100" i="85"/>
  <c r="BQ100" i="85"/>
  <c r="CE100" i="85"/>
  <c r="BB100" i="85"/>
  <c r="AZ100" i="85"/>
  <c r="CQ100" i="85"/>
  <c r="CI100" i="85"/>
  <c r="BX100" i="85"/>
  <c r="BD100" i="85"/>
  <c r="U100" i="85"/>
  <c r="CV100" i="85"/>
  <c r="CN100" i="85"/>
  <c r="CF100" i="85"/>
  <c r="BW100" i="85"/>
  <c r="T100" i="85"/>
  <c r="D100" i="85"/>
  <c r="BT100" i="85"/>
  <c r="CM100" i="85"/>
  <c r="CY102" i="85"/>
  <c r="CZ102" i="85" s="1"/>
  <c r="DD102" i="85"/>
  <c r="BG102" i="85"/>
  <c r="F102" i="85"/>
  <c r="CE102" i="85"/>
  <c r="BQ102" i="85"/>
  <c r="BB102" i="85"/>
  <c r="AZ102" i="85"/>
  <c r="W103" i="85"/>
  <c r="CU105" i="85"/>
  <c r="DD105" i="85"/>
  <c r="BG105" i="85"/>
  <c r="F105" i="85"/>
  <c r="CE105" i="85"/>
  <c r="BQ105" i="85"/>
  <c r="AZ105" i="85"/>
  <c r="BB105" i="85"/>
  <c r="CO105" i="85"/>
  <c r="CG105" i="85"/>
  <c r="BY105" i="85"/>
  <c r="BE105" i="85"/>
  <c r="U105" i="85"/>
  <c r="CV105" i="85"/>
  <c r="CN105" i="85"/>
  <c r="CF105" i="85"/>
  <c r="BX105" i="85"/>
  <c r="T105" i="85"/>
  <c r="D105" i="85"/>
  <c r="BU105" i="85"/>
  <c r="CK105" i="85"/>
  <c r="S106" i="85"/>
  <c r="CS107" i="85"/>
  <c r="DD107" i="85"/>
  <c r="BG107" i="85"/>
  <c r="F107" i="85"/>
  <c r="BQ107" i="85"/>
  <c r="CE107" i="85"/>
  <c r="BB107" i="85"/>
  <c r="AZ107" i="85"/>
  <c r="S107" i="85"/>
  <c r="CY118" i="85"/>
  <c r="CZ118" i="85" s="1"/>
  <c r="DD118" i="85"/>
  <c r="BG118" i="85"/>
  <c r="F118" i="85"/>
  <c r="CE118" i="85"/>
  <c r="BQ118" i="85"/>
  <c r="BB118" i="85"/>
  <c r="AZ118" i="85"/>
  <c r="CR118" i="85"/>
  <c r="CJ118" i="85"/>
  <c r="CA118" i="85"/>
  <c r="BS118" i="85"/>
  <c r="BE118" i="85"/>
  <c r="W118" i="85"/>
  <c r="CQ118" i="85"/>
  <c r="CI118" i="85"/>
  <c r="BX118" i="85"/>
  <c r="BD118" i="85"/>
  <c r="U118" i="85"/>
  <c r="CV118" i="85"/>
  <c r="CN118" i="85"/>
  <c r="CF118" i="85"/>
  <c r="BW118" i="85"/>
  <c r="T118" i="85"/>
  <c r="D118" i="85"/>
  <c r="CB118" i="85"/>
  <c r="CK119" i="85"/>
  <c r="CU155" i="85"/>
  <c r="DD155" i="85"/>
  <c r="BG155" i="85"/>
  <c r="F155" i="85"/>
  <c r="BQ155" i="85"/>
  <c r="CE155" i="85"/>
  <c r="BB155" i="85"/>
  <c r="AZ155" i="85"/>
  <c r="CR155" i="85"/>
  <c r="CJ155" i="85"/>
  <c r="CB155" i="85"/>
  <c r="BT155" i="85"/>
  <c r="BF155" i="85"/>
  <c r="W155" i="85"/>
  <c r="CO155" i="85"/>
  <c r="CG155" i="85"/>
  <c r="BY155" i="85"/>
  <c r="BE155" i="85"/>
  <c r="U155" i="85"/>
  <c r="CK155" i="85"/>
  <c r="BU155" i="85"/>
  <c r="D155" i="85"/>
  <c r="CV155" i="85"/>
  <c r="CF155" i="85"/>
  <c r="C155" i="85"/>
  <c r="CS155" i="85"/>
  <c r="CC155" i="85"/>
  <c r="T155" i="85"/>
  <c r="CN155" i="85"/>
  <c r="CY156" i="85"/>
  <c r="CZ156" i="85" s="1"/>
  <c r="DD156" i="85"/>
  <c r="F156" i="85"/>
  <c r="BG156" i="85"/>
  <c r="BQ156" i="85"/>
  <c r="CE156" i="85"/>
  <c r="BB156" i="85"/>
  <c r="AZ156" i="85"/>
  <c r="S156" i="85"/>
  <c r="U163" i="85"/>
  <c r="W45" i="85"/>
  <c r="U47" i="85"/>
  <c r="BD47" i="85"/>
  <c r="BX47" i="85"/>
  <c r="CI47" i="85"/>
  <c r="CQ47" i="85"/>
  <c r="CU48" i="85"/>
  <c r="DD48" i="85"/>
  <c r="F48" i="85"/>
  <c r="BG48" i="85"/>
  <c r="BQ48" i="85"/>
  <c r="CE48" i="85"/>
  <c r="BB48" i="85"/>
  <c r="AZ48" i="85"/>
  <c r="BU48" i="85"/>
  <c r="CC48" i="85"/>
  <c r="CK48" i="85"/>
  <c r="CS48" i="85"/>
  <c r="BD50" i="85"/>
  <c r="BS50" i="85"/>
  <c r="D51" i="85"/>
  <c r="T51" i="85"/>
  <c r="BW51" i="85"/>
  <c r="CF51" i="85"/>
  <c r="CN51" i="85"/>
  <c r="CV51" i="85"/>
  <c r="BF52" i="85"/>
  <c r="BT52" i="85"/>
  <c r="CB52" i="85"/>
  <c r="CJ52" i="85"/>
  <c r="BD54" i="85"/>
  <c r="BS54" i="85"/>
  <c r="CY55" i="85"/>
  <c r="CZ55" i="85" s="1"/>
  <c r="DD55" i="85"/>
  <c r="BG55" i="85"/>
  <c r="F55" i="85"/>
  <c r="BQ55" i="85"/>
  <c r="CE55" i="85"/>
  <c r="BB55" i="85"/>
  <c r="AZ55" i="85"/>
  <c r="BT55" i="85"/>
  <c r="BY55" i="85"/>
  <c r="CF55" i="85"/>
  <c r="CK55" i="85"/>
  <c r="CQ55" i="85"/>
  <c r="CV55" i="85"/>
  <c r="BF56" i="85"/>
  <c r="BT56" i="85"/>
  <c r="CB56" i="85"/>
  <c r="CJ56" i="85"/>
  <c r="U58" i="85"/>
  <c r="BD58" i="85"/>
  <c r="BX58" i="85"/>
  <c r="CI58" i="85"/>
  <c r="CQ58" i="85"/>
  <c r="BF59" i="85"/>
  <c r="BT59" i="85"/>
  <c r="CB59" i="85"/>
  <c r="CJ59" i="85"/>
  <c r="DD60" i="85"/>
  <c r="F60" i="85"/>
  <c r="BG60" i="85"/>
  <c r="BQ60" i="85"/>
  <c r="CE60" i="85"/>
  <c r="BB60" i="85"/>
  <c r="AZ60" i="85"/>
  <c r="W61" i="85"/>
  <c r="U62" i="85"/>
  <c r="BD62" i="85"/>
  <c r="BX62" i="85"/>
  <c r="CI62" i="85"/>
  <c r="CQ62" i="85"/>
  <c r="CU63" i="85"/>
  <c r="CW63" i="85" s="1"/>
  <c r="DD63" i="85"/>
  <c r="BG63" i="85"/>
  <c r="F63" i="85"/>
  <c r="BQ63" i="85"/>
  <c r="CE63" i="85"/>
  <c r="BB63" i="85"/>
  <c r="AZ63" i="85"/>
  <c r="BU63" i="85"/>
  <c r="CC63" i="85"/>
  <c r="CK63" i="85"/>
  <c r="CS63" i="85"/>
  <c r="CY66" i="85"/>
  <c r="CZ66" i="85" s="1"/>
  <c r="DD66" i="85"/>
  <c r="BG66" i="85"/>
  <c r="F66" i="85"/>
  <c r="CE66" i="85"/>
  <c r="BQ66" i="85"/>
  <c r="BB66" i="85"/>
  <c r="AZ66" i="85"/>
  <c r="BT66" i="85"/>
  <c r="CB66" i="85"/>
  <c r="CM66" i="85"/>
  <c r="CU66" i="85"/>
  <c r="U67" i="85"/>
  <c r="BX67" i="85"/>
  <c r="CF67" i="85"/>
  <c r="CN67" i="85"/>
  <c r="CV67" i="85"/>
  <c r="CY68" i="85"/>
  <c r="CZ68" i="85" s="1"/>
  <c r="DD68" i="85"/>
  <c r="F68" i="85"/>
  <c r="BG68" i="85"/>
  <c r="BQ68" i="85"/>
  <c r="CE68" i="85"/>
  <c r="BB68" i="85"/>
  <c r="AZ68" i="85"/>
  <c r="CU69" i="85"/>
  <c r="DD69" i="85"/>
  <c r="BG69" i="85"/>
  <c r="F69" i="85"/>
  <c r="CE69" i="85"/>
  <c r="BQ69" i="85"/>
  <c r="AZ69" i="85"/>
  <c r="BB69" i="85"/>
  <c r="D70" i="85"/>
  <c r="T70" i="85"/>
  <c r="BW70" i="85"/>
  <c r="CF70" i="85"/>
  <c r="CN70" i="85"/>
  <c r="CV70" i="85"/>
  <c r="W71" i="85"/>
  <c r="BE71" i="85"/>
  <c r="BY71" i="85"/>
  <c r="CG71" i="85"/>
  <c r="CO71" i="85"/>
  <c r="CY74" i="85"/>
  <c r="CZ74" i="85" s="1"/>
  <c r="DD74" i="85"/>
  <c r="BG74" i="85"/>
  <c r="F74" i="85"/>
  <c r="CE74" i="85"/>
  <c r="BQ74" i="85"/>
  <c r="BB74" i="85"/>
  <c r="AZ74" i="85"/>
  <c r="BT74" i="85"/>
  <c r="CB74" i="85"/>
  <c r="CM74" i="85"/>
  <c r="CU74" i="85"/>
  <c r="U75" i="85"/>
  <c r="BE75" i="85"/>
  <c r="BY75" i="85"/>
  <c r="CG75" i="85"/>
  <c r="CO75" i="85"/>
  <c r="D78" i="85"/>
  <c r="T78" i="85"/>
  <c r="BW78" i="85"/>
  <c r="CF78" i="85"/>
  <c r="CN78" i="85"/>
  <c r="CV78" i="85"/>
  <c r="W79" i="85"/>
  <c r="BD79" i="85"/>
  <c r="BX79" i="85"/>
  <c r="CF79" i="85"/>
  <c r="CN79" i="85"/>
  <c r="CV79" i="85"/>
  <c r="W80" i="85"/>
  <c r="CA81" i="85"/>
  <c r="CG82" i="85"/>
  <c r="CY84" i="85"/>
  <c r="CZ84" i="85" s="1"/>
  <c r="DD84" i="85"/>
  <c r="F84" i="85"/>
  <c r="BG84" i="85"/>
  <c r="BQ84" i="85"/>
  <c r="CE84" i="85"/>
  <c r="BB84" i="85"/>
  <c r="AZ84" i="85"/>
  <c r="CV84" i="85"/>
  <c r="CU84" i="85"/>
  <c r="BT84" i="85"/>
  <c r="CB84" i="85"/>
  <c r="CM84" i="85"/>
  <c r="C85" i="85"/>
  <c r="CB85" i="85"/>
  <c r="CR85" i="85"/>
  <c r="CC89" i="85"/>
  <c r="CS89" i="85"/>
  <c r="C91" i="85"/>
  <c r="CQ91" i="85"/>
  <c r="C96" i="85"/>
  <c r="CF96" i="85"/>
  <c r="CV96" i="85"/>
  <c r="C100" i="85"/>
  <c r="CA100" i="85"/>
  <c r="CR100" i="85"/>
  <c r="CU101" i="85"/>
  <c r="DD101" i="85"/>
  <c r="BG101" i="85"/>
  <c r="F101" i="85"/>
  <c r="CE101" i="85"/>
  <c r="BQ101" i="85"/>
  <c r="AZ101" i="85"/>
  <c r="BB101" i="85"/>
  <c r="CR101" i="85"/>
  <c r="CJ101" i="85"/>
  <c r="CB101" i="85"/>
  <c r="BT101" i="85"/>
  <c r="BF101" i="85"/>
  <c r="S101" i="85"/>
  <c r="C101" i="85"/>
  <c r="CO101" i="85"/>
  <c r="CG101" i="85"/>
  <c r="BY101" i="85"/>
  <c r="BE101" i="85"/>
  <c r="W101" i="85"/>
  <c r="BX101" i="85"/>
  <c r="CN101" i="85"/>
  <c r="W102" i="85"/>
  <c r="C105" i="85"/>
  <c r="CB105" i="85"/>
  <c r="CR105" i="85"/>
  <c r="CY108" i="85"/>
  <c r="CZ108" i="85" s="1"/>
  <c r="DD108" i="85"/>
  <c r="F108" i="85"/>
  <c r="BG108" i="85"/>
  <c r="BQ108" i="85"/>
  <c r="CE108" i="85"/>
  <c r="BB108" i="85"/>
  <c r="AZ108" i="85"/>
  <c r="BE108" i="85"/>
  <c r="W108" i="85"/>
  <c r="BD108" i="85"/>
  <c r="U108" i="85"/>
  <c r="CU109" i="85"/>
  <c r="DD109" i="85"/>
  <c r="BG109" i="85"/>
  <c r="F109" i="85"/>
  <c r="CE109" i="85"/>
  <c r="BQ109" i="85"/>
  <c r="AZ109" i="85"/>
  <c r="BB109" i="85"/>
  <c r="S109" i="85"/>
  <c r="C109" i="85"/>
  <c r="W109" i="85"/>
  <c r="D110" i="85"/>
  <c r="CY114" i="85"/>
  <c r="CZ114" i="85" s="1"/>
  <c r="DD114" i="85"/>
  <c r="BG114" i="85"/>
  <c r="F114" i="85"/>
  <c r="CE114" i="85"/>
  <c r="BQ114" i="85"/>
  <c r="BB114" i="85"/>
  <c r="AZ114" i="85"/>
  <c r="CR114" i="85"/>
  <c r="CJ114" i="85"/>
  <c r="CA114" i="85"/>
  <c r="BS114" i="85"/>
  <c r="BE114" i="85"/>
  <c r="W114" i="85"/>
  <c r="CQ114" i="85"/>
  <c r="CI114" i="85"/>
  <c r="BX114" i="85"/>
  <c r="BD114" i="85"/>
  <c r="U114" i="85"/>
  <c r="CV114" i="85"/>
  <c r="CW114" i="85" s="1"/>
  <c r="CN114" i="85"/>
  <c r="CF114" i="85"/>
  <c r="BW114" i="85"/>
  <c r="T114" i="85"/>
  <c r="D114" i="85"/>
  <c r="CB114" i="85"/>
  <c r="S118" i="85"/>
  <c r="CM118" i="85"/>
  <c r="CS119" i="85"/>
  <c r="CY136" i="85"/>
  <c r="CZ136" i="85" s="1"/>
  <c r="DD136" i="85"/>
  <c r="F136" i="85"/>
  <c r="BG136" i="85"/>
  <c r="BQ136" i="85"/>
  <c r="CE136" i="85"/>
  <c r="BB136" i="85"/>
  <c r="AZ136" i="85"/>
  <c r="CG136" i="85"/>
  <c r="CS136" i="85"/>
  <c r="CC136" i="85"/>
  <c r="BU136" i="85"/>
  <c r="BF136" i="85"/>
  <c r="S136" i="85"/>
  <c r="CO136" i="85"/>
  <c r="CK136" i="85"/>
  <c r="S155" i="85"/>
  <c r="CY162" i="85"/>
  <c r="CZ162" i="85" s="1"/>
  <c r="DD162" i="85"/>
  <c r="BG162" i="85"/>
  <c r="F162" i="85"/>
  <c r="CE162" i="85"/>
  <c r="BQ162" i="85"/>
  <c r="BB162" i="85"/>
  <c r="AZ162" i="85"/>
  <c r="CR162" i="85"/>
  <c r="CJ162" i="85"/>
  <c r="CA162" i="85"/>
  <c r="BS162" i="85"/>
  <c r="BE162" i="85"/>
  <c r="W162" i="85"/>
  <c r="CV162" i="85"/>
  <c r="CN162" i="85"/>
  <c r="CF162" i="85"/>
  <c r="BW162" i="85"/>
  <c r="T162" i="85"/>
  <c r="D162" i="85"/>
  <c r="CM162" i="85"/>
  <c r="BT162" i="85"/>
  <c r="BD162" i="85"/>
  <c r="S162" i="85"/>
  <c r="CI162" i="85"/>
  <c r="BX162" i="85"/>
  <c r="CU162" i="85"/>
  <c r="CW162" i="85" s="1"/>
  <c r="CQ162" i="85"/>
  <c r="U162" i="85"/>
  <c r="C162" i="85"/>
  <c r="S46" i="85"/>
  <c r="W47" i="85"/>
  <c r="BE47" i="85"/>
  <c r="BS47" i="85"/>
  <c r="CA47" i="85"/>
  <c r="CJ47" i="85"/>
  <c r="CR47" i="85"/>
  <c r="CY49" i="85"/>
  <c r="CZ49" i="85" s="1"/>
  <c r="DD49" i="85"/>
  <c r="BG49" i="85"/>
  <c r="F49" i="85"/>
  <c r="CE49" i="85"/>
  <c r="BQ49" i="85"/>
  <c r="BB49" i="85"/>
  <c r="AZ49" i="85"/>
  <c r="CY50" i="85"/>
  <c r="CZ50" i="85" s="1"/>
  <c r="DD50" i="85"/>
  <c r="BG50" i="85"/>
  <c r="F50" i="85"/>
  <c r="CE50" i="85"/>
  <c r="BB50" i="85"/>
  <c r="BQ50" i="85"/>
  <c r="AZ50" i="85"/>
  <c r="BW50" i="85"/>
  <c r="CQ50" i="85"/>
  <c r="U51" i="85"/>
  <c r="BD51" i="85"/>
  <c r="BX51" i="85"/>
  <c r="CI51" i="85"/>
  <c r="CQ51" i="85"/>
  <c r="CU52" i="85"/>
  <c r="DD52" i="85"/>
  <c r="F52" i="85"/>
  <c r="BG52" i="85"/>
  <c r="BQ52" i="85"/>
  <c r="CE52" i="85"/>
  <c r="BB52" i="85"/>
  <c r="AZ52" i="85"/>
  <c r="BU52" i="85"/>
  <c r="CC52" i="85"/>
  <c r="CK52" i="85"/>
  <c r="CS52" i="85"/>
  <c r="CY53" i="85"/>
  <c r="CZ53" i="85" s="1"/>
  <c r="DD53" i="85"/>
  <c r="BG53" i="85"/>
  <c r="F53" i="85"/>
  <c r="CE53" i="85"/>
  <c r="BQ53" i="85"/>
  <c r="BB53" i="85"/>
  <c r="AZ53" i="85"/>
  <c r="CY54" i="85"/>
  <c r="CZ54" i="85" s="1"/>
  <c r="DD54" i="85"/>
  <c r="BG54" i="85"/>
  <c r="F54" i="85"/>
  <c r="CE54" i="85"/>
  <c r="BB54" i="85"/>
  <c r="BQ54" i="85"/>
  <c r="AZ54" i="85"/>
  <c r="BW54" i="85"/>
  <c r="CQ54" i="85"/>
  <c r="BU55" i="85"/>
  <c r="CA55" i="85"/>
  <c r="CG55" i="85"/>
  <c r="CM55" i="85"/>
  <c r="CR55" i="85"/>
  <c r="CU56" i="85"/>
  <c r="DD56" i="85"/>
  <c r="F56" i="85"/>
  <c r="BG56" i="85"/>
  <c r="BQ56" i="85"/>
  <c r="CE56" i="85"/>
  <c r="BB56" i="85"/>
  <c r="AZ56" i="85"/>
  <c r="BU56" i="85"/>
  <c r="CC56" i="85"/>
  <c r="CK56" i="85"/>
  <c r="CS56" i="85"/>
  <c r="W58" i="85"/>
  <c r="BE58" i="85"/>
  <c r="BS58" i="85"/>
  <c r="CA58" i="85"/>
  <c r="CJ58" i="85"/>
  <c r="CR58" i="85"/>
  <c r="CU59" i="85"/>
  <c r="DD59" i="85"/>
  <c r="BG59" i="85"/>
  <c r="F59" i="85"/>
  <c r="BQ59" i="85"/>
  <c r="CE59" i="85"/>
  <c r="BB59" i="85"/>
  <c r="AZ59" i="85"/>
  <c r="BU59" i="85"/>
  <c r="CC59" i="85"/>
  <c r="CK59" i="85"/>
  <c r="CS59" i="85"/>
  <c r="W62" i="85"/>
  <c r="BE62" i="85"/>
  <c r="BS62" i="85"/>
  <c r="CA62" i="85"/>
  <c r="CJ62" i="85"/>
  <c r="CR62" i="85"/>
  <c r="CY64" i="85"/>
  <c r="CZ64" i="85" s="1"/>
  <c r="DD64" i="85"/>
  <c r="F64" i="85"/>
  <c r="BG64" i="85"/>
  <c r="BQ64" i="85"/>
  <c r="CE64" i="85"/>
  <c r="BB64" i="85"/>
  <c r="AZ64" i="85"/>
  <c r="CU65" i="85"/>
  <c r="DD65" i="85"/>
  <c r="BG65" i="85"/>
  <c r="F65" i="85"/>
  <c r="CE65" i="85"/>
  <c r="BQ65" i="85"/>
  <c r="AZ65" i="85"/>
  <c r="BB65" i="85"/>
  <c r="BW66" i="85"/>
  <c r="CF66" i="85"/>
  <c r="CN66" i="85"/>
  <c r="CV66" i="85"/>
  <c r="W67" i="85"/>
  <c r="BE67" i="85"/>
  <c r="BY67" i="85"/>
  <c r="CG67" i="85"/>
  <c r="CO67" i="85"/>
  <c r="U70" i="85"/>
  <c r="BD70" i="85"/>
  <c r="BX70" i="85"/>
  <c r="CI70" i="85"/>
  <c r="CQ70" i="85"/>
  <c r="C71" i="85"/>
  <c r="S71" i="85"/>
  <c r="BF71" i="85"/>
  <c r="BT71" i="85"/>
  <c r="CB71" i="85"/>
  <c r="CJ71" i="85"/>
  <c r="CR71" i="85"/>
  <c r="CU73" i="85"/>
  <c r="DD73" i="85"/>
  <c r="BG73" i="85"/>
  <c r="F73" i="85"/>
  <c r="CE73" i="85"/>
  <c r="BQ73" i="85"/>
  <c r="AZ73" i="85"/>
  <c r="BB73" i="85"/>
  <c r="BW74" i="85"/>
  <c r="CF74" i="85"/>
  <c r="CN74" i="85"/>
  <c r="CV74" i="85"/>
  <c r="W75" i="85"/>
  <c r="BF75" i="85"/>
  <c r="BT75" i="85"/>
  <c r="CB75" i="85"/>
  <c r="CJ75" i="85"/>
  <c r="CR75" i="85"/>
  <c r="S77" i="85"/>
  <c r="U78" i="85"/>
  <c r="BD78" i="85"/>
  <c r="BX78" i="85"/>
  <c r="CI78" i="85"/>
  <c r="CQ78" i="85"/>
  <c r="C79" i="85"/>
  <c r="S79" i="85"/>
  <c r="BE79" i="85"/>
  <c r="BY79" i="85"/>
  <c r="CG79" i="85"/>
  <c r="CO79" i="85"/>
  <c r="S81" i="85"/>
  <c r="CI81" i="85"/>
  <c r="CL82" i="85"/>
  <c r="CY83" i="85"/>
  <c r="CZ83" i="85" s="1"/>
  <c r="DD83" i="85"/>
  <c r="BG83" i="85"/>
  <c r="F83" i="85"/>
  <c r="BQ83" i="85"/>
  <c r="CE83" i="85"/>
  <c r="BB83" i="85"/>
  <c r="AZ83" i="85"/>
  <c r="D85" i="85"/>
  <c r="CC85" i="85"/>
  <c r="CS85" i="85"/>
  <c r="C87" i="85"/>
  <c r="S89" i="85"/>
  <c r="BF89" i="85"/>
  <c r="BT89" i="85"/>
  <c r="CJ89" i="85"/>
  <c r="CY90" i="85"/>
  <c r="CZ90" i="85" s="1"/>
  <c r="DD90" i="85"/>
  <c r="BG90" i="85"/>
  <c r="F90" i="85"/>
  <c r="CE90" i="85"/>
  <c r="BQ90" i="85"/>
  <c r="BB90" i="85"/>
  <c r="AZ90" i="85"/>
  <c r="W90" i="85"/>
  <c r="T91" i="85"/>
  <c r="BD91" i="85"/>
  <c r="BS91" i="85"/>
  <c r="CU95" i="85"/>
  <c r="DD95" i="85"/>
  <c r="BG95" i="85"/>
  <c r="F95" i="85"/>
  <c r="BQ95" i="85"/>
  <c r="CE95" i="85"/>
  <c r="BB95" i="85"/>
  <c r="AZ95" i="85"/>
  <c r="W95" i="85"/>
  <c r="D96" i="85"/>
  <c r="BT96" i="85"/>
  <c r="CM96" i="85"/>
  <c r="CB100" i="85"/>
  <c r="CU100" i="85"/>
  <c r="CC105" i="85"/>
  <c r="CS105" i="85"/>
  <c r="C107" i="85"/>
  <c r="CV110" i="85"/>
  <c r="DD110" i="85"/>
  <c r="BG110" i="85"/>
  <c r="F110" i="85"/>
  <c r="CE110" i="85"/>
  <c r="BQ110" i="85"/>
  <c r="BB110" i="85"/>
  <c r="AZ110" i="85"/>
  <c r="BT110" i="85"/>
  <c r="BE110" i="85"/>
  <c r="W110" i="85"/>
  <c r="BD110" i="85"/>
  <c r="U110" i="85"/>
  <c r="CU118" i="85"/>
  <c r="CW118" i="85" s="1"/>
  <c r="BU119" i="85"/>
  <c r="CC124" i="85"/>
  <c r="BW129" i="85"/>
  <c r="CU135" i="85"/>
  <c r="DD135" i="85"/>
  <c r="BG135" i="85"/>
  <c r="F135" i="85"/>
  <c r="BQ135" i="85"/>
  <c r="CE135" i="85"/>
  <c r="BB135" i="85"/>
  <c r="AZ135" i="85"/>
  <c r="CR135" i="85"/>
  <c r="CJ135" i="85"/>
  <c r="CB135" i="85"/>
  <c r="BT135" i="85"/>
  <c r="BF135" i="85"/>
  <c r="W135" i="85"/>
  <c r="CO135" i="85"/>
  <c r="CG135" i="85"/>
  <c r="BY135" i="85"/>
  <c r="BE135" i="85"/>
  <c r="U135" i="85"/>
  <c r="CK135" i="85"/>
  <c r="BU135" i="85"/>
  <c r="D135" i="85"/>
  <c r="CV135" i="85"/>
  <c r="CF135" i="85"/>
  <c r="C135" i="85"/>
  <c r="CS135" i="85"/>
  <c r="CC135" i="85"/>
  <c r="T135" i="85"/>
  <c r="CN135" i="85"/>
  <c r="BY163" i="85"/>
  <c r="CU113" i="85"/>
  <c r="DD113" i="85"/>
  <c r="BG113" i="85"/>
  <c r="F113" i="85"/>
  <c r="CE113" i="85"/>
  <c r="BQ113" i="85"/>
  <c r="AZ113" i="85"/>
  <c r="BB113" i="85"/>
  <c r="CU117" i="85"/>
  <c r="DD117" i="85"/>
  <c r="BG117" i="85"/>
  <c r="F117" i="85"/>
  <c r="CE117" i="85"/>
  <c r="BQ117" i="85"/>
  <c r="AZ117" i="85"/>
  <c r="BB117" i="85"/>
  <c r="CO128" i="85"/>
  <c r="DD128" i="85"/>
  <c r="F128" i="85"/>
  <c r="BG128" i="85"/>
  <c r="BQ128" i="85"/>
  <c r="CE128" i="85"/>
  <c r="BB128" i="85"/>
  <c r="AZ128" i="85"/>
  <c r="CY130" i="85"/>
  <c r="CZ130" i="85" s="1"/>
  <c r="DD130" i="85"/>
  <c r="BG130" i="85"/>
  <c r="F130" i="85"/>
  <c r="CE130" i="85"/>
  <c r="BQ130" i="85"/>
  <c r="BB130" i="85"/>
  <c r="AZ130" i="85"/>
  <c r="CQ130" i="85"/>
  <c r="CI130" i="85"/>
  <c r="BX130" i="85"/>
  <c r="BD130" i="85"/>
  <c r="U130" i="85"/>
  <c r="CV130" i="85"/>
  <c r="CN130" i="85"/>
  <c r="CF130" i="85"/>
  <c r="BW130" i="85"/>
  <c r="T130" i="85"/>
  <c r="D130" i="85"/>
  <c r="BT130" i="85"/>
  <c r="CM130" i="85"/>
  <c r="CU139" i="85"/>
  <c r="DD139" i="85"/>
  <c r="BG139" i="85"/>
  <c r="F139" i="85"/>
  <c r="BQ139" i="85"/>
  <c r="CE139" i="85"/>
  <c r="BB139" i="85"/>
  <c r="AZ139" i="85"/>
  <c r="CO139" i="85"/>
  <c r="CG139" i="85"/>
  <c r="BY139" i="85"/>
  <c r="BE139" i="85"/>
  <c r="W139" i="85"/>
  <c r="CV139" i="85"/>
  <c r="CN139" i="85"/>
  <c r="CF139" i="85"/>
  <c r="BX139" i="85"/>
  <c r="U139" i="85"/>
  <c r="BU139" i="85"/>
  <c r="CK139" i="85"/>
  <c r="CU141" i="85"/>
  <c r="DD141" i="85"/>
  <c r="BG141" i="85"/>
  <c r="F141" i="85"/>
  <c r="CE141" i="85"/>
  <c r="BQ141" i="85"/>
  <c r="AZ141" i="85"/>
  <c r="BB141" i="85"/>
  <c r="S141" i="85"/>
  <c r="CU149" i="85"/>
  <c r="DD149" i="85"/>
  <c r="BG149" i="85"/>
  <c r="F149" i="85"/>
  <c r="CE149" i="85"/>
  <c r="BQ149" i="85"/>
  <c r="AZ149" i="85"/>
  <c r="BB149" i="85"/>
  <c r="W149" i="85"/>
  <c r="CU157" i="85"/>
  <c r="DD157" i="85"/>
  <c r="BG157" i="85"/>
  <c r="F157" i="85"/>
  <c r="CE157" i="85"/>
  <c r="BQ157" i="85"/>
  <c r="AZ157" i="85"/>
  <c r="BB157" i="85"/>
  <c r="S157" i="85"/>
  <c r="CU167" i="85"/>
  <c r="DD167" i="85"/>
  <c r="BG167" i="85"/>
  <c r="F167" i="85"/>
  <c r="BQ167" i="85"/>
  <c r="CE167" i="85"/>
  <c r="BB167" i="85"/>
  <c r="AZ167" i="85"/>
  <c r="CV167" i="85"/>
  <c r="CN167" i="85"/>
  <c r="CF167" i="85"/>
  <c r="BX167" i="85"/>
  <c r="U167" i="85"/>
  <c r="CR167" i="85"/>
  <c r="CJ167" i="85"/>
  <c r="CB167" i="85"/>
  <c r="BT167" i="85"/>
  <c r="BF167" i="85"/>
  <c r="S167" i="85"/>
  <c r="C167" i="85"/>
  <c r="CG167" i="85"/>
  <c r="D167" i="85"/>
  <c r="CS167" i="85"/>
  <c r="CC167" i="85"/>
  <c r="BY167" i="85"/>
  <c r="CJ88" i="85"/>
  <c r="BE92" i="85"/>
  <c r="BS92" i="85"/>
  <c r="CA92" i="85"/>
  <c r="CJ92" i="85"/>
  <c r="CU93" i="85"/>
  <c r="DD93" i="85"/>
  <c r="BG93" i="85"/>
  <c r="F93" i="85"/>
  <c r="CE93" i="85"/>
  <c r="BQ93" i="85"/>
  <c r="AZ93" i="85"/>
  <c r="BB93" i="85"/>
  <c r="BU93" i="85"/>
  <c r="CC93" i="85"/>
  <c r="CK93" i="85"/>
  <c r="CS93" i="85"/>
  <c r="CY94" i="85"/>
  <c r="CZ94" i="85" s="1"/>
  <c r="DD94" i="85"/>
  <c r="BG94" i="85"/>
  <c r="F94" i="85"/>
  <c r="CE94" i="85"/>
  <c r="BQ94" i="85"/>
  <c r="BB94" i="85"/>
  <c r="AZ94" i="85"/>
  <c r="CU97" i="85"/>
  <c r="CW97" i="85" s="1"/>
  <c r="DD97" i="85"/>
  <c r="BG97" i="85"/>
  <c r="F97" i="85"/>
  <c r="CE97" i="85"/>
  <c r="BQ97" i="85"/>
  <c r="AZ97" i="85"/>
  <c r="BB97" i="85"/>
  <c r="BU97" i="85"/>
  <c r="CC97" i="85"/>
  <c r="CK97" i="85"/>
  <c r="CS97" i="85"/>
  <c r="CU99" i="85"/>
  <c r="DD99" i="85"/>
  <c r="BG99" i="85"/>
  <c r="F99" i="85"/>
  <c r="BQ99" i="85"/>
  <c r="CE99" i="85"/>
  <c r="BB99" i="85"/>
  <c r="AZ99" i="85"/>
  <c r="BE104" i="85"/>
  <c r="BS104" i="85"/>
  <c r="CA104" i="85"/>
  <c r="CJ104" i="85"/>
  <c r="CU111" i="85"/>
  <c r="DD111" i="85"/>
  <c r="BG111" i="85"/>
  <c r="F111" i="85"/>
  <c r="BQ111" i="85"/>
  <c r="CE111" i="85"/>
  <c r="BB111" i="85"/>
  <c r="AZ111" i="85"/>
  <c r="BU111" i="85"/>
  <c r="CC111" i="85"/>
  <c r="CK111" i="85"/>
  <c r="CS111" i="85"/>
  <c r="CY112" i="85"/>
  <c r="CZ112" i="85" s="1"/>
  <c r="DD112" i="85"/>
  <c r="F112" i="85"/>
  <c r="BG112" i="85"/>
  <c r="BQ112" i="85"/>
  <c r="CE112" i="85"/>
  <c r="BB112" i="85"/>
  <c r="AZ112" i="85"/>
  <c r="W113" i="85"/>
  <c r="CU115" i="85"/>
  <c r="DD115" i="85"/>
  <c r="BG115" i="85"/>
  <c r="F115" i="85"/>
  <c r="BQ115" i="85"/>
  <c r="CE115" i="85"/>
  <c r="BB115" i="85"/>
  <c r="AZ115" i="85"/>
  <c r="BU115" i="85"/>
  <c r="CC115" i="85"/>
  <c r="CK115" i="85"/>
  <c r="CS115" i="85"/>
  <c r="CY116" i="85"/>
  <c r="CZ116" i="85" s="1"/>
  <c r="DD116" i="85"/>
  <c r="F116" i="85"/>
  <c r="BG116" i="85"/>
  <c r="BQ116" i="85"/>
  <c r="CE116" i="85"/>
  <c r="BB116" i="85"/>
  <c r="AZ116" i="85"/>
  <c r="W117" i="85"/>
  <c r="CY122" i="85"/>
  <c r="CZ122" i="85" s="1"/>
  <c r="DD122" i="85"/>
  <c r="BG122" i="85"/>
  <c r="F122" i="85"/>
  <c r="CE122" i="85"/>
  <c r="BQ122" i="85"/>
  <c r="BB122" i="85"/>
  <c r="AZ122" i="85"/>
  <c r="CQ122" i="85"/>
  <c r="CI122" i="85"/>
  <c r="BX122" i="85"/>
  <c r="BD122" i="85"/>
  <c r="U122" i="85"/>
  <c r="CV122" i="85"/>
  <c r="CN122" i="85"/>
  <c r="CF122" i="85"/>
  <c r="BW122" i="85"/>
  <c r="T122" i="85"/>
  <c r="D122" i="85"/>
  <c r="BT122" i="85"/>
  <c r="CM122" i="85"/>
  <c r="CU125" i="85"/>
  <c r="DD125" i="85"/>
  <c r="BG125" i="85"/>
  <c r="F125" i="85"/>
  <c r="CE125" i="85"/>
  <c r="BQ125" i="85"/>
  <c r="AZ125" i="85"/>
  <c r="BB125" i="85"/>
  <c r="S125" i="85"/>
  <c r="C130" i="85"/>
  <c r="CA130" i="85"/>
  <c r="CR130" i="85"/>
  <c r="CU131" i="85"/>
  <c r="DD131" i="85"/>
  <c r="BG131" i="85"/>
  <c r="F131" i="85"/>
  <c r="BQ131" i="85"/>
  <c r="CE131" i="85"/>
  <c r="BB131" i="85"/>
  <c r="AZ131" i="85"/>
  <c r="CR131" i="85"/>
  <c r="CJ131" i="85"/>
  <c r="CB131" i="85"/>
  <c r="BT131" i="85"/>
  <c r="BF131" i="85"/>
  <c r="S131" i="85"/>
  <c r="C131" i="85"/>
  <c r="CO131" i="85"/>
  <c r="CG131" i="85"/>
  <c r="BY131" i="85"/>
  <c r="BE131" i="85"/>
  <c r="W131" i="85"/>
  <c r="BX131" i="85"/>
  <c r="CN131" i="85"/>
  <c r="C139" i="85"/>
  <c r="CB139" i="85"/>
  <c r="CR139" i="85"/>
  <c r="W141" i="85"/>
  <c r="S143" i="85"/>
  <c r="BF143" i="85"/>
  <c r="BT143" i="85"/>
  <c r="T149" i="85"/>
  <c r="CY150" i="85"/>
  <c r="CZ150" i="85" s="1"/>
  <c r="DD150" i="85"/>
  <c r="BG150" i="85"/>
  <c r="F150" i="85"/>
  <c r="CE150" i="85"/>
  <c r="BQ150" i="85"/>
  <c r="BB150" i="85"/>
  <c r="AZ150" i="85"/>
  <c r="CR150" i="85"/>
  <c r="CJ150" i="85"/>
  <c r="CA150" i="85"/>
  <c r="BS150" i="85"/>
  <c r="BE150" i="85"/>
  <c r="W150" i="85"/>
  <c r="CQ150" i="85"/>
  <c r="CI150" i="85"/>
  <c r="BX150" i="85"/>
  <c r="BD150" i="85"/>
  <c r="U150" i="85"/>
  <c r="BW150" i="85"/>
  <c r="CN150" i="85"/>
  <c r="CY158" i="85"/>
  <c r="CZ158" i="85" s="1"/>
  <c r="DD158" i="85"/>
  <c r="BG158" i="85"/>
  <c r="F158" i="85"/>
  <c r="CE158" i="85"/>
  <c r="BQ158" i="85"/>
  <c r="BB158" i="85"/>
  <c r="AZ158" i="85"/>
  <c r="CR158" i="85"/>
  <c r="CJ158" i="85"/>
  <c r="CA158" i="85"/>
  <c r="BS158" i="85"/>
  <c r="BE158" i="85"/>
  <c r="W158" i="85"/>
  <c r="CQ158" i="85"/>
  <c r="CI158" i="85"/>
  <c r="BX158" i="85"/>
  <c r="BD158" i="85"/>
  <c r="U158" i="85"/>
  <c r="BW158" i="85"/>
  <c r="CN158" i="85"/>
  <c r="CK167" i="85"/>
  <c r="CY88" i="85"/>
  <c r="CZ88" i="85" s="1"/>
  <c r="DD88" i="85"/>
  <c r="F88" i="85"/>
  <c r="BG88" i="85"/>
  <c r="BQ88" i="85"/>
  <c r="CE88" i="85"/>
  <c r="BB88" i="85"/>
  <c r="AZ88" i="85"/>
  <c r="BT88" i="85"/>
  <c r="CB88" i="85"/>
  <c r="CM88" i="85"/>
  <c r="CU88" i="85"/>
  <c r="CY92" i="85"/>
  <c r="CZ92" i="85" s="1"/>
  <c r="DD92" i="85"/>
  <c r="F92" i="85"/>
  <c r="BG92" i="85"/>
  <c r="BQ92" i="85"/>
  <c r="CE92" i="85"/>
  <c r="BB92" i="85"/>
  <c r="AZ92" i="85"/>
  <c r="BT92" i="85"/>
  <c r="CB92" i="85"/>
  <c r="CM92" i="85"/>
  <c r="CU92" i="85"/>
  <c r="CW92" i="85" s="1"/>
  <c r="CV93" i="85"/>
  <c r="CY98" i="85"/>
  <c r="CZ98" i="85" s="1"/>
  <c r="DD98" i="85"/>
  <c r="BG98" i="85"/>
  <c r="F98" i="85"/>
  <c r="CE98" i="85"/>
  <c r="BQ98" i="85"/>
  <c r="BB98" i="85"/>
  <c r="AZ98" i="85"/>
  <c r="CY104" i="85"/>
  <c r="CZ104" i="85" s="1"/>
  <c r="DD104" i="85"/>
  <c r="F104" i="85"/>
  <c r="BG104" i="85"/>
  <c r="BQ104" i="85"/>
  <c r="CE104" i="85"/>
  <c r="BB104" i="85"/>
  <c r="AZ104" i="85"/>
  <c r="BT104" i="85"/>
  <c r="CB104" i="85"/>
  <c r="CM104" i="85"/>
  <c r="CU104" i="85"/>
  <c r="CW104" i="85" s="1"/>
  <c r="U111" i="85"/>
  <c r="BD111" i="85"/>
  <c r="BX111" i="85"/>
  <c r="CF111" i="85"/>
  <c r="CN111" i="85"/>
  <c r="CV111" i="85"/>
  <c r="D115" i="85"/>
  <c r="T115" i="85"/>
  <c r="BX115" i="85"/>
  <c r="CF115" i="85"/>
  <c r="CN115" i="85"/>
  <c r="CV115" i="85"/>
  <c r="W116" i="85"/>
  <c r="C122" i="85"/>
  <c r="CA122" i="85"/>
  <c r="CR122" i="85"/>
  <c r="W125" i="85"/>
  <c r="CU127" i="85"/>
  <c r="DD127" i="85"/>
  <c r="BG127" i="85"/>
  <c r="F127" i="85"/>
  <c r="BQ127" i="85"/>
  <c r="CE127" i="85"/>
  <c r="BB127" i="85"/>
  <c r="AZ127" i="85"/>
  <c r="CO127" i="85"/>
  <c r="CG127" i="85"/>
  <c r="BY127" i="85"/>
  <c r="BE127" i="85"/>
  <c r="U127" i="85"/>
  <c r="CV127" i="85"/>
  <c r="CN127" i="85"/>
  <c r="CF127" i="85"/>
  <c r="BX127" i="85"/>
  <c r="T127" i="85"/>
  <c r="D127" i="85"/>
  <c r="BU127" i="85"/>
  <c r="CK127" i="85"/>
  <c r="CB130" i="85"/>
  <c r="CU130" i="85"/>
  <c r="CC131" i="85"/>
  <c r="CS131" i="85"/>
  <c r="D139" i="85"/>
  <c r="CC139" i="85"/>
  <c r="CS139" i="85"/>
  <c r="CU143" i="85"/>
  <c r="DD143" i="85"/>
  <c r="BG143" i="85"/>
  <c r="F143" i="85"/>
  <c r="BQ143" i="85"/>
  <c r="CE143" i="85"/>
  <c r="BB143" i="85"/>
  <c r="AZ143" i="85"/>
  <c r="CO143" i="85"/>
  <c r="CG143" i="85"/>
  <c r="BY143" i="85"/>
  <c r="BE143" i="85"/>
  <c r="U143" i="85"/>
  <c r="CV143" i="85"/>
  <c r="CN143" i="85"/>
  <c r="CF143" i="85"/>
  <c r="BX143" i="85"/>
  <c r="T143" i="85"/>
  <c r="D143" i="85"/>
  <c r="BU143" i="85"/>
  <c r="CK143" i="85"/>
  <c r="C157" i="85"/>
  <c r="CO167" i="85"/>
  <c r="CY120" i="85"/>
  <c r="CZ120" i="85" s="1"/>
  <c r="DD120" i="85"/>
  <c r="F120" i="85"/>
  <c r="BG120" i="85"/>
  <c r="BQ120" i="85"/>
  <c r="CE120" i="85"/>
  <c r="BB120" i="85"/>
  <c r="AZ120" i="85"/>
  <c r="CU121" i="85"/>
  <c r="DD121" i="85"/>
  <c r="BG121" i="85"/>
  <c r="F121" i="85"/>
  <c r="CE121" i="85"/>
  <c r="BQ121" i="85"/>
  <c r="AZ121" i="85"/>
  <c r="BB121" i="85"/>
  <c r="BT123" i="85"/>
  <c r="CB123" i="85"/>
  <c r="CJ123" i="85"/>
  <c r="CY132" i="85"/>
  <c r="CZ132" i="85" s="1"/>
  <c r="DD132" i="85"/>
  <c r="F132" i="85"/>
  <c r="BG132" i="85"/>
  <c r="BQ132" i="85"/>
  <c r="CE132" i="85"/>
  <c r="BB132" i="85"/>
  <c r="AZ132" i="85"/>
  <c r="BY132" i="85"/>
  <c r="CY134" i="85"/>
  <c r="CZ134" i="85" s="1"/>
  <c r="DD134" i="85"/>
  <c r="BG134" i="85"/>
  <c r="F134" i="85"/>
  <c r="CE134" i="85"/>
  <c r="BQ134" i="85"/>
  <c r="BB134" i="85"/>
  <c r="AZ134" i="85"/>
  <c r="BT134" i="85"/>
  <c r="CB134" i="85"/>
  <c r="CM134" i="85"/>
  <c r="CU134" i="85"/>
  <c r="CY138" i="85"/>
  <c r="CZ138" i="85" s="1"/>
  <c r="DD138" i="85"/>
  <c r="BG138" i="85"/>
  <c r="F138" i="85"/>
  <c r="CE138" i="85"/>
  <c r="BQ138" i="85"/>
  <c r="BB138" i="85"/>
  <c r="AZ138" i="85"/>
  <c r="BT138" i="85"/>
  <c r="CB138" i="85"/>
  <c r="CM138" i="85"/>
  <c r="CU138" i="85"/>
  <c r="CY140" i="85"/>
  <c r="CZ140" i="85" s="1"/>
  <c r="DD140" i="85"/>
  <c r="F140" i="85"/>
  <c r="BG140" i="85"/>
  <c r="BQ140" i="85"/>
  <c r="CE140" i="85"/>
  <c r="BB140" i="85"/>
  <c r="AZ140" i="85"/>
  <c r="BY140" i="85"/>
  <c r="CO140" i="85"/>
  <c r="CY144" i="85"/>
  <c r="CZ144" i="85" s="1"/>
  <c r="DD144" i="85"/>
  <c r="F144" i="85"/>
  <c r="BG144" i="85"/>
  <c r="BQ144" i="85"/>
  <c r="CE144" i="85"/>
  <c r="BB144" i="85"/>
  <c r="AZ144" i="85"/>
  <c r="BY144" i="85"/>
  <c r="CO144" i="85"/>
  <c r="CY146" i="85"/>
  <c r="CZ146" i="85" s="1"/>
  <c r="DD146" i="85"/>
  <c r="BG146" i="85"/>
  <c r="F146" i="85"/>
  <c r="CE146" i="85"/>
  <c r="BQ146" i="85"/>
  <c r="BB146" i="85"/>
  <c r="AZ146" i="85"/>
  <c r="BT146" i="85"/>
  <c r="CB146" i="85"/>
  <c r="CM146" i="85"/>
  <c r="CU146" i="85"/>
  <c r="CY147" i="85"/>
  <c r="CZ147" i="85" s="1"/>
  <c r="DD147" i="85"/>
  <c r="BG147" i="85"/>
  <c r="F147" i="85"/>
  <c r="BQ147" i="85"/>
  <c r="CE147" i="85"/>
  <c r="BB147" i="85"/>
  <c r="AZ147" i="85"/>
  <c r="BT147" i="85"/>
  <c r="BY147" i="85"/>
  <c r="CF147" i="85"/>
  <c r="CK147" i="85"/>
  <c r="CQ147" i="85"/>
  <c r="CV147" i="85"/>
  <c r="CY148" i="85"/>
  <c r="CZ148" i="85" s="1"/>
  <c r="DD148" i="85"/>
  <c r="F148" i="85"/>
  <c r="BG148" i="85"/>
  <c r="BQ148" i="85"/>
  <c r="CE148" i="85"/>
  <c r="BB148" i="85"/>
  <c r="AZ148" i="85"/>
  <c r="BY148" i="85"/>
  <c r="CU151" i="85"/>
  <c r="DD151" i="85"/>
  <c r="BG151" i="85"/>
  <c r="F151" i="85"/>
  <c r="BQ151" i="85"/>
  <c r="CE151" i="85"/>
  <c r="BB151" i="85"/>
  <c r="AZ151" i="85"/>
  <c r="BU151" i="85"/>
  <c r="CC151" i="85"/>
  <c r="CK151" i="85"/>
  <c r="CS151" i="85"/>
  <c r="CY154" i="85"/>
  <c r="CZ154" i="85" s="1"/>
  <c r="DD154" i="85"/>
  <c r="BG154" i="85"/>
  <c r="F154" i="85"/>
  <c r="CE154" i="85"/>
  <c r="BQ154" i="85"/>
  <c r="BB154" i="85"/>
  <c r="AZ154" i="85"/>
  <c r="BT154" i="85"/>
  <c r="CB154" i="85"/>
  <c r="CM154" i="85"/>
  <c r="CU154" i="85"/>
  <c r="CU159" i="85"/>
  <c r="DD159" i="85"/>
  <c r="BG159" i="85"/>
  <c r="F159" i="85"/>
  <c r="BQ159" i="85"/>
  <c r="CE159" i="85"/>
  <c r="BB159" i="85"/>
  <c r="AZ159" i="85"/>
  <c r="BU159" i="85"/>
  <c r="CC159" i="85"/>
  <c r="CK159" i="85"/>
  <c r="CS159" i="85"/>
  <c r="CU161" i="85"/>
  <c r="DD161" i="85"/>
  <c r="BG161" i="85"/>
  <c r="F161" i="85"/>
  <c r="CE161" i="85"/>
  <c r="BQ161" i="85"/>
  <c r="AZ161" i="85"/>
  <c r="BB161" i="85"/>
  <c r="CU123" i="85"/>
  <c r="CW123" i="85" s="1"/>
  <c r="DD123" i="85"/>
  <c r="BG123" i="85"/>
  <c r="F123" i="85"/>
  <c r="BQ123" i="85"/>
  <c r="CE123" i="85"/>
  <c r="BB123" i="85"/>
  <c r="AZ123" i="85"/>
  <c r="BU123" i="85"/>
  <c r="CC123" i="85"/>
  <c r="CK123" i="85"/>
  <c r="CS123" i="85"/>
  <c r="CY126" i="85"/>
  <c r="CZ126" i="85" s="1"/>
  <c r="DD126" i="85"/>
  <c r="BG126" i="85"/>
  <c r="F126" i="85"/>
  <c r="CE126" i="85"/>
  <c r="BQ126" i="85"/>
  <c r="BB126" i="85"/>
  <c r="AZ126" i="85"/>
  <c r="BT126" i="85"/>
  <c r="CB126" i="85"/>
  <c r="CM126" i="85"/>
  <c r="CU126" i="85"/>
  <c r="CW126" i="85" s="1"/>
  <c r="CU133" i="85"/>
  <c r="DD133" i="85"/>
  <c r="BG133" i="85"/>
  <c r="F133" i="85"/>
  <c r="CE133" i="85"/>
  <c r="BQ133" i="85"/>
  <c r="AZ133" i="85"/>
  <c r="BB133" i="85"/>
  <c r="BW134" i="85"/>
  <c r="CF134" i="85"/>
  <c r="CN134" i="85"/>
  <c r="CV134" i="85"/>
  <c r="CU137" i="85"/>
  <c r="DD137" i="85"/>
  <c r="BG137" i="85"/>
  <c r="F137" i="85"/>
  <c r="CE137" i="85"/>
  <c r="BQ137" i="85"/>
  <c r="AZ137" i="85"/>
  <c r="BB137" i="85"/>
  <c r="BW138" i="85"/>
  <c r="CF138" i="85"/>
  <c r="CN138" i="85"/>
  <c r="CV138" i="85"/>
  <c r="CC140" i="85"/>
  <c r="CS140" i="85"/>
  <c r="CY142" i="85"/>
  <c r="CZ142" i="85" s="1"/>
  <c r="DD142" i="85"/>
  <c r="BG142" i="85"/>
  <c r="F142" i="85"/>
  <c r="CE142" i="85"/>
  <c r="BQ142" i="85"/>
  <c r="BB142" i="85"/>
  <c r="AZ142" i="85"/>
  <c r="BT142" i="85"/>
  <c r="CB142" i="85"/>
  <c r="CM142" i="85"/>
  <c r="CU142" i="85"/>
  <c r="CC144" i="85"/>
  <c r="CS144" i="85"/>
  <c r="CU145" i="85"/>
  <c r="DD145" i="85"/>
  <c r="BG145" i="85"/>
  <c r="F145" i="85"/>
  <c r="CE145" i="85"/>
  <c r="BQ145" i="85"/>
  <c r="AZ145" i="85"/>
  <c r="BB145" i="85"/>
  <c r="T146" i="85"/>
  <c r="BW146" i="85"/>
  <c r="CF146" i="85"/>
  <c r="CN146" i="85"/>
  <c r="CV146" i="85"/>
  <c r="CW146" i="85" s="1"/>
  <c r="W147" i="85"/>
  <c r="BD147" i="85"/>
  <c r="BU147" i="85"/>
  <c r="CA147" i="85"/>
  <c r="CG147" i="85"/>
  <c r="CM147" i="85"/>
  <c r="CR147" i="85"/>
  <c r="CC148" i="85"/>
  <c r="D151" i="85"/>
  <c r="T151" i="85"/>
  <c r="BX151" i="85"/>
  <c r="CF151" i="85"/>
  <c r="CN151" i="85"/>
  <c r="CV151" i="85"/>
  <c r="DD152" i="85"/>
  <c r="F152" i="85"/>
  <c r="BG152" i="85"/>
  <c r="BQ152" i="85"/>
  <c r="CE152" i="85"/>
  <c r="BB152" i="85"/>
  <c r="AZ152" i="85"/>
  <c r="BY152" i="85"/>
  <c r="CY153" i="85"/>
  <c r="CZ153" i="85" s="1"/>
  <c r="DD153" i="85"/>
  <c r="BG153" i="85"/>
  <c r="F153" i="85"/>
  <c r="CE153" i="85"/>
  <c r="BQ153" i="85"/>
  <c r="AZ153" i="85"/>
  <c r="BB153" i="85"/>
  <c r="D154" i="85"/>
  <c r="T154" i="85"/>
  <c r="BW154" i="85"/>
  <c r="CF154" i="85"/>
  <c r="CN154" i="85"/>
  <c r="CV154" i="85"/>
  <c r="D159" i="85"/>
  <c r="T159" i="85"/>
  <c r="BX159" i="85"/>
  <c r="CF159" i="85"/>
  <c r="CN159" i="85"/>
  <c r="CV159" i="85"/>
  <c r="CY160" i="85"/>
  <c r="CZ160" i="85" s="1"/>
  <c r="DD160" i="85"/>
  <c r="F160" i="85"/>
  <c r="BG160" i="85"/>
  <c r="BQ160" i="85"/>
  <c r="CE160" i="85"/>
  <c r="BB160" i="85"/>
  <c r="AZ160" i="85"/>
  <c r="W161" i="85"/>
  <c r="CY164" i="85"/>
  <c r="CZ164" i="85" s="1"/>
  <c r="DD164" i="85"/>
  <c r="F164" i="85"/>
  <c r="BG164" i="85"/>
  <c r="BQ164" i="85"/>
  <c r="CE164" i="85"/>
  <c r="BB164" i="85"/>
  <c r="AZ164" i="85"/>
  <c r="W164" i="85"/>
  <c r="CY165" i="85"/>
  <c r="CZ165" i="85" s="1"/>
  <c r="DD165" i="85"/>
  <c r="BG165" i="85"/>
  <c r="F165" i="85"/>
  <c r="CE165" i="85"/>
  <c r="BQ165" i="85"/>
  <c r="AZ165" i="85"/>
  <c r="BB165" i="85"/>
  <c r="BV165" i="85"/>
  <c r="BD165" i="85"/>
  <c r="T165" i="85"/>
  <c r="C165" i="85"/>
  <c r="BD166" i="85"/>
  <c r="BX166" i="85"/>
  <c r="CI166" i="85"/>
  <c r="DD169" i="85"/>
  <c r="BG169" i="85"/>
  <c r="F169" i="85"/>
  <c r="CE169" i="85"/>
  <c r="BQ169" i="85"/>
  <c r="AZ169" i="85"/>
  <c r="BB169" i="85"/>
  <c r="BV169" i="85"/>
  <c r="CL169" i="85"/>
  <c r="CY169" i="85"/>
  <c r="CZ169" i="85" s="1"/>
  <c r="W170" i="85"/>
  <c r="BE170" i="85"/>
  <c r="BS170" i="85"/>
  <c r="CA170" i="85"/>
  <c r="CJ170" i="85"/>
  <c r="CU171" i="85"/>
  <c r="CW171" i="85" s="1"/>
  <c r="DD171" i="85"/>
  <c r="BG171" i="85"/>
  <c r="F171" i="85"/>
  <c r="BQ171" i="85"/>
  <c r="CE171" i="85"/>
  <c r="BB171" i="85"/>
  <c r="AZ171" i="85"/>
  <c r="BU171" i="85"/>
  <c r="CC171" i="85"/>
  <c r="CK171" i="85"/>
  <c r="CS171" i="85"/>
  <c r="C173" i="85"/>
  <c r="T173" i="85"/>
  <c r="CY174" i="85"/>
  <c r="CZ174" i="85" s="1"/>
  <c r="DD174" i="85"/>
  <c r="BG174" i="85"/>
  <c r="F174" i="85"/>
  <c r="CE174" i="85"/>
  <c r="BQ174" i="85"/>
  <c r="BB174" i="85"/>
  <c r="AZ174" i="85"/>
  <c r="BT174" i="85"/>
  <c r="CB174" i="85"/>
  <c r="CM174" i="85"/>
  <c r="CU174" i="85"/>
  <c r="CW174" i="85" s="1"/>
  <c r="W178" i="85"/>
  <c r="BE178" i="85"/>
  <c r="BS178" i="85"/>
  <c r="CA178" i="85"/>
  <c r="CJ178" i="85"/>
  <c r="DD179" i="85"/>
  <c r="BG179" i="85"/>
  <c r="F179" i="85"/>
  <c r="BQ179" i="85"/>
  <c r="CE179" i="85"/>
  <c r="BB179" i="85"/>
  <c r="AZ179" i="85"/>
  <c r="BT179" i="85"/>
  <c r="BZ179" i="85"/>
  <c r="CM179" i="85"/>
  <c r="CS180" i="85"/>
  <c r="DD180" i="85"/>
  <c r="F180" i="85"/>
  <c r="BG180" i="85"/>
  <c r="BQ180" i="85"/>
  <c r="CE180" i="85"/>
  <c r="BB180" i="85"/>
  <c r="AZ180" i="85"/>
  <c r="D181" i="85"/>
  <c r="W183" i="85"/>
  <c r="C184" i="85"/>
  <c r="S184" i="85"/>
  <c r="C185" i="85"/>
  <c r="CY186" i="85"/>
  <c r="CZ186" i="85" s="1"/>
  <c r="DD186" i="85"/>
  <c r="BG186" i="85"/>
  <c r="F186" i="85"/>
  <c r="CE186" i="85"/>
  <c r="BQ186" i="85"/>
  <c r="BB186" i="85"/>
  <c r="AZ186" i="85"/>
  <c r="BT186" i="85"/>
  <c r="CB186" i="85"/>
  <c r="CM186" i="85"/>
  <c r="CU186" i="85"/>
  <c r="CW186" i="85" s="1"/>
  <c r="U187" i="85"/>
  <c r="BX187" i="85"/>
  <c r="CF187" i="85"/>
  <c r="CN187" i="85"/>
  <c r="CV187" i="85"/>
  <c r="C189" i="85"/>
  <c r="T189" i="85"/>
  <c r="CY190" i="85"/>
  <c r="CZ190" i="85" s="1"/>
  <c r="DD190" i="85"/>
  <c r="BG190" i="85"/>
  <c r="F190" i="85"/>
  <c r="CE190" i="85"/>
  <c r="BQ190" i="85"/>
  <c r="BB190" i="85"/>
  <c r="AZ190" i="85"/>
  <c r="BT190" i="85"/>
  <c r="CB190" i="85"/>
  <c r="CM190" i="85"/>
  <c r="CU190" i="85"/>
  <c r="CW190" i="85" s="1"/>
  <c r="W194" i="85"/>
  <c r="BE194" i="85"/>
  <c r="BS194" i="85"/>
  <c r="CA194" i="85"/>
  <c r="CJ194" i="85"/>
  <c r="CU195" i="85"/>
  <c r="CW195" i="85" s="1"/>
  <c r="DD195" i="85"/>
  <c r="BG195" i="85"/>
  <c r="F195" i="85"/>
  <c r="BQ195" i="85"/>
  <c r="CE195" i="85"/>
  <c r="BB195" i="85"/>
  <c r="AZ195" i="85"/>
  <c r="BU195" i="85"/>
  <c r="CC195" i="85"/>
  <c r="CK195" i="85"/>
  <c r="CS195" i="85"/>
  <c r="CY197" i="85"/>
  <c r="CZ197" i="85" s="1"/>
  <c r="DD197" i="85"/>
  <c r="BG197" i="85"/>
  <c r="F197" i="85"/>
  <c r="CE197" i="85"/>
  <c r="BQ197" i="85"/>
  <c r="AZ197" i="85"/>
  <c r="BB197" i="85"/>
  <c r="BT197" i="85"/>
  <c r="CB197" i="85"/>
  <c r="CM197" i="85"/>
  <c r="CU197" i="85"/>
  <c r="CW197" i="85" s="1"/>
  <c r="U198" i="85"/>
  <c r="BX198" i="85"/>
  <c r="CF198" i="85"/>
  <c r="CN198" i="85"/>
  <c r="CV198" i="85"/>
  <c r="S200" i="85"/>
  <c r="W201" i="85"/>
  <c r="BE201" i="85"/>
  <c r="BS201" i="85"/>
  <c r="CA201" i="85"/>
  <c r="CJ201" i="85"/>
  <c r="D202" i="85"/>
  <c r="T202" i="85"/>
  <c r="BF202" i="85"/>
  <c r="BS202" i="85"/>
  <c r="BX202" i="85"/>
  <c r="CC202" i="85"/>
  <c r="CJ202" i="85"/>
  <c r="CO202" i="85"/>
  <c r="CO203" i="85"/>
  <c r="DD203" i="85"/>
  <c r="BG203" i="85"/>
  <c r="F203" i="85"/>
  <c r="BQ203" i="85"/>
  <c r="CE203" i="85"/>
  <c r="BB203" i="85"/>
  <c r="AZ203" i="85"/>
  <c r="BW203" i="85"/>
  <c r="CS203" i="85"/>
  <c r="CV205" i="85"/>
  <c r="DD205" i="85"/>
  <c r="BG205" i="85"/>
  <c r="F205" i="85"/>
  <c r="CE205" i="85"/>
  <c r="BQ205" i="85"/>
  <c r="AZ205" i="85"/>
  <c r="BB205" i="85"/>
  <c r="BU205" i="85"/>
  <c r="CC205" i="85"/>
  <c r="CM205" i="85"/>
  <c r="CU205" i="85"/>
  <c r="CY170" i="85"/>
  <c r="CZ170" i="85" s="1"/>
  <c r="DD170" i="85"/>
  <c r="BG170" i="85"/>
  <c r="F170" i="85"/>
  <c r="CE170" i="85"/>
  <c r="BQ170" i="85"/>
  <c r="BB170" i="85"/>
  <c r="AZ170" i="85"/>
  <c r="BT170" i="85"/>
  <c r="CB170" i="85"/>
  <c r="CM170" i="85"/>
  <c r="CU170" i="85"/>
  <c r="CY172" i="85"/>
  <c r="CZ172" i="85" s="1"/>
  <c r="DD172" i="85"/>
  <c r="F172" i="85"/>
  <c r="BG172" i="85"/>
  <c r="BQ172" i="85"/>
  <c r="CE172" i="85"/>
  <c r="BB172" i="85"/>
  <c r="AZ172" i="85"/>
  <c r="CU173" i="85"/>
  <c r="DD173" i="85"/>
  <c r="BG173" i="85"/>
  <c r="F173" i="85"/>
  <c r="CE173" i="85"/>
  <c r="BQ173" i="85"/>
  <c r="AZ173" i="85"/>
  <c r="BB173" i="85"/>
  <c r="CY178" i="85"/>
  <c r="CZ178" i="85" s="1"/>
  <c r="DD178" i="85"/>
  <c r="BG178" i="85"/>
  <c r="F178" i="85"/>
  <c r="CE178" i="85"/>
  <c r="BQ178" i="85"/>
  <c r="BB178" i="85"/>
  <c r="AZ178" i="85"/>
  <c r="BT178" i="85"/>
  <c r="CB178" i="85"/>
  <c r="CM178" i="85"/>
  <c r="CU178" i="85"/>
  <c r="CY181" i="85"/>
  <c r="CZ181" i="85" s="1"/>
  <c r="DD181" i="85"/>
  <c r="BG181" i="85"/>
  <c r="F181" i="85"/>
  <c r="CE181" i="85"/>
  <c r="BQ181" i="85"/>
  <c r="AZ181" i="85"/>
  <c r="BB181" i="85"/>
  <c r="CV183" i="85"/>
  <c r="DD183" i="85"/>
  <c r="BG183" i="85"/>
  <c r="F183" i="85"/>
  <c r="BQ183" i="85"/>
  <c r="CE183" i="85"/>
  <c r="BB183" i="85"/>
  <c r="AZ183" i="85"/>
  <c r="CQ185" i="85"/>
  <c r="DD185" i="85"/>
  <c r="BG185" i="85"/>
  <c r="F185" i="85"/>
  <c r="CE185" i="85"/>
  <c r="BQ185" i="85"/>
  <c r="AZ185" i="85"/>
  <c r="BB185" i="85"/>
  <c r="BE187" i="85"/>
  <c r="BY187" i="85"/>
  <c r="CG187" i="85"/>
  <c r="CO187" i="85"/>
  <c r="CU189" i="85"/>
  <c r="DD189" i="85"/>
  <c r="BG189" i="85"/>
  <c r="F189" i="85"/>
  <c r="CE189" i="85"/>
  <c r="BQ189" i="85"/>
  <c r="AZ189" i="85"/>
  <c r="BB189" i="85"/>
  <c r="CY194" i="85"/>
  <c r="CZ194" i="85" s="1"/>
  <c r="DD194" i="85"/>
  <c r="BG194" i="85"/>
  <c r="F194" i="85"/>
  <c r="CE194" i="85"/>
  <c r="BQ194" i="85"/>
  <c r="BB194" i="85"/>
  <c r="AZ194" i="85"/>
  <c r="BT194" i="85"/>
  <c r="CB194" i="85"/>
  <c r="CM194" i="85"/>
  <c r="CU194" i="85"/>
  <c r="CU196" i="85"/>
  <c r="DD196" i="85"/>
  <c r="BG196" i="85"/>
  <c r="F196" i="85"/>
  <c r="BQ196" i="85"/>
  <c r="CE196" i="85"/>
  <c r="BB196" i="85"/>
  <c r="AZ196" i="85"/>
  <c r="BE198" i="85"/>
  <c r="BY198" i="85"/>
  <c r="CG198" i="85"/>
  <c r="CO198" i="85"/>
  <c r="DD200" i="85"/>
  <c r="BG200" i="85"/>
  <c r="F200" i="85"/>
  <c r="BQ200" i="85"/>
  <c r="CE200" i="85"/>
  <c r="BB200" i="85"/>
  <c r="AZ200" i="85"/>
  <c r="CY201" i="85"/>
  <c r="CZ201" i="85" s="1"/>
  <c r="DD201" i="85"/>
  <c r="BG201" i="85"/>
  <c r="F201" i="85"/>
  <c r="CE201" i="85"/>
  <c r="BQ201" i="85"/>
  <c r="AZ201" i="85"/>
  <c r="BB201" i="85"/>
  <c r="BT201" i="85"/>
  <c r="CB201" i="85"/>
  <c r="CM201" i="85"/>
  <c r="CU201" i="85"/>
  <c r="CY202" i="85"/>
  <c r="CZ202" i="85" s="1"/>
  <c r="DD202" i="85"/>
  <c r="BG202" i="85"/>
  <c r="F202" i="85"/>
  <c r="CE202" i="85"/>
  <c r="BQ202" i="85"/>
  <c r="BB202" i="85"/>
  <c r="AZ202" i="85"/>
  <c r="BT202" i="85"/>
  <c r="BY202" i="85"/>
  <c r="CF202" i="85"/>
  <c r="CK202" i="85"/>
  <c r="CQ202" i="85"/>
  <c r="CV202" i="85"/>
  <c r="CY166" i="85"/>
  <c r="CZ166" i="85" s="1"/>
  <c r="DD166" i="85"/>
  <c r="BG166" i="85"/>
  <c r="F166" i="85"/>
  <c r="CE166" i="85"/>
  <c r="BQ166" i="85"/>
  <c r="BB166" i="85"/>
  <c r="AZ166" i="85"/>
  <c r="BT166" i="85"/>
  <c r="CB166" i="85"/>
  <c r="CM166" i="85"/>
  <c r="CU166" i="85"/>
  <c r="CO168" i="85"/>
  <c r="DD168" i="85"/>
  <c r="F168" i="85"/>
  <c r="BG168" i="85"/>
  <c r="BQ168" i="85"/>
  <c r="CE168" i="85"/>
  <c r="BB168" i="85"/>
  <c r="AZ168" i="85"/>
  <c r="BV168" i="85"/>
  <c r="CS168" i="85"/>
  <c r="BZ169" i="85"/>
  <c r="CP169" i="85"/>
  <c r="D170" i="85"/>
  <c r="T170" i="85"/>
  <c r="BW170" i="85"/>
  <c r="CF170" i="85"/>
  <c r="CN170" i="85"/>
  <c r="CV170" i="85"/>
  <c r="CG171" i="85"/>
  <c r="CO171" i="85"/>
  <c r="BD174" i="85"/>
  <c r="BX174" i="85"/>
  <c r="CI174" i="85"/>
  <c r="CQ174" i="85"/>
  <c r="CU175" i="85"/>
  <c r="CW175" i="85" s="1"/>
  <c r="DD175" i="85"/>
  <c r="BG175" i="85"/>
  <c r="F175" i="85"/>
  <c r="BQ175" i="85"/>
  <c r="CE175" i="85"/>
  <c r="BB175" i="85"/>
  <c r="AZ175" i="85"/>
  <c r="BU175" i="85"/>
  <c r="CC175" i="85"/>
  <c r="CK175" i="85"/>
  <c r="CS175" i="85"/>
  <c r="CU177" i="85"/>
  <c r="DD177" i="85"/>
  <c r="BG177" i="85"/>
  <c r="F177" i="85"/>
  <c r="CE177" i="85"/>
  <c r="BQ177" i="85"/>
  <c r="AZ177" i="85"/>
  <c r="BB177" i="85"/>
  <c r="D178" i="85"/>
  <c r="T178" i="85"/>
  <c r="BW178" i="85"/>
  <c r="CF178" i="85"/>
  <c r="CN178" i="85"/>
  <c r="CV178" i="85"/>
  <c r="BW179" i="85"/>
  <c r="CI179" i="85"/>
  <c r="W181" i="85"/>
  <c r="CU182" i="85"/>
  <c r="DD182" i="85"/>
  <c r="BG182" i="85"/>
  <c r="F182" i="85"/>
  <c r="CE182" i="85"/>
  <c r="BQ182" i="85"/>
  <c r="BB182" i="85"/>
  <c r="AZ182" i="85"/>
  <c r="D183" i="85"/>
  <c r="T183" i="85"/>
  <c r="U184" i="85"/>
  <c r="BF184" i="85"/>
  <c r="BX186" i="85"/>
  <c r="CI186" i="85"/>
  <c r="CQ186" i="85"/>
  <c r="C187" i="85"/>
  <c r="S187" i="85"/>
  <c r="BF187" i="85"/>
  <c r="BT187" i="85"/>
  <c r="CB187" i="85"/>
  <c r="CJ187" i="85"/>
  <c r="BD190" i="85"/>
  <c r="BX190" i="85"/>
  <c r="CI190" i="85"/>
  <c r="CQ190" i="85"/>
  <c r="CU191" i="85"/>
  <c r="CW191" i="85" s="1"/>
  <c r="DD191" i="85"/>
  <c r="BG191" i="85"/>
  <c r="F191" i="85"/>
  <c r="BQ191" i="85"/>
  <c r="CE191" i="85"/>
  <c r="BB191" i="85"/>
  <c r="AZ191" i="85"/>
  <c r="BU191" i="85"/>
  <c r="CC191" i="85"/>
  <c r="CK191" i="85"/>
  <c r="CS191" i="85"/>
  <c r="CU193" i="85"/>
  <c r="DD193" i="85"/>
  <c r="BG193" i="85"/>
  <c r="F193" i="85"/>
  <c r="CE193" i="85"/>
  <c r="BQ193" i="85"/>
  <c r="AZ193" i="85"/>
  <c r="BB193" i="85"/>
  <c r="D194" i="85"/>
  <c r="T194" i="85"/>
  <c r="BW194" i="85"/>
  <c r="CF194" i="85"/>
  <c r="CN194" i="85"/>
  <c r="CV194" i="85"/>
  <c r="BD197" i="85"/>
  <c r="BX197" i="85"/>
  <c r="CI197" i="85"/>
  <c r="CQ197" i="85"/>
  <c r="C198" i="85"/>
  <c r="S198" i="85"/>
  <c r="BF198" i="85"/>
  <c r="BT198" i="85"/>
  <c r="CB198" i="85"/>
  <c r="CJ198" i="85"/>
  <c r="CO199" i="85"/>
  <c r="DD199" i="85"/>
  <c r="BG199" i="85"/>
  <c r="F199" i="85"/>
  <c r="BQ199" i="85"/>
  <c r="CE199" i="85"/>
  <c r="BB199" i="85"/>
  <c r="AZ199" i="85"/>
  <c r="W200" i="85"/>
  <c r="D201" i="85"/>
  <c r="T201" i="85"/>
  <c r="BW201" i="85"/>
  <c r="CF201" i="85"/>
  <c r="CN201" i="85"/>
  <c r="CV201" i="85"/>
  <c r="W202" i="85"/>
  <c r="BD202" i="85"/>
  <c r="BU202" i="85"/>
  <c r="CA202" i="85"/>
  <c r="CG202" i="85"/>
  <c r="CM202" i="85"/>
  <c r="CR202" i="85"/>
  <c r="CK203" i="85"/>
  <c r="CY204" i="85"/>
  <c r="CZ204" i="85" s="1"/>
  <c r="DD204" i="85"/>
  <c r="BG204" i="85"/>
  <c r="F204" i="85"/>
  <c r="BQ204" i="85"/>
  <c r="CE204" i="85"/>
  <c r="BB204" i="85"/>
  <c r="AZ204" i="85"/>
  <c r="BX204" i="85"/>
  <c r="CV204" i="85"/>
  <c r="BE205" i="85"/>
  <c r="BY205" i="85"/>
  <c r="CI205" i="85"/>
  <c r="CQ205" i="85"/>
  <c r="CY206" i="85"/>
  <c r="CZ206" i="85" s="1"/>
  <c r="DD206" i="85"/>
  <c r="BG206" i="85"/>
  <c r="F206" i="85"/>
  <c r="CE206" i="85"/>
  <c r="BQ206" i="85"/>
  <c r="BB206" i="85"/>
  <c r="AZ206" i="85"/>
  <c r="BX170" i="85"/>
  <c r="CI170" i="85"/>
  <c r="CQ170" i="85"/>
  <c r="CY176" i="85"/>
  <c r="CZ176" i="85" s="1"/>
  <c r="DD176" i="85"/>
  <c r="F176" i="85"/>
  <c r="BG176" i="85"/>
  <c r="BQ176" i="85"/>
  <c r="CE176" i="85"/>
  <c r="BB176" i="85"/>
  <c r="AZ176" i="85"/>
  <c r="BD178" i="85"/>
  <c r="BX178" i="85"/>
  <c r="CI178" i="85"/>
  <c r="CQ178" i="85"/>
  <c r="BD183" i="85"/>
  <c r="CS184" i="85"/>
  <c r="DD184" i="85"/>
  <c r="BG184" i="85"/>
  <c r="F184" i="85"/>
  <c r="BQ184" i="85"/>
  <c r="CE184" i="85"/>
  <c r="BB184" i="85"/>
  <c r="AZ184" i="85"/>
  <c r="BY184" i="85"/>
  <c r="CU187" i="85"/>
  <c r="CW187" i="85" s="1"/>
  <c r="DD187" i="85"/>
  <c r="BG187" i="85"/>
  <c r="F187" i="85"/>
  <c r="BQ187" i="85"/>
  <c r="CE187" i="85"/>
  <c r="BB187" i="85"/>
  <c r="AZ187" i="85"/>
  <c r="BU187" i="85"/>
  <c r="CC187" i="85"/>
  <c r="CK187" i="85"/>
  <c r="CS187" i="85"/>
  <c r="CO188" i="85"/>
  <c r="DD188" i="85"/>
  <c r="BG188" i="85"/>
  <c r="F188" i="85"/>
  <c r="BQ188" i="85"/>
  <c r="CE188" i="85"/>
  <c r="BB188" i="85"/>
  <c r="AZ188" i="85"/>
  <c r="CL188" i="85"/>
  <c r="CY192" i="85"/>
  <c r="CZ192" i="85" s="1"/>
  <c r="DD192" i="85"/>
  <c r="BG192" i="85"/>
  <c r="F192" i="85"/>
  <c r="BQ192" i="85"/>
  <c r="CE192" i="85"/>
  <c r="BB192" i="85"/>
  <c r="AZ192" i="85"/>
  <c r="BD194" i="85"/>
  <c r="BX194" i="85"/>
  <c r="CI194" i="85"/>
  <c r="CQ194" i="85"/>
  <c r="CU198" i="85"/>
  <c r="DD198" i="85"/>
  <c r="BG198" i="85"/>
  <c r="F198" i="85"/>
  <c r="CE198" i="85"/>
  <c r="BQ198" i="85"/>
  <c r="BB198" i="85"/>
  <c r="AZ198" i="85"/>
  <c r="BU198" i="85"/>
  <c r="CC198" i="85"/>
  <c r="CK198" i="85"/>
  <c r="CS198" i="85"/>
  <c r="BX201" i="85"/>
  <c r="CI201" i="85"/>
  <c r="CQ201" i="85"/>
  <c r="BE202" i="85"/>
  <c r="BW202" i="85"/>
  <c r="CB202" i="85"/>
  <c r="CI202" i="85"/>
  <c r="CN202" i="85"/>
  <c r="CS202" i="85"/>
  <c r="BY209" i="85"/>
  <c r="CI209" i="85"/>
  <c r="CQ209" i="85"/>
  <c r="AZ208" i="85"/>
  <c r="BB209" i="85"/>
  <c r="CY207" i="85"/>
  <c r="CZ207" i="85" s="1"/>
  <c r="DD207" i="85"/>
  <c r="BG207" i="85"/>
  <c r="F207" i="85"/>
  <c r="BQ207" i="85"/>
  <c r="CE207" i="85"/>
  <c r="BU207" i="85"/>
  <c r="CC207" i="85"/>
  <c r="CM207" i="85"/>
  <c r="CU207" i="85"/>
  <c r="S208" i="85"/>
  <c r="BF209" i="85"/>
  <c r="BS209" i="85"/>
  <c r="CA209" i="85"/>
  <c r="CK209" i="85"/>
  <c r="AZ207" i="85"/>
  <c r="CV208" i="85"/>
  <c r="DD208" i="85"/>
  <c r="BG208" i="85"/>
  <c r="F208" i="85"/>
  <c r="BQ208" i="85"/>
  <c r="CE208" i="85"/>
  <c r="CV209" i="85"/>
  <c r="DD209" i="85"/>
  <c r="BG209" i="85"/>
  <c r="F209" i="85"/>
  <c r="CE209" i="85"/>
  <c r="BQ209" i="85"/>
  <c r="BU209" i="85"/>
  <c r="CC209" i="85"/>
  <c r="CM209" i="85"/>
  <c r="CU209" i="85"/>
  <c r="BB207" i="85"/>
  <c r="BW209" i="85"/>
  <c r="CG209" i="85"/>
  <c r="CO209" i="85"/>
  <c r="AZ209" i="85"/>
  <c r="CW52" i="85"/>
  <c r="CT55" i="85"/>
  <c r="CW167" i="85"/>
  <c r="CW202" i="85"/>
  <c r="CW100" i="85"/>
  <c r="CW158" i="85"/>
  <c r="CW55" i="85"/>
  <c r="CW96" i="85"/>
  <c r="CW122" i="85"/>
  <c r="CW71" i="85"/>
  <c r="CW163" i="85"/>
  <c r="CW48" i="85"/>
  <c r="CW59" i="85"/>
  <c r="CW101" i="85"/>
  <c r="CW142" i="85"/>
  <c r="DA58" i="85"/>
  <c r="DA130" i="85"/>
  <c r="CW131" i="85"/>
  <c r="AX23" i="85"/>
  <c r="DA51" i="85"/>
  <c r="DA54" i="85"/>
  <c r="AX11" i="85"/>
  <c r="AX15" i="85"/>
  <c r="DA53" i="85"/>
  <c r="DA50" i="85"/>
  <c r="DA57" i="85"/>
  <c r="AX19" i="85"/>
  <c r="DA47" i="85"/>
  <c r="DA49" i="85"/>
  <c r="AX27" i="85"/>
  <c r="AX31" i="85"/>
  <c r="AX35" i="85"/>
  <c r="AX39" i="85"/>
  <c r="AX43" i="85"/>
  <c r="C45" i="85"/>
  <c r="T45" i="85"/>
  <c r="BD45" i="85"/>
  <c r="BS45" i="85"/>
  <c r="BW45" i="85"/>
  <c r="CA45" i="85"/>
  <c r="CI45" i="85"/>
  <c r="CM45" i="85"/>
  <c r="CQ45" i="85"/>
  <c r="CU45" i="85"/>
  <c r="D46" i="85"/>
  <c r="U46" i="85"/>
  <c r="BE46" i="85"/>
  <c r="BT46" i="85"/>
  <c r="BX46" i="85"/>
  <c r="CB46" i="85"/>
  <c r="CF46" i="85"/>
  <c r="CJ46" i="85"/>
  <c r="CN46" i="85"/>
  <c r="CR46" i="85"/>
  <c r="CV46" i="85"/>
  <c r="AX47" i="85"/>
  <c r="BF47" i="85"/>
  <c r="BU47" i="85"/>
  <c r="BY47" i="85"/>
  <c r="CC47" i="85"/>
  <c r="CG47" i="85"/>
  <c r="CK47" i="85"/>
  <c r="CO47" i="85"/>
  <c r="CS47" i="85"/>
  <c r="BR48" i="85"/>
  <c r="BV48" i="85"/>
  <c r="BZ48" i="85"/>
  <c r="CH48" i="85"/>
  <c r="CL48" i="85"/>
  <c r="CP48" i="85"/>
  <c r="CY48" i="85"/>
  <c r="CZ48" i="85" s="1"/>
  <c r="C49" i="85"/>
  <c r="T49" i="85"/>
  <c r="BD49" i="85"/>
  <c r="BS49" i="85"/>
  <c r="BW49" i="85"/>
  <c r="CA49" i="85"/>
  <c r="CI49" i="85"/>
  <c r="CM49" i="85"/>
  <c r="CQ49" i="85"/>
  <c r="CU49" i="85"/>
  <c r="D50" i="85"/>
  <c r="U50" i="85"/>
  <c r="BE50" i="85"/>
  <c r="BT50" i="85"/>
  <c r="BX50" i="85"/>
  <c r="CB50" i="85"/>
  <c r="CF50" i="85"/>
  <c r="CJ50" i="85"/>
  <c r="CN50" i="85"/>
  <c r="CR50" i="85"/>
  <c r="CV50" i="85"/>
  <c r="AX51" i="85"/>
  <c r="BF51" i="85"/>
  <c r="BU51" i="85"/>
  <c r="BY51" i="85"/>
  <c r="CC51" i="85"/>
  <c r="CG51" i="85"/>
  <c r="CK51" i="85"/>
  <c r="CO51" i="85"/>
  <c r="CS51" i="85"/>
  <c r="BR52" i="85"/>
  <c r="BV52" i="85"/>
  <c r="BZ52" i="85"/>
  <c r="CH52" i="85"/>
  <c r="CL52" i="85"/>
  <c r="CP52" i="85"/>
  <c r="CY52" i="85"/>
  <c r="CZ52" i="85" s="1"/>
  <c r="C53" i="85"/>
  <c r="T53" i="85"/>
  <c r="BD53" i="85"/>
  <c r="BS53" i="85"/>
  <c r="BW53" i="85"/>
  <c r="CA53" i="85"/>
  <c r="CI53" i="85"/>
  <c r="CM53" i="85"/>
  <c r="CQ53" i="85"/>
  <c r="CU53" i="85"/>
  <c r="D54" i="85"/>
  <c r="U54" i="85"/>
  <c r="BE54" i="85"/>
  <c r="BT54" i="85"/>
  <c r="BX54" i="85"/>
  <c r="CB54" i="85"/>
  <c r="CF54" i="85"/>
  <c r="CJ54" i="85"/>
  <c r="CN54" i="85"/>
  <c r="CR54" i="85"/>
  <c r="CV54" i="85"/>
  <c r="CW54" i="85" s="1"/>
  <c r="AX55" i="85"/>
  <c r="BR56" i="85"/>
  <c r="BV56" i="85"/>
  <c r="BZ56" i="85"/>
  <c r="CH56" i="85"/>
  <c r="CL56" i="85"/>
  <c r="CP56" i="85"/>
  <c r="DA56" i="85"/>
  <c r="S57" i="85"/>
  <c r="BV57" i="85"/>
  <c r="CL57" i="85"/>
  <c r="BZ60" i="85"/>
  <c r="DA68" i="85"/>
  <c r="DA76" i="85"/>
  <c r="DA80" i="85"/>
  <c r="D45" i="85"/>
  <c r="U45" i="85"/>
  <c r="BE45" i="85"/>
  <c r="BT45" i="85"/>
  <c r="BX45" i="85"/>
  <c r="CB45" i="85"/>
  <c r="CF45" i="85"/>
  <c r="CJ45" i="85"/>
  <c r="CN45" i="85"/>
  <c r="CR45" i="85"/>
  <c r="CV45" i="85"/>
  <c r="AX46" i="85"/>
  <c r="BF46" i="85"/>
  <c r="BU46" i="85"/>
  <c r="BY46" i="85"/>
  <c r="CC46" i="85"/>
  <c r="CG46" i="85"/>
  <c r="CK46" i="85"/>
  <c r="CO46" i="85"/>
  <c r="CS46" i="85"/>
  <c r="BR47" i="85"/>
  <c r="BV47" i="85"/>
  <c r="BZ47" i="85"/>
  <c r="CH47" i="85"/>
  <c r="CL47" i="85"/>
  <c r="CP47" i="85"/>
  <c r="BD48" i="85"/>
  <c r="BS48" i="85"/>
  <c r="BW48" i="85"/>
  <c r="CA48" i="85"/>
  <c r="CI48" i="85"/>
  <c r="CM48" i="85"/>
  <c r="CQ48" i="85"/>
  <c r="D49" i="85"/>
  <c r="U49" i="85"/>
  <c r="BE49" i="85"/>
  <c r="BT49" i="85"/>
  <c r="BX49" i="85"/>
  <c r="CB49" i="85"/>
  <c r="CF49" i="85"/>
  <c r="CJ49" i="85"/>
  <c r="CN49" i="85"/>
  <c r="CR49" i="85"/>
  <c r="CV49" i="85"/>
  <c r="AX50" i="85"/>
  <c r="BF50" i="85"/>
  <c r="BU50" i="85"/>
  <c r="BY50" i="85"/>
  <c r="CC50" i="85"/>
  <c r="CG50" i="85"/>
  <c r="CK50" i="85"/>
  <c r="CO50" i="85"/>
  <c r="CS50" i="85"/>
  <c r="BR51" i="85"/>
  <c r="BV51" i="85"/>
  <c r="BZ51" i="85"/>
  <c r="CH51" i="85"/>
  <c r="CL51" i="85"/>
  <c r="CP51" i="85"/>
  <c r="BD52" i="85"/>
  <c r="BS52" i="85"/>
  <c r="BW52" i="85"/>
  <c r="CA52" i="85"/>
  <c r="CI52" i="85"/>
  <c r="CM52" i="85"/>
  <c r="CQ52" i="85"/>
  <c r="D53" i="85"/>
  <c r="U53" i="85"/>
  <c r="BE53" i="85"/>
  <c r="BT53" i="85"/>
  <c r="BX53" i="85"/>
  <c r="CB53" i="85"/>
  <c r="CF53" i="85"/>
  <c r="CJ53" i="85"/>
  <c r="CN53" i="85"/>
  <c r="CR53" i="85"/>
  <c r="CV53" i="85"/>
  <c r="AX54" i="85"/>
  <c r="BF54" i="85"/>
  <c r="BU54" i="85"/>
  <c r="BY54" i="85"/>
  <c r="CC54" i="85"/>
  <c r="CG54" i="85"/>
  <c r="CK54" i="85"/>
  <c r="CO54" i="85"/>
  <c r="CS54" i="85"/>
  <c r="BR55" i="85"/>
  <c r="BV55" i="85"/>
  <c r="BZ55" i="85"/>
  <c r="CH55" i="85"/>
  <c r="CL55" i="85"/>
  <c r="CP55" i="85"/>
  <c r="T56" i="85"/>
  <c r="BD56" i="85"/>
  <c r="BS56" i="85"/>
  <c r="BW56" i="85"/>
  <c r="CA56" i="85"/>
  <c r="CI56" i="85"/>
  <c r="CM56" i="85"/>
  <c r="CQ56" i="85"/>
  <c r="CV56" i="85"/>
  <c r="T57" i="85"/>
  <c r="BW57" i="85"/>
  <c r="CM57" i="85"/>
  <c r="CU57" i="85"/>
  <c r="S60" i="85"/>
  <c r="BF60" i="85"/>
  <c r="DA70" i="85"/>
  <c r="DA72" i="85"/>
  <c r="DA83" i="85"/>
  <c r="BF45" i="85"/>
  <c r="BU45" i="85"/>
  <c r="BY45" i="85"/>
  <c r="CC45" i="85"/>
  <c r="CG45" i="85"/>
  <c r="CK45" i="85"/>
  <c r="CO45" i="85"/>
  <c r="CS45" i="85"/>
  <c r="BR46" i="85"/>
  <c r="BV46" i="85"/>
  <c r="BZ46" i="85"/>
  <c r="CH46" i="85"/>
  <c r="CL46" i="85"/>
  <c r="CP46" i="85"/>
  <c r="CY46" i="85"/>
  <c r="CZ46" i="85" s="1"/>
  <c r="BF49" i="85"/>
  <c r="BU49" i="85"/>
  <c r="BY49" i="85"/>
  <c r="CC49" i="85"/>
  <c r="CG49" i="85"/>
  <c r="CK49" i="85"/>
  <c r="CO49" i="85"/>
  <c r="CS49" i="85"/>
  <c r="BR50" i="85"/>
  <c r="BV50" i="85"/>
  <c r="BZ50" i="85"/>
  <c r="CH50" i="85"/>
  <c r="CL50" i="85"/>
  <c r="CP50" i="85"/>
  <c r="BF53" i="85"/>
  <c r="BU53" i="85"/>
  <c r="BY53" i="85"/>
  <c r="CC53" i="85"/>
  <c r="CG53" i="85"/>
  <c r="CK53" i="85"/>
  <c r="CO53" i="85"/>
  <c r="CS53" i="85"/>
  <c r="BR54" i="85"/>
  <c r="BV54" i="85"/>
  <c r="BZ54" i="85"/>
  <c r="CH54" i="85"/>
  <c r="CL54" i="85"/>
  <c r="CP54" i="85"/>
  <c r="C57" i="85"/>
  <c r="W57" i="85"/>
  <c r="BD57" i="85"/>
  <c r="BR57" i="85"/>
  <c r="BZ57" i="85"/>
  <c r="CH57" i="85"/>
  <c r="CP57" i="85"/>
  <c r="AX58" i="85"/>
  <c r="CW58" i="85"/>
  <c r="CY60" i="85"/>
  <c r="CZ60" i="85" s="1"/>
  <c r="CP60" i="85"/>
  <c r="CL60" i="85"/>
  <c r="CS60" i="85"/>
  <c r="CO60" i="85"/>
  <c r="CK60" i="85"/>
  <c r="CG60" i="85"/>
  <c r="CC60" i="85"/>
  <c r="BY60" i="85"/>
  <c r="BU60" i="85"/>
  <c r="CV60" i="85"/>
  <c r="CR60" i="85"/>
  <c r="CN60" i="85"/>
  <c r="CJ60" i="85"/>
  <c r="CF60" i="85"/>
  <c r="CB60" i="85"/>
  <c r="BX60" i="85"/>
  <c r="BT60" i="85"/>
  <c r="BE60" i="85"/>
  <c r="U60" i="85"/>
  <c r="D60" i="85"/>
  <c r="CU60" i="85"/>
  <c r="CQ60" i="85"/>
  <c r="CM60" i="85"/>
  <c r="CI60" i="85"/>
  <c r="CA60" i="85"/>
  <c r="BW60" i="85"/>
  <c r="BS60" i="85"/>
  <c r="BD60" i="85"/>
  <c r="T60" i="85"/>
  <c r="C60" i="85"/>
  <c r="BR60" i="85"/>
  <c r="CH60" i="85"/>
  <c r="DA78" i="85"/>
  <c r="BR45" i="85"/>
  <c r="BV45" i="85"/>
  <c r="BZ45" i="85"/>
  <c r="CH45" i="85"/>
  <c r="CL45" i="85"/>
  <c r="CP45" i="85"/>
  <c r="BS46" i="85"/>
  <c r="BW46" i="85"/>
  <c r="CA46" i="85"/>
  <c r="CI46" i="85"/>
  <c r="CM46" i="85"/>
  <c r="CQ46" i="85"/>
  <c r="BR49" i="85"/>
  <c r="BV49" i="85"/>
  <c r="BZ49" i="85"/>
  <c r="CH49" i="85"/>
  <c r="CL49" i="85"/>
  <c r="CP49" i="85"/>
  <c r="BR53" i="85"/>
  <c r="BV53" i="85"/>
  <c r="BZ53" i="85"/>
  <c r="CH53" i="85"/>
  <c r="CL53" i="85"/>
  <c r="CP53" i="85"/>
  <c r="CS57" i="85"/>
  <c r="CO57" i="85"/>
  <c r="CK57" i="85"/>
  <c r="CG57" i="85"/>
  <c r="CC57" i="85"/>
  <c r="BY57" i="85"/>
  <c r="BU57" i="85"/>
  <c r="BF57" i="85"/>
  <c r="CV57" i="85"/>
  <c r="CR57" i="85"/>
  <c r="CN57" i="85"/>
  <c r="CJ57" i="85"/>
  <c r="CF57" i="85"/>
  <c r="CB57" i="85"/>
  <c r="BX57" i="85"/>
  <c r="BT57" i="85"/>
  <c r="BE57" i="85"/>
  <c r="U57" i="85"/>
  <c r="D57" i="85"/>
  <c r="BS57" i="85"/>
  <c r="CA57" i="85"/>
  <c r="CI57" i="85"/>
  <c r="CQ57" i="85"/>
  <c r="BV60" i="85"/>
  <c r="DA62" i="85"/>
  <c r="BF58" i="85"/>
  <c r="BU58" i="85"/>
  <c r="BY58" i="85"/>
  <c r="CC58" i="85"/>
  <c r="CG58" i="85"/>
  <c r="CK58" i="85"/>
  <c r="CO58" i="85"/>
  <c r="CS58" i="85"/>
  <c r="BR59" i="85"/>
  <c r="BV59" i="85"/>
  <c r="BZ59" i="85"/>
  <c r="CH59" i="85"/>
  <c r="CL59" i="85"/>
  <c r="CP59" i="85"/>
  <c r="CY59" i="85"/>
  <c r="CZ59" i="85" s="1"/>
  <c r="D61" i="85"/>
  <c r="U61" i="85"/>
  <c r="BE61" i="85"/>
  <c r="BT61" i="85"/>
  <c r="BX61" i="85"/>
  <c r="CB61" i="85"/>
  <c r="CF61" i="85"/>
  <c r="CJ61" i="85"/>
  <c r="CN61" i="85"/>
  <c r="CR61" i="85"/>
  <c r="CV61" i="85"/>
  <c r="AX62" i="85"/>
  <c r="BF62" i="85"/>
  <c r="BU62" i="85"/>
  <c r="BY62" i="85"/>
  <c r="CC62" i="85"/>
  <c r="CG62" i="85"/>
  <c r="CK62" i="85"/>
  <c r="CO62" i="85"/>
  <c r="CS62" i="85"/>
  <c r="BR63" i="85"/>
  <c r="BV63" i="85"/>
  <c r="BZ63" i="85"/>
  <c r="CH63" i="85"/>
  <c r="CL63" i="85"/>
  <c r="CP63" i="85"/>
  <c r="CY63" i="85"/>
  <c r="CZ63" i="85" s="1"/>
  <c r="C64" i="85"/>
  <c r="T64" i="85"/>
  <c r="BD64" i="85"/>
  <c r="BS64" i="85"/>
  <c r="BW64" i="85"/>
  <c r="CA64" i="85"/>
  <c r="CI64" i="85"/>
  <c r="CM64" i="85"/>
  <c r="CQ64" i="85"/>
  <c r="CU64" i="85"/>
  <c r="D65" i="85"/>
  <c r="U65" i="85"/>
  <c r="BE65" i="85"/>
  <c r="BT65" i="85"/>
  <c r="BX65" i="85"/>
  <c r="CB65" i="85"/>
  <c r="CF65" i="85"/>
  <c r="CJ65" i="85"/>
  <c r="CN65" i="85"/>
  <c r="CR65" i="85"/>
  <c r="CV65" i="85"/>
  <c r="AX66" i="85"/>
  <c r="BF66" i="85"/>
  <c r="BU66" i="85"/>
  <c r="BY66" i="85"/>
  <c r="CC66" i="85"/>
  <c r="CG66" i="85"/>
  <c r="CK66" i="85"/>
  <c r="CO66" i="85"/>
  <c r="CS66" i="85"/>
  <c r="BR67" i="85"/>
  <c r="BV67" i="85"/>
  <c r="BZ67" i="85"/>
  <c r="CH67" i="85"/>
  <c r="CL67" i="85"/>
  <c r="CP67" i="85"/>
  <c r="CY67" i="85"/>
  <c r="CZ67" i="85" s="1"/>
  <c r="C68" i="85"/>
  <c r="T68" i="85"/>
  <c r="BD68" i="85"/>
  <c r="BS68" i="85"/>
  <c r="BW68" i="85"/>
  <c r="CA68" i="85"/>
  <c r="CI68" i="85"/>
  <c r="CM68" i="85"/>
  <c r="CQ68" i="85"/>
  <c r="CU68" i="85"/>
  <c r="D69" i="85"/>
  <c r="U69" i="85"/>
  <c r="BE69" i="85"/>
  <c r="BT69" i="85"/>
  <c r="BX69" i="85"/>
  <c r="CB69" i="85"/>
  <c r="CF69" i="85"/>
  <c r="CJ69" i="85"/>
  <c r="CN69" i="85"/>
  <c r="CR69" i="85"/>
  <c r="CV69" i="85"/>
  <c r="CW69" i="85" s="1"/>
  <c r="AX70" i="85"/>
  <c r="BF70" i="85"/>
  <c r="BU70" i="85"/>
  <c r="BY70" i="85"/>
  <c r="CC70" i="85"/>
  <c r="CG70" i="85"/>
  <c r="CK70" i="85"/>
  <c r="CO70" i="85"/>
  <c r="CS70" i="85"/>
  <c r="BR71" i="85"/>
  <c r="BV71" i="85"/>
  <c r="BZ71" i="85"/>
  <c r="CH71" i="85"/>
  <c r="CL71" i="85"/>
  <c r="CP71" i="85"/>
  <c r="CY71" i="85"/>
  <c r="CZ71" i="85" s="1"/>
  <c r="C72" i="85"/>
  <c r="T72" i="85"/>
  <c r="BD72" i="85"/>
  <c r="BS72" i="85"/>
  <c r="BW72" i="85"/>
  <c r="CA72" i="85"/>
  <c r="CI72" i="85"/>
  <c r="CM72" i="85"/>
  <c r="CQ72" i="85"/>
  <c r="CU72" i="85"/>
  <c r="D73" i="85"/>
  <c r="U73" i="85"/>
  <c r="BE73" i="85"/>
  <c r="BT73" i="85"/>
  <c r="BX73" i="85"/>
  <c r="CB73" i="85"/>
  <c r="CF73" i="85"/>
  <c r="CJ73" i="85"/>
  <c r="CN73" i="85"/>
  <c r="CR73" i="85"/>
  <c r="CV73" i="85"/>
  <c r="CW73" i="85" s="1"/>
  <c r="AX74" i="85"/>
  <c r="BF74" i="85"/>
  <c r="BU74" i="85"/>
  <c r="BY74" i="85"/>
  <c r="CC74" i="85"/>
  <c r="CG74" i="85"/>
  <c r="CK74" i="85"/>
  <c r="CO74" i="85"/>
  <c r="CS74" i="85"/>
  <c r="BR75" i="85"/>
  <c r="BV75" i="85"/>
  <c r="BZ75" i="85"/>
  <c r="CH75" i="85"/>
  <c r="CL75" i="85"/>
  <c r="CP75" i="85"/>
  <c r="CY75" i="85"/>
  <c r="CZ75" i="85" s="1"/>
  <c r="C76" i="85"/>
  <c r="T76" i="85"/>
  <c r="BD76" i="85"/>
  <c r="BS76" i="85"/>
  <c r="BW76" i="85"/>
  <c r="CA76" i="85"/>
  <c r="CI76" i="85"/>
  <c r="CM76" i="85"/>
  <c r="CQ76" i="85"/>
  <c r="CU76" i="85"/>
  <c r="D77" i="85"/>
  <c r="U77" i="85"/>
  <c r="BE77" i="85"/>
  <c r="BT77" i="85"/>
  <c r="BX77" i="85"/>
  <c r="CB77" i="85"/>
  <c r="CF77" i="85"/>
  <c r="CJ77" i="85"/>
  <c r="CN77" i="85"/>
  <c r="CR77" i="85"/>
  <c r="CV77" i="85"/>
  <c r="CW77" i="85" s="1"/>
  <c r="AX78" i="85"/>
  <c r="BF78" i="85"/>
  <c r="BU78" i="85"/>
  <c r="BY78" i="85"/>
  <c r="CC78" i="85"/>
  <c r="CG78" i="85"/>
  <c r="CK78" i="85"/>
  <c r="CO78" i="85"/>
  <c r="CS78" i="85"/>
  <c r="BR79" i="85"/>
  <c r="BV79" i="85"/>
  <c r="BZ79" i="85"/>
  <c r="CH79" i="85"/>
  <c r="CL79" i="85"/>
  <c r="CP79" i="85"/>
  <c r="CY79" i="85"/>
  <c r="CZ79" i="85" s="1"/>
  <c r="C80" i="85"/>
  <c r="T80" i="85"/>
  <c r="BD80" i="85"/>
  <c r="BS80" i="85"/>
  <c r="BW80" i="85"/>
  <c r="CA80" i="85"/>
  <c r="CI80" i="85"/>
  <c r="CM80" i="85"/>
  <c r="CQ80" i="85"/>
  <c r="CU80" i="85"/>
  <c r="D81" i="85"/>
  <c r="U81" i="85"/>
  <c r="BE81" i="85"/>
  <c r="BT81" i="85"/>
  <c r="BX81" i="85"/>
  <c r="CB81" i="85"/>
  <c r="CF81" i="85"/>
  <c r="CJ81" i="85"/>
  <c r="CN81" i="85"/>
  <c r="CS81" i="85"/>
  <c r="CV82" i="85"/>
  <c r="CR82" i="85"/>
  <c r="CN82" i="85"/>
  <c r="CJ82" i="85"/>
  <c r="CF82" i="85"/>
  <c r="CB82" i="85"/>
  <c r="BX82" i="85"/>
  <c r="BT82" i="85"/>
  <c r="BE82" i="85"/>
  <c r="U82" i="85"/>
  <c r="D82" i="85"/>
  <c r="CU82" i="85"/>
  <c r="CQ82" i="85"/>
  <c r="CM82" i="85"/>
  <c r="CI82" i="85"/>
  <c r="CA82" i="85"/>
  <c r="BW82" i="85"/>
  <c r="BS82" i="85"/>
  <c r="BD82" i="85"/>
  <c r="T82" i="85"/>
  <c r="C82" i="85"/>
  <c r="BR82" i="85"/>
  <c r="BZ82" i="85"/>
  <c r="CH82" i="85"/>
  <c r="CP82" i="85"/>
  <c r="CY82" i="85"/>
  <c r="CZ82" i="85" s="1"/>
  <c r="S83" i="85"/>
  <c r="BV83" i="85"/>
  <c r="CL83" i="85"/>
  <c r="DA104" i="85"/>
  <c r="DA106" i="85"/>
  <c r="BR58" i="85"/>
  <c r="BV58" i="85"/>
  <c r="BZ58" i="85"/>
  <c r="CH58" i="85"/>
  <c r="CL58" i="85"/>
  <c r="CP58" i="85"/>
  <c r="BD59" i="85"/>
  <c r="BS59" i="85"/>
  <c r="BW59" i="85"/>
  <c r="CA59" i="85"/>
  <c r="CI59" i="85"/>
  <c r="CM59" i="85"/>
  <c r="CQ59" i="85"/>
  <c r="BF61" i="85"/>
  <c r="BU61" i="85"/>
  <c r="BY61" i="85"/>
  <c r="CC61" i="85"/>
  <c r="CG61" i="85"/>
  <c r="CK61" i="85"/>
  <c r="CO61" i="85"/>
  <c r="CS61" i="85"/>
  <c r="BR62" i="85"/>
  <c r="BV62" i="85"/>
  <c r="BZ62" i="85"/>
  <c r="CH62" i="85"/>
  <c r="CL62" i="85"/>
  <c r="CP62" i="85"/>
  <c r="BD63" i="85"/>
  <c r="BS63" i="85"/>
  <c r="BW63" i="85"/>
  <c r="CA63" i="85"/>
  <c r="CI63" i="85"/>
  <c r="CM63" i="85"/>
  <c r="CQ63" i="85"/>
  <c r="D64" i="85"/>
  <c r="U64" i="85"/>
  <c r="BE64" i="85"/>
  <c r="BT64" i="85"/>
  <c r="BX64" i="85"/>
  <c r="CB64" i="85"/>
  <c r="CF64" i="85"/>
  <c r="CJ64" i="85"/>
  <c r="CN64" i="85"/>
  <c r="CR64" i="85"/>
  <c r="CV64" i="85"/>
  <c r="AX65" i="85"/>
  <c r="BF65" i="85"/>
  <c r="BU65" i="85"/>
  <c r="BY65" i="85"/>
  <c r="CC65" i="85"/>
  <c r="CG65" i="85"/>
  <c r="CK65" i="85"/>
  <c r="CO65" i="85"/>
  <c r="CS65" i="85"/>
  <c r="BR66" i="85"/>
  <c r="BV66" i="85"/>
  <c r="BZ66" i="85"/>
  <c r="CH66" i="85"/>
  <c r="CL66" i="85"/>
  <c r="CP66" i="85"/>
  <c r="BD67" i="85"/>
  <c r="BS67" i="85"/>
  <c r="BW67" i="85"/>
  <c r="CA67" i="85"/>
  <c r="CI67" i="85"/>
  <c r="CM67" i="85"/>
  <c r="CQ67" i="85"/>
  <c r="D68" i="85"/>
  <c r="U68" i="85"/>
  <c r="BE68" i="85"/>
  <c r="BT68" i="85"/>
  <c r="BX68" i="85"/>
  <c r="CB68" i="85"/>
  <c r="CF68" i="85"/>
  <c r="CJ68" i="85"/>
  <c r="CN68" i="85"/>
  <c r="CR68" i="85"/>
  <c r="CV68" i="85"/>
  <c r="AX69" i="85"/>
  <c r="BF69" i="85"/>
  <c r="BU69" i="85"/>
  <c r="BY69" i="85"/>
  <c r="CC69" i="85"/>
  <c r="CG69" i="85"/>
  <c r="CK69" i="85"/>
  <c r="CO69" i="85"/>
  <c r="CS69" i="85"/>
  <c r="BR70" i="85"/>
  <c r="BV70" i="85"/>
  <c r="BZ70" i="85"/>
  <c r="CH70" i="85"/>
  <c r="CL70" i="85"/>
  <c r="CP70" i="85"/>
  <c r="BD71" i="85"/>
  <c r="BS71" i="85"/>
  <c r="BW71" i="85"/>
  <c r="CA71" i="85"/>
  <c r="CI71" i="85"/>
  <c r="CM71" i="85"/>
  <c r="CQ71" i="85"/>
  <c r="D72" i="85"/>
  <c r="U72" i="85"/>
  <c r="BE72" i="85"/>
  <c r="BT72" i="85"/>
  <c r="BX72" i="85"/>
  <c r="CB72" i="85"/>
  <c r="CF72" i="85"/>
  <c r="CJ72" i="85"/>
  <c r="CN72" i="85"/>
  <c r="CR72" i="85"/>
  <c r="CV72" i="85"/>
  <c r="BF73" i="85"/>
  <c r="BU73" i="85"/>
  <c r="BY73" i="85"/>
  <c r="CC73" i="85"/>
  <c r="CG73" i="85"/>
  <c r="CK73" i="85"/>
  <c r="CO73" i="85"/>
  <c r="CS73" i="85"/>
  <c r="BR74" i="85"/>
  <c r="BV74" i="85"/>
  <c r="BZ74" i="85"/>
  <c r="CH74" i="85"/>
  <c r="CL74" i="85"/>
  <c r="CP74" i="85"/>
  <c r="BD75" i="85"/>
  <c r="BS75" i="85"/>
  <c r="BW75" i="85"/>
  <c r="CA75" i="85"/>
  <c r="CI75" i="85"/>
  <c r="CM75" i="85"/>
  <c r="CQ75" i="85"/>
  <c r="D76" i="85"/>
  <c r="U76" i="85"/>
  <c r="BE76" i="85"/>
  <c r="BT76" i="85"/>
  <c r="BX76" i="85"/>
  <c r="CB76" i="85"/>
  <c r="CF76" i="85"/>
  <c r="CJ76" i="85"/>
  <c r="CN76" i="85"/>
  <c r="CR76" i="85"/>
  <c r="CV76" i="85"/>
  <c r="AX77" i="85"/>
  <c r="BF77" i="85"/>
  <c r="BU77" i="85"/>
  <c r="BY77" i="85"/>
  <c r="CC77" i="85"/>
  <c r="CG77" i="85"/>
  <c r="CK77" i="85"/>
  <c r="CO77" i="85"/>
  <c r="CS77" i="85"/>
  <c r="BR78" i="85"/>
  <c r="BV78" i="85"/>
  <c r="BZ78" i="85"/>
  <c r="CH78" i="85"/>
  <c r="CL78" i="85"/>
  <c r="CP78" i="85"/>
  <c r="BS79" i="85"/>
  <c r="BW79" i="85"/>
  <c r="CA79" i="85"/>
  <c r="CI79" i="85"/>
  <c r="CM79" i="85"/>
  <c r="CQ79" i="85"/>
  <c r="D80" i="85"/>
  <c r="U80" i="85"/>
  <c r="BE80" i="85"/>
  <c r="BT80" i="85"/>
  <c r="BX80" i="85"/>
  <c r="CB80" i="85"/>
  <c r="CF80" i="85"/>
  <c r="CJ80" i="85"/>
  <c r="CN80" i="85"/>
  <c r="CR80" i="85"/>
  <c r="CV80" i="85"/>
  <c r="AX81" i="85"/>
  <c r="BF81" i="85"/>
  <c r="BU81" i="85"/>
  <c r="BY81" i="85"/>
  <c r="CC81" i="85"/>
  <c r="CG81" i="85"/>
  <c r="CK81" i="85"/>
  <c r="BU82" i="85"/>
  <c r="CC82" i="85"/>
  <c r="CK82" i="85"/>
  <c r="CS82" i="85"/>
  <c r="T83" i="85"/>
  <c r="BW83" i="85"/>
  <c r="CM83" i="85"/>
  <c r="CU83" i="85"/>
  <c r="DA91" i="85"/>
  <c r="BR61" i="85"/>
  <c r="BV61" i="85"/>
  <c r="BZ61" i="85"/>
  <c r="CH61" i="85"/>
  <c r="CL61" i="85"/>
  <c r="CP61" i="85"/>
  <c r="CY61" i="85"/>
  <c r="CZ61" i="85" s="1"/>
  <c r="BF64" i="85"/>
  <c r="BU64" i="85"/>
  <c r="BY64" i="85"/>
  <c r="CC64" i="85"/>
  <c r="CG64" i="85"/>
  <c r="CK64" i="85"/>
  <c r="CO64" i="85"/>
  <c r="CS64" i="85"/>
  <c r="BR65" i="85"/>
  <c r="BV65" i="85"/>
  <c r="BZ65" i="85"/>
  <c r="CH65" i="85"/>
  <c r="CL65" i="85"/>
  <c r="CP65" i="85"/>
  <c r="CY65" i="85"/>
  <c r="CZ65" i="85" s="1"/>
  <c r="BF68" i="85"/>
  <c r="BU68" i="85"/>
  <c r="BY68" i="85"/>
  <c r="CC68" i="85"/>
  <c r="CG68" i="85"/>
  <c r="CK68" i="85"/>
  <c r="CO68" i="85"/>
  <c r="CS68" i="85"/>
  <c r="BR69" i="85"/>
  <c r="BV69" i="85"/>
  <c r="BZ69" i="85"/>
  <c r="CH69" i="85"/>
  <c r="CL69" i="85"/>
  <c r="CP69" i="85"/>
  <c r="CY69" i="85"/>
  <c r="CZ69" i="85" s="1"/>
  <c r="BF72" i="85"/>
  <c r="BU72" i="85"/>
  <c r="BY72" i="85"/>
  <c r="CC72" i="85"/>
  <c r="CG72" i="85"/>
  <c r="CK72" i="85"/>
  <c r="CO72" i="85"/>
  <c r="CS72" i="85"/>
  <c r="BR73" i="85"/>
  <c r="BV73" i="85"/>
  <c r="BZ73" i="85"/>
  <c r="CH73" i="85"/>
  <c r="CL73" i="85"/>
  <c r="CP73" i="85"/>
  <c r="CY73" i="85"/>
  <c r="CZ73" i="85" s="1"/>
  <c r="BF76" i="85"/>
  <c r="BU76" i="85"/>
  <c r="BY76" i="85"/>
  <c r="CC76" i="85"/>
  <c r="CG76" i="85"/>
  <c r="CK76" i="85"/>
  <c r="CO76" i="85"/>
  <c r="CS76" i="85"/>
  <c r="BR77" i="85"/>
  <c r="BV77" i="85"/>
  <c r="BZ77" i="85"/>
  <c r="CH77" i="85"/>
  <c r="CL77" i="85"/>
  <c r="CP77" i="85"/>
  <c r="CY77" i="85"/>
  <c r="CZ77" i="85" s="1"/>
  <c r="BF80" i="85"/>
  <c r="BU80" i="85"/>
  <c r="BY80" i="85"/>
  <c r="CC80" i="85"/>
  <c r="CG80" i="85"/>
  <c r="CK80" i="85"/>
  <c r="CO80" i="85"/>
  <c r="CS80" i="85"/>
  <c r="CU81" i="85"/>
  <c r="CQ81" i="85"/>
  <c r="CY81" i="85"/>
  <c r="CZ81" i="85" s="1"/>
  <c r="BR81" i="85"/>
  <c r="BV81" i="85"/>
  <c r="BZ81" i="85"/>
  <c r="CH81" i="85"/>
  <c r="CL81" i="85"/>
  <c r="CP81" i="85"/>
  <c r="CV81" i="85"/>
  <c r="BD83" i="85"/>
  <c r="BR83" i="85"/>
  <c r="BZ83" i="85"/>
  <c r="CH83" i="85"/>
  <c r="CP83" i="85"/>
  <c r="DA90" i="85"/>
  <c r="DA96" i="85"/>
  <c r="BD61" i="85"/>
  <c r="BS61" i="85"/>
  <c r="BW61" i="85"/>
  <c r="CA61" i="85"/>
  <c r="CI61" i="85"/>
  <c r="CM61" i="85"/>
  <c r="CQ61" i="85"/>
  <c r="BR64" i="85"/>
  <c r="BV64" i="85"/>
  <c r="BZ64" i="85"/>
  <c r="CH64" i="85"/>
  <c r="CL64" i="85"/>
  <c r="CP64" i="85"/>
  <c r="BS65" i="85"/>
  <c r="BW65" i="85"/>
  <c r="CA65" i="85"/>
  <c r="CI65" i="85"/>
  <c r="CM65" i="85"/>
  <c r="CQ65" i="85"/>
  <c r="BR68" i="85"/>
  <c r="BV68" i="85"/>
  <c r="BZ68" i="85"/>
  <c r="CH68" i="85"/>
  <c r="CL68" i="85"/>
  <c r="CP68" i="85"/>
  <c r="BS69" i="85"/>
  <c r="BW69" i="85"/>
  <c r="CA69" i="85"/>
  <c r="CI69" i="85"/>
  <c r="CM69" i="85"/>
  <c r="CQ69" i="85"/>
  <c r="BR72" i="85"/>
  <c r="BV72" i="85"/>
  <c r="BZ72" i="85"/>
  <c r="CH72" i="85"/>
  <c r="CL72" i="85"/>
  <c r="CP72" i="85"/>
  <c r="BD73" i="85"/>
  <c r="BS73" i="85"/>
  <c r="BW73" i="85"/>
  <c r="CA73" i="85"/>
  <c r="CI73" i="85"/>
  <c r="CM73" i="85"/>
  <c r="CQ73" i="85"/>
  <c r="BR76" i="85"/>
  <c r="BV76" i="85"/>
  <c r="BZ76" i="85"/>
  <c r="CH76" i="85"/>
  <c r="CL76" i="85"/>
  <c r="CP76" i="85"/>
  <c r="BW77" i="85"/>
  <c r="CA77" i="85"/>
  <c r="CI77" i="85"/>
  <c r="CM77" i="85"/>
  <c r="CQ77" i="85"/>
  <c r="BR80" i="85"/>
  <c r="BV80" i="85"/>
  <c r="BZ80" i="85"/>
  <c r="CH80" i="85"/>
  <c r="CL80" i="85"/>
  <c r="CP80" i="85"/>
  <c r="CS83" i="85"/>
  <c r="CO83" i="85"/>
  <c r="CK83" i="85"/>
  <c r="CG83" i="85"/>
  <c r="CC83" i="85"/>
  <c r="BY83" i="85"/>
  <c r="BU83" i="85"/>
  <c r="BF83" i="85"/>
  <c r="CV83" i="85"/>
  <c r="CR83" i="85"/>
  <c r="CN83" i="85"/>
  <c r="CJ83" i="85"/>
  <c r="CF83" i="85"/>
  <c r="CB83" i="85"/>
  <c r="BX83" i="85"/>
  <c r="BT83" i="85"/>
  <c r="BE83" i="85"/>
  <c r="U83" i="85"/>
  <c r="D83" i="85"/>
  <c r="BS83" i="85"/>
  <c r="CA83" i="85"/>
  <c r="CI83" i="85"/>
  <c r="CQ83" i="85"/>
  <c r="DA86" i="85"/>
  <c r="DA98" i="85"/>
  <c r="DA102" i="85"/>
  <c r="AX84" i="85"/>
  <c r="BF84" i="85"/>
  <c r="BU84" i="85"/>
  <c r="BY84" i="85"/>
  <c r="CC84" i="85"/>
  <c r="CG84" i="85"/>
  <c r="CK84" i="85"/>
  <c r="CO84" i="85"/>
  <c r="CS84" i="85"/>
  <c r="BR85" i="85"/>
  <c r="BV85" i="85"/>
  <c r="BZ85" i="85"/>
  <c r="CH85" i="85"/>
  <c r="CL85" i="85"/>
  <c r="CP85" i="85"/>
  <c r="CY85" i="85"/>
  <c r="CZ85" i="85" s="1"/>
  <c r="C86" i="85"/>
  <c r="T86" i="85"/>
  <c r="BD86" i="85"/>
  <c r="BS86" i="85"/>
  <c r="BW86" i="85"/>
  <c r="CA86" i="85"/>
  <c r="CI86" i="85"/>
  <c r="CM86" i="85"/>
  <c r="CQ86" i="85"/>
  <c r="CU86" i="85"/>
  <c r="D87" i="85"/>
  <c r="U87" i="85"/>
  <c r="BE87" i="85"/>
  <c r="BT87" i="85"/>
  <c r="BX87" i="85"/>
  <c r="CB87" i="85"/>
  <c r="CF87" i="85"/>
  <c r="CJ87" i="85"/>
  <c r="CN87" i="85"/>
  <c r="CR87" i="85"/>
  <c r="CV87" i="85"/>
  <c r="CW87" i="85" s="1"/>
  <c r="AX88" i="85"/>
  <c r="BF88" i="85"/>
  <c r="BU88" i="85"/>
  <c r="BY88" i="85"/>
  <c r="CC88" i="85"/>
  <c r="CG88" i="85"/>
  <c r="CK88" i="85"/>
  <c r="CO88" i="85"/>
  <c r="CS88" i="85"/>
  <c r="BR89" i="85"/>
  <c r="BV89" i="85"/>
  <c r="BZ89" i="85"/>
  <c r="CH89" i="85"/>
  <c r="CL89" i="85"/>
  <c r="CP89" i="85"/>
  <c r="CY89" i="85"/>
  <c r="CZ89" i="85" s="1"/>
  <c r="C90" i="85"/>
  <c r="T90" i="85"/>
  <c r="BD90" i="85"/>
  <c r="BS90" i="85"/>
  <c r="BW90" i="85"/>
  <c r="CA90" i="85"/>
  <c r="CI90" i="85"/>
  <c r="CM90" i="85"/>
  <c r="CQ90" i="85"/>
  <c r="CU90" i="85"/>
  <c r="D91" i="85"/>
  <c r="U91" i="85"/>
  <c r="BE91" i="85"/>
  <c r="BT91" i="85"/>
  <c r="BX91" i="85"/>
  <c r="CB91" i="85"/>
  <c r="CF91" i="85"/>
  <c r="CJ91" i="85"/>
  <c r="CN91" i="85"/>
  <c r="CR91" i="85"/>
  <c r="CV91" i="85"/>
  <c r="AX92" i="85"/>
  <c r="BF92" i="85"/>
  <c r="BU92" i="85"/>
  <c r="BY92" i="85"/>
  <c r="CC92" i="85"/>
  <c r="CG92" i="85"/>
  <c r="CK92" i="85"/>
  <c r="CO92" i="85"/>
  <c r="CS92" i="85"/>
  <c r="BR93" i="85"/>
  <c r="BV93" i="85"/>
  <c r="BZ93" i="85"/>
  <c r="CH93" i="85"/>
  <c r="CL93" i="85"/>
  <c r="CP93" i="85"/>
  <c r="CY93" i="85"/>
  <c r="CZ93" i="85" s="1"/>
  <c r="C94" i="85"/>
  <c r="T94" i="85"/>
  <c r="BD94" i="85"/>
  <c r="BS94" i="85"/>
  <c r="BW94" i="85"/>
  <c r="CA94" i="85"/>
  <c r="CI94" i="85"/>
  <c r="CM94" i="85"/>
  <c r="CQ94" i="85"/>
  <c r="CU94" i="85"/>
  <c r="D95" i="85"/>
  <c r="U95" i="85"/>
  <c r="BE95" i="85"/>
  <c r="BT95" i="85"/>
  <c r="BX95" i="85"/>
  <c r="CB95" i="85"/>
  <c r="CF95" i="85"/>
  <c r="CJ95" i="85"/>
  <c r="CN95" i="85"/>
  <c r="CR95" i="85"/>
  <c r="CV95" i="85"/>
  <c r="CW95" i="85" s="1"/>
  <c r="AX96" i="85"/>
  <c r="BF96" i="85"/>
  <c r="BU96" i="85"/>
  <c r="BY96" i="85"/>
  <c r="CC96" i="85"/>
  <c r="CG96" i="85"/>
  <c r="CK96" i="85"/>
  <c r="CO96" i="85"/>
  <c r="CS96" i="85"/>
  <c r="BR97" i="85"/>
  <c r="BV97" i="85"/>
  <c r="BZ97" i="85"/>
  <c r="CH97" i="85"/>
  <c r="CL97" i="85"/>
  <c r="CP97" i="85"/>
  <c r="CY97" i="85"/>
  <c r="CZ97" i="85" s="1"/>
  <c r="C98" i="85"/>
  <c r="T98" i="85"/>
  <c r="BD98" i="85"/>
  <c r="BS98" i="85"/>
  <c r="BW98" i="85"/>
  <c r="CA98" i="85"/>
  <c r="CI98" i="85"/>
  <c r="CM98" i="85"/>
  <c r="CQ98" i="85"/>
  <c r="CU98" i="85"/>
  <c r="D99" i="85"/>
  <c r="U99" i="85"/>
  <c r="BE99" i="85"/>
  <c r="BT99" i="85"/>
  <c r="BX99" i="85"/>
  <c r="CB99" i="85"/>
  <c r="CF99" i="85"/>
  <c r="CJ99" i="85"/>
  <c r="CN99" i="85"/>
  <c r="CR99" i="85"/>
  <c r="CV99" i="85"/>
  <c r="AX100" i="85"/>
  <c r="BF100" i="85"/>
  <c r="BU100" i="85"/>
  <c r="BY100" i="85"/>
  <c r="CC100" i="85"/>
  <c r="CG100" i="85"/>
  <c r="CK100" i="85"/>
  <c r="CO100" i="85"/>
  <c r="CS100" i="85"/>
  <c r="BR101" i="85"/>
  <c r="BV101" i="85"/>
  <c r="BZ101" i="85"/>
  <c r="CH101" i="85"/>
  <c r="CL101" i="85"/>
  <c r="CP101" i="85"/>
  <c r="CY101" i="85"/>
  <c r="CZ101" i="85" s="1"/>
  <c r="C102" i="85"/>
  <c r="T102" i="85"/>
  <c r="BD102" i="85"/>
  <c r="BS102" i="85"/>
  <c r="BW102" i="85"/>
  <c r="CA102" i="85"/>
  <c r="CI102" i="85"/>
  <c r="CM102" i="85"/>
  <c r="CQ102" i="85"/>
  <c r="CU102" i="85"/>
  <c r="D103" i="85"/>
  <c r="U103" i="85"/>
  <c r="BE103" i="85"/>
  <c r="BT103" i="85"/>
  <c r="BX103" i="85"/>
  <c r="CB103" i="85"/>
  <c r="CF103" i="85"/>
  <c r="CJ103" i="85"/>
  <c r="CN103" i="85"/>
  <c r="CR103" i="85"/>
  <c r="CV103" i="85"/>
  <c r="CW103" i="85" s="1"/>
  <c r="AX104" i="85"/>
  <c r="BF104" i="85"/>
  <c r="BU104" i="85"/>
  <c r="BY104" i="85"/>
  <c r="CC104" i="85"/>
  <c r="CG104" i="85"/>
  <c r="CK104" i="85"/>
  <c r="CO104" i="85"/>
  <c r="CS104" i="85"/>
  <c r="BR105" i="85"/>
  <c r="BV105" i="85"/>
  <c r="BZ105" i="85"/>
  <c r="CH105" i="85"/>
  <c r="CL105" i="85"/>
  <c r="CP105" i="85"/>
  <c r="CY105" i="85"/>
  <c r="CZ105" i="85" s="1"/>
  <c r="C106" i="85"/>
  <c r="T106" i="85"/>
  <c r="BD106" i="85"/>
  <c r="BS106" i="85"/>
  <c r="BW106" i="85"/>
  <c r="CA106" i="85"/>
  <c r="CI106" i="85"/>
  <c r="CM106" i="85"/>
  <c r="CQ106" i="85"/>
  <c r="CU106" i="85"/>
  <c r="D107" i="85"/>
  <c r="U107" i="85"/>
  <c r="BE107" i="85"/>
  <c r="BT107" i="85"/>
  <c r="BX107" i="85"/>
  <c r="CB107" i="85"/>
  <c r="CF107" i="85"/>
  <c r="CJ107" i="85"/>
  <c r="CN107" i="85"/>
  <c r="CR107" i="85"/>
  <c r="CY107" i="85"/>
  <c r="CZ107" i="85" s="1"/>
  <c r="DA116" i="85"/>
  <c r="BR84" i="85"/>
  <c r="BV84" i="85"/>
  <c r="BZ84" i="85"/>
  <c r="CH84" i="85"/>
  <c r="CL84" i="85"/>
  <c r="CP84" i="85"/>
  <c r="BD85" i="85"/>
  <c r="BS85" i="85"/>
  <c r="BW85" i="85"/>
  <c r="CA85" i="85"/>
  <c r="CI85" i="85"/>
  <c r="CM85" i="85"/>
  <c r="CQ85" i="85"/>
  <c r="D86" i="85"/>
  <c r="U86" i="85"/>
  <c r="BE86" i="85"/>
  <c r="BT86" i="85"/>
  <c r="BX86" i="85"/>
  <c r="CB86" i="85"/>
  <c r="CF86" i="85"/>
  <c r="CJ86" i="85"/>
  <c r="CN86" i="85"/>
  <c r="CR86" i="85"/>
  <c r="CV86" i="85"/>
  <c r="BF87" i="85"/>
  <c r="BU87" i="85"/>
  <c r="BY87" i="85"/>
  <c r="CC87" i="85"/>
  <c r="CG87" i="85"/>
  <c r="CK87" i="85"/>
  <c r="CO87" i="85"/>
  <c r="CS87" i="85"/>
  <c r="BR88" i="85"/>
  <c r="BV88" i="85"/>
  <c r="BZ88" i="85"/>
  <c r="CH88" i="85"/>
  <c r="CL88" i="85"/>
  <c r="CP88" i="85"/>
  <c r="BD89" i="85"/>
  <c r="BS89" i="85"/>
  <c r="BW89" i="85"/>
  <c r="CA89" i="85"/>
  <c r="CI89" i="85"/>
  <c r="CM89" i="85"/>
  <c r="CQ89" i="85"/>
  <c r="D90" i="85"/>
  <c r="U90" i="85"/>
  <c r="BE90" i="85"/>
  <c r="BT90" i="85"/>
  <c r="BX90" i="85"/>
  <c r="CB90" i="85"/>
  <c r="CF90" i="85"/>
  <c r="CJ90" i="85"/>
  <c r="CN90" i="85"/>
  <c r="CR90" i="85"/>
  <c r="CV90" i="85"/>
  <c r="AX91" i="85"/>
  <c r="BF91" i="85"/>
  <c r="BU91" i="85"/>
  <c r="BY91" i="85"/>
  <c r="CC91" i="85"/>
  <c r="CG91" i="85"/>
  <c r="CK91" i="85"/>
  <c r="CO91" i="85"/>
  <c r="CS91" i="85"/>
  <c r="BR92" i="85"/>
  <c r="BV92" i="85"/>
  <c r="BZ92" i="85"/>
  <c r="CH92" i="85"/>
  <c r="CL92" i="85"/>
  <c r="CP92" i="85"/>
  <c r="BD93" i="85"/>
  <c r="BS93" i="85"/>
  <c r="BW93" i="85"/>
  <c r="CA93" i="85"/>
  <c r="CI93" i="85"/>
  <c r="CM93" i="85"/>
  <c r="CQ93" i="85"/>
  <c r="D94" i="85"/>
  <c r="U94" i="85"/>
  <c r="BE94" i="85"/>
  <c r="BT94" i="85"/>
  <c r="BX94" i="85"/>
  <c r="CB94" i="85"/>
  <c r="CF94" i="85"/>
  <c r="CJ94" i="85"/>
  <c r="CN94" i="85"/>
  <c r="CR94" i="85"/>
  <c r="CV94" i="85"/>
  <c r="BF95" i="85"/>
  <c r="BU95" i="85"/>
  <c r="BY95" i="85"/>
  <c r="CC95" i="85"/>
  <c r="CG95" i="85"/>
  <c r="CK95" i="85"/>
  <c r="CO95" i="85"/>
  <c r="CS95" i="85"/>
  <c r="BR96" i="85"/>
  <c r="BV96" i="85"/>
  <c r="BZ96" i="85"/>
  <c r="CH96" i="85"/>
  <c r="CL96" i="85"/>
  <c r="CP96" i="85"/>
  <c r="BD97" i="85"/>
  <c r="BS97" i="85"/>
  <c r="BW97" i="85"/>
  <c r="CA97" i="85"/>
  <c r="CI97" i="85"/>
  <c r="CM97" i="85"/>
  <c r="CQ97" i="85"/>
  <c r="D98" i="85"/>
  <c r="U98" i="85"/>
  <c r="BE98" i="85"/>
  <c r="BT98" i="85"/>
  <c r="BX98" i="85"/>
  <c r="CB98" i="85"/>
  <c r="CF98" i="85"/>
  <c r="CJ98" i="85"/>
  <c r="CN98" i="85"/>
  <c r="CR98" i="85"/>
  <c r="CV98" i="85"/>
  <c r="BF99" i="85"/>
  <c r="BU99" i="85"/>
  <c r="BY99" i="85"/>
  <c r="CC99" i="85"/>
  <c r="CG99" i="85"/>
  <c r="CK99" i="85"/>
  <c r="CO99" i="85"/>
  <c r="CS99" i="85"/>
  <c r="BR100" i="85"/>
  <c r="BV100" i="85"/>
  <c r="BZ100" i="85"/>
  <c r="CH100" i="85"/>
  <c r="CL100" i="85"/>
  <c r="CP100" i="85"/>
  <c r="BD101" i="85"/>
  <c r="BS101" i="85"/>
  <c r="BW101" i="85"/>
  <c r="CA101" i="85"/>
  <c r="CI101" i="85"/>
  <c r="CM101" i="85"/>
  <c r="CQ101" i="85"/>
  <c r="D102" i="85"/>
  <c r="U102" i="85"/>
  <c r="BE102" i="85"/>
  <c r="BT102" i="85"/>
  <c r="BX102" i="85"/>
  <c r="CB102" i="85"/>
  <c r="CF102" i="85"/>
  <c r="CJ102" i="85"/>
  <c r="CN102" i="85"/>
  <c r="CR102" i="85"/>
  <c r="CV102" i="85"/>
  <c r="AX103" i="85"/>
  <c r="BF103" i="85"/>
  <c r="BU103" i="85"/>
  <c r="BY103" i="85"/>
  <c r="CC103" i="85"/>
  <c r="CG103" i="85"/>
  <c r="CK103" i="85"/>
  <c r="CO103" i="85"/>
  <c r="CS103" i="85"/>
  <c r="BR104" i="85"/>
  <c r="BV104" i="85"/>
  <c r="BZ104" i="85"/>
  <c r="CH104" i="85"/>
  <c r="CL104" i="85"/>
  <c r="CP104" i="85"/>
  <c r="BD105" i="85"/>
  <c r="BS105" i="85"/>
  <c r="BW105" i="85"/>
  <c r="CA105" i="85"/>
  <c r="CI105" i="85"/>
  <c r="CM105" i="85"/>
  <c r="CQ105" i="85"/>
  <c r="D106" i="85"/>
  <c r="U106" i="85"/>
  <c r="BE106" i="85"/>
  <c r="BT106" i="85"/>
  <c r="BX106" i="85"/>
  <c r="CB106" i="85"/>
  <c r="CF106" i="85"/>
  <c r="CJ106" i="85"/>
  <c r="CN106" i="85"/>
  <c r="CR106" i="85"/>
  <c r="CV106" i="85"/>
  <c r="AX107" i="85"/>
  <c r="BF107" i="85"/>
  <c r="BU107" i="85"/>
  <c r="BY107" i="85"/>
  <c r="CC107" i="85"/>
  <c r="CG107" i="85"/>
  <c r="CK107" i="85"/>
  <c r="CO107" i="85"/>
  <c r="DA120" i="85"/>
  <c r="BF86" i="85"/>
  <c r="BU86" i="85"/>
  <c r="BY86" i="85"/>
  <c r="CC86" i="85"/>
  <c r="CG86" i="85"/>
  <c r="CK86" i="85"/>
  <c r="CO86" i="85"/>
  <c r="CS86" i="85"/>
  <c r="BR87" i="85"/>
  <c r="BV87" i="85"/>
  <c r="BZ87" i="85"/>
  <c r="CH87" i="85"/>
  <c r="CL87" i="85"/>
  <c r="CP87" i="85"/>
  <c r="CY87" i="85"/>
  <c r="CZ87" i="85" s="1"/>
  <c r="BF90" i="85"/>
  <c r="BU90" i="85"/>
  <c r="BY90" i="85"/>
  <c r="CC90" i="85"/>
  <c r="CG90" i="85"/>
  <c r="CK90" i="85"/>
  <c r="CO90" i="85"/>
  <c r="CS90" i="85"/>
  <c r="BR91" i="85"/>
  <c r="BV91" i="85"/>
  <c r="BZ91" i="85"/>
  <c r="CH91" i="85"/>
  <c r="CL91" i="85"/>
  <c r="CP91" i="85"/>
  <c r="BF94" i="85"/>
  <c r="BU94" i="85"/>
  <c r="BY94" i="85"/>
  <c r="CC94" i="85"/>
  <c r="CG94" i="85"/>
  <c r="CK94" i="85"/>
  <c r="CO94" i="85"/>
  <c r="CS94" i="85"/>
  <c r="BR95" i="85"/>
  <c r="BV95" i="85"/>
  <c r="BZ95" i="85"/>
  <c r="CH95" i="85"/>
  <c r="CL95" i="85"/>
  <c r="CP95" i="85"/>
  <c r="CY95" i="85"/>
  <c r="CZ95" i="85" s="1"/>
  <c r="BF98" i="85"/>
  <c r="BU98" i="85"/>
  <c r="BY98" i="85"/>
  <c r="CC98" i="85"/>
  <c r="CG98" i="85"/>
  <c r="CK98" i="85"/>
  <c r="CO98" i="85"/>
  <c r="CS98" i="85"/>
  <c r="BR99" i="85"/>
  <c r="BV99" i="85"/>
  <c r="BZ99" i="85"/>
  <c r="CH99" i="85"/>
  <c r="CL99" i="85"/>
  <c r="CP99" i="85"/>
  <c r="CY99" i="85"/>
  <c r="CZ99" i="85" s="1"/>
  <c r="BF102" i="85"/>
  <c r="BU102" i="85"/>
  <c r="BY102" i="85"/>
  <c r="CC102" i="85"/>
  <c r="CG102" i="85"/>
  <c r="CK102" i="85"/>
  <c r="CO102" i="85"/>
  <c r="CS102" i="85"/>
  <c r="BR103" i="85"/>
  <c r="BV103" i="85"/>
  <c r="BZ103" i="85"/>
  <c r="CH103" i="85"/>
  <c r="CL103" i="85"/>
  <c r="CP103" i="85"/>
  <c r="CY103" i="85"/>
  <c r="CZ103" i="85" s="1"/>
  <c r="BF106" i="85"/>
  <c r="BU106" i="85"/>
  <c r="BY106" i="85"/>
  <c r="CC106" i="85"/>
  <c r="CG106" i="85"/>
  <c r="CK106" i="85"/>
  <c r="CO106" i="85"/>
  <c r="CS106" i="85"/>
  <c r="BR107" i="85"/>
  <c r="BV107" i="85"/>
  <c r="BZ107" i="85"/>
  <c r="CH107" i="85"/>
  <c r="CL107" i="85"/>
  <c r="CP107" i="85"/>
  <c r="CU107" i="85"/>
  <c r="DA122" i="85"/>
  <c r="DA129" i="85"/>
  <c r="BR86" i="85"/>
  <c r="BV86" i="85"/>
  <c r="BZ86" i="85"/>
  <c r="CH86" i="85"/>
  <c r="CL86" i="85"/>
  <c r="CP86" i="85"/>
  <c r="BD87" i="85"/>
  <c r="BS87" i="85"/>
  <c r="BW87" i="85"/>
  <c r="CA87" i="85"/>
  <c r="CI87" i="85"/>
  <c r="CM87" i="85"/>
  <c r="CQ87" i="85"/>
  <c r="BR90" i="85"/>
  <c r="BV90" i="85"/>
  <c r="BZ90" i="85"/>
  <c r="CH90" i="85"/>
  <c r="CL90" i="85"/>
  <c r="CP90" i="85"/>
  <c r="BR94" i="85"/>
  <c r="BV94" i="85"/>
  <c r="BZ94" i="85"/>
  <c r="CH94" i="85"/>
  <c r="CL94" i="85"/>
  <c r="CP94" i="85"/>
  <c r="BD95" i="85"/>
  <c r="BS95" i="85"/>
  <c r="BW95" i="85"/>
  <c r="CA95" i="85"/>
  <c r="CI95" i="85"/>
  <c r="CM95" i="85"/>
  <c r="CQ95" i="85"/>
  <c r="BR98" i="85"/>
  <c r="BV98" i="85"/>
  <c r="BZ98" i="85"/>
  <c r="CH98" i="85"/>
  <c r="CL98" i="85"/>
  <c r="CP98" i="85"/>
  <c r="BD99" i="85"/>
  <c r="BS99" i="85"/>
  <c r="BW99" i="85"/>
  <c r="CA99" i="85"/>
  <c r="CI99" i="85"/>
  <c r="CM99" i="85"/>
  <c r="CQ99" i="85"/>
  <c r="BR102" i="85"/>
  <c r="BV102" i="85"/>
  <c r="BZ102" i="85"/>
  <c r="CH102" i="85"/>
  <c r="CL102" i="85"/>
  <c r="CP102" i="85"/>
  <c r="BS103" i="85"/>
  <c r="BW103" i="85"/>
  <c r="CA103" i="85"/>
  <c r="CI103" i="85"/>
  <c r="CM103" i="85"/>
  <c r="CQ103" i="85"/>
  <c r="BR106" i="85"/>
  <c r="BV106" i="85"/>
  <c r="BZ106" i="85"/>
  <c r="CH106" i="85"/>
  <c r="CL106" i="85"/>
  <c r="CP106" i="85"/>
  <c r="BS107" i="85"/>
  <c r="BW107" i="85"/>
  <c r="CA107" i="85"/>
  <c r="CI107" i="85"/>
  <c r="CM107" i="85"/>
  <c r="CQ107" i="85"/>
  <c r="CV107" i="85"/>
  <c r="DA118" i="85"/>
  <c r="BS108" i="85"/>
  <c r="BW108" i="85"/>
  <c r="CA108" i="85"/>
  <c r="CI108" i="85"/>
  <c r="CM108" i="85"/>
  <c r="CQ108" i="85"/>
  <c r="CU108" i="85"/>
  <c r="BE109" i="85"/>
  <c r="BT109" i="85"/>
  <c r="BX109" i="85"/>
  <c r="CB109" i="85"/>
  <c r="CF109" i="85"/>
  <c r="CJ109" i="85"/>
  <c r="CN109" i="85"/>
  <c r="CR109" i="85"/>
  <c r="CV109" i="85"/>
  <c r="AX110" i="85"/>
  <c r="BF110" i="85"/>
  <c r="BU110" i="85"/>
  <c r="BY110" i="85"/>
  <c r="CC110" i="85"/>
  <c r="CG110" i="85"/>
  <c r="CK110" i="85"/>
  <c r="CO110" i="85"/>
  <c r="CS110" i="85"/>
  <c r="BR111" i="85"/>
  <c r="BV111" i="85"/>
  <c r="BZ111" i="85"/>
  <c r="CH111" i="85"/>
  <c r="CL111" i="85"/>
  <c r="CP111" i="85"/>
  <c r="CY111" i="85"/>
  <c r="CZ111" i="85" s="1"/>
  <c r="BD112" i="85"/>
  <c r="BS112" i="85"/>
  <c r="BW112" i="85"/>
  <c r="CA112" i="85"/>
  <c r="CI112" i="85"/>
  <c r="CM112" i="85"/>
  <c r="CQ112" i="85"/>
  <c r="CU112" i="85"/>
  <c r="D113" i="85"/>
  <c r="U113" i="85"/>
  <c r="BE113" i="85"/>
  <c r="BT113" i="85"/>
  <c r="BX113" i="85"/>
  <c r="CB113" i="85"/>
  <c r="CF113" i="85"/>
  <c r="CJ113" i="85"/>
  <c r="CN113" i="85"/>
  <c r="CR113" i="85"/>
  <c r="CV113" i="85"/>
  <c r="CW113" i="85" s="1"/>
  <c r="AX114" i="85"/>
  <c r="BF114" i="85"/>
  <c r="BU114" i="85"/>
  <c r="BY114" i="85"/>
  <c r="CC114" i="85"/>
  <c r="CG114" i="85"/>
  <c r="CK114" i="85"/>
  <c r="CO114" i="85"/>
  <c r="CS114" i="85"/>
  <c r="BR115" i="85"/>
  <c r="BV115" i="85"/>
  <c r="BZ115" i="85"/>
  <c r="CH115" i="85"/>
  <c r="CL115" i="85"/>
  <c r="CP115" i="85"/>
  <c r="CY115" i="85"/>
  <c r="CZ115" i="85" s="1"/>
  <c r="C116" i="85"/>
  <c r="T116" i="85"/>
  <c r="BD116" i="85"/>
  <c r="BS116" i="85"/>
  <c r="BW116" i="85"/>
  <c r="CA116" i="85"/>
  <c r="CI116" i="85"/>
  <c r="CM116" i="85"/>
  <c r="CQ116" i="85"/>
  <c r="CU116" i="85"/>
  <c r="D117" i="85"/>
  <c r="U117" i="85"/>
  <c r="BE117" i="85"/>
  <c r="BT117" i="85"/>
  <c r="BX117" i="85"/>
  <c r="CB117" i="85"/>
  <c r="CF117" i="85"/>
  <c r="CJ117" i="85"/>
  <c r="CN117" i="85"/>
  <c r="CR117" i="85"/>
  <c r="CV117" i="85"/>
  <c r="CW117" i="85" s="1"/>
  <c r="AX118" i="85"/>
  <c r="BF118" i="85"/>
  <c r="BU118" i="85"/>
  <c r="BY118" i="85"/>
  <c r="CC118" i="85"/>
  <c r="CG118" i="85"/>
  <c r="CK118" i="85"/>
  <c r="CO118" i="85"/>
  <c r="CS118" i="85"/>
  <c r="BR119" i="85"/>
  <c r="BV119" i="85"/>
  <c r="BZ119" i="85"/>
  <c r="CH119" i="85"/>
  <c r="CL119" i="85"/>
  <c r="CP119" i="85"/>
  <c r="CY119" i="85"/>
  <c r="CZ119" i="85" s="1"/>
  <c r="C120" i="85"/>
  <c r="T120" i="85"/>
  <c r="BD120" i="85"/>
  <c r="BS120" i="85"/>
  <c r="BW120" i="85"/>
  <c r="CA120" i="85"/>
  <c r="CI120" i="85"/>
  <c r="CM120" i="85"/>
  <c r="CQ120" i="85"/>
  <c r="CU120" i="85"/>
  <c r="D121" i="85"/>
  <c r="U121" i="85"/>
  <c r="BE121" i="85"/>
  <c r="BT121" i="85"/>
  <c r="BX121" i="85"/>
  <c r="CB121" i="85"/>
  <c r="CF121" i="85"/>
  <c r="CJ121" i="85"/>
  <c r="CN121" i="85"/>
  <c r="CR121" i="85"/>
  <c r="CV121" i="85"/>
  <c r="CW121" i="85" s="1"/>
  <c r="AX122" i="85"/>
  <c r="BF122" i="85"/>
  <c r="BU122" i="85"/>
  <c r="BY122" i="85"/>
  <c r="CC122" i="85"/>
  <c r="CG122" i="85"/>
  <c r="CK122" i="85"/>
  <c r="CO122" i="85"/>
  <c r="CS122" i="85"/>
  <c r="BR123" i="85"/>
  <c r="BV123" i="85"/>
  <c r="BZ123" i="85"/>
  <c r="CH123" i="85"/>
  <c r="CL123" i="85"/>
  <c r="CP123" i="85"/>
  <c r="CY123" i="85"/>
  <c r="CZ123" i="85" s="1"/>
  <c r="C124" i="85"/>
  <c r="T124" i="85"/>
  <c r="BD124" i="85"/>
  <c r="BS124" i="85"/>
  <c r="BW124" i="85"/>
  <c r="CA124" i="85"/>
  <c r="CI124" i="85"/>
  <c r="CM124" i="85"/>
  <c r="CQ124" i="85"/>
  <c r="CU124" i="85"/>
  <c r="D125" i="85"/>
  <c r="U125" i="85"/>
  <c r="BE125" i="85"/>
  <c r="BT125" i="85"/>
  <c r="BX125" i="85"/>
  <c r="CB125" i="85"/>
  <c r="CF125" i="85"/>
  <c r="CJ125" i="85"/>
  <c r="CN125" i="85"/>
  <c r="CR125" i="85"/>
  <c r="CV125" i="85"/>
  <c r="CW125" i="85" s="1"/>
  <c r="BV128" i="85"/>
  <c r="CL128" i="85"/>
  <c r="C129" i="85"/>
  <c r="W129" i="85"/>
  <c r="BD129" i="85"/>
  <c r="BR129" i="85"/>
  <c r="BZ129" i="85"/>
  <c r="CH129" i="85"/>
  <c r="CP129" i="85"/>
  <c r="AX130" i="85"/>
  <c r="DA142" i="85"/>
  <c r="BT108" i="85"/>
  <c r="BX108" i="85"/>
  <c r="CB108" i="85"/>
  <c r="CF108" i="85"/>
  <c r="CJ108" i="85"/>
  <c r="CN108" i="85"/>
  <c r="CR108" i="85"/>
  <c r="CV108" i="85"/>
  <c r="BF109" i="85"/>
  <c r="BU109" i="85"/>
  <c r="BY109" i="85"/>
  <c r="CC109" i="85"/>
  <c r="CG109" i="85"/>
  <c r="CK109" i="85"/>
  <c r="CO109" i="85"/>
  <c r="CS109" i="85"/>
  <c r="BR110" i="85"/>
  <c r="BV110" i="85"/>
  <c r="BZ110" i="85"/>
  <c r="CH110" i="85"/>
  <c r="CL110" i="85"/>
  <c r="CP110" i="85"/>
  <c r="CY110" i="85"/>
  <c r="CZ110" i="85" s="1"/>
  <c r="BS111" i="85"/>
  <c r="BW111" i="85"/>
  <c r="CA111" i="85"/>
  <c r="CI111" i="85"/>
  <c r="CM111" i="85"/>
  <c r="CQ111" i="85"/>
  <c r="U112" i="85"/>
  <c r="BE112" i="85"/>
  <c r="BT112" i="85"/>
  <c r="BX112" i="85"/>
  <c r="CB112" i="85"/>
  <c r="CF112" i="85"/>
  <c r="CJ112" i="85"/>
  <c r="CN112" i="85"/>
  <c r="CR112" i="85"/>
  <c r="CV112" i="85"/>
  <c r="BF113" i="85"/>
  <c r="BU113" i="85"/>
  <c r="BY113" i="85"/>
  <c r="CC113" i="85"/>
  <c r="CG113" i="85"/>
  <c r="CK113" i="85"/>
  <c r="CO113" i="85"/>
  <c r="CS113" i="85"/>
  <c r="BR114" i="85"/>
  <c r="BV114" i="85"/>
  <c r="BZ114" i="85"/>
  <c r="CH114" i="85"/>
  <c r="CL114" i="85"/>
  <c r="CP114" i="85"/>
  <c r="BD115" i="85"/>
  <c r="BS115" i="85"/>
  <c r="BW115" i="85"/>
  <c r="CA115" i="85"/>
  <c r="CI115" i="85"/>
  <c r="CM115" i="85"/>
  <c r="CQ115" i="85"/>
  <c r="D116" i="85"/>
  <c r="U116" i="85"/>
  <c r="BE116" i="85"/>
  <c r="BT116" i="85"/>
  <c r="BX116" i="85"/>
  <c r="CB116" i="85"/>
  <c r="CF116" i="85"/>
  <c r="CJ116" i="85"/>
  <c r="CN116" i="85"/>
  <c r="CR116" i="85"/>
  <c r="CV116" i="85"/>
  <c r="BF117" i="85"/>
  <c r="BU117" i="85"/>
  <c r="BY117" i="85"/>
  <c r="CC117" i="85"/>
  <c r="CG117" i="85"/>
  <c r="CK117" i="85"/>
  <c r="CO117" i="85"/>
  <c r="CS117" i="85"/>
  <c r="BR118" i="85"/>
  <c r="BV118" i="85"/>
  <c r="BZ118" i="85"/>
  <c r="CH118" i="85"/>
  <c r="CL118" i="85"/>
  <c r="CP118" i="85"/>
  <c r="BS119" i="85"/>
  <c r="BW119" i="85"/>
  <c r="CA119" i="85"/>
  <c r="CI119" i="85"/>
  <c r="CM119" i="85"/>
  <c r="CQ119" i="85"/>
  <c r="D120" i="85"/>
  <c r="U120" i="85"/>
  <c r="BE120" i="85"/>
  <c r="BT120" i="85"/>
  <c r="BX120" i="85"/>
  <c r="CB120" i="85"/>
  <c r="CF120" i="85"/>
  <c r="CJ120" i="85"/>
  <c r="CN120" i="85"/>
  <c r="CR120" i="85"/>
  <c r="CV120" i="85"/>
  <c r="BF121" i="85"/>
  <c r="BU121" i="85"/>
  <c r="BY121" i="85"/>
  <c r="CC121" i="85"/>
  <c r="CG121" i="85"/>
  <c r="CK121" i="85"/>
  <c r="CO121" i="85"/>
  <c r="CS121" i="85"/>
  <c r="BR122" i="85"/>
  <c r="BV122" i="85"/>
  <c r="BZ122" i="85"/>
  <c r="CH122" i="85"/>
  <c r="CL122" i="85"/>
  <c r="CP122" i="85"/>
  <c r="BD123" i="85"/>
  <c r="BS123" i="85"/>
  <c r="BW123" i="85"/>
  <c r="CA123" i="85"/>
  <c r="CI123" i="85"/>
  <c r="CM123" i="85"/>
  <c r="CQ123" i="85"/>
  <c r="D124" i="85"/>
  <c r="U124" i="85"/>
  <c r="BE124" i="85"/>
  <c r="BT124" i="85"/>
  <c r="BX124" i="85"/>
  <c r="CB124" i="85"/>
  <c r="CF124" i="85"/>
  <c r="CJ124" i="85"/>
  <c r="CN124" i="85"/>
  <c r="CR124" i="85"/>
  <c r="CV124" i="85"/>
  <c r="BF125" i="85"/>
  <c r="BU125" i="85"/>
  <c r="BY125" i="85"/>
  <c r="CC125" i="85"/>
  <c r="CG125" i="85"/>
  <c r="CK125" i="85"/>
  <c r="CO125" i="85"/>
  <c r="CS125" i="85"/>
  <c r="S128" i="85"/>
  <c r="BF128" i="85"/>
  <c r="BY128" i="85"/>
  <c r="CG128" i="85"/>
  <c r="CS129" i="85"/>
  <c r="CO129" i="85"/>
  <c r="CK129" i="85"/>
  <c r="CG129" i="85"/>
  <c r="CC129" i="85"/>
  <c r="BY129" i="85"/>
  <c r="BU129" i="85"/>
  <c r="BF129" i="85"/>
  <c r="CV129" i="85"/>
  <c r="CW129" i="85" s="1"/>
  <c r="CR129" i="85"/>
  <c r="CN129" i="85"/>
  <c r="CJ129" i="85"/>
  <c r="CF129" i="85"/>
  <c r="CB129" i="85"/>
  <c r="BX129" i="85"/>
  <c r="BT129" i="85"/>
  <c r="BE129" i="85"/>
  <c r="U129" i="85"/>
  <c r="D129" i="85"/>
  <c r="BS129" i="85"/>
  <c r="CA129" i="85"/>
  <c r="CI129" i="85"/>
  <c r="CQ129" i="85"/>
  <c r="DA134" i="85"/>
  <c r="DA138" i="85"/>
  <c r="DA140" i="85"/>
  <c r="DA144" i="85"/>
  <c r="DA148" i="85"/>
  <c r="AX108" i="85"/>
  <c r="BF108" i="85"/>
  <c r="BU108" i="85"/>
  <c r="BY108" i="85"/>
  <c r="CC108" i="85"/>
  <c r="CG108" i="85"/>
  <c r="CK108" i="85"/>
  <c r="CO108" i="85"/>
  <c r="CS108" i="85"/>
  <c r="BR109" i="85"/>
  <c r="BV109" i="85"/>
  <c r="BZ109" i="85"/>
  <c r="CH109" i="85"/>
  <c r="CL109" i="85"/>
  <c r="CP109" i="85"/>
  <c r="CY109" i="85"/>
  <c r="CZ109" i="85" s="1"/>
  <c r="BS110" i="85"/>
  <c r="BW110" i="85"/>
  <c r="CA110" i="85"/>
  <c r="CI110" i="85"/>
  <c r="CM110" i="85"/>
  <c r="CQ110" i="85"/>
  <c r="CU110" i="85"/>
  <c r="CW110" i="85" s="1"/>
  <c r="BF112" i="85"/>
  <c r="BU112" i="85"/>
  <c r="BY112" i="85"/>
  <c r="CC112" i="85"/>
  <c r="CG112" i="85"/>
  <c r="CK112" i="85"/>
  <c r="CO112" i="85"/>
  <c r="CS112" i="85"/>
  <c r="BR113" i="85"/>
  <c r="BV113" i="85"/>
  <c r="BZ113" i="85"/>
  <c r="CH113" i="85"/>
  <c r="CL113" i="85"/>
  <c r="CP113" i="85"/>
  <c r="CY113" i="85"/>
  <c r="CZ113" i="85" s="1"/>
  <c r="BF116" i="85"/>
  <c r="BU116" i="85"/>
  <c r="BY116" i="85"/>
  <c r="CC116" i="85"/>
  <c r="CG116" i="85"/>
  <c r="CK116" i="85"/>
  <c r="CO116" i="85"/>
  <c r="CS116" i="85"/>
  <c r="BR117" i="85"/>
  <c r="BV117" i="85"/>
  <c r="BZ117" i="85"/>
  <c r="CH117" i="85"/>
  <c r="CL117" i="85"/>
  <c r="CP117" i="85"/>
  <c r="CY117" i="85"/>
  <c r="CZ117" i="85" s="1"/>
  <c r="BY120" i="85"/>
  <c r="CC120" i="85"/>
  <c r="CG120" i="85"/>
  <c r="CK120" i="85"/>
  <c r="CO120" i="85"/>
  <c r="CS120" i="85"/>
  <c r="BR121" i="85"/>
  <c r="BV121" i="85"/>
  <c r="BZ121" i="85"/>
  <c r="CH121" i="85"/>
  <c r="CL121" i="85"/>
  <c r="CP121" i="85"/>
  <c r="CY121" i="85"/>
  <c r="CZ121" i="85" s="1"/>
  <c r="CO124" i="85"/>
  <c r="CS124" i="85"/>
  <c r="BR125" i="85"/>
  <c r="BV125" i="85"/>
  <c r="BZ125" i="85"/>
  <c r="CH125" i="85"/>
  <c r="CL125" i="85"/>
  <c r="CP125" i="85"/>
  <c r="CY125" i="85"/>
  <c r="CZ125" i="85" s="1"/>
  <c r="CV128" i="85"/>
  <c r="CR128" i="85"/>
  <c r="CN128" i="85"/>
  <c r="CJ128" i="85"/>
  <c r="CF128" i="85"/>
  <c r="CB128" i="85"/>
  <c r="BX128" i="85"/>
  <c r="BT128" i="85"/>
  <c r="BE128" i="85"/>
  <c r="U128" i="85"/>
  <c r="D128" i="85"/>
  <c r="CU128" i="85"/>
  <c r="CQ128" i="85"/>
  <c r="CM128" i="85"/>
  <c r="CI128" i="85"/>
  <c r="CA128" i="85"/>
  <c r="BW128" i="85"/>
  <c r="BS128" i="85"/>
  <c r="BD128" i="85"/>
  <c r="T128" i="85"/>
  <c r="C128" i="85"/>
  <c r="BR128" i="85"/>
  <c r="BZ128" i="85"/>
  <c r="CH128" i="85"/>
  <c r="CP128" i="85"/>
  <c r="CY128" i="85"/>
  <c r="CZ128" i="85" s="1"/>
  <c r="DA136" i="85"/>
  <c r="BR108" i="85"/>
  <c r="BV108" i="85"/>
  <c r="BZ108" i="85"/>
  <c r="CH108" i="85"/>
  <c r="CL108" i="85"/>
  <c r="CP108" i="85"/>
  <c r="BD109" i="85"/>
  <c r="BS109" i="85"/>
  <c r="BW109" i="85"/>
  <c r="CA109" i="85"/>
  <c r="CI109" i="85"/>
  <c r="CM109" i="85"/>
  <c r="CQ109" i="85"/>
  <c r="CB110" i="85"/>
  <c r="CF110" i="85"/>
  <c r="CJ110" i="85"/>
  <c r="CN110" i="85"/>
  <c r="CR110" i="85"/>
  <c r="BR112" i="85"/>
  <c r="BV112" i="85"/>
  <c r="BZ112" i="85"/>
  <c r="CH112" i="85"/>
  <c r="CL112" i="85"/>
  <c r="CP112" i="85"/>
  <c r="BD113" i="85"/>
  <c r="BS113" i="85"/>
  <c r="BW113" i="85"/>
  <c r="CA113" i="85"/>
  <c r="CI113" i="85"/>
  <c r="CM113" i="85"/>
  <c r="CQ113" i="85"/>
  <c r="BR116" i="85"/>
  <c r="BV116" i="85"/>
  <c r="BZ116" i="85"/>
  <c r="CH116" i="85"/>
  <c r="CL116" i="85"/>
  <c r="CP116" i="85"/>
  <c r="BD117" i="85"/>
  <c r="BS117" i="85"/>
  <c r="BW117" i="85"/>
  <c r="CA117" i="85"/>
  <c r="CI117" i="85"/>
  <c r="CM117" i="85"/>
  <c r="CQ117" i="85"/>
  <c r="BR120" i="85"/>
  <c r="BV120" i="85"/>
  <c r="BZ120" i="85"/>
  <c r="CH120" i="85"/>
  <c r="CL120" i="85"/>
  <c r="CP120" i="85"/>
  <c r="BD121" i="85"/>
  <c r="BS121" i="85"/>
  <c r="BW121" i="85"/>
  <c r="CA121" i="85"/>
  <c r="CI121" i="85"/>
  <c r="CM121" i="85"/>
  <c r="CQ121" i="85"/>
  <c r="BR124" i="85"/>
  <c r="BV124" i="85"/>
  <c r="BZ124" i="85"/>
  <c r="CH124" i="85"/>
  <c r="CL124" i="85"/>
  <c r="CP124" i="85"/>
  <c r="BD125" i="85"/>
  <c r="BS125" i="85"/>
  <c r="BW125" i="85"/>
  <c r="CA125" i="85"/>
  <c r="CI125" i="85"/>
  <c r="CM125" i="85"/>
  <c r="CQ125" i="85"/>
  <c r="W128" i="85"/>
  <c r="BU128" i="85"/>
  <c r="CC128" i="85"/>
  <c r="CK128" i="85"/>
  <c r="CS128" i="85"/>
  <c r="DA146" i="85"/>
  <c r="DA147" i="85"/>
  <c r="DA153" i="85"/>
  <c r="BF126" i="85"/>
  <c r="BU126" i="85"/>
  <c r="BY126" i="85"/>
  <c r="CC126" i="85"/>
  <c r="CG126" i="85"/>
  <c r="CK126" i="85"/>
  <c r="CO126" i="85"/>
  <c r="CS126" i="85"/>
  <c r="BR127" i="85"/>
  <c r="BV127" i="85"/>
  <c r="BZ127" i="85"/>
  <c r="CH127" i="85"/>
  <c r="CL127" i="85"/>
  <c r="CP127" i="85"/>
  <c r="CY127" i="85"/>
  <c r="CZ127" i="85" s="1"/>
  <c r="BF130" i="85"/>
  <c r="BU130" i="85"/>
  <c r="BY130" i="85"/>
  <c r="CC130" i="85"/>
  <c r="CG130" i="85"/>
  <c r="CK130" i="85"/>
  <c r="CO130" i="85"/>
  <c r="CS130" i="85"/>
  <c r="BR131" i="85"/>
  <c r="BV131" i="85"/>
  <c r="BZ131" i="85"/>
  <c r="CH131" i="85"/>
  <c r="CL131" i="85"/>
  <c r="CP131" i="85"/>
  <c r="CY131" i="85"/>
  <c r="CZ131" i="85" s="1"/>
  <c r="C132" i="85"/>
  <c r="T132" i="85"/>
  <c r="BD132" i="85"/>
  <c r="BS132" i="85"/>
  <c r="BW132" i="85"/>
  <c r="CA132" i="85"/>
  <c r="CI132" i="85"/>
  <c r="CM132" i="85"/>
  <c r="CQ132" i="85"/>
  <c r="CU132" i="85"/>
  <c r="D133" i="85"/>
  <c r="U133" i="85"/>
  <c r="BE133" i="85"/>
  <c r="BT133" i="85"/>
  <c r="BX133" i="85"/>
  <c r="CB133" i="85"/>
  <c r="CF133" i="85"/>
  <c r="CJ133" i="85"/>
  <c r="CN133" i="85"/>
  <c r="CR133" i="85"/>
  <c r="CV133" i="85"/>
  <c r="AX134" i="85"/>
  <c r="BF134" i="85"/>
  <c r="BU134" i="85"/>
  <c r="BY134" i="85"/>
  <c r="CC134" i="85"/>
  <c r="CG134" i="85"/>
  <c r="CK134" i="85"/>
  <c r="CO134" i="85"/>
  <c r="CS134" i="85"/>
  <c r="BR135" i="85"/>
  <c r="BV135" i="85"/>
  <c r="BZ135" i="85"/>
  <c r="CH135" i="85"/>
  <c r="CL135" i="85"/>
  <c r="CP135" i="85"/>
  <c r="CY135" i="85"/>
  <c r="CZ135" i="85" s="1"/>
  <c r="C136" i="85"/>
  <c r="T136" i="85"/>
  <c r="BD136" i="85"/>
  <c r="BS136" i="85"/>
  <c r="BW136" i="85"/>
  <c r="CA136" i="85"/>
  <c r="CI136" i="85"/>
  <c r="CM136" i="85"/>
  <c r="CQ136" i="85"/>
  <c r="CU136" i="85"/>
  <c r="D137" i="85"/>
  <c r="U137" i="85"/>
  <c r="BE137" i="85"/>
  <c r="BT137" i="85"/>
  <c r="BX137" i="85"/>
  <c r="CB137" i="85"/>
  <c r="CF137" i="85"/>
  <c r="CJ137" i="85"/>
  <c r="CN137" i="85"/>
  <c r="CR137" i="85"/>
  <c r="CV137" i="85"/>
  <c r="AX138" i="85"/>
  <c r="BF138" i="85"/>
  <c r="BU138" i="85"/>
  <c r="BY138" i="85"/>
  <c r="CC138" i="85"/>
  <c r="CG138" i="85"/>
  <c r="CK138" i="85"/>
  <c r="CO138" i="85"/>
  <c r="CS138" i="85"/>
  <c r="BR139" i="85"/>
  <c r="BV139" i="85"/>
  <c r="BZ139" i="85"/>
  <c r="CH139" i="85"/>
  <c r="CL139" i="85"/>
  <c r="CP139" i="85"/>
  <c r="CY139" i="85"/>
  <c r="CZ139" i="85" s="1"/>
  <c r="C140" i="85"/>
  <c r="T140" i="85"/>
  <c r="BD140" i="85"/>
  <c r="BS140" i="85"/>
  <c r="BW140" i="85"/>
  <c r="CA140" i="85"/>
  <c r="CI140" i="85"/>
  <c r="CM140" i="85"/>
  <c r="CQ140" i="85"/>
  <c r="CU140" i="85"/>
  <c r="D141" i="85"/>
  <c r="U141" i="85"/>
  <c r="BE141" i="85"/>
  <c r="BT141" i="85"/>
  <c r="BX141" i="85"/>
  <c r="CB141" i="85"/>
  <c r="CF141" i="85"/>
  <c r="CJ141" i="85"/>
  <c r="CN141" i="85"/>
  <c r="CR141" i="85"/>
  <c r="CV141" i="85"/>
  <c r="CW141" i="85" s="1"/>
  <c r="AX142" i="85"/>
  <c r="BF142" i="85"/>
  <c r="BU142" i="85"/>
  <c r="BY142" i="85"/>
  <c r="CC142" i="85"/>
  <c r="CG142" i="85"/>
  <c r="CK142" i="85"/>
  <c r="CO142" i="85"/>
  <c r="CS142" i="85"/>
  <c r="BR143" i="85"/>
  <c r="BV143" i="85"/>
  <c r="BZ143" i="85"/>
  <c r="CH143" i="85"/>
  <c r="CL143" i="85"/>
  <c r="CP143" i="85"/>
  <c r="CY143" i="85"/>
  <c r="CZ143" i="85" s="1"/>
  <c r="C144" i="85"/>
  <c r="T144" i="85"/>
  <c r="BD144" i="85"/>
  <c r="BS144" i="85"/>
  <c r="BW144" i="85"/>
  <c r="CA144" i="85"/>
  <c r="CI144" i="85"/>
  <c r="CM144" i="85"/>
  <c r="CQ144" i="85"/>
  <c r="CU144" i="85"/>
  <c r="D145" i="85"/>
  <c r="U145" i="85"/>
  <c r="BE145" i="85"/>
  <c r="BT145" i="85"/>
  <c r="BX145" i="85"/>
  <c r="CB145" i="85"/>
  <c r="CF145" i="85"/>
  <c r="CJ145" i="85"/>
  <c r="CN145" i="85"/>
  <c r="CR145" i="85"/>
  <c r="CV145" i="85"/>
  <c r="AX146" i="85"/>
  <c r="BF146" i="85"/>
  <c r="BU146" i="85"/>
  <c r="BY146" i="85"/>
  <c r="CC146" i="85"/>
  <c r="CG146" i="85"/>
  <c r="CK146" i="85"/>
  <c r="CO146" i="85"/>
  <c r="CS146" i="85"/>
  <c r="BR147" i="85"/>
  <c r="BV147" i="85"/>
  <c r="BZ147" i="85"/>
  <c r="CD147" i="85" s="1"/>
  <c r="CH147" i="85"/>
  <c r="CL147" i="85"/>
  <c r="CP147" i="85"/>
  <c r="C148" i="85"/>
  <c r="T148" i="85"/>
  <c r="BD148" i="85"/>
  <c r="BS148" i="85"/>
  <c r="BW148" i="85"/>
  <c r="CA148" i="85"/>
  <c r="CI148" i="85"/>
  <c r="CM148" i="85"/>
  <c r="CQ148" i="85"/>
  <c r="CU148" i="85"/>
  <c r="D149" i="85"/>
  <c r="U149" i="85"/>
  <c r="BE149" i="85"/>
  <c r="BT149" i="85"/>
  <c r="BX149" i="85"/>
  <c r="CB149" i="85"/>
  <c r="CF149" i="85"/>
  <c r="CJ149" i="85"/>
  <c r="CN149" i="85"/>
  <c r="CR149" i="85"/>
  <c r="CV149" i="85"/>
  <c r="AX150" i="85"/>
  <c r="CW150" i="85"/>
  <c r="CV152" i="85"/>
  <c r="CR152" i="85"/>
  <c r="CN152" i="85"/>
  <c r="CJ152" i="85"/>
  <c r="CF152" i="85"/>
  <c r="CB152" i="85"/>
  <c r="BX152" i="85"/>
  <c r="BT152" i="85"/>
  <c r="BE152" i="85"/>
  <c r="U152" i="85"/>
  <c r="D152" i="85"/>
  <c r="CU152" i="85"/>
  <c r="CQ152" i="85"/>
  <c r="CM152" i="85"/>
  <c r="CI152" i="85"/>
  <c r="CA152" i="85"/>
  <c r="BW152" i="85"/>
  <c r="BS152" i="85"/>
  <c r="BD152" i="85"/>
  <c r="T152" i="85"/>
  <c r="C152" i="85"/>
  <c r="BR152" i="85"/>
  <c r="BZ152" i="85"/>
  <c r="CH152" i="85"/>
  <c r="CP152" i="85"/>
  <c r="CY152" i="85"/>
  <c r="CZ152" i="85" s="1"/>
  <c r="S153" i="85"/>
  <c r="BV153" i="85"/>
  <c r="CL153" i="85"/>
  <c r="BR126" i="85"/>
  <c r="BV126" i="85"/>
  <c r="BZ126" i="85"/>
  <c r="CH126" i="85"/>
  <c r="CL126" i="85"/>
  <c r="CP126" i="85"/>
  <c r="BD127" i="85"/>
  <c r="BS127" i="85"/>
  <c r="BW127" i="85"/>
  <c r="CA127" i="85"/>
  <c r="CI127" i="85"/>
  <c r="CM127" i="85"/>
  <c r="CQ127" i="85"/>
  <c r="BR130" i="85"/>
  <c r="BV130" i="85"/>
  <c r="BZ130" i="85"/>
  <c r="CH130" i="85"/>
  <c r="CL130" i="85"/>
  <c r="CP130" i="85"/>
  <c r="BD131" i="85"/>
  <c r="BS131" i="85"/>
  <c r="BW131" i="85"/>
  <c r="CA131" i="85"/>
  <c r="CI131" i="85"/>
  <c r="CM131" i="85"/>
  <c r="CQ131" i="85"/>
  <c r="D132" i="85"/>
  <c r="U132" i="85"/>
  <c r="BE132" i="85"/>
  <c r="BT132" i="85"/>
  <c r="BX132" i="85"/>
  <c r="CB132" i="85"/>
  <c r="CF132" i="85"/>
  <c r="CJ132" i="85"/>
  <c r="CN132" i="85"/>
  <c r="CR132" i="85"/>
  <c r="CV132" i="85"/>
  <c r="BF133" i="85"/>
  <c r="BU133" i="85"/>
  <c r="BY133" i="85"/>
  <c r="CC133" i="85"/>
  <c r="CG133" i="85"/>
  <c r="CK133" i="85"/>
  <c r="CO133" i="85"/>
  <c r="CS133" i="85"/>
  <c r="BR134" i="85"/>
  <c r="BV134" i="85"/>
  <c r="BZ134" i="85"/>
  <c r="CH134" i="85"/>
  <c r="CL134" i="85"/>
  <c r="CP134" i="85"/>
  <c r="BD135" i="85"/>
  <c r="BS135" i="85"/>
  <c r="BW135" i="85"/>
  <c r="CA135" i="85"/>
  <c r="CI135" i="85"/>
  <c r="CM135" i="85"/>
  <c r="CQ135" i="85"/>
  <c r="D136" i="85"/>
  <c r="U136" i="85"/>
  <c r="BE136" i="85"/>
  <c r="BT136" i="85"/>
  <c r="BX136" i="85"/>
  <c r="CB136" i="85"/>
  <c r="CF136" i="85"/>
  <c r="CJ136" i="85"/>
  <c r="CN136" i="85"/>
  <c r="CR136" i="85"/>
  <c r="CV136" i="85"/>
  <c r="BF137" i="85"/>
  <c r="BU137" i="85"/>
  <c r="BY137" i="85"/>
  <c r="CC137" i="85"/>
  <c r="CG137" i="85"/>
  <c r="CK137" i="85"/>
  <c r="CO137" i="85"/>
  <c r="CS137" i="85"/>
  <c r="BR138" i="85"/>
  <c r="BV138" i="85"/>
  <c r="BZ138" i="85"/>
  <c r="CH138" i="85"/>
  <c r="CL138" i="85"/>
  <c r="CP138" i="85"/>
  <c r="BD139" i="85"/>
  <c r="BS139" i="85"/>
  <c r="BW139" i="85"/>
  <c r="CA139" i="85"/>
  <c r="CI139" i="85"/>
  <c r="CM139" i="85"/>
  <c r="CQ139" i="85"/>
  <c r="D140" i="85"/>
  <c r="U140" i="85"/>
  <c r="BE140" i="85"/>
  <c r="BT140" i="85"/>
  <c r="BX140" i="85"/>
  <c r="CB140" i="85"/>
  <c r="CF140" i="85"/>
  <c r="CJ140" i="85"/>
  <c r="CN140" i="85"/>
  <c r="CR140" i="85"/>
  <c r="CV140" i="85"/>
  <c r="BF141" i="85"/>
  <c r="BU141" i="85"/>
  <c r="BY141" i="85"/>
  <c r="CC141" i="85"/>
  <c r="CG141" i="85"/>
  <c r="CK141" i="85"/>
  <c r="CO141" i="85"/>
  <c r="CS141" i="85"/>
  <c r="BR142" i="85"/>
  <c r="BV142" i="85"/>
  <c r="BZ142" i="85"/>
  <c r="CH142" i="85"/>
  <c r="CL142" i="85"/>
  <c r="CP142" i="85"/>
  <c r="BD143" i="85"/>
  <c r="BS143" i="85"/>
  <c r="BW143" i="85"/>
  <c r="CA143" i="85"/>
  <c r="CI143" i="85"/>
  <c r="CM143" i="85"/>
  <c r="CQ143" i="85"/>
  <c r="D144" i="85"/>
  <c r="U144" i="85"/>
  <c r="BE144" i="85"/>
  <c r="BT144" i="85"/>
  <c r="BX144" i="85"/>
  <c r="CB144" i="85"/>
  <c r="CF144" i="85"/>
  <c r="CJ144" i="85"/>
  <c r="CN144" i="85"/>
  <c r="CR144" i="85"/>
  <c r="CV144" i="85"/>
  <c r="BF145" i="85"/>
  <c r="BU145" i="85"/>
  <c r="BY145" i="85"/>
  <c r="CC145" i="85"/>
  <c r="CG145" i="85"/>
  <c r="CK145" i="85"/>
  <c r="CO145" i="85"/>
  <c r="CS145" i="85"/>
  <c r="BR146" i="85"/>
  <c r="BV146" i="85"/>
  <c r="BZ146" i="85"/>
  <c r="CH146" i="85"/>
  <c r="CL146" i="85"/>
  <c r="CP146" i="85"/>
  <c r="D148" i="85"/>
  <c r="U148" i="85"/>
  <c r="BE148" i="85"/>
  <c r="BT148" i="85"/>
  <c r="BX148" i="85"/>
  <c r="CB148" i="85"/>
  <c r="CF148" i="85"/>
  <c r="CJ148" i="85"/>
  <c r="CN148" i="85"/>
  <c r="CR148" i="85"/>
  <c r="CV148" i="85"/>
  <c r="BF149" i="85"/>
  <c r="BU149" i="85"/>
  <c r="BY149" i="85"/>
  <c r="CC149" i="85"/>
  <c r="CG149" i="85"/>
  <c r="CK149" i="85"/>
  <c r="CO149" i="85"/>
  <c r="CS149" i="85"/>
  <c r="BU152" i="85"/>
  <c r="CC152" i="85"/>
  <c r="CK152" i="85"/>
  <c r="CS152" i="85"/>
  <c r="T153" i="85"/>
  <c r="BW153" i="85"/>
  <c r="CM153" i="85"/>
  <c r="CU153" i="85"/>
  <c r="DA156" i="85"/>
  <c r="DA165" i="85"/>
  <c r="CC132" i="85"/>
  <c r="CG132" i="85"/>
  <c r="CK132" i="85"/>
  <c r="CO132" i="85"/>
  <c r="CS132" i="85"/>
  <c r="BR133" i="85"/>
  <c r="BV133" i="85"/>
  <c r="BZ133" i="85"/>
  <c r="CH133" i="85"/>
  <c r="CL133" i="85"/>
  <c r="CP133" i="85"/>
  <c r="CY133" i="85"/>
  <c r="CZ133" i="85" s="1"/>
  <c r="BR137" i="85"/>
  <c r="BV137" i="85"/>
  <c r="BZ137" i="85"/>
  <c r="CH137" i="85"/>
  <c r="CL137" i="85"/>
  <c r="CP137" i="85"/>
  <c r="CY137" i="85"/>
  <c r="CZ137" i="85" s="1"/>
  <c r="BR141" i="85"/>
  <c r="BV141" i="85"/>
  <c r="BZ141" i="85"/>
  <c r="CH141" i="85"/>
  <c r="CL141" i="85"/>
  <c r="CP141" i="85"/>
  <c r="CY141" i="85"/>
  <c r="CZ141" i="85" s="1"/>
  <c r="BR145" i="85"/>
  <c r="BV145" i="85"/>
  <c r="BZ145" i="85"/>
  <c r="CH145" i="85"/>
  <c r="CL145" i="85"/>
  <c r="CP145" i="85"/>
  <c r="CY145" i="85"/>
  <c r="CZ145" i="85" s="1"/>
  <c r="CK148" i="85"/>
  <c r="CO148" i="85"/>
  <c r="CS148" i="85"/>
  <c r="BR149" i="85"/>
  <c r="BV149" i="85"/>
  <c r="BZ149" i="85"/>
  <c r="CH149" i="85"/>
  <c r="CL149" i="85"/>
  <c r="CP149" i="85"/>
  <c r="CY149" i="85"/>
  <c r="CZ149" i="85" s="1"/>
  <c r="DA150" i="85"/>
  <c r="C153" i="85"/>
  <c r="W153" i="85"/>
  <c r="BD153" i="85"/>
  <c r="BR153" i="85"/>
  <c r="BZ153" i="85"/>
  <c r="CH153" i="85"/>
  <c r="CP153" i="85"/>
  <c r="AX154" i="85"/>
  <c r="DA158" i="85"/>
  <c r="DA160" i="85"/>
  <c r="DA162" i="85"/>
  <c r="BR132" i="85"/>
  <c r="BV132" i="85"/>
  <c r="BZ132" i="85"/>
  <c r="CH132" i="85"/>
  <c r="CL132" i="85"/>
  <c r="CP132" i="85"/>
  <c r="BD133" i="85"/>
  <c r="BS133" i="85"/>
  <c r="BW133" i="85"/>
  <c r="CA133" i="85"/>
  <c r="CI133" i="85"/>
  <c r="CM133" i="85"/>
  <c r="CQ133" i="85"/>
  <c r="BR136" i="85"/>
  <c r="BV136" i="85"/>
  <c r="BZ136" i="85"/>
  <c r="CH136" i="85"/>
  <c r="CL136" i="85"/>
  <c r="CP136" i="85"/>
  <c r="BD137" i="85"/>
  <c r="BS137" i="85"/>
  <c r="BW137" i="85"/>
  <c r="CA137" i="85"/>
  <c r="CI137" i="85"/>
  <c r="CM137" i="85"/>
  <c r="CQ137" i="85"/>
  <c r="BR140" i="85"/>
  <c r="BV140" i="85"/>
  <c r="BZ140" i="85"/>
  <c r="CH140" i="85"/>
  <c r="CL140" i="85"/>
  <c r="CP140" i="85"/>
  <c r="BD141" i="85"/>
  <c r="BS141" i="85"/>
  <c r="BW141" i="85"/>
  <c r="CA141" i="85"/>
  <c r="CI141" i="85"/>
  <c r="CM141" i="85"/>
  <c r="CQ141" i="85"/>
  <c r="BR144" i="85"/>
  <c r="BV144" i="85"/>
  <c r="BZ144" i="85"/>
  <c r="CH144" i="85"/>
  <c r="CL144" i="85"/>
  <c r="CP144" i="85"/>
  <c r="T145" i="85"/>
  <c r="BD145" i="85"/>
  <c r="BS145" i="85"/>
  <c r="BW145" i="85"/>
  <c r="CA145" i="85"/>
  <c r="CI145" i="85"/>
  <c r="CM145" i="85"/>
  <c r="CQ145" i="85"/>
  <c r="BR148" i="85"/>
  <c r="BV148" i="85"/>
  <c r="BZ148" i="85"/>
  <c r="CH148" i="85"/>
  <c r="CL148" i="85"/>
  <c r="CP148" i="85"/>
  <c r="BD149" i="85"/>
  <c r="BS149" i="85"/>
  <c r="BW149" i="85"/>
  <c r="CA149" i="85"/>
  <c r="CI149" i="85"/>
  <c r="CM149" i="85"/>
  <c r="CQ149" i="85"/>
  <c r="CS153" i="85"/>
  <c r="CO153" i="85"/>
  <c r="CK153" i="85"/>
  <c r="CG153" i="85"/>
  <c r="CC153" i="85"/>
  <c r="BY153" i="85"/>
  <c r="BU153" i="85"/>
  <c r="BF153" i="85"/>
  <c r="CV153" i="85"/>
  <c r="CR153" i="85"/>
  <c r="CN153" i="85"/>
  <c r="CJ153" i="85"/>
  <c r="CF153" i="85"/>
  <c r="CB153" i="85"/>
  <c r="BX153" i="85"/>
  <c r="BT153" i="85"/>
  <c r="BE153" i="85"/>
  <c r="U153" i="85"/>
  <c r="D153" i="85"/>
  <c r="BS153" i="85"/>
  <c r="CA153" i="85"/>
  <c r="CI153" i="85"/>
  <c r="CQ153" i="85"/>
  <c r="BF150" i="85"/>
  <c r="BU150" i="85"/>
  <c r="BY150" i="85"/>
  <c r="CC150" i="85"/>
  <c r="CG150" i="85"/>
  <c r="CK150" i="85"/>
  <c r="CO150" i="85"/>
  <c r="CS150" i="85"/>
  <c r="BR151" i="85"/>
  <c r="BV151" i="85"/>
  <c r="BZ151" i="85"/>
  <c r="CH151" i="85"/>
  <c r="CL151" i="85"/>
  <c r="CP151" i="85"/>
  <c r="CY151" i="85"/>
  <c r="CZ151" i="85" s="1"/>
  <c r="BF154" i="85"/>
  <c r="BU154" i="85"/>
  <c r="BY154" i="85"/>
  <c r="CC154" i="85"/>
  <c r="CG154" i="85"/>
  <c r="CK154" i="85"/>
  <c r="CO154" i="85"/>
  <c r="CS154" i="85"/>
  <c r="BR155" i="85"/>
  <c r="BV155" i="85"/>
  <c r="BZ155" i="85"/>
  <c r="CH155" i="85"/>
  <c r="CL155" i="85"/>
  <c r="CP155" i="85"/>
  <c r="CY155" i="85"/>
  <c r="CZ155" i="85" s="1"/>
  <c r="C156" i="85"/>
  <c r="T156" i="85"/>
  <c r="BD156" i="85"/>
  <c r="BS156" i="85"/>
  <c r="BW156" i="85"/>
  <c r="CA156" i="85"/>
  <c r="CI156" i="85"/>
  <c r="CM156" i="85"/>
  <c r="CQ156" i="85"/>
  <c r="CU156" i="85"/>
  <c r="D157" i="85"/>
  <c r="U157" i="85"/>
  <c r="BE157" i="85"/>
  <c r="BT157" i="85"/>
  <c r="BX157" i="85"/>
  <c r="CB157" i="85"/>
  <c r="CF157" i="85"/>
  <c r="CJ157" i="85"/>
  <c r="CN157" i="85"/>
  <c r="CR157" i="85"/>
  <c r="CV157" i="85"/>
  <c r="CW157" i="85" s="1"/>
  <c r="AX158" i="85"/>
  <c r="BF158" i="85"/>
  <c r="BU158" i="85"/>
  <c r="BY158" i="85"/>
  <c r="CC158" i="85"/>
  <c r="CG158" i="85"/>
  <c r="CK158" i="85"/>
  <c r="CO158" i="85"/>
  <c r="CS158" i="85"/>
  <c r="BR159" i="85"/>
  <c r="BV159" i="85"/>
  <c r="BZ159" i="85"/>
  <c r="CH159" i="85"/>
  <c r="CL159" i="85"/>
  <c r="CP159" i="85"/>
  <c r="CY159" i="85"/>
  <c r="CZ159" i="85" s="1"/>
  <c r="C160" i="85"/>
  <c r="T160" i="85"/>
  <c r="BD160" i="85"/>
  <c r="BS160" i="85"/>
  <c r="BW160" i="85"/>
  <c r="CA160" i="85"/>
  <c r="CI160" i="85"/>
  <c r="CM160" i="85"/>
  <c r="CQ160" i="85"/>
  <c r="CU160" i="85"/>
  <c r="D161" i="85"/>
  <c r="U161" i="85"/>
  <c r="BE161" i="85"/>
  <c r="BT161" i="85"/>
  <c r="BX161" i="85"/>
  <c r="CB161" i="85"/>
  <c r="CF161" i="85"/>
  <c r="CJ161" i="85"/>
  <c r="CN161" i="85"/>
  <c r="CR161" i="85"/>
  <c r="CV161" i="85"/>
  <c r="AX162" i="85"/>
  <c r="BF162" i="85"/>
  <c r="BU162" i="85"/>
  <c r="BY162" i="85"/>
  <c r="CC162" i="85"/>
  <c r="CG162" i="85"/>
  <c r="CK162" i="85"/>
  <c r="CO162" i="85"/>
  <c r="CS162" i="85"/>
  <c r="BR163" i="85"/>
  <c r="BV163" i="85"/>
  <c r="BZ163" i="85"/>
  <c r="CH163" i="85"/>
  <c r="CL163" i="85"/>
  <c r="CP163" i="85"/>
  <c r="CY163" i="85"/>
  <c r="CZ163" i="85" s="1"/>
  <c r="C164" i="85"/>
  <c r="T164" i="85"/>
  <c r="BD164" i="85"/>
  <c r="BS164" i="85"/>
  <c r="BW164" i="85"/>
  <c r="CA164" i="85"/>
  <c r="CI164" i="85"/>
  <c r="CM164" i="85"/>
  <c r="CQ164" i="85"/>
  <c r="CU164" i="85"/>
  <c r="D165" i="85"/>
  <c r="U165" i="85"/>
  <c r="BE165" i="85"/>
  <c r="BW165" i="85"/>
  <c r="CM165" i="85"/>
  <c r="CU165" i="85"/>
  <c r="BF168" i="85"/>
  <c r="BY168" i="85"/>
  <c r="CG168" i="85"/>
  <c r="CS169" i="85"/>
  <c r="CO169" i="85"/>
  <c r="CK169" i="85"/>
  <c r="CG169" i="85"/>
  <c r="CC169" i="85"/>
  <c r="BY169" i="85"/>
  <c r="BU169" i="85"/>
  <c r="BF169" i="85"/>
  <c r="CV169" i="85"/>
  <c r="CW169" i="85" s="1"/>
  <c r="CR169" i="85"/>
  <c r="CN169" i="85"/>
  <c r="CJ169" i="85"/>
  <c r="CF169" i="85"/>
  <c r="CB169" i="85"/>
  <c r="BX169" i="85"/>
  <c r="BT169" i="85"/>
  <c r="BE169" i="85"/>
  <c r="U169" i="85"/>
  <c r="D169" i="85"/>
  <c r="BS169" i="85"/>
  <c r="CA169" i="85"/>
  <c r="CI169" i="85"/>
  <c r="CQ169" i="85"/>
  <c r="BR150" i="85"/>
  <c r="BV150" i="85"/>
  <c r="BZ150" i="85"/>
  <c r="CH150" i="85"/>
  <c r="CL150" i="85"/>
  <c r="CP150" i="85"/>
  <c r="BD151" i="85"/>
  <c r="BS151" i="85"/>
  <c r="BW151" i="85"/>
  <c r="CA151" i="85"/>
  <c r="CI151" i="85"/>
  <c r="CM151" i="85"/>
  <c r="CQ151" i="85"/>
  <c r="BR154" i="85"/>
  <c r="BV154" i="85"/>
  <c r="BZ154" i="85"/>
  <c r="CH154" i="85"/>
  <c r="CL154" i="85"/>
  <c r="CP154" i="85"/>
  <c r="BD155" i="85"/>
  <c r="BS155" i="85"/>
  <c r="BW155" i="85"/>
  <c r="CA155" i="85"/>
  <c r="CI155" i="85"/>
  <c r="CM155" i="85"/>
  <c r="CQ155" i="85"/>
  <c r="D156" i="85"/>
  <c r="U156" i="85"/>
  <c r="BE156" i="85"/>
  <c r="BT156" i="85"/>
  <c r="BX156" i="85"/>
  <c r="CB156" i="85"/>
  <c r="CF156" i="85"/>
  <c r="CJ156" i="85"/>
  <c r="CN156" i="85"/>
  <c r="CR156" i="85"/>
  <c r="CV156" i="85"/>
  <c r="AX157" i="85"/>
  <c r="BF157" i="85"/>
  <c r="BU157" i="85"/>
  <c r="BY157" i="85"/>
  <c r="CC157" i="85"/>
  <c r="CG157" i="85"/>
  <c r="CK157" i="85"/>
  <c r="CO157" i="85"/>
  <c r="CS157" i="85"/>
  <c r="BR158" i="85"/>
  <c r="BV158" i="85"/>
  <c r="BZ158" i="85"/>
  <c r="CH158" i="85"/>
  <c r="CL158" i="85"/>
  <c r="CP158" i="85"/>
  <c r="BD159" i="85"/>
  <c r="BS159" i="85"/>
  <c r="BW159" i="85"/>
  <c r="CA159" i="85"/>
  <c r="CI159" i="85"/>
  <c r="CM159" i="85"/>
  <c r="CQ159" i="85"/>
  <c r="D160" i="85"/>
  <c r="U160" i="85"/>
  <c r="BE160" i="85"/>
  <c r="BT160" i="85"/>
  <c r="BX160" i="85"/>
  <c r="CB160" i="85"/>
  <c r="CF160" i="85"/>
  <c r="CJ160" i="85"/>
  <c r="CN160" i="85"/>
  <c r="CR160" i="85"/>
  <c r="CV160" i="85"/>
  <c r="AX161" i="85"/>
  <c r="BF161" i="85"/>
  <c r="BU161" i="85"/>
  <c r="BY161" i="85"/>
  <c r="CC161" i="85"/>
  <c r="CG161" i="85"/>
  <c r="CK161" i="85"/>
  <c r="CO161" i="85"/>
  <c r="CS161" i="85"/>
  <c r="BR162" i="85"/>
  <c r="BV162" i="85"/>
  <c r="BZ162" i="85"/>
  <c r="CH162" i="85"/>
  <c r="CL162" i="85"/>
  <c r="CP162" i="85"/>
  <c r="BD163" i="85"/>
  <c r="BS163" i="85"/>
  <c r="BW163" i="85"/>
  <c r="CA163" i="85"/>
  <c r="CI163" i="85"/>
  <c r="CM163" i="85"/>
  <c r="CQ163" i="85"/>
  <c r="D164" i="85"/>
  <c r="U164" i="85"/>
  <c r="BE164" i="85"/>
  <c r="BT164" i="85"/>
  <c r="BX164" i="85"/>
  <c r="CB164" i="85"/>
  <c r="CF164" i="85"/>
  <c r="CJ164" i="85"/>
  <c r="CN164" i="85"/>
  <c r="CR164" i="85"/>
  <c r="CV164" i="85"/>
  <c r="AX165" i="85"/>
  <c r="BF165" i="85"/>
  <c r="BR165" i="85"/>
  <c r="BZ165" i="85"/>
  <c r="CH165" i="85"/>
  <c r="CP165" i="85"/>
  <c r="AX166" i="85"/>
  <c r="CV168" i="85"/>
  <c r="CR168" i="85"/>
  <c r="CN168" i="85"/>
  <c r="CJ168" i="85"/>
  <c r="CF168" i="85"/>
  <c r="CB168" i="85"/>
  <c r="BX168" i="85"/>
  <c r="BT168" i="85"/>
  <c r="BE168" i="85"/>
  <c r="U168" i="85"/>
  <c r="D168" i="85"/>
  <c r="CU168" i="85"/>
  <c r="CQ168" i="85"/>
  <c r="CM168" i="85"/>
  <c r="CI168" i="85"/>
  <c r="CA168" i="85"/>
  <c r="BW168" i="85"/>
  <c r="BS168" i="85"/>
  <c r="BD168" i="85"/>
  <c r="T168" i="85"/>
  <c r="C168" i="85"/>
  <c r="BR168" i="85"/>
  <c r="BZ168" i="85"/>
  <c r="CH168" i="85"/>
  <c r="CP168" i="85"/>
  <c r="CY168" i="85"/>
  <c r="CZ168" i="85" s="1"/>
  <c r="DA170" i="85"/>
  <c r="DA172" i="85"/>
  <c r="DA178" i="85"/>
  <c r="BF156" i="85"/>
  <c r="BU156" i="85"/>
  <c r="BY156" i="85"/>
  <c r="CC156" i="85"/>
  <c r="CG156" i="85"/>
  <c r="CK156" i="85"/>
  <c r="CO156" i="85"/>
  <c r="CS156" i="85"/>
  <c r="BR157" i="85"/>
  <c r="BV157" i="85"/>
  <c r="BZ157" i="85"/>
  <c r="CH157" i="85"/>
  <c r="CL157" i="85"/>
  <c r="CP157" i="85"/>
  <c r="CY157" i="85"/>
  <c r="CZ157" i="85" s="1"/>
  <c r="BF160" i="85"/>
  <c r="BU160" i="85"/>
  <c r="BY160" i="85"/>
  <c r="CC160" i="85"/>
  <c r="CG160" i="85"/>
  <c r="CK160" i="85"/>
  <c r="CO160" i="85"/>
  <c r="CS160" i="85"/>
  <c r="BR161" i="85"/>
  <c r="BV161" i="85"/>
  <c r="BZ161" i="85"/>
  <c r="CH161" i="85"/>
  <c r="CL161" i="85"/>
  <c r="CP161" i="85"/>
  <c r="CY161" i="85"/>
  <c r="CZ161" i="85" s="1"/>
  <c r="BF164" i="85"/>
  <c r="BU164" i="85"/>
  <c r="BY164" i="85"/>
  <c r="CC164" i="85"/>
  <c r="CG164" i="85"/>
  <c r="CK164" i="85"/>
  <c r="CO164" i="85"/>
  <c r="CS164" i="85"/>
  <c r="CS165" i="85"/>
  <c r="CO165" i="85"/>
  <c r="CK165" i="85"/>
  <c r="CG165" i="85"/>
  <c r="CC165" i="85"/>
  <c r="BY165" i="85"/>
  <c r="BU165" i="85"/>
  <c r="CV165" i="85"/>
  <c r="CR165" i="85"/>
  <c r="CN165" i="85"/>
  <c r="CJ165" i="85"/>
  <c r="CF165" i="85"/>
  <c r="CB165" i="85"/>
  <c r="BX165" i="85"/>
  <c r="BT165" i="85"/>
  <c r="BS165" i="85"/>
  <c r="CA165" i="85"/>
  <c r="CI165" i="85"/>
  <c r="CQ165" i="85"/>
  <c r="DA174" i="85"/>
  <c r="DA176" i="85"/>
  <c r="BR156" i="85"/>
  <c r="BV156" i="85"/>
  <c r="BZ156" i="85"/>
  <c r="CH156" i="85"/>
  <c r="CL156" i="85"/>
  <c r="CP156" i="85"/>
  <c r="BS157" i="85"/>
  <c r="BW157" i="85"/>
  <c r="CA157" i="85"/>
  <c r="CI157" i="85"/>
  <c r="CM157" i="85"/>
  <c r="CQ157" i="85"/>
  <c r="BR160" i="85"/>
  <c r="BV160" i="85"/>
  <c r="BZ160" i="85"/>
  <c r="CH160" i="85"/>
  <c r="CL160" i="85"/>
  <c r="CP160" i="85"/>
  <c r="BD161" i="85"/>
  <c r="BS161" i="85"/>
  <c r="BW161" i="85"/>
  <c r="CA161" i="85"/>
  <c r="CI161" i="85"/>
  <c r="CM161" i="85"/>
  <c r="CQ161" i="85"/>
  <c r="BR164" i="85"/>
  <c r="BV164" i="85"/>
  <c r="BZ164" i="85"/>
  <c r="CH164" i="85"/>
  <c r="CL164" i="85"/>
  <c r="CP164" i="85"/>
  <c r="DA169" i="85"/>
  <c r="AX170" i="85"/>
  <c r="BF166" i="85"/>
  <c r="BU166" i="85"/>
  <c r="BY166" i="85"/>
  <c r="CC166" i="85"/>
  <c r="CG166" i="85"/>
  <c r="CK166" i="85"/>
  <c r="CO166" i="85"/>
  <c r="CS166" i="85"/>
  <c r="BR167" i="85"/>
  <c r="BV167" i="85"/>
  <c r="BZ167" i="85"/>
  <c r="CH167" i="85"/>
  <c r="CL167" i="85"/>
  <c r="CP167" i="85"/>
  <c r="CY167" i="85"/>
  <c r="CZ167" i="85" s="1"/>
  <c r="BF170" i="85"/>
  <c r="BU170" i="85"/>
  <c r="BY170" i="85"/>
  <c r="CC170" i="85"/>
  <c r="CG170" i="85"/>
  <c r="CK170" i="85"/>
  <c r="CO170" i="85"/>
  <c r="CS170" i="85"/>
  <c r="BR171" i="85"/>
  <c r="BV171" i="85"/>
  <c r="BZ171" i="85"/>
  <c r="CH171" i="85"/>
  <c r="CL171" i="85"/>
  <c r="CP171" i="85"/>
  <c r="CY171" i="85"/>
  <c r="CZ171" i="85" s="1"/>
  <c r="C172" i="85"/>
  <c r="T172" i="85"/>
  <c r="BD172" i="85"/>
  <c r="BS172" i="85"/>
  <c r="BW172" i="85"/>
  <c r="CA172" i="85"/>
  <c r="CI172" i="85"/>
  <c r="CM172" i="85"/>
  <c r="CQ172" i="85"/>
  <c r="CU172" i="85"/>
  <c r="D173" i="85"/>
  <c r="U173" i="85"/>
  <c r="BE173" i="85"/>
  <c r="BT173" i="85"/>
  <c r="BX173" i="85"/>
  <c r="CB173" i="85"/>
  <c r="CF173" i="85"/>
  <c r="CJ173" i="85"/>
  <c r="CN173" i="85"/>
  <c r="CR173" i="85"/>
  <c r="CV173" i="85"/>
  <c r="CW173" i="85" s="1"/>
  <c r="AX174" i="85"/>
  <c r="BF174" i="85"/>
  <c r="BU174" i="85"/>
  <c r="BY174" i="85"/>
  <c r="CC174" i="85"/>
  <c r="CG174" i="85"/>
  <c r="CK174" i="85"/>
  <c r="CO174" i="85"/>
  <c r="CS174" i="85"/>
  <c r="BR175" i="85"/>
  <c r="BV175" i="85"/>
  <c r="BZ175" i="85"/>
  <c r="CH175" i="85"/>
  <c r="CL175" i="85"/>
  <c r="CP175" i="85"/>
  <c r="CY175" i="85"/>
  <c r="CZ175" i="85" s="1"/>
  <c r="C176" i="85"/>
  <c r="T176" i="85"/>
  <c r="BD176" i="85"/>
  <c r="BS176" i="85"/>
  <c r="BW176" i="85"/>
  <c r="CA176" i="85"/>
  <c r="CI176" i="85"/>
  <c r="CM176" i="85"/>
  <c r="CQ176" i="85"/>
  <c r="CU176" i="85"/>
  <c r="D177" i="85"/>
  <c r="U177" i="85"/>
  <c r="BE177" i="85"/>
  <c r="BT177" i="85"/>
  <c r="BX177" i="85"/>
  <c r="CB177" i="85"/>
  <c r="CF177" i="85"/>
  <c r="CJ177" i="85"/>
  <c r="CN177" i="85"/>
  <c r="CR177" i="85"/>
  <c r="CV177" i="85"/>
  <c r="AX178" i="85"/>
  <c r="BF178" i="85"/>
  <c r="BU178" i="85"/>
  <c r="BY178" i="85"/>
  <c r="CC178" i="85"/>
  <c r="CG178" i="85"/>
  <c r="CK178" i="85"/>
  <c r="CO178" i="85"/>
  <c r="CS178" i="85"/>
  <c r="CV179" i="85"/>
  <c r="CR179" i="85"/>
  <c r="CN179" i="85"/>
  <c r="CU179" i="85"/>
  <c r="CQ179" i="85"/>
  <c r="CY179" i="85"/>
  <c r="CZ179" i="85" s="1"/>
  <c r="CP179" i="85"/>
  <c r="CL179" i="85"/>
  <c r="CH179" i="85"/>
  <c r="CS179" i="85"/>
  <c r="CO179" i="85"/>
  <c r="CK179" i="85"/>
  <c r="CG179" i="85"/>
  <c r="CC179" i="85"/>
  <c r="CD179" i="85" s="1"/>
  <c r="BY179" i="85"/>
  <c r="BR179" i="85"/>
  <c r="BV179" i="85"/>
  <c r="CA179" i="85"/>
  <c r="CF179" i="85"/>
  <c r="DA181" i="85"/>
  <c r="BR166" i="85"/>
  <c r="BV166" i="85"/>
  <c r="BZ166" i="85"/>
  <c r="CH166" i="85"/>
  <c r="CL166" i="85"/>
  <c r="CP166" i="85"/>
  <c r="BD167" i="85"/>
  <c r="BS167" i="85"/>
  <c r="BW167" i="85"/>
  <c r="CA167" i="85"/>
  <c r="CI167" i="85"/>
  <c r="CM167" i="85"/>
  <c r="CQ167" i="85"/>
  <c r="BR170" i="85"/>
  <c r="BV170" i="85"/>
  <c r="BZ170" i="85"/>
  <c r="CH170" i="85"/>
  <c r="CL170" i="85"/>
  <c r="CP170" i="85"/>
  <c r="BD171" i="85"/>
  <c r="BS171" i="85"/>
  <c r="BW171" i="85"/>
  <c r="CA171" i="85"/>
  <c r="CI171" i="85"/>
  <c r="CM171" i="85"/>
  <c r="CQ171" i="85"/>
  <c r="D172" i="85"/>
  <c r="U172" i="85"/>
  <c r="BE172" i="85"/>
  <c r="BT172" i="85"/>
  <c r="BX172" i="85"/>
  <c r="CB172" i="85"/>
  <c r="CF172" i="85"/>
  <c r="CJ172" i="85"/>
  <c r="CN172" i="85"/>
  <c r="CR172" i="85"/>
  <c r="CV172" i="85"/>
  <c r="AX173" i="85"/>
  <c r="BF173" i="85"/>
  <c r="BU173" i="85"/>
  <c r="BY173" i="85"/>
  <c r="CC173" i="85"/>
  <c r="CG173" i="85"/>
  <c r="CK173" i="85"/>
  <c r="CO173" i="85"/>
  <c r="CS173" i="85"/>
  <c r="BR174" i="85"/>
  <c r="BV174" i="85"/>
  <c r="BZ174" i="85"/>
  <c r="CH174" i="85"/>
  <c r="CL174" i="85"/>
  <c r="CP174" i="85"/>
  <c r="BD175" i="85"/>
  <c r="BS175" i="85"/>
  <c r="BW175" i="85"/>
  <c r="CA175" i="85"/>
  <c r="CI175" i="85"/>
  <c r="CM175" i="85"/>
  <c r="CQ175" i="85"/>
  <c r="D176" i="85"/>
  <c r="U176" i="85"/>
  <c r="BE176" i="85"/>
  <c r="BT176" i="85"/>
  <c r="BX176" i="85"/>
  <c r="CB176" i="85"/>
  <c r="CF176" i="85"/>
  <c r="CJ176" i="85"/>
  <c r="CN176" i="85"/>
  <c r="CR176" i="85"/>
  <c r="CV176" i="85"/>
  <c r="BF177" i="85"/>
  <c r="BU177" i="85"/>
  <c r="BY177" i="85"/>
  <c r="CC177" i="85"/>
  <c r="CG177" i="85"/>
  <c r="CK177" i="85"/>
  <c r="CO177" i="85"/>
  <c r="CS177" i="85"/>
  <c r="BR178" i="85"/>
  <c r="BV178" i="85"/>
  <c r="BZ178" i="85"/>
  <c r="CH178" i="85"/>
  <c r="CL178" i="85"/>
  <c r="CP178" i="85"/>
  <c r="BF172" i="85"/>
  <c r="BU172" i="85"/>
  <c r="BY172" i="85"/>
  <c r="CC172" i="85"/>
  <c r="CG172" i="85"/>
  <c r="CK172" i="85"/>
  <c r="CO172" i="85"/>
  <c r="CS172" i="85"/>
  <c r="BR173" i="85"/>
  <c r="BV173" i="85"/>
  <c r="BZ173" i="85"/>
  <c r="CH173" i="85"/>
  <c r="CL173" i="85"/>
  <c r="CP173" i="85"/>
  <c r="CY173" i="85"/>
  <c r="CZ173" i="85" s="1"/>
  <c r="BF176" i="85"/>
  <c r="BU176" i="85"/>
  <c r="BY176" i="85"/>
  <c r="CC176" i="85"/>
  <c r="CG176" i="85"/>
  <c r="CK176" i="85"/>
  <c r="CO176" i="85"/>
  <c r="CS176" i="85"/>
  <c r="BR177" i="85"/>
  <c r="BV177" i="85"/>
  <c r="BZ177" i="85"/>
  <c r="CH177" i="85"/>
  <c r="CL177" i="85"/>
  <c r="CP177" i="85"/>
  <c r="CY177" i="85"/>
  <c r="CZ177" i="85" s="1"/>
  <c r="BR172" i="85"/>
  <c r="BV172" i="85"/>
  <c r="BZ172" i="85"/>
  <c r="CH172" i="85"/>
  <c r="CL172" i="85"/>
  <c r="CP172" i="85"/>
  <c r="BS173" i="85"/>
  <c r="BW173" i="85"/>
  <c r="CA173" i="85"/>
  <c r="CI173" i="85"/>
  <c r="CM173" i="85"/>
  <c r="CQ173" i="85"/>
  <c r="BR176" i="85"/>
  <c r="BV176" i="85"/>
  <c r="BZ176" i="85"/>
  <c r="CH176" i="85"/>
  <c r="CL176" i="85"/>
  <c r="CP176" i="85"/>
  <c r="BD177" i="85"/>
  <c r="BS177" i="85"/>
  <c r="BW177" i="85"/>
  <c r="CA177" i="85"/>
  <c r="CI177" i="85"/>
  <c r="CM177" i="85"/>
  <c r="CQ177" i="85"/>
  <c r="BR180" i="85"/>
  <c r="BV180" i="85"/>
  <c r="BZ180" i="85"/>
  <c r="CH180" i="85"/>
  <c r="CL180" i="85"/>
  <c r="CP180" i="85"/>
  <c r="CY180" i="85"/>
  <c r="CZ180" i="85" s="1"/>
  <c r="BD181" i="85"/>
  <c r="BS181" i="85"/>
  <c r="BW181" i="85"/>
  <c r="CA181" i="85"/>
  <c r="CI181" i="85"/>
  <c r="CM181" i="85"/>
  <c r="CQ181" i="85"/>
  <c r="CU181" i="85"/>
  <c r="BE182" i="85"/>
  <c r="BT182" i="85"/>
  <c r="BX182" i="85"/>
  <c r="CB182" i="85"/>
  <c r="CF182" i="85"/>
  <c r="CJ182" i="85"/>
  <c r="CN182" i="85"/>
  <c r="CR182" i="85"/>
  <c r="CV182" i="85"/>
  <c r="AX183" i="85"/>
  <c r="BF183" i="85"/>
  <c r="BU183" i="85"/>
  <c r="BY183" i="85"/>
  <c r="CC183" i="85"/>
  <c r="CG183" i="85"/>
  <c r="CK183" i="85"/>
  <c r="CO183" i="85"/>
  <c r="CS183" i="85"/>
  <c r="BR184" i="85"/>
  <c r="BV184" i="85"/>
  <c r="BZ184" i="85"/>
  <c r="CH184" i="85"/>
  <c r="CL184" i="85"/>
  <c r="CP184" i="85"/>
  <c r="CY184" i="85"/>
  <c r="CZ184" i="85" s="1"/>
  <c r="T185" i="85"/>
  <c r="BD185" i="85"/>
  <c r="BT185" i="85"/>
  <c r="BZ185" i="85"/>
  <c r="CM185" i="85"/>
  <c r="CU185" i="85"/>
  <c r="BF188" i="85"/>
  <c r="BY188" i="85"/>
  <c r="CG188" i="85"/>
  <c r="BD180" i="85"/>
  <c r="BS180" i="85"/>
  <c r="BW180" i="85"/>
  <c r="CA180" i="85"/>
  <c r="CI180" i="85"/>
  <c r="CM180" i="85"/>
  <c r="CQ180" i="85"/>
  <c r="CU180" i="85"/>
  <c r="BE181" i="85"/>
  <c r="BT181" i="85"/>
  <c r="BX181" i="85"/>
  <c r="CB181" i="85"/>
  <c r="CF181" i="85"/>
  <c r="CJ181" i="85"/>
  <c r="CN181" i="85"/>
  <c r="CR181" i="85"/>
  <c r="CV181" i="85"/>
  <c r="AX182" i="85"/>
  <c r="BF182" i="85"/>
  <c r="BU182" i="85"/>
  <c r="BY182" i="85"/>
  <c r="CC182" i="85"/>
  <c r="CG182" i="85"/>
  <c r="CK182" i="85"/>
  <c r="CO182" i="85"/>
  <c r="CS182" i="85"/>
  <c r="BR183" i="85"/>
  <c r="BV183" i="85"/>
  <c r="BZ183" i="85"/>
  <c r="CH183" i="85"/>
  <c r="CL183" i="85"/>
  <c r="CP183" i="85"/>
  <c r="CY183" i="85"/>
  <c r="CZ183" i="85" s="1"/>
  <c r="BD184" i="85"/>
  <c r="BS184" i="85"/>
  <c r="BW184" i="85"/>
  <c r="CA184" i="85"/>
  <c r="CI184" i="85"/>
  <c r="CM184" i="85"/>
  <c r="CQ184" i="85"/>
  <c r="CU184" i="85"/>
  <c r="U185" i="85"/>
  <c r="BE185" i="85"/>
  <c r="BV185" i="85"/>
  <c r="CA185" i="85"/>
  <c r="CH185" i="85"/>
  <c r="CP185" i="85"/>
  <c r="CY185" i="85"/>
  <c r="CZ185" i="85" s="1"/>
  <c r="AX186" i="85"/>
  <c r="CV188" i="85"/>
  <c r="CR188" i="85"/>
  <c r="CN188" i="85"/>
  <c r="CJ188" i="85"/>
  <c r="CF188" i="85"/>
  <c r="CB188" i="85"/>
  <c r="BX188" i="85"/>
  <c r="BT188" i="85"/>
  <c r="BE188" i="85"/>
  <c r="U188" i="85"/>
  <c r="D188" i="85"/>
  <c r="CU188" i="85"/>
  <c r="CQ188" i="85"/>
  <c r="CM188" i="85"/>
  <c r="CI188" i="85"/>
  <c r="CA188" i="85"/>
  <c r="BW188" i="85"/>
  <c r="BS188" i="85"/>
  <c r="BD188" i="85"/>
  <c r="T188" i="85"/>
  <c r="C188" i="85"/>
  <c r="BR188" i="85"/>
  <c r="BZ188" i="85"/>
  <c r="CH188" i="85"/>
  <c r="CP188" i="85"/>
  <c r="CY188" i="85"/>
  <c r="CZ188" i="85" s="1"/>
  <c r="DA194" i="85"/>
  <c r="BE180" i="85"/>
  <c r="BT180" i="85"/>
  <c r="BX180" i="85"/>
  <c r="CB180" i="85"/>
  <c r="CF180" i="85"/>
  <c r="CJ180" i="85"/>
  <c r="CN180" i="85"/>
  <c r="CR180" i="85"/>
  <c r="CV180" i="85"/>
  <c r="BF181" i="85"/>
  <c r="BU181" i="85"/>
  <c r="BY181" i="85"/>
  <c r="CC181" i="85"/>
  <c r="CG181" i="85"/>
  <c r="CK181" i="85"/>
  <c r="CO181" i="85"/>
  <c r="CS181" i="85"/>
  <c r="BR182" i="85"/>
  <c r="BV182" i="85"/>
  <c r="BZ182" i="85"/>
  <c r="CH182" i="85"/>
  <c r="CL182" i="85"/>
  <c r="CP182" i="85"/>
  <c r="CY182" i="85"/>
  <c r="CZ182" i="85" s="1"/>
  <c r="BS183" i="85"/>
  <c r="BW183" i="85"/>
  <c r="CA183" i="85"/>
  <c r="CI183" i="85"/>
  <c r="CM183" i="85"/>
  <c r="CQ183" i="85"/>
  <c r="CU183" i="85"/>
  <c r="CW183" i="85" s="1"/>
  <c r="BE184" i="85"/>
  <c r="BT184" i="85"/>
  <c r="BX184" i="85"/>
  <c r="CB184" i="85"/>
  <c r="CF184" i="85"/>
  <c r="CJ184" i="85"/>
  <c r="CN184" i="85"/>
  <c r="CR184" i="85"/>
  <c r="CV184" i="85"/>
  <c r="BF185" i="85"/>
  <c r="BR185" i="85"/>
  <c r="BW185" i="85"/>
  <c r="CB185" i="85"/>
  <c r="CI185" i="85"/>
  <c r="W188" i="85"/>
  <c r="BU188" i="85"/>
  <c r="CC188" i="85"/>
  <c r="CK188" i="85"/>
  <c r="CS188" i="85"/>
  <c r="BF180" i="85"/>
  <c r="BU180" i="85"/>
  <c r="BY180" i="85"/>
  <c r="CC180" i="85"/>
  <c r="CG180" i="85"/>
  <c r="CK180" i="85"/>
  <c r="CO180" i="85"/>
  <c r="BR181" i="85"/>
  <c r="BV181" i="85"/>
  <c r="BZ181" i="85"/>
  <c r="CH181" i="85"/>
  <c r="CL181" i="85"/>
  <c r="CP181" i="85"/>
  <c r="BD182" i="85"/>
  <c r="BS182" i="85"/>
  <c r="BW182" i="85"/>
  <c r="CA182" i="85"/>
  <c r="CI182" i="85"/>
  <c r="CM182" i="85"/>
  <c r="CQ182" i="85"/>
  <c r="BT183" i="85"/>
  <c r="BX183" i="85"/>
  <c r="CB183" i="85"/>
  <c r="CF183" i="85"/>
  <c r="CJ183" i="85"/>
  <c r="CN183" i="85"/>
  <c r="CR183" i="85"/>
  <c r="CC184" i="85"/>
  <c r="CG184" i="85"/>
  <c r="CK184" i="85"/>
  <c r="CO184" i="85"/>
  <c r="CS185" i="85"/>
  <c r="CO185" i="85"/>
  <c r="CK185" i="85"/>
  <c r="CG185" i="85"/>
  <c r="CC185" i="85"/>
  <c r="BY185" i="85"/>
  <c r="BU185" i="85"/>
  <c r="CV185" i="85"/>
  <c r="CR185" i="85"/>
  <c r="CN185" i="85"/>
  <c r="CJ185" i="85"/>
  <c r="CF185" i="85"/>
  <c r="BS185" i="85"/>
  <c r="BX185" i="85"/>
  <c r="CL185" i="85"/>
  <c r="BF186" i="85"/>
  <c r="BU186" i="85"/>
  <c r="BY186" i="85"/>
  <c r="CC186" i="85"/>
  <c r="CG186" i="85"/>
  <c r="CK186" i="85"/>
  <c r="CO186" i="85"/>
  <c r="CS186" i="85"/>
  <c r="BR187" i="85"/>
  <c r="BV187" i="85"/>
  <c r="BZ187" i="85"/>
  <c r="CH187" i="85"/>
  <c r="CL187" i="85"/>
  <c r="CP187" i="85"/>
  <c r="CY187" i="85"/>
  <c r="CZ187" i="85" s="1"/>
  <c r="D189" i="85"/>
  <c r="U189" i="85"/>
  <c r="BE189" i="85"/>
  <c r="BT189" i="85"/>
  <c r="BX189" i="85"/>
  <c r="CB189" i="85"/>
  <c r="CF189" i="85"/>
  <c r="CJ189" i="85"/>
  <c r="CN189" i="85"/>
  <c r="CR189" i="85"/>
  <c r="CV189" i="85"/>
  <c r="CW189" i="85" s="1"/>
  <c r="AX190" i="85"/>
  <c r="BF190" i="85"/>
  <c r="BU190" i="85"/>
  <c r="BY190" i="85"/>
  <c r="CC190" i="85"/>
  <c r="CG190" i="85"/>
  <c r="CK190" i="85"/>
  <c r="CO190" i="85"/>
  <c r="CS190" i="85"/>
  <c r="BR191" i="85"/>
  <c r="BV191" i="85"/>
  <c r="BZ191" i="85"/>
  <c r="CH191" i="85"/>
  <c r="CL191" i="85"/>
  <c r="CP191" i="85"/>
  <c r="CY191" i="85"/>
  <c r="CZ191" i="85" s="1"/>
  <c r="C192" i="85"/>
  <c r="T192" i="85"/>
  <c r="BD192" i="85"/>
  <c r="BS192" i="85"/>
  <c r="BW192" i="85"/>
  <c r="CA192" i="85"/>
  <c r="CI192" i="85"/>
  <c r="CM192" i="85"/>
  <c r="CQ192" i="85"/>
  <c r="CU192" i="85"/>
  <c r="D193" i="85"/>
  <c r="U193" i="85"/>
  <c r="BE193" i="85"/>
  <c r="BT193" i="85"/>
  <c r="BX193" i="85"/>
  <c r="CB193" i="85"/>
  <c r="CF193" i="85"/>
  <c r="CJ193" i="85"/>
  <c r="CN193" i="85"/>
  <c r="CR193" i="85"/>
  <c r="CV193" i="85"/>
  <c r="CW193" i="85" s="1"/>
  <c r="AX194" i="85"/>
  <c r="BF194" i="85"/>
  <c r="BU194" i="85"/>
  <c r="BY194" i="85"/>
  <c r="CC194" i="85"/>
  <c r="CG194" i="85"/>
  <c r="CK194" i="85"/>
  <c r="CO194" i="85"/>
  <c r="CS194" i="85"/>
  <c r="BR195" i="85"/>
  <c r="BV195" i="85"/>
  <c r="BZ195" i="85"/>
  <c r="CH195" i="85"/>
  <c r="CL195" i="85"/>
  <c r="CP195" i="85"/>
  <c r="CY195" i="85"/>
  <c r="CZ195" i="85" s="1"/>
  <c r="C196" i="85"/>
  <c r="T196" i="85"/>
  <c r="BD196" i="85"/>
  <c r="BS196" i="85"/>
  <c r="BW196" i="85"/>
  <c r="CA196" i="85"/>
  <c r="CI196" i="85"/>
  <c r="CM196" i="85"/>
  <c r="CR196" i="85"/>
  <c r="CY196" i="85"/>
  <c r="CZ196" i="85" s="1"/>
  <c r="BF199" i="85"/>
  <c r="BY199" i="85"/>
  <c r="CG199" i="85"/>
  <c r="CS200" i="85"/>
  <c r="CO200" i="85"/>
  <c r="CK200" i="85"/>
  <c r="CG200" i="85"/>
  <c r="CC200" i="85"/>
  <c r="BY200" i="85"/>
  <c r="BU200" i="85"/>
  <c r="BF200" i="85"/>
  <c r="CV200" i="85"/>
  <c r="CR200" i="85"/>
  <c r="CN200" i="85"/>
  <c r="CJ200" i="85"/>
  <c r="CF200" i="85"/>
  <c r="CB200" i="85"/>
  <c r="BX200" i="85"/>
  <c r="BT200" i="85"/>
  <c r="BE200" i="85"/>
  <c r="U200" i="85"/>
  <c r="D200" i="85"/>
  <c r="BS200" i="85"/>
  <c r="CA200" i="85"/>
  <c r="CI200" i="85"/>
  <c r="CQ200" i="85"/>
  <c r="DA201" i="85"/>
  <c r="DA202" i="85"/>
  <c r="BR186" i="85"/>
  <c r="BV186" i="85"/>
  <c r="BZ186" i="85"/>
  <c r="CH186" i="85"/>
  <c r="CL186" i="85"/>
  <c r="CP186" i="85"/>
  <c r="BD187" i="85"/>
  <c r="BS187" i="85"/>
  <c r="BW187" i="85"/>
  <c r="CA187" i="85"/>
  <c r="CI187" i="85"/>
  <c r="CM187" i="85"/>
  <c r="CQ187" i="85"/>
  <c r="AX189" i="85"/>
  <c r="BF189" i="85"/>
  <c r="BU189" i="85"/>
  <c r="BY189" i="85"/>
  <c r="CC189" i="85"/>
  <c r="CG189" i="85"/>
  <c r="CK189" i="85"/>
  <c r="CO189" i="85"/>
  <c r="CS189" i="85"/>
  <c r="BR190" i="85"/>
  <c r="BV190" i="85"/>
  <c r="BZ190" i="85"/>
  <c r="CH190" i="85"/>
  <c r="CL190" i="85"/>
  <c r="CP190" i="85"/>
  <c r="BD191" i="85"/>
  <c r="BS191" i="85"/>
  <c r="BW191" i="85"/>
  <c r="CA191" i="85"/>
  <c r="CI191" i="85"/>
  <c r="CM191" i="85"/>
  <c r="CQ191" i="85"/>
  <c r="D192" i="85"/>
  <c r="U192" i="85"/>
  <c r="BE192" i="85"/>
  <c r="BT192" i="85"/>
  <c r="BX192" i="85"/>
  <c r="CB192" i="85"/>
  <c r="CF192" i="85"/>
  <c r="CJ192" i="85"/>
  <c r="CN192" i="85"/>
  <c r="CR192" i="85"/>
  <c r="CV192" i="85"/>
  <c r="AX193" i="85"/>
  <c r="BF193" i="85"/>
  <c r="BU193" i="85"/>
  <c r="BY193" i="85"/>
  <c r="CC193" i="85"/>
  <c r="CG193" i="85"/>
  <c r="CK193" i="85"/>
  <c r="CO193" i="85"/>
  <c r="CS193" i="85"/>
  <c r="BR194" i="85"/>
  <c r="BV194" i="85"/>
  <c r="BZ194" i="85"/>
  <c r="CH194" i="85"/>
  <c r="CL194" i="85"/>
  <c r="CP194" i="85"/>
  <c r="BD195" i="85"/>
  <c r="BS195" i="85"/>
  <c r="BW195" i="85"/>
  <c r="CA195" i="85"/>
  <c r="CI195" i="85"/>
  <c r="CM195" i="85"/>
  <c r="CQ195" i="85"/>
  <c r="D196" i="85"/>
  <c r="U196" i="85"/>
  <c r="BE196" i="85"/>
  <c r="BT196" i="85"/>
  <c r="BX196" i="85"/>
  <c r="CB196" i="85"/>
  <c r="CF196" i="85"/>
  <c r="CJ196" i="85"/>
  <c r="CN196" i="85"/>
  <c r="AX197" i="85"/>
  <c r="CV199" i="85"/>
  <c r="CR199" i="85"/>
  <c r="CN199" i="85"/>
  <c r="CJ199" i="85"/>
  <c r="CF199" i="85"/>
  <c r="CB199" i="85"/>
  <c r="BX199" i="85"/>
  <c r="BT199" i="85"/>
  <c r="BE199" i="85"/>
  <c r="U199" i="85"/>
  <c r="D199" i="85"/>
  <c r="CU199" i="85"/>
  <c r="CQ199" i="85"/>
  <c r="CM199" i="85"/>
  <c r="CI199" i="85"/>
  <c r="CA199" i="85"/>
  <c r="BW199" i="85"/>
  <c r="BS199" i="85"/>
  <c r="BD199" i="85"/>
  <c r="T199" i="85"/>
  <c r="C199" i="85"/>
  <c r="BR199" i="85"/>
  <c r="BZ199" i="85"/>
  <c r="CH199" i="85"/>
  <c r="CP199" i="85"/>
  <c r="CY199" i="85"/>
  <c r="CZ199" i="85" s="1"/>
  <c r="CL200" i="85"/>
  <c r="BR189" i="85"/>
  <c r="BV189" i="85"/>
  <c r="BZ189" i="85"/>
  <c r="CH189" i="85"/>
  <c r="CL189" i="85"/>
  <c r="CP189" i="85"/>
  <c r="CY189" i="85"/>
  <c r="CZ189" i="85" s="1"/>
  <c r="BF192" i="85"/>
  <c r="BU192" i="85"/>
  <c r="BY192" i="85"/>
  <c r="CC192" i="85"/>
  <c r="CG192" i="85"/>
  <c r="CK192" i="85"/>
  <c r="CO192" i="85"/>
  <c r="CS192" i="85"/>
  <c r="BR193" i="85"/>
  <c r="BV193" i="85"/>
  <c r="BZ193" i="85"/>
  <c r="CH193" i="85"/>
  <c r="CL193" i="85"/>
  <c r="CP193" i="85"/>
  <c r="CY193" i="85"/>
  <c r="CZ193" i="85" s="1"/>
  <c r="BF196" i="85"/>
  <c r="BU196" i="85"/>
  <c r="BY196" i="85"/>
  <c r="CC196" i="85"/>
  <c r="CG196" i="85"/>
  <c r="CK196" i="85"/>
  <c r="CP196" i="85"/>
  <c r="W199" i="85"/>
  <c r="BU199" i="85"/>
  <c r="CC199" i="85"/>
  <c r="CK199" i="85"/>
  <c r="CS199" i="85"/>
  <c r="BW200" i="85"/>
  <c r="CM200" i="85"/>
  <c r="CU200" i="85"/>
  <c r="BS189" i="85"/>
  <c r="BW189" i="85"/>
  <c r="CA189" i="85"/>
  <c r="CI189" i="85"/>
  <c r="CM189" i="85"/>
  <c r="CQ189" i="85"/>
  <c r="BR192" i="85"/>
  <c r="BV192" i="85"/>
  <c r="BZ192" i="85"/>
  <c r="CH192" i="85"/>
  <c r="CL192" i="85"/>
  <c r="CP192" i="85"/>
  <c r="BD193" i="85"/>
  <c r="BS193" i="85"/>
  <c r="BW193" i="85"/>
  <c r="CA193" i="85"/>
  <c r="CI193" i="85"/>
  <c r="CM193" i="85"/>
  <c r="CQ193" i="85"/>
  <c r="CS196" i="85"/>
  <c r="CO196" i="85"/>
  <c r="BR196" i="85"/>
  <c r="BV196" i="85"/>
  <c r="BZ196" i="85"/>
  <c r="CH196" i="85"/>
  <c r="CL196" i="85"/>
  <c r="CQ196" i="85"/>
  <c r="CV196" i="85"/>
  <c r="CW196" i="85" s="1"/>
  <c r="BV199" i="85"/>
  <c r="CL199" i="85"/>
  <c r="BD200" i="85"/>
  <c r="BR200" i="85"/>
  <c r="BZ200" i="85"/>
  <c r="CH200" i="85"/>
  <c r="CP200" i="85"/>
  <c r="CY200" i="85"/>
  <c r="CZ200" i="85" s="1"/>
  <c r="BF197" i="85"/>
  <c r="BU197" i="85"/>
  <c r="BY197" i="85"/>
  <c r="CC197" i="85"/>
  <c r="CG197" i="85"/>
  <c r="CK197" i="85"/>
  <c r="CO197" i="85"/>
  <c r="CS197" i="85"/>
  <c r="BR198" i="85"/>
  <c r="BV198" i="85"/>
  <c r="BZ198" i="85"/>
  <c r="CH198" i="85"/>
  <c r="CL198" i="85"/>
  <c r="CP198" i="85"/>
  <c r="CY198" i="85"/>
  <c r="CZ198" i="85" s="1"/>
  <c r="AX201" i="85"/>
  <c r="BF201" i="85"/>
  <c r="BU201" i="85"/>
  <c r="BY201" i="85"/>
  <c r="CC201" i="85"/>
  <c r="CG201" i="85"/>
  <c r="CK201" i="85"/>
  <c r="CO201" i="85"/>
  <c r="CS201" i="85"/>
  <c r="BR202" i="85"/>
  <c r="BV202" i="85"/>
  <c r="BZ202" i="85"/>
  <c r="CH202" i="85"/>
  <c r="CL202" i="85"/>
  <c r="CP202" i="85"/>
  <c r="T203" i="85"/>
  <c r="BF203" i="85"/>
  <c r="BY203" i="85"/>
  <c r="CG203" i="85"/>
  <c r="BE204" i="85"/>
  <c r="BR204" i="85"/>
  <c r="BZ204" i="85"/>
  <c r="CH204" i="85"/>
  <c r="CP204" i="85"/>
  <c r="CW205" i="85"/>
  <c r="DA206" i="85"/>
  <c r="DA207" i="85"/>
  <c r="BR197" i="85"/>
  <c r="BV197" i="85"/>
  <c r="BZ197" i="85"/>
  <c r="CH197" i="85"/>
  <c r="CL197" i="85"/>
  <c r="CP197" i="85"/>
  <c r="BD198" i="85"/>
  <c r="BS198" i="85"/>
  <c r="BW198" i="85"/>
  <c r="CD198" i="85" s="1"/>
  <c r="CA198" i="85"/>
  <c r="CI198" i="85"/>
  <c r="CM198" i="85"/>
  <c r="CQ198" i="85"/>
  <c r="BR201" i="85"/>
  <c r="BV201" i="85"/>
  <c r="BZ201" i="85"/>
  <c r="CH201" i="85"/>
  <c r="CL201" i="85"/>
  <c r="CP201" i="85"/>
  <c r="CY203" i="85"/>
  <c r="CZ203" i="85" s="1"/>
  <c r="CP203" i="85"/>
  <c r="CL203" i="85"/>
  <c r="CH203" i="85"/>
  <c r="BZ203" i="85"/>
  <c r="BV203" i="85"/>
  <c r="BR203" i="85"/>
  <c r="CV203" i="85"/>
  <c r="CW203" i="85" s="1"/>
  <c r="CR203" i="85"/>
  <c r="CN203" i="85"/>
  <c r="CJ203" i="85"/>
  <c r="CF203" i="85"/>
  <c r="CB203" i="85"/>
  <c r="BX203" i="85"/>
  <c r="BT203" i="85"/>
  <c r="BE203" i="85"/>
  <c r="BS203" i="85"/>
  <c r="CA203" i="85"/>
  <c r="CI203" i="85"/>
  <c r="CQ203" i="85"/>
  <c r="CU204" i="85"/>
  <c r="CW204" i="85" s="1"/>
  <c r="CQ204" i="85"/>
  <c r="CM204" i="85"/>
  <c r="CI204" i="85"/>
  <c r="CA204" i="85"/>
  <c r="BW204" i="85"/>
  <c r="BS204" i="85"/>
  <c r="BD204" i="85"/>
  <c r="T204" i="85"/>
  <c r="C204" i="85"/>
  <c r="CS204" i="85"/>
  <c r="CO204" i="85"/>
  <c r="CK204" i="85"/>
  <c r="CG204" i="85"/>
  <c r="CC204" i="85"/>
  <c r="BY204" i="85"/>
  <c r="BU204" i="85"/>
  <c r="BF204" i="85"/>
  <c r="BT204" i="85"/>
  <c r="CB204" i="85"/>
  <c r="CJ204" i="85"/>
  <c r="CR204" i="85"/>
  <c r="BR205" i="85"/>
  <c r="BV205" i="85"/>
  <c r="BZ205" i="85"/>
  <c r="CH205" i="85"/>
  <c r="CL205" i="85"/>
  <c r="CP205" i="85"/>
  <c r="CY205" i="85"/>
  <c r="CZ205" i="85" s="1"/>
  <c r="C206" i="85"/>
  <c r="T206" i="85"/>
  <c r="BD206" i="85"/>
  <c r="BS206" i="85"/>
  <c r="BW206" i="85"/>
  <c r="CA206" i="85"/>
  <c r="CI206" i="85"/>
  <c r="CM206" i="85"/>
  <c r="CQ206" i="85"/>
  <c r="CU206" i="85"/>
  <c r="BT207" i="85"/>
  <c r="BX207" i="85"/>
  <c r="CB207" i="85"/>
  <c r="CF207" i="85"/>
  <c r="CJ207" i="85"/>
  <c r="CN207" i="85"/>
  <c r="CR207" i="85"/>
  <c r="CV207" i="85"/>
  <c r="CW207" i="85" s="1"/>
  <c r="BF208" i="85"/>
  <c r="BU208" i="85"/>
  <c r="BY208" i="85"/>
  <c r="CC208" i="85"/>
  <c r="CG208" i="85"/>
  <c r="CK208" i="85"/>
  <c r="CO208" i="85"/>
  <c r="CS208" i="85"/>
  <c r="BR209" i="85"/>
  <c r="BV209" i="85"/>
  <c r="BZ209" i="85"/>
  <c r="CH209" i="85"/>
  <c r="CL209" i="85"/>
  <c r="CP209" i="85"/>
  <c r="CY209" i="85"/>
  <c r="CZ209" i="85" s="1"/>
  <c r="BT206" i="85"/>
  <c r="BX206" i="85"/>
  <c r="CB206" i="85"/>
  <c r="CF206" i="85"/>
  <c r="CJ206" i="85"/>
  <c r="CN206" i="85"/>
  <c r="CR206" i="85"/>
  <c r="CV206" i="85"/>
  <c r="AX207" i="85"/>
  <c r="BR208" i="85"/>
  <c r="BV208" i="85"/>
  <c r="BZ208" i="85"/>
  <c r="CH208" i="85"/>
  <c r="CL208" i="85"/>
  <c r="CP208" i="85"/>
  <c r="CY208" i="85"/>
  <c r="CZ208" i="85" s="1"/>
  <c r="BT205" i="85"/>
  <c r="BX205" i="85"/>
  <c r="CB205" i="85"/>
  <c r="CF205" i="85"/>
  <c r="CJ205" i="85"/>
  <c r="CN205" i="85"/>
  <c r="CR205" i="85"/>
  <c r="BF206" i="85"/>
  <c r="BU206" i="85"/>
  <c r="BY206" i="85"/>
  <c r="CC206" i="85"/>
  <c r="CG206" i="85"/>
  <c r="CK206" i="85"/>
  <c r="CO206" i="85"/>
  <c r="CS206" i="85"/>
  <c r="BR207" i="85"/>
  <c r="BV207" i="85"/>
  <c r="BZ207" i="85"/>
  <c r="CH207" i="85"/>
  <c r="CL207" i="85"/>
  <c r="CP207" i="85"/>
  <c r="C208" i="85"/>
  <c r="T208" i="85"/>
  <c r="BD208" i="85"/>
  <c r="BS208" i="85"/>
  <c r="BW208" i="85"/>
  <c r="CA208" i="85"/>
  <c r="CI208" i="85"/>
  <c r="CM208" i="85"/>
  <c r="CQ208" i="85"/>
  <c r="CU208" i="85"/>
  <c r="CW208" i="85" s="1"/>
  <c r="BT209" i="85"/>
  <c r="BX209" i="85"/>
  <c r="CB209" i="85"/>
  <c r="CF209" i="85"/>
  <c r="CJ209" i="85"/>
  <c r="CN209" i="85"/>
  <c r="CR209" i="85"/>
  <c r="BR206" i="85"/>
  <c r="BV206" i="85"/>
  <c r="BZ206" i="85"/>
  <c r="CH206" i="85"/>
  <c r="CL206" i="85"/>
  <c r="CP206" i="85"/>
  <c r="BE208" i="85"/>
  <c r="BT208" i="85"/>
  <c r="BX208" i="85"/>
  <c r="CB208" i="85"/>
  <c r="CF208" i="85"/>
  <c r="CJ208" i="85"/>
  <c r="CN208" i="85"/>
  <c r="CR208" i="85"/>
  <c r="C204" i="69"/>
  <c r="B204" i="69"/>
  <c r="C203" i="69"/>
  <c r="B203" i="69"/>
  <c r="C202" i="69"/>
  <c r="B202" i="69"/>
  <c r="C201" i="69"/>
  <c r="B201" i="69"/>
  <c r="C200" i="69"/>
  <c r="B200" i="69"/>
  <c r="C199" i="69"/>
  <c r="B199" i="69"/>
  <c r="C198" i="69"/>
  <c r="B198" i="69"/>
  <c r="C197" i="69"/>
  <c r="B197" i="69"/>
  <c r="C196" i="69"/>
  <c r="B196" i="69"/>
  <c r="C195" i="69"/>
  <c r="B195" i="69"/>
  <c r="C194" i="69"/>
  <c r="B194" i="69"/>
  <c r="C193" i="69"/>
  <c r="B193" i="69"/>
  <c r="C192" i="69"/>
  <c r="B192" i="69"/>
  <c r="C191" i="69"/>
  <c r="B191" i="69"/>
  <c r="C190" i="69"/>
  <c r="B190" i="69"/>
  <c r="C189" i="69"/>
  <c r="B189" i="69"/>
  <c r="C188" i="69"/>
  <c r="B188" i="69"/>
  <c r="C187" i="69"/>
  <c r="B187" i="69"/>
  <c r="C186" i="69"/>
  <c r="B186" i="69"/>
  <c r="C185" i="69"/>
  <c r="B185" i="69"/>
  <c r="C184" i="69"/>
  <c r="B184" i="69"/>
  <c r="C183" i="69"/>
  <c r="B183" i="69"/>
  <c r="C182" i="69"/>
  <c r="B182" i="69"/>
  <c r="C181" i="69"/>
  <c r="B181" i="69"/>
  <c r="C180" i="69"/>
  <c r="B180" i="69"/>
  <c r="C179" i="69"/>
  <c r="B179" i="69"/>
  <c r="C178" i="69"/>
  <c r="B178" i="69"/>
  <c r="C177" i="69"/>
  <c r="B177" i="69"/>
  <c r="C176" i="69"/>
  <c r="B176" i="69"/>
  <c r="C175" i="69"/>
  <c r="B175" i="69"/>
  <c r="C174" i="69"/>
  <c r="B174" i="69"/>
  <c r="C173" i="69"/>
  <c r="B173" i="69"/>
  <c r="C172" i="69"/>
  <c r="B172" i="69"/>
  <c r="C171" i="69"/>
  <c r="B171" i="69"/>
  <c r="C170" i="69"/>
  <c r="B170" i="69"/>
  <c r="C169" i="69"/>
  <c r="B169" i="69"/>
  <c r="C168" i="69"/>
  <c r="B168" i="69"/>
  <c r="C167" i="69"/>
  <c r="B167" i="69"/>
  <c r="C166" i="69"/>
  <c r="B166" i="69"/>
  <c r="C165" i="69"/>
  <c r="B165" i="69"/>
  <c r="C164" i="69"/>
  <c r="B164" i="69"/>
  <c r="C163" i="69"/>
  <c r="B163" i="69"/>
  <c r="C162" i="69"/>
  <c r="B162" i="69"/>
  <c r="C161" i="69"/>
  <c r="B161" i="69"/>
  <c r="C160" i="69"/>
  <c r="B160" i="69"/>
  <c r="C159" i="69"/>
  <c r="B159" i="69"/>
  <c r="C158" i="69"/>
  <c r="B158" i="69"/>
  <c r="C157" i="69"/>
  <c r="B157" i="69"/>
  <c r="C156" i="69"/>
  <c r="B156" i="69"/>
  <c r="C155" i="69"/>
  <c r="B155" i="69"/>
  <c r="C154" i="69"/>
  <c r="B154" i="69"/>
  <c r="C153" i="69"/>
  <c r="B153" i="69"/>
  <c r="C152" i="69"/>
  <c r="B152" i="69"/>
  <c r="C151" i="69"/>
  <c r="B151" i="69"/>
  <c r="C150" i="69"/>
  <c r="B150" i="69"/>
  <c r="C149" i="69"/>
  <c r="B149" i="69"/>
  <c r="C148" i="69"/>
  <c r="B148" i="69"/>
  <c r="C147" i="69"/>
  <c r="B147" i="69"/>
  <c r="C146" i="69"/>
  <c r="B146" i="69"/>
  <c r="C145" i="69"/>
  <c r="B145" i="69"/>
  <c r="C144" i="69"/>
  <c r="B144" i="69"/>
  <c r="C143" i="69"/>
  <c r="B143" i="69"/>
  <c r="C142" i="69"/>
  <c r="B142" i="69"/>
  <c r="C141" i="69"/>
  <c r="B141" i="69"/>
  <c r="C140" i="69"/>
  <c r="B140" i="69"/>
  <c r="C139" i="69"/>
  <c r="B139" i="69"/>
  <c r="C138" i="69"/>
  <c r="B138" i="69"/>
  <c r="C137" i="69"/>
  <c r="B137" i="69"/>
  <c r="C136" i="69"/>
  <c r="B136" i="69"/>
  <c r="C135" i="69"/>
  <c r="B135" i="69"/>
  <c r="C134" i="69"/>
  <c r="B134" i="69"/>
  <c r="C133" i="69"/>
  <c r="B133" i="69"/>
  <c r="C132" i="69"/>
  <c r="B132" i="69"/>
  <c r="C131" i="69"/>
  <c r="B131" i="69"/>
  <c r="C130" i="69"/>
  <c r="B130" i="69"/>
  <c r="C129" i="69"/>
  <c r="B129" i="69"/>
  <c r="C128" i="69"/>
  <c r="B128" i="69"/>
  <c r="C127" i="69"/>
  <c r="B127" i="69"/>
  <c r="C126" i="69"/>
  <c r="B126" i="69"/>
  <c r="C125" i="69"/>
  <c r="B125" i="69"/>
  <c r="C124" i="69"/>
  <c r="B124" i="69"/>
  <c r="C123" i="69"/>
  <c r="B123" i="69"/>
  <c r="C122" i="69"/>
  <c r="B122" i="69"/>
  <c r="C121" i="69"/>
  <c r="B121" i="69"/>
  <c r="C120" i="69"/>
  <c r="B120" i="69"/>
  <c r="C119" i="69"/>
  <c r="B119" i="69"/>
  <c r="C118" i="69"/>
  <c r="B118" i="69"/>
  <c r="C117" i="69"/>
  <c r="B117" i="69"/>
  <c r="C116" i="69"/>
  <c r="B116" i="69"/>
  <c r="C115" i="69"/>
  <c r="B115" i="69"/>
  <c r="C114" i="69"/>
  <c r="B114" i="69"/>
  <c r="C113" i="69"/>
  <c r="B113" i="69"/>
  <c r="C112" i="69"/>
  <c r="B112" i="69"/>
  <c r="C111" i="69"/>
  <c r="B111" i="69"/>
  <c r="C110" i="69"/>
  <c r="B110" i="69"/>
  <c r="C109" i="69"/>
  <c r="B109" i="69"/>
  <c r="C108" i="69"/>
  <c r="B108" i="69"/>
  <c r="C107" i="69"/>
  <c r="B107" i="69"/>
  <c r="C106" i="69"/>
  <c r="B106" i="69"/>
  <c r="C105" i="69"/>
  <c r="B105" i="69"/>
  <c r="C104" i="69"/>
  <c r="B104" i="69"/>
  <c r="C103" i="69"/>
  <c r="B103" i="69"/>
  <c r="C102" i="69"/>
  <c r="B102" i="69"/>
  <c r="C101" i="69"/>
  <c r="B101" i="69"/>
  <c r="C100" i="69"/>
  <c r="B100" i="69"/>
  <c r="C99" i="69"/>
  <c r="B99" i="69"/>
  <c r="C98" i="69"/>
  <c r="B98" i="69"/>
  <c r="C97" i="69"/>
  <c r="B97" i="69"/>
  <c r="C96" i="69"/>
  <c r="B96" i="69"/>
  <c r="C95" i="69"/>
  <c r="B95" i="69"/>
  <c r="C94" i="69"/>
  <c r="B94" i="69"/>
  <c r="C93" i="69"/>
  <c r="B93" i="69"/>
  <c r="C92" i="69"/>
  <c r="B92" i="69"/>
  <c r="C91" i="69"/>
  <c r="B91" i="69"/>
  <c r="C90" i="69"/>
  <c r="B90" i="69"/>
  <c r="C89" i="69"/>
  <c r="B89" i="69"/>
  <c r="C88" i="69"/>
  <c r="B88" i="69"/>
  <c r="C87" i="69"/>
  <c r="B87" i="69"/>
  <c r="C86" i="69"/>
  <c r="B86" i="69"/>
  <c r="C85" i="69"/>
  <c r="B85" i="69"/>
  <c r="C84" i="69"/>
  <c r="B84" i="69"/>
  <c r="C83" i="69"/>
  <c r="B83" i="69"/>
  <c r="C82" i="69"/>
  <c r="B82" i="69"/>
  <c r="C81" i="69"/>
  <c r="B81" i="69"/>
  <c r="C80" i="69"/>
  <c r="B80" i="69"/>
  <c r="C79" i="69"/>
  <c r="B79" i="69"/>
  <c r="C78" i="69"/>
  <c r="B78" i="69"/>
  <c r="C77" i="69"/>
  <c r="B77" i="69"/>
  <c r="C76" i="69"/>
  <c r="B76" i="69"/>
  <c r="C75" i="69"/>
  <c r="B75" i="69"/>
  <c r="C74" i="69"/>
  <c r="B74" i="69"/>
  <c r="C73" i="69"/>
  <c r="B73" i="69"/>
  <c r="C72" i="69"/>
  <c r="B72" i="69"/>
  <c r="C71" i="69"/>
  <c r="B71" i="69"/>
  <c r="C70" i="69"/>
  <c r="B70" i="69"/>
  <c r="C69" i="69"/>
  <c r="B69" i="69"/>
  <c r="C68" i="69"/>
  <c r="B68" i="69"/>
  <c r="C67" i="69"/>
  <c r="B67" i="69"/>
  <c r="C66" i="69"/>
  <c r="B66" i="69"/>
  <c r="C65" i="69"/>
  <c r="B65" i="69"/>
  <c r="C64" i="69"/>
  <c r="B64" i="69"/>
  <c r="C63" i="69"/>
  <c r="B63" i="69"/>
  <c r="C62" i="69"/>
  <c r="B62" i="69"/>
  <c r="C61" i="69"/>
  <c r="B61" i="69"/>
  <c r="C60" i="69"/>
  <c r="B60" i="69"/>
  <c r="C59" i="69"/>
  <c r="B59" i="69"/>
  <c r="C58" i="69"/>
  <c r="B58" i="69"/>
  <c r="C57" i="69"/>
  <c r="B57" i="69"/>
  <c r="C56" i="69"/>
  <c r="B56" i="69"/>
  <c r="C55" i="69"/>
  <c r="B55" i="69"/>
  <c r="C54" i="69"/>
  <c r="B54" i="69"/>
  <c r="C53" i="69"/>
  <c r="B53" i="69"/>
  <c r="C52" i="69"/>
  <c r="B52" i="69"/>
  <c r="C51" i="69"/>
  <c r="B51" i="69"/>
  <c r="C50" i="69"/>
  <c r="B50" i="69"/>
  <c r="C49" i="69"/>
  <c r="B49" i="69"/>
  <c r="C48" i="69"/>
  <c r="B48" i="69"/>
  <c r="C47" i="69"/>
  <c r="B47" i="69"/>
  <c r="C46" i="69"/>
  <c r="B46" i="69"/>
  <c r="C45" i="69"/>
  <c r="B45" i="69"/>
  <c r="C44" i="69"/>
  <c r="B44" i="69"/>
  <c r="C43" i="69"/>
  <c r="B43" i="69"/>
  <c r="C42" i="69"/>
  <c r="B42" i="69"/>
  <c r="C41" i="69"/>
  <c r="B41" i="69"/>
  <c r="C40" i="69"/>
  <c r="B40" i="69"/>
  <c r="C39" i="69"/>
  <c r="C38" i="69"/>
  <c r="C37" i="69"/>
  <c r="C36" i="69"/>
  <c r="C35" i="69"/>
  <c r="C34" i="69"/>
  <c r="C33" i="69"/>
  <c r="C32" i="69"/>
  <c r="C31" i="69"/>
  <c r="C30" i="69"/>
  <c r="C29" i="69"/>
  <c r="C28" i="69"/>
  <c r="C27" i="69"/>
  <c r="C26" i="69"/>
  <c r="C25" i="69"/>
  <c r="C24" i="69"/>
  <c r="C23" i="69"/>
  <c r="C22" i="69"/>
  <c r="C21" i="69"/>
  <c r="C20" i="69"/>
  <c r="C19" i="69"/>
  <c r="C18" i="69"/>
  <c r="C17" i="69"/>
  <c r="C16" i="69"/>
  <c r="C15" i="69"/>
  <c r="C14" i="69"/>
  <c r="C13" i="69"/>
  <c r="C12" i="69"/>
  <c r="C11" i="69"/>
  <c r="C10" i="69"/>
  <c r="C9" i="69"/>
  <c r="C8" i="69"/>
  <c r="C7" i="69"/>
  <c r="C6" i="69"/>
  <c r="AF1" i="65"/>
  <c r="CW139" i="85" l="1"/>
  <c r="CW62" i="85"/>
  <c r="CW47" i="85"/>
  <c r="DA166" i="85"/>
  <c r="CW93" i="85"/>
  <c r="CT207" i="85"/>
  <c r="CW88" i="85"/>
  <c r="DA190" i="85"/>
  <c r="CW133" i="85"/>
  <c r="DA94" i="85"/>
  <c r="CD52" i="85"/>
  <c r="CW161" i="85"/>
  <c r="DA55" i="85"/>
  <c r="CW79" i="85"/>
  <c r="CW67" i="85"/>
  <c r="CW75" i="85"/>
  <c r="CW105" i="85"/>
  <c r="CW209" i="85"/>
  <c r="CW143" i="85"/>
  <c r="CW127" i="85"/>
  <c r="CW74" i="85"/>
  <c r="CW178" i="85"/>
  <c r="CD93" i="85"/>
  <c r="CT209" i="85"/>
  <c r="CW198" i="85"/>
  <c r="CT205" i="85"/>
  <c r="CW201" i="85"/>
  <c r="CW154" i="85"/>
  <c r="CW159" i="85"/>
  <c r="CW151" i="85"/>
  <c r="CW138" i="85"/>
  <c r="CW134" i="85"/>
  <c r="CW130" i="85"/>
  <c r="CW115" i="85"/>
  <c r="CW111" i="85"/>
  <c r="CW135" i="85"/>
  <c r="CW84" i="85"/>
  <c r="CW155" i="85"/>
  <c r="CW85" i="85"/>
  <c r="CW78" i="85"/>
  <c r="CW70" i="85"/>
  <c r="CW51" i="85"/>
  <c r="CW119" i="85"/>
  <c r="CW89" i="85"/>
  <c r="CT147" i="85"/>
  <c r="CW166" i="85"/>
  <c r="CW66" i="85"/>
  <c r="CW147" i="85"/>
  <c r="DA204" i="85"/>
  <c r="CW109" i="85"/>
  <c r="DA124" i="85"/>
  <c r="DA92" i="85"/>
  <c r="DA64" i="85"/>
  <c r="DA74" i="85"/>
  <c r="CW50" i="85"/>
  <c r="DA164" i="85"/>
  <c r="CW149" i="85"/>
  <c r="CW145" i="85"/>
  <c r="DA112" i="85"/>
  <c r="CW99" i="85"/>
  <c r="CD202" i="85"/>
  <c r="CW182" i="85"/>
  <c r="CW177" i="85"/>
  <c r="CD138" i="85"/>
  <c r="DA132" i="85"/>
  <c r="DA126" i="85"/>
  <c r="DA108" i="85"/>
  <c r="DA114" i="85"/>
  <c r="DA100" i="85"/>
  <c r="DA88" i="85"/>
  <c r="CW65" i="85"/>
  <c r="CW56" i="85"/>
  <c r="CD55" i="85"/>
  <c r="CW46" i="85"/>
  <c r="DA192" i="85"/>
  <c r="DA154" i="85"/>
  <c r="CW137" i="85"/>
  <c r="CW91" i="85"/>
  <c r="DA84" i="85"/>
  <c r="CW61" i="85"/>
  <c r="DA66" i="85"/>
  <c r="DA45" i="85"/>
  <c r="CT202" i="85"/>
  <c r="CW194" i="85"/>
  <c r="CW170" i="85"/>
  <c r="DA197" i="85"/>
  <c r="DA186" i="85"/>
  <c r="G209" i="85"/>
  <c r="I209" i="85"/>
  <c r="H209" i="85"/>
  <c r="I198" i="85"/>
  <c r="H198" i="85"/>
  <c r="G198" i="85"/>
  <c r="I192" i="85"/>
  <c r="H192" i="85"/>
  <c r="G192" i="85"/>
  <c r="I176" i="85"/>
  <c r="H176" i="85"/>
  <c r="G176" i="85"/>
  <c r="G204" i="85"/>
  <c r="I204" i="85"/>
  <c r="H204" i="85"/>
  <c r="H182" i="85"/>
  <c r="G182" i="85"/>
  <c r="I182" i="85"/>
  <c r="I203" i="85"/>
  <c r="H203" i="85"/>
  <c r="G203" i="85"/>
  <c r="H190" i="85"/>
  <c r="G190" i="85"/>
  <c r="I190" i="85"/>
  <c r="I145" i="85"/>
  <c r="H145" i="85"/>
  <c r="G145" i="85"/>
  <c r="I137" i="85"/>
  <c r="H137" i="85"/>
  <c r="G137" i="85"/>
  <c r="I133" i="85"/>
  <c r="H133" i="85"/>
  <c r="G133" i="85"/>
  <c r="I126" i="85"/>
  <c r="H126" i="85"/>
  <c r="G126" i="85"/>
  <c r="I123" i="85"/>
  <c r="H123" i="85"/>
  <c r="G123" i="85"/>
  <c r="G161" i="85"/>
  <c r="I161" i="85"/>
  <c r="H161" i="85"/>
  <c r="I159" i="85"/>
  <c r="H159" i="85"/>
  <c r="G159" i="85"/>
  <c r="I154" i="85"/>
  <c r="H154" i="85"/>
  <c r="G154" i="85"/>
  <c r="I151" i="85"/>
  <c r="H151" i="85"/>
  <c r="G151" i="85"/>
  <c r="G140" i="85"/>
  <c r="I140" i="85"/>
  <c r="H140" i="85"/>
  <c r="H120" i="85"/>
  <c r="I120" i="85"/>
  <c r="G120" i="85"/>
  <c r="I104" i="85"/>
  <c r="H104" i="85"/>
  <c r="G104" i="85"/>
  <c r="I116" i="85"/>
  <c r="H116" i="85"/>
  <c r="G116" i="85"/>
  <c r="G111" i="85"/>
  <c r="I111" i="85"/>
  <c r="H111" i="85"/>
  <c r="G99" i="85"/>
  <c r="I99" i="85"/>
  <c r="H99" i="85"/>
  <c r="I97" i="85"/>
  <c r="H97" i="85"/>
  <c r="G97" i="85"/>
  <c r="I94" i="85"/>
  <c r="H94" i="85"/>
  <c r="G94" i="85"/>
  <c r="G93" i="85"/>
  <c r="I93" i="85"/>
  <c r="H93" i="85"/>
  <c r="H149" i="85"/>
  <c r="G149" i="85"/>
  <c r="I149" i="85"/>
  <c r="H135" i="85"/>
  <c r="G135" i="85"/>
  <c r="I135" i="85"/>
  <c r="G65" i="85"/>
  <c r="I65" i="85"/>
  <c r="H65" i="85"/>
  <c r="I52" i="85"/>
  <c r="H52" i="85"/>
  <c r="G52" i="85"/>
  <c r="H136" i="85"/>
  <c r="G136" i="85"/>
  <c r="I136" i="85"/>
  <c r="H114" i="85"/>
  <c r="G114" i="85"/>
  <c r="I114" i="85"/>
  <c r="I109" i="85"/>
  <c r="H109" i="85"/>
  <c r="G109" i="85"/>
  <c r="I74" i="85"/>
  <c r="H74" i="85"/>
  <c r="G74" i="85"/>
  <c r="G68" i="85"/>
  <c r="I68" i="85"/>
  <c r="H68" i="85"/>
  <c r="I66" i="85"/>
  <c r="H66" i="85"/>
  <c r="G66" i="85"/>
  <c r="I63" i="85"/>
  <c r="H63" i="85"/>
  <c r="G63" i="85"/>
  <c r="G55" i="85"/>
  <c r="I55" i="85"/>
  <c r="H55" i="85"/>
  <c r="H156" i="85"/>
  <c r="G156" i="85"/>
  <c r="I156" i="85"/>
  <c r="H155" i="85"/>
  <c r="G155" i="85"/>
  <c r="I155" i="85"/>
  <c r="I107" i="85"/>
  <c r="H107" i="85"/>
  <c r="G107" i="85"/>
  <c r="G80" i="85"/>
  <c r="I80" i="85"/>
  <c r="H80" i="85"/>
  <c r="H76" i="85"/>
  <c r="G76" i="85"/>
  <c r="I76" i="85"/>
  <c r="I119" i="85"/>
  <c r="H119" i="85"/>
  <c r="G119" i="85"/>
  <c r="G89" i="85"/>
  <c r="I89" i="85"/>
  <c r="H89" i="85"/>
  <c r="I188" i="85"/>
  <c r="H188" i="85"/>
  <c r="G188" i="85"/>
  <c r="I187" i="85"/>
  <c r="H187" i="85"/>
  <c r="G187" i="85"/>
  <c r="G177" i="85"/>
  <c r="I177" i="85"/>
  <c r="H177" i="85"/>
  <c r="I175" i="85"/>
  <c r="H175" i="85"/>
  <c r="G175" i="85"/>
  <c r="I166" i="85"/>
  <c r="G166" i="85"/>
  <c r="H166" i="85"/>
  <c r="G180" i="85"/>
  <c r="I180" i="85"/>
  <c r="H180" i="85"/>
  <c r="I171" i="85"/>
  <c r="H171" i="85"/>
  <c r="G171" i="85"/>
  <c r="I169" i="85"/>
  <c r="H169" i="85"/>
  <c r="G169" i="85"/>
  <c r="H164" i="85"/>
  <c r="G164" i="85"/>
  <c r="I164" i="85"/>
  <c r="G153" i="85"/>
  <c r="I153" i="85"/>
  <c r="H153" i="85"/>
  <c r="H132" i="85"/>
  <c r="G132" i="85"/>
  <c r="I132" i="85"/>
  <c r="I92" i="85"/>
  <c r="H92" i="85"/>
  <c r="G92" i="85"/>
  <c r="I88" i="85"/>
  <c r="H88" i="85"/>
  <c r="G88" i="85"/>
  <c r="I131" i="85"/>
  <c r="H131" i="85"/>
  <c r="G131" i="85"/>
  <c r="I125" i="85"/>
  <c r="H125" i="85"/>
  <c r="G125" i="85"/>
  <c r="H112" i="85"/>
  <c r="G112" i="85"/>
  <c r="I112" i="85"/>
  <c r="I141" i="85"/>
  <c r="H141" i="85"/>
  <c r="G141" i="85"/>
  <c r="H139" i="85"/>
  <c r="G139" i="85"/>
  <c r="I139" i="85"/>
  <c r="H110" i="85"/>
  <c r="G110" i="85"/>
  <c r="I110" i="85"/>
  <c r="I64" i="85"/>
  <c r="H64" i="85"/>
  <c r="G64" i="85"/>
  <c r="I56" i="85"/>
  <c r="H56" i="85"/>
  <c r="G56" i="85"/>
  <c r="H108" i="85"/>
  <c r="G108" i="85"/>
  <c r="I108" i="85"/>
  <c r="I84" i="85"/>
  <c r="H84" i="85"/>
  <c r="G84" i="85"/>
  <c r="G100" i="85"/>
  <c r="H100" i="85"/>
  <c r="I100" i="85"/>
  <c r="H85" i="85"/>
  <c r="G85" i="85"/>
  <c r="I85" i="85"/>
  <c r="H61" i="85"/>
  <c r="G61" i="85"/>
  <c r="I61" i="85"/>
  <c r="I46" i="85"/>
  <c r="H46" i="85"/>
  <c r="G46" i="85"/>
  <c r="G45" i="85"/>
  <c r="I45" i="85"/>
  <c r="H45" i="85"/>
  <c r="G129" i="85"/>
  <c r="I129" i="85"/>
  <c r="H129" i="85"/>
  <c r="I124" i="85"/>
  <c r="H124" i="85"/>
  <c r="G124" i="85"/>
  <c r="G106" i="85"/>
  <c r="I106" i="85"/>
  <c r="H106" i="85"/>
  <c r="I103" i="85"/>
  <c r="H103" i="85"/>
  <c r="G103" i="85"/>
  <c r="I87" i="85"/>
  <c r="H87" i="85"/>
  <c r="G87" i="85"/>
  <c r="I208" i="85"/>
  <c r="H208" i="85"/>
  <c r="G208" i="85"/>
  <c r="G207" i="85"/>
  <c r="I207" i="85"/>
  <c r="H207" i="85"/>
  <c r="H184" i="85"/>
  <c r="G184" i="85"/>
  <c r="I184" i="85"/>
  <c r="H206" i="85"/>
  <c r="G206" i="85"/>
  <c r="I206" i="85"/>
  <c r="H168" i="85"/>
  <c r="G168" i="85"/>
  <c r="I168" i="85"/>
  <c r="H196" i="85"/>
  <c r="G196" i="85"/>
  <c r="I196" i="85"/>
  <c r="G194" i="85"/>
  <c r="I194" i="85"/>
  <c r="H194" i="85"/>
  <c r="I189" i="85"/>
  <c r="H189" i="85"/>
  <c r="G189" i="85"/>
  <c r="H185" i="85"/>
  <c r="G185" i="85"/>
  <c r="I185" i="85"/>
  <c r="G183" i="85"/>
  <c r="I183" i="85"/>
  <c r="H183" i="85"/>
  <c r="I181" i="85"/>
  <c r="H181" i="85"/>
  <c r="G181" i="85"/>
  <c r="G178" i="85"/>
  <c r="I178" i="85"/>
  <c r="H178" i="85"/>
  <c r="I173" i="85"/>
  <c r="H173" i="85"/>
  <c r="G173" i="85"/>
  <c r="G170" i="85"/>
  <c r="I170" i="85"/>
  <c r="H170" i="85"/>
  <c r="I205" i="85"/>
  <c r="H205" i="85"/>
  <c r="G205" i="85"/>
  <c r="I160" i="85"/>
  <c r="H160" i="85"/>
  <c r="G160" i="85"/>
  <c r="I142" i="85"/>
  <c r="H142" i="85"/>
  <c r="G142" i="85"/>
  <c r="G148" i="85"/>
  <c r="I148" i="85"/>
  <c r="H148" i="85"/>
  <c r="G144" i="85"/>
  <c r="I144" i="85"/>
  <c r="H144" i="85"/>
  <c r="G143" i="85"/>
  <c r="I143" i="85"/>
  <c r="H143" i="85"/>
  <c r="G127" i="85"/>
  <c r="I127" i="85"/>
  <c r="H127" i="85"/>
  <c r="H158" i="85"/>
  <c r="G158" i="85"/>
  <c r="I158" i="85"/>
  <c r="G122" i="85"/>
  <c r="I122" i="85"/>
  <c r="H122" i="85"/>
  <c r="G167" i="85"/>
  <c r="I167" i="85"/>
  <c r="H167" i="85"/>
  <c r="G130" i="85"/>
  <c r="H130" i="85"/>
  <c r="I130" i="85"/>
  <c r="H117" i="85"/>
  <c r="G117" i="85"/>
  <c r="I117" i="85"/>
  <c r="H113" i="85"/>
  <c r="G113" i="85"/>
  <c r="I113" i="85"/>
  <c r="H95" i="85"/>
  <c r="G95" i="85"/>
  <c r="I95" i="85"/>
  <c r="G90" i="85"/>
  <c r="H90" i="85"/>
  <c r="I90" i="85"/>
  <c r="H83" i="85"/>
  <c r="G83" i="85"/>
  <c r="I83" i="85"/>
  <c r="I59" i="85"/>
  <c r="H59" i="85"/>
  <c r="G59" i="85"/>
  <c r="G50" i="85"/>
  <c r="I50" i="85"/>
  <c r="H50" i="85"/>
  <c r="I49" i="85"/>
  <c r="H49" i="85"/>
  <c r="G49" i="85"/>
  <c r="H162" i="85"/>
  <c r="I162" i="85"/>
  <c r="G162" i="85"/>
  <c r="I101" i="85"/>
  <c r="H101" i="85"/>
  <c r="G101" i="85"/>
  <c r="G105" i="85"/>
  <c r="H105" i="85"/>
  <c r="I105" i="85"/>
  <c r="H82" i="85"/>
  <c r="G82" i="85"/>
  <c r="I82" i="85"/>
  <c r="G86" i="85"/>
  <c r="I86" i="85"/>
  <c r="H86" i="85"/>
  <c r="H75" i="85"/>
  <c r="G75" i="85"/>
  <c r="I75" i="85"/>
  <c r="I71" i="85"/>
  <c r="H71" i="85"/>
  <c r="G71" i="85"/>
  <c r="H62" i="85"/>
  <c r="G62" i="85"/>
  <c r="I62" i="85"/>
  <c r="H58" i="85"/>
  <c r="G58" i="85"/>
  <c r="I58" i="85"/>
  <c r="H47" i="85"/>
  <c r="G47" i="85"/>
  <c r="I47" i="85"/>
  <c r="I199" i="85"/>
  <c r="H199" i="85"/>
  <c r="G199" i="85"/>
  <c r="G193" i="85"/>
  <c r="I193" i="85"/>
  <c r="H193" i="85"/>
  <c r="I191" i="85"/>
  <c r="H191" i="85"/>
  <c r="G191" i="85"/>
  <c r="I202" i="85"/>
  <c r="H202" i="85"/>
  <c r="G202" i="85"/>
  <c r="G201" i="85"/>
  <c r="I201" i="85"/>
  <c r="H201" i="85"/>
  <c r="H200" i="85"/>
  <c r="G200" i="85"/>
  <c r="I200" i="85"/>
  <c r="H172" i="85"/>
  <c r="G172" i="85"/>
  <c r="I172" i="85"/>
  <c r="H197" i="85"/>
  <c r="G197" i="85"/>
  <c r="I197" i="85"/>
  <c r="I195" i="85"/>
  <c r="H195" i="85"/>
  <c r="G195" i="85"/>
  <c r="H186" i="85"/>
  <c r="G186" i="85"/>
  <c r="I186" i="85"/>
  <c r="I179" i="85"/>
  <c r="H179" i="85"/>
  <c r="G179" i="85"/>
  <c r="H174" i="85"/>
  <c r="G174" i="85"/>
  <c r="I174" i="85"/>
  <c r="H165" i="85"/>
  <c r="I165" i="85"/>
  <c r="G165" i="85"/>
  <c r="I152" i="85"/>
  <c r="H152" i="85"/>
  <c r="G152" i="85"/>
  <c r="H147" i="85"/>
  <c r="G147" i="85"/>
  <c r="I147" i="85"/>
  <c r="I146" i="85"/>
  <c r="H146" i="85"/>
  <c r="G146" i="85"/>
  <c r="I138" i="85"/>
  <c r="G138" i="85"/>
  <c r="H138" i="85"/>
  <c r="I134" i="85"/>
  <c r="G134" i="85"/>
  <c r="H134" i="85"/>
  <c r="G121" i="85"/>
  <c r="I121" i="85"/>
  <c r="H121" i="85"/>
  <c r="I98" i="85"/>
  <c r="H98" i="85"/>
  <c r="G98" i="85"/>
  <c r="H150" i="85"/>
  <c r="G150" i="85"/>
  <c r="I150" i="85"/>
  <c r="I115" i="85"/>
  <c r="H115" i="85"/>
  <c r="G115" i="85"/>
  <c r="I157" i="85"/>
  <c r="H157" i="85"/>
  <c r="G157" i="85"/>
  <c r="G128" i="85"/>
  <c r="I128" i="85"/>
  <c r="H128" i="85"/>
  <c r="I73" i="85"/>
  <c r="H73" i="85"/>
  <c r="G73" i="85"/>
  <c r="G54" i="85"/>
  <c r="I54" i="85"/>
  <c r="H54" i="85"/>
  <c r="I53" i="85"/>
  <c r="H53" i="85"/>
  <c r="G53" i="85"/>
  <c r="H69" i="85"/>
  <c r="G69" i="85"/>
  <c r="I69" i="85"/>
  <c r="I60" i="85"/>
  <c r="H60" i="85"/>
  <c r="G60" i="85"/>
  <c r="I48" i="85"/>
  <c r="H48" i="85"/>
  <c r="G48" i="85"/>
  <c r="H118" i="85"/>
  <c r="G118" i="85"/>
  <c r="I118" i="85"/>
  <c r="H102" i="85"/>
  <c r="G102" i="85"/>
  <c r="I102" i="85"/>
  <c r="I81" i="85"/>
  <c r="H81" i="85"/>
  <c r="G81" i="85"/>
  <c r="I79" i="85"/>
  <c r="H79" i="85"/>
  <c r="G79" i="85"/>
  <c r="G78" i="85"/>
  <c r="I78" i="85"/>
  <c r="H78" i="85"/>
  <c r="I77" i="85"/>
  <c r="H77" i="85"/>
  <c r="G77" i="85"/>
  <c r="G70" i="85"/>
  <c r="I70" i="85"/>
  <c r="H70" i="85"/>
  <c r="H67" i="85"/>
  <c r="G67" i="85"/>
  <c r="I67" i="85"/>
  <c r="I57" i="85"/>
  <c r="H57" i="85"/>
  <c r="G57" i="85"/>
  <c r="G51" i="85"/>
  <c r="I51" i="85"/>
  <c r="H51" i="85"/>
  <c r="H163" i="85"/>
  <c r="G163" i="85"/>
  <c r="I163" i="85"/>
  <c r="H96" i="85"/>
  <c r="G96" i="85"/>
  <c r="I96" i="85"/>
  <c r="I91" i="85"/>
  <c r="H91" i="85"/>
  <c r="G91" i="85"/>
  <c r="H72" i="85"/>
  <c r="G72" i="85"/>
  <c r="I72" i="85"/>
  <c r="CD56" i="85"/>
  <c r="CD146" i="85"/>
  <c r="CD130" i="85"/>
  <c r="CD195" i="85"/>
  <c r="CD100" i="85"/>
  <c r="CD150" i="85"/>
  <c r="CD110" i="85"/>
  <c r="CD88" i="85"/>
  <c r="CD74" i="85"/>
  <c r="CD63" i="85"/>
  <c r="CD190" i="85"/>
  <c r="CD187" i="85"/>
  <c r="CD178" i="85"/>
  <c r="CD175" i="85"/>
  <c r="CD170" i="85"/>
  <c r="CD155" i="85"/>
  <c r="CD142" i="85"/>
  <c r="CD134" i="85"/>
  <c r="CT105" i="85"/>
  <c r="CD114" i="85"/>
  <c r="CD105" i="85"/>
  <c r="CT136" i="85"/>
  <c r="CT112" i="85"/>
  <c r="CT111" i="85"/>
  <c r="CT143" i="85"/>
  <c r="CT139" i="85"/>
  <c r="CT135" i="85"/>
  <c r="CT131" i="85"/>
  <c r="CT144" i="85"/>
  <c r="CT102" i="85"/>
  <c r="CT89" i="85"/>
  <c r="CT85" i="85"/>
  <c r="CT159" i="85"/>
  <c r="CT63" i="85"/>
  <c r="CT56" i="85"/>
  <c r="CT201" i="85"/>
  <c r="CT79" i="85"/>
  <c r="CT198" i="85"/>
  <c r="CT187" i="85"/>
  <c r="CT184" i="85"/>
  <c r="CT176" i="85"/>
  <c r="CT171" i="85"/>
  <c r="CT154" i="85"/>
  <c r="CT75" i="85"/>
  <c r="CT151" i="85"/>
  <c r="CT86" i="85"/>
  <c r="CT167" i="85"/>
  <c r="CT163" i="85"/>
  <c r="CT127" i="85"/>
  <c r="CT140" i="85"/>
  <c r="CT106" i="85"/>
  <c r="CT90" i="85"/>
  <c r="CT91" i="85"/>
  <c r="CT59" i="85"/>
  <c r="CT70" i="85"/>
  <c r="CT186" i="85"/>
  <c r="CT162" i="85"/>
  <c r="CT152" i="85"/>
  <c r="CT138" i="85"/>
  <c r="CT114" i="85"/>
  <c r="CT71" i="85"/>
  <c r="CT52" i="85"/>
  <c r="CT206" i="85"/>
  <c r="CT192" i="85"/>
  <c r="CT172" i="85"/>
  <c r="CT175" i="85"/>
  <c r="CT179" i="85"/>
  <c r="CT155" i="85"/>
  <c r="CT116" i="85"/>
  <c r="CT115" i="85"/>
  <c r="CT124" i="85"/>
  <c r="CT98" i="85"/>
  <c r="CT101" i="85"/>
  <c r="CT97" i="85"/>
  <c r="CT93" i="85"/>
  <c r="CT80" i="85"/>
  <c r="CT67" i="85"/>
  <c r="CT48" i="85"/>
  <c r="CT194" i="85"/>
  <c r="CT174" i="85"/>
  <c r="CT148" i="85"/>
  <c r="CT123" i="85"/>
  <c r="CT119" i="85"/>
  <c r="CT92" i="85"/>
  <c r="CT82" i="85"/>
  <c r="CT58" i="85"/>
  <c r="CD70" i="85"/>
  <c r="CD67" i="85"/>
  <c r="CD59" i="85"/>
  <c r="CD166" i="85"/>
  <c r="CD131" i="85"/>
  <c r="CD126" i="85"/>
  <c r="CW168" i="85"/>
  <c r="CD162" i="85"/>
  <c r="CD151" i="85"/>
  <c r="CD139" i="85"/>
  <c r="CD115" i="85"/>
  <c r="CD96" i="85"/>
  <c r="CD169" i="85"/>
  <c r="CD85" i="85"/>
  <c r="CD78" i="85"/>
  <c r="CD75" i="85"/>
  <c r="CD205" i="85"/>
  <c r="CW200" i="85"/>
  <c r="CD119" i="85"/>
  <c r="CD194" i="85"/>
  <c r="CD174" i="85"/>
  <c r="CD129" i="85"/>
  <c r="CD111" i="85"/>
  <c r="CD204" i="85"/>
  <c r="CD186" i="85"/>
  <c r="CW181" i="85"/>
  <c r="CD167" i="85"/>
  <c r="CD153" i="85"/>
  <c r="CD92" i="85"/>
  <c r="CD208" i="85"/>
  <c r="CW199" i="85"/>
  <c r="CW188" i="85"/>
  <c r="CD159" i="85"/>
  <c r="CW128" i="85"/>
  <c r="CD123" i="85"/>
  <c r="CD101" i="85"/>
  <c r="CD58" i="85"/>
  <c r="CD47" i="85"/>
  <c r="CD209" i="85"/>
  <c r="CD183" i="85"/>
  <c r="CD172" i="85"/>
  <c r="CW179" i="85"/>
  <c r="CD163" i="85"/>
  <c r="CD154" i="85"/>
  <c r="CD143" i="85"/>
  <c r="CD135" i="85"/>
  <c r="CD127" i="85"/>
  <c r="CW152" i="85"/>
  <c r="CD122" i="85"/>
  <c r="CD97" i="85"/>
  <c r="CD79" i="85"/>
  <c r="CD71" i="85"/>
  <c r="CD62" i="85"/>
  <c r="CW82" i="85"/>
  <c r="CD51" i="85"/>
  <c r="CD203" i="85"/>
  <c r="CD197" i="85"/>
  <c r="CD191" i="85"/>
  <c r="CD176" i="85"/>
  <c r="CD171" i="85"/>
  <c r="CD158" i="85"/>
  <c r="CD118" i="85"/>
  <c r="CD104" i="85"/>
  <c r="CD89" i="85"/>
  <c r="CD84" i="85"/>
  <c r="CD83" i="85"/>
  <c r="CD66" i="85"/>
  <c r="CW60" i="85"/>
  <c r="CD60" i="85"/>
  <c r="CD48" i="85"/>
  <c r="CW184" i="85"/>
  <c r="CW81" i="85"/>
  <c r="DA208" i="85"/>
  <c r="DA209" i="85"/>
  <c r="CD207" i="85"/>
  <c r="DA203" i="85"/>
  <c r="CD201" i="85"/>
  <c r="CT197" i="85"/>
  <c r="CT199" i="85"/>
  <c r="CW192" i="85"/>
  <c r="DA191" i="85"/>
  <c r="CT204" i="85"/>
  <c r="DA200" i="85"/>
  <c r="DA193" i="85"/>
  <c r="DA189" i="85"/>
  <c r="DA199" i="85"/>
  <c r="CD199" i="85"/>
  <c r="CT195" i="85"/>
  <c r="CT193" i="85"/>
  <c r="CT191" i="85"/>
  <c r="CT189" i="85"/>
  <c r="CW206" i="85"/>
  <c r="DA205" i="85"/>
  <c r="DA198" i="85"/>
  <c r="CD206" i="85"/>
  <c r="CT208" i="85"/>
  <c r="CT203" i="85"/>
  <c r="CT196" i="85"/>
  <c r="CD196" i="85"/>
  <c r="CD192" i="85"/>
  <c r="CD200" i="85"/>
  <c r="DA196" i="85"/>
  <c r="DA195" i="85"/>
  <c r="CT190" i="85"/>
  <c r="DA187" i="85"/>
  <c r="CT185" i="85"/>
  <c r="CD184" i="85"/>
  <c r="CT181" i="85"/>
  <c r="CD182" i="85"/>
  <c r="CD165" i="85"/>
  <c r="CT165" i="85"/>
  <c r="CT161" i="85"/>
  <c r="CT157" i="85"/>
  <c r="CT169" i="85"/>
  <c r="CW165" i="85"/>
  <c r="CW164" i="85"/>
  <c r="DA163" i="85"/>
  <c r="CT158" i="85"/>
  <c r="CW156" i="85"/>
  <c r="DA155" i="85"/>
  <c r="DA151" i="85"/>
  <c r="DA145" i="85"/>
  <c r="DA141" i="85"/>
  <c r="CW153" i="85"/>
  <c r="CD144" i="85"/>
  <c r="CT137" i="85"/>
  <c r="CT146" i="85"/>
  <c r="CD141" i="85"/>
  <c r="CW140" i="85"/>
  <c r="DA139" i="85"/>
  <c r="CT130" i="85"/>
  <c r="CT126" i="85"/>
  <c r="CT121" i="85"/>
  <c r="CT113" i="85"/>
  <c r="CT122" i="85"/>
  <c r="CD117" i="85"/>
  <c r="CW116" i="85"/>
  <c r="DA115" i="85"/>
  <c r="CW107" i="85"/>
  <c r="DA103" i="85"/>
  <c r="DA99" i="85"/>
  <c r="DA87" i="85"/>
  <c r="CD106" i="85"/>
  <c r="CD102" i="85"/>
  <c r="CT95" i="85"/>
  <c r="CD86" i="85"/>
  <c r="CD103" i="85"/>
  <c r="CD95" i="85"/>
  <c r="CW94" i="85"/>
  <c r="DA93" i="85"/>
  <c r="CT88" i="85"/>
  <c r="DA81" i="85"/>
  <c r="CT81" i="85"/>
  <c r="CD76" i="85"/>
  <c r="CT78" i="85"/>
  <c r="CD73" i="85"/>
  <c r="CW72" i="85"/>
  <c r="DA71" i="85"/>
  <c r="CT66" i="85"/>
  <c r="CW64" i="85"/>
  <c r="DA63" i="85"/>
  <c r="CD57" i="85"/>
  <c r="DA60" i="85"/>
  <c r="CW57" i="85"/>
  <c r="CD54" i="85"/>
  <c r="CT47" i="85"/>
  <c r="CT200" i="85"/>
  <c r="CD193" i="85"/>
  <c r="CD180" i="85"/>
  <c r="DA188" i="85"/>
  <c r="CD188" i="85"/>
  <c r="CT182" i="85"/>
  <c r="CW180" i="85"/>
  <c r="CT188" i="85"/>
  <c r="CT183" i="85"/>
  <c r="DA180" i="85"/>
  <c r="DA177" i="85"/>
  <c r="DA173" i="85"/>
  <c r="CT173" i="85"/>
  <c r="DA179" i="85"/>
  <c r="CD177" i="85"/>
  <c r="CW176" i="85"/>
  <c r="DA175" i="85"/>
  <c r="CT170" i="85"/>
  <c r="CT166" i="85"/>
  <c r="DA161" i="85"/>
  <c r="DA157" i="85"/>
  <c r="CD161" i="85"/>
  <c r="DA149" i="85"/>
  <c r="CT132" i="85"/>
  <c r="CT149" i="85"/>
  <c r="CT141" i="85"/>
  <c r="CD136" i="85"/>
  <c r="CT142" i="85"/>
  <c r="CD137" i="85"/>
  <c r="CW136" i="85"/>
  <c r="DA135" i="85"/>
  <c r="DA128" i="85"/>
  <c r="CD128" i="85"/>
  <c r="CT120" i="85"/>
  <c r="DA117" i="85"/>
  <c r="DA113" i="85"/>
  <c r="DA109" i="85"/>
  <c r="CT129" i="85"/>
  <c r="CT125" i="85"/>
  <c r="CD120" i="85"/>
  <c r="CT117" i="85"/>
  <c r="CD112" i="85"/>
  <c r="CT109" i="85"/>
  <c r="CT118" i="85"/>
  <c r="CD113" i="85"/>
  <c r="CW112" i="85"/>
  <c r="CT110" i="85"/>
  <c r="CW108" i="85"/>
  <c r="DA95" i="85"/>
  <c r="CD94" i="85"/>
  <c r="CD90" i="85"/>
  <c r="CT104" i="85"/>
  <c r="CW102" i="85"/>
  <c r="DA101" i="85"/>
  <c r="CT96" i="85"/>
  <c r="CD91" i="85"/>
  <c r="CT84" i="85"/>
  <c r="CT83" i="85"/>
  <c r="DA77" i="85"/>
  <c r="DA73" i="85"/>
  <c r="DA69" i="85"/>
  <c r="DA65" i="85"/>
  <c r="DA61" i="85"/>
  <c r="CW83" i="85"/>
  <c r="CT69" i="85"/>
  <c r="CT65" i="85"/>
  <c r="CT61" i="85"/>
  <c r="CD81" i="85"/>
  <c r="CT74" i="85"/>
  <c r="CD69" i="85"/>
  <c r="CD61" i="85"/>
  <c r="DA59" i="85"/>
  <c r="CT57" i="85"/>
  <c r="CT49" i="85"/>
  <c r="CT45" i="85"/>
  <c r="CT54" i="85"/>
  <c r="CT50" i="85"/>
  <c r="CT46" i="85"/>
  <c r="CW53" i="85"/>
  <c r="DA52" i="85"/>
  <c r="CD50" i="85"/>
  <c r="DA182" i="85"/>
  <c r="CT177" i="85"/>
  <c r="CT178" i="85"/>
  <c r="CD173" i="85"/>
  <c r="CD164" i="85"/>
  <c r="CD160" i="85"/>
  <c r="CD156" i="85"/>
  <c r="CT168" i="85"/>
  <c r="CW160" i="85"/>
  <c r="DA159" i="85"/>
  <c r="CT150" i="85"/>
  <c r="CD148" i="85"/>
  <c r="CD140" i="85"/>
  <c r="CT133" i="85"/>
  <c r="DA152" i="85"/>
  <c r="CD152" i="85"/>
  <c r="CD133" i="85"/>
  <c r="CW132" i="85"/>
  <c r="DA131" i="85"/>
  <c r="DA127" i="85"/>
  <c r="DA125" i="85"/>
  <c r="CD124" i="85"/>
  <c r="CD116" i="85"/>
  <c r="CD108" i="85"/>
  <c r="CD125" i="85"/>
  <c r="CW124" i="85"/>
  <c r="DA123" i="85"/>
  <c r="CT107" i="85"/>
  <c r="CT103" i="85"/>
  <c r="CT99" i="85"/>
  <c r="CD107" i="85"/>
  <c r="CD99" i="85"/>
  <c r="CW90" i="85"/>
  <c r="DA89" i="85"/>
  <c r="CD80" i="85"/>
  <c r="CT77" i="85"/>
  <c r="CT73" i="85"/>
  <c r="CW80" i="85"/>
  <c r="DA79" i="85"/>
  <c r="CD77" i="85"/>
  <c r="CW68" i="85"/>
  <c r="DA67" i="85"/>
  <c r="CT62" i="85"/>
  <c r="CT60" i="85"/>
  <c r="CT53" i="85"/>
  <c r="CW49" i="85"/>
  <c r="DA48" i="85"/>
  <c r="CD46" i="85"/>
  <c r="CD189" i="85"/>
  <c r="CT180" i="85"/>
  <c r="DA185" i="85"/>
  <c r="DA183" i="85"/>
  <c r="CD181" i="85"/>
  <c r="CW185" i="85"/>
  <c r="CD185" i="85"/>
  <c r="DA184" i="85"/>
  <c r="CW172" i="85"/>
  <c r="DA171" i="85"/>
  <c r="DA167" i="85"/>
  <c r="CT164" i="85"/>
  <c r="CT160" i="85"/>
  <c r="CT156" i="85"/>
  <c r="DA168" i="85"/>
  <c r="CD168" i="85"/>
  <c r="CD157" i="85"/>
  <c r="CT153" i="85"/>
  <c r="DA137" i="85"/>
  <c r="DA133" i="85"/>
  <c r="CT145" i="85"/>
  <c r="CD132" i="85"/>
  <c r="CD149" i="85"/>
  <c r="CW148" i="85"/>
  <c r="CD145" i="85"/>
  <c r="CW144" i="85"/>
  <c r="DA143" i="85"/>
  <c r="CT134" i="85"/>
  <c r="DA121" i="85"/>
  <c r="CT108" i="85"/>
  <c r="CT128" i="85"/>
  <c r="DA110" i="85"/>
  <c r="CD121" i="85"/>
  <c r="CW120" i="85"/>
  <c r="DA119" i="85"/>
  <c r="DA111" i="85"/>
  <c r="CD109" i="85"/>
  <c r="CT94" i="85"/>
  <c r="CD98" i="85"/>
  <c r="CT87" i="85"/>
  <c r="DA107" i="85"/>
  <c r="CW106" i="85"/>
  <c r="DA105" i="85"/>
  <c r="CT100" i="85"/>
  <c r="CW98" i="85"/>
  <c r="DA97" i="85"/>
  <c r="CD87" i="85"/>
  <c r="CW86" i="85"/>
  <c r="DA85" i="85"/>
  <c r="CT76" i="85"/>
  <c r="CT72" i="85"/>
  <c r="CT68" i="85"/>
  <c r="CT64" i="85"/>
  <c r="CD72" i="85"/>
  <c r="CD68" i="85"/>
  <c r="CD64" i="85"/>
  <c r="DA82" i="85"/>
  <c r="CD82" i="85"/>
  <c r="CW76" i="85"/>
  <c r="DA75" i="85"/>
  <c r="CD65" i="85"/>
  <c r="DA46" i="85"/>
  <c r="CD53" i="85"/>
  <c r="CD49" i="85"/>
  <c r="CD45" i="85"/>
  <c r="CT51" i="85"/>
  <c r="CW45" i="85"/>
  <c r="CJ9" i="85"/>
  <c r="CH9" i="85"/>
  <c r="CH8" i="85"/>
  <c r="CL8" i="85" l="1"/>
  <c r="CL9" i="85"/>
  <c r="CJ8" i="85"/>
  <c r="CN8" i="85" l="1"/>
  <c r="CN9" i="85"/>
  <c r="CP9" i="85" l="1"/>
  <c r="CP8" i="85"/>
  <c r="AW10" i="85"/>
  <c r="AV10" i="85"/>
  <c r="AU10" i="85"/>
  <c r="AS10" i="85"/>
  <c r="AO10" i="85"/>
  <c r="AR10" i="85"/>
  <c r="AQ10" i="85"/>
  <c r="AP10" i="85"/>
  <c r="AN10" i="85"/>
  <c r="AM10" i="85"/>
  <c r="AL10" i="85"/>
  <c r="AK10" i="85"/>
  <c r="AJ10" i="85"/>
  <c r="AI10" i="85"/>
  <c r="CR8" i="85" l="1"/>
  <c r="AX10" i="85"/>
  <c r="O41" i="2"/>
  <c r="O45" i="2"/>
  <c r="O49" i="2"/>
  <c r="O53" i="2"/>
  <c r="O57" i="2"/>
  <c r="O61" i="2"/>
  <c r="O65" i="2"/>
  <c r="O69" i="2"/>
  <c r="O73" i="2"/>
  <c r="O77" i="2"/>
  <c r="O81" i="2"/>
  <c r="O85" i="2"/>
  <c r="O89" i="2"/>
  <c r="O93" i="2"/>
  <c r="O97" i="2"/>
  <c r="O101" i="2"/>
  <c r="O105" i="2"/>
  <c r="O109" i="2"/>
  <c r="O113" i="2"/>
  <c r="O117" i="2"/>
  <c r="O121" i="2"/>
  <c r="O125" i="2"/>
  <c r="O129" i="2"/>
  <c r="O133" i="2"/>
  <c r="O137" i="2"/>
  <c r="O141" i="2"/>
  <c r="O145" i="2"/>
  <c r="O149" i="2"/>
  <c r="O153" i="2"/>
  <c r="O157" i="2"/>
  <c r="O161" i="2"/>
  <c r="O165" i="2"/>
  <c r="O169" i="2"/>
  <c r="O173" i="2"/>
  <c r="O177" i="2"/>
  <c r="O181" i="2"/>
  <c r="O185" i="2"/>
  <c r="O189" i="2"/>
  <c r="O193" i="2"/>
  <c r="O197" i="2"/>
  <c r="O201" i="2"/>
  <c r="O205" i="2"/>
  <c r="N7" i="2"/>
  <c r="O7" i="2" s="1"/>
  <c r="N8" i="2"/>
  <c r="O8" i="2" s="1"/>
  <c r="N9" i="2"/>
  <c r="O9" i="2" s="1"/>
  <c r="N10" i="2"/>
  <c r="O10" i="2" s="1"/>
  <c r="N11" i="2"/>
  <c r="O11" i="2" s="1"/>
  <c r="N12" i="2"/>
  <c r="O12" i="2" s="1"/>
  <c r="N13" i="2"/>
  <c r="O13" i="2" s="1"/>
  <c r="N14" i="2"/>
  <c r="O14" i="2" s="1"/>
  <c r="N15" i="2"/>
  <c r="O15" i="2" s="1"/>
  <c r="N16" i="2"/>
  <c r="O16" i="2" s="1"/>
  <c r="N17" i="2"/>
  <c r="O17" i="2" s="1"/>
  <c r="N18" i="2"/>
  <c r="O18" i="2" s="1"/>
  <c r="N19" i="2"/>
  <c r="O19" i="2" s="1"/>
  <c r="N20" i="2"/>
  <c r="O20" i="2" s="1"/>
  <c r="N21" i="2"/>
  <c r="O21" i="2" s="1"/>
  <c r="N22" i="2"/>
  <c r="O22" i="2" s="1"/>
  <c r="N23" i="2"/>
  <c r="O23" i="2" s="1"/>
  <c r="N24" i="2"/>
  <c r="O24" i="2" s="1"/>
  <c r="N25" i="2"/>
  <c r="O25" i="2" s="1"/>
  <c r="N26" i="2"/>
  <c r="O26" i="2" s="1"/>
  <c r="N27" i="2"/>
  <c r="O27" i="2" s="1"/>
  <c r="N28" i="2"/>
  <c r="O28" i="2" s="1"/>
  <c r="N29" i="2"/>
  <c r="O29" i="2" s="1"/>
  <c r="N30" i="2"/>
  <c r="O30" i="2" s="1"/>
  <c r="N31" i="2"/>
  <c r="O31" i="2" s="1"/>
  <c r="N32" i="2"/>
  <c r="O32" i="2" s="1"/>
  <c r="N33" i="2"/>
  <c r="O33" i="2" s="1"/>
  <c r="N34" i="2"/>
  <c r="O34" i="2" s="1"/>
  <c r="N35" i="2"/>
  <c r="O35" i="2" s="1"/>
  <c r="N36" i="2"/>
  <c r="O36" i="2" s="1"/>
  <c r="N37" i="2"/>
  <c r="O37" i="2" s="1"/>
  <c r="N38" i="2"/>
  <c r="O38" i="2" s="1"/>
  <c r="N39" i="2"/>
  <c r="O39" i="2" s="1"/>
  <c r="N40" i="2"/>
  <c r="O40" i="2" s="1"/>
  <c r="N41" i="2"/>
  <c r="N42" i="2"/>
  <c r="O42" i="2" s="1"/>
  <c r="N43" i="2"/>
  <c r="O43" i="2" s="1"/>
  <c r="N44" i="2"/>
  <c r="O44" i="2" s="1"/>
  <c r="N45" i="2"/>
  <c r="N46" i="2"/>
  <c r="O46" i="2" s="1"/>
  <c r="N47" i="2"/>
  <c r="O47" i="2" s="1"/>
  <c r="N48" i="2"/>
  <c r="O48" i="2" s="1"/>
  <c r="N49" i="2"/>
  <c r="N50" i="2"/>
  <c r="O50" i="2" s="1"/>
  <c r="N51" i="2"/>
  <c r="O51" i="2" s="1"/>
  <c r="N52" i="2"/>
  <c r="O52" i="2" s="1"/>
  <c r="N53" i="2"/>
  <c r="N54" i="2"/>
  <c r="O54" i="2" s="1"/>
  <c r="N55" i="2"/>
  <c r="O55" i="2" s="1"/>
  <c r="N56" i="2"/>
  <c r="O56" i="2" s="1"/>
  <c r="N57" i="2"/>
  <c r="N58" i="2"/>
  <c r="O58" i="2" s="1"/>
  <c r="N59" i="2"/>
  <c r="O59" i="2" s="1"/>
  <c r="N60" i="2"/>
  <c r="O60" i="2" s="1"/>
  <c r="N61" i="2"/>
  <c r="N62" i="2"/>
  <c r="O62" i="2" s="1"/>
  <c r="N63" i="2"/>
  <c r="O63" i="2" s="1"/>
  <c r="N64" i="2"/>
  <c r="O64" i="2" s="1"/>
  <c r="N65" i="2"/>
  <c r="N66" i="2"/>
  <c r="O66" i="2" s="1"/>
  <c r="N67" i="2"/>
  <c r="O67" i="2" s="1"/>
  <c r="N68" i="2"/>
  <c r="O68" i="2" s="1"/>
  <c r="N69" i="2"/>
  <c r="N70" i="2"/>
  <c r="O70" i="2" s="1"/>
  <c r="N71" i="2"/>
  <c r="O71" i="2" s="1"/>
  <c r="N72" i="2"/>
  <c r="O72" i="2" s="1"/>
  <c r="N73" i="2"/>
  <c r="N74" i="2"/>
  <c r="O74" i="2" s="1"/>
  <c r="N75" i="2"/>
  <c r="O75" i="2" s="1"/>
  <c r="N76" i="2"/>
  <c r="O76" i="2" s="1"/>
  <c r="N77" i="2"/>
  <c r="N78" i="2"/>
  <c r="O78" i="2" s="1"/>
  <c r="N79" i="2"/>
  <c r="O79" i="2" s="1"/>
  <c r="N80" i="2"/>
  <c r="O80" i="2" s="1"/>
  <c r="N81" i="2"/>
  <c r="N82" i="2"/>
  <c r="O82" i="2" s="1"/>
  <c r="N83" i="2"/>
  <c r="O83" i="2" s="1"/>
  <c r="N84" i="2"/>
  <c r="O84" i="2" s="1"/>
  <c r="N85" i="2"/>
  <c r="N86" i="2"/>
  <c r="O86" i="2" s="1"/>
  <c r="N87" i="2"/>
  <c r="O87" i="2" s="1"/>
  <c r="N88" i="2"/>
  <c r="O88" i="2" s="1"/>
  <c r="N89" i="2"/>
  <c r="N90" i="2"/>
  <c r="O90" i="2" s="1"/>
  <c r="N91" i="2"/>
  <c r="O91" i="2" s="1"/>
  <c r="N92" i="2"/>
  <c r="O92" i="2" s="1"/>
  <c r="N93" i="2"/>
  <c r="N94" i="2"/>
  <c r="O94" i="2" s="1"/>
  <c r="N95" i="2"/>
  <c r="O95" i="2" s="1"/>
  <c r="N96" i="2"/>
  <c r="O96" i="2" s="1"/>
  <c r="N97" i="2"/>
  <c r="N98" i="2"/>
  <c r="O98" i="2" s="1"/>
  <c r="N99" i="2"/>
  <c r="O99" i="2" s="1"/>
  <c r="N100" i="2"/>
  <c r="O100" i="2" s="1"/>
  <c r="N101" i="2"/>
  <c r="N102" i="2"/>
  <c r="O102" i="2" s="1"/>
  <c r="N103" i="2"/>
  <c r="O103" i="2" s="1"/>
  <c r="N104" i="2"/>
  <c r="O104" i="2" s="1"/>
  <c r="N105" i="2"/>
  <c r="N106" i="2"/>
  <c r="O106" i="2" s="1"/>
  <c r="N107" i="2"/>
  <c r="O107" i="2" s="1"/>
  <c r="N108" i="2"/>
  <c r="O108" i="2" s="1"/>
  <c r="N109" i="2"/>
  <c r="N110" i="2"/>
  <c r="O110" i="2" s="1"/>
  <c r="N111" i="2"/>
  <c r="O111" i="2" s="1"/>
  <c r="N112" i="2"/>
  <c r="O112" i="2" s="1"/>
  <c r="N113" i="2"/>
  <c r="N114" i="2"/>
  <c r="O114" i="2" s="1"/>
  <c r="N115" i="2"/>
  <c r="O115" i="2" s="1"/>
  <c r="N116" i="2"/>
  <c r="O116" i="2" s="1"/>
  <c r="N117" i="2"/>
  <c r="N118" i="2"/>
  <c r="O118" i="2" s="1"/>
  <c r="N119" i="2"/>
  <c r="O119" i="2" s="1"/>
  <c r="N120" i="2"/>
  <c r="O120" i="2" s="1"/>
  <c r="N121" i="2"/>
  <c r="N122" i="2"/>
  <c r="O122" i="2" s="1"/>
  <c r="N123" i="2"/>
  <c r="O123" i="2" s="1"/>
  <c r="N124" i="2"/>
  <c r="O124" i="2" s="1"/>
  <c r="N125" i="2"/>
  <c r="N126" i="2"/>
  <c r="O126" i="2" s="1"/>
  <c r="N127" i="2"/>
  <c r="O127" i="2" s="1"/>
  <c r="N128" i="2"/>
  <c r="O128" i="2" s="1"/>
  <c r="N129" i="2"/>
  <c r="N130" i="2"/>
  <c r="O130" i="2" s="1"/>
  <c r="N131" i="2"/>
  <c r="O131" i="2" s="1"/>
  <c r="N132" i="2"/>
  <c r="O132" i="2" s="1"/>
  <c r="N133" i="2"/>
  <c r="N134" i="2"/>
  <c r="O134" i="2" s="1"/>
  <c r="N135" i="2"/>
  <c r="O135" i="2" s="1"/>
  <c r="N136" i="2"/>
  <c r="O136" i="2" s="1"/>
  <c r="N137" i="2"/>
  <c r="N138" i="2"/>
  <c r="O138" i="2" s="1"/>
  <c r="N139" i="2"/>
  <c r="O139" i="2" s="1"/>
  <c r="N140" i="2"/>
  <c r="O140" i="2" s="1"/>
  <c r="N141" i="2"/>
  <c r="N142" i="2"/>
  <c r="O142" i="2" s="1"/>
  <c r="N143" i="2"/>
  <c r="O143" i="2" s="1"/>
  <c r="N144" i="2"/>
  <c r="O144" i="2" s="1"/>
  <c r="N145" i="2"/>
  <c r="N146" i="2"/>
  <c r="O146" i="2" s="1"/>
  <c r="N147" i="2"/>
  <c r="O147" i="2" s="1"/>
  <c r="N148" i="2"/>
  <c r="O148" i="2" s="1"/>
  <c r="N149" i="2"/>
  <c r="N150" i="2"/>
  <c r="O150" i="2" s="1"/>
  <c r="N151" i="2"/>
  <c r="O151" i="2" s="1"/>
  <c r="N152" i="2"/>
  <c r="O152" i="2" s="1"/>
  <c r="N153" i="2"/>
  <c r="N154" i="2"/>
  <c r="O154" i="2" s="1"/>
  <c r="N155" i="2"/>
  <c r="O155" i="2" s="1"/>
  <c r="N156" i="2"/>
  <c r="O156" i="2" s="1"/>
  <c r="N157" i="2"/>
  <c r="N158" i="2"/>
  <c r="O158" i="2" s="1"/>
  <c r="N159" i="2"/>
  <c r="O159" i="2" s="1"/>
  <c r="N160" i="2"/>
  <c r="O160" i="2" s="1"/>
  <c r="N161" i="2"/>
  <c r="N162" i="2"/>
  <c r="O162" i="2" s="1"/>
  <c r="N163" i="2"/>
  <c r="O163" i="2" s="1"/>
  <c r="N164" i="2"/>
  <c r="O164" i="2" s="1"/>
  <c r="N165" i="2"/>
  <c r="N166" i="2"/>
  <c r="O166" i="2" s="1"/>
  <c r="N167" i="2"/>
  <c r="O167" i="2" s="1"/>
  <c r="N168" i="2"/>
  <c r="O168" i="2" s="1"/>
  <c r="N169" i="2"/>
  <c r="N170" i="2"/>
  <c r="O170" i="2" s="1"/>
  <c r="N171" i="2"/>
  <c r="O171" i="2" s="1"/>
  <c r="N172" i="2"/>
  <c r="O172" i="2" s="1"/>
  <c r="N173" i="2"/>
  <c r="N174" i="2"/>
  <c r="O174" i="2" s="1"/>
  <c r="N175" i="2"/>
  <c r="O175" i="2" s="1"/>
  <c r="N176" i="2"/>
  <c r="O176" i="2" s="1"/>
  <c r="N177" i="2"/>
  <c r="N178" i="2"/>
  <c r="O178" i="2" s="1"/>
  <c r="N179" i="2"/>
  <c r="O179" i="2" s="1"/>
  <c r="N180" i="2"/>
  <c r="O180" i="2" s="1"/>
  <c r="N181" i="2"/>
  <c r="N182" i="2"/>
  <c r="O182" i="2" s="1"/>
  <c r="N183" i="2"/>
  <c r="O183" i="2" s="1"/>
  <c r="N184" i="2"/>
  <c r="O184" i="2" s="1"/>
  <c r="N185" i="2"/>
  <c r="N186" i="2"/>
  <c r="O186" i="2" s="1"/>
  <c r="N187" i="2"/>
  <c r="O187" i="2" s="1"/>
  <c r="N188" i="2"/>
  <c r="O188" i="2" s="1"/>
  <c r="N189" i="2"/>
  <c r="N190" i="2"/>
  <c r="O190" i="2" s="1"/>
  <c r="N191" i="2"/>
  <c r="O191" i="2" s="1"/>
  <c r="N192" i="2"/>
  <c r="O192" i="2" s="1"/>
  <c r="N193" i="2"/>
  <c r="N194" i="2"/>
  <c r="O194" i="2" s="1"/>
  <c r="N195" i="2"/>
  <c r="O195" i="2" s="1"/>
  <c r="N196" i="2"/>
  <c r="O196" i="2" s="1"/>
  <c r="N197" i="2"/>
  <c r="N198" i="2"/>
  <c r="O198" i="2" s="1"/>
  <c r="N199" i="2"/>
  <c r="O199" i="2" s="1"/>
  <c r="N200" i="2"/>
  <c r="O200" i="2" s="1"/>
  <c r="N201" i="2"/>
  <c r="N202" i="2"/>
  <c r="O202" i="2" s="1"/>
  <c r="N203" i="2"/>
  <c r="O203" i="2" s="1"/>
  <c r="N204" i="2"/>
  <c r="O204" i="2" s="1"/>
  <c r="N205" i="2"/>
  <c r="N6" i="2"/>
  <c r="O6" i="2" s="1"/>
  <c r="BL42" i="85" l="1"/>
  <c r="B37" i="69"/>
  <c r="BL38" i="85"/>
  <c r="B33" i="69"/>
  <c r="BL34" i="85"/>
  <c r="B29" i="69"/>
  <c r="BL30" i="85"/>
  <c r="B25" i="69"/>
  <c r="BL26" i="85"/>
  <c r="B21" i="69"/>
  <c r="BL22" i="85"/>
  <c r="B17" i="69"/>
  <c r="BL18" i="85"/>
  <c r="B13" i="69"/>
  <c r="BL14" i="85"/>
  <c r="B9" i="69"/>
  <c r="BL41" i="85"/>
  <c r="B36" i="69"/>
  <c r="BL37" i="85"/>
  <c r="B32" i="69"/>
  <c r="BL33" i="85"/>
  <c r="B28" i="69"/>
  <c r="BL29" i="85"/>
  <c r="B24" i="69"/>
  <c r="BL25" i="85"/>
  <c r="B20" i="69"/>
  <c r="BL21" i="85"/>
  <c r="B16" i="69"/>
  <c r="BL17" i="85"/>
  <c r="B12" i="69"/>
  <c r="BL13" i="85"/>
  <c r="B8" i="69"/>
  <c r="BL44" i="85"/>
  <c r="B39" i="69"/>
  <c r="BL40" i="85"/>
  <c r="B35" i="69"/>
  <c r="BL36" i="85"/>
  <c r="B31" i="69"/>
  <c r="BL32" i="85"/>
  <c r="B27" i="69"/>
  <c r="BL28" i="85"/>
  <c r="B23" i="69"/>
  <c r="BL24" i="85"/>
  <c r="B19" i="69"/>
  <c r="BL20" i="85"/>
  <c r="B15" i="69"/>
  <c r="BL16" i="85"/>
  <c r="B11" i="69"/>
  <c r="BL12" i="85"/>
  <c r="B7" i="69"/>
  <c r="BL43" i="85"/>
  <c r="B38" i="69"/>
  <c r="BL39" i="85"/>
  <c r="B34" i="69"/>
  <c r="BL35" i="85"/>
  <c r="B30" i="69"/>
  <c r="BL31" i="85"/>
  <c r="B26" i="69"/>
  <c r="BL27" i="85"/>
  <c r="B22" i="69"/>
  <c r="BL23" i="85"/>
  <c r="B18" i="69"/>
  <c r="BL19" i="85"/>
  <c r="B14" i="69"/>
  <c r="BL15" i="85"/>
  <c r="B10" i="69"/>
  <c r="BL11" i="85"/>
  <c r="B6" i="69"/>
  <c r="AG1" i="64"/>
  <c r="A1" i="65" s="1"/>
  <c r="D31" i="85" l="1"/>
  <c r="DD31" i="85"/>
  <c r="F31" i="85"/>
  <c r="C31" i="85"/>
  <c r="D12" i="85"/>
  <c r="C12" i="85"/>
  <c r="DD12" i="85"/>
  <c r="F12" i="85"/>
  <c r="F28" i="85"/>
  <c r="D28" i="85"/>
  <c r="C28" i="85"/>
  <c r="DD28" i="85"/>
  <c r="F44" i="85"/>
  <c r="D44" i="85"/>
  <c r="C44" i="85"/>
  <c r="DD44" i="85"/>
  <c r="C25" i="85"/>
  <c r="DD25" i="85"/>
  <c r="F25" i="85"/>
  <c r="D25" i="85"/>
  <c r="DD41" i="85"/>
  <c r="C41" i="85"/>
  <c r="D41" i="85"/>
  <c r="F41" i="85"/>
  <c r="DD26" i="85"/>
  <c r="D26" i="85"/>
  <c r="F26" i="85"/>
  <c r="C26" i="85"/>
  <c r="D34" i="85"/>
  <c r="DD34" i="85"/>
  <c r="F34" i="85"/>
  <c r="C34" i="85"/>
  <c r="DD42" i="85"/>
  <c r="F42" i="85"/>
  <c r="C42" i="85"/>
  <c r="D42" i="85"/>
  <c r="C15" i="85"/>
  <c r="D15" i="85"/>
  <c r="DD15" i="85"/>
  <c r="F15" i="85"/>
  <c r="D23" i="85"/>
  <c r="C23" i="85"/>
  <c r="DD23" i="85"/>
  <c r="F23" i="85"/>
  <c r="D39" i="85"/>
  <c r="DD39" i="85"/>
  <c r="C39" i="85"/>
  <c r="F39" i="85"/>
  <c r="F20" i="85"/>
  <c r="C20" i="85"/>
  <c r="DD20" i="85"/>
  <c r="D20" i="85"/>
  <c r="F36" i="85"/>
  <c r="C36" i="85"/>
  <c r="DD36" i="85"/>
  <c r="D36" i="85"/>
  <c r="C17" i="85"/>
  <c r="D17" i="85"/>
  <c r="DD17" i="85"/>
  <c r="F17" i="85"/>
  <c r="F33" i="85"/>
  <c r="DD33" i="85"/>
  <c r="C33" i="85"/>
  <c r="D33" i="85"/>
  <c r="D18" i="85"/>
  <c r="C18" i="85"/>
  <c r="DD18" i="85"/>
  <c r="F18" i="85"/>
  <c r="F11" i="85"/>
  <c r="C11" i="85"/>
  <c r="DD11" i="85"/>
  <c r="D11" i="85"/>
  <c r="C19" i="85"/>
  <c r="D19" i="85"/>
  <c r="DD19" i="85"/>
  <c r="F19" i="85"/>
  <c r="C27" i="85"/>
  <c r="D27" i="85"/>
  <c r="F27" i="85"/>
  <c r="DD27" i="85"/>
  <c r="D35" i="85"/>
  <c r="C35" i="85"/>
  <c r="DD35" i="85"/>
  <c r="F35" i="85"/>
  <c r="D43" i="85"/>
  <c r="C43" i="85"/>
  <c r="F43" i="85"/>
  <c r="DD43" i="85"/>
  <c r="D16" i="85"/>
  <c r="DD16" i="85"/>
  <c r="C16" i="85"/>
  <c r="F16" i="85"/>
  <c r="D24" i="85"/>
  <c r="DD24" i="85"/>
  <c r="F24" i="85"/>
  <c r="C24" i="85"/>
  <c r="DD32" i="85"/>
  <c r="C32" i="85"/>
  <c r="F32" i="85"/>
  <c r="D32" i="85"/>
  <c r="D40" i="85"/>
  <c r="DD40" i="85"/>
  <c r="F40" i="85"/>
  <c r="C40" i="85"/>
  <c r="D13" i="85"/>
  <c r="C13" i="85"/>
  <c r="F13" i="85"/>
  <c r="DD13" i="85"/>
  <c r="DD21" i="85"/>
  <c r="D21" i="85"/>
  <c r="F21" i="85"/>
  <c r="C21" i="85"/>
  <c r="C29" i="85"/>
  <c r="DD29" i="85"/>
  <c r="D29" i="85"/>
  <c r="F29" i="85"/>
  <c r="DD37" i="85"/>
  <c r="D37" i="85"/>
  <c r="F37" i="85"/>
  <c r="C37" i="85"/>
  <c r="D14" i="85"/>
  <c r="DD14" i="85"/>
  <c r="F14" i="85"/>
  <c r="C14" i="85"/>
  <c r="D22" i="85"/>
  <c r="DD22" i="85"/>
  <c r="F22" i="85"/>
  <c r="C22" i="85"/>
  <c r="F30" i="85"/>
  <c r="D30" i="85"/>
  <c r="C30" i="85"/>
  <c r="DD30" i="85"/>
  <c r="C38" i="85"/>
  <c r="DD38" i="85"/>
  <c r="F38" i="85"/>
  <c r="D38" i="85"/>
  <c r="I8" i="83"/>
  <c r="AB607" i="84"/>
  <c r="O607" i="84"/>
  <c r="AC607" i="84" s="1"/>
  <c r="G607" i="84"/>
  <c r="I607" i="84" s="1"/>
  <c r="AB606" i="84"/>
  <c r="O606" i="84"/>
  <c r="AC606" i="84" s="1"/>
  <c r="I606" i="84"/>
  <c r="G606" i="84"/>
  <c r="AB605" i="84"/>
  <c r="O605" i="84"/>
  <c r="AC605" i="84" s="1"/>
  <c r="G605" i="84"/>
  <c r="I605" i="84" s="1"/>
  <c r="AB604" i="84"/>
  <c r="O604" i="84"/>
  <c r="AC604" i="84" s="1"/>
  <c r="I604" i="84"/>
  <c r="G604" i="84"/>
  <c r="AC603" i="84"/>
  <c r="AB603" i="84"/>
  <c r="O603" i="84"/>
  <c r="G603" i="84"/>
  <c r="I603" i="84" s="1"/>
  <c r="AB602" i="84"/>
  <c r="O602" i="84"/>
  <c r="AC602" i="84" s="1"/>
  <c r="I602" i="84"/>
  <c r="G602" i="84"/>
  <c r="AB601" i="84"/>
  <c r="O601" i="84"/>
  <c r="AC601" i="84" s="1"/>
  <c r="G601" i="84"/>
  <c r="I601" i="84" s="1"/>
  <c r="AB600" i="84"/>
  <c r="O600" i="84"/>
  <c r="AC600" i="84" s="1"/>
  <c r="I600" i="84"/>
  <c r="G600" i="84"/>
  <c r="AC599" i="84"/>
  <c r="AB599" i="84"/>
  <c r="O599" i="84"/>
  <c r="G599" i="84"/>
  <c r="I599" i="84" s="1"/>
  <c r="AB598" i="84"/>
  <c r="O598" i="84"/>
  <c r="AC598" i="84" s="1"/>
  <c r="I598" i="84"/>
  <c r="G598" i="84"/>
  <c r="AB597" i="84"/>
  <c r="O597" i="84"/>
  <c r="AC597" i="84" s="1"/>
  <c r="G597" i="84"/>
  <c r="I597" i="84" s="1"/>
  <c r="AB596" i="84"/>
  <c r="O596" i="84"/>
  <c r="AC596" i="84" s="1"/>
  <c r="I596" i="84"/>
  <c r="G596" i="84"/>
  <c r="AC595" i="84"/>
  <c r="AB595" i="84"/>
  <c r="O595" i="84"/>
  <c r="G595" i="84"/>
  <c r="I595" i="84" s="1"/>
  <c r="AB594" i="84"/>
  <c r="O594" i="84"/>
  <c r="AC594" i="84" s="1"/>
  <c r="I594" i="84"/>
  <c r="G594" i="84"/>
  <c r="AB593" i="84"/>
  <c r="O593" i="84"/>
  <c r="AC593" i="84" s="1"/>
  <c r="G593" i="84"/>
  <c r="I593" i="84" s="1"/>
  <c r="AB592" i="84"/>
  <c r="O592" i="84"/>
  <c r="AC592" i="84" s="1"/>
  <c r="I592" i="84"/>
  <c r="G592" i="84"/>
  <c r="AC591" i="84"/>
  <c r="AB591" i="84"/>
  <c r="O591" i="84"/>
  <c r="G591" i="84"/>
  <c r="I591" i="84" s="1"/>
  <c r="AB590" i="84"/>
  <c r="O590" i="84"/>
  <c r="AC590" i="84" s="1"/>
  <c r="I590" i="84"/>
  <c r="G590" i="84"/>
  <c r="AB589" i="84"/>
  <c r="O589" i="84"/>
  <c r="AC589" i="84" s="1"/>
  <c r="G589" i="84"/>
  <c r="I589" i="84" s="1"/>
  <c r="AB588" i="84"/>
  <c r="O588" i="84"/>
  <c r="AC588" i="84" s="1"/>
  <c r="I588" i="84"/>
  <c r="G588" i="84"/>
  <c r="AC587" i="84"/>
  <c r="AB587" i="84"/>
  <c r="O587" i="84"/>
  <c r="G587" i="84"/>
  <c r="I587" i="84" s="1"/>
  <c r="AB586" i="84"/>
  <c r="O586" i="84"/>
  <c r="AC586" i="84" s="1"/>
  <c r="I586" i="84"/>
  <c r="G586" i="84"/>
  <c r="AB585" i="84"/>
  <c r="O585" i="84"/>
  <c r="AC585" i="84" s="1"/>
  <c r="G585" i="84"/>
  <c r="I585" i="84" s="1"/>
  <c r="AB584" i="84"/>
  <c r="O584" i="84"/>
  <c r="AC584" i="84" s="1"/>
  <c r="I584" i="84"/>
  <c r="G584" i="84"/>
  <c r="AC583" i="84"/>
  <c r="AB583" i="84"/>
  <c r="O583" i="84"/>
  <c r="G583" i="84"/>
  <c r="I583" i="84" s="1"/>
  <c r="AB582" i="84"/>
  <c r="O582" i="84"/>
  <c r="AC582" i="84" s="1"/>
  <c r="I582" i="84"/>
  <c r="G582" i="84"/>
  <c r="AB581" i="84"/>
  <c r="O581" i="84"/>
  <c r="AC581" i="84" s="1"/>
  <c r="G581" i="84"/>
  <c r="I581" i="84" s="1"/>
  <c r="AB580" i="84"/>
  <c r="O580" i="84"/>
  <c r="AC580" i="84" s="1"/>
  <c r="I580" i="84"/>
  <c r="G580" i="84"/>
  <c r="AC579" i="84"/>
  <c r="AB579" i="84"/>
  <c r="O579" i="84"/>
  <c r="G579" i="84"/>
  <c r="I579" i="84" s="1"/>
  <c r="AB578" i="84"/>
  <c r="O578" i="84"/>
  <c r="AC578" i="84" s="1"/>
  <c r="I578" i="84"/>
  <c r="G578" i="84"/>
  <c r="AB577" i="84"/>
  <c r="O577" i="84"/>
  <c r="AC577" i="84" s="1"/>
  <c r="G577" i="84"/>
  <c r="I577" i="84" s="1"/>
  <c r="AB576" i="84"/>
  <c r="O576" i="84"/>
  <c r="AC576" i="84" s="1"/>
  <c r="I576" i="84"/>
  <c r="G576" i="84"/>
  <c r="AC575" i="84"/>
  <c r="AB575" i="84"/>
  <c r="O575" i="84"/>
  <c r="G575" i="84"/>
  <c r="I575" i="84" s="1"/>
  <c r="AB574" i="84"/>
  <c r="O574" i="84"/>
  <c r="AC574" i="84" s="1"/>
  <c r="I574" i="84"/>
  <c r="G574" i="84"/>
  <c r="AB573" i="84"/>
  <c r="O573" i="84"/>
  <c r="AC573" i="84" s="1"/>
  <c r="G573" i="84"/>
  <c r="I573" i="84" s="1"/>
  <c r="AB572" i="84"/>
  <c r="O572" i="84"/>
  <c r="AC572" i="84" s="1"/>
  <c r="I572" i="84"/>
  <c r="G572" i="84"/>
  <c r="AC571" i="84"/>
  <c r="AB571" i="84"/>
  <c r="O571" i="84"/>
  <c r="G571" i="84"/>
  <c r="I571" i="84" s="1"/>
  <c r="AB570" i="84"/>
  <c r="O570" i="84"/>
  <c r="AC570" i="84" s="1"/>
  <c r="I570" i="84"/>
  <c r="G570" i="84"/>
  <c r="AB569" i="84"/>
  <c r="O569" i="84"/>
  <c r="AC569" i="84" s="1"/>
  <c r="G569" i="84"/>
  <c r="I569" i="84" s="1"/>
  <c r="AB568" i="84"/>
  <c r="O568" i="84"/>
  <c r="AC568" i="84" s="1"/>
  <c r="I568" i="84"/>
  <c r="G568" i="84"/>
  <c r="AC567" i="84"/>
  <c r="AB567" i="84"/>
  <c r="O567" i="84"/>
  <c r="G567" i="84"/>
  <c r="I567" i="84" s="1"/>
  <c r="AB566" i="84"/>
  <c r="O566" i="84"/>
  <c r="AC566" i="84" s="1"/>
  <c r="I566" i="84"/>
  <c r="G566" i="84"/>
  <c r="AB565" i="84"/>
  <c r="O565" i="84"/>
  <c r="AC565" i="84" s="1"/>
  <c r="G565" i="84"/>
  <c r="I565" i="84" s="1"/>
  <c r="AB564" i="84"/>
  <c r="O564" i="84"/>
  <c r="AC564" i="84" s="1"/>
  <c r="I564" i="84"/>
  <c r="G564" i="84"/>
  <c r="AC563" i="84"/>
  <c r="AB563" i="84"/>
  <c r="O563" i="84"/>
  <c r="G563" i="84"/>
  <c r="I563" i="84" s="1"/>
  <c r="AB562" i="84"/>
  <c r="O562" i="84"/>
  <c r="AC562" i="84" s="1"/>
  <c r="I562" i="84"/>
  <c r="G562" i="84"/>
  <c r="AB561" i="84"/>
  <c r="O561" i="84"/>
  <c r="AC561" i="84" s="1"/>
  <c r="G561" i="84"/>
  <c r="I561" i="84" s="1"/>
  <c r="AB560" i="84"/>
  <c r="O560" i="84"/>
  <c r="AC560" i="84" s="1"/>
  <c r="I560" i="84"/>
  <c r="G560" i="84"/>
  <c r="AC559" i="84"/>
  <c r="AB559" i="84"/>
  <c r="O559" i="84"/>
  <c r="G559" i="84"/>
  <c r="I559" i="84" s="1"/>
  <c r="AB558" i="84"/>
  <c r="O558" i="84"/>
  <c r="AC558" i="84" s="1"/>
  <c r="I558" i="84"/>
  <c r="G558" i="84"/>
  <c r="AB557" i="84"/>
  <c r="O557" i="84"/>
  <c r="AC557" i="84" s="1"/>
  <c r="G557" i="84"/>
  <c r="I557" i="84" s="1"/>
  <c r="AB556" i="84"/>
  <c r="O556" i="84"/>
  <c r="AC556" i="84" s="1"/>
  <c r="I556" i="84"/>
  <c r="G556" i="84"/>
  <c r="AC555" i="84"/>
  <c r="AB555" i="84"/>
  <c r="O555" i="84"/>
  <c r="G555" i="84"/>
  <c r="I555" i="84" s="1"/>
  <c r="AB554" i="84"/>
  <c r="O554" i="84"/>
  <c r="AC554" i="84" s="1"/>
  <c r="I554" i="84"/>
  <c r="G554" i="84"/>
  <c r="AB553" i="84"/>
  <c r="O553" i="84"/>
  <c r="AC553" i="84" s="1"/>
  <c r="G553" i="84"/>
  <c r="I553" i="84" s="1"/>
  <c r="AB552" i="84"/>
  <c r="AC552" i="84" s="1"/>
  <c r="O552" i="84"/>
  <c r="I552" i="84"/>
  <c r="G552" i="84"/>
  <c r="AC551" i="84"/>
  <c r="AB551" i="84"/>
  <c r="O551" i="84"/>
  <c r="G551" i="84"/>
  <c r="I551" i="84" s="1"/>
  <c r="AB550" i="84"/>
  <c r="O550" i="84"/>
  <c r="AC550" i="84" s="1"/>
  <c r="I550" i="84"/>
  <c r="G550" i="84"/>
  <c r="AB549" i="84"/>
  <c r="O549" i="84"/>
  <c r="AC549" i="84" s="1"/>
  <c r="G549" i="84"/>
  <c r="I549" i="84" s="1"/>
  <c r="AB548" i="84"/>
  <c r="O548" i="84"/>
  <c r="AC548" i="84" s="1"/>
  <c r="I548" i="84"/>
  <c r="G548" i="84"/>
  <c r="AC547" i="84"/>
  <c r="AB547" i="84"/>
  <c r="O547" i="84"/>
  <c r="G547" i="84"/>
  <c r="I547" i="84" s="1"/>
  <c r="AB546" i="84"/>
  <c r="O546" i="84"/>
  <c r="AC546" i="84" s="1"/>
  <c r="I546" i="84"/>
  <c r="G546" i="84"/>
  <c r="AB545" i="84"/>
  <c r="O545" i="84"/>
  <c r="AC545" i="84" s="1"/>
  <c r="G545" i="84"/>
  <c r="I545" i="84" s="1"/>
  <c r="AB544" i="84"/>
  <c r="O544" i="84"/>
  <c r="AC544" i="84" s="1"/>
  <c r="I544" i="84"/>
  <c r="G544" i="84"/>
  <c r="AC543" i="84"/>
  <c r="AB543" i="84"/>
  <c r="O543" i="84"/>
  <c r="G543" i="84"/>
  <c r="I543" i="84" s="1"/>
  <c r="AB542" i="84"/>
  <c r="O542" i="84"/>
  <c r="AC542" i="84" s="1"/>
  <c r="I542" i="84"/>
  <c r="G542" i="84"/>
  <c r="AB541" i="84"/>
  <c r="O541" i="84"/>
  <c r="AC541" i="84" s="1"/>
  <c r="G541" i="84"/>
  <c r="I541" i="84" s="1"/>
  <c r="AB540" i="84"/>
  <c r="O540" i="84"/>
  <c r="AC540" i="84" s="1"/>
  <c r="I540" i="84"/>
  <c r="G540" i="84"/>
  <c r="AB539" i="84"/>
  <c r="O539" i="84"/>
  <c r="AC539" i="84" s="1"/>
  <c r="G539" i="84"/>
  <c r="I539" i="84" s="1"/>
  <c r="AB538" i="84"/>
  <c r="O538" i="84"/>
  <c r="AC538" i="84" s="1"/>
  <c r="I538" i="84"/>
  <c r="G538" i="84"/>
  <c r="AB537" i="84"/>
  <c r="O537" i="84"/>
  <c r="AC537" i="84" s="1"/>
  <c r="G537" i="84"/>
  <c r="I537" i="84" s="1"/>
  <c r="AB536" i="84"/>
  <c r="O536" i="84"/>
  <c r="AC536" i="84" s="1"/>
  <c r="I536" i="84"/>
  <c r="G536" i="84"/>
  <c r="AB535" i="84"/>
  <c r="O535" i="84"/>
  <c r="AC535" i="84" s="1"/>
  <c r="G535" i="84"/>
  <c r="I535" i="84" s="1"/>
  <c r="AB534" i="84"/>
  <c r="O534" i="84"/>
  <c r="AC534" i="84" s="1"/>
  <c r="I534" i="84"/>
  <c r="G534" i="84"/>
  <c r="AB533" i="84"/>
  <c r="O533" i="84"/>
  <c r="AC533" i="84" s="1"/>
  <c r="G533" i="84"/>
  <c r="I533" i="84" s="1"/>
  <c r="AB532" i="84"/>
  <c r="O532" i="84"/>
  <c r="AC532" i="84" s="1"/>
  <c r="I532" i="84"/>
  <c r="G532" i="84"/>
  <c r="AB531" i="84"/>
  <c r="O531" i="84"/>
  <c r="AC531" i="84" s="1"/>
  <c r="G531" i="84"/>
  <c r="I531" i="84" s="1"/>
  <c r="AB530" i="84"/>
  <c r="O530" i="84"/>
  <c r="AC530" i="84" s="1"/>
  <c r="I530" i="84"/>
  <c r="G530" i="84"/>
  <c r="AB529" i="84"/>
  <c r="O529" i="84"/>
  <c r="AC529" i="84" s="1"/>
  <c r="G529" i="84"/>
  <c r="I529" i="84" s="1"/>
  <c r="AB528" i="84"/>
  <c r="O528" i="84"/>
  <c r="AC528" i="84" s="1"/>
  <c r="I528" i="84"/>
  <c r="G528" i="84"/>
  <c r="AB527" i="84"/>
  <c r="O527" i="84"/>
  <c r="AC527" i="84" s="1"/>
  <c r="G527" i="84"/>
  <c r="I527" i="84" s="1"/>
  <c r="AB526" i="84"/>
  <c r="O526" i="84"/>
  <c r="AC526" i="84" s="1"/>
  <c r="I526" i="84"/>
  <c r="G526" i="84"/>
  <c r="AB525" i="84"/>
  <c r="O525" i="84"/>
  <c r="AC525" i="84" s="1"/>
  <c r="G525" i="84"/>
  <c r="I525" i="84" s="1"/>
  <c r="AB524" i="84"/>
  <c r="O524" i="84"/>
  <c r="AC524" i="84" s="1"/>
  <c r="I524" i="84"/>
  <c r="G524" i="84"/>
  <c r="AB523" i="84"/>
  <c r="O523" i="84"/>
  <c r="AC523" i="84" s="1"/>
  <c r="G523" i="84"/>
  <c r="I523" i="84" s="1"/>
  <c r="AB522" i="84"/>
  <c r="O522" i="84"/>
  <c r="AC522" i="84" s="1"/>
  <c r="I522" i="84"/>
  <c r="G522" i="84"/>
  <c r="AB521" i="84"/>
  <c r="O521" i="84"/>
  <c r="AC521" i="84" s="1"/>
  <c r="G521" i="84"/>
  <c r="I521" i="84" s="1"/>
  <c r="AB520" i="84"/>
  <c r="O520" i="84"/>
  <c r="AC520" i="84" s="1"/>
  <c r="I520" i="84"/>
  <c r="G520" i="84"/>
  <c r="AB519" i="84"/>
  <c r="O519" i="84"/>
  <c r="AC519" i="84" s="1"/>
  <c r="G519" i="84"/>
  <c r="I519" i="84" s="1"/>
  <c r="AB518" i="84"/>
  <c r="O518" i="84"/>
  <c r="AC518" i="84" s="1"/>
  <c r="I518" i="84"/>
  <c r="G518" i="84"/>
  <c r="AB517" i="84"/>
  <c r="O517" i="84"/>
  <c r="AC517" i="84" s="1"/>
  <c r="G517" i="84"/>
  <c r="I517" i="84" s="1"/>
  <c r="AB516" i="84"/>
  <c r="O516" i="84"/>
  <c r="AC516" i="84" s="1"/>
  <c r="I516" i="84"/>
  <c r="G516" i="84"/>
  <c r="AB515" i="84"/>
  <c r="O515" i="84"/>
  <c r="AC515" i="84" s="1"/>
  <c r="G515" i="84"/>
  <c r="I515" i="84" s="1"/>
  <c r="AB514" i="84"/>
  <c r="O514" i="84"/>
  <c r="AC514" i="84" s="1"/>
  <c r="I514" i="84"/>
  <c r="G514" i="84"/>
  <c r="AB513" i="84"/>
  <c r="O513" i="84"/>
  <c r="AC513" i="84" s="1"/>
  <c r="G513" i="84"/>
  <c r="I513" i="84" s="1"/>
  <c r="AB512" i="84"/>
  <c r="O512" i="84"/>
  <c r="AC512" i="84" s="1"/>
  <c r="I512" i="84"/>
  <c r="G512" i="84"/>
  <c r="AB511" i="84"/>
  <c r="O511" i="84"/>
  <c r="AC511" i="84" s="1"/>
  <c r="G511" i="84"/>
  <c r="I511" i="84" s="1"/>
  <c r="AB510" i="84"/>
  <c r="O510" i="84"/>
  <c r="AC510" i="84" s="1"/>
  <c r="I510" i="84"/>
  <c r="G510" i="84"/>
  <c r="AB509" i="84"/>
  <c r="O509" i="84"/>
  <c r="AC509" i="84" s="1"/>
  <c r="G509" i="84"/>
  <c r="I509" i="84" s="1"/>
  <c r="AB508" i="84"/>
  <c r="O508" i="84"/>
  <c r="AC508" i="84" s="1"/>
  <c r="I508" i="84"/>
  <c r="G508" i="84"/>
  <c r="AB507" i="84"/>
  <c r="O507" i="84"/>
  <c r="AC507" i="84" s="1"/>
  <c r="G507" i="84"/>
  <c r="I507" i="84" s="1"/>
  <c r="AB506" i="84"/>
  <c r="O506" i="84"/>
  <c r="AC506" i="84" s="1"/>
  <c r="I506" i="84"/>
  <c r="G506" i="84"/>
  <c r="AB505" i="84"/>
  <c r="O505" i="84"/>
  <c r="AC505" i="84" s="1"/>
  <c r="G505" i="84"/>
  <c r="I505" i="84" s="1"/>
  <c r="AB504" i="84"/>
  <c r="O504" i="84"/>
  <c r="AC504" i="84" s="1"/>
  <c r="I504" i="84"/>
  <c r="G504" i="84"/>
  <c r="AB503" i="84"/>
  <c r="O503" i="84"/>
  <c r="AC503" i="84" s="1"/>
  <c r="G503" i="84"/>
  <c r="I503" i="84" s="1"/>
  <c r="AB502" i="84"/>
  <c r="O502" i="84"/>
  <c r="AC502" i="84" s="1"/>
  <c r="I502" i="84"/>
  <c r="G502" i="84"/>
  <c r="AB501" i="84"/>
  <c r="O501" i="84"/>
  <c r="AC501" i="84" s="1"/>
  <c r="G501" i="84"/>
  <c r="I501" i="84" s="1"/>
  <c r="AB500" i="84"/>
  <c r="O500" i="84"/>
  <c r="AC500" i="84" s="1"/>
  <c r="I500" i="84"/>
  <c r="G500" i="84"/>
  <c r="AB499" i="84"/>
  <c r="O499" i="84"/>
  <c r="AC499" i="84" s="1"/>
  <c r="G499" i="84"/>
  <c r="I499" i="84" s="1"/>
  <c r="AB498" i="84"/>
  <c r="O498" i="84"/>
  <c r="AC498" i="84" s="1"/>
  <c r="I498" i="84"/>
  <c r="G498" i="84"/>
  <c r="AB497" i="84"/>
  <c r="O497" i="84"/>
  <c r="AC497" i="84" s="1"/>
  <c r="G497" i="84"/>
  <c r="I497" i="84" s="1"/>
  <c r="AB496" i="84"/>
  <c r="O496" i="84"/>
  <c r="AC496" i="84" s="1"/>
  <c r="I496" i="84"/>
  <c r="G496" i="84"/>
  <c r="AB495" i="84"/>
  <c r="O495" i="84"/>
  <c r="AC495" i="84" s="1"/>
  <c r="G495" i="84"/>
  <c r="I495" i="84" s="1"/>
  <c r="AB494" i="84"/>
  <c r="O494" i="84"/>
  <c r="AC494" i="84" s="1"/>
  <c r="I494" i="84"/>
  <c r="G494" i="84"/>
  <c r="AB493" i="84"/>
  <c r="O493" i="84"/>
  <c r="AC493" i="84" s="1"/>
  <c r="G493" i="84"/>
  <c r="I493" i="84" s="1"/>
  <c r="AB492" i="84"/>
  <c r="O492" i="84"/>
  <c r="AC492" i="84" s="1"/>
  <c r="I492" i="84"/>
  <c r="G492" i="84"/>
  <c r="AB491" i="84"/>
  <c r="O491" i="84"/>
  <c r="AC491" i="84" s="1"/>
  <c r="G491" i="84"/>
  <c r="I491" i="84" s="1"/>
  <c r="AB490" i="84"/>
  <c r="O490" i="84"/>
  <c r="AC490" i="84" s="1"/>
  <c r="I490" i="84"/>
  <c r="G490" i="84"/>
  <c r="AB489" i="84"/>
  <c r="O489" i="84"/>
  <c r="AC489" i="84" s="1"/>
  <c r="G489" i="84"/>
  <c r="I489" i="84" s="1"/>
  <c r="AB488" i="84"/>
  <c r="O488" i="84"/>
  <c r="AC488" i="84" s="1"/>
  <c r="I488" i="84"/>
  <c r="G488" i="84"/>
  <c r="AB487" i="84"/>
  <c r="O487" i="84"/>
  <c r="AC487" i="84" s="1"/>
  <c r="G487" i="84"/>
  <c r="I487" i="84" s="1"/>
  <c r="AB486" i="84"/>
  <c r="O486" i="84"/>
  <c r="AC486" i="84" s="1"/>
  <c r="I486" i="84"/>
  <c r="G486" i="84"/>
  <c r="AB485" i="84"/>
  <c r="O485" i="84"/>
  <c r="AC485" i="84" s="1"/>
  <c r="G485" i="84"/>
  <c r="I485" i="84" s="1"/>
  <c r="AB484" i="84"/>
  <c r="O484" i="84"/>
  <c r="AC484" i="84" s="1"/>
  <c r="I484" i="84"/>
  <c r="G484" i="84"/>
  <c r="AB483" i="84"/>
  <c r="O483" i="84"/>
  <c r="AC483" i="84" s="1"/>
  <c r="G483" i="84"/>
  <c r="I483" i="84" s="1"/>
  <c r="AB482" i="84"/>
  <c r="O482" i="84"/>
  <c r="AC482" i="84" s="1"/>
  <c r="I482" i="84"/>
  <c r="G482" i="84"/>
  <c r="AB481" i="84"/>
  <c r="O481" i="84"/>
  <c r="AC481" i="84" s="1"/>
  <c r="G481" i="84"/>
  <c r="I481" i="84" s="1"/>
  <c r="AB480" i="84"/>
  <c r="O480" i="84"/>
  <c r="AC480" i="84" s="1"/>
  <c r="I480" i="84"/>
  <c r="G480" i="84"/>
  <c r="AB479" i="84"/>
  <c r="O479" i="84"/>
  <c r="AC479" i="84" s="1"/>
  <c r="G479" i="84"/>
  <c r="I479" i="84" s="1"/>
  <c r="AB478" i="84"/>
  <c r="O478" i="84"/>
  <c r="AC478" i="84" s="1"/>
  <c r="I478" i="84"/>
  <c r="G478" i="84"/>
  <c r="AB477" i="84"/>
  <c r="O477" i="84"/>
  <c r="AC477" i="84" s="1"/>
  <c r="G477" i="84"/>
  <c r="I477" i="84" s="1"/>
  <c r="AB476" i="84"/>
  <c r="O476" i="84"/>
  <c r="AC476" i="84" s="1"/>
  <c r="I476" i="84"/>
  <c r="G476" i="84"/>
  <c r="AB475" i="84"/>
  <c r="O475" i="84"/>
  <c r="AC475" i="84" s="1"/>
  <c r="G475" i="84"/>
  <c r="I475" i="84" s="1"/>
  <c r="AB474" i="84"/>
  <c r="O474" i="84"/>
  <c r="AC474" i="84" s="1"/>
  <c r="I474" i="84"/>
  <c r="G474" i="84"/>
  <c r="AB473" i="84"/>
  <c r="O473" i="84"/>
  <c r="AC473" i="84" s="1"/>
  <c r="G473" i="84"/>
  <c r="I473" i="84" s="1"/>
  <c r="AB472" i="84"/>
  <c r="O472" i="84"/>
  <c r="AC472" i="84" s="1"/>
  <c r="I472" i="84"/>
  <c r="G472" i="84"/>
  <c r="AB471" i="84"/>
  <c r="O471" i="84"/>
  <c r="AC471" i="84" s="1"/>
  <c r="G471" i="84"/>
  <c r="I471" i="84" s="1"/>
  <c r="AB470" i="84"/>
  <c r="O470" i="84"/>
  <c r="AC470" i="84" s="1"/>
  <c r="I470" i="84"/>
  <c r="G470" i="84"/>
  <c r="AB469" i="84"/>
  <c r="O469" i="84"/>
  <c r="AC469" i="84" s="1"/>
  <c r="G469" i="84"/>
  <c r="I469" i="84" s="1"/>
  <c r="AB468" i="84"/>
  <c r="O468" i="84"/>
  <c r="AC468" i="84" s="1"/>
  <c r="I468" i="84"/>
  <c r="G468" i="84"/>
  <c r="AB467" i="84"/>
  <c r="O467" i="84"/>
  <c r="AC467" i="84" s="1"/>
  <c r="G467" i="84"/>
  <c r="I467" i="84" s="1"/>
  <c r="AB466" i="84"/>
  <c r="O466" i="84"/>
  <c r="AC466" i="84" s="1"/>
  <c r="I466" i="84"/>
  <c r="G466" i="84"/>
  <c r="AB465" i="84"/>
  <c r="O465" i="84"/>
  <c r="AC465" i="84" s="1"/>
  <c r="G465" i="84"/>
  <c r="I465" i="84" s="1"/>
  <c r="AB464" i="84"/>
  <c r="O464" i="84"/>
  <c r="AC464" i="84" s="1"/>
  <c r="I464" i="84"/>
  <c r="G464" i="84"/>
  <c r="AB463" i="84"/>
  <c r="O463" i="84"/>
  <c r="AC463" i="84" s="1"/>
  <c r="G463" i="84"/>
  <c r="I463" i="84" s="1"/>
  <c r="AB462" i="84"/>
  <c r="O462" i="84"/>
  <c r="AC462" i="84" s="1"/>
  <c r="I462" i="84"/>
  <c r="G462" i="84"/>
  <c r="AB461" i="84"/>
  <c r="O461" i="84"/>
  <c r="AC461" i="84" s="1"/>
  <c r="G461" i="84"/>
  <c r="I461" i="84" s="1"/>
  <c r="AB460" i="84"/>
  <c r="O460" i="84"/>
  <c r="AC460" i="84" s="1"/>
  <c r="I460" i="84"/>
  <c r="G460" i="84"/>
  <c r="AB459" i="84"/>
  <c r="O459" i="84"/>
  <c r="AC459" i="84" s="1"/>
  <c r="G459" i="84"/>
  <c r="I459" i="84" s="1"/>
  <c r="AB458" i="84"/>
  <c r="O458" i="84"/>
  <c r="AC458" i="84" s="1"/>
  <c r="I458" i="84"/>
  <c r="G458" i="84"/>
  <c r="AB457" i="84"/>
  <c r="O457" i="84"/>
  <c r="AC457" i="84" s="1"/>
  <c r="G457" i="84"/>
  <c r="I457" i="84" s="1"/>
  <c r="AB456" i="84"/>
  <c r="O456" i="84"/>
  <c r="AC456" i="84" s="1"/>
  <c r="I456" i="84"/>
  <c r="G456" i="84"/>
  <c r="AB455" i="84"/>
  <c r="O455" i="84"/>
  <c r="AC455" i="84" s="1"/>
  <c r="G455" i="84"/>
  <c r="I455" i="84" s="1"/>
  <c r="AB454" i="84"/>
  <c r="O454" i="84"/>
  <c r="AC454" i="84" s="1"/>
  <c r="I454" i="84"/>
  <c r="G454" i="84"/>
  <c r="AB453" i="84"/>
  <c r="O453" i="84"/>
  <c r="AC453" i="84" s="1"/>
  <c r="G453" i="84"/>
  <c r="I453" i="84" s="1"/>
  <c r="AB452" i="84"/>
  <c r="O452" i="84"/>
  <c r="AC452" i="84" s="1"/>
  <c r="I452" i="84"/>
  <c r="G452" i="84"/>
  <c r="AB451" i="84"/>
  <c r="O451" i="84"/>
  <c r="AC451" i="84" s="1"/>
  <c r="G451" i="84"/>
  <c r="I451" i="84" s="1"/>
  <c r="AB450" i="84"/>
  <c r="O450" i="84"/>
  <c r="AC450" i="84" s="1"/>
  <c r="I450" i="84"/>
  <c r="G450" i="84"/>
  <c r="AB449" i="84"/>
  <c r="O449" i="84"/>
  <c r="AC449" i="84" s="1"/>
  <c r="G449" i="84"/>
  <c r="I449" i="84" s="1"/>
  <c r="AB448" i="84"/>
  <c r="O448" i="84"/>
  <c r="AC448" i="84" s="1"/>
  <c r="I448" i="84"/>
  <c r="G448" i="84"/>
  <c r="AB447" i="84"/>
  <c r="O447" i="84"/>
  <c r="AC447" i="84" s="1"/>
  <c r="G447" i="84"/>
  <c r="I447" i="84" s="1"/>
  <c r="AB446" i="84"/>
  <c r="O446" i="84"/>
  <c r="AC446" i="84" s="1"/>
  <c r="I446" i="84"/>
  <c r="G446" i="84"/>
  <c r="AB445" i="84"/>
  <c r="O445" i="84"/>
  <c r="AC445" i="84" s="1"/>
  <c r="G445" i="84"/>
  <c r="I445" i="84" s="1"/>
  <c r="AB444" i="84"/>
  <c r="O444" i="84"/>
  <c r="AC444" i="84" s="1"/>
  <c r="I444" i="84"/>
  <c r="G444" i="84"/>
  <c r="AB443" i="84"/>
  <c r="O443" i="84"/>
  <c r="AC443" i="84" s="1"/>
  <c r="G443" i="84"/>
  <c r="I443" i="84" s="1"/>
  <c r="AB442" i="84"/>
  <c r="O442" i="84"/>
  <c r="AC442" i="84" s="1"/>
  <c r="I442" i="84"/>
  <c r="G442" i="84"/>
  <c r="AB441" i="84"/>
  <c r="O441" i="84"/>
  <c r="AC441" i="84" s="1"/>
  <c r="G441" i="84"/>
  <c r="I441" i="84" s="1"/>
  <c r="AB440" i="84"/>
  <c r="O440" i="84"/>
  <c r="AC440" i="84" s="1"/>
  <c r="I440" i="84"/>
  <c r="G440" i="84"/>
  <c r="AB439" i="84"/>
  <c r="O439" i="84"/>
  <c r="AC439" i="84" s="1"/>
  <c r="I439" i="84"/>
  <c r="G439" i="84"/>
  <c r="AB438" i="84"/>
  <c r="O438" i="84"/>
  <c r="I438" i="84"/>
  <c r="G438" i="84"/>
  <c r="AB437" i="84"/>
  <c r="O437" i="84"/>
  <c r="AC437" i="84" s="1"/>
  <c r="G437" i="84"/>
  <c r="I437" i="84" s="1"/>
  <c r="AB436" i="84"/>
  <c r="AC436" i="84" s="1"/>
  <c r="O436" i="84"/>
  <c r="I436" i="84"/>
  <c r="G436" i="84"/>
  <c r="AB435" i="84"/>
  <c r="O435" i="84"/>
  <c r="AC435" i="84" s="1"/>
  <c r="G435" i="84"/>
  <c r="I435" i="84" s="1"/>
  <c r="AB434" i="84"/>
  <c r="O434" i="84"/>
  <c r="I434" i="84"/>
  <c r="G434" i="84"/>
  <c r="AB433" i="84"/>
  <c r="O433" i="84"/>
  <c r="AC433" i="84" s="1"/>
  <c r="G433" i="84"/>
  <c r="I433" i="84" s="1"/>
  <c r="AB432" i="84"/>
  <c r="AC432" i="84" s="1"/>
  <c r="O432" i="84"/>
  <c r="I432" i="84"/>
  <c r="G432" i="84"/>
  <c r="AB431" i="84"/>
  <c r="O431" i="84"/>
  <c r="AC431" i="84" s="1"/>
  <c r="G431" i="84"/>
  <c r="I431" i="84" s="1"/>
  <c r="AB430" i="84"/>
  <c r="O430" i="84"/>
  <c r="I430" i="84"/>
  <c r="G430" i="84"/>
  <c r="AB429" i="84"/>
  <c r="O429" i="84"/>
  <c r="AC429" i="84" s="1"/>
  <c r="G429" i="84"/>
  <c r="I429" i="84" s="1"/>
  <c r="AB428" i="84"/>
  <c r="AC428" i="84" s="1"/>
  <c r="O428" i="84"/>
  <c r="I428" i="84"/>
  <c r="G428" i="84"/>
  <c r="AB427" i="84"/>
  <c r="O427" i="84"/>
  <c r="AC427" i="84" s="1"/>
  <c r="G427" i="84"/>
  <c r="I427" i="84" s="1"/>
  <c r="AB426" i="84"/>
  <c r="O426" i="84"/>
  <c r="I426" i="84"/>
  <c r="G426" i="84"/>
  <c r="AB425" i="84"/>
  <c r="O425" i="84"/>
  <c r="AC425" i="84" s="1"/>
  <c r="G425" i="84"/>
  <c r="I425" i="84" s="1"/>
  <c r="AB424" i="84"/>
  <c r="AC424" i="84" s="1"/>
  <c r="O424" i="84"/>
  <c r="I424" i="84"/>
  <c r="G424" i="84"/>
  <c r="AB423" i="84"/>
  <c r="O423" i="84"/>
  <c r="AC423" i="84" s="1"/>
  <c r="G423" i="84"/>
  <c r="I423" i="84" s="1"/>
  <c r="AB422" i="84"/>
  <c r="O422" i="84"/>
  <c r="I422" i="84"/>
  <c r="G422" i="84"/>
  <c r="AB421" i="84"/>
  <c r="O421" i="84"/>
  <c r="AC421" i="84" s="1"/>
  <c r="G421" i="84"/>
  <c r="I421" i="84" s="1"/>
  <c r="AB420" i="84"/>
  <c r="AC420" i="84" s="1"/>
  <c r="O420" i="84"/>
  <c r="I420" i="84"/>
  <c r="G420" i="84"/>
  <c r="AB419" i="84"/>
  <c r="O419" i="84"/>
  <c r="AC419" i="84" s="1"/>
  <c r="G419" i="84"/>
  <c r="I419" i="84" s="1"/>
  <c r="AB418" i="84"/>
  <c r="O418" i="84"/>
  <c r="I418" i="84"/>
  <c r="G418" i="84"/>
  <c r="AB417" i="84"/>
  <c r="O417" i="84"/>
  <c r="AC417" i="84" s="1"/>
  <c r="G417" i="84"/>
  <c r="I417" i="84" s="1"/>
  <c r="AB416" i="84"/>
  <c r="AC416" i="84" s="1"/>
  <c r="O416" i="84"/>
  <c r="I416" i="84"/>
  <c r="G416" i="84"/>
  <c r="AB415" i="84"/>
  <c r="O415" i="84"/>
  <c r="AC415" i="84" s="1"/>
  <c r="G415" i="84"/>
  <c r="I415" i="84" s="1"/>
  <c r="AB414" i="84"/>
  <c r="O414" i="84"/>
  <c r="I414" i="84"/>
  <c r="G414" i="84"/>
  <c r="AB413" i="84"/>
  <c r="O413" i="84"/>
  <c r="AC413" i="84" s="1"/>
  <c r="G413" i="84"/>
  <c r="I413" i="84" s="1"/>
  <c r="AB412" i="84"/>
  <c r="AC412" i="84" s="1"/>
  <c r="O412" i="84"/>
  <c r="I412" i="84"/>
  <c r="G412" i="84"/>
  <c r="AB411" i="84"/>
  <c r="O411" i="84"/>
  <c r="AC411" i="84" s="1"/>
  <c r="G411" i="84"/>
  <c r="I411" i="84" s="1"/>
  <c r="AB410" i="84"/>
  <c r="O410" i="84"/>
  <c r="I410" i="84"/>
  <c r="G410" i="84"/>
  <c r="AB409" i="84"/>
  <c r="O409" i="84"/>
  <c r="AC409" i="84" s="1"/>
  <c r="G409" i="84"/>
  <c r="I409" i="84" s="1"/>
  <c r="AB408" i="84"/>
  <c r="AC408" i="84" s="1"/>
  <c r="O408" i="84"/>
  <c r="I408" i="84"/>
  <c r="G408" i="84"/>
  <c r="AB407" i="84"/>
  <c r="O407" i="84"/>
  <c r="AC407" i="84" s="1"/>
  <c r="G407" i="84"/>
  <c r="I407" i="84" s="1"/>
  <c r="AB406" i="84"/>
  <c r="O406" i="84"/>
  <c r="I406" i="84"/>
  <c r="G406" i="84"/>
  <c r="AB405" i="84"/>
  <c r="O405" i="84"/>
  <c r="AC405" i="84" s="1"/>
  <c r="G405" i="84"/>
  <c r="I405" i="84" s="1"/>
  <c r="AC404" i="84"/>
  <c r="AB404" i="84"/>
  <c r="O404" i="84"/>
  <c r="G404" i="84"/>
  <c r="I404" i="84" s="1"/>
  <c r="AB403" i="84"/>
  <c r="O403" i="84"/>
  <c r="AC403" i="84" s="1"/>
  <c r="I403" i="84"/>
  <c r="G403" i="84"/>
  <c r="AB402" i="84"/>
  <c r="O402" i="84"/>
  <c r="I402" i="84"/>
  <c r="G402" i="84"/>
  <c r="AC401" i="84"/>
  <c r="AB401" i="84"/>
  <c r="O401" i="84"/>
  <c r="G401" i="84"/>
  <c r="I401" i="84" s="1"/>
  <c r="AC400" i="84"/>
  <c r="AB400" i="84"/>
  <c r="O400" i="84"/>
  <c r="G400" i="84"/>
  <c r="I400" i="84" s="1"/>
  <c r="AC399" i="84"/>
  <c r="AB399" i="84"/>
  <c r="O399" i="84"/>
  <c r="I399" i="84"/>
  <c r="G399" i="84"/>
  <c r="AB398" i="84"/>
  <c r="O398" i="84"/>
  <c r="I398" i="84"/>
  <c r="G398" i="84"/>
  <c r="AB397" i="84"/>
  <c r="O397" i="84"/>
  <c r="AC397" i="84" s="1"/>
  <c r="G397" i="84"/>
  <c r="I397" i="84" s="1"/>
  <c r="AC396" i="84"/>
  <c r="AB396" i="84"/>
  <c r="O396" i="84"/>
  <c r="G396" i="84"/>
  <c r="I396" i="84" s="1"/>
  <c r="AB395" i="84"/>
  <c r="O395" i="84"/>
  <c r="AC395" i="84" s="1"/>
  <c r="I395" i="84"/>
  <c r="G395" i="84"/>
  <c r="AB394" i="84"/>
  <c r="O394" i="84"/>
  <c r="I394" i="84"/>
  <c r="G394" i="84"/>
  <c r="AC393" i="84"/>
  <c r="AB393" i="84"/>
  <c r="O393" i="84"/>
  <c r="G393" i="84"/>
  <c r="I393" i="84" s="1"/>
  <c r="AC392" i="84"/>
  <c r="AB392" i="84"/>
  <c r="O392" i="84"/>
  <c r="G392" i="84"/>
  <c r="I392" i="84" s="1"/>
  <c r="AC391" i="84"/>
  <c r="AB391" i="84"/>
  <c r="O391" i="84"/>
  <c r="I391" i="84"/>
  <c r="G391" i="84"/>
  <c r="AB390" i="84"/>
  <c r="O390" i="84"/>
  <c r="I390" i="84"/>
  <c r="G390" i="84"/>
  <c r="AB389" i="84"/>
  <c r="O389" i="84"/>
  <c r="AC389" i="84" s="1"/>
  <c r="G389" i="84"/>
  <c r="I389" i="84" s="1"/>
  <c r="AC388" i="84"/>
  <c r="AB388" i="84"/>
  <c r="O388" i="84"/>
  <c r="G388" i="84"/>
  <c r="I388" i="84" s="1"/>
  <c r="AB387" i="84"/>
  <c r="O387" i="84"/>
  <c r="AC387" i="84" s="1"/>
  <c r="I387" i="84"/>
  <c r="G387" i="84"/>
  <c r="AB386" i="84"/>
  <c r="O386" i="84"/>
  <c r="I386" i="84"/>
  <c r="G386" i="84"/>
  <c r="AC385" i="84"/>
  <c r="AB385" i="84"/>
  <c r="O385" i="84"/>
  <c r="G385" i="84"/>
  <c r="I385" i="84" s="1"/>
  <c r="AC384" i="84"/>
  <c r="AB384" i="84"/>
  <c r="O384" i="84"/>
  <c r="G384" i="84"/>
  <c r="I384" i="84" s="1"/>
  <c r="AC383" i="84"/>
  <c r="AB383" i="84"/>
  <c r="O383" i="84"/>
  <c r="I383" i="84"/>
  <c r="G383" i="84"/>
  <c r="AB382" i="84"/>
  <c r="O382" i="84"/>
  <c r="I382" i="84"/>
  <c r="G382" i="84"/>
  <c r="AB381" i="84"/>
  <c r="O381" i="84"/>
  <c r="AC381" i="84" s="1"/>
  <c r="G381" i="84"/>
  <c r="I381" i="84" s="1"/>
  <c r="AC380" i="84"/>
  <c r="AB380" i="84"/>
  <c r="O380" i="84"/>
  <c r="G380" i="84"/>
  <c r="I380" i="84" s="1"/>
  <c r="AB379" i="84"/>
  <c r="O379" i="84"/>
  <c r="AC379" i="84" s="1"/>
  <c r="I379" i="84"/>
  <c r="G379" i="84"/>
  <c r="AB378" i="84"/>
  <c r="O378" i="84"/>
  <c r="I378" i="84"/>
  <c r="G378" i="84"/>
  <c r="AC377" i="84"/>
  <c r="AB377" i="84"/>
  <c r="O377" i="84"/>
  <c r="G377" i="84"/>
  <c r="I377" i="84" s="1"/>
  <c r="AC376" i="84"/>
  <c r="AB376" i="84"/>
  <c r="O376" i="84"/>
  <c r="G376" i="84"/>
  <c r="I376" i="84" s="1"/>
  <c r="AC375" i="84"/>
  <c r="AB375" i="84"/>
  <c r="O375" i="84"/>
  <c r="I375" i="84"/>
  <c r="G375" i="84"/>
  <c r="AB374" i="84"/>
  <c r="O374" i="84"/>
  <c r="I374" i="84"/>
  <c r="G374" i="84"/>
  <c r="AB373" i="84"/>
  <c r="O373" i="84"/>
  <c r="AC373" i="84" s="1"/>
  <c r="G373" i="84"/>
  <c r="I373" i="84" s="1"/>
  <c r="AB372" i="84"/>
  <c r="O372" i="84"/>
  <c r="AC372" i="84" s="1"/>
  <c r="G372" i="84"/>
  <c r="I372" i="84" s="1"/>
  <c r="AB371" i="84"/>
  <c r="O371" i="84"/>
  <c r="AC371" i="84" s="1"/>
  <c r="I371" i="84"/>
  <c r="G371" i="84"/>
  <c r="AC370" i="84"/>
  <c r="AB370" i="84"/>
  <c r="O370" i="84"/>
  <c r="G370" i="84"/>
  <c r="I370" i="84" s="1"/>
  <c r="AB369" i="84"/>
  <c r="AC369" i="84" s="1"/>
  <c r="O369" i="84"/>
  <c r="I369" i="84"/>
  <c r="G369" i="84"/>
  <c r="AB368" i="84"/>
  <c r="O368" i="84"/>
  <c r="AC368" i="84" s="1"/>
  <c r="G368" i="84"/>
  <c r="I368" i="84" s="1"/>
  <c r="AB367" i="84"/>
  <c r="O367" i="84"/>
  <c r="AC367" i="84" s="1"/>
  <c r="I367" i="84"/>
  <c r="G367" i="84"/>
  <c r="AC366" i="84"/>
  <c r="AB366" i="84"/>
  <c r="O366" i="84"/>
  <c r="G366" i="84"/>
  <c r="I366" i="84" s="1"/>
  <c r="AB365" i="84"/>
  <c r="AC365" i="84" s="1"/>
  <c r="O365" i="84"/>
  <c r="I365" i="84"/>
  <c r="G365" i="84"/>
  <c r="AB364" i="84"/>
  <c r="O364" i="84"/>
  <c r="AC364" i="84" s="1"/>
  <c r="G364" i="84"/>
  <c r="I364" i="84" s="1"/>
  <c r="AB363" i="84"/>
  <c r="O363" i="84"/>
  <c r="AC363" i="84" s="1"/>
  <c r="I363" i="84"/>
  <c r="G363" i="84"/>
  <c r="AC362" i="84"/>
  <c r="AB362" i="84"/>
  <c r="O362" i="84"/>
  <c r="G362" i="84"/>
  <c r="I362" i="84" s="1"/>
  <c r="AB361" i="84"/>
  <c r="AC361" i="84" s="1"/>
  <c r="O361" i="84"/>
  <c r="I361" i="84"/>
  <c r="G361" i="84"/>
  <c r="AB360" i="84"/>
  <c r="O360" i="84"/>
  <c r="AC360" i="84" s="1"/>
  <c r="G360" i="84"/>
  <c r="I360" i="84" s="1"/>
  <c r="AB359" i="84"/>
  <c r="O359" i="84"/>
  <c r="AC359" i="84" s="1"/>
  <c r="I359" i="84"/>
  <c r="G359" i="84"/>
  <c r="AC358" i="84"/>
  <c r="AB358" i="84"/>
  <c r="O358" i="84"/>
  <c r="G358" i="84"/>
  <c r="I358" i="84" s="1"/>
  <c r="AB357" i="84"/>
  <c r="AC357" i="84" s="1"/>
  <c r="O357" i="84"/>
  <c r="I357" i="84"/>
  <c r="G357" i="84"/>
  <c r="AB356" i="84"/>
  <c r="O356" i="84"/>
  <c r="AC356" i="84" s="1"/>
  <c r="G356" i="84"/>
  <c r="I356" i="84" s="1"/>
  <c r="AB355" i="84"/>
  <c r="O355" i="84"/>
  <c r="AC355" i="84" s="1"/>
  <c r="I355" i="84"/>
  <c r="G355" i="84"/>
  <c r="AC354" i="84"/>
  <c r="AB354" i="84"/>
  <c r="O354" i="84"/>
  <c r="G354" i="84"/>
  <c r="I354" i="84" s="1"/>
  <c r="AB353" i="84"/>
  <c r="AC353" i="84" s="1"/>
  <c r="O353" i="84"/>
  <c r="I353" i="84"/>
  <c r="G353" i="84"/>
  <c r="AB352" i="84"/>
  <c r="O352" i="84"/>
  <c r="AC352" i="84" s="1"/>
  <c r="G352" i="84"/>
  <c r="I352" i="84" s="1"/>
  <c r="AB351" i="84"/>
  <c r="O351" i="84"/>
  <c r="AC351" i="84" s="1"/>
  <c r="I351" i="84"/>
  <c r="G351" i="84"/>
  <c r="AC350" i="84"/>
  <c r="AB350" i="84"/>
  <c r="O350" i="84"/>
  <c r="G350" i="84"/>
  <c r="I350" i="84" s="1"/>
  <c r="AB349" i="84"/>
  <c r="AC349" i="84" s="1"/>
  <c r="O349" i="84"/>
  <c r="I349" i="84"/>
  <c r="G349" i="84"/>
  <c r="AB348" i="84"/>
  <c r="O348" i="84"/>
  <c r="AC348" i="84" s="1"/>
  <c r="G348" i="84"/>
  <c r="I348" i="84" s="1"/>
  <c r="AB347" i="84"/>
  <c r="O347" i="84"/>
  <c r="AC347" i="84" s="1"/>
  <c r="I347" i="84"/>
  <c r="G347" i="84"/>
  <c r="AC346" i="84"/>
  <c r="AB346" i="84"/>
  <c r="O346" i="84"/>
  <c r="G346" i="84"/>
  <c r="I346" i="84" s="1"/>
  <c r="AB345" i="84"/>
  <c r="AC345" i="84" s="1"/>
  <c r="O345" i="84"/>
  <c r="I345" i="84"/>
  <c r="G345" i="84"/>
  <c r="AB344" i="84"/>
  <c r="O344" i="84"/>
  <c r="AC344" i="84" s="1"/>
  <c r="G344" i="84"/>
  <c r="I344" i="84" s="1"/>
  <c r="AB343" i="84"/>
  <c r="O343" i="84"/>
  <c r="AC343" i="84" s="1"/>
  <c r="I343" i="84"/>
  <c r="G343" i="84"/>
  <c r="AC342" i="84"/>
  <c r="AB342" i="84"/>
  <c r="O342" i="84"/>
  <c r="G342" i="84"/>
  <c r="I342" i="84" s="1"/>
  <c r="AB341" i="84"/>
  <c r="AC341" i="84" s="1"/>
  <c r="O341" i="84"/>
  <c r="I341" i="84"/>
  <c r="G341" i="84"/>
  <c r="AB340" i="84"/>
  <c r="O340" i="84"/>
  <c r="AC340" i="84" s="1"/>
  <c r="G340" i="84"/>
  <c r="I340" i="84" s="1"/>
  <c r="AB339" i="84"/>
  <c r="O339" i="84"/>
  <c r="AC339" i="84" s="1"/>
  <c r="I339" i="84"/>
  <c r="G339" i="84"/>
  <c r="AC338" i="84"/>
  <c r="AB338" i="84"/>
  <c r="O338" i="84"/>
  <c r="G338" i="84"/>
  <c r="I338" i="84" s="1"/>
  <c r="AB337" i="84"/>
  <c r="AC337" i="84" s="1"/>
  <c r="O337" i="84"/>
  <c r="I337" i="84"/>
  <c r="G337" i="84"/>
  <c r="AB336" i="84"/>
  <c r="O336" i="84"/>
  <c r="AC336" i="84" s="1"/>
  <c r="G336" i="84"/>
  <c r="I336" i="84" s="1"/>
  <c r="AB335" i="84"/>
  <c r="O335" i="84"/>
  <c r="AC335" i="84" s="1"/>
  <c r="I335" i="84"/>
  <c r="G335" i="84"/>
  <c r="AB334" i="84"/>
  <c r="O334" i="84"/>
  <c r="AC334" i="84" s="1"/>
  <c r="G334" i="84"/>
  <c r="I334" i="84" s="1"/>
  <c r="AB333" i="84"/>
  <c r="AC333" i="84" s="1"/>
  <c r="O333" i="84"/>
  <c r="I333" i="84"/>
  <c r="G333" i="84"/>
  <c r="AB332" i="84"/>
  <c r="O332" i="84"/>
  <c r="AC332" i="84" s="1"/>
  <c r="G332" i="84"/>
  <c r="I332" i="84" s="1"/>
  <c r="AB331" i="84"/>
  <c r="O331" i="84"/>
  <c r="AC331" i="84" s="1"/>
  <c r="I331" i="84"/>
  <c r="G331" i="84"/>
  <c r="AB330" i="84"/>
  <c r="O330" i="84"/>
  <c r="AC330" i="84" s="1"/>
  <c r="G330" i="84"/>
  <c r="I330" i="84" s="1"/>
  <c r="AB329" i="84"/>
  <c r="AC329" i="84" s="1"/>
  <c r="O329" i="84"/>
  <c r="I329" i="84"/>
  <c r="G329" i="84"/>
  <c r="AC328" i="84"/>
  <c r="AB328" i="84"/>
  <c r="O328" i="84"/>
  <c r="G328" i="84"/>
  <c r="I328" i="84" s="1"/>
  <c r="AB327" i="84"/>
  <c r="O327" i="84"/>
  <c r="I327" i="84"/>
  <c r="G327" i="84"/>
  <c r="AC326" i="84"/>
  <c r="AB326" i="84"/>
  <c r="O326" i="84"/>
  <c r="G326" i="84"/>
  <c r="I326" i="84" s="1"/>
  <c r="AB325" i="84"/>
  <c r="AC325" i="84" s="1"/>
  <c r="O325" i="84"/>
  <c r="I325" i="84"/>
  <c r="G325" i="84"/>
  <c r="AC324" i="84"/>
  <c r="AB324" i="84"/>
  <c r="O324" i="84"/>
  <c r="G324" i="84"/>
  <c r="I324" i="84" s="1"/>
  <c r="AB323" i="84"/>
  <c r="O323" i="84"/>
  <c r="I323" i="84"/>
  <c r="G323" i="84"/>
  <c r="AC322" i="84"/>
  <c r="AB322" i="84"/>
  <c r="O322" i="84"/>
  <c r="G322" i="84"/>
  <c r="I322" i="84" s="1"/>
  <c r="AB321" i="84"/>
  <c r="AC321" i="84" s="1"/>
  <c r="O321" i="84"/>
  <c r="I321" i="84"/>
  <c r="G321" i="84"/>
  <c r="AC320" i="84"/>
  <c r="AB320" i="84"/>
  <c r="O320" i="84"/>
  <c r="G320" i="84"/>
  <c r="I320" i="84" s="1"/>
  <c r="AB319" i="84"/>
  <c r="O319" i="84"/>
  <c r="I319" i="84"/>
  <c r="G319" i="84"/>
  <c r="AC318" i="84"/>
  <c r="AB318" i="84"/>
  <c r="O318" i="84"/>
  <c r="G318" i="84"/>
  <c r="I318" i="84" s="1"/>
  <c r="AB317" i="84"/>
  <c r="AC317" i="84" s="1"/>
  <c r="O317" i="84"/>
  <c r="I317" i="84"/>
  <c r="G317" i="84"/>
  <c r="AC316" i="84"/>
  <c r="AB316" i="84"/>
  <c r="O316" i="84"/>
  <c r="G316" i="84"/>
  <c r="I316" i="84" s="1"/>
  <c r="AB315" i="84"/>
  <c r="O315" i="84"/>
  <c r="I315" i="84"/>
  <c r="G315" i="84"/>
  <c r="AC314" i="84"/>
  <c r="AB314" i="84"/>
  <c r="O314" i="84"/>
  <c r="G314" i="84"/>
  <c r="I314" i="84" s="1"/>
  <c r="AB313" i="84"/>
  <c r="AC313" i="84" s="1"/>
  <c r="O313" i="84"/>
  <c r="I313" i="84"/>
  <c r="G313" i="84"/>
  <c r="AC312" i="84"/>
  <c r="AB312" i="84"/>
  <c r="O312" i="84"/>
  <c r="G312" i="84"/>
  <c r="I312" i="84" s="1"/>
  <c r="AB311" i="84"/>
  <c r="O311" i="84"/>
  <c r="I311" i="84"/>
  <c r="G311" i="84"/>
  <c r="AC310" i="84"/>
  <c r="AB310" i="84"/>
  <c r="O310" i="84"/>
  <c r="G310" i="84"/>
  <c r="I310" i="84" s="1"/>
  <c r="AB309" i="84"/>
  <c r="AC309" i="84" s="1"/>
  <c r="O309" i="84"/>
  <c r="I309" i="84"/>
  <c r="G309" i="84"/>
  <c r="AC308" i="84"/>
  <c r="AB308" i="84"/>
  <c r="O308" i="84"/>
  <c r="G308" i="84"/>
  <c r="I308" i="84" s="1"/>
  <c r="AB307" i="84"/>
  <c r="O307" i="84"/>
  <c r="I307" i="84"/>
  <c r="G307" i="84"/>
  <c r="AC306" i="84"/>
  <c r="AB306" i="84"/>
  <c r="O306" i="84"/>
  <c r="G306" i="84"/>
  <c r="I306" i="84" s="1"/>
  <c r="AB305" i="84"/>
  <c r="AC305" i="84" s="1"/>
  <c r="O305" i="84"/>
  <c r="I305" i="84"/>
  <c r="G305" i="84"/>
  <c r="AC304" i="84"/>
  <c r="AB304" i="84"/>
  <c r="O304" i="84"/>
  <c r="G304" i="84"/>
  <c r="I304" i="84" s="1"/>
  <c r="AB303" i="84"/>
  <c r="O303" i="84"/>
  <c r="I303" i="84"/>
  <c r="G303" i="84"/>
  <c r="AC302" i="84"/>
  <c r="AB302" i="84"/>
  <c r="O302" i="84"/>
  <c r="G302" i="84"/>
  <c r="I302" i="84" s="1"/>
  <c r="AB301" i="84"/>
  <c r="AC301" i="84" s="1"/>
  <c r="O301" i="84"/>
  <c r="I301" i="84"/>
  <c r="G301" i="84"/>
  <c r="AC300" i="84"/>
  <c r="AB300" i="84"/>
  <c r="O300" i="84"/>
  <c r="G300" i="84"/>
  <c r="I300" i="84" s="1"/>
  <c r="AB299" i="84"/>
  <c r="O299" i="84"/>
  <c r="I299" i="84"/>
  <c r="G299" i="84"/>
  <c r="AB298" i="84"/>
  <c r="O298" i="84"/>
  <c r="AC298" i="84" s="1"/>
  <c r="G298" i="84"/>
  <c r="I298" i="84" s="1"/>
  <c r="AB297" i="84"/>
  <c r="AC297" i="84" s="1"/>
  <c r="O297" i="84"/>
  <c r="I297" i="84"/>
  <c r="G297" i="84"/>
  <c r="AB296" i="84"/>
  <c r="O296" i="84"/>
  <c r="AC296" i="84" s="1"/>
  <c r="G296" i="84"/>
  <c r="I296" i="84" s="1"/>
  <c r="AB295" i="84"/>
  <c r="O295" i="84"/>
  <c r="I295" i="84"/>
  <c r="G295" i="84"/>
  <c r="AB294" i="84"/>
  <c r="O294" i="84"/>
  <c r="AC294" i="84" s="1"/>
  <c r="G294" i="84"/>
  <c r="I294" i="84" s="1"/>
  <c r="AB293" i="84"/>
  <c r="AC293" i="84" s="1"/>
  <c r="O293" i="84"/>
  <c r="I293" i="84"/>
  <c r="G293" i="84"/>
  <c r="AB292" i="84"/>
  <c r="O292" i="84"/>
  <c r="AC292" i="84" s="1"/>
  <c r="G292" i="84"/>
  <c r="I292" i="84" s="1"/>
  <c r="AB291" i="84"/>
  <c r="O291" i="84"/>
  <c r="I291" i="84"/>
  <c r="G291" i="84"/>
  <c r="AB290" i="84"/>
  <c r="O290" i="84"/>
  <c r="AC290" i="84" s="1"/>
  <c r="G290" i="84"/>
  <c r="I290" i="84" s="1"/>
  <c r="AB289" i="84"/>
  <c r="AC289" i="84" s="1"/>
  <c r="O289" i="84"/>
  <c r="I289" i="84"/>
  <c r="G289" i="84"/>
  <c r="AB288" i="84"/>
  <c r="O288" i="84"/>
  <c r="AC288" i="84" s="1"/>
  <c r="G288" i="84"/>
  <c r="I288" i="84" s="1"/>
  <c r="AB287" i="84"/>
  <c r="O287" i="84"/>
  <c r="I287" i="84"/>
  <c r="G287" i="84"/>
  <c r="AB286" i="84"/>
  <c r="O286" i="84"/>
  <c r="AC286" i="84" s="1"/>
  <c r="G286" i="84"/>
  <c r="I286" i="84" s="1"/>
  <c r="AB285" i="84"/>
  <c r="AC285" i="84" s="1"/>
  <c r="O285" i="84"/>
  <c r="I285" i="84"/>
  <c r="G285" i="84"/>
  <c r="AB284" i="84"/>
  <c r="O284" i="84"/>
  <c r="AC284" i="84" s="1"/>
  <c r="G284" i="84"/>
  <c r="I284" i="84" s="1"/>
  <c r="AB283" i="84"/>
  <c r="O283" i="84"/>
  <c r="I283" i="84"/>
  <c r="G283" i="84"/>
  <c r="AB282" i="84"/>
  <c r="O282" i="84"/>
  <c r="AC282" i="84" s="1"/>
  <c r="G282" i="84"/>
  <c r="I282" i="84" s="1"/>
  <c r="AB281" i="84"/>
  <c r="AC281" i="84" s="1"/>
  <c r="O281" i="84"/>
  <c r="I281" i="84"/>
  <c r="G281" i="84"/>
  <c r="AB280" i="84"/>
  <c r="O280" i="84"/>
  <c r="AC280" i="84" s="1"/>
  <c r="G280" i="84"/>
  <c r="I280" i="84" s="1"/>
  <c r="AB279" i="84"/>
  <c r="O279" i="84"/>
  <c r="I279" i="84"/>
  <c r="G279" i="84"/>
  <c r="AB278" i="84"/>
  <c r="O278" i="84"/>
  <c r="AC278" i="84" s="1"/>
  <c r="G278" i="84"/>
  <c r="I278" i="84" s="1"/>
  <c r="AB277" i="84"/>
  <c r="AC277" i="84" s="1"/>
  <c r="O277" i="84"/>
  <c r="I277" i="84"/>
  <c r="G277" i="84"/>
  <c r="AB276" i="84"/>
  <c r="O276" i="84"/>
  <c r="AC276" i="84" s="1"/>
  <c r="G276" i="84"/>
  <c r="I276" i="84" s="1"/>
  <c r="AB275" i="84"/>
  <c r="O275" i="84"/>
  <c r="I275" i="84"/>
  <c r="G275" i="84"/>
  <c r="AB274" i="84"/>
  <c r="O274" i="84"/>
  <c r="AC274" i="84" s="1"/>
  <c r="G274" i="84"/>
  <c r="I274" i="84" s="1"/>
  <c r="AB273" i="84"/>
  <c r="AC273" i="84" s="1"/>
  <c r="O273" i="84"/>
  <c r="I273" i="84"/>
  <c r="G273" i="84"/>
  <c r="AB272" i="84"/>
  <c r="O272" i="84"/>
  <c r="AC272" i="84" s="1"/>
  <c r="G272" i="84"/>
  <c r="I272" i="84" s="1"/>
  <c r="AB271" i="84"/>
  <c r="O271" i="84"/>
  <c r="I271" i="84"/>
  <c r="G271" i="84"/>
  <c r="AB270" i="84"/>
  <c r="O270" i="84"/>
  <c r="AC270" i="84" s="1"/>
  <c r="G270" i="84"/>
  <c r="I270" i="84" s="1"/>
  <c r="AB269" i="84"/>
  <c r="AC269" i="84" s="1"/>
  <c r="O269" i="84"/>
  <c r="I269" i="84"/>
  <c r="G269" i="84"/>
  <c r="AB268" i="84"/>
  <c r="O268" i="84"/>
  <c r="AC268" i="84" s="1"/>
  <c r="G268" i="84"/>
  <c r="I268" i="84" s="1"/>
  <c r="AB267" i="84"/>
  <c r="O267" i="84"/>
  <c r="I267" i="84"/>
  <c r="G267" i="84"/>
  <c r="AB266" i="84"/>
  <c r="O266" i="84"/>
  <c r="AC266" i="84" s="1"/>
  <c r="G266" i="84"/>
  <c r="I266" i="84" s="1"/>
  <c r="AB265" i="84"/>
  <c r="AC265" i="84" s="1"/>
  <c r="O265" i="84"/>
  <c r="I265" i="84"/>
  <c r="G265" i="84"/>
  <c r="AB264" i="84"/>
  <c r="O264" i="84"/>
  <c r="AC264" i="84" s="1"/>
  <c r="G264" i="84"/>
  <c r="I264" i="84" s="1"/>
  <c r="AB263" i="84"/>
  <c r="O263" i="84"/>
  <c r="I263" i="84"/>
  <c r="G263" i="84"/>
  <c r="AB262" i="84"/>
  <c r="O262" i="84"/>
  <c r="AC262" i="84" s="1"/>
  <c r="G262" i="84"/>
  <c r="I262" i="84" s="1"/>
  <c r="AB261" i="84"/>
  <c r="AC261" i="84" s="1"/>
  <c r="O261" i="84"/>
  <c r="I261" i="84"/>
  <c r="G261" i="84"/>
  <c r="AB260" i="84"/>
  <c r="O260" i="84"/>
  <c r="AC260" i="84" s="1"/>
  <c r="G260" i="84"/>
  <c r="I260" i="84" s="1"/>
  <c r="AB259" i="84"/>
  <c r="O259" i="84"/>
  <c r="I259" i="84"/>
  <c r="G259" i="84"/>
  <c r="AB258" i="84"/>
  <c r="O258" i="84"/>
  <c r="AC258" i="84" s="1"/>
  <c r="G258" i="84"/>
  <c r="I258" i="84" s="1"/>
  <c r="AB257" i="84"/>
  <c r="AC257" i="84" s="1"/>
  <c r="O257" i="84"/>
  <c r="I257" i="84"/>
  <c r="G257" i="84"/>
  <c r="AB256" i="84"/>
  <c r="O256" i="84"/>
  <c r="AC256" i="84" s="1"/>
  <c r="G256" i="84"/>
  <c r="I256" i="84" s="1"/>
  <c r="AB255" i="84"/>
  <c r="O255" i="84"/>
  <c r="I255" i="84"/>
  <c r="G255" i="84"/>
  <c r="AB254" i="84"/>
  <c r="O254" i="84"/>
  <c r="AC254" i="84" s="1"/>
  <c r="G254" i="84"/>
  <c r="I254" i="84" s="1"/>
  <c r="AB253" i="84"/>
  <c r="AC253" i="84" s="1"/>
  <c r="O253" i="84"/>
  <c r="I253" i="84"/>
  <c r="G253" i="84"/>
  <c r="AB252" i="84"/>
  <c r="O252" i="84"/>
  <c r="AC252" i="84" s="1"/>
  <c r="G252" i="84"/>
  <c r="I252" i="84" s="1"/>
  <c r="AB251" i="84"/>
  <c r="O251" i="84"/>
  <c r="I251" i="84"/>
  <c r="G251" i="84"/>
  <c r="AB250" i="84"/>
  <c r="O250" i="84"/>
  <c r="AC250" i="84" s="1"/>
  <c r="G250" i="84"/>
  <c r="I250" i="84" s="1"/>
  <c r="AB249" i="84"/>
  <c r="AC249" i="84" s="1"/>
  <c r="O249" i="84"/>
  <c r="I249" i="84"/>
  <c r="G249" i="84"/>
  <c r="AB248" i="84"/>
  <c r="O248" i="84"/>
  <c r="AC248" i="84" s="1"/>
  <c r="G248" i="84"/>
  <c r="I248" i="84" s="1"/>
  <c r="AB247" i="84"/>
  <c r="O247" i="84"/>
  <c r="I247" i="84"/>
  <c r="G247" i="84"/>
  <c r="AB246" i="84"/>
  <c r="O246" i="84"/>
  <c r="AC246" i="84" s="1"/>
  <c r="G246" i="84"/>
  <c r="I246" i="84" s="1"/>
  <c r="AB245" i="84"/>
  <c r="AC245" i="84" s="1"/>
  <c r="O245" i="84"/>
  <c r="I245" i="84"/>
  <c r="G245" i="84"/>
  <c r="AB244" i="84"/>
  <c r="O244" i="84"/>
  <c r="AC244" i="84" s="1"/>
  <c r="G244" i="84"/>
  <c r="I244" i="84" s="1"/>
  <c r="AB243" i="84"/>
  <c r="O243" i="84"/>
  <c r="I243" i="84"/>
  <c r="G243" i="84"/>
  <c r="AB242" i="84"/>
  <c r="O242" i="84"/>
  <c r="AC242" i="84" s="1"/>
  <c r="G242" i="84"/>
  <c r="I242" i="84" s="1"/>
  <c r="AB241" i="84"/>
  <c r="AC241" i="84" s="1"/>
  <c r="O241" i="84"/>
  <c r="I241" i="84"/>
  <c r="G241" i="84"/>
  <c r="AB240" i="84"/>
  <c r="O240" i="84"/>
  <c r="AC240" i="84" s="1"/>
  <c r="G240" i="84"/>
  <c r="I240" i="84" s="1"/>
  <c r="AB239" i="84"/>
  <c r="O239" i="84"/>
  <c r="I239" i="84"/>
  <c r="G239" i="84"/>
  <c r="AB238" i="84"/>
  <c r="O238" i="84"/>
  <c r="AC238" i="84" s="1"/>
  <c r="G238" i="84"/>
  <c r="I238" i="84" s="1"/>
  <c r="AB237" i="84"/>
  <c r="AC237" i="84" s="1"/>
  <c r="O237" i="84"/>
  <c r="I237" i="84"/>
  <c r="G237" i="84"/>
  <c r="AB236" i="84"/>
  <c r="O236" i="84"/>
  <c r="AC236" i="84" s="1"/>
  <c r="G236" i="84"/>
  <c r="I236" i="84" s="1"/>
  <c r="AB235" i="84"/>
  <c r="O235" i="84"/>
  <c r="I235" i="84"/>
  <c r="G235" i="84"/>
  <c r="AB234" i="84"/>
  <c r="O234" i="84"/>
  <c r="AC234" i="84" s="1"/>
  <c r="G234" i="84"/>
  <c r="I234" i="84" s="1"/>
  <c r="AB233" i="84"/>
  <c r="AC233" i="84" s="1"/>
  <c r="O233" i="84"/>
  <c r="I233" i="84"/>
  <c r="G233" i="84"/>
  <c r="AB232" i="84"/>
  <c r="O232" i="84"/>
  <c r="AC232" i="84" s="1"/>
  <c r="G232" i="84"/>
  <c r="I232" i="84" s="1"/>
  <c r="AB231" i="84"/>
  <c r="O231" i="84"/>
  <c r="I231" i="84"/>
  <c r="G231" i="84"/>
  <c r="AB230" i="84"/>
  <c r="O230" i="84"/>
  <c r="AC230" i="84" s="1"/>
  <c r="G230" i="84"/>
  <c r="I230" i="84" s="1"/>
  <c r="AB229" i="84"/>
  <c r="AC229" i="84" s="1"/>
  <c r="O229" i="84"/>
  <c r="I229" i="84"/>
  <c r="G229" i="84"/>
  <c r="AB228" i="84"/>
  <c r="O228" i="84"/>
  <c r="AC228" i="84" s="1"/>
  <c r="G228" i="84"/>
  <c r="I228" i="84" s="1"/>
  <c r="AB227" i="84"/>
  <c r="O227" i="84"/>
  <c r="I227" i="84"/>
  <c r="G227" i="84"/>
  <c r="AB226" i="84"/>
  <c r="O226" i="84"/>
  <c r="AC226" i="84" s="1"/>
  <c r="G226" i="84"/>
  <c r="I226" i="84" s="1"/>
  <c r="AB225" i="84"/>
  <c r="AC225" i="84" s="1"/>
  <c r="O225" i="84"/>
  <c r="I225" i="84"/>
  <c r="G225" i="84"/>
  <c r="AB224" i="84"/>
  <c r="O224" i="84"/>
  <c r="AC224" i="84" s="1"/>
  <c r="G224" i="84"/>
  <c r="I224" i="84" s="1"/>
  <c r="AB223" i="84"/>
  <c r="O223" i="84"/>
  <c r="I223" i="84"/>
  <c r="G223" i="84"/>
  <c r="AB222" i="84"/>
  <c r="O222" i="84"/>
  <c r="AC222" i="84" s="1"/>
  <c r="G222" i="84"/>
  <c r="I222" i="84" s="1"/>
  <c r="AB221" i="84"/>
  <c r="AC221" i="84" s="1"/>
  <c r="O221" i="84"/>
  <c r="I221" i="84"/>
  <c r="G221" i="84"/>
  <c r="AB220" i="84"/>
  <c r="O220" i="84"/>
  <c r="AC220" i="84" s="1"/>
  <c r="G220" i="84"/>
  <c r="I220" i="84" s="1"/>
  <c r="AB219" i="84"/>
  <c r="O219" i="84"/>
  <c r="I219" i="84"/>
  <c r="G219" i="84"/>
  <c r="AB218" i="84"/>
  <c r="O218" i="84"/>
  <c r="AC218" i="84" s="1"/>
  <c r="G218" i="84"/>
  <c r="I218" i="84" s="1"/>
  <c r="AB217" i="84"/>
  <c r="AC217" i="84" s="1"/>
  <c r="O217" i="84"/>
  <c r="I217" i="84"/>
  <c r="G217" i="84"/>
  <c r="AB216" i="84"/>
  <c r="O216" i="84"/>
  <c r="AC216" i="84" s="1"/>
  <c r="G216" i="84"/>
  <c r="I216" i="84" s="1"/>
  <c r="AB215" i="84"/>
  <c r="O215" i="84"/>
  <c r="I215" i="84"/>
  <c r="G215" i="84"/>
  <c r="AB214" i="84"/>
  <c r="O214" i="84"/>
  <c r="AC214" i="84" s="1"/>
  <c r="G214" i="84"/>
  <c r="I214" i="84" s="1"/>
  <c r="AB213" i="84"/>
  <c r="AC213" i="84" s="1"/>
  <c r="O213" i="84"/>
  <c r="I213" i="84"/>
  <c r="G213" i="84"/>
  <c r="AB212" i="84"/>
  <c r="O212" i="84"/>
  <c r="AC212" i="84" s="1"/>
  <c r="G212" i="84"/>
  <c r="I212" i="84" s="1"/>
  <c r="AB211" i="84"/>
  <c r="O211" i="84"/>
  <c r="I211" i="84"/>
  <c r="G211" i="84"/>
  <c r="AB210" i="84"/>
  <c r="O210" i="84"/>
  <c r="AC210" i="84" s="1"/>
  <c r="G210" i="84"/>
  <c r="I210" i="84" s="1"/>
  <c r="AB209" i="84"/>
  <c r="AC209" i="84" s="1"/>
  <c r="O209" i="84"/>
  <c r="I209" i="84"/>
  <c r="G209" i="84"/>
  <c r="AB208" i="84"/>
  <c r="O208" i="84"/>
  <c r="AC208" i="84" s="1"/>
  <c r="G208" i="84"/>
  <c r="I208" i="84" s="1"/>
  <c r="E208" i="84"/>
  <c r="D208" i="84" s="1"/>
  <c r="E209" i="84"/>
  <c r="D209" i="84" s="1"/>
  <c r="E210" i="84"/>
  <c r="D210" i="84" s="1"/>
  <c r="E211" i="84"/>
  <c r="D211" i="84" s="1"/>
  <c r="E212" i="84"/>
  <c r="D212" i="84" s="1"/>
  <c r="E213" i="84"/>
  <c r="D213" i="84" s="1"/>
  <c r="E214" i="84"/>
  <c r="D214" i="84" s="1"/>
  <c r="E215" i="84"/>
  <c r="D215" i="84" s="1"/>
  <c r="E216" i="84"/>
  <c r="D216" i="84" s="1"/>
  <c r="E217" i="84"/>
  <c r="D217" i="84" s="1"/>
  <c r="E218" i="84"/>
  <c r="D218" i="84" s="1"/>
  <c r="E219" i="84"/>
  <c r="D219" i="84" s="1"/>
  <c r="E220" i="84"/>
  <c r="D220" i="84" s="1"/>
  <c r="E221" i="84"/>
  <c r="D221" i="84" s="1"/>
  <c r="E222" i="84"/>
  <c r="D222" i="84" s="1"/>
  <c r="E223" i="84"/>
  <c r="D223" i="84" s="1"/>
  <c r="E224" i="84"/>
  <c r="D224" i="84" s="1"/>
  <c r="E225" i="84"/>
  <c r="D225" i="84" s="1"/>
  <c r="E226" i="84"/>
  <c r="D226" i="84" s="1"/>
  <c r="E227" i="84"/>
  <c r="D227" i="84" s="1"/>
  <c r="E228" i="84"/>
  <c r="D228" i="84" s="1"/>
  <c r="E229" i="84"/>
  <c r="D229" i="84" s="1"/>
  <c r="E230" i="84"/>
  <c r="D230" i="84" s="1"/>
  <c r="E231" i="84"/>
  <c r="D231" i="84" s="1"/>
  <c r="E232" i="84"/>
  <c r="D232" i="84" s="1"/>
  <c r="E233" i="84"/>
  <c r="D233" i="84" s="1"/>
  <c r="E234" i="84"/>
  <c r="D234" i="84" s="1"/>
  <c r="E235" i="84"/>
  <c r="D235" i="84" s="1"/>
  <c r="E236" i="84"/>
  <c r="D236" i="84" s="1"/>
  <c r="E237" i="84"/>
  <c r="D237" i="84" s="1"/>
  <c r="E238" i="84"/>
  <c r="D238" i="84" s="1"/>
  <c r="E239" i="84"/>
  <c r="D239" i="84" s="1"/>
  <c r="E240" i="84"/>
  <c r="D240" i="84" s="1"/>
  <c r="E241" i="84"/>
  <c r="D241" i="84" s="1"/>
  <c r="E242" i="84"/>
  <c r="D242" i="84" s="1"/>
  <c r="E243" i="84"/>
  <c r="D243" i="84" s="1"/>
  <c r="E244" i="84"/>
  <c r="D244" i="84" s="1"/>
  <c r="E245" i="84"/>
  <c r="D245" i="84" s="1"/>
  <c r="E246" i="84"/>
  <c r="D246" i="84" s="1"/>
  <c r="E247" i="84"/>
  <c r="D247" i="84" s="1"/>
  <c r="E248" i="84"/>
  <c r="D248" i="84" s="1"/>
  <c r="E249" i="84"/>
  <c r="D249" i="84" s="1"/>
  <c r="E250" i="84"/>
  <c r="D250" i="84" s="1"/>
  <c r="E251" i="84"/>
  <c r="D251" i="84" s="1"/>
  <c r="E252" i="84"/>
  <c r="D252" i="84" s="1"/>
  <c r="E253" i="84"/>
  <c r="D253" i="84" s="1"/>
  <c r="E254" i="84"/>
  <c r="D254" i="84" s="1"/>
  <c r="E255" i="84"/>
  <c r="D255" i="84" s="1"/>
  <c r="E256" i="84"/>
  <c r="D256" i="84" s="1"/>
  <c r="E257" i="84"/>
  <c r="D257" i="84" s="1"/>
  <c r="E258" i="84"/>
  <c r="D258" i="84" s="1"/>
  <c r="E259" i="84"/>
  <c r="D259" i="84" s="1"/>
  <c r="E260" i="84"/>
  <c r="D260" i="84" s="1"/>
  <c r="E261" i="84"/>
  <c r="D261" i="84" s="1"/>
  <c r="E262" i="84"/>
  <c r="D262" i="84" s="1"/>
  <c r="E263" i="84"/>
  <c r="D263" i="84" s="1"/>
  <c r="E264" i="84"/>
  <c r="D264" i="84" s="1"/>
  <c r="E265" i="84"/>
  <c r="D265" i="84" s="1"/>
  <c r="E266" i="84"/>
  <c r="D266" i="84" s="1"/>
  <c r="E267" i="84"/>
  <c r="D267" i="84" s="1"/>
  <c r="E268" i="84"/>
  <c r="D268" i="84" s="1"/>
  <c r="E269" i="84"/>
  <c r="D269" i="84" s="1"/>
  <c r="E270" i="84"/>
  <c r="D270" i="84" s="1"/>
  <c r="E271" i="84"/>
  <c r="D271" i="84" s="1"/>
  <c r="E272" i="84"/>
  <c r="D272" i="84" s="1"/>
  <c r="E273" i="84"/>
  <c r="D273" i="84" s="1"/>
  <c r="E274" i="84"/>
  <c r="D274" i="84" s="1"/>
  <c r="E275" i="84"/>
  <c r="D275" i="84" s="1"/>
  <c r="E276" i="84"/>
  <c r="D276" i="84" s="1"/>
  <c r="E277" i="84"/>
  <c r="D277" i="84" s="1"/>
  <c r="E278" i="84"/>
  <c r="D278" i="84" s="1"/>
  <c r="E279" i="84"/>
  <c r="D279" i="84" s="1"/>
  <c r="E280" i="84"/>
  <c r="D280" i="84" s="1"/>
  <c r="E281" i="84"/>
  <c r="D281" i="84" s="1"/>
  <c r="E282" i="84"/>
  <c r="D282" i="84" s="1"/>
  <c r="E283" i="84"/>
  <c r="D283" i="84" s="1"/>
  <c r="E284" i="84"/>
  <c r="D284" i="84" s="1"/>
  <c r="E285" i="84"/>
  <c r="D285" i="84" s="1"/>
  <c r="E286" i="84"/>
  <c r="D286" i="84" s="1"/>
  <c r="E287" i="84"/>
  <c r="D287" i="84" s="1"/>
  <c r="E288" i="84"/>
  <c r="D288" i="84" s="1"/>
  <c r="E289" i="84"/>
  <c r="D289" i="84" s="1"/>
  <c r="E290" i="84"/>
  <c r="D290" i="84" s="1"/>
  <c r="E291" i="84"/>
  <c r="D291" i="84" s="1"/>
  <c r="E292" i="84"/>
  <c r="D292" i="84" s="1"/>
  <c r="E293" i="84"/>
  <c r="D293" i="84" s="1"/>
  <c r="E294" i="84"/>
  <c r="D294" i="84" s="1"/>
  <c r="E295" i="84"/>
  <c r="D295" i="84" s="1"/>
  <c r="E296" i="84"/>
  <c r="D296" i="84" s="1"/>
  <c r="E297" i="84"/>
  <c r="D297" i="84" s="1"/>
  <c r="E298" i="84"/>
  <c r="D298" i="84" s="1"/>
  <c r="E299" i="84"/>
  <c r="D299" i="84" s="1"/>
  <c r="E300" i="84"/>
  <c r="D300" i="84" s="1"/>
  <c r="E301" i="84"/>
  <c r="D301" i="84" s="1"/>
  <c r="E302" i="84"/>
  <c r="D302" i="84" s="1"/>
  <c r="E303" i="84"/>
  <c r="D303" i="84" s="1"/>
  <c r="E304" i="84"/>
  <c r="D304" i="84" s="1"/>
  <c r="E305" i="84"/>
  <c r="D305" i="84" s="1"/>
  <c r="E306" i="84"/>
  <c r="D306" i="84" s="1"/>
  <c r="E307" i="84"/>
  <c r="D307" i="84" s="1"/>
  <c r="E308" i="84"/>
  <c r="D308" i="84" s="1"/>
  <c r="E309" i="84"/>
  <c r="D309" i="84" s="1"/>
  <c r="E310" i="84"/>
  <c r="D310" i="84" s="1"/>
  <c r="E311" i="84"/>
  <c r="D311" i="84" s="1"/>
  <c r="E312" i="84"/>
  <c r="D312" i="84" s="1"/>
  <c r="E313" i="84"/>
  <c r="D313" i="84" s="1"/>
  <c r="E314" i="84"/>
  <c r="D314" i="84" s="1"/>
  <c r="E315" i="84"/>
  <c r="D315" i="84" s="1"/>
  <c r="E316" i="84"/>
  <c r="D316" i="84" s="1"/>
  <c r="E317" i="84"/>
  <c r="D317" i="84" s="1"/>
  <c r="E318" i="84"/>
  <c r="D318" i="84" s="1"/>
  <c r="E319" i="84"/>
  <c r="D319" i="84" s="1"/>
  <c r="E320" i="84"/>
  <c r="D320" i="84" s="1"/>
  <c r="E321" i="84"/>
  <c r="D321" i="84" s="1"/>
  <c r="E322" i="84"/>
  <c r="D322" i="84" s="1"/>
  <c r="E323" i="84"/>
  <c r="D323" i="84" s="1"/>
  <c r="E324" i="84"/>
  <c r="D324" i="84" s="1"/>
  <c r="E325" i="84"/>
  <c r="D325" i="84" s="1"/>
  <c r="E326" i="84"/>
  <c r="D326" i="84" s="1"/>
  <c r="E327" i="84"/>
  <c r="D327" i="84" s="1"/>
  <c r="E328" i="84"/>
  <c r="D328" i="84" s="1"/>
  <c r="E329" i="84"/>
  <c r="D329" i="84" s="1"/>
  <c r="E330" i="84"/>
  <c r="D330" i="84" s="1"/>
  <c r="E331" i="84"/>
  <c r="D331" i="84" s="1"/>
  <c r="E332" i="84"/>
  <c r="D332" i="84" s="1"/>
  <c r="E333" i="84"/>
  <c r="D333" i="84" s="1"/>
  <c r="E334" i="84"/>
  <c r="D334" i="84" s="1"/>
  <c r="E335" i="84"/>
  <c r="D335" i="84" s="1"/>
  <c r="E336" i="84"/>
  <c r="D336" i="84" s="1"/>
  <c r="E337" i="84"/>
  <c r="D337" i="84" s="1"/>
  <c r="E338" i="84"/>
  <c r="D338" i="84" s="1"/>
  <c r="E339" i="84"/>
  <c r="D339" i="84" s="1"/>
  <c r="E340" i="84"/>
  <c r="D340" i="84" s="1"/>
  <c r="E341" i="84"/>
  <c r="D341" i="84" s="1"/>
  <c r="E342" i="84"/>
  <c r="D342" i="84" s="1"/>
  <c r="E343" i="84"/>
  <c r="D343" i="84" s="1"/>
  <c r="E344" i="84"/>
  <c r="D344" i="84" s="1"/>
  <c r="E345" i="84"/>
  <c r="D345" i="84" s="1"/>
  <c r="E346" i="84"/>
  <c r="D346" i="84" s="1"/>
  <c r="E347" i="84"/>
  <c r="D347" i="84" s="1"/>
  <c r="E348" i="84"/>
  <c r="D348" i="84" s="1"/>
  <c r="E349" i="84"/>
  <c r="D349" i="84" s="1"/>
  <c r="E350" i="84"/>
  <c r="D350" i="84" s="1"/>
  <c r="E351" i="84"/>
  <c r="D351" i="84" s="1"/>
  <c r="E352" i="84"/>
  <c r="D352" i="84" s="1"/>
  <c r="E353" i="84"/>
  <c r="D353" i="84" s="1"/>
  <c r="E354" i="84"/>
  <c r="D354" i="84" s="1"/>
  <c r="E355" i="84"/>
  <c r="D355" i="84" s="1"/>
  <c r="E356" i="84"/>
  <c r="D356" i="84" s="1"/>
  <c r="E357" i="84"/>
  <c r="D357" i="84" s="1"/>
  <c r="E358" i="84"/>
  <c r="D358" i="84" s="1"/>
  <c r="E359" i="84"/>
  <c r="D359" i="84" s="1"/>
  <c r="E360" i="84"/>
  <c r="D360" i="84" s="1"/>
  <c r="E361" i="84"/>
  <c r="D361" i="84" s="1"/>
  <c r="E362" i="84"/>
  <c r="D362" i="84" s="1"/>
  <c r="E363" i="84"/>
  <c r="D363" i="84" s="1"/>
  <c r="E364" i="84"/>
  <c r="D364" i="84" s="1"/>
  <c r="E365" i="84"/>
  <c r="D365" i="84" s="1"/>
  <c r="E366" i="84"/>
  <c r="D366" i="84" s="1"/>
  <c r="E367" i="84"/>
  <c r="D367" i="84" s="1"/>
  <c r="E368" i="84"/>
  <c r="D368" i="84" s="1"/>
  <c r="E369" i="84"/>
  <c r="D369" i="84" s="1"/>
  <c r="E370" i="84"/>
  <c r="D370" i="84" s="1"/>
  <c r="E371" i="84"/>
  <c r="D371" i="84" s="1"/>
  <c r="E372" i="84"/>
  <c r="D372" i="84" s="1"/>
  <c r="E373" i="84"/>
  <c r="D373" i="84" s="1"/>
  <c r="E374" i="84"/>
  <c r="D374" i="84" s="1"/>
  <c r="E375" i="84"/>
  <c r="D375" i="84" s="1"/>
  <c r="E376" i="84"/>
  <c r="D376" i="84" s="1"/>
  <c r="E377" i="84"/>
  <c r="D377" i="84" s="1"/>
  <c r="E378" i="84"/>
  <c r="D378" i="84" s="1"/>
  <c r="E379" i="84"/>
  <c r="D379" i="84" s="1"/>
  <c r="E380" i="84"/>
  <c r="D380" i="84" s="1"/>
  <c r="E381" i="84"/>
  <c r="D381" i="84" s="1"/>
  <c r="E382" i="84"/>
  <c r="D382" i="84" s="1"/>
  <c r="E383" i="84"/>
  <c r="D383" i="84" s="1"/>
  <c r="E384" i="84"/>
  <c r="D384" i="84" s="1"/>
  <c r="E385" i="84"/>
  <c r="D385" i="84" s="1"/>
  <c r="E386" i="84"/>
  <c r="D386" i="84" s="1"/>
  <c r="E387" i="84"/>
  <c r="D387" i="84" s="1"/>
  <c r="E388" i="84"/>
  <c r="D388" i="84" s="1"/>
  <c r="E389" i="84"/>
  <c r="D389" i="84" s="1"/>
  <c r="E390" i="84"/>
  <c r="D390" i="84" s="1"/>
  <c r="E391" i="84"/>
  <c r="D391" i="84" s="1"/>
  <c r="E392" i="84"/>
  <c r="D392" i="84" s="1"/>
  <c r="E393" i="84"/>
  <c r="D393" i="84" s="1"/>
  <c r="E394" i="84"/>
  <c r="D394" i="84" s="1"/>
  <c r="E395" i="84"/>
  <c r="D395" i="84" s="1"/>
  <c r="E396" i="84"/>
  <c r="D396" i="84" s="1"/>
  <c r="E397" i="84"/>
  <c r="D397" i="84" s="1"/>
  <c r="E398" i="84"/>
  <c r="D398" i="84" s="1"/>
  <c r="E399" i="84"/>
  <c r="D399" i="84" s="1"/>
  <c r="E400" i="84"/>
  <c r="D400" i="84" s="1"/>
  <c r="E401" i="84"/>
  <c r="D401" i="84" s="1"/>
  <c r="E402" i="84"/>
  <c r="D402" i="84" s="1"/>
  <c r="E403" i="84"/>
  <c r="D403" i="84" s="1"/>
  <c r="E404" i="84"/>
  <c r="D404" i="84" s="1"/>
  <c r="E405" i="84"/>
  <c r="D405" i="84" s="1"/>
  <c r="E406" i="84"/>
  <c r="D406" i="84" s="1"/>
  <c r="E407" i="84"/>
  <c r="D407" i="84" s="1"/>
  <c r="E408" i="84"/>
  <c r="D408" i="84" s="1"/>
  <c r="E409" i="84"/>
  <c r="D409" i="84" s="1"/>
  <c r="E410" i="84"/>
  <c r="D410" i="84" s="1"/>
  <c r="E411" i="84"/>
  <c r="D411" i="84" s="1"/>
  <c r="E412" i="84"/>
  <c r="D412" i="84" s="1"/>
  <c r="E413" i="84"/>
  <c r="D413" i="84" s="1"/>
  <c r="E414" i="84"/>
  <c r="D414" i="84" s="1"/>
  <c r="E415" i="84"/>
  <c r="D415" i="84" s="1"/>
  <c r="E416" i="84"/>
  <c r="D416" i="84" s="1"/>
  <c r="E417" i="84"/>
  <c r="D417" i="84" s="1"/>
  <c r="E418" i="84"/>
  <c r="D418" i="84" s="1"/>
  <c r="E419" i="84"/>
  <c r="D419" i="84" s="1"/>
  <c r="E420" i="84"/>
  <c r="D420" i="84" s="1"/>
  <c r="E421" i="84"/>
  <c r="D421" i="84" s="1"/>
  <c r="E422" i="84"/>
  <c r="D422" i="84" s="1"/>
  <c r="E423" i="84"/>
  <c r="D423" i="84" s="1"/>
  <c r="E424" i="84"/>
  <c r="D424" i="84" s="1"/>
  <c r="E425" i="84"/>
  <c r="D425" i="84" s="1"/>
  <c r="E426" i="84"/>
  <c r="D426" i="84" s="1"/>
  <c r="E427" i="84"/>
  <c r="D427" i="84" s="1"/>
  <c r="E428" i="84"/>
  <c r="D428" i="84" s="1"/>
  <c r="E429" i="84"/>
  <c r="D429" i="84" s="1"/>
  <c r="E430" i="84"/>
  <c r="D430" i="84" s="1"/>
  <c r="E431" i="84"/>
  <c r="D431" i="84" s="1"/>
  <c r="E432" i="84"/>
  <c r="D432" i="84" s="1"/>
  <c r="E433" i="84"/>
  <c r="D433" i="84" s="1"/>
  <c r="E434" i="84"/>
  <c r="D434" i="84" s="1"/>
  <c r="E435" i="84"/>
  <c r="D435" i="84" s="1"/>
  <c r="E436" i="84"/>
  <c r="D436" i="84" s="1"/>
  <c r="E437" i="84"/>
  <c r="D437" i="84" s="1"/>
  <c r="E438" i="84"/>
  <c r="D438" i="84" s="1"/>
  <c r="E439" i="84"/>
  <c r="D439" i="84" s="1"/>
  <c r="E440" i="84"/>
  <c r="D440" i="84" s="1"/>
  <c r="E441" i="84"/>
  <c r="D441" i="84" s="1"/>
  <c r="E442" i="84"/>
  <c r="D442" i="84" s="1"/>
  <c r="E443" i="84"/>
  <c r="D443" i="84" s="1"/>
  <c r="E444" i="84"/>
  <c r="D444" i="84" s="1"/>
  <c r="E445" i="84"/>
  <c r="D445" i="84" s="1"/>
  <c r="E446" i="84"/>
  <c r="D446" i="84" s="1"/>
  <c r="E447" i="84"/>
  <c r="D447" i="84" s="1"/>
  <c r="E448" i="84"/>
  <c r="D448" i="84" s="1"/>
  <c r="E449" i="84"/>
  <c r="D449" i="84" s="1"/>
  <c r="E450" i="84"/>
  <c r="D450" i="84" s="1"/>
  <c r="E451" i="84"/>
  <c r="D451" i="84" s="1"/>
  <c r="E452" i="84"/>
  <c r="D452" i="84" s="1"/>
  <c r="E453" i="84"/>
  <c r="D453" i="84" s="1"/>
  <c r="E454" i="84"/>
  <c r="D454" i="84" s="1"/>
  <c r="E455" i="84"/>
  <c r="D455" i="84" s="1"/>
  <c r="E456" i="84"/>
  <c r="D456" i="84" s="1"/>
  <c r="E457" i="84"/>
  <c r="D457" i="84" s="1"/>
  <c r="E458" i="84"/>
  <c r="D458" i="84" s="1"/>
  <c r="E459" i="84"/>
  <c r="D459" i="84" s="1"/>
  <c r="E460" i="84"/>
  <c r="D460" i="84" s="1"/>
  <c r="E461" i="84"/>
  <c r="D461" i="84" s="1"/>
  <c r="E462" i="84"/>
  <c r="D462" i="84" s="1"/>
  <c r="E463" i="84"/>
  <c r="D463" i="84" s="1"/>
  <c r="E464" i="84"/>
  <c r="D464" i="84" s="1"/>
  <c r="E465" i="84"/>
  <c r="D465" i="84" s="1"/>
  <c r="E466" i="84"/>
  <c r="D466" i="84" s="1"/>
  <c r="E467" i="84"/>
  <c r="D467" i="84" s="1"/>
  <c r="E468" i="84"/>
  <c r="D468" i="84" s="1"/>
  <c r="E469" i="84"/>
  <c r="D469" i="84" s="1"/>
  <c r="E470" i="84"/>
  <c r="D470" i="84" s="1"/>
  <c r="E471" i="84"/>
  <c r="D471" i="84" s="1"/>
  <c r="E472" i="84"/>
  <c r="D472" i="84" s="1"/>
  <c r="E473" i="84"/>
  <c r="D473" i="84" s="1"/>
  <c r="E474" i="84"/>
  <c r="D474" i="84" s="1"/>
  <c r="E475" i="84"/>
  <c r="D475" i="84" s="1"/>
  <c r="E476" i="84"/>
  <c r="D476" i="84" s="1"/>
  <c r="E477" i="84"/>
  <c r="D477" i="84" s="1"/>
  <c r="E478" i="84"/>
  <c r="D478" i="84" s="1"/>
  <c r="E479" i="84"/>
  <c r="D479" i="84" s="1"/>
  <c r="E480" i="84"/>
  <c r="D480" i="84" s="1"/>
  <c r="E481" i="84"/>
  <c r="D481" i="84" s="1"/>
  <c r="E482" i="84"/>
  <c r="D482" i="84" s="1"/>
  <c r="E483" i="84"/>
  <c r="D483" i="84" s="1"/>
  <c r="E484" i="84"/>
  <c r="D484" i="84" s="1"/>
  <c r="E485" i="84"/>
  <c r="D485" i="84" s="1"/>
  <c r="E486" i="84"/>
  <c r="D486" i="84" s="1"/>
  <c r="E487" i="84"/>
  <c r="D487" i="84" s="1"/>
  <c r="E488" i="84"/>
  <c r="D488" i="84" s="1"/>
  <c r="E489" i="84"/>
  <c r="D489" i="84" s="1"/>
  <c r="E490" i="84"/>
  <c r="D490" i="84" s="1"/>
  <c r="E491" i="84"/>
  <c r="D491" i="84" s="1"/>
  <c r="E492" i="84"/>
  <c r="D492" i="84" s="1"/>
  <c r="E493" i="84"/>
  <c r="D493" i="84" s="1"/>
  <c r="E494" i="84"/>
  <c r="D494" i="84" s="1"/>
  <c r="E495" i="84"/>
  <c r="D495" i="84" s="1"/>
  <c r="E496" i="84"/>
  <c r="D496" i="84" s="1"/>
  <c r="E497" i="84"/>
  <c r="D497" i="84" s="1"/>
  <c r="E498" i="84"/>
  <c r="D498" i="84" s="1"/>
  <c r="E499" i="84"/>
  <c r="D499" i="84" s="1"/>
  <c r="E500" i="84"/>
  <c r="D500" i="84" s="1"/>
  <c r="E501" i="84"/>
  <c r="D501" i="84" s="1"/>
  <c r="E502" i="84"/>
  <c r="D502" i="84" s="1"/>
  <c r="E503" i="84"/>
  <c r="D503" i="84" s="1"/>
  <c r="E504" i="84"/>
  <c r="D504" i="84" s="1"/>
  <c r="E505" i="84"/>
  <c r="D505" i="84" s="1"/>
  <c r="E506" i="84"/>
  <c r="D506" i="84" s="1"/>
  <c r="E507" i="84"/>
  <c r="D507" i="84" s="1"/>
  <c r="E508" i="84"/>
  <c r="D508" i="84" s="1"/>
  <c r="E509" i="84"/>
  <c r="D509" i="84" s="1"/>
  <c r="E510" i="84"/>
  <c r="D510" i="84" s="1"/>
  <c r="E511" i="84"/>
  <c r="D511" i="84" s="1"/>
  <c r="E512" i="84"/>
  <c r="D512" i="84" s="1"/>
  <c r="E513" i="84"/>
  <c r="D513" i="84" s="1"/>
  <c r="E514" i="84"/>
  <c r="D514" i="84" s="1"/>
  <c r="E515" i="84"/>
  <c r="D515" i="84" s="1"/>
  <c r="E516" i="84"/>
  <c r="D516" i="84" s="1"/>
  <c r="E517" i="84"/>
  <c r="D517" i="84" s="1"/>
  <c r="E518" i="84"/>
  <c r="D518" i="84" s="1"/>
  <c r="E519" i="84"/>
  <c r="D519" i="84" s="1"/>
  <c r="E520" i="84"/>
  <c r="D520" i="84" s="1"/>
  <c r="E521" i="84"/>
  <c r="D521" i="84" s="1"/>
  <c r="E522" i="84"/>
  <c r="D522" i="84" s="1"/>
  <c r="E523" i="84"/>
  <c r="D523" i="84" s="1"/>
  <c r="E524" i="84"/>
  <c r="D524" i="84" s="1"/>
  <c r="E525" i="84"/>
  <c r="D525" i="84" s="1"/>
  <c r="E526" i="84"/>
  <c r="D526" i="84" s="1"/>
  <c r="E527" i="84"/>
  <c r="D527" i="84" s="1"/>
  <c r="E528" i="84"/>
  <c r="D528" i="84" s="1"/>
  <c r="E529" i="84"/>
  <c r="D529" i="84" s="1"/>
  <c r="E530" i="84"/>
  <c r="D530" i="84" s="1"/>
  <c r="E531" i="84"/>
  <c r="D531" i="84" s="1"/>
  <c r="E532" i="84"/>
  <c r="D532" i="84" s="1"/>
  <c r="E533" i="84"/>
  <c r="D533" i="84" s="1"/>
  <c r="E534" i="84"/>
  <c r="D534" i="84" s="1"/>
  <c r="E535" i="84"/>
  <c r="D535" i="84" s="1"/>
  <c r="E536" i="84"/>
  <c r="D536" i="84" s="1"/>
  <c r="E537" i="84"/>
  <c r="D537" i="84" s="1"/>
  <c r="E538" i="84"/>
  <c r="D538" i="84" s="1"/>
  <c r="E539" i="84"/>
  <c r="D539" i="84" s="1"/>
  <c r="E540" i="84"/>
  <c r="D540" i="84" s="1"/>
  <c r="E541" i="84"/>
  <c r="D541" i="84" s="1"/>
  <c r="E542" i="84"/>
  <c r="D542" i="84" s="1"/>
  <c r="E543" i="84"/>
  <c r="D543" i="84" s="1"/>
  <c r="E544" i="84"/>
  <c r="D544" i="84" s="1"/>
  <c r="E545" i="84"/>
  <c r="D545" i="84" s="1"/>
  <c r="E546" i="84"/>
  <c r="D546" i="84" s="1"/>
  <c r="E547" i="84"/>
  <c r="D547" i="84" s="1"/>
  <c r="E548" i="84"/>
  <c r="D548" i="84" s="1"/>
  <c r="E549" i="84"/>
  <c r="D549" i="84" s="1"/>
  <c r="E550" i="84"/>
  <c r="D550" i="84" s="1"/>
  <c r="E551" i="84"/>
  <c r="D551" i="84" s="1"/>
  <c r="E552" i="84"/>
  <c r="D552" i="84" s="1"/>
  <c r="E553" i="84"/>
  <c r="D553" i="84" s="1"/>
  <c r="E554" i="84"/>
  <c r="D554" i="84" s="1"/>
  <c r="E555" i="84"/>
  <c r="D555" i="84" s="1"/>
  <c r="E556" i="84"/>
  <c r="D556" i="84" s="1"/>
  <c r="E557" i="84"/>
  <c r="D557" i="84" s="1"/>
  <c r="E558" i="84"/>
  <c r="D558" i="84" s="1"/>
  <c r="E559" i="84"/>
  <c r="D559" i="84" s="1"/>
  <c r="E560" i="84"/>
  <c r="D560" i="84" s="1"/>
  <c r="E561" i="84"/>
  <c r="D561" i="84" s="1"/>
  <c r="E562" i="84"/>
  <c r="D562" i="84" s="1"/>
  <c r="E563" i="84"/>
  <c r="D563" i="84" s="1"/>
  <c r="E564" i="84"/>
  <c r="D564" i="84" s="1"/>
  <c r="E565" i="84"/>
  <c r="D565" i="84" s="1"/>
  <c r="E566" i="84"/>
  <c r="D566" i="84" s="1"/>
  <c r="E567" i="84"/>
  <c r="D567" i="84" s="1"/>
  <c r="E568" i="84"/>
  <c r="D568" i="84" s="1"/>
  <c r="E569" i="84"/>
  <c r="D569" i="84" s="1"/>
  <c r="E570" i="84"/>
  <c r="D570" i="84" s="1"/>
  <c r="E571" i="84"/>
  <c r="D571" i="84" s="1"/>
  <c r="E572" i="84"/>
  <c r="D572" i="84" s="1"/>
  <c r="E573" i="84"/>
  <c r="D573" i="84" s="1"/>
  <c r="E574" i="84"/>
  <c r="D574" i="84" s="1"/>
  <c r="E575" i="84"/>
  <c r="D575" i="84" s="1"/>
  <c r="E576" i="84"/>
  <c r="D576" i="84" s="1"/>
  <c r="E577" i="84"/>
  <c r="D577" i="84" s="1"/>
  <c r="E578" i="84"/>
  <c r="D578" i="84" s="1"/>
  <c r="E579" i="84"/>
  <c r="D579" i="84" s="1"/>
  <c r="E580" i="84"/>
  <c r="D580" i="84" s="1"/>
  <c r="E581" i="84"/>
  <c r="D581" i="84" s="1"/>
  <c r="E582" i="84"/>
  <c r="D582" i="84" s="1"/>
  <c r="E583" i="84"/>
  <c r="D583" i="84" s="1"/>
  <c r="E584" i="84"/>
  <c r="D584" i="84" s="1"/>
  <c r="E585" i="84"/>
  <c r="D585" i="84" s="1"/>
  <c r="E586" i="84"/>
  <c r="D586" i="84" s="1"/>
  <c r="E587" i="84"/>
  <c r="D587" i="84" s="1"/>
  <c r="E588" i="84"/>
  <c r="D588" i="84" s="1"/>
  <c r="E589" i="84"/>
  <c r="D589" i="84" s="1"/>
  <c r="E590" i="84"/>
  <c r="D590" i="84" s="1"/>
  <c r="E591" i="84"/>
  <c r="D591" i="84" s="1"/>
  <c r="E592" i="84"/>
  <c r="D592" i="84" s="1"/>
  <c r="E593" i="84"/>
  <c r="D593" i="84" s="1"/>
  <c r="E594" i="84"/>
  <c r="D594" i="84" s="1"/>
  <c r="E595" i="84"/>
  <c r="D595" i="84" s="1"/>
  <c r="E596" i="84"/>
  <c r="D596" i="84" s="1"/>
  <c r="E597" i="84"/>
  <c r="D597" i="84" s="1"/>
  <c r="E598" i="84"/>
  <c r="D598" i="84" s="1"/>
  <c r="E599" i="84"/>
  <c r="D599" i="84" s="1"/>
  <c r="E600" i="84"/>
  <c r="D600" i="84" s="1"/>
  <c r="E601" i="84"/>
  <c r="D601" i="84" s="1"/>
  <c r="E602" i="84"/>
  <c r="D602" i="84" s="1"/>
  <c r="E603" i="84"/>
  <c r="D603" i="84" s="1"/>
  <c r="E604" i="84"/>
  <c r="D604" i="84" s="1"/>
  <c r="E605" i="84"/>
  <c r="D605" i="84" s="1"/>
  <c r="E606" i="84"/>
  <c r="D606" i="84" s="1"/>
  <c r="E607" i="84"/>
  <c r="D607" i="84" s="1"/>
  <c r="BA20" i="64"/>
  <c r="H29" i="85" l="1"/>
  <c r="G29" i="85"/>
  <c r="I29" i="85"/>
  <c r="I16" i="85"/>
  <c r="H16" i="85"/>
  <c r="G16" i="85"/>
  <c r="G35" i="85"/>
  <c r="I35" i="85"/>
  <c r="H35" i="85"/>
  <c r="H19" i="85"/>
  <c r="G19" i="85"/>
  <c r="I19" i="85"/>
  <c r="G18" i="85"/>
  <c r="I18" i="85"/>
  <c r="H18" i="85"/>
  <c r="I17" i="85"/>
  <c r="H17" i="85"/>
  <c r="G17" i="85"/>
  <c r="I39" i="85"/>
  <c r="H39" i="85"/>
  <c r="G39" i="85"/>
  <c r="G23" i="85"/>
  <c r="I23" i="85"/>
  <c r="H23" i="85"/>
  <c r="I15" i="85"/>
  <c r="H15" i="85"/>
  <c r="G15" i="85"/>
  <c r="G41" i="85"/>
  <c r="I41" i="85"/>
  <c r="H41" i="85"/>
  <c r="G12" i="85"/>
  <c r="I12" i="85"/>
  <c r="H12" i="85"/>
  <c r="H38" i="85"/>
  <c r="G38" i="85"/>
  <c r="I38" i="85"/>
  <c r="H22" i="85"/>
  <c r="G22" i="85"/>
  <c r="I22" i="85"/>
  <c r="I14" i="85"/>
  <c r="H14" i="85"/>
  <c r="G14" i="85"/>
  <c r="H37" i="85"/>
  <c r="G37" i="85"/>
  <c r="I37" i="85"/>
  <c r="G21" i="85"/>
  <c r="I21" i="85"/>
  <c r="H21" i="85"/>
  <c r="H13" i="85"/>
  <c r="G13" i="85"/>
  <c r="I13" i="85"/>
  <c r="H40" i="85"/>
  <c r="G40" i="85"/>
  <c r="I40" i="85"/>
  <c r="G32" i="85"/>
  <c r="I32" i="85"/>
  <c r="H32" i="85"/>
  <c r="I24" i="85"/>
  <c r="H24" i="85"/>
  <c r="G24" i="85"/>
  <c r="H43" i="85"/>
  <c r="G43" i="85"/>
  <c r="I43" i="85"/>
  <c r="G27" i="85"/>
  <c r="I27" i="85"/>
  <c r="H27" i="85"/>
  <c r="H34" i="85"/>
  <c r="G34" i="85"/>
  <c r="I34" i="85"/>
  <c r="G26" i="85"/>
  <c r="I26" i="85"/>
  <c r="H26" i="85"/>
  <c r="I25" i="85"/>
  <c r="H25" i="85"/>
  <c r="G25" i="85"/>
  <c r="G31" i="85"/>
  <c r="I31" i="85"/>
  <c r="H31" i="85"/>
  <c r="H42" i="85"/>
  <c r="G42" i="85"/>
  <c r="I42" i="85"/>
  <c r="H30" i="85"/>
  <c r="G30" i="85"/>
  <c r="I30" i="85"/>
  <c r="H11" i="85"/>
  <c r="G11" i="85"/>
  <c r="I11" i="85"/>
  <c r="G33" i="85"/>
  <c r="I33" i="85"/>
  <c r="H33" i="85"/>
  <c r="G36" i="85"/>
  <c r="I36" i="85"/>
  <c r="H36" i="85"/>
  <c r="I20" i="85"/>
  <c r="H20" i="85"/>
  <c r="G20" i="85"/>
  <c r="H44" i="85"/>
  <c r="G44" i="85"/>
  <c r="I44" i="85"/>
  <c r="I28" i="85"/>
  <c r="H28" i="85"/>
  <c r="G28" i="85"/>
  <c r="AC211" i="84"/>
  <c r="AC215" i="84"/>
  <c r="AC219" i="84"/>
  <c r="AC223" i="84"/>
  <c r="AC227" i="84"/>
  <c r="AC231" i="84"/>
  <c r="AC235" i="84"/>
  <c r="AC239" i="84"/>
  <c r="AC243" i="84"/>
  <c r="AC247" i="84"/>
  <c r="AC251" i="84"/>
  <c r="AC255" i="84"/>
  <c r="AC259" i="84"/>
  <c r="AC263" i="84"/>
  <c r="AC267" i="84"/>
  <c r="AC271" i="84"/>
  <c r="AC275" i="84"/>
  <c r="AC279" i="84"/>
  <c r="AC283" i="84"/>
  <c r="AC287" i="84"/>
  <c r="AC291" i="84"/>
  <c r="AC295" i="84"/>
  <c r="AC299" i="84"/>
  <c r="AC303" i="84"/>
  <c r="AC307" i="84"/>
  <c r="AC311" i="84"/>
  <c r="AC315" i="84"/>
  <c r="AC319" i="84"/>
  <c r="AC323" i="84"/>
  <c r="AC327" i="84"/>
  <c r="AC378" i="84"/>
  <c r="AC386" i="84"/>
  <c r="AC394" i="84"/>
  <c r="AC402" i="84"/>
  <c r="AC374" i="84"/>
  <c r="AC382" i="84"/>
  <c r="AC390" i="84"/>
  <c r="AC398" i="84"/>
  <c r="AC406" i="84"/>
  <c r="AC410" i="84"/>
  <c r="AC414" i="84"/>
  <c r="AC418" i="84"/>
  <c r="AC422" i="84"/>
  <c r="AC426" i="84"/>
  <c r="AC430" i="84"/>
  <c r="AC434" i="84"/>
  <c r="AC438" i="84"/>
  <c r="A1" i="64"/>
  <c r="AE21" i="64" l="1"/>
  <c r="AE23" i="64"/>
  <c r="AE22" i="64"/>
  <c r="N10" i="85"/>
  <c r="M10" i="85"/>
  <c r="E15" i="84" l="1"/>
  <c r="D15" i="84" s="1"/>
  <c r="E16" i="84"/>
  <c r="D16" i="84" s="1"/>
  <c r="E17" i="84"/>
  <c r="D17" i="84" s="1"/>
  <c r="E18" i="84"/>
  <c r="D18" i="84" s="1"/>
  <c r="E19" i="84"/>
  <c r="D19" i="84" s="1"/>
  <c r="E20" i="84"/>
  <c r="D20" i="84" s="1"/>
  <c r="E21" i="84"/>
  <c r="D21" i="84" s="1"/>
  <c r="E22" i="84"/>
  <c r="D22" i="84" s="1"/>
  <c r="E23" i="84"/>
  <c r="D23" i="84" s="1"/>
  <c r="E24" i="84"/>
  <c r="D24" i="84" s="1"/>
  <c r="E25" i="84"/>
  <c r="D25" i="84" s="1"/>
  <c r="E26" i="84"/>
  <c r="D26" i="84" s="1"/>
  <c r="E27" i="84"/>
  <c r="D27" i="84" s="1"/>
  <c r="E28" i="84"/>
  <c r="D28" i="84" s="1"/>
  <c r="E29" i="84"/>
  <c r="D29" i="84" s="1"/>
  <c r="E30" i="84"/>
  <c r="D30" i="84" s="1"/>
  <c r="E31" i="84"/>
  <c r="D31" i="84" s="1"/>
  <c r="E32" i="84"/>
  <c r="D32" i="84" s="1"/>
  <c r="E33" i="84"/>
  <c r="D33" i="84" s="1"/>
  <c r="E34" i="84"/>
  <c r="D34" i="84" s="1"/>
  <c r="E35" i="84"/>
  <c r="D35" i="84" s="1"/>
  <c r="E36" i="84"/>
  <c r="D36" i="84" s="1"/>
  <c r="E37" i="84"/>
  <c r="D37" i="84" s="1"/>
  <c r="E38" i="84"/>
  <c r="D38" i="84" s="1"/>
  <c r="E39" i="84"/>
  <c r="D39" i="84" s="1"/>
  <c r="E40" i="84"/>
  <c r="D40" i="84" s="1"/>
  <c r="E41" i="84"/>
  <c r="D41" i="84" s="1"/>
  <c r="E42" i="84"/>
  <c r="D42" i="84" s="1"/>
  <c r="E43" i="84"/>
  <c r="D43" i="84" s="1"/>
  <c r="E44" i="84"/>
  <c r="D44" i="84" s="1"/>
  <c r="E45" i="84"/>
  <c r="D45" i="84" s="1"/>
  <c r="E46" i="84"/>
  <c r="D46" i="84" s="1"/>
  <c r="E47" i="84"/>
  <c r="D47" i="84" s="1"/>
  <c r="E48" i="84"/>
  <c r="D48" i="84" s="1"/>
  <c r="E49" i="84"/>
  <c r="D49" i="84" s="1"/>
  <c r="E50" i="84"/>
  <c r="D50" i="84" s="1"/>
  <c r="E51" i="84"/>
  <c r="D51" i="84" s="1"/>
  <c r="E52" i="84"/>
  <c r="D52" i="84" s="1"/>
  <c r="E53" i="84"/>
  <c r="D53" i="84" s="1"/>
  <c r="E54" i="84"/>
  <c r="D54" i="84" s="1"/>
  <c r="E55" i="84"/>
  <c r="D55" i="84" s="1"/>
  <c r="E56" i="84"/>
  <c r="D56" i="84" s="1"/>
  <c r="E57" i="84"/>
  <c r="D57" i="84" s="1"/>
  <c r="E58" i="84"/>
  <c r="D58" i="84" s="1"/>
  <c r="E59" i="84"/>
  <c r="D59" i="84" s="1"/>
  <c r="E60" i="84"/>
  <c r="D60" i="84" s="1"/>
  <c r="E61" i="84"/>
  <c r="D61" i="84" s="1"/>
  <c r="E62" i="84"/>
  <c r="D62" i="84" s="1"/>
  <c r="E63" i="84"/>
  <c r="D63" i="84" s="1"/>
  <c r="E64" i="84"/>
  <c r="D64" i="84" s="1"/>
  <c r="E65" i="84"/>
  <c r="D65" i="84" s="1"/>
  <c r="E66" i="84"/>
  <c r="D66" i="84" s="1"/>
  <c r="E67" i="84"/>
  <c r="D67" i="84" s="1"/>
  <c r="E68" i="84"/>
  <c r="D68" i="84" s="1"/>
  <c r="E69" i="84"/>
  <c r="D69" i="84" s="1"/>
  <c r="E70" i="84"/>
  <c r="D70" i="84" s="1"/>
  <c r="E71" i="84"/>
  <c r="D71" i="84" s="1"/>
  <c r="E72" i="84"/>
  <c r="D72" i="84" s="1"/>
  <c r="E73" i="84"/>
  <c r="D73" i="84" s="1"/>
  <c r="E74" i="84"/>
  <c r="D74" i="84" s="1"/>
  <c r="E75" i="84"/>
  <c r="D75" i="84" s="1"/>
  <c r="E76" i="84"/>
  <c r="D76" i="84" s="1"/>
  <c r="E77" i="84"/>
  <c r="D77" i="84" s="1"/>
  <c r="E78" i="84"/>
  <c r="D78" i="84" s="1"/>
  <c r="E79" i="84"/>
  <c r="D79" i="84" s="1"/>
  <c r="E80" i="84"/>
  <c r="D80" i="84" s="1"/>
  <c r="E81" i="84"/>
  <c r="D81" i="84" s="1"/>
  <c r="E82" i="84"/>
  <c r="D82" i="84" s="1"/>
  <c r="E83" i="84"/>
  <c r="D83" i="84" s="1"/>
  <c r="E84" i="84"/>
  <c r="D84" i="84" s="1"/>
  <c r="E85" i="84"/>
  <c r="D85" i="84" s="1"/>
  <c r="E86" i="84"/>
  <c r="D86" i="84" s="1"/>
  <c r="E87" i="84"/>
  <c r="D87" i="84" s="1"/>
  <c r="E88" i="84"/>
  <c r="D88" i="84" s="1"/>
  <c r="E89" i="84"/>
  <c r="D89" i="84" s="1"/>
  <c r="E90" i="84"/>
  <c r="D90" i="84" s="1"/>
  <c r="E91" i="84"/>
  <c r="D91" i="84" s="1"/>
  <c r="E92" i="84"/>
  <c r="D92" i="84" s="1"/>
  <c r="E93" i="84"/>
  <c r="D93" i="84" s="1"/>
  <c r="E94" i="84"/>
  <c r="D94" i="84" s="1"/>
  <c r="E95" i="84"/>
  <c r="D95" i="84" s="1"/>
  <c r="E96" i="84"/>
  <c r="D96" i="84" s="1"/>
  <c r="E97" i="84"/>
  <c r="D97" i="84" s="1"/>
  <c r="E98" i="84"/>
  <c r="D98" i="84" s="1"/>
  <c r="E99" i="84"/>
  <c r="D99" i="84" s="1"/>
  <c r="E100" i="84"/>
  <c r="D100" i="84" s="1"/>
  <c r="E101" i="84"/>
  <c r="D101" i="84" s="1"/>
  <c r="E102" i="84"/>
  <c r="D102" i="84" s="1"/>
  <c r="E103" i="84"/>
  <c r="D103" i="84" s="1"/>
  <c r="E104" i="84"/>
  <c r="D104" i="84" s="1"/>
  <c r="E105" i="84"/>
  <c r="D105" i="84" s="1"/>
  <c r="E106" i="84"/>
  <c r="D106" i="84" s="1"/>
  <c r="E107" i="84"/>
  <c r="D107" i="84" s="1"/>
  <c r="E108" i="84"/>
  <c r="D108" i="84" s="1"/>
  <c r="E109" i="84"/>
  <c r="D109" i="84" s="1"/>
  <c r="E110" i="84"/>
  <c r="D110" i="84" s="1"/>
  <c r="E111" i="84"/>
  <c r="D111" i="84" s="1"/>
  <c r="E112" i="84"/>
  <c r="D112" i="84" s="1"/>
  <c r="E113" i="84"/>
  <c r="D113" i="84" s="1"/>
  <c r="E114" i="84"/>
  <c r="D114" i="84" s="1"/>
  <c r="E115" i="84"/>
  <c r="D115" i="84" s="1"/>
  <c r="E116" i="84"/>
  <c r="D116" i="84" s="1"/>
  <c r="E117" i="84"/>
  <c r="D117" i="84" s="1"/>
  <c r="E118" i="84"/>
  <c r="D118" i="84" s="1"/>
  <c r="E119" i="84"/>
  <c r="D119" i="84" s="1"/>
  <c r="E120" i="84"/>
  <c r="D120" i="84" s="1"/>
  <c r="E121" i="84"/>
  <c r="D121" i="84" s="1"/>
  <c r="E122" i="84"/>
  <c r="D122" i="84" s="1"/>
  <c r="E123" i="84"/>
  <c r="D123" i="84" s="1"/>
  <c r="E124" i="84"/>
  <c r="D124" i="84" s="1"/>
  <c r="E125" i="84"/>
  <c r="D125" i="84" s="1"/>
  <c r="E126" i="84"/>
  <c r="D126" i="84" s="1"/>
  <c r="E127" i="84"/>
  <c r="D127" i="84" s="1"/>
  <c r="E128" i="84"/>
  <c r="D128" i="84" s="1"/>
  <c r="E129" i="84"/>
  <c r="D129" i="84" s="1"/>
  <c r="E130" i="84"/>
  <c r="D130" i="84" s="1"/>
  <c r="E131" i="84"/>
  <c r="D131" i="84" s="1"/>
  <c r="E132" i="84"/>
  <c r="D132" i="84" s="1"/>
  <c r="E133" i="84"/>
  <c r="D133" i="84" s="1"/>
  <c r="E134" i="84"/>
  <c r="D134" i="84" s="1"/>
  <c r="E135" i="84"/>
  <c r="D135" i="84" s="1"/>
  <c r="E136" i="84"/>
  <c r="D136" i="84" s="1"/>
  <c r="E137" i="84"/>
  <c r="D137" i="84" s="1"/>
  <c r="E138" i="84"/>
  <c r="D138" i="84" s="1"/>
  <c r="E139" i="84"/>
  <c r="D139" i="84" s="1"/>
  <c r="E140" i="84"/>
  <c r="D140" i="84" s="1"/>
  <c r="E141" i="84"/>
  <c r="D141" i="84" s="1"/>
  <c r="E142" i="84"/>
  <c r="D142" i="84" s="1"/>
  <c r="E143" i="84"/>
  <c r="D143" i="84" s="1"/>
  <c r="E144" i="84"/>
  <c r="D144" i="84" s="1"/>
  <c r="E145" i="84"/>
  <c r="D145" i="84" s="1"/>
  <c r="E146" i="84"/>
  <c r="D146" i="84" s="1"/>
  <c r="E147" i="84"/>
  <c r="D147" i="84" s="1"/>
  <c r="E148" i="84"/>
  <c r="D148" i="84" s="1"/>
  <c r="E149" i="84"/>
  <c r="D149" i="84" s="1"/>
  <c r="E150" i="84"/>
  <c r="D150" i="84" s="1"/>
  <c r="E151" i="84"/>
  <c r="D151" i="84" s="1"/>
  <c r="E152" i="84"/>
  <c r="D152" i="84" s="1"/>
  <c r="E153" i="84"/>
  <c r="D153" i="84" s="1"/>
  <c r="E154" i="84"/>
  <c r="D154" i="84" s="1"/>
  <c r="E155" i="84"/>
  <c r="D155" i="84" s="1"/>
  <c r="E156" i="84"/>
  <c r="D156" i="84" s="1"/>
  <c r="E157" i="84"/>
  <c r="D157" i="84" s="1"/>
  <c r="E158" i="84"/>
  <c r="D158" i="84" s="1"/>
  <c r="E159" i="84"/>
  <c r="D159" i="84" s="1"/>
  <c r="E160" i="84"/>
  <c r="D160" i="84" s="1"/>
  <c r="E161" i="84"/>
  <c r="D161" i="84" s="1"/>
  <c r="E162" i="84"/>
  <c r="D162" i="84" s="1"/>
  <c r="E163" i="84"/>
  <c r="D163" i="84" s="1"/>
  <c r="E164" i="84"/>
  <c r="D164" i="84" s="1"/>
  <c r="E165" i="84"/>
  <c r="D165" i="84" s="1"/>
  <c r="E166" i="84"/>
  <c r="D166" i="84" s="1"/>
  <c r="E167" i="84"/>
  <c r="D167" i="84" s="1"/>
  <c r="E168" i="84"/>
  <c r="D168" i="84" s="1"/>
  <c r="E169" i="84"/>
  <c r="D169" i="84" s="1"/>
  <c r="E170" i="84"/>
  <c r="D170" i="84" s="1"/>
  <c r="E171" i="84"/>
  <c r="D171" i="84" s="1"/>
  <c r="E172" i="84"/>
  <c r="D172" i="84" s="1"/>
  <c r="E173" i="84"/>
  <c r="D173" i="84" s="1"/>
  <c r="E174" i="84"/>
  <c r="D174" i="84" s="1"/>
  <c r="E175" i="84"/>
  <c r="D175" i="84" s="1"/>
  <c r="E176" i="84"/>
  <c r="D176" i="84" s="1"/>
  <c r="E177" i="84"/>
  <c r="D177" i="84" s="1"/>
  <c r="E178" i="84"/>
  <c r="D178" i="84" s="1"/>
  <c r="E179" i="84"/>
  <c r="D179" i="84" s="1"/>
  <c r="E180" i="84"/>
  <c r="D180" i="84" s="1"/>
  <c r="E181" i="84"/>
  <c r="D181" i="84" s="1"/>
  <c r="E182" i="84"/>
  <c r="D182" i="84" s="1"/>
  <c r="E183" i="84"/>
  <c r="D183" i="84" s="1"/>
  <c r="E184" i="84"/>
  <c r="D184" i="84" s="1"/>
  <c r="E185" i="84"/>
  <c r="D185" i="84" s="1"/>
  <c r="E186" i="84"/>
  <c r="D186" i="84" s="1"/>
  <c r="E187" i="84"/>
  <c r="D187" i="84" s="1"/>
  <c r="E188" i="84"/>
  <c r="D188" i="84" s="1"/>
  <c r="E189" i="84"/>
  <c r="D189" i="84" s="1"/>
  <c r="E190" i="84"/>
  <c r="D190" i="84" s="1"/>
  <c r="E191" i="84"/>
  <c r="D191" i="84" s="1"/>
  <c r="E192" i="84"/>
  <c r="D192" i="84" s="1"/>
  <c r="E193" i="84"/>
  <c r="D193" i="84" s="1"/>
  <c r="E194" i="84"/>
  <c r="D194" i="84" s="1"/>
  <c r="E195" i="84"/>
  <c r="D195" i="84" s="1"/>
  <c r="E196" i="84"/>
  <c r="D196" i="84" s="1"/>
  <c r="E197" i="84"/>
  <c r="D197" i="84" s="1"/>
  <c r="E198" i="84"/>
  <c r="D198" i="84" s="1"/>
  <c r="E199" i="84"/>
  <c r="D199" i="84" s="1"/>
  <c r="E200" i="84"/>
  <c r="D200" i="84" s="1"/>
  <c r="E201" i="84"/>
  <c r="D201" i="84" s="1"/>
  <c r="E202" i="84"/>
  <c r="D202" i="84" s="1"/>
  <c r="E203" i="84"/>
  <c r="D203" i="84" s="1"/>
  <c r="E204" i="84"/>
  <c r="D204" i="84" s="1"/>
  <c r="E205" i="84"/>
  <c r="D205" i="84" s="1"/>
  <c r="E206" i="84"/>
  <c r="D206" i="84" s="1"/>
  <c r="E207" i="84"/>
  <c r="D207" i="84" s="1"/>
  <c r="FH207" i="30" l="1"/>
  <c r="FI207" i="30" s="1"/>
  <c r="FJ207" i="30" s="1"/>
  <c r="FK207" i="30" s="1"/>
  <c r="FL207" i="30" s="1"/>
  <c r="FM207" i="30" s="1"/>
  <c r="FN207" i="30" s="1"/>
  <c r="FO207" i="30" s="1"/>
  <c r="FP207" i="30" s="1"/>
  <c r="FQ207" i="30" s="1"/>
  <c r="FR207" i="30" s="1"/>
  <c r="EW207" i="30"/>
  <c r="EX207" i="30" s="1"/>
  <c r="EY207" i="30" s="1"/>
  <c r="EZ207" i="30" s="1"/>
  <c r="FA207" i="30" s="1"/>
  <c r="FB207" i="30" s="1"/>
  <c r="FC207" i="30" s="1"/>
  <c r="FD207" i="30" s="1"/>
  <c r="FE207" i="30" s="1"/>
  <c r="FF207" i="30" s="1"/>
  <c r="EV207" i="30"/>
  <c r="FH206" i="30"/>
  <c r="FI206" i="30" s="1"/>
  <c r="FJ206" i="30" s="1"/>
  <c r="FK206" i="30" s="1"/>
  <c r="FL206" i="30" s="1"/>
  <c r="FM206" i="30" s="1"/>
  <c r="FN206" i="30" s="1"/>
  <c r="FO206" i="30" s="1"/>
  <c r="FP206" i="30" s="1"/>
  <c r="FQ206" i="30" s="1"/>
  <c r="FR206" i="30" s="1"/>
  <c r="EV206" i="30"/>
  <c r="EW206" i="30" s="1"/>
  <c r="EX206" i="30" s="1"/>
  <c r="EY206" i="30" s="1"/>
  <c r="EZ206" i="30" s="1"/>
  <c r="FA206" i="30" s="1"/>
  <c r="FB206" i="30" s="1"/>
  <c r="FC206" i="30" s="1"/>
  <c r="FD206" i="30" s="1"/>
  <c r="FE206" i="30" s="1"/>
  <c r="FF206" i="30" s="1"/>
  <c r="FH205" i="30"/>
  <c r="FI205" i="30" s="1"/>
  <c r="FJ205" i="30" s="1"/>
  <c r="FK205" i="30" s="1"/>
  <c r="FL205" i="30" s="1"/>
  <c r="FM205" i="30" s="1"/>
  <c r="FN205" i="30" s="1"/>
  <c r="FO205" i="30" s="1"/>
  <c r="FP205" i="30" s="1"/>
  <c r="FQ205" i="30" s="1"/>
  <c r="FR205" i="30" s="1"/>
  <c r="EW205" i="30"/>
  <c r="EX205" i="30" s="1"/>
  <c r="EY205" i="30" s="1"/>
  <c r="EZ205" i="30" s="1"/>
  <c r="FA205" i="30" s="1"/>
  <c r="FB205" i="30" s="1"/>
  <c r="FC205" i="30" s="1"/>
  <c r="FD205" i="30" s="1"/>
  <c r="FE205" i="30" s="1"/>
  <c r="FF205" i="30" s="1"/>
  <c r="EV205" i="30"/>
  <c r="FH204" i="30"/>
  <c r="FI204" i="30" s="1"/>
  <c r="FJ204" i="30" s="1"/>
  <c r="FK204" i="30" s="1"/>
  <c r="FL204" i="30" s="1"/>
  <c r="FM204" i="30" s="1"/>
  <c r="FN204" i="30" s="1"/>
  <c r="FO204" i="30" s="1"/>
  <c r="FP204" i="30" s="1"/>
  <c r="FQ204" i="30" s="1"/>
  <c r="FR204" i="30" s="1"/>
  <c r="EV204" i="30"/>
  <c r="EW204" i="30" s="1"/>
  <c r="EX204" i="30" s="1"/>
  <c r="EY204" i="30" s="1"/>
  <c r="EZ204" i="30" s="1"/>
  <c r="FA204" i="30" s="1"/>
  <c r="FB204" i="30" s="1"/>
  <c r="FC204" i="30" s="1"/>
  <c r="FD204" i="30" s="1"/>
  <c r="FE204" i="30" s="1"/>
  <c r="FF204" i="30" s="1"/>
  <c r="FH203" i="30"/>
  <c r="FI203" i="30" s="1"/>
  <c r="FJ203" i="30" s="1"/>
  <c r="FK203" i="30" s="1"/>
  <c r="FL203" i="30" s="1"/>
  <c r="FM203" i="30" s="1"/>
  <c r="FN203" i="30" s="1"/>
  <c r="FO203" i="30" s="1"/>
  <c r="FP203" i="30" s="1"/>
  <c r="FQ203" i="30" s="1"/>
  <c r="FR203" i="30" s="1"/>
  <c r="EW203" i="30"/>
  <c r="EX203" i="30" s="1"/>
  <c r="EY203" i="30" s="1"/>
  <c r="EZ203" i="30" s="1"/>
  <c r="FA203" i="30" s="1"/>
  <c r="FB203" i="30" s="1"/>
  <c r="FC203" i="30" s="1"/>
  <c r="FD203" i="30" s="1"/>
  <c r="FE203" i="30" s="1"/>
  <c r="FF203" i="30" s="1"/>
  <c r="EV203" i="30"/>
  <c r="FH202" i="30"/>
  <c r="FI202" i="30" s="1"/>
  <c r="FJ202" i="30" s="1"/>
  <c r="FK202" i="30" s="1"/>
  <c r="FL202" i="30" s="1"/>
  <c r="FM202" i="30" s="1"/>
  <c r="FN202" i="30" s="1"/>
  <c r="FO202" i="30" s="1"/>
  <c r="FP202" i="30" s="1"/>
  <c r="FQ202" i="30" s="1"/>
  <c r="FR202" i="30" s="1"/>
  <c r="EV202" i="30"/>
  <c r="EW202" i="30" s="1"/>
  <c r="EX202" i="30" s="1"/>
  <c r="EY202" i="30" s="1"/>
  <c r="EZ202" i="30" s="1"/>
  <c r="FA202" i="30" s="1"/>
  <c r="FB202" i="30" s="1"/>
  <c r="FC202" i="30" s="1"/>
  <c r="FD202" i="30" s="1"/>
  <c r="FE202" i="30" s="1"/>
  <c r="FF202" i="30" s="1"/>
  <c r="FH201" i="30"/>
  <c r="FI201" i="30" s="1"/>
  <c r="FJ201" i="30" s="1"/>
  <c r="FK201" i="30" s="1"/>
  <c r="FL201" i="30" s="1"/>
  <c r="FM201" i="30" s="1"/>
  <c r="FN201" i="30" s="1"/>
  <c r="FO201" i="30" s="1"/>
  <c r="FP201" i="30" s="1"/>
  <c r="FQ201" i="30" s="1"/>
  <c r="FR201" i="30" s="1"/>
  <c r="EW201" i="30"/>
  <c r="EX201" i="30" s="1"/>
  <c r="EY201" i="30" s="1"/>
  <c r="EZ201" i="30" s="1"/>
  <c r="FA201" i="30" s="1"/>
  <c r="FB201" i="30" s="1"/>
  <c r="FC201" i="30" s="1"/>
  <c r="FD201" i="30" s="1"/>
  <c r="FE201" i="30" s="1"/>
  <c r="FF201" i="30" s="1"/>
  <c r="EV201" i="30"/>
  <c r="FH200" i="30"/>
  <c r="FI200" i="30" s="1"/>
  <c r="FJ200" i="30" s="1"/>
  <c r="FK200" i="30" s="1"/>
  <c r="FL200" i="30" s="1"/>
  <c r="FM200" i="30" s="1"/>
  <c r="FN200" i="30" s="1"/>
  <c r="FO200" i="30" s="1"/>
  <c r="FP200" i="30" s="1"/>
  <c r="FQ200" i="30" s="1"/>
  <c r="FR200" i="30" s="1"/>
  <c r="EW200" i="30"/>
  <c r="EX200" i="30" s="1"/>
  <c r="EY200" i="30" s="1"/>
  <c r="EZ200" i="30" s="1"/>
  <c r="FA200" i="30" s="1"/>
  <c r="FB200" i="30" s="1"/>
  <c r="FC200" i="30" s="1"/>
  <c r="FD200" i="30" s="1"/>
  <c r="FE200" i="30" s="1"/>
  <c r="FF200" i="30" s="1"/>
  <c r="EV200" i="30"/>
  <c r="FH199" i="30"/>
  <c r="FI199" i="30" s="1"/>
  <c r="FJ199" i="30" s="1"/>
  <c r="FK199" i="30" s="1"/>
  <c r="FL199" i="30" s="1"/>
  <c r="FM199" i="30" s="1"/>
  <c r="FN199" i="30" s="1"/>
  <c r="FO199" i="30" s="1"/>
  <c r="FP199" i="30" s="1"/>
  <c r="FQ199" i="30" s="1"/>
  <c r="FR199" i="30" s="1"/>
  <c r="EW199" i="30"/>
  <c r="EX199" i="30" s="1"/>
  <c r="EY199" i="30" s="1"/>
  <c r="EZ199" i="30" s="1"/>
  <c r="FA199" i="30" s="1"/>
  <c r="FB199" i="30" s="1"/>
  <c r="FC199" i="30" s="1"/>
  <c r="FD199" i="30" s="1"/>
  <c r="FE199" i="30" s="1"/>
  <c r="FF199" i="30" s="1"/>
  <c r="EV199" i="30"/>
  <c r="FH198" i="30"/>
  <c r="FI198" i="30" s="1"/>
  <c r="FJ198" i="30" s="1"/>
  <c r="FK198" i="30" s="1"/>
  <c r="FL198" i="30" s="1"/>
  <c r="FM198" i="30" s="1"/>
  <c r="FN198" i="30" s="1"/>
  <c r="FO198" i="30" s="1"/>
  <c r="FP198" i="30" s="1"/>
  <c r="FQ198" i="30" s="1"/>
  <c r="FR198" i="30" s="1"/>
  <c r="EW198" i="30"/>
  <c r="EX198" i="30" s="1"/>
  <c r="EY198" i="30" s="1"/>
  <c r="EZ198" i="30" s="1"/>
  <c r="FA198" i="30" s="1"/>
  <c r="FB198" i="30" s="1"/>
  <c r="FC198" i="30" s="1"/>
  <c r="FD198" i="30" s="1"/>
  <c r="FE198" i="30" s="1"/>
  <c r="FF198" i="30" s="1"/>
  <c r="EV198" i="30"/>
  <c r="FH197" i="30"/>
  <c r="FI197" i="30" s="1"/>
  <c r="FJ197" i="30" s="1"/>
  <c r="FK197" i="30" s="1"/>
  <c r="FL197" i="30" s="1"/>
  <c r="FM197" i="30" s="1"/>
  <c r="FN197" i="30" s="1"/>
  <c r="FO197" i="30" s="1"/>
  <c r="FP197" i="30" s="1"/>
  <c r="FQ197" i="30" s="1"/>
  <c r="FR197" i="30" s="1"/>
  <c r="EW197" i="30"/>
  <c r="EX197" i="30" s="1"/>
  <c r="EY197" i="30" s="1"/>
  <c r="EZ197" i="30" s="1"/>
  <c r="FA197" i="30" s="1"/>
  <c r="FB197" i="30" s="1"/>
  <c r="FC197" i="30" s="1"/>
  <c r="FD197" i="30" s="1"/>
  <c r="FE197" i="30" s="1"/>
  <c r="FF197" i="30" s="1"/>
  <c r="EV197" i="30"/>
  <c r="FH196" i="30"/>
  <c r="FI196" i="30" s="1"/>
  <c r="FJ196" i="30" s="1"/>
  <c r="FK196" i="30" s="1"/>
  <c r="FL196" i="30" s="1"/>
  <c r="FM196" i="30" s="1"/>
  <c r="FN196" i="30" s="1"/>
  <c r="FO196" i="30" s="1"/>
  <c r="FP196" i="30" s="1"/>
  <c r="FQ196" i="30" s="1"/>
  <c r="FR196" i="30" s="1"/>
  <c r="EW196" i="30"/>
  <c r="EX196" i="30" s="1"/>
  <c r="EY196" i="30" s="1"/>
  <c r="EZ196" i="30" s="1"/>
  <c r="FA196" i="30" s="1"/>
  <c r="FB196" i="30" s="1"/>
  <c r="FC196" i="30" s="1"/>
  <c r="FD196" i="30" s="1"/>
  <c r="FE196" i="30" s="1"/>
  <c r="FF196" i="30" s="1"/>
  <c r="EV196" i="30"/>
  <c r="FH195" i="30"/>
  <c r="FI195" i="30" s="1"/>
  <c r="FJ195" i="30" s="1"/>
  <c r="FK195" i="30" s="1"/>
  <c r="FL195" i="30" s="1"/>
  <c r="FM195" i="30" s="1"/>
  <c r="FN195" i="30" s="1"/>
  <c r="FO195" i="30" s="1"/>
  <c r="FP195" i="30" s="1"/>
  <c r="FQ195" i="30" s="1"/>
  <c r="FR195" i="30" s="1"/>
  <c r="EW195" i="30"/>
  <c r="EX195" i="30" s="1"/>
  <c r="EY195" i="30" s="1"/>
  <c r="EZ195" i="30" s="1"/>
  <c r="FA195" i="30" s="1"/>
  <c r="FB195" i="30" s="1"/>
  <c r="FC195" i="30" s="1"/>
  <c r="FD195" i="30" s="1"/>
  <c r="FE195" i="30" s="1"/>
  <c r="FF195" i="30" s="1"/>
  <c r="EV195" i="30"/>
  <c r="FH194" i="30"/>
  <c r="FI194" i="30" s="1"/>
  <c r="FJ194" i="30" s="1"/>
  <c r="FK194" i="30" s="1"/>
  <c r="FL194" i="30" s="1"/>
  <c r="FM194" i="30" s="1"/>
  <c r="FN194" i="30" s="1"/>
  <c r="FO194" i="30" s="1"/>
  <c r="FP194" i="30" s="1"/>
  <c r="FQ194" i="30" s="1"/>
  <c r="FR194" i="30" s="1"/>
  <c r="EW194" i="30"/>
  <c r="EX194" i="30" s="1"/>
  <c r="EY194" i="30" s="1"/>
  <c r="EZ194" i="30" s="1"/>
  <c r="FA194" i="30" s="1"/>
  <c r="FB194" i="30" s="1"/>
  <c r="FC194" i="30" s="1"/>
  <c r="FD194" i="30" s="1"/>
  <c r="FE194" i="30" s="1"/>
  <c r="FF194" i="30" s="1"/>
  <c r="EV194" i="30"/>
  <c r="FH193" i="30"/>
  <c r="FI193" i="30" s="1"/>
  <c r="FJ193" i="30" s="1"/>
  <c r="FK193" i="30" s="1"/>
  <c r="FL193" i="30" s="1"/>
  <c r="FM193" i="30" s="1"/>
  <c r="FN193" i="30" s="1"/>
  <c r="FO193" i="30" s="1"/>
  <c r="FP193" i="30" s="1"/>
  <c r="FQ193" i="30" s="1"/>
  <c r="FR193" i="30" s="1"/>
  <c r="EV193" i="30"/>
  <c r="EW193" i="30" s="1"/>
  <c r="EX193" i="30" s="1"/>
  <c r="EY193" i="30" s="1"/>
  <c r="EZ193" i="30" s="1"/>
  <c r="FA193" i="30" s="1"/>
  <c r="FB193" i="30" s="1"/>
  <c r="FC193" i="30" s="1"/>
  <c r="FD193" i="30" s="1"/>
  <c r="FE193" i="30" s="1"/>
  <c r="FF193" i="30" s="1"/>
  <c r="FH192" i="30"/>
  <c r="FI192" i="30" s="1"/>
  <c r="FJ192" i="30" s="1"/>
  <c r="FK192" i="30" s="1"/>
  <c r="FL192" i="30" s="1"/>
  <c r="FM192" i="30" s="1"/>
  <c r="FN192" i="30" s="1"/>
  <c r="FO192" i="30" s="1"/>
  <c r="FP192" i="30" s="1"/>
  <c r="FQ192" i="30" s="1"/>
  <c r="FR192" i="30" s="1"/>
  <c r="EV192" i="30"/>
  <c r="EW192" i="30" s="1"/>
  <c r="EX192" i="30" s="1"/>
  <c r="EY192" i="30" s="1"/>
  <c r="EZ192" i="30" s="1"/>
  <c r="FA192" i="30" s="1"/>
  <c r="FB192" i="30" s="1"/>
  <c r="FC192" i="30" s="1"/>
  <c r="FD192" i="30" s="1"/>
  <c r="FE192" i="30" s="1"/>
  <c r="FF192" i="30" s="1"/>
  <c r="FH191" i="30"/>
  <c r="FI191" i="30" s="1"/>
  <c r="FJ191" i="30" s="1"/>
  <c r="FK191" i="30" s="1"/>
  <c r="FL191" i="30" s="1"/>
  <c r="FM191" i="30" s="1"/>
  <c r="FN191" i="30" s="1"/>
  <c r="FO191" i="30" s="1"/>
  <c r="FP191" i="30" s="1"/>
  <c r="FQ191" i="30" s="1"/>
  <c r="FR191" i="30" s="1"/>
  <c r="EV191" i="30"/>
  <c r="EW191" i="30" s="1"/>
  <c r="EX191" i="30" s="1"/>
  <c r="EY191" i="30" s="1"/>
  <c r="EZ191" i="30" s="1"/>
  <c r="FA191" i="30" s="1"/>
  <c r="FB191" i="30" s="1"/>
  <c r="FC191" i="30" s="1"/>
  <c r="FD191" i="30" s="1"/>
  <c r="FE191" i="30" s="1"/>
  <c r="FF191" i="30" s="1"/>
  <c r="FH190" i="30"/>
  <c r="FI190" i="30" s="1"/>
  <c r="FJ190" i="30" s="1"/>
  <c r="FK190" i="30" s="1"/>
  <c r="FL190" i="30" s="1"/>
  <c r="FM190" i="30" s="1"/>
  <c r="FN190" i="30" s="1"/>
  <c r="FO190" i="30" s="1"/>
  <c r="FP190" i="30" s="1"/>
  <c r="FQ190" i="30" s="1"/>
  <c r="FR190" i="30" s="1"/>
  <c r="EW190" i="30"/>
  <c r="EX190" i="30" s="1"/>
  <c r="EY190" i="30" s="1"/>
  <c r="EZ190" i="30" s="1"/>
  <c r="FA190" i="30" s="1"/>
  <c r="FB190" i="30" s="1"/>
  <c r="FC190" i="30" s="1"/>
  <c r="FD190" i="30" s="1"/>
  <c r="FE190" i="30" s="1"/>
  <c r="FF190" i="30" s="1"/>
  <c r="EV190" i="30"/>
  <c r="FH189" i="30"/>
  <c r="FI189" i="30" s="1"/>
  <c r="FJ189" i="30" s="1"/>
  <c r="FK189" i="30" s="1"/>
  <c r="FL189" i="30" s="1"/>
  <c r="FM189" i="30" s="1"/>
  <c r="FN189" i="30" s="1"/>
  <c r="FO189" i="30" s="1"/>
  <c r="FP189" i="30" s="1"/>
  <c r="FQ189" i="30" s="1"/>
  <c r="FR189" i="30" s="1"/>
  <c r="EV189" i="30"/>
  <c r="EW189" i="30" s="1"/>
  <c r="EX189" i="30" s="1"/>
  <c r="EY189" i="30" s="1"/>
  <c r="EZ189" i="30" s="1"/>
  <c r="FA189" i="30" s="1"/>
  <c r="FB189" i="30" s="1"/>
  <c r="FC189" i="30" s="1"/>
  <c r="FD189" i="30" s="1"/>
  <c r="FE189" i="30" s="1"/>
  <c r="FF189" i="30" s="1"/>
  <c r="FH188" i="30"/>
  <c r="FI188" i="30" s="1"/>
  <c r="FJ188" i="30" s="1"/>
  <c r="FK188" i="30" s="1"/>
  <c r="FL188" i="30" s="1"/>
  <c r="FM188" i="30" s="1"/>
  <c r="FN188" i="30" s="1"/>
  <c r="FO188" i="30" s="1"/>
  <c r="FP188" i="30" s="1"/>
  <c r="FQ188" i="30" s="1"/>
  <c r="FR188" i="30" s="1"/>
  <c r="EW188" i="30"/>
  <c r="EX188" i="30" s="1"/>
  <c r="EY188" i="30" s="1"/>
  <c r="EZ188" i="30" s="1"/>
  <c r="FA188" i="30" s="1"/>
  <c r="FB188" i="30" s="1"/>
  <c r="FC188" i="30" s="1"/>
  <c r="FD188" i="30" s="1"/>
  <c r="FE188" i="30" s="1"/>
  <c r="FF188" i="30" s="1"/>
  <c r="EV188" i="30"/>
  <c r="FH187" i="30"/>
  <c r="FI187" i="30" s="1"/>
  <c r="FJ187" i="30" s="1"/>
  <c r="FK187" i="30" s="1"/>
  <c r="FL187" i="30" s="1"/>
  <c r="FM187" i="30" s="1"/>
  <c r="FN187" i="30" s="1"/>
  <c r="FO187" i="30" s="1"/>
  <c r="FP187" i="30" s="1"/>
  <c r="FQ187" i="30" s="1"/>
  <c r="FR187" i="30" s="1"/>
  <c r="EV187" i="30"/>
  <c r="EW187" i="30" s="1"/>
  <c r="EX187" i="30" s="1"/>
  <c r="EY187" i="30" s="1"/>
  <c r="EZ187" i="30" s="1"/>
  <c r="FA187" i="30" s="1"/>
  <c r="FB187" i="30" s="1"/>
  <c r="FC187" i="30" s="1"/>
  <c r="FD187" i="30" s="1"/>
  <c r="FE187" i="30" s="1"/>
  <c r="FF187" i="30" s="1"/>
  <c r="FH186" i="30"/>
  <c r="FI186" i="30" s="1"/>
  <c r="FJ186" i="30" s="1"/>
  <c r="FK186" i="30" s="1"/>
  <c r="FL186" i="30" s="1"/>
  <c r="FM186" i="30" s="1"/>
  <c r="FN186" i="30" s="1"/>
  <c r="FO186" i="30" s="1"/>
  <c r="FP186" i="30" s="1"/>
  <c r="FQ186" i="30" s="1"/>
  <c r="FR186" i="30" s="1"/>
  <c r="EW186" i="30"/>
  <c r="EX186" i="30" s="1"/>
  <c r="EY186" i="30" s="1"/>
  <c r="EZ186" i="30" s="1"/>
  <c r="FA186" i="30" s="1"/>
  <c r="FB186" i="30" s="1"/>
  <c r="FC186" i="30" s="1"/>
  <c r="FD186" i="30" s="1"/>
  <c r="FE186" i="30" s="1"/>
  <c r="FF186" i="30" s="1"/>
  <c r="EV186" i="30"/>
  <c r="FH185" i="30"/>
  <c r="FI185" i="30" s="1"/>
  <c r="FJ185" i="30" s="1"/>
  <c r="FK185" i="30" s="1"/>
  <c r="FL185" i="30" s="1"/>
  <c r="FM185" i="30" s="1"/>
  <c r="FN185" i="30" s="1"/>
  <c r="FO185" i="30" s="1"/>
  <c r="FP185" i="30" s="1"/>
  <c r="FQ185" i="30" s="1"/>
  <c r="FR185" i="30" s="1"/>
  <c r="EV185" i="30"/>
  <c r="EW185" i="30" s="1"/>
  <c r="EX185" i="30" s="1"/>
  <c r="EY185" i="30" s="1"/>
  <c r="EZ185" i="30" s="1"/>
  <c r="FA185" i="30" s="1"/>
  <c r="FB185" i="30" s="1"/>
  <c r="FC185" i="30" s="1"/>
  <c r="FD185" i="30" s="1"/>
  <c r="FE185" i="30" s="1"/>
  <c r="FF185" i="30" s="1"/>
  <c r="FH184" i="30"/>
  <c r="FI184" i="30" s="1"/>
  <c r="FJ184" i="30" s="1"/>
  <c r="FK184" i="30" s="1"/>
  <c r="FL184" i="30" s="1"/>
  <c r="FM184" i="30" s="1"/>
  <c r="FN184" i="30" s="1"/>
  <c r="FO184" i="30" s="1"/>
  <c r="FP184" i="30" s="1"/>
  <c r="FQ184" i="30" s="1"/>
  <c r="FR184" i="30" s="1"/>
  <c r="EW184" i="30"/>
  <c r="EX184" i="30" s="1"/>
  <c r="EY184" i="30" s="1"/>
  <c r="EZ184" i="30" s="1"/>
  <c r="FA184" i="30" s="1"/>
  <c r="FB184" i="30" s="1"/>
  <c r="FC184" i="30" s="1"/>
  <c r="FD184" i="30" s="1"/>
  <c r="FE184" i="30" s="1"/>
  <c r="FF184" i="30" s="1"/>
  <c r="EV184" i="30"/>
  <c r="FH183" i="30"/>
  <c r="FI183" i="30" s="1"/>
  <c r="FJ183" i="30" s="1"/>
  <c r="FK183" i="30" s="1"/>
  <c r="FL183" i="30" s="1"/>
  <c r="FM183" i="30" s="1"/>
  <c r="FN183" i="30" s="1"/>
  <c r="FO183" i="30" s="1"/>
  <c r="FP183" i="30" s="1"/>
  <c r="FQ183" i="30" s="1"/>
  <c r="FR183" i="30" s="1"/>
  <c r="EV183" i="30"/>
  <c r="EW183" i="30" s="1"/>
  <c r="EX183" i="30" s="1"/>
  <c r="EY183" i="30" s="1"/>
  <c r="EZ183" i="30" s="1"/>
  <c r="FA183" i="30" s="1"/>
  <c r="FB183" i="30" s="1"/>
  <c r="FC183" i="30" s="1"/>
  <c r="FD183" i="30" s="1"/>
  <c r="FE183" i="30" s="1"/>
  <c r="FF183" i="30" s="1"/>
  <c r="FH182" i="30"/>
  <c r="FI182" i="30" s="1"/>
  <c r="FJ182" i="30" s="1"/>
  <c r="FK182" i="30" s="1"/>
  <c r="FL182" i="30" s="1"/>
  <c r="FM182" i="30" s="1"/>
  <c r="FN182" i="30" s="1"/>
  <c r="FO182" i="30" s="1"/>
  <c r="FP182" i="30" s="1"/>
  <c r="FQ182" i="30" s="1"/>
  <c r="FR182" i="30" s="1"/>
  <c r="EW182" i="30"/>
  <c r="EX182" i="30" s="1"/>
  <c r="EY182" i="30" s="1"/>
  <c r="EZ182" i="30" s="1"/>
  <c r="FA182" i="30" s="1"/>
  <c r="FB182" i="30" s="1"/>
  <c r="FC182" i="30" s="1"/>
  <c r="FD182" i="30" s="1"/>
  <c r="FE182" i="30" s="1"/>
  <c r="FF182" i="30" s="1"/>
  <c r="EV182" i="30"/>
  <c r="FH181" i="30"/>
  <c r="FI181" i="30" s="1"/>
  <c r="FJ181" i="30" s="1"/>
  <c r="FK181" i="30" s="1"/>
  <c r="FL181" i="30" s="1"/>
  <c r="FM181" i="30" s="1"/>
  <c r="FN181" i="30" s="1"/>
  <c r="FO181" i="30" s="1"/>
  <c r="FP181" i="30" s="1"/>
  <c r="FQ181" i="30" s="1"/>
  <c r="FR181" i="30" s="1"/>
  <c r="EV181" i="30"/>
  <c r="EW181" i="30" s="1"/>
  <c r="EX181" i="30" s="1"/>
  <c r="EY181" i="30" s="1"/>
  <c r="EZ181" i="30" s="1"/>
  <c r="FA181" i="30" s="1"/>
  <c r="FB181" i="30" s="1"/>
  <c r="FC181" i="30" s="1"/>
  <c r="FD181" i="30" s="1"/>
  <c r="FE181" i="30" s="1"/>
  <c r="FF181" i="30" s="1"/>
  <c r="FH180" i="30"/>
  <c r="FI180" i="30" s="1"/>
  <c r="FJ180" i="30" s="1"/>
  <c r="FK180" i="30" s="1"/>
  <c r="FL180" i="30" s="1"/>
  <c r="FM180" i="30" s="1"/>
  <c r="FN180" i="30" s="1"/>
  <c r="FO180" i="30" s="1"/>
  <c r="FP180" i="30" s="1"/>
  <c r="FQ180" i="30" s="1"/>
  <c r="FR180" i="30" s="1"/>
  <c r="EW180" i="30"/>
  <c r="EX180" i="30" s="1"/>
  <c r="EY180" i="30" s="1"/>
  <c r="EZ180" i="30" s="1"/>
  <c r="FA180" i="30" s="1"/>
  <c r="FB180" i="30" s="1"/>
  <c r="FC180" i="30" s="1"/>
  <c r="FD180" i="30" s="1"/>
  <c r="FE180" i="30" s="1"/>
  <c r="FF180" i="30" s="1"/>
  <c r="EV180" i="30"/>
  <c r="FH179" i="30"/>
  <c r="FI179" i="30" s="1"/>
  <c r="FJ179" i="30" s="1"/>
  <c r="FK179" i="30" s="1"/>
  <c r="FL179" i="30" s="1"/>
  <c r="FM179" i="30" s="1"/>
  <c r="FN179" i="30" s="1"/>
  <c r="FO179" i="30" s="1"/>
  <c r="FP179" i="30" s="1"/>
  <c r="FQ179" i="30" s="1"/>
  <c r="FR179" i="30" s="1"/>
  <c r="EV179" i="30"/>
  <c r="EW179" i="30" s="1"/>
  <c r="EX179" i="30" s="1"/>
  <c r="EY179" i="30" s="1"/>
  <c r="EZ179" i="30" s="1"/>
  <c r="FA179" i="30" s="1"/>
  <c r="FB179" i="30" s="1"/>
  <c r="FC179" i="30" s="1"/>
  <c r="FD179" i="30" s="1"/>
  <c r="FE179" i="30" s="1"/>
  <c r="FF179" i="30" s="1"/>
  <c r="FH178" i="30"/>
  <c r="FI178" i="30" s="1"/>
  <c r="FJ178" i="30" s="1"/>
  <c r="FK178" i="30" s="1"/>
  <c r="FL178" i="30" s="1"/>
  <c r="FM178" i="30" s="1"/>
  <c r="FN178" i="30" s="1"/>
  <c r="FO178" i="30" s="1"/>
  <c r="FP178" i="30" s="1"/>
  <c r="FQ178" i="30" s="1"/>
  <c r="FR178" i="30" s="1"/>
  <c r="EV178" i="30"/>
  <c r="EW178" i="30" s="1"/>
  <c r="EX178" i="30" s="1"/>
  <c r="EY178" i="30" s="1"/>
  <c r="EZ178" i="30" s="1"/>
  <c r="FA178" i="30" s="1"/>
  <c r="FB178" i="30" s="1"/>
  <c r="FC178" i="30" s="1"/>
  <c r="FD178" i="30" s="1"/>
  <c r="FE178" i="30" s="1"/>
  <c r="FF178" i="30" s="1"/>
  <c r="FH177" i="30"/>
  <c r="FI177" i="30" s="1"/>
  <c r="FJ177" i="30" s="1"/>
  <c r="FK177" i="30" s="1"/>
  <c r="FL177" i="30" s="1"/>
  <c r="FM177" i="30" s="1"/>
  <c r="FN177" i="30" s="1"/>
  <c r="FO177" i="30" s="1"/>
  <c r="FP177" i="30" s="1"/>
  <c r="FQ177" i="30" s="1"/>
  <c r="FR177" i="30" s="1"/>
  <c r="EW177" i="30"/>
  <c r="EX177" i="30" s="1"/>
  <c r="EY177" i="30" s="1"/>
  <c r="EZ177" i="30" s="1"/>
  <c r="FA177" i="30" s="1"/>
  <c r="FB177" i="30" s="1"/>
  <c r="FC177" i="30" s="1"/>
  <c r="FD177" i="30" s="1"/>
  <c r="FE177" i="30" s="1"/>
  <c r="FF177" i="30" s="1"/>
  <c r="EV177" i="30"/>
  <c r="FH176" i="30"/>
  <c r="FI176" i="30" s="1"/>
  <c r="FJ176" i="30" s="1"/>
  <c r="FK176" i="30" s="1"/>
  <c r="FL176" i="30" s="1"/>
  <c r="FM176" i="30" s="1"/>
  <c r="FN176" i="30" s="1"/>
  <c r="FO176" i="30" s="1"/>
  <c r="FP176" i="30" s="1"/>
  <c r="FQ176" i="30" s="1"/>
  <c r="FR176" i="30" s="1"/>
  <c r="EV176" i="30"/>
  <c r="EW176" i="30" s="1"/>
  <c r="EX176" i="30" s="1"/>
  <c r="EY176" i="30" s="1"/>
  <c r="EZ176" i="30" s="1"/>
  <c r="FA176" i="30" s="1"/>
  <c r="FB176" i="30" s="1"/>
  <c r="FC176" i="30" s="1"/>
  <c r="FD176" i="30" s="1"/>
  <c r="FE176" i="30" s="1"/>
  <c r="FF176" i="30" s="1"/>
  <c r="FH175" i="30"/>
  <c r="FI175" i="30" s="1"/>
  <c r="FJ175" i="30" s="1"/>
  <c r="FK175" i="30" s="1"/>
  <c r="FL175" i="30" s="1"/>
  <c r="FM175" i="30" s="1"/>
  <c r="FN175" i="30" s="1"/>
  <c r="FO175" i="30" s="1"/>
  <c r="FP175" i="30" s="1"/>
  <c r="FQ175" i="30" s="1"/>
  <c r="FR175" i="30" s="1"/>
  <c r="EW175" i="30"/>
  <c r="EX175" i="30" s="1"/>
  <c r="EY175" i="30" s="1"/>
  <c r="EZ175" i="30" s="1"/>
  <c r="FA175" i="30" s="1"/>
  <c r="FB175" i="30" s="1"/>
  <c r="FC175" i="30" s="1"/>
  <c r="FD175" i="30" s="1"/>
  <c r="FE175" i="30" s="1"/>
  <c r="FF175" i="30" s="1"/>
  <c r="EV175" i="30"/>
  <c r="FH174" i="30"/>
  <c r="FI174" i="30" s="1"/>
  <c r="FJ174" i="30" s="1"/>
  <c r="FK174" i="30" s="1"/>
  <c r="FL174" i="30" s="1"/>
  <c r="FM174" i="30" s="1"/>
  <c r="FN174" i="30" s="1"/>
  <c r="FO174" i="30" s="1"/>
  <c r="FP174" i="30" s="1"/>
  <c r="FQ174" i="30" s="1"/>
  <c r="FR174" i="30" s="1"/>
  <c r="EV174" i="30"/>
  <c r="EW174" i="30" s="1"/>
  <c r="EX174" i="30" s="1"/>
  <c r="EY174" i="30" s="1"/>
  <c r="EZ174" i="30" s="1"/>
  <c r="FA174" i="30" s="1"/>
  <c r="FB174" i="30" s="1"/>
  <c r="FC174" i="30" s="1"/>
  <c r="FD174" i="30" s="1"/>
  <c r="FE174" i="30" s="1"/>
  <c r="FF174" i="30" s="1"/>
  <c r="FH173" i="30"/>
  <c r="FI173" i="30" s="1"/>
  <c r="FJ173" i="30" s="1"/>
  <c r="FK173" i="30" s="1"/>
  <c r="FL173" i="30" s="1"/>
  <c r="FM173" i="30" s="1"/>
  <c r="FN173" i="30" s="1"/>
  <c r="FO173" i="30" s="1"/>
  <c r="FP173" i="30" s="1"/>
  <c r="FQ173" i="30" s="1"/>
  <c r="FR173" i="30" s="1"/>
  <c r="EW173" i="30"/>
  <c r="EX173" i="30" s="1"/>
  <c r="EY173" i="30" s="1"/>
  <c r="EZ173" i="30" s="1"/>
  <c r="FA173" i="30" s="1"/>
  <c r="FB173" i="30" s="1"/>
  <c r="FC173" i="30" s="1"/>
  <c r="FD173" i="30" s="1"/>
  <c r="FE173" i="30" s="1"/>
  <c r="FF173" i="30" s="1"/>
  <c r="EV173" i="30"/>
  <c r="FH172" i="30"/>
  <c r="FI172" i="30" s="1"/>
  <c r="FJ172" i="30" s="1"/>
  <c r="FK172" i="30" s="1"/>
  <c r="FL172" i="30" s="1"/>
  <c r="FM172" i="30" s="1"/>
  <c r="FN172" i="30" s="1"/>
  <c r="FO172" i="30" s="1"/>
  <c r="FP172" i="30" s="1"/>
  <c r="FQ172" i="30" s="1"/>
  <c r="FR172" i="30" s="1"/>
  <c r="EV172" i="30"/>
  <c r="EW172" i="30" s="1"/>
  <c r="EX172" i="30" s="1"/>
  <c r="EY172" i="30" s="1"/>
  <c r="EZ172" i="30" s="1"/>
  <c r="FA172" i="30" s="1"/>
  <c r="FB172" i="30" s="1"/>
  <c r="FC172" i="30" s="1"/>
  <c r="FD172" i="30" s="1"/>
  <c r="FE172" i="30" s="1"/>
  <c r="FF172" i="30" s="1"/>
  <c r="FH171" i="30"/>
  <c r="FI171" i="30" s="1"/>
  <c r="FJ171" i="30" s="1"/>
  <c r="FK171" i="30" s="1"/>
  <c r="FL171" i="30" s="1"/>
  <c r="FM171" i="30" s="1"/>
  <c r="FN171" i="30" s="1"/>
  <c r="FO171" i="30" s="1"/>
  <c r="FP171" i="30" s="1"/>
  <c r="FQ171" i="30" s="1"/>
  <c r="FR171" i="30" s="1"/>
  <c r="EW171" i="30"/>
  <c r="EX171" i="30" s="1"/>
  <c r="EY171" i="30" s="1"/>
  <c r="EZ171" i="30" s="1"/>
  <c r="FA171" i="30" s="1"/>
  <c r="FB171" i="30" s="1"/>
  <c r="FC171" i="30" s="1"/>
  <c r="FD171" i="30" s="1"/>
  <c r="FE171" i="30" s="1"/>
  <c r="FF171" i="30" s="1"/>
  <c r="EV171" i="30"/>
  <c r="FH170" i="30"/>
  <c r="FI170" i="30" s="1"/>
  <c r="FJ170" i="30" s="1"/>
  <c r="FK170" i="30" s="1"/>
  <c r="FL170" i="30" s="1"/>
  <c r="FM170" i="30" s="1"/>
  <c r="FN170" i="30" s="1"/>
  <c r="FO170" i="30" s="1"/>
  <c r="FP170" i="30" s="1"/>
  <c r="FQ170" i="30" s="1"/>
  <c r="FR170" i="30" s="1"/>
  <c r="EV170" i="30"/>
  <c r="EW170" i="30" s="1"/>
  <c r="EX170" i="30" s="1"/>
  <c r="EY170" i="30" s="1"/>
  <c r="EZ170" i="30" s="1"/>
  <c r="FA170" i="30" s="1"/>
  <c r="FB170" i="30" s="1"/>
  <c r="FC170" i="30" s="1"/>
  <c r="FD170" i="30" s="1"/>
  <c r="FE170" i="30" s="1"/>
  <c r="FF170" i="30" s="1"/>
  <c r="FH169" i="30"/>
  <c r="FI169" i="30" s="1"/>
  <c r="FJ169" i="30" s="1"/>
  <c r="FK169" i="30" s="1"/>
  <c r="FL169" i="30" s="1"/>
  <c r="FM169" i="30" s="1"/>
  <c r="FN169" i="30" s="1"/>
  <c r="FO169" i="30" s="1"/>
  <c r="FP169" i="30" s="1"/>
  <c r="FQ169" i="30" s="1"/>
  <c r="FR169" i="30" s="1"/>
  <c r="EW169" i="30"/>
  <c r="EX169" i="30" s="1"/>
  <c r="EY169" i="30" s="1"/>
  <c r="EZ169" i="30" s="1"/>
  <c r="FA169" i="30" s="1"/>
  <c r="FB169" i="30" s="1"/>
  <c r="FC169" i="30" s="1"/>
  <c r="FD169" i="30" s="1"/>
  <c r="FE169" i="30" s="1"/>
  <c r="FF169" i="30" s="1"/>
  <c r="EV169" i="30"/>
  <c r="FH168" i="30"/>
  <c r="FI168" i="30" s="1"/>
  <c r="FJ168" i="30" s="1"/>
  <c r="FK168" i="30" s="1"/>
  <c r="FL168" i="30" s="1"/>
  <c r="FM168" i="30" s="1"/>
  <c r="FN168" i="30" s="1"/>
  <c r="FO168" i="30" s="1"/>
  <c r="FP168" i="30" s="1"/>
  <c r="FQ168" i="30" s="1"/>
  <c r="FR168" i="30" s="1"/>
  <c r="EW168" i="30"/>
  <c r="EX168" i="30" s="1"/>
  <c r="EY168" i="30" s="1"/>
  <c r="EZ168" i="30" s="1"/>
  <c r="FA168" i="30" s="1"/>
  <c r="FB168" i="30" s="1"/>
  <c r="FC168" i="30" s="1"/>
  <c r="FD168" i="30" s="1"/>
  <c r="FE168" i="30" s="1"/>
  <c r="FF168" i="30" s="1"/>
  <c r="EV168" i="30"/>
  <c r="FH167" i="30"/>
  <c r="FI167" i="30" s="1"/>
  <c r="FJ167" i="30" s="1"/>
  <c r="FK167" i="30" s="1"/>
  <c r="FL167" i="30" s="1"/>
  <c r="FM167" i="30" s="1"/>
  <c r="FN167" i="30" s="1"/>
  <c r="FO167" i="30" s="1"/>
  <c r="FP167" i="30" s="1"/>
  <c r="FQ167" i="30" s="1"/>
  <c r="FR167" i="30" s="1"/>
  <c r="EW167" i="30"/>
  <c r="EX167" i="30" s="1"/>
  <c r="EY167" i="30" s="1"/>
  <c r="EZ167" i="30" s="1"/>
  <c r="FA167" i="30" s="1"/>
  <c r="FB167" i="30" s="1"/>
  <c r="FC167" i="30" s="1"/>
  <c r="FD167" i="30" s="1"/>
  <c r="FE167" i="30" s="1"/>
  <c r="FF167" i="30" s="1"/>
  <c r="EV167" i="30"/>
  <c r="FH166" i="30"/>
  <c r="FI166" i="30" s="1"/>
  <c r="FJ166" i="30" s="1"/>
  <c r="FK166" i="30" s="1"/>
  <c r="FL166" i="30" s="1"/>
  <c r="FM166" i="30" s="1"/>
  <c r="FN166" i="30" s="1"/>
  <c r="FO166" i="30" s="1"/>
  <c r="FP166" i="30" s="1"/>
  <c r="FQ166" i="30" s="1"/>
  <c r="FR166" i="30" s="1"/>
  <c r="EW166" i="30"/>
  <c r="EX166" i="30" s="1"/>
  <c r="EY166" i="30" s="1"/>
  <c r="EZ166" i="30" s="1"/>
  <c r="FA166" i="30" s="1"/>
  <c r="FB166" i="30" s="1"/>
  <c r="FC166" i="30" s="1"/>
  <c r="FD166" i="30" s="1"/>
  <c r="FE166" i="30" s="1"/>
  <c r="FF166" i="30" s="1"/>
  <c r="EV166" i="30"/>
  <c r="FH165" i="30"/>
  <c r="FI165" i="30" s="1"/>
  <c r="FJ165" i="30" s="1"/>
  <c r="FK165" i="30" s="1"/>
  <c r="FL165" i="30" s="1"/>
  <c r="FM165" i="30" s="1"/>
  <c r="FN165" i="30" s="1"/>
  <c r="FO165" i="30" s="1"/>
  <c r="FP165" i="30" s="1"/>
  <c r="FQ165" i="30" s="1"/>
  <c r="FR165" i="30" s="1"/>
  <c r="EW165" i="30"/>
  <c r="EX165" i="30" s="1"/>
  <c r="EY165" i="30" s="1"/>
  <c r="EZ165" i="30" s="1"/>
  <c r="FA165" i="30" s="1"/>
  <c r="FB165" i="30" s="1"/>
  <c r="FC165" i="30" s="1"/>
  <c r="FD165" i="30" s="1"/>
  <c r="FE165" i="30" s="1"/>
  <c r="FF165" i="30" s="1"/>
  <c r="EV165" i="30"/>
  <c r="FH164" i="30"/>
  <c r="FI164" i="30" s="1"/>
  <c r="FJ164" i="30" s="1"/>
  <c r="FK164" i="30" s="1"/>
  <c r="FL164" i="30" s="1"/>
  <c r="FM164" i="30" s="1"/>
  <c r="FN164" i="30" s="1"/>
  <c r="FO164" i="30" s="1"/>
  <c r="FP164" i="30" s="1"/>
  <c r="FQ164" i="30" s="1"/>
  <c r="FR164" i="30" s="1"/>
  <c r="EW164" i="30"/>
  <c r="EX164" i="30" s="1"/>
  <c r="EY164" i="30" s="1"/>
  <c r="EZ164" i="30" s="1"/>
  <c r="FA164" i="30" s="1"/>
  <c r="FB164" i="30" s="1"/>
  <c r="FC164" i="30" s="1"/>
  <c r="FD164" i="30" s="1"/>
  <c r="FE164" i="30" s="1"/>
  <c r="FF164" i="30" s="1"/>
  <c r="EV164" i="30"/>
  <c r="FH163" i="30"/>
  <c r="FI163" i="30" s="1"/>
  <c r="FJ163" i="30" s="1"/>
  <c r="FK163" i="30" s="1"/>
  <c r="FL163" i="30" s="1"/>
  <c r="FM163" i="30" s="1"/>
  <c r="FN163" i="30" s="1"/>
  <c r="FO163" i="30" s="1"/>
  <c r="FP163" i="30" s="1"/>
  <c r="FQ163" i="30" s="1"/>
  <c r="FR163" i="30" s="1"/>
  <c r="EW163" i="30"/>
  <c r="EX163" i="30" s="1"/>
  <c r="EY163" i="30" s="1"/>
  <c r="EZ163" i="30" s="1"/>
  <c r="FA163" i="30" s="1"/>
  <c r="FB163" i="30" s="1"/>
  <c r="FC163" i="30" s="1"/>
  <c r="FD163" i="30" s="1"/>
  <c r="FE163" i="30" s="1"/>
  <c r="FF163" i="30" s="1"/>
  <c r="EV163" i="30"/>
  <c r="FH162" i="30"/>
  <c r="FI162" i="30" s="1"/>
  <c r="FJ162" i="30" s="1"/>
  <c r="FK162" i="30" s="1"/>
  <c r="FL162" i="30" s="1"/>
  <c r="FM162" i="30" s="1"/>
  <c r="FN162" i="30" s="1"/>
  <c r="FO162" i="30" s="1"/>
  <c r="FP162" i="30" s="1"/>
  <c r="FQ162" i="30" s="1"/>
  <c r="FR162" i="30" s="1"/>
  <c r="EW162" i="30"/>
  <c r="EX162" i="30" s="1"/>
  <c r="EY162" i="30" s="1"/>
  <c r="EZ162" i="30" s="1"/>
  <c r="FA162" i="30" s="1"/>
  <c r="FB162" i="30" s="1"/>
  <c r="FC162" i="30" s="1"/>
  <c r="FD162" i="30" s="1"/>
  <c r="FE162" i="30" s="1"/>
  <c r="FF162" i="30" s="1"/>
  <c r="EV162" i="30"/>
  <c r="FH161" i="30"/>
  <c r="FI161" i="30" s="1"/>
  <c r="FJ161" i="30" s="1"/>
  <c r="FK161" i="30" s="1"/>
  <c r="FL161" i="30" s="1"/>
  <c r="FM161" i="30" s="1"/>
  <c r="FN161" i="30" s="1"/>
  <c r="FO161" i="30" s="1"/>
  <c r="FP161" i="30" s="1"/>
  <c r="FQ161" i="30" s="1"/>
  <c r="FR161" i="30" s="1"/>
  <c r="EV161" i="30"/>
  <c r="EW161" i="30" s="1"/>
  <c r="EX161" i="30" s="1"/>
  <c r="EY161" i="30" s="1"/>
  <c r="EZ161" i="30" s="1"/>
  <c r="FA161" i="30" s="1"/>
  <c r="FB161" i="30" s="1"/>
  <c r="FC161" i="30" s="1"/>
  <c r="FD161" i="30" s="1"/>
  <c r="FE161" i="30" s="1"/>
  <c r="FF161" i="30" s="1"/>
  <c r="FI160" i="30"/>
  <c r="FJ160" i="30" s="1"/>
  <c r="FK160" i="30" s="1"/>
  <c r="FL160" i="30" s="1"/>
  <c r="FM160" i="30" s="1"/>
  <c r="FN160" i="30" s="1"/>
  <c r="FO160" i="30" s="1"/>
  <c r="FP160" i="30" s="1"/>
  <c r="FQ160" i="30" s="1"/>
  <c r="FR160" i="30" s="1"/>
  <c r="FH160" i="30"/>
  <c r="EV160" i="30"/>
  <c r="EW160" i="30" s="1"/>
  <c r="EX160" i="30" s="1"/>
  <c r="EY160" i="30" s="1"/>
  <c r="EZ160" i="30" s="1"/>
  <c r="FA160" i="30" s="1"/>
  <c r="FB160" i="30" s="1"/>
  <c r="FC160" i="30" s="1"/>
  <c r="FD160" i="30" s="1"/>
  <c r="FE160" i="30" s="1"/>
  <c r="FF160" i="30" s="1"/>
  <c r="FH159" i="30"/>
  <c r="FI159" i="30" s="1"/>
  <c r="FJ159" i="30" s="1"/>
  <c r="FK159" i="30" s="1"/>
  <c r="FL159" i="30" s="1"/>
  <c r="FM159" i="30" s="1"/>
  <c r="FN159" i="30" s="1"/>
  <c r="FO159" i="30" s="1"/>
  <c r="FP159" i="30" s="1"/>
  <c r="FQ159" i="30" s="1"/>
  <c r="FR159" i="30" s="1"/>
  <c r="EV159" i="30"/>
  <c r="EW159" i="30" s="1"/>
  <c r="EX159" i="30" s="1"/>
  <c r="EY159" i="30" s="1"/>
  <c r="EZ159" i="30" s="1"/>
  <c r="FA159" i="30" s="1"/>
  <c r="FB159" i="30" s="1"/>
  <c r="FC159" i="30" s="1"/>
  <c r="FD159" i="30" s="1"/>
  <c r="FE159" i="30" s="1"/>
  <c r="FF159" i="30" s="1"/>
  <c r="FI158" i="30"/>
  <c r="FJ158" i="30" s="1"/>
  <c r="FK158" i="30" s="1"/>
  <c r="FL158" i="30" s="1"/>
  <c r="FM158" i="30" s="1"/>
  <c r="FN158" i="30" s="1"/>
  <c r="FO158" i="30" s="1"/>
  <c r="FP158" i="30" s="1"/>
  <c r="FQ158" i="30" s="1"/>
  <c r="FR158" i="30" s="1"/>
  <c r="FH158" i="30"/>
  <c r="EV158" i="30"/>
  <c r="EW158" i="30" s="1"/>
  <c r="EX158" i="30" s="1"/>
  <c r="EY158" i="30" s="1"/>
  <c r="EZ158" i="30" s="1"/>
  <c r="FA158" i="30" s="1"/>
  <c r="FB158" i="30" s="1"/>
  <c r="FC158" i="30" s="1"/>
  <c r="FD158" i="30" s="1"/>
  <c r="FE158" i="30" s="1"/>
  <c r="FF158" i="30" s="1"/>
  <c r="FH157" i="30"/>
  <c r="FI157" i="30" s="1"/>
  <c r="FJ157" i="30" s="1"/>
  <c r="FK157" i="30" s="1"/>
  <c r="FL157" i="30" s="1"/>
  <c r="FM157" i="30" s="1"/>
  <c r="FN157" i="30" s="1"/>
  <c r="FO157" i="30" s="1"/>
  <c r="FP157" i="30" s="1"/>
  <c r="FQ157" i="30" s="1"/>
  <c r="FR157" i="30" s="1"/>
  <c r="EV157" i="30"/>
  <c r="EW157" i="30" s="1"/>
  <c r="EX157" i="30" s="1"/>
  <c r="EY157" i="30" s="1"/>
  <c r="EZ157" i="30" s="1"/>
  <c r="FA157" i="30" s="1"/>
  <c r="FB157" i="30" s="1"/>
  <c r="FC157" i="30" s="1"/>
  <c r="FD157" i="30" s="1"/>
  <c r="FE157" i="30" s="1"/>
  <c r="FF157" i="30" s="1"/>
  <c r="FI156" i="30"/>
  <c r="FJ156" i="30" s="1"/>
  <c r="FK156" i="30" s="1"/>
  <c r="FL156" i="30" s="1"/>
  <c r="FM156" i="30" s="1"/>
  <c r="FN156" i="30" s="1"/>
  <c r="FO156" i="30" s="1"/>
  <c r="FP156" i="30" s="1"/>
  <c r="FQ156" i="30" s="1"/>
  <c r="FR156" i="30" s="1"/>
  <c r="FH156" i="30"/>
  <c r="EV156" i="30"/>
  <c r="EW156" i="30" s="1"/>
  <c r="EX156" i="30" s="1"/>
  <c r="EY156" i="30" s="1"/>
  <c r="EZ156" i="30" s="1"/>
  <c r="FA156" i="30" s="1"/>
  <c r="FB156" i="30" s="1"/>
  <c r="FC156" i="30" s="1"/>
  <c r="FD156" i="30" s="1"/>
  <c r="FE156" i="30" s="1"/>
  <c r="FF156" i="30" s="1"/>
  <c r="FH155" i="30"/>
  <c r="FI155" i="30" s="1"/>
  <c r="FJ155" i="30" s="1"/>
  <c r="FK155" i="30" s="1"/>
  <c r="FL155" i="30" s="1"/>
  <c r="FM155" i="30" s="1"/>
  <c r="FN155" i="30" s="1"/>
  <c r="FO155" i="30" s="1"/>
  <c r="FP155" i="30" s="1"/>
  <c r="FQ155" i="30" s="1"/>
  <c r="FR155" i="30" s="1"/>
  <c r="EV155" i="30"/>
  <c r="EW155" i="30" s="1"/>
  <c r="EX155" i="30" s="1"/>
  <c r="EY155" i="30" s="1"/>
  <c r="EZ155" i="30" s="1"/>
  <c r="FA155" i="30" s="1"/>
  <c r="FB155" i="30" s="1"/>
  <c r="FC155" i="30" s="1"/>
  <c r="FD155" i="30" s="1"/>
  <c r="FE155" i="30" s="1"/>
  <c r="FF155" i="30" s="1"/>
  <c r="FI154" i="30"/>
  <c r="FJ154" i="30" s="1"/>
  <c r="FK154" i="30" s="1"/>
  <c r="FL154" i="30" s="1"/>
  <c r="FM154" i="30" s="1"/>
  <c r="FN154" i="30" s="1"/>
  <c r="FO154" i="30" s="1"/>
  <c r="FP154" i="30" s="1"/>
  <c r="FQ154" i="30" s="1"/>
  <c r="FR154" i="30" s="1"/>
  <c r="FH154" i="30"/>
  <c r="EV154" i="30"/>
  <c r="EW154" i="30" s="1"/>
  <c r="EX154" i="30" s="1"/>
  <c r="EY154" i="30" s="1"/>
  <c r="EZ154" i="30" s="1"/>
  <c r="FA154" i="30" s="1"/>
  <c r="FB154" i="30" s="1"/>
  <c r="FC154" i="30" s="1"/>
  <c r="FD154" i="30" s="1"/>
  <c r="FE154" i="30" s="1"/>
  <c r="FF154" i="30" s="1"/>
  <c r="FH153" i="30"/>
  <c r="FI153" i="30" s="1"/>
  <c r="FJ153" i="30" s="1"/>
  <c r="FK153" i="30" s="1"/>
  <c r="FL153" i="30" s="1"/>
  <c r="FM153" i="30" s="1"/>
  <c r="FN153" i="30" s="1"/>
  <c r="FO153" i="30" s="1"/>
  <c r="FP153" i="30" s="1"/>
  <c r="FQ153" i="30" s="1"/>
  <c r="FR153" i="30" s="1"/>
  <c r="EV153" i="30"/>
  <c r="EW153" i="30" s="1"/>
  <c r="EX153" i="30" s="1"/>
  <c r="EY153" i="30" s="1"/>
  <c r="EZ153" i="30" s="1"/>
  <c r="FA153" i="30" s="1"/>
  <c r="FB153" i="30" s="1"/>
  <c r="FC153" i="30" s="1"/>
  <c r="FD153" i="30" s="1"/>
  <c r="FE153" i="30" s="1"/>
  <c r="FF153" i="30" s="1"/>
  <c r="FI152" i="30"/>
  <c r="FJ152" i="30" s="1"/>
  <c r="FK152" i="30" s="1"/>
  <c r="FL152" i="30" s="1"/>
  <c r="FM152" i="30" s="1"/>
  <c r="FN152" i="30" s="1"/>
  <c r="FO152" i="30" s="1"/>
  <c r="FP152" i="30" s="1"/>
  <c r="FQ152" i="30" s="1"/>
  <c r="FR152" i="30" s="1"/>
  <c r="FH152" i="30"/>
  <c r="EV152" i="30"/>
  <c r="EW152" i="30" s="1"/>
  <c r="EX152" i="30" s="1"/>
  <c r="EY152" i="30" s="1"/>
  <c r="EZ152" i="30" s="1"/>
  <c r="FA152" i="30" s="1"/>
  <c r="FB152" i="30" s="1"/>
  <c r="FC152" i="30" s="1"/>
  <c r="FD152" i="30" s="1"/>
  <c r="FE152" i="30" s="1"/>
  <c r="FF152" i="30" s="1"/>
  <c r="FH151" i="30"/>
  <c r="FI151" i="30" s="1"/>
  <c r="FJ151" i="30" s="1"/>
  <c r="FK151" i="30" s="1"/>
  <c r="FL151" i="30" s="1"/>
  <c r="FM151" i="30" s="1"/>
  <c r="FN151" i="30" s="1"/>
  <c r="FO151" i="30" s="1"/>
  <c r="FP151" i="30" s="1"/>
  <c r="FQ151" i="30" s="1"/>
  <c r="FR151" i="30" s="1"/>
  <c r="EV151" i="30"/>
  <c r="EW151" i="30" s="1"/>
  <c r="EX151" i="30" s="1"/>
  <c r="EY151" i="30" s="1"/>
  <c r="EZ151" i="30" s="1"/>
  <c r="FA151" i="30" s="1"/>
  <c r="FB151" i="30" s="1"/>
  <c r="FC151" i="30" s="1"/>
  <c r="FD151" i="30" s="1"/>
  <c r="FE151" i="30" s="1"/>
  <c r="FF151" i="30" s="1"/>
  <c r="FI150" i="30"/>
  <c r="FJ150" i="30" s="1"/>
  <c r="FK150" i="30" s="1"/>
  <c r="FL150" i="30" s="1"/>
  <c r="FM150" i="30" s="1"/>
  <c r="FN150" i="30" s="1"/>
  <c r="FO150" i="30" s="1"/>
  <c r="FP150" i="30" s="1"/>
  <c r="FQ150" i="30" s="1"/>
  <c r="FR150" i="30" s="1"/>
  <c r="FH150" i="30"/>
  <c r="EV150" i="30"/>
  <c r="EW150" i="30" s="1"/>
  <c r="EX150" i="30" s="1"/>
  <c r="EY150" i="30" s="1"/>
  <c r="EZ150" i="30" s="1"/>
  <c r="FA150" i="30" s="1"/>
  <c r="FB150" i="30" s="1"/>
  <c r="FC150" i="30" s="1"/>
  <c r="FD150" i="30" s="1"/>
  <c r="FE150" i="30" s="1"/>
  <c r="FF150" i="30" s="1"/>
  <c r="FH149" i="30"/>
  <c r="FI149" i="30" s="1"/>
  <c r="FJ149" i="30" s="1"/>
  <c r="FK149" i="30" s="1"/>
  <c r="FL149" i="30" s="1"/>
  <c r="FM149" i="30" s="1"/>
  <c r="FN149" i="30" s="1"/>
  <c r="FO149" i="30" s="1"/>
  <c r="FP149" i="30" s="1"/>
  <c r="FQ149" i="30" s="1"/>
  <c r="FR149" i="30" s="1"/>
  <c r="EV149" i="30"/>
  <c r="EW149" i="30" s="1"/>
  <c r="EX149" i="30" s="1"/>
  <c r="EY149" i="30" s="1"/>
  <c r="EZ149" i="30" s="1"/>
  <c r="FA149" i="30" s="1"/>
  <c r="FB149" i="30" s="1"/>
  <c r="FC149" i="30" s="1"/>
  <c r="FD149" i="30" s="1"/>
  <c r="FE149" i="30" s="1"/>
  <c r="FF149" i="30" s="1"/>
  <c r="FI148" i="30"/>
  <c r="FJ148" i="30" s="1"/>
  <c r="FK148" i="30" s="1"/>
  <c r="FL148" i="30" s="1"/>
  <c r="FM148" i="30" s="1"/>
  <c r="FN148" i="30" s="1"/>
  <c r="FO148" i="30" s="1"/>
  <c r="FP148" i="30" s="1"/>
  <c r="FQ148" i="30" s="1"/>
  <c r="FR148" i="30" s="1"/>
  <c r="FH148" i="30"/>
  <c r="EV148" i="30"/>
  <c r="EW148" i="30" s="1"/>
  <c r="EX148" i="30" s="1"/>
  <c r="EY148" i="30" s="1"/>
  <c r="EZ148" i="30" s="1"/>
  <c r="FA148" i="30" s="1"/>
  <c r="FB148" i="30" s="1"/>
  <c r="FC148" i="30" s="1"/>
  <c r="FD148" i="30" s="1"/>
  <c r="FE148" i="30" s="1"/>
  <c r="FF148" i="30" s="1"/>
  <c r="FH147" i="30"/>
  <c r="FI147" i="30" s="1"/>
  <c r="FJ147" i="30" s="1"/>
  <c r="FK147" i="30" s="1"/>
  <c r="FL147" i="30" s="1"/>
  <c r="FM147" i="30" s="1"/>
  <c r="FN147" i="30" s="1"/>
  <c r="FO147" i="30" s="1"/>
  <c r="FP147" i="30" s="1"/>
  <c r="FQ147" i="30" s="1"/>
  <c r="FR147" i="30" s="1"/>
  <c r="EV147" i="30"/>
  <c r="EW147" i="30" s="1"/>
  <c r="EX147" i="30" s="1"/>
  <c r="EY147" i="30" s="1"/>
  <c r="EZ147" i="30" s="1"/>
  <c r="FA147" i="30" s="1"/>
  <c r="FB147" i="30" s="1"/>
  <c r="FC147" i="30" s="1"/>
  <c r="FD147" i="30" s="1"/>
  <c r="FE147" i="30" s="1"/>
  <c r="FF147" i="30" s="1"/>
  <c r="FI146" i="30"/>
  <c r="FJ146" i="30" s="1"/>
  <c r="FK146" i="30" s="1"/>
  <c r="FL146" i="30" s="1"/>
  <c r="FM146" i="30" s="1"/>
  <c r="FN146" i="30" s="1"/>
  <c r="FO146" i="30" s="1"/>
  <c r="FP146" i="30" s="1"/>
  <c r="FQ146" i="30" s="1"/>
  <c r="FR146" i="30" s="1"/>
  <c r="FH146" i="30"/>
  <c r="EZ146" i="30"/>
  <c r="FA146" i="30" s="1"/>
  <c r="FB146" i="30" s="1"/>
  <c r="FC146" i="30" s="1"/>
  <c r="FD146" i="30" s="1"/>
  <c r="FE146" i="30" s="1"/>
  <c r="FF146" i="30" s="1"/>
  <c r="EV146" i="30"/>
  <c r="EW146" i="30" s="1"/>
  <c r="EX146" i="30" s="1"/>
  <c r="EY146" i="30" s="1"/>
  <c r="FI145" i="30"/>
  <c r="FJ145" i="30" s="1"/>
  <c r="FK145" i="30" s="1"/>
  <c r="FL145" i="30" s="1"/>
  <c r="FM145" i="30" s="1"/>
  <c r="FN145" i="30" s="1"/>
  <c r="FO145" i="30" s="1"/>
  <c r="FP145" i="30" s="1"/>
  <c r="FQ145" i="30" s="1"/>
  <c r="FR145" i="30" s="1"/>
  <c r="FH145" i="30"/>
  <c r="EV145" i="30"/>
  <c r="EW145" i="30" s="1"/>
  <c r="EX145" i="30" s="1"/>
  <c r="EY145" i="30" s="1"/>
  <c r="EZ145" i="30" s="1"/>
  <c r="FA145" i="30" s="1"/>
  <c r="FB145" i="30" s="1"/>
  <c r="FC145" i="30" s="1"/>
  <c r="FD145" i="30" s="1"/>
  <c r="FE145" i="30" s="1"/>
  <c r="FF145" i="30" s="1"/>
  <c r="FH144" i="30"/>
  <c r="FI144" i="30" s="1"/>
  <c r="FJ144" i="30" s="1"/>
  <c r="FK144" i="30" s="1"/>
  <c r="FL144" i="30" s="1"/>
  <c r="FM144" i="30" s="1"/>
  <c r="FN144" i="30" s="1"/>
  <c r="FO144" i="30" s="1"/>
  <c r="FP144" i="30" s="1"/>
  <c r="FQ144" i="30" s="1"/>
  <c r="FR144" i="30" s="1"/>
  <c r="EV144" i="30"/>
  <c r="EW144" i="30" s="1"/>
  <c r="EX144" i="30" s="1"/>
  <c r="EY144" i="30" s="1"/>
  <c r="EZ144" i="30" s="1"/>
  <c r="FA144" i="30" s="1"/>
  <c r="FB144" i="30" s="1"/>
  <c r="FC144" i="30" s="1"/>
  <c r="FD144" i="30" s="1"/>
  <c r="FE144" i="30" s="1"/>
  <c r="FF144" i="30" s="1"/>
  <c r="FI143" i="30"/>
  <c r="FJ143" i="30" s="1"/>
  <c r="FK143" i="30" s="1"/>
  <c r="FL143" i="30" s="1"/>
  <c r="FM143" i="30" s="1"/>
  <c r="FN143" i="30" s="1"/>
  <c r="FO143" i="30" s="1"/>
  <c r="FP143" i="30" s="1"/>
  <c r="FQ143" i="30" s="1"/>
  <c r="FR143" i="30" s="1"/>
  <c r="FH143" i="30"/>
  <c r="EV143" i="30"/>
  <c r="EW143" i="30" s="1"/>
  <c r="EX143" i="30" s="1"/>
  <c r="EY143" i="30" s="1"/>
  <c r="EZ143" i="30" s="1"/>
  <c r="FA143" i="30" s="1"/>
  <c r="FB143" i="30" s="1"/>
  <c r="FC143" i="30" s="1"/>
  <c r="FD143" i="30" s="1"/>
  <c r="FE143" i="30" s="1"/>
  <c r="FF143" i="30" s="1"/>
  <c r="FH142" i="30"/>
  <c r="FI142" i="30" s="1"/>
  <c r="FJ142" i="30" s="1"/>
  <c r="FK142" i="30" s="1"/>
  <c r="FL142" i="30" s="1"/>
  <c r="FM142" i="30" s="1"/>
  <c r="FN142" i="30" s="1"/>
  <c r="FO142" i="30" s="1"/>
  <c r="FP142" i="30" s="1"/>
  <c r="FQ142" i="30" s="1"/>
  <c r="FR142" i="30" s="1"/>
  <c r="EV142" i="30"/>
  <c r="EW142" i="30" s="1"/>
  <c r="EX142" i="30" s="1"/>
  <c r="EY142" i="30" s="1"/>
  <c r="EZ142" i="30" s="1"/>
  <c r="FA142" i="30" s="1"/>
  <c r="FB142" i="30" s="1"/>
  <c r="FC142" i="30" s="1"/>
  <c r="FD142" i="30" s="1"/>
  <c r="FE142" i="30" s="1"/>
  <c r="FF142" i="30" s="1"/>
  <c r="FI141" i="30"/>
  <c r="FJ141" i="30" s="1"/>
  <c r="FK141" i="30" s="1"/>
  <c r="FL141" i="30" s="1"/>
  <c r="FM141" i="30" s="1"/>
  <c r="FN141" i="30" s="1"/>
  <c r="FO141" i="30" s="1"/>
  <c r="FP141" i="30" s="1"/>
  <c r="FQ141" i="30" s="1"/>
  <c r="FR141" i="30" s="1"/>
  <c r="FH141" i="30"/>
  <c r="EV141" i="30"/>
  <c r="EW141" i="30" s="1"/>
  <c r="EX141" i="30" s="1"/>
  <c r="EY141" i="30" s="1"/>
  <c r="EZ141" i="30" s="1"/>
  <c r="FA141" i="30" s="1"/>
  <c r="FB141" i="30" s="1"/>
  <c r="FC141" i="30" s="1"/>
  <c r="FD141" i="30" s="1"/>
  <c r="FE141" i="30" s="1"/>
  <c r="FF141" i="30" s="1"/>
  <c r="FH140" i="30"/>
  <c r="FI140" i="30" s="1"/>
  <c r="FJ140" i="30" s="1"/>
  <c r="FK140" i="30" s="1"/>
  <c r="FL140" i="30" s="1"/>
  <c r="FM140" i="30" s="1"/>
  <c r="FN140" i="30" s="1"/>
  <c r="FO140" i="30" s="1"/>
  <c r="FP140" i="30" s="1"/>
  <c r="FQ140" i="30" s="1"/>
  <c r="FR140" i="30" s="1"/>
  <c r="EV140" i="30"/>
  <c r="EW140" i="30" s="1"/>
  <c r="EX140" i="30" s="1"/>
  <c r="EY140" i="30" s="1"/>
  <c r="EZ140" i="30" s="1"/>
  <c r="FA140" i="30" s="1"/>
  <c r="FB140" i="30" s="1"/>
  <c r="FC140" i="30" s="1"/>
  <c r="FD140" i="30" s="1"/>
  <c r="FE140" i="30" s="1"/>
  <c r="FF140" i="30" s="1"/>
  <c r="FI139" i="30"/>
  <c r="FJ139" i="30" s="1"/>
  <c r="FK139" i="30" s="1"/>
  <c r="FL139" i="30" s="1"/>
  <c r="FM139" i="30" s="1"/>
  <c r="FN139" i="30" s="1"/>
  <c r="FO139" i="30" s="1"/>
  <c r="FP139" i="30" s="1"/>
  <c r="FQ139" i="30" s="1"/>
  <c r="FR139" i="30" s="1"/>
  <c r="FH139" i="30"/>
  <c r="EV139" i="30"/>
  <c r="EW139" i="30" s="1"/>
  <c r="EX139" i="30" s="1"/>
  <c r="EY139" i="30" s="1"/>
  <c r="EZ139" i="30" s="1"/>
  <c r="FA139" i="30" s="1"/>
  <c r="FB139" i="30" s="1"/>
  <c r="FC139" i="30" s="1"/>
  <c r="FD139" i="30" s="1"/>
  <c r="FE139" i="30" s="1"/>
  <c r="FF139" i="30" s="1"/>
  <c r="FH138" i="30"/>
  <c r="FI138" i="30" s="1"/>
  <c r="FJ138" i="30" s="1"/>
  <c r="FK138" i="30" s="1"/>
  <c r="FL138" i="30" s="1"/>
  <c r="FM138" i="30" s="1"/>
  <c r="FN138" i="30" s="1"/>
  <c r="FO138" i="30" s="1"/>
  <c r="FP138" i="30" s="1"/>
  <c r="FQ138" i="30" s="1"/>
  <c r="FR138" i="30" s="1"/>
  <c r="EV138" i="30"/>
  <c r="EW138" i="30" s="1"/>
  <c r="EX138" i="30" s="1"/>
  <c r="EY138" i="30" s="1"/>
  <c r="EZ138" i="30" s="1"/>
  <c r="FA138" i="30" s="1"/>
  <c r="FB138" i="30" s="1"/>
  <c r="FC138" i="30" s="1"/>
  <c r="FD138" i="30" s="1"/>
  <c r="FE138" i="30" s="1"/>
  <c r="FF138" i="30" s="1"/>
  <c r="FI137" i="30"/>
  <c r="FJ137" i="30" s="1"/>
  <c r="FK137" i="30" s="1"/>
  <c r="FL137" i="30" s="1"/>
  <c r="FM137" i="30" s="1"/>
  <c r="FN137" i="30" s="1"/>
  <c r="FO137" i="30" s="1"/>
  <c r="FP137" i="30" s="1"/>
  <c r="FQ137" i="30" s="1"/>
  <c r="FR137" i="30" s="1"/>
  <c r="FH137" i="30"/>
  <c r="EV137" i="30"/>
  <c r="EW137" i="30" s="1"/>
  <c r="EX137" i="30" s="1"/>
  <c r="EY137" i="30" s="1"/>
  <c r="EZ137" i="30" s="1"/>
  <c r="FA137" i="30" s="1"/>
  <c r="FB137" i="30" s="1"/>
  <c r="FC137" i="30" s="1"/>
  <c r="FD137" i="30" s="1"/>
  <c r="FE137" i="30" s="1"/>
  <c r="FF137" i="30" s="1"/>
  <c r="FI136" i="30"/>
  <c r="FJ136" i="30" s="1"/>
  <c r="FK136" i="30" s="1"/>
  <c r="FL136" i="30" s="1"/>
  <c r="FM136" i="30" s="1"/>
  <c r="FN136" i="30" s="1"/>
  <c r="FO136" i="30" s="1"/>
  <c r="FP136" i="30" s="1"/>
  <c r="FQ136" i="30" s="1"/>
  <c r="FR136" i="30" s="1"/>
  <c r="FH136" i="30"/>
  <c r="EW136" i="30"/>
  <c r="EX136" i="30" s="1"/>
  <c r="EY136" i="30" s="1"/>
  <c r="EZ136" i="30" s="1"/>
  <c r="FA136" i="30" s="1"/>
  <c r="FB136" i="30" s="1"/>
  <c r="FC136" i="30" s="1"/>
  <c r="FD136" i="30" s="1"/>
  <c r="FE136" i="30" s="1"/>
  <c r="FF136" i="30" s="1"/>
  <c r="EV136" i="30"/>
  <c r="FH135" i="30"/>
  <c r="FI135" i="30" s="1"/>
  <c r="FJ135" i="30" s="1"/>
  <c r="FK135" i="30" s="1"/>
  <c r="FL135" i="30" s="1"/>
  <c r="FM135" i="30" s="1"/>
  <c r="FN135" i="30" s="1"/>
  <c r="FO135" i="30" s="1"/>
  <c r="FP135" i="30" s="1"/>
  <c r="FQ135" i="30" s="1"/>
  <c r="FR135" i="30" s="1"/>
  <c r="EV135" i="30"/>
  <c r="EW135" i="30" s="1"/>
  <c r="EX135" i="30" s="1"/>
  <c r="EY135" i="30" s="1"/>
  <c r="EZ135" i="30" s="1"/>
  <c r="FA135" i="30" s="1"/>
  <c r="FB135" i="30" s="1"/>
  <c r="FC135" i="30" s="1"/>
  <c r="FD135" i="30" s="1"/>
  <c r="FE135" i="30" s="1"/>
  <c r="FF135" i="30" s="1"/>
  <c r="FH134" i="30"/>
  <c r="FI134" i="30" s="1"/>
  <c r="FJ134" i="30" s="1"/>
  <c r="FK134" i="30" s="1"/>
  <c r="FL134" i="30" s="1"/>
  <c r="FM134" i="30" s="1"/>
  <c r="FN134" i="30" s="1"/>
  <c r="FO134" i="30" s="1"/>
  <c r="FP134" i="30" s="1"/>
  <c r="FQ134" i="30" s="1"/>
  <c r="FR134" i="30" s="1"/>
  <c r="EV134" i="30"/>
  <c r="EW134" i="30" s="1"/>
  <c r="EX134" i="30" s="1"/>
  <c r="EY134" i="30" s="1"/>
  <c r="EZ134" i="30" s="1"/>
  <c r="FA134" i="30" s="1"/>
  <c r="FB134" i="30" s="1"/>
  <c r="FC134" i="30" s="1"/>
  <c r="FD134" i="30" s="1"/>
  <c r="FE134" i="30" s="1"/>
  <c r="FF134" i="30" s="1"/>
  <c r="FH133" i="30"/>
  <c r="FI133" i="30" s="1"/>
  <c r="FJ133" i="30" s="1"/>
  <c r="FK133" i="30" s="1"/>
  <c r="FL133" i="30" s="1"/>
  <c r="FM133" i="30" s="1"/>
  <c r="FN133" i="30" s="1"/>
  <c r="FO133" i="30" s="1"/>
  <c r="FP133" i="30" s="1"/>
  <c r="FQ133" i="30" s="1"/>
  <c r="FR133" i="30" s="1"/>
  <c r="EV133" i="30"/>
  <c r="EW133" i="30" s="1"/>
  <c r="EX133" i="30" s="1"/>
  <c r="EY133" i="30" s="1"/>
  <c r="EZ133" i="30" s="1"/>
  <c r="FA133" i="30" s="1"/>
  <c r="FB133" i="30" s="1"/>
  <c r="FC133" i="30" s="1"/>
  <c r="FD133" i="30" s="1"/>
  <c r="FE133" i="30" s="1"/>
  <c r="FF133" i="30" s="1"/>
  <c r="FI132" i="30"/>
  <c r="FJ132" i="30" s="1"/>
  <c r="FK132" i="30" s="1"/>
  <c r="FL132" i="30" s="1"/>
  <c r="FM132" i="30" s="1"/>
  <c r="FN132" i="30" s="1"/>
  <c r="FO132" i="30" s="1"/>
  <c r="FP132" i="30" s="1"/>
  <c r="FQ132" i="30" s="1"/>
  <c r="FR132" i="30" s="1"/>
  <c r="FH132" i="30"/>
  <c r="EW132" i="30"/>
  <c r="EX132" i="30" s="1"/>
  <c r="EY132" i="30" s="1"/>
  <c r="EZ132" i="30" s="1"/>
  <c r="FA132" i="30" s="1"/>
  <c r="FB132" i="30" s="1"/>
  <c r="FC132" i="30" s="1"/>
  <c r="FD132" i="30" s="1"/>
  <c r="FE132" i="30" s="1"/>
  <c r="FF132" i="30" s="1"/>
  <c r="EV132" i="30"/>
  <c r="FH131" i="30"/>
  <c r="FI131" i="30" s="1"/>
  <c r="FJ131" i="30" s="1"/>
  <c r="FK131" i="30" s="1"/>
  <c r="FL131" i="30" s="1"/>
  <c r="FM131" i="30" s="1"/>
  <c r="FN131" i="30" s="1"/>
  <c r="FO131" i="30" s="1"/>
  <c r="FP131" i="30" s="1"/>
  <c r="FQ131" i="30" s="1"/>
  <c r="FR131" i="30" s="1"/>
  <c r="EV131" i="30"/>
  <c r="EW131" i="30" s="1"/>
  <c r="EX131" i="30" s="1"/>
  <c r="EY131" i="30" s="1"/>
  <c r="EZ131" i="30" s="1"/>
  <c r="FA131" i="30" s="1"/>
  <c r="FB131" i="30" s="1"/>
  <c r="FC131" i="30" s="1"/>
  <c r="FD131" i="30" s="1"/>
  <c r="FE131" i="30" s="1"/>
  <c r="FF131" i="30" s="1"/>
  <c r="FI130" i="30"/>
  <c r="FJ130" i="30" s="1"/>
  <c r="FK130" i="30" s="1"/>
  <c r="FL130" i="30" s="1"/>
  <c r="FM130" i="30" s="1"/>
  <c r="FN130" i="30" s="1"/>
  <c r="FO130" i="30" s="1"/>
  <c r="FP130" i="30" s="1"/>
  <c r="FQ130" i="30" s="1"/>
  <c r="FR130" i="30" s="1"/>
  <c r="FH130" i="30"/>
  <c r="EV130" i="30"/>
  <c r="EW130" i="30" s="1"/>
  <c r="EX130" i="30" s="1"/>
  <c r="EY130" i="30" s="1"/>
  <c r="EZ130" i="30" s="1"/>
  <c r="FA130" i="30" s="1"/>
  <c r="FB130" i="30" s="1"/>
  <c r="FC130" i="30" s="1"/>
  <c r="FD130" i="30" s="1"/>
  <c r="FE130" i="30" s="1"/>
  <c r="FF130" i="30" s="1"/>
  <c r="FH129" i="30"/>
  <c r="FI129" i="30" s="1"/>
  <c r="FJ129" i="30" s="1"/>
  <c r="FK129" i="30" s="1"/>
  <c r="FL129" i="30" s="1"/>
  <c r="FM129" i="30" s="1"/>
  <c r="FN129" i="30" s="1"/>
  <c r="FO129" i="30" s="1"/>
  <c r="FP129" i="30" s="1"/>
  <c r="FQ129" i="30" s="1"/>
  <c r="FR129" i="30" s="1"/>
  <c r="EV129" i="30"/>
  <c r="EW129" i="30" s="1"/>
  <c r="EX129" i="30" s="1"/>
  <c r="EY129" i="30" s="1"/>
  <c r="EZ129" i="30" s="1"/>
  <c r="FA129" i="30" s="1"/>
  <c r="FB129" i="30" s="1"/>
  <c r="FC129" i="30" s="1"/>
  <c r="FD129" i="30" s="1"/>
  <c r="FE129" i="30" s="1"/>
  <c r="FF129" i="30" s="1"/>
  <c r="FH128" i="30"/>
  <c r="FI128" i="30" s="1"/>
  <c r="FJ128" i="30" s="1"/>
  <c r="FK128" i="30" s="1"/>
  <c r="FL128" i="30" s="1"/>
  <c r="FM128" i="30" s="1"/>
  <c r="FN128" i="30" s="1"/>
  <c r="FO128" i="30" s="1"/>
  <c r="FP128" i="30" s="1"/>
  <c r="FQ128" i="30" s="1"/>
  <c r="FR128" i="30" s="1"/>
  <c r="EV128" i="30"/>
  <c r="EW128" i="30" s="1"/>
  <c r="EX128" i="30" s="1"/>
  <c r="EY128" i="30" s="1"/>
  <c r="EZ128" i="30" s="1"/>
  <c r="FA128" i="30" s="1"/>
  <c r="FB128" i="30" s="1"/>
  <c r="FC128" i="30" s="1"/>
  <c r="FD128" i="30" s="1"/>
  <c r="FE128" i="30" s="1"/>
  <c r="FF128" i="30" s="1"/>
  <c r="FH127" i="30"/>
  <c r="FI127" i="30" s="1"/>
  <c r="FJ127" i="30" s="1"/>
  <c r="FK127" i="30" s="1"/>
  <c r="FL127" i="30" s="1"/>
  <c r="FM127" i="30" s="1"/>
  <c r="FN127" i="30" s="1"/>
  <c r="FO127" i="30" s="1"/>
  <c r="FP127" i="30" s="1"/>
  <c r="FQ127" i="30" s="1"/>
  <c r="FR127" i="30" s="1"/>
  <c r="EV127" i="30"/>
  <c r="EW127" i="30" s="1"/>
  <c r="EX127" i="30" s="1"/>
  <c r="EY127" i="30" s="1"/>
  <c r="EZ127" i="30" s="1"/>
  <c r="FA127" i="30" s="1"/>
  <c r="FB127" i="30" s="1"/>
  <c r="FC127" i="30" s="1"/>
  <c r="FD127" i="30" s="1"/>
  <c r="FE127" i="30" s="1"/>
  <c r="FF127" i="30" s="1"/>
  <c r="FI126" i="30"/>
  <c r="FJ126" i="30" s="1"/>
  <c r="FK126" i="30" s="1"/>
  <c r="FL126" i="30" s="1"/>
  <c r="FM126" i="30" s="1"/>
  <c r="FN126" i="30" s="1"/>
  <c r="FO126" i="30" s="1"/>
  <c r="FP126" i="30" s="1"/>
  <c r="FQ126" i="30" s="1"/>
  <c r="FR126" i="30" s="1"/>
  <c r="FH126" i="30"/>
  <c r="EV126" i="30"/>
  <c r="EW126" i="30" s="1"/>
  <c r="EX126" i="30" s="1"/>
  <c r="EY126" i="30" s="1"/>
  <c r="EZ126" i="30" s="1"/>
  <c r="FA126" i="30" s="1"/>
  <c r="FB126" i="30" s="1"/>
  <c r="FC126" i="30" s="1"/>
  <c r="FD126" i="30" s="1"/>
  <c r="FE126" i="30" s="1"/>
  <c r="FF126" i="30" s="1"/>
  <c r="FH125" i="30"/>
  <c r="FI125" i="30" s="1"/>
  <c r="FJ125" i="30" s="1"/>
  <c r="FK125" i="30" s="1"/>
  <c r="FL125" i="30" s="1"/>
  <c r="FM125" i="30" s="1"/>
  <c r="FN125" i="30" s="1"/>
  <c r="FO125" i="30" s="1"/>
  <c r="FP125" i="30" s="1"/>
  <c r="FQ125" i="30" s="1"/>
  <c r="FR125" i="30" s="1"/>
  <c r="EV125" i="30"/>
  <c r="EW125" i="30" s="1"/>
  <c r="EX125" i="30" s="1"/>
  <c r="EY125" i="30" s="1"/>
  <c r="EZ125" i="30" s="1"/>
  <c r="FA125" i="30" s="1"/>
  <c r="FB125" i="30" s="1"/>
  <c r="FC125" i="30" s="1"/>
  <c r="FD125" i="30" s="1"/>
  <c r="FE125" i="30" s="1"/>
  <c r="FF125" i="30" s="1"/>
  <c r="FH124" i="30"/>
  <c r="FI124" i="30" s="1"/>
  <c r="FJ124" i="30" s="1"/>
  <c r="FK124" i="30" s="1"/>
  <c r="FL124" i="30" s="1"/>
  <c r="FM124" i="30" s="1"/>
  <c r="FN124" i="30" s="1"/>
  <c r="FO124" i="30" s="1"/>
  <c r="FP124" i="30" s="1"/>
  <c r="FQ124" i="30" s="1"/>
  <c r="FR124" i="30" s="1"/>
  <c r="EV124" i="30"/>
  <c r="EW124" i="30" s="1"/>
  <c r="EX124" i="30" s="1"/>
  <c r="EY124" i="30" s="1"/>
  <c r="EZ124" i="30" s="1"/>
  <c r="FA124" i="30" s="1"/>
  <c r="FB124" i="30" s="1"/>
  <c r="FC124" i="30" s="1"/>
  <c r="FD124" i="30" s="1"/>
  <c r="FE124" i="30" s="1"/>
  <c r="FF124" i="30" s="1"/>
  <c r="FH123" i="30"/>
  <c r="FI123" i="30" s="1"/>
  <c r="FJ123" i="30" s="1"/>
  <c r="FK123" i="30" s="1"/>
  <c r="FL123" i="30" s="1"/>
  <c r="FM123" i="30" s="1"/>
  <c r="FN123" i="30" s="1"/>
  <c r="FO123" i="30" s="1"/>
  <c r="FP123" i="30" s="1"/>
  <c r="FQ123" i="30" s="1"/>
  <c r="FR123" i="30" s="1"/>
  <c r="EV123" i="30"/>
  <c r="EW123" i="30" s="1"/>
  <c r="EX123" i="30" s="1"/>
  <c r="EY123" i="30" s="1"/>
  <c r="EZ123" i="30" s="1"/>
  <c r="FA123" i="30" s="1"/>
  <c r="FB123" i="30" s="1"/>
  <c r="FC123" i="30" s="1"/>
  <c r="FD123" i="30" s="1"/>
  <c r="FE123" i="30" s="1"/>
  <c r="FF123" i="30" s="1"/>
  <c r="FI122" i="30"/>
  <c r="FJ122" i="30" s="1"/>
  <c r="FK122" i="30" s="1"/>
  <c r="FL122" i="30" s="1"/>
  <c r="FM122" i="30" s="1"/>
  <c r="FN122" i="30" s="1"/>
  <c r="FO122" i="30" s="1"/>
  <c r="FP122" i="30" s="1"/>
  <c r="FQ122" i="30" s="1"/>
  <c r="FR122" i="30" s="1"/>
  <c r="FH122" i="30"/>
  <c r="EV122" i="30"/>
  <c r="EW122" i="30" s="1"/>
  <c r="EX122" i="30" s="1"/>
  <c r="EY122" i="30" s="1"/>
  <c r="EZ122" i="30" s="1"/>
  <c r="FA122" i="30" s="1"/>
  <c r="FB122" i="30" s="1"/>
  <c r="FC122" i="30" s="1"/>
  <c r="FD122" i="30" s="1"/>
  <c r="FE122" i="30" s="1"/>
  <c r="FF122" i="30" s="1"/>
  <c r="FH121" i="30"/>
  <c r="FI121" i="30" s="1"/>
  <c r="FJ121" i="30" s="1"/>
  <c r="FK121" i="30" s="1"/>
  <c r="FL121" i="30" s="1"/>
  <c r="FM121" i="30" s="1"/>
  <c r="FN121" i="30" s="1"/>
  <c r="FO121" i="30" s="1"/>
  <c r="FP121" i="30" s="1"/>
  <c r="FQ121" i="30" s="1"/>
  <c r="FR121" i="30" s="1"/>
  <c r="EV121" i="30"/>
  <c r="EW121" i="30" s="1"/>
  <c r="EX121" i="30" s="1"/>
  <c r="EY121" i="30" s="1"/>
  <c r="EZ121" i="30" s="1"/>
  <c r="FA121" i="30" s="1"/>
  <c r="FB121" i="30" s="1"/>
  <c r="FC121" i="30" s="1"/>
  <c r="FD121" i="30" s="1"/>
  <c r="FE121" i="30" s="1"/>
  <c r="FF121" i="30" s="1"/>
  <c r="FH120" i="30"/>
  <c r="FI120" i="30" s="1"/>
  <c r="FJ120" i="30" s="1"/>
  <c r="FK120" i="30" s="1"/>
  <c r="FL120" i="30" s="1"/>
  <c r="FM120" i="30" s="1"/>
  <c r="FN120" i="30" s="1"/>
  <c r="FO120" i="30" s="1"/>
  <c r="FP120" i="30" s="1"/>
  <c r="FQ120" i="30" s="1"/>
  <c r="FR120" i="30" s="1"/>
  <c r="EV120" i="30"/>
  <c r="EW120" i="30" s="1"/>
  <c r="EX120" i="30" s="1"/>
  <c r="EY120" i="30" s="1"/>
  <c r="EZ120" i="30" s="1"/>
  <c r="FA120" i="30" s="1"/>
  <c r="FB120" i="30" s="1"/>
  <c r="FC120" i="30" s="1"/>
  <c r="FD120" i="30" s="1"/>
  <c r="FE120" i="30" s="1"/>
  <c r="FF120" i="30" s="1"/>
  <c r="FH119" i="30"/>
  <c r="FI119" i="30" s="1"/>
  <c r="FJ119" i="30" s="1"/>
  <c r="FK119" i="30" s="1"/>
  <c r="FL119" i="30" s="1"/>
  <c r="FM119" i="30" s="1"/>
  <c r="FN119" i="30" s="1"/>
  <c r="FO119" i="30" s="1"/>
  <c r="FP119" i="30" s="1"/>
  <c r="FQ119" i="30" s="1"/>
  <c r="FR119" i="30" s="1"/>
  <c r="EV119" i="30"/>
  <c r="EW119" i="30" s="1"/>
  <c r="EX119" i="30" s="1"/>
  <c r="EY119" i="30" s="1"/>
  <c r="EZ119" i="30" s="1"/>
  <c r="FA119" i="30" s="1"/>
  <c r="FB119" i="30" s="1"/>
  <c r="FC119" i="30" s="1"/>
  <c r="FD119" i="30" s="1"/>
  <c r="FE119" i="30" s="1"/>
  <c r="FF119" i="30" s="1"/>
  <c r="FI118" i="30"/>
  <c r="FJ118" i="30" s="1"/>
  <c r="FK118" i="30" s="1"/>
  <c r="FL118" i="30" s="1"/>
  <c r="FM118" i="30" s="1"/>
  <c r="FN118" i="30" s="1"/>
  <c r="FO118" i="30" s="1"/>
  <c r="FP118" i="30" s="1"/>
  <c r="FQ118" i="30" s="1"/>
  <c r="FR118" i="30" s="1"/>
  <c r="FH118" i="30"/>
  <c r="EV118" i="30"/>
  <c r="EW118" i="30" s="1"/>
  <c r="EX118" i="30" s="1"/>
  <c r="EY118" i="30" s="1"/>
  <c r="EZ118" i="30" s="1"/>
  <c r="FA118" i="30" s="1"/>
  <c r="FB118" i="30" s="1"/>
  <c r="FC118" i="30" s="1"/>
  <c r="FD118" i="30" s="1"/>
  <c r="FE118" i="30" s="1"/>
  <c r="FF118" i="30" s="1"/>
  <c r="FH117" i="30"/>
  <c r="FI117" i="30" s="1"/>
  <c r="FJ117" i="30" s="1"/>
  <c r="FK117" i="30" s="1"/>
  <c r="FL117" i="30" s="1"/>
  <c r="FM117" i="30" s="1"/>
  <c r="FN117" i="30" s="1"/>
  <c r="FO117" i="30" s="1"/>
  <c r="FP117" i="30" s="1"/>
  <c r="FQ117" i="30" s="1"/>
  <c r="FR117" i="30" s="1"/>
  <c r="EV117" i="30"/>
  <c r="EW117" i="30" s="1"/>
  <c r="EX117" i="30" s="1"/>
  <c r="EY117" i="30" s="1"/>
  <c r="EZ117" i="30" s="1"/>
  <c r="FA117" i="30" s="1"/>
  <c r="FB117" i="30" s="1"/>
  <c r="FC117" i="30" s="1"/>
  <c r="FD117" i="30" s="1"/>
  <c r="FE117" i="30" s="1"/>
  <c r="FF117" i="30" s="1"/>
  <c r="FH116" i="30"/>
  <c r="FI116" i="30" s="1"/>
  <c r="FJ116" i="30" s="1"/>
  <c r="FK116" i="30" s="1"/>
  <c r="FL116" i="30" s="1"/>
  <c r="FM116" i="30" s="1"/>
  <c r="FN116" i="30" s="1"/>
  <c r="FO116" i="30" s="1"/>
  <c r="FP116" i="30" s="1"/>
  <c r="FQ116" i="30" s="1"/>
  <c r="FR116" i="30" s="1"/>
  <c r="EV116" i="30"/>
  <c r="EW116" i="30" s="1"/>
  <c r="EX116" i="30" s="1"/>
  <c r="EY116" i="30" s="1"/>
  <c r="EZ116" i="30" s="1"/>
  <c r="FA116" i="30" s="1"/>
  <c r="FB116" i="30" s="1"/>
  <c r="FC116" i="30" s="1"/>
  <c r="FD116" i="30" s="1"/>
  <c r="FE116" i="30" s="1"/>
  <c r="FF116" i="30" s="1"/>
  <c r="FH115" i="30"/>
  <c r="FI115" i="30" s="1"/>
  <c r="FJ115" i="30" s="1"/>
  <c r="FK115" i="30" s="1"/>
  <c r="FL115" i="30" s="1"/>
  <c r="FM115" i="30" s="1"/>
  <c r="FN115" i="30" s="1"/>
  <c r="FO115" i="30" s="1"/>
  <c r="FP115" i="30" s="1"/>
  <c r="FQ115" i="30" s="1"/>
  <c r="FR115" i="30" s="1"/>
  <c r="EV115" i="30"/>
  <c r="EW115" i="30" s="1"/>
  <c r="EX115" i="30" s="1"/>
  <c r="EY115" i="30" s="1"/>
  <c r="EZ115" i="30" s="1"/>
  <c r="FA115" i="30" s="1"/>
  <c r="FB115" i="30" s="1"/>
  <c r="FC115" i="30" s="1"/>
  <c r="FD115" i="30" s="1"/>
  <c r="FE115" i="30" s="1"/>
  <c r="FF115" i="30" s="1"/>
  <c r="FI114" i="30"/>
  <c r="FJ114" i="30" s="1"/>
  <c r="FK114" i="30" s="1"/>
  <c r="FL114" i="30" s="1"/>
  <c r="FM114" i="30" s="1"/>
  <c r="FN114" i="30" s="1"/>
  <c r="FO114" i="30" s="1"/>
  <c r="FP114" i="30" s="1"/>
  <c r="FQ114" i="30" s="1"/>
  <c r="FR114" i="30" s="1"/>
  <c r="FH114" i="30"/>
  <c r="EV114" i="30"/>
  <c r="EW114" i="30" s="1"/>
  <c r="EX114" i="30" s="1"/>
  <c r="EY114" i="30" s="1"/>
  <c r="EZ114" i="30" s="1"/>
  <c r="FA114" i="30" s="1"/>
  <c r="FB114" i="30" s="1"/>
  <c r="FC114" i="30" s="1"/>
  <c r="FD114" i="30" s="1"/>
  <c r="FE114" i="30" s="1"/>
  <c r="FF114" i="30" s="1"/>
  <c r="FH113" i="30"/>
  <c r="FI113" i="30" s="1"/>
  <c r="FJ113" i="30" s="1"/>
  <c r="FK113" i="30" s="1"/>
  <c r="FL113" i="30" s="1"/>
  <c r="FM113" i="30" s="1"/>
  <c r="FN113" i="30" s="1"/>
  <c r="FO113" i="30" s="1"/>
  <c r="FP113" i="30" s="1"/>
  <c r="FQ113" i="30" s="1"/>
  <c r="FR113" i="30" s="1"/>
  <c r="EV113" i="30"/>
  <c r="EW113" i="30" s="1"/>
  <c r="EX113" i="30" s="1"/>
  <c r="EY113" i="30" s="1"/>
  <c r="EZ113" i="30" s="1"/>
  <c r="FA113" i="30" s="1"/>
  <c r="FB113" i="30" s="1"/>
  <c r="FC113" i="30" s="1"/>
  <c r="FD113" i="30" s="1"/>
  <c r="FE113" i="30" s="1"/>
  <c r="FF113" i="30" s="1"/>
  <c r="FI112" i="30"/>
  <c r="FJ112" i="30" s="1"/>
  <c r="FK112" i="30" s="1"/>
  <c r="FL112" i="30" s="1"/>
  <c r="FM112" i="30" s="1"/>
  <c r="FN112" i="30" s="1"/>
  <c r="FO112" i="30" s="1"/>
  <c r="FP112" i="30" s="1"/>
  <c r="FQ112" i="30" s="1"/>
  <c r="FR112" i="30" s="1"/>
  <c r="FH112" i="30"/>
  <c r="EV112" i="30"/>
  <c r="EW112" i="30" s="1"/>
  <c r="EX112" i="30" s="1"/>
  <c r="EY112" i="30" s="1"/>
  <c r="EZ112" i="30" s="1"/>
  <c r="FA112" i="30" s="1"/>
  <c r="FB112" i="30" s="1"/>
  <c r="FC112" i="30" s="1"/>
  <c r="FD112" i="30" s="1"/>
  <c r="FE112" i="30" s="1"/>
  <c r="FF112" i="30" s="1"/>
  <c r="FH111" i="30"/>
  <c r="FI111" i="30" s="1"/>
  <c r="FJ111" i="30" s="1"/>
  <c r="FK111" i="30" s="1"/>
  <c r="FL111" i="30" s="1"/>
  <c r="FM111" i="30" s="1"/>
  <c r="FN111" i="30" s="1"/>
  <c r="FO111" i="30" s="1"/>
  <c r="FP111" i="30" s="1"/>
  <c r="FQ111" i="30" s="1"/>
  <c r="FR111" i="30" s="1"/>
  <c r="EV111" i="30"/>
  <c r="EW111" i="30" s="1"/>
  <c r="EX111" i="30" s="1"/>
  <c r="EY111" i="30" s="1"/>
  <c r="EZ111" i="30" s="1"/>
  <c r="FA111" i="30" s="1"/>
  <c r="FB111" i="30" s="1"/>
  <c r="FC111" i="30" s="1"/>
  <c r="FD111" i="30" s="1"/>
  <c r="FE111" i="30" s="1"/>
  <c r="FF111" i="30" s="1"/>
  <c r="FH110" i="30"/>
  <c r="FI110" i="30" s="1"/>
  <c r="FJ110" i="30" s="1"/>
  <c r="FK110" i="30" s="1"/>
  <c r="FL110" i="30" s="1"/>
  <c r="FM110" i="30" s="1"/>
  <c r="FN110" i="30" s="1"/>
  <c r="FO110" i="30" s="1"/>
  <c r="FP110" i="30" s="1"/>
  <c r="FQ110" i="30" s="1"/>
  <c r="FR110" i="30" s="1"/>
  <c r="EV110" i="30"/>
  <c r="EW110" i="30" s="1"/>
  <c r="EX110" i="30" s="1"/>
  <c r="EY110" i="30" s="1"/>
  <c r="EZ110" i="30" s="1"/>
  <c r="FA110" i="30" s="1"/>
  <c r="FB110" i="30" s="1"/>
  <c r="FC110" i="30" s="1"/>
  <c r="FD110" i="30" s="1"/>
  <c r="FE110" i="30" s="1"/>
  <c r="FF110" i="30" s="1"/>
  <c r="FH109" i="30"/>
  <c r="FI109" i="30" s="1"/>
  <c r="FJ109" i="30" s="1"/>
  <c r="FK109" i="30" s="1"/>
  <c r="FL109" i="30" s="1"/>
  <c r="FM109" i="30" s="1"/>
  <c r="FN109" i="30" s="1"/>
  <c r="FO109" i="30" s="1"/>
  <c r="FP109" i="30" s="1"/>
  <c r="FQ109" i="30" s="1"/>
  <c r="FR109" i="30" s="1"/>
  <c r="EW109" i="30"/>
  <c r="EX109" i="30" s="1"/>
  <c r="EY109" i="30" s="1"/>
  <c r="EZ109" i="30" s="1"/>
  <c r="FA109" i="30" s="1"/>
  <c r="FB109" i="30" s="1"/>
  <c r="FC109" i="30" s="1"/>
  <c r="FD109" i="30" s="1"/>
  <c r="FE109" i="30" s="1"/>
  <c r="FF109" i="30" s="1"/>
  <c r="EV109" i="30"/>
  <c r="FI108" i="30"/>
  <c r="FJ108" i="30" s="1"/>
  <c r="FK108" i="30" s="1"/>
  <c r="FL108" i="30" s="1"/>
  <c r="FM108" i="30" s="1"/>
  <c r="FN108" i="30" s="1"/>
  <c r="FO108" i="30" s="1"/>
  <c r="FP108" i="30" s="1"/>
  <c r="FQ108" i="30" s="1"/>
  <c r="FR108" i="30" s="1"/>
  <c r="FH108" i="30"/>
  <c r="EV108" i="30"/>
  <c r="EW108" i="30" s="1"/>
  <c r="EX108" i="30" s="1"/>
  <c r="EY108" i="30" s="1"/>
  <c r="EZ108" i="30" s="1"/>
  <c r="FA108" i="30" s="1"/>
  <c r="FB108" i="30" s="1"/>
  <c r="FC108" i="30" s="1"/>
  <c r="FD108" i="30" s="1"/>
  <c r="FE108" i="30" s="1"/>
  <c r="FF108" i="30" s="1"/>
  <c r="FH107" i="30"/>
  <c r="FI107" i="30" s="1"/>
  <c r="FJ107" i="30" s="1"/>
  <c r="FK107" i="30" s="1"/>
  <c r="FL107" i="30" s="1"/>
  <c r="FM107" i="30" s="1"/>
  <c r="FN107" i="30" s="1"/>
  <c r="FO107" i="30" s="1"/>
  <c r="FP107" i="30" s="1"/>
  <c r="FQ107" i="30" s="1"/>
  <c r="FR107" i="30" s="1"/>
  <c r="EW107" i="30"/>
  <c r="EX107" i="30" s="1"/>
  <c r="EY107" i="30" s="1"/>
  <c r="EZ107" i="30" s="1"/>
  <c r="FA107" i="30" s="1"/>
  <c r="FB107" i="30" s="1"/>
  <c r="FC107" i="30" s="1"/>
  <c r="FD107" i="30" s="1"/>
  <c r="FE107" i="30" s="1"/>
  <c r="FF107" i="30" s="1"/>
  <c r="EV107" i="30"/>
  <c r="FH106" i="30"/>
  <c r="FI106" i="30" s="1"/>
  <c r="FJ106" i="30" s="1"/>
  <c r="FK106" i="30" s="1"/>
  <c r="FL106" i="30" s="1"/>
  <c r="FM106" i="30" s="1"/>
  <c r="FN106" i="30" s="1"/>
  <c r="FO106" i="30" s="1"/>
  <c r="FP106" i="30" s="1"/>
  <c r="FQ106" i="30" s="1"/>
  <c r="FR106" i="30" s="1"/>
  <c r="EV106" i="30"/>
  <c r="EW106" i="30" s="1"/>
  <c r="EX106" i="30" s="1"/>
  <c r="EY106" i="30" s="1"/>
  <c r="EZ106" i="30" s="1"/>
  <c r="FA106" i="30" s="1"/>
  <c r="FB106" i="30" s="1"/>
  <c r="FC106" i="30" s="1"/>
  <c r="FD106" i="30" s="1"/>
  <c r="FE106" i="30" s="1"/>
  <c r="FF106" i="30" s="1"/>
  <c r="FH105" i="30"/>
  <c r="FI105" i="30" s="1"/>
  <c r="FJ105" i="30" s="1"/>
  <c r="FK105" i="30" s="1"/>
  <c r="FL105" i="30" s="1"/>
  <c r="FM105" i="30" s="1"/>
  <c r="FN105" i="30" s="1"/>
  <c r="FO105" i="30" s="1"/>
  <c r="FP105" i="30" s="1"/>
  <c r="FQ105" i="30" s="1"/>
  <c r="FR105" i="30" s="1"/>
  <c r="EV105" i="30"/>
  <c r="EW105" i="30" s="1"/>
  <c r="EX105" i="30" s="1"/>
  <c r="EY105" i="30" s="1"/>
  <c r="EZ105" i="30" s="1"/>
  <c r="FA105" i="30" s="1"/>
  <c r="FB105" i="30" s="1"/>
  <c r="FC105" i="30" s="1"/>
  <c r="FD105" i="30" s="1"/>
  <c r="FE105" i="30" s="1"/>
  <c r="FF105" i="30" s="1"/>
  <c r="FH104" i="30"/>
  <c r="FI104" i="30" s="1"/>
  <c r="FJ104" i="30" s="1"/>
  <c r="FK104" i="30" s="1"/>
  <c r="FL104" i="30" s="1"/>
  <c r="FM104" i="30" s="1"/>
  <c r="FN104" i="30" s="1"/>
  <c r="FO104" i="30" s="1"/>
  <c r="FP104" i="30" s="1"/>
  <c r="FQ104" i="30" s="1"/>
  <c r="FR104" i="30" s="1"/>
  <c r="EV104" i="30"/>
  <c r="EW104" i="30" s="1"/>
  <c r="EX104" i="30" s="1"/>
  <c r="EY104" i="30" s="1"/>
  <c r="EZ104" i="30" s="1"/>
  <c r="FA104" i="30" s="1"/>
  <c r="FB104" i="30" s="1"/>
  <c r="FC104" i="30" s="1"/>
  <c r="FD104" i="30" s="1"/>
  <c r="FE104" i="30" s="1"/>
  <c r="FF104" i="30" s="1"/>
  <c r="FH103" i="30"/>
  <c r="FI103" i="30" s="1"/>
  <c r="FJ103" i="30" s="1"/>
  <c r="FK103" i="30" s="1"/>
  <c r="FL103" i="30" s="1"/>
  <c r="FM103" i="30" s="1"/>
  <c r="FN103" i="30" s="1"/>
  <c r="FO103" i="30" s="1"/>
  <c r="FP103" i="30" s="1"/>
  <c r="FQ103" i="30" s="1"/>
  <c r="FR103" i="30" s="1"/>
  <c r="EW103" i="30"/>
  <c r="EX103" i="30" s="1"/>
  <c r="EY103" i="30" s="1"/>
  <c r="EZ103" i="30" s="1"/>
  <c r="FA103" i="30" s="1"/>
  <c r="FB103" i="30" s="1"/>
  <c r="FC103" i="30" s="1"/>
  <c r="FD103" i="30" s="1"/>
  <c r="FE103" i="30" s="1"/>
  <c r="FF103" i="30" s="1"/>
  <c r="EV103" i="30"/>
  <c r="FH102" i="30"/>
  <c r="FI102" i="30" s="1"/>
  <c r="FJ102" i="30" s="1"/>
  <c r="FK102" i="30" s="1"/>
  <c r="FL102" i="30" s="1"/>
  <c r="FM102" i="30" s="1"/>
  <c r="FN102" i="30" s="1"/>
  <c r="FO102" i="30" s="1"/>
  <c r="FP102" i="30" s="1"/>
  <c r="FQ102" i="30" s="1"/>
  <c r="FR102" i="30" s="1"/>
  <c r="EV102" i="30"/>
  <c r="EW102" i="30" s="1"/>
  <c r="EX102" i="30" s="1"/>
  <c r="EY102" i="30" s="1"/>
  <c r="EZ102" i="30" s="1"/>
  <c r="FA102" i="30" s="1"/>
  <c r="FB102" i="30" s="1"/>
  <c r="FC102" i="30" s="1"/>
  <c r="FD102" i="30" s="1"/>
  <c r="FE102" i="30" s="1"/>
  <c r="FF102" i="30" s="1"/>
  <c r="FH101" i="30"/>
  <c r="FI101" i="30" s="1"/>
  <c r="FJ101" i="30" s="1"/>
  <c r="FK101" i="30" s="1"/>
  <c r="FL101" i="30" s="1"/>
  <c r="FM101" i="30" s="1"/>
  <c r="FN101" i="30" s="1"/>
  <c r="FO101" i="30" s="1"/>
  <c r="FP101" i="30" s="1"/>
  <c r="FQ101" i="30" s="1"/>
  <c r="FR101" i="30" s="1"/>
  <c r="EV101" i="30"/>
  <c r="EW101" i="30" s="1"/>
  <c r="EX101" i="30" s="1"/>
  <c r="EY101" i="30" s="1"/>
  <c r="EZ101" i="30" s="1"/>
  <c r="FA101" i="30" s="1"/>
  <c r="FB101" i="30" s="1"/>
  <c r="FC101" i="30" s="1"/>
  <c r="FD101" i="30" s="1"/>
  <c r="FE101" i="30" s="1"/>
  <c r="FF101" i="30" s="1"/>
  <c r="FH100" i="30"/>
  <c r="FI100" i="30" s="1"/>
  <c r="FJ100" i="30" s="1"/>
  <c r="FK100" i="30" s="1"/>
  <c r="FL100" i="30" s="1"/>
  <c r="FM100" i="30" s="1"/>
  <c r="FN100" i="30" s="1"/>
  <c r="FO100" i="30" s="1"/>
  <c r="FP100" i="30" s="1"/>
  <c r="FQ100" i="30" s="1"/>
  <c r="FR100" i="30" s="1"/>
  <c r="EV100" i="30"/>
  <c r="EW100" i="30" s="1"/>
  <c r="EX100" i="30" s="1"/>
  <c r="EY100" i="30" s="1"/>
  <c r="EZ100" i="30" s="1"/>
  <c r="FA100" i="30" s="1"/>
  <c r="FB100" i="30" s="1"/>
  <c r="FC100" i="30" s="1"/>
  <c r="FD100" i="30" s="1"/>
  <c r="FE100" i="30" s="1"/>
  <c r="FF100" i="30" s="1"/>
  <c r="FH99" i="30"/>
  <c r="FI99" i="30" s="1"/>
  <c r="FJ99" i="30" s="1"/>
  <c r="FK99" i="30" s="1"/>
  <c r="FL99" i="30" s="1"/>
  <c r="FM99" i="30" s="1"/>
  <c r="FN99" i="30" s="1"/>
  <c r="FO99" i="30" s="1"/>
  <c r="FP99" i="30" s="1"/>
  <c r="FQ99" i="30" s="1"/>
  <c r="FR99" i="30" s="1"/>
  <c r="EW99" i="30"/>
  <c r="EX99" i="30" s="1"/>
  <c r="EY99" i="30" s="1"/>
  <c r="EZ99" i="30" s="1"/>
  <c r="FA99" i="30" s="1"/>
  <c r="FB99" i="30" s="1"/>
  <c r="FC99" i="30" s="1"/>
  <c r="FD99" i="30" s="1"/>
  <c r="FE99" i="30" s="1"/>
  <c r="FF99" i="30" s="1"/>
  <c r="EV99" i="30"/>
  <c r="FH98" i="30"/>
  <c r="FI98" i="30" s="1"/>
  <c r="FJ98" i="30" s="1"/>
  <c r="FK98" i="30" s="1"/>
  <c r="FL98" i="30" s="1"/>
  <c r="FM98" i="30" s="1"/>
  <c r="FN98" i="30" s="1"/>
  <c r="FO98" i="30" s="1"/>
  <c r="FP98" i="30" s="1"/>
  <c r="FQ98" i="30" s="1"/>
  <c r="FR98" i="30" s="1"/>
  <c r="EV98" i="30"/>
  <c r="EW98" i="30" s="1"/>
  <c r="EX98" i="30" s="1"/>
  <c r="EY98" i="30" s="1"/>
  <c r="EZ98" i="30" s="1"/>
  <c r="FA98" i="30" s="1"/>
  <c r="FB98" i="30" s="1"/>
  <c r="FC98" i="30" s="1"/>
  <c r="FD98" i="30" s="1"/>
  <c r="FE98" i="30" s="1"/>
  <c r="FF98" i="30" s="1"/>
  <c r="FH97" i="30"/>
  <c r="FI97" i="30" s="1"/>
  <c r="FJ97" i="30" s="1"/>
  <c r="FK97" i="30" s="1"/>
  <c r="FL97" i="30" s="1"/>
  <c r="FM97" i="30" s="1"/>
  <c r="FN97" i="30" s="1"/>
  <c r="FO97" i="30" s="1"/>
  <c r="FP97" i="30" s="1"/>
  <c r="FQ97" i="30" s="1"/>
  <c r="FR97" i="30" s="1"/>
  <c r="EV97" i="30"/>
  <c r="EW97" i="30" s="1"/>
  <c r="EX97" i="30" s="1"/>
  <c r="EY97" i="30" s="1"/>
  <c r="EZ97" i="30" s="1"/>
  <c r="FA97" i="30" s="1"/>
  <c r="FB97" i="30" s="1"/>
  <c r="FC97" i="30" s="1"/>
  <c r="FD97" i="30" s="1"/>
  <c r="FE97" i="30" s="1"/>
  <c r="FF97" i="30" s="1"/>
  <c r="FH96" i="30"/>
  <c r="FI96" i="30" s="1"/>
  <c r="FJ96" i="30" s="1"/>
  <c r="FK96" i="30" s="1"/>
  <c r="FL96" i="30" s="1"/>
  <c r="FM96" i="30" s="1"/>
  <c r="FN96" i="30" s="1"/>
  <c r="FO96" i="30" s="1"/>
  <c r="FP96" i="30" s="1"/>
  <c r="FQ96" i="30" s="1"/>
  <c r="FR96" i="30" s="1"/>
  <c r="EV96" i="30"/>
  <c r="EW96" i="30" s="1"/>
  <c r="EX96" i="30" s="1"/>
  <c r="EY96" i="30" s="1"/>
  <c r="EZ96" i="30" s="1"/>
  <c r="FA96" i="30" s="1"/>
  <c r="FB96" i="30" s="1"/>
  <c r="FC96" i="30" s="1"/>
  <c r="FD96" i="30" s="1"/>
  <c r="FE96" i="30" s="1"/>
  <c r="FF96" i="30" s="1"/>
  <c r="FH95" i="30"/>
  <c r="FI95" i="30" s="1"/>
  <c r="FJ95" i="30" s="1"/>
  <c r="FK95" i="30" s="1"/>
  <c r="FL95" i="30" s="1"/>
  <c r="FM95" i="30" s="1"/>
  <c r="FN95" i="30" s="1"/>
  <c r="FO95" i="30" s="1"/>
  <c r="FP95" i="30" s="1"/>
  <c r="FQ95" i="30" s="1"/>
  <c r="FR95" i="30" s="1"/>
  <c r="EW95" i="30"/>
  <c r="EX95" i="30" s="1"/>
  <c r="EY95" i="30" s="1"/>
  <c r="EZ95" i="30" s="1"/>
  <c r="FA95" i="30" s="1"/>
  <c r="FB95" i="30" s="1"/>
  <c r="FC95" i="30" s="1"/>
  <c r="FD95" i="30" s="1"/>
  <c r="FE95" i="30" s="1"/>
  <c r="FF95" i="30" s="1"/>
  <c r="EV95" i="30"/>
  <c r="FH94" i="30"/>
  <c r="FI94" i="30" s="1"/>
  <c r="FJ94" i="30" s="1"/>
  <c r="FK94" i="30" s="1"/>
  <c r="FL94" i="30" s="1"/>
  <c r="FM94" i="30" s="1"/>
  <c r="FN94" i="30" s="1"/>
  <c r="FO94" i="30" s="1"/>
  <c r="FP94" i="30" s="1"/>
  <c r="FQ94" i="30" s="1"/>
  <c r="FR94" i="30" s="1"/>
  <c r="EV94" i="30"/>
  <c r="EW94" i="30" s="1"/>
  <c r="EX94" i="30" s="1"/>
  <c r="EY94" i="30" s="1"/>
  <c r="EZ94" i="30" s="1"/>
  <c r="FA94" i="30" s="1"/>
  <c r="FB94" i="30" s="1"/>
  <c r="FC94" i="30" s="1"/>
  <c r="FD94" i="30" s="1"/>
  <c r="FE94" i="30" s="1"/>
  <c r="FF94" i="30" s="1"/>
  <c r="FH93" i="30"/>
  <c r="FI93" i="30" s="1"/>
  <c r="FJ93" i="30" s="1"/>
  <c r="FK93" i="30" s="1"/>
  <c r="FL93" i="30" s="1"/>
  <c r="FM93" i="30" s="1"/>
  <c r="FN93" i="30" s="1"/>
  <c r="FO93" i="30" s="1"/>
  <c r="FP93" i="30" s="1"/>
  <c r="FQ93" i="30" s="1"/>
  <c r="FR93" i="30" s="1"/>
  <c r="EV93" i="30"/>
  <c r="EW93" i="30" s="1"/>
  <c r="EX93" i="30" s="1"/>
  <c r="EY93" i="30" s="1"/>
  <c r="EZ93" i="30" s="1"/>
  <c r="FA93" i="30" s="1"/>
  <c r="FB93" i="30" s="1"/>
  <c r="FC93" i="30" s="1"/>
  <c r="FD93" i="30" s="1"/>
  <c r="FE93" i="30" s="1"/>
  <c r="FF93" i="30" s="1"/>
  <c r="FH92" i="30"/>
  <c r="FI92" i="30" s="1"/>
  <c r="FJ92" i="30" s="1"/>
  <c r="FK92" i="30" s="1"/>
  <c r="FL92" i="30" s="1"/>
  <c r="FM92" i="30" s="1"/>
  <c r="FN92" i="30" s="1"/>
  <c r="FO92" i="30" s="1"/>
  <c r="FP92" i="30" s="1"/>
  <c r="FQ92" i="30" s="1"/>
  <c r="FR92" i="30" s="1"/>
  <c r="EV92" i="30"/>
  <c r="EW92" i="30" s="1"/>
  <c r="EX92" i="30" s="1"/>
  <c r="EY92" i="30" s="1"/>
  <c r="EZ92" i="30" s="1"/>
  <c r="FA92" i="30" s="1"/>
  <c r="FB92" i="30" s="1"/>
  <c r="FC92" i="30" s="1"/>
  <c r="FD92" i="30" s="1"/>
  <c r="FE92" i="30" s="1"/>
  <c r="FF92" i="30" s="1"/>
  <c r="FH91" i="30"/>
  <c r="FI91" i="30" s="1"/>
  <c r="FJ91" i="30" s="1"/>
  <c r="FK91" i="30" s="1"/>
  <c r="FL91" i="30" s="1"/>
  <c r="FM91" i="30" s="1"/>
  <c r="FN91" i="30" s="1"/>
  <c r="FO91" i="30" s="1"/>
  <c r="FP91" i="30" s="1"/>
  <c r="FQ91" i="30" s="1"/>
  <c r="FR91" i="30" s="1"/>
  <c r="EW91" i="30"/>
  <c r="EX91" i="30" s="1"/>
  <c r="EY91" i="30" s="1"/>
  <c r="EZ91" i="30" s="1"/>
  <c r="FA91" i="30" s="1"/>
  <c r="FB91" i="30" s="1"/>
  <c r="FC91" i="30" s="1"/>
  <c r="FD91" i="30" s="1"/>
  <c r="FE91" i="30" s="1"/>
  <c r="FF91" i="30" s="1"/>
  <c r="EV91" i="30"/>
  <c r="FH90" i="30"/>
  <c r="FI90" i="30" s="1"/>
  <c r="FJ90" i="30" s="1"/>
  <c r="FK90" i="30" s="1"/>
  <c r="FL90" i="30" s="1"/>
  <c r="FM90" i="30" s="1"/>
  <c r="FN90" i="30" s="1"/>
  <c r="FO90" i="30" s="1"/>
  <c r="FP90" i="30" s="1"/>
  <c r="FQ90" i="30" s="1"/>
  <c r="FR90" i="30" s="1"/>
  <c r="EV90" i="30"/>
  <c r="EW90" i="30" s="1"/>
  <c r="EX90" i="30" s="1"/>
  <c r="EY90" i="30" s="1"/>
  <c r="EZ90" i="30" s="1"/>
  <c r="FA90" i="30" s="1"/>
  <c r="FB90" i="30" s="1"/>
  <c r="FC90" i="30" s="1"/>
  <c r="FD90" i="30" s="1"/>
  <c r="FE90" i="30" s="1"/>
  <c r="FF90" i="30" s="1"/>
  <c r="FH89" i="30"/>
  <c r="FI89" i="30" s="1"/>
  <c r="FJ89" i="30" s="1"/>
  <c r="FK89" i="30" s="1"/>
  <c r="FL89" i="30" s="1"/>
  <c r="FM89" i="30" s="1"/>
  <c r="FN89" i="30" s="1"/>
  <c r="FO89" i="30" s="1"/>
  <c r="FP89" i="30" s="1"/>
  <c r="FQ89" i="30" s="1"/>
  <c r="FR89" i="30" s="1"/>
  <c r="EV89" i="30"/>
  <c r="EW89" i="30" s="1"/>
  <c r="EX89" i="30" s="1"/>
  <c r="EY89" i="30" s="1"/>
  <c r="EZ89" i="30" s="1"/>
  <c r="FA89" i="30" s="1"/>
  <c r="FB89" i="30" s="1"/>
  <c r="FC89" i="30" s="1"/>
  <c r="FD89" i="30" s="1"/>
  <c r="FE89" i="30" s="1"/>
  <c r="FF89" i="30" s="1"/>
  <c r="FH88" i="30"/>
  <c r="FI88" i="30" s="1"/>
  <c r="FJ88" i="30" s="1"/>
  <c r="FK88" i="30" s="1"/>
  <c r="FL88" i="30" s="1"/>
  <c r="FM88" i="30" s="1"/>
  <c r="FN88" i="30" s="1"/>
  <c r="FO88" i="30" s="1"/>
  <c r="FP88" i="30" s="1"/>
  <c r="FQ88" i="30" s="1"/>
  <c r="FR88" i="30" s="1"/>
  <c r="EV88" i="30"/>
  <c r="EW88" i="30" s="1"/>
  <c r="EX88" i="30" s="1"/>
  <c r="EY88" i="30" s="1"/>
  <c r="EZ88" i="30" s="1"/>
  <c r="FA88" i="30" s="1"/>
  <c r="FB88" i="30" s="1"/>
  <c r="FC88" i="30" s="1"/>
  <c r="FD88" i="30" s="1"/>
  <c r="FE88" i="30" s="1"/>
  <c r="FF88" i="30" s="1"/>
  <c r="FH87" i="30"/>
  <c r="FI87" i="30" s="1"/>
  <c r="FJ87" i="30" s="1"/>
  <c r="FK87" i="30" s="1"/>
  <c r="FL87" i="30" s="1"/>
  <c r="FM87" i="30" s="1"/>
  <c r="FN87" i="30" s="1"/>
  <c r="FO87" i="30" s="1"/>
  <c r="FP87" i="30" s="1"/>
  <c r="FQ87" i="30" s="1"/>
  <c r="FR87" i="30" s="1"/>
  <c r="EW87" i="30"/>
  <c r="EX87" i="30" s="1"/>
  <c r="EY87" i="30" s="1"/>
  <c r="EZ87" i="30" s="1"/>
  <c r="FA87" i="30" s="1"/>
  <c r="FB87" i="30" s="1"/>
  <c r="FC87" i="30" s="1"/>
  <c r="FD87" i="30" s="1"/>
  <c r="FE87" i="30" s="1"/>
  <c r="FF87" i="30" s="1"/>
  <c r="EV87" i="30"/>
  <c r="FH86" i="30"/>
  <c r="FI86" i="30" s="1"/>
  <c r="FJ86" i="30" s="1"/>
  <c r="FK86" i="30" s="1"/>
  <c r="FL86" i="30" s="1"/>
  <c r="FM86" i="30" s="1"/>
  <c r="FN86" i="30" s="1"/>
  <c r="FO86" i="30" s="1"/>
  <c r="FP86" i="30" s="1"/>
  <c r="FQ86" i="30" s="1"/>
  <c r="FR86" i="30" s="1"/>
  <c r="EV86" i="30"/>
  <c r="EW86" i="30" s="1"/>
  <c r="EX86" i="30" s="1"/>
  <c r="EY86" i="30" s="1"/>
  <c r="EZ86" i="30" s="1"/>
  <c r="FA86" i="30" s="1"/>
  <c r="FB86" i="30" s="1"/>
  <c r="FC86" i="30" s="1"/>
  <c r="FD86" i="30" s="1"/>
  <c r="FE86" i="30" s="1"/>
  <c r="FF86" i="30" s="1"/>
  <c r="FH85" i="30"/>
  <c r="FI85" i="30" s="1"/>
  <c r="FJ85" i="30" s="1"/>
  <c r="FK85" i="30" s="1"/>
  <c r="FL85" i="30" s="1"/>
  <c r="FM85" i="30" s="1"/>
  <c r="FN85" i="30" s="1"/>
  <c r="FO85" i="30" s="1"/>
  <c r="FP85" i="30" s="1"/>
  <c r="FQ85" i="30" s="1"/>
  <c r="FR85" i="30" s="1"/>
  <c r="EV85" i="30"/>
  <c r="EW85" i="30" s="1"/>
  <c r="EX85" i="30" s="1"/>
  <c r="EY85" i="30" s="1"/>
  <c r="EZ85" i="30" s="1"/>
  <c r="FA85" i="30" s="1"/>
  <c r="FB85" i="30" s="1"/>
  <c r="FC85" i="30" s="1"/>
  <c r="FD85" i="30" s="1"/>
  <c r="FE85" i="30" s="1"/>
  <c r="FF85" i="30" s="1"/>
  <c r="FH84" i="30"/>
  <c r="FI84" i="30" s="1"/>
  <c r="FJ84" i="30" s="1"/>
  <c r="FK84" i="30" s="1"/>
  <c r="FL84" i="30" s="1"/>
  <c r="FM84" i="30" s="1"/>
  <c r="FN84" i="30" s="1"/>
  <c r="FO84" i="30" s="1"/>
  <c r="FP84" i="30" s="1"/>
  <c r="FQ84" i="30" s="1"/>
  <c r="FR84" i="30" s="1"/>
  <c r="EV84" i="30"/>
  <c r="EW84" i="30" s="1"/>
  <c r="EX84" i="30" s="1"/>
  <c r="EY84" i="30" s="1"/>
  <c r="EZ84" i="30" s="1"/>
  <c r="FA84" i="30" s="1"/>
  <c r="FB84" i="30" s="1"/>
  <c r="FC84" i="30" s="1"/>
  <c r="FD84" i="30" s="1"/>
  <c r="FE84" i="30" s="1"/>
  <c r="FF84" i="30" s="1"/>
  <c r="FH83" i="30"/>
  <c r="FI83" i="30" s="1"/>
  <c r="FJ83" i="30" s="1"/>
  <c r="FK83" i="30" s="1"/>
  <c r="FL83" i="30" s="1"/>
  <c r="FM83" i="30" s="1"/>
  <c r="FN83" i="30" s="1"/>
  <c r="FO83" i="30" s="1"/>
  <c r="FP83" i="30" s="1"/>
  <c r="FQ83" i="30" s="1"/>
  <c r="FR83" i="30" s="1"/>
  <c r="EW83" i="30"/>
  <c r="EX83" i="30" s="1"/>
  <c r="EY83" i="30" s="1"/>
  <c r="EZ83" i="30" s="1"/>
  <c r="FA83" i="30" s="1"/>
  <c r="FB83" i="30" s="1"/>
  <c r="FC83" i="30" s="1"/>
  <c r="FD83" i="30" s="1"/>
  <c r="FE83" i="30" s="1"/>
  <c r="FF83" i="30" s="1"/>
  <c r="EV83" i="30"/>
  <c r="FI82" i="30"/>
  <c r="FJ82" i="30" s="1"/>
  <c r="FK82" i="30" s="1"/>
  <c r="FL82" i="30" s="1"/>
  <c r="FM82" i="30" s="1"/>
  <c r="FN82" i="30" s="1"/>
  <c r="FO82" i="30" s="1"/>
  <c r="FP82" i="30" s="1"/>
  <c r="FQ82" i="30" s="1"/>
  <c r="FR82" i="30" s="1"/>
  <c r="FH82" i="30"/>
  <c r="EV82" i="30"/>
  <c r="EW82" i="30" s="1"/>
  <c r="EX82" i="30" s="1"/>
  <c r="EY82" i="30" s="1"/>
  <c r="EZ82" i="30" s="1"/>
  <c r="FA82" i="30" s="1"/>
  <c r="FB82" i="30" s="1"/>
  <c r="FC82" i="30" s="1"/>
  <c r="FD82" i="30" s="1"/>
  <c r="FE82" i="30" s="1"/>
  <c r="FF82" i="30" s="1"/>
  <c r="FH81" i="30"/>
  <c r="FI81" i="30" s="1"/>
  <c r="FJ81" i="30" s="1"/>
  <c r="FK81" i="30" s="1"/>
  <c r="FL81" i="30" s="1"/>
  <c r="FM81" i="30" s="1"/>
  <c r="FN81" i="30" s="1"/>
  <c r="FO81" i="30" s="1"/>
  <c r="FP81" i="30" s="1"/>
  <c r="FQ81" i="30" s="1"/>
  <c r="FR81" i="30" s="1"/>
  <c r="EV81" i="30"/>
  <c r="EW81" i="30" s="1"/>
  <c r="EX81" i="30" s="1"/>
  <c r="EY81" i="30" s="1"/>
  <c r="EZ81" i="30" s="1"/>
  <c r="FA81" i="30" s="1"/>
  <c r="FB81" i="30" s="1"/>
  <c r="FC81" i="30" s="1"/>
  <c r="FD81" i="30" s="1"/>
  <c r="FE81" i="30" s="1"/>
  <c r="FF81" i="30" s="1"/>
  <c r="FI80" i="30"/>
  <c r="FJ80" i="30" s="1"/>
  <c r="FK80" i="30" s="1"/>
  <c r="FL80" i="30" s="1"/>
  <c r="FM80" i="30" s="1"/>
  <c r="FN80" i="30" s="1"/>
  <c r="FO80" i="30" s="1"/>
  <c r="FP80" i="30" s="1"/>
  <c r="FQ80" i="30" s="1"/>
  <c r="FR80" i="30" s="1"/>
  <c r="FH80" i="30"/>
  <c r="EV80" i="30"/>
  <c r="EW80" i="30" s="1"/>
  <c r="EX80" i="30" s="1"/>
  <c r="EY80" i="30" s="1"/>
  <c r="EZ80" i="30" s="1"/>
  <c r="FA80" i="30" s="1"/>
  <c r="FB80" i="30" s="1"/>
  <c r="FC80" i="30" s="1"/>
  <c r="FD80" i="30" s="1"/>
  <c r="FE80" i="30" s="1"/>
  <c r="FF80" i="30" s="1"/>
  <c r="FH79" i="30"/>
  <c r="FI79" i="30" s="1"/>
  <c r="FJ79" i="30" s="1"/>
  <c r="FK79" i="30" s="1"/>
  <c r="FL79" i="30" s="1"/>
  <c r="FM79" i="30" s="1"/>
  <c r="FN79" i="30" s="1"/>
  <c r="FO79" i="30" s="1"/>
  <c r="FP79" i="30" s="1"/>
  <c r="FQ79" i="30" s="1"/>
  <c r="FR79" i="30" s="1"/>
  <c r="EV79" i="30"/>
  <c r="EW79" i="30" s="1"/>
  <c r="EX79" i="30" s="1"/>
  <c r="EY79" i="30" s="1"/>
  <c r="EZ79" i="30" s="1"/>
  <c r="FA79" i="30" s="1"/>
  <c r="FB79" i="30" s="1"/>
  <c r="FC79" i="30" s="1"/>
  <c r="FD79" i="30" s="1"/>
  <c r="FE79" i="30" s="1"/>
  <c r="FF79" i="30" s="1"/>
  <c r="FH78" i="30"/>
  <c r="FI78" i="30" s="1"/>
  <c r="FJ78" i="30" s="1"/>
  <c r="FK78" i="30" s="1"/>
  <c r="FL78" i="30" s="1"/>
  <c r="FM78" i="30" s="1"/>
  <c r="FN78" i="30" s="1"/>
  <c r="FO78" i="30" s="1"/>
  <c r="FP78" i="30" s="1"/>
  <c r="FQ78" i="30" s="1"/>
  <c r="FR78" i="30" s="1"/>
  <c r="EV78" i="30"/>
  <c r="EW78" i="30" s="1"/>
  <c r="EX78" i="30" s="1"/>
  <c r="EY78" i="30" s="1"/>
  <c r="EZ78" i="30" s="1"/>
  <c r="FA78" i="30" s="1"/>
  <c r="FB78" i="30" s="1"/>
  <c r="FC78" i="30" s="1"/>
  <c r="FD78" i="30" s="1"/>
  <c r="FE78" i="30" s="1"/>
  <c r="FF78" i="30" s="1"/>
  <c r="FH77" i="30"/>
  <c r="FI77" i="30" s="1"/>
  <c r="FJ77" i="30" s="1"/>
  <c r="FK77" i="30" s="1"/>
  <c r="FL77" i="30" s="1"/>
  <c r="FM77" i="30" s="1"/>
  <c r="FN77" i="30" s="1"/>
  <c r="FO77" i="30" s="1"/>
  <c r="FP77" i="30" s="1"/>
  <c r="FQ77" i="30" s="1"/>
  <c r="FR77" i="30" s="1"/>
  <c r="EV77" i="30"/>
  <c r="EW77" i="30" s="1"/>
  <c r="EX77" i="30" s="1"/>
  <c r="EY77" i="30" s="1"/>
  <c r="EZ77" i="30" s="1"/>
  <c r="FA77" i="30" s="1"/>
  <c r="FB77" i="30" s="1"/>
  <c r="FC77" i="30" s="1"/>
  <c r="FD77" i="30" s="1"/>
  <c r="FE77" i="30" s="1"/>
  <c r="FF77" i="30" s="1"/>
  <c r="FH76" i="30"/>
  <c r="FI76" i="30" s="1"/>
  <c r="FJ76" i="30" s="1"/>
  <c r="FK76" i="30" s="1"/>
  <c r="FL76" i="30" s="1"/>
  <c r="FM76" i="30" s="1"/>
  <c r="FN76" i="30" s="1"/>
  <c r="FO76" i="30" s="1"/>
  <c r="FP76" i="30" s="1"/>
  <c r="FQ76" i="30" s="1"/>
  <c r="FR76" i="30" s="1"/>
  <c r="EW76" i="30"/>
  <c r="EX76" i="30" s="1"/>
  <c r="EY76" i="30" s="1"/>
  <c r="EZ76" i="30" s="1"/>
  <c r="FA76" i="30" s="1"/>
  <c r="FB76" i="30" s="1"/>
  <c r="FC76" i="30" s="1"/>
  <c r="FD76" i="30" s="1"/>
  <c r="FE76" i="30" s="1"/>
  <c r="FF76" i="30" s="1"/>
  <c r="EV76" i="30"/>
  <c r="FI75" i="30"/>
  <c r="FJ75" i="30" s="1"/>
  <c r="FK75" i="30" s="1"/>
  <c r="FL75" i="30" s="1"/>
  <c r="FM75" i="30" s="1"/>
  <c r="FN75" i="30" s="1"/>
  <c r="FO75" i="30" s="1"/>
  <c r="FP75" i="30" s="1"/>
  <c r="FQ75" i="30" s="1"/>
  <c r="FR75" i="30" s="1"/>
  <c r="FH75" i="30"/>
  <c r="EV75" i="30"/>
  <c r="EW75" i="30" s="1"/>
  <c r="EX75" i="30" s="1"/>
  <c r="EY75" i="30" s="1"/>
  <c r="EZ75" i="30" s="1"/>
  <c r="FA75" i="30" s="1"/>
  <c r="FB75" i="30" s="1"/>
  <c r="FC75" i="30" s="1"/>
  <c r="FD75" i="30" s="1"/>
  <c r="FE75" i="30" s="1"/>
  <c r="FF75" i="30" s="1"/>
  <c r="FH74" i="30"/>
  <c r="FI74" i="30" s="1"/>
  <c r="FJ74" i="30" s="1"/>
  <c r="FK74" i="30" s="1"/>
  <c r="FL74" i="30" s="1"/>
  <c r="FM74" i="30" s="1"/>
  <c r="FN74" i="30" s="1"/>
  <c r="FO74" i="30" s="1"/>
  <c r="FP74" i="30" s="1"/>
  <c r="FQ74" i="30" s="1"/>
  <c r="FR74" i="30" s="1"/>
  <c r="EV74" i="30"/>
  <c r="EW74" i="30" s="1"/>
  <c r="EX74" i="30" s="1"/>
  <c r="EY74" i="30" s="1"/>
  <c r="EZ74" i="30" s="1"/>
  <c r="FA74" i="30" s="1"/>
  <c r="FB74" i="30" s="1"/>
  <c r="FC74" i="30" s="1"/>
  <c r="FD74" i="30" s="1"/>
  <c r="FE74" i="30" s="1"/>
  <c r="FF74" i="30" s="1"/>
  <c r="FH73" i="30"/>
  <c r="FI73" i="30" s="1"/>
  <c r="FJ73" i="30" s="1"/>
  <c r="FK73" i="30" s="1"/>
  <c r="FL73" i="30" s="1"/>
  <c r="FM73" i="30" s="1"/>
  <c r="FN73" i="30" s="1"/>
  <c r="FO73" i="30" s="1"/>
  <c r="FP73" i="30" s="1"/>
  <c r="FQ73" i="30" s="1"/>
  <c r="FR73" i="30" s="1"/>
  <c r="EV73" i="30"/>
  <c r="EW73" i="30" s="1"/>
  <c r="EX73" i="30" s="1"/>
  <c r="EY73" i="30" s="1"/>
  <c r="EZ73" i="30" s="1"/>
  <c r="FA73" i="30" s="1"/>
  <c r="FB73" i="30" s="1"/>
  <c r="FC73" i="30" s="1"/>
  <c r="FD73" i="30" s="1"/>
  <c r="FE73" i="30" s="1"/>
  <c r="FF73" i="30" s="1"/>
  <c r="FH72" i="30"/>
  <c r="FI72" i="30" s="1"/>
  <c r="FJ72" i="30" s="1"/>
  <c r="FK72" i="30" s="1"/>
  <c r="FL72" i="30" s="1"/>
  <c r="FM72" i="30" s="1"/>
  <c r="FN72" i="30" s="1"/>
  <c r="FO72" i="30" s="1"/>
  <c r="FP72" i="30" s="1"/>
  <c r="FQ72" i="30" s="1"/>
  <c r="FR72" i="30" s="1"/>
  <c r="EW72" i="30"/>
  <c r="EX72" i="30" s="1"/>
  <c r="EY72" i="30" s="1"/>
  <c r="EZ72" i="30" s="1"/>
  <c r="FA72" i="30" s="1"/>
  <c r="FB72" i="30" s="1"/>
  <c r="FC72" i="30" s="1"/>
  <c r="FD72" i="30" s="1"/>
  <c r="FE72" i="30" s="1"/>
  <c r="FF72" i="30" s="1"/>
  <c r="EV72" i="30"/>
  <c r="FI71" i="30"/>
  <c r="FJ71" i="30" s="1"/>
  <c r="FK71" i="30" s="1"/>
  <c r="FL71" i="30" s="1"/>
  <c r="FM71" i="30" s="1"/>
  <c r="FN71" i="30" s="1"/>
  <c r="FO71" i="30" s="1"/>
  <c r="FP71" i="30" s="1"/>
  <c r="FQ71" i="30" s="1"/>
  <c r="FR71" i="30" s="1"/>
  <c r="FH71" i="30"/>
  <c r="EV71" i="30"/>
  <c r="EW71" i="30" s="1"/>
  <c r="EX71" i="30" s="1"/>
  <c r="EY71" i="30" s="1"/>
  <c r="EZ71" i="30" s="1"/>
  <c r="FA71" i="30" s="1"/>
  <c r="FB71" i="30" s="1"/>
  <c r="FC71" i="30" s="1"/>
  <c r="FD71" i="30" s="1"/>
  <c r="FE71" i="30" s="1"/>
  <c r="FF71" i="30" s="1"/>
  <c r="FH70" i="30"/>
  <c r="FI70" i="30" s="1"/>
  <c r="FJ70" i="30" s="1"/>
  <c r="FK70" i="30" s="1"/>
  <c r="FL70" i="30" s="1"/>
  <c r="FM70" i="30" s="1"/>
  <c r="FN70" i="30" s="1"/>
  <c r="FO70" i="30" s="1"/>
  <c r="FP70" i="30" s="1"/>
  <c r="FQ70" i="30" s="1"/>
  <c r="FR70" i="30" s="1"/>
  <c r="EV70" i="30"/>
  <c r="EW70" i="30" s="1"/>
  <c r="EX70" i="30" s="1"/>
  <c r="EY70" i="30" s="1"/>
  <c r="EZ70" i="30" s="1"/>
  <c r="FA70" i="30" s="1"/>
  <c r="FB70" i="30" s="1"/>
  <c r="FC70" i="30" s="1"/>
  <c r="FD70" i="30" s="1"/>
  <c r="FE70" i="30" s="1"/>
  <c r="FF70" i="30" s="1"/>
  <c r="FH69" i="30"/>
  <c r="FI69" i="30" s="1"/>
  <c r="FJ69" i="30" s="1"/>
  <c r="FK69" i="30" s="1"/>
  <c r="FL69" i="30" s="1"/>
  <c r="FM69" i="30" s="1"/>
  <c r="FN69" i="30" s="1"/>
  <c r="FO69" i="30" s="1"/>
  <c r="FP69" i="30" s="1"/>
  <c r="FQ69" i="30" s="1"/>
  <c r="FR69" i="30" s="1"/>
  <c r="EV69" i="30"/>
  <c r="EW69" i="30" s="1"/>
  <c r="EX69" i="30" s="1"/>
  <c r="EY69" i="30" s="1"/>
  <c r="EZ69" i="30" s="1"/>
  <c r="FA69" i="30" s="1"/>
  <c r="FB69" i="30" s="1"/>
  <c r="FC69" i="30" s="1"/>
  <c r="FD69" i="30" s="1"/>
  <c r="FE69" i="30" s="1"/>
  <c r="FF69" i="30" s="1"/>
  <c r="FH68" i="30"/>
  <c r="FI68" i="30" s="1"/>
  <c r="FJ68" i="30" s="1"/>
  <c r="FK68" i="30" s="1"/>
  <c r="FL68" i="30" s="1"/>
  <c r="FM68" i="30" s="1"/>
  <c r="FN68" i="30" s="1"/>
  <c r="FO68" i="30" s="1"/>
  <c r="FP68" i="30" s="1"/>
  <c r="FQ68" i="30" s="1"/>
  <c r="FR68" i="30" s="1"/>
  <c r="EW68" i="30"/>
  <c r="EX68" i="30" s="1"/>
  <c r="EY68" i="30" s="1"/>
  <c r="EZ68" i="30" s="1"/>
  <c r="FA68" i="30" s="1"/>
  <c r="FB68" i="30" s="1"/>
  <c r="FC68" i="30" s="1"/>
  <c r="FD68" i="30" s="1"/>
  <c r="FE68" i="30" s="1"/>
  <c r="FF68" i="30" s="1"/>
  <c r="EV68" i="30"/>
  <c r="FI67" i="30"/>
  <c r="FJ67" i="30" s="1"/>
  <c r="FK67" i="30" s="1"/>
  <c r="FL67" i="30" s="1"/>
  <c r="FM67" i="30" s="1"/>
  <c r="FN67" i="30" s="1"/>
  <c r="FO67" i="30" s="1"/>
  <c r="FP67" i="30" s="1"/>
  <c r="FQ67" i="30" s="1"/>
  <c r="FR67" i="30" s="1"/>
  <c r="FH67" i="30"/>
  <c r="EV67" i="30"/>
  <c r="EW67" i="30" s="1"/>
  <c r="EX67" i="30" s="1"/>
  <c r="EY67" i="30" s="1"/>
  <c r="EZ67" i="30" s="1"/>
  <c r="FA67" i="30" s="1"/>
  <c r="FB67" i="30" s="1"/>
  <c r="FC67" i="30" s="1"/>
  <c r="FD67" i="30" s="1"/>
  <c r="FE67" i="30" s="1"/>
  <c r="FF67" i="30" s="1"/>
  <c r="FH66" i="30"/>
  <c r="FI66" i="30" s="1"/>
  <c r="FJ66" i="30" s="1"/>
  <c r="FK66" i="30" s="1"/>
  <c r="FL66" i="30" s="1"/>
  <c r="FM66" i="30" s="1"/>
  <c r="FN66" i="30" s="1"/>
  <c r="FO66" i="30" s="1"/>
  <c r="FP66" i="30" s="1"/>
  <c r="FQ66" i="30" s="1"/>
  <c r="FR66" i="30" s="1"/>
  <c r="EV66" i="30"/>
  <c r="EW66" i="30" s="1"/>
  <c r="EX66" i="30" s="1"/>
  <c r="EY66" i="30" s="1"/>
  <c r="EZ66" i="30" s="1"/>
  <c r="FA66" i="30" s="1"/>
  <c r="FB66" i="30" s="1"/>
  <c r="FC66" i="30" s="1"/>
  <c r="FD66" i="30" s="1"/>
  <c r="FE66" i="30" s="1"/>
  <c r="FF66" i="30" s="1"/>
  <c r="FH65" i="30"/>
  <c r="FI65" i="30" s="1"/>
  <c r="FJ65" i="30" s="1"/>
  <c r="FK65" i="30" s="1"/>
  <c r="FL65" i="30" s="1"/>
  <c r="FM65" i="30" s="1"/>
  <c r="FN65" i="30" s="1"/>
  <c r="FO65" i="30" s="1"/>
  <c r="FP65" i="30" s="1"/>
  <c r="FQ65" i="30" s="1"/>
  <c r="FR65" i="30" s="1"/>
  <c r="EV65" i="30"/>
  <c r="EW65" i="30" s="1"/>
  <c r="EX65" i="30" s="1"/>
  <c r="EY65" i="30" s="1"/>
  <c r="EZ65" i="30" s="1"/>
  <c r="FA65" i="30" s="1"/>
  <c r="FB65" i="30" s="1"/>
  <c r="FC65" i="30" s="1"/>
  <c r="FD65" i="30" s="1"/>
  <c r="FE65" i="30" s="1"/>
  <c r="FF65" i="30" s="1"/>
  <c r="FH64" i="30"/>
  <c r="FI64" i="30" s="1"/>
  <c r="FJ64" i="30" s="1"/>
  <c r="FK64" i="30" s="1"/>
  <c r="FL64" i="30" s="1"/>
  <c r="FM64" i="30" s="1"/>
  <c r="FN64" i="30" s="1"/>
  <c r="FO64" i="30" s="1"/>
  <c r="FP64" i="30" s="1"/>
  <c r="FQ64" i="30" s="1"/>
  <c r="FR64" i="30" s="1"/>
  <c r="EW64" i="30"/>
  <c r="EX64" i="30" s="1"/>
  <c r="EY64" i="30" s="1"/>
  <c r="EZ64" i="30" s="1"/>
  <c r="FA64" i="30" s="1"/>
  <c r="FB64" i="30" s="1"/>
  <c r="FC64" i="30" s="1"/>
  <c r="FD64" i="30" s="1"/>
  <c r="FE64" i="30" s="1"/>
  <c r="FF64" i="30" s="1"/>
  <c r="EV64" i="30"/>
  <c r="FI63" i="30"/>
  <c r="FJ63" i="30" s="1"/>
  <c r="FK63" i="30" s="1"/>
  <c r="FL63" i="30" s="1"/>
  <c r="FM63" i="30" s="1"/>
  <c r="FN63" i="30" s="1"/>
  <c r="FO63" i="30" s="1"/>
  <c r="FP63" i="30" s="1"/>
  <c r="FQ63" i="30" s="1"/>
  <c r="FR63" i="30" s="1"/>
  <c r="FH63" i="30"/>
  <c r="EV63" i="30"/>
  <c r="EW63" i="30" s="1"/>
  <c r="EX63" i="30" s="1"/>
  <c r="EY63" i="30" s="1"/>
  <c r="EZ63" i="30" s="1"/>
  <c r="FA63" i="30" s="1"/>
  <c r="FB63" i="30" s="1"/>
  <c r="FC63" i="30" s="1"/>
  <c r="FD63" i="30" s="1"/>
  <c r="FE63" i="30" s="1"/>
  <c r="FF63" i="30" s="1"/>
  <c r="FH62" i="30"/>
  <c r="FI62" i="30" s="1"/>
  <c r="FJ62" i="30" s="1"/>
  <c r="FK62" i="30" s="1"/>
  <c r="FL62" i="30" s="1"/>
  <c r="FM62" i="30" s="1"/>
  <c r="FN62" i="30" s="1"/>
  <c r="FO62" i="30" s="1"/>
  <c r="FP62" i="30" s="1"/>
  <c r="FQ62" i="30" s="1"/>
  <c r="FR62" i="30" s="1"/>
  <c r="EV62" i="30"/>
  <c r="EW62" i="30" s="1"/>
  <c r="EX62" i="30" s="1"/>
  <c r="EY62" i="30" s="1"/>
  <c r="EZ62" i="30" s="1"/>
  <c r="FA62" i="30" s="1"/>
  <c r="FB62" i="30" s="1"/>
  <c r="FC62" i="30" s="1"/>
  <c r="FD62" i="30" s="1"/>
  <c r="FE62" i="30" s="1"/>
  <c r="FF62" i="30" s="1"/>
  <c r="FH61" i="30"/>
  <c r="FI61" i="30" s="1"/>
  <c r="FJ61" i="30" s="1"/>
  <c r="FK61" i="30" s="1"/>
  <c r="FL61" i="30" s="1"/>
  <c r="FM61" i="30" s="1"/>
  <c r="FN61" i="30" s="1"/>
  <c r="FO61" i="30" s="1"/>
  <c r="FP61" i="30" s="1"/>
  <c r="FQ61" i="30" s="1"/>
  <c r="FR61" i="30" s="1"/>
  <c r="EV61" i="30"/>
  <c r="EW61" i="30" s="1"/>
  <c r="EX61" i="30" s="1"/>
  <c r="EY61" i="30" s="1"/>
  <c r="EZ61" i="30" s="1"/>
  <c r="FA61" i="30" s="1"/>
  <c r="FB61" i="30" s="1"/>
  <c r="FC61" i="30" s="1"/>
  <c r="FD61" i="30" s="1"/>
  <c r="FE61" i="30" s="1"/>
  <c r="FF61" i="30" s="1"/>
  <c r="FH60" i="30"/>
  <c r="FI60" i="30" s="1"/>
  <c r="FJ60" i="30" s="1"/>
  <c r="FK60" i="30" s="1"/>
  <c r="FL60" i="30" s="1"/>
  <c r="FM60" i="30" s="1"/>
  <c r="FN60" i="30" s="1"/>
  <c r="FO60" i="30" s="1"/>
  <c r="FP60" i="30" s="1"/>
  <c r="FQ60" i="30" s="1"/>
  <c r="FR60" i="30" s="1"/>
  <c r="EW60" i="30"/>
  <c r="EX60" i="30" s="1"/>
  <c r="EY60" i="30" s="1"/>
  <c r="EZ60" i="30" s="1"/>
  <c r="FA60" i="30" s="1"/>
  <c r="FB60" i="30" s="1"/>
  <c r="FC60" i="30" s="1"/>
  <c r="FD60" i="30" s="1"/>
  <c r="FE60" i="30" s="1"/>
  <c r="FF60" i="30" s="1"/>
  <c r="EV60" i="30"/>
  <c r="FI59" i="30"/>
  <c r="FJ59" i="30" s="1"/>
  <c r="FK59" i="30" s="1"/>
  <c r="FL59" i="30" s="1"/>
  <c r="FM59" i="30" s="1"/>
  <c r="FN59" i="30" s="1"/>
  <c r="FO59" i="30" s="1"/>
  <c r="FP59" i="30" s="1"/>
  <c r="FQ59" i="30" s="1"/>
  <c r="FR59" i="30" s="1"/>
  <c r="FH59" i="30"/>
  <c r="EV59" i="30"/>
  <c r="EW59" i="30" s="1"/>
  <c r="EX59" i="30" s="1"/>
  <c r="EY59" i="30" s="1"/>
  <c r="EZ59" i="30" s="1"/>
  <c r="FA59" i="30" s="1"/>
  <c r="FB59" i="30" s="1"/>
  <c r="FC59" i="30" s="1"/>
  <c r="FD59" i="30" s="1"/>
  <c r="FE59" i="30" s="1"/>
  <c r="FF59" i="30" s="1"/>
  <c r="FH58" i="30"/>
  <c r="FI58" i="30" s="1"/>
  <c r="FJ58" i="30" s="1"/>
  <c r="FK58" i="30" s="1"/>
  <c r="FL58" i="30" s="1"/>
  <c r="FM58" i="30" s="1"/>
  <c r="FN58" i="30" s="1"/>
  <c r="FO58" i="30" s="1"/>
  <c r="FP58" i="30" s="1"/>
  <c r="FQ58" i="30" s="1"/>
  <c r="FR58" i="30" s="1"/>
  <c r="EV58" i="30"/>
  <c r="EW58" i="30" s="1"/>
  <c r="EX58" i="30" s="1"/>
  <c r="EY58" i="30" s="1"/>
  <c r="EZ58" i="30" s="1"/>
  <c r="FA58" i="30" s="1"/>
  <c r="FB58" i="30" s="1"/>
  <c r="FC58" i="30" s="1"/>
  <c r="FD58" i="30" s="1"/>
  <c r="FE58" i="30" s="1"/>
  <c r="FF58" i="30" s="1"/>
  <c r="FH57" i="30"/>
  <c r="FI57" i="30" s="1"/>
  <c r="FJ57" i="30" s="1"/>
  <c r="FK57" i="30" s="1"/>
  <c r="FL57" i="30" s="1"/>
  <c r="FM57" i="30" s="1"/>
  <c r="FN57" i="30" s="1"/>
  <c r="FO57" i="30" s="1"/>
  <c r="FP57" i="30" s="1"/>
  <c r="FQ57" i="30" s="1"/>
  <c r="FR57" i="30" s="1"/>
  <c r="EV57" i="30"/>
  <c r="EW57" i="30" s="1"/>
  <c r="EX57" i="30" s="1"/>
  <c r="EY57" i="30" s="1"/>
  <c r="EZ57" i="30" s="1"/>
  <c r="FA57" i="30" s="1"/>
  <c r="FB57" i="30" s="1"/>
  <c r="FC57" i="30" s="1"/>
  <c r="FD57" i="30" s="1"/>
  <c r="FE57" i="30" s="1"/>
  <c r="FF57" i="30" s="1"/>
  <c r="FH56" i="30"/>
  <c r="FI56" i="30" s="1"/>
  <c r="FJ56" i="30" s="1"/>
  <c r="FK56" i="30" s="1"/>
  <c r="FL56" i="30" s="1"/>
  <c r="FM56" i="30" s="1"/>
  <c r="FN56" i="30" s="1"/>
  <c r="FO56" i="30" s="1"/>
  <c r="FP56" i="30" s="1"/>
  <c r="FQ56" i="30" s="1"/>
  <c r="FR56" i="30" s="1"/>
  <c r="EV56" i="30"/>
  <c r="EW56" i="30" s="1"/>
  <c r="EX56" i="30" s="1"/>
  <c r="EY56" i="30" s="1"/>
  <c r="EZ56" i="30" s="1"/>
  <c r="FA56" i="30" s="1"/>
  <c r="FB56" i="30" s="1"/>
  <c r="FC56" i="30" s="1"/>
  <c r="FD56" i="30" s="1"/>
  <c r="FE56" i="30" s="1"/>
  <c r="FF56" i="30" s="1"/>
  <c r="FH55" i="30"/>
  <c r="FI55" i="30" s="1"/>
  <c r="FJ55" i="30" s="1"/>
  <c r="FK55" i="30" s="1"/>
  <c r="FL55" i="30" s="1"/>
  <c r="FM55" i="30" s="1"/>
  <c r="FN55" i="30" s="1"/>
  <c r="FO55" i="30" s="1"/>
  <c r="FP55" i="30" s="1"/>
  <c r="FQ55" i="30" s="1"/>
  <c r="FR55" i="30" s="1"/>
  <c r="EV55" i="30"/>
  <c r="EW55" i="30" s="1"/>
  <c r="EX55" i="30" s="1"/>
  <c r="EY55" i="30" s="1"/>
  <c r="EZ55" i="30" s="1"/>
  <c r="FA55" i="30" s="1"/>
  <c r="FB55" i="30" s="1"/>
  <c r="FC55" i="30" s="1"/>
  <c r="FD55" i="30" s="1"/>
  <c r="FE55" i="30" s="1"/>
  <c r="FF55" i="30" s="1"/>
  <c r="FH54" i="30"/>
  <c r="FI54" i="30" s="1"/>
  <c r="FJ54" i="30" s="1"/>
  <c r="FK54" i="30" s="1"/>
  <c r="FL54" i="30" s="1"/>
  <c r="FM54" i="30" s="1"/>
  <c r="FN54" i="30" s="1"/>
  <c r="FO54" i="30" s="1"/>
  <c r="FP54" i="30" s="1"/>
  <c r="FQ54" i="30" s="1"/>
  <c r="FR54" i="30" s="1"/>
  <c r="EW54" i="30"/>
  <c r="EX54" i="30" s="1"/>
  <c r="EY54" i="30" s="1"/>
  <c r="EZ54" i="30" s="1"/>
  <c r="FA54" i="30" s="1"/>
  <c r="FB54" i="30" s="1"/>
  <c r="FC54" i="30" s="1"/>
  <c r="FD54" i="30" s="1"/>
  <c r="FE54" i="30" s="1"/>
  <c r="FF54" i="30" s="1"/>
  <c r="EV54" i="30"/>
  <c r="FH53" i="30"/>
  <c r="FI53" i="30" s="1"/>
  <c r="FJ53" i="30" s="1"/>
  <c r="FK53" i="30" s="1"/>
  <c r="FL53" i="30" s="1"/>
  <c r="FM53" i="30" s="1"/>
  <c r="FN53" i="30" s="1"/>
  <c r="FO53" i="30" s="1"/>
  <c r="FP53" i="30" s="1"/>
  <c r="FQ53" i="30" s="1"/>
  <c r="FR53" i="30" s="1"/>
  <c r="EV53" i="30"/>
  <c r="EW53" i="30" s="1"/>
  <c r="EX53" i="30" s="1"/>
  <c r="EY53" i="30" s="1"/>
  <c r="EZ53" i="30" s="1"/>
  <c r="FA53" i="30" s="1"/>
  <c r="FB53" i="30" s="1"/>
  <c r="FC53" i="30" s="1"/>
  <c r="FD53" i="30" s="1"/>
  <c r="FE53" i="30" s="1"/>
  <c r="FF53" i="30" s="1"/>
  <c r="FH52" i="30"/>
  <c r="FI52" i="30" s="1"/>
  <c r="FJ52" i="30" s="1"/>
  <c r="FK52" i="30" s="1"/>
  <c r="FL52" i="30" s="1"/>
  <c r="FM52" i="30" s="1"/>
  <c r="FN52" i="30" s="1"/>
  <c r="FO52" i="30" s="1"/>
  <c r="FP52" i="30" s="1"/>
  <c r="FQ52" i="30" s="1"/>
  <c r="FR52" i="30" s="1"/>
  <c r="EV52" i="30"/>
  <c r="EW52" i="30" s="1"/>
  <c r="EX52" i="30" s="1"/>
  <c r="EY52" i="30" s="1"/>
  <c r="EZ52" i="30" s="1"/>
  <c r="FA52" i="30" s="1"/>
  <c r="FB52" i="30" s="1"/>
  <c r="FC52" i="30" s="1"/>
  <c r="FD52" i="30" s="1"/>
  <c r="FE52" i="30" s="1"/>
  <c r="FF52" i="30" s="1"/>
  <c r="FH51" i="30"/>
  <c r="FI51" i="30" s="1"/>
  <c r="FJ51" i="30" s="1"/>
  <c r="FK51" i="30" s="1"/>
  <c r="FL51" i="30" s="1"/>
  <c r="FM51" i="30" s="1"/>
  <c r="FN51" i="30" s="1"/>
  <c r="FO51" i="30" s="1"/>
  <c r="FP51" i="30" s="1"/>
  <c r="FQ51" i="30" s="1"/>
  <c r="FR51" i="30" s="1"/>
  <c r="EV51" i="30"/>
  <c r="EW51" i="30" s="1"/>
  <c r="EX51" i="30" s="1"/>
  <c r="EY51" i="30" s="1"/>
  <c r="EZ51" i="30" s="1"/>
  <c r="FA51" i="30" s="1"/>
  <c r="FB51" i="30" s="1"/>
  <c r="FC51" i="30" s="1"/>
  <c r="FD51" i="30" s="1"/>
  <c r="FE51" i="30" s="1"/>
  <c r="FF51" i="30" s="1"/>
  <c r="FH50" i="30"/>
  <c r="FI50" i="30" s="1"/>
  <c r="FJ50" i="30" s="1"/>
  <c r="FK50" i="30" s="1"/>
  <c r="FL50" i="30" s="1"/>
  <c r="FM50" i="30" s="1"/>
  <c r="FN50" i="30" s="1"/>
  <c r="FO50" i="30" s="1"/>
  <c r="FP50" i="30" s="1"/>
  <c r="FQ50" i="30" s="1"/>
  <c r="FR50" i="30" s="1"/>
  <c r="EW50" i="30"/>
  <c r="EX50" i="30" s="1"/>
  <c r="EY50" i="30" s="1"/>
  <c r="EZ50" i="30" s="1"/>
  <c r="FA50" i="30" s="1"/>
  <c r="FB50" i="30" s="1"/>
  <c r="FC50" i="30" s="1"/>
  <c r="FD50" i="30" s="1"/>
  <c r="FE50" i="30" s="1"/>
  <c r="FF50" i="30" s="1"/>
  <c r="EV50" i="30"/>
  <c r="FH49" i="30"/>
  <c r="FI49" i="30" s="1"/>
  <c r="FJ49" i="30" s="1"/>
  <c r="FK49" i="30" s="1"/>
  <c r="FL49" i="30" s="1"/>
  <c r="FM49" i="30" s="1"/>
  <c r="FN49" i="30" s="1"/>
  <c r="FO49" i="30" s="1"/>
  <c r="FP49" i="30" s="1"/>
  <c r="FQ49" i="30" s="1"/>
  <c r="FR49" i="30" s="1"/>
  <c r="EV49" i="30"/>
  <c r="EW49" i="30" s="1"/>
  <c r="EX49" i="30" s="1"/>
  <c r="EY49" i="30" s="1"/>
  <c r="EZ49" i="30" s="1"/>
  <c r="FA49" i="30" s="1"/>
  <c r="FB49" i="30" s="1"/>
  <c r="FC49" i="30" s="1"/>
  <c r="FD49" i="30" s="1"/>
  <c r="FE49" i="30" s="1"/>
  <c r="FF49" i="30" s="1"/>
  <c r="FH48" i="30"/>
  <c r="FI48" i="30" s="1"/>
  <c r="FJ48" i="30" s="1"/>
  <c r="FK48" i="30" s="1"/>
  <c r="FL48" i="30" s="1"/>
  <c r="FM48" i="30" s="1"/>
  <c r="FN48" i="30" s="1"/>
  <c r="FO48" i="30" s="1"/>
  <c r="FP48" i="30" s="1"/>
  <c r="FQ48" i="30" s="1"/>
  <c r="FR48" i="30" s="1"/>
  <c r="EV48" i="30"/>
  <c r="EW48" i="30" s="1"/>
  <c r="EX48" i="30" s="1"/>
  <c r="EY48" i="30" s="1"/>
  <c r="EZ48" i="30" s="1"/>
  <c r="FA48" i="30" s="1"/>
  <c r="FB48" i="30" s="1"/>
  <c r="FC48" i="30" s="1"/>
  <c r="FD48" i="30" s="1"/>
  <c r="FE48" i="30" s="1"/>
  <c r="FF48" i="30" s="1"/>
  <c r="FH47" i="30"/>
  <c r="FI47" i="30" s="1"/>
  <c r="FJ47" i="30" s="1"/>
  <c r="FK47" i="30" s="1"/>
  <c r="FL47" i="30" s="1"/>
  <c r="FM47" i="30" s="1"/>
  <c r="FN47" i="30" s="1"/>
  <c r="FO47" i="30" s="1"/>
  <c r="FP47" i="30" s="1"/>
  <c r="FQ47" i="30" s="1"/>
  <c r="FR47" i="30" s="1"/>
  <c r="EV47" i="30"/>
  <c r="EW47" i="30" s="1"/>
  <c r="EX47" i="30" s="1"/>
  <c r="EY47" i="30" s="1"/>
  <c r="EZ47" i="30" s="1"/>
  <c r="FA47" i="30" s="1"/>
  <c r="FB47" i="30" s="1"/>
  <c r="FC47" i="30" s="1"/>
  <c r="FD47" i="30" s="1"/>
  <c r="FE47" i="30" s="1"/>
  <c r="FF47" i="30" s="1"/>
  <c r="FH46" i="30"/>
  <c r="FI46" i="30" s="1"/>
  <c r="FJ46" i="30" s="1"/>
  <c r="FK46" i="30" s="1"/>
  <c r="FL46" i="30" s="1"/>
  <c r="FM46" i="30" s="1"/>
  <c r="FN46" i="30" s="1"/>
  <c r="FO46" i="30" s="1"/>
  <c r="FP46" i="30" s="1"/>
  <c r="FQ46" i="30" s="1"/>
  <c r="FR46" i="30" s="1"/>
  <c r="EW46" i="30"/>
  <c r="EX46" i="30" s="1"/>
  <c r="EY46" i="30" s="1"/>
  <c r="EZ46" i="30" s="1"/>
  <c r="FA46" i="30" s="1"/>
  <c r="FB46" i="30" s="1"/>
  <c r="FC46" i="30" s="1"/>
  <c r="FD46" i="30" s="1"/>
  <c r="FE46" i="30" s="1"/>
  <c r="FF46" i="30" s="1"/>
  <c r="EV46" i="30"/>
  <c r="FH45" i="30"/>
  <c r="FI45" i="30" s="1"/>
  <c r="FJ45" i="30" s="1"/>
  <c r="FK45" i="30" s="1"/>
  <c r="FL45" i="30" s="1"/>
  <c r="FM45" i="30" s="1"/>
  <c r="FN45" i="30" s="1"/>
  <c r="FO45" i="30" s="1"/>
  <c r="FP45" i="30" s="1"/>
  <c r="FQ45" i="30" s="1"/>
  <c r="FR45" i="30" s="1"/>
  <c r="EV45" i="30"/>
  <c r="EW45" i="30" s="1"/>
  <c r="EX45" i="30" s="1"/>
  <c r="EY45" i="30" s="1"/>
  <c r="EZ45" i="30" s="1"/>
  <c r="FA45" i="30" s="1"/>
  <c r="FB45" i="30" s="1"/>
  <c r="FC45" i="30" s="1"/>
  <c r="FD45" i="30" s="1"/>
  <c r="FE45" i="30" s="1"/>
  <c r="FF45" i="30" s="1"/>
  <c r="FH44" i="30"/>
  <c r="FI44" i="30" s="1"/>
  <c r="FJ44" i="30" s="1"/>
  <c r="FK44" i="30" s="1"/>
  <c r="FL44" i="30" s="1"/>
  <c r="FM44" i="30" s="1"/>
  <c r="FN44" i="30" s="1"/>
  <c r="FO44" i="30" s="1"/>
  <c r="FP44" i="30" s="1"/>
  <c r="FQ44" i="30" s="1"/>
  <c r="FR44" i="30" s="1"/>
  <c r="EV44" i="30"/>
  <c r="EW44" i="30" s="1"/>
  <c r="EX44" i="30" s="1"/>
  <c r="EY44" i="30" s="1"/>
  <c r="EZ44" i="30" s="1"/>
  <c r="FA44" i="30" s="1"/>
  <c r="FB44" i="30" s="1"/>
  <c r="FC44" i="30" s="1"/>
  <c r="FD44" i="30" s="1"/>
  <c r="FE44" i="30" s="1"/>
  <c r="FF44" i="30" s="1"/>
  <c r="FH43" i="30"/>
  <c r="FI43" i="30" s="1"/>
  <c r="FJ43" i="30" s="1"/>
  <c r="FK43" i="30" s="1"/>
  <c r="FL43" i="30" s="1"/>
  <c r="FM43" i="30" s="1"/>
  <c r="FN43" i="30" s="1"/>
  <c r="FO43" i="30" s="1"/>
  <c r="FP43" i="30" s="1"/>
  <c r="FQ43" i="30" s="1"/>
  <c r="FR43" i="30" s="1"/>
  <c r="EV43" i="30"/>
  <c r="EW43" i="30" s="1"/>
  <c r="EX43" i="30" s="1"/>
  <c r="EY43" i="30" s="1"/>
  <c r="EZ43" i="30" s="1"/>
  <c r="FA43" i="30" s="1"/>
  <c r="FB43" i="30" s="1"/>
  <c r="FC43" i="30" s="1"/>
  <c r="FD43" i="30" s="1"/>
  <c r="FE43" i="30" s="1"/>
  <c r="FF43" i="30" s="1"/>
  <c r="FJ42" i="30"/>
  <c r="FK42" i="30" s="1"/>
  <c r="FL42" i="30" s="1"/>
  <c r="FM42" i="30" s="1"/>
  <c r="FN42" i="30" s="1"/>
  <c r="FO42" i="30" s="1"/>
  <c r="FP42" i="30" s="1"/>
  <c r="FQ42" i="30" s="1"/>
  <c r="FR42" i="30" s="1"/>
  <c r="FH42" i="30"/>
  <c r="FI42" i="30" s="1"/>
  <c r="EW42" i="30"/>
  <c r="EX42" i="30" s="1"/>
  <c r="EY42" i="30" s="1"/>
  <c r="EZ42" i="30" s="1"/>
  <c r="FA42" i="30" s="1"/>
  <c r="FB42" i="30" s="1"/>
  <c r="FC42" i="30" s="1"/>
  <c r="FD42" i="30" s="1"/>
  <c r="FE42" i="30" s="1"/>
  <c r="FF42" i="30" s="1"/>
  <c r="EV42" i="30"/>
  <c r="FH41" i="30"/>
  <c r="FI41" i="30" s="1"/>
  <c r="FJ41" i="30" s="1"/>
  <c r="FK41" i="30" s="1"/>
  <c r="FL41" i="30" s="1"/>
  <c r="FM41" i="30" s="1"/>
  <c r="FN41" i="30" s="1"/>
  <c r="FO41" i="30" s="1"/>
  <c r="FP41" i="30" s="1"/>
  <c r="FQ41" i="30" s="1"/>
  <c r="FR41" i="30" s="1"/>
  <c r="EV41" i="30"/>
  <c r="EW41" i="30" s="1"/>
  <c r="EX41" i="30" s="1"/>
  <c r="EY41" i="30" s="1"/>
  <c r="EZ41" i="30" s="1"/>
  <c r="FA41" i="30" s="1"/>
  <c r="FB41" i="30" s="1"/>
  <c r="FC41" i="30" s="1"/>
  <c r="FD41" i="30" s="1"/>
  <c r="FE41" i="30" s="1"/>
  <c r="FF41" i="30" s="1"/>
  <c r="FH40" i="30"/>
  <c r="FI40" i="30" s="1"/>
  <c r="FJ40" i="30" s="1"/>
  <c r="FK40" i="30" s="1"/>
  <c r="FL40" i="30" s="1"/>
  <c r="FM40" i="30" s="1"/>
  <c r="FN40" i="30" s="1"/>
  <c r="FO40" i="30" s="1"/>
  <c r="FP40" i="30" s="1"/>
  <c r="FQ40" i="30" s="1"/>
  <c r="FR40" i="30" s="1"/>
  <c r="EV40" i="30"/>
  <c r="EW40" i="30" s="1"/>
  <c r="EX40" i="30" s="1"/>
  <c r="EY40" i="30" s="1"/>
  <c r="EZ40" i="30" s="1"/>
  <c r="FA40" i="30" s="1"/>
  <c r="FB40" i="30" s="1"/>
  <c r="FC40" i="30" s="1"/>
  <c r="FD40" i="30" s="1"/>
  <c r="FE40" i="30" s="1"/>
  <c r="FF40" i="30" s="1"/>
  <c r="FH39" i="30"/>
  <c r="FI39" i="30" s="1"/>
  <c r="FJ39" i="30" s="1"/>
  <c r="FK39" i="30" s="1"/>
  <c r="FL39" i="30" s="1"/>
  <c r="FM39" i="30" s="1"/>
  <c r="FN39" i="30" s="1"/>
  <c r="FO39" i="30" s="1"/>
  <c r="FP39" i="30" s="1"/>
  <c r="FQ39" i="30" s="1"/>
  <c r="FR39" i="30" s="1"/>
  <c r="EV39" i="30"/>
  <c r="EW39" i="30" s="1"/>
  <c r="EX39" i="30" s="1"/>
  <c r="EY39" i="30" s="1"/>
  <c r="EZ39" i="30" s="1"/>
  <c r="FA39" i="30" s="1"/>
  <c r="FB39" i="30" s="1"/>
  <c r="FC39" i="30" s="1"/>
  <c r="FD39" i="30" s="1"/>
  <c r="FE39" i="30" s="1"/>
  <c r="FF39" i="30" s="1"/>
  <c r="FH38" i="30"/>
  <c r="FI38" i="30" s="1"/>
  <c r="FJ38" i="30" s="1"/>
  <c r="FK38" i="30" s="1"/>
  <c r="FL38" i="30" s="1"/>
  <c r="FM38" i="30" s="1"/>
  <c r="FN38" i="30" s="1"/>
  <c r="FO38" i="30" s="1"/>
  <c r="FP38" i="30" s="1"/>
  <c r="FQ38" i="30" s="1"/>
  <c r="FR38" i="30" s="1"/>
  <c r="EV38" i="30"/>
  <c r="EW38" i="30" s="1"/>
  <c r="EX38" i="30" s="1"/>
  <c r="EY38" i="30" s="1"/>
  <c r="EZ38" i="30" s="1"/>
  <c r="FA38" i="30" s="1"/>
  <c r="FB38" i="30" s="1"/>
  <c r="FC38" i="30" s="1"/>
  <c r="FD38" i="30" s="1"/>
  <c r="FE38" i="30" s="1"/>
  <c r="FF38" i="30" s="1"/>
  <c r="FH37" i="30"/>
  <c r="FI37" i="30" s="1"/>
  <c r="FJ37" i="30" s="1"/>
  <c r="FK37" i="30" s="1"/>
  <c r="FL37" i="30" s="1"/>
  <c r="FM37" i="30" s="1"/>
  <c r="FN37" i="30" s="1"/>
  <c r="FO37" i="30" s="1"/>
  <c r="FP37" i="30" s="1"/>
  <c r="FQ37" i="30" s="1"/>
  <c r="FR37" i="30" s="1"/>
  <c r="EV37" i="30"/>
  <c r="EW37" i="30" s="1"/>
  <c r="EX37" i="30" s="1"/>
  <c r="EY37" i="30" s="1"/>
  <c r="EZ37" i="30" s="1"/>
  <c r="FA37" i="30" s="1"/>
  <c r="FB37" i="30" s="1"/>
  <c r="FC37" i="30" s="1"/>
  <c r="FD37" i="30" s="1"/>
  <c r="FE37" i="30" s="1"/>
  <c r="FF37" i="30" s="1"/>
  <c r="FH36" i="30"/>
  <c r="FI36" i="30" s="1"/>
  <c r="FJ36" i="30" s="1"/>
  <c r="FK36" i="30" s="1"/>
  <c r="FL36" i="30" s="1"/>
  <c r="FM36" i="30" s="1"/>
  <c r="FN36" i="30" s="1"/>
  <c r="FO36" i="30" s="1"/>
  <c r="FP36" i="30" s="1"/>
  <c r="FQ36" i="30" s="1"/>
  <c r="FR36" i="30" s="1"/>
  <c r="EW36" i="30"/>
  <c r="EX36" i="30" s="1"/>
  <c r="EY36" i="30" s="1"/>
  <c r="EZ36" i="30" s="1"/>
  <c r="FA36" i="30" s="1"/>
  <c r="FB36" i="30" s="1"/>
  <c r="FC36" i="30" s="1"/>
  <c r="FD36" i="30" s="1"/>
  <c r="FE36" i="30" s="1"/>
  <c r="FF36" i="30" s="1"/>
  <c r="EV36" i="30"/>
  <c r="FI35" i="30"/>
  <c r="FJ35" i="30" s="1"/>
  <c r="FK35" i="30" s="1"/>
  <c r="FL35" i="30" s="1"/>
  <c r="FM35" i="30" s="1"/>
  <c r="FN35" i="30" s="1"/>
  <c r="FO35" i="30" s="1"/>
  <c r="FP35" i="30" s="1"/>
  <c r="FQ35" i="30" s="1"/>
  <c r="FR35" i="30" s="1"/>
  <c r="FH35" i="30"/>
  <c r="EV35" i="30"/>
  <c r="EW35" i="30" s="1"/>
  <c r="EX35" i="30" s="1"/>
  <c r="EY35" i="30" s="1"/>
  <c r="EZ35" i="30" s="1"/>
  <c r="FA35" i="30" s="1"/>
  <c r="FB35" i="30" s="1"/>
  <c r="FC35" i="30" s="1"/>
  <c r="FD35" i="30" s="1"/>
  <c r="FE35" i="30" s="1"/>
  <c r="FF35" i="30" s="1"/>
  <c r="FH34" i="30"/>
  <c r="FI34" i="30" s="1"/>
  <c r="FJ34" i="30" s="1"/>
  <c r="FK34" i="30" s="1"/>
  <c r="FL34" i="30" s="1"/>
  <c r="FM34" i="30" s="1"/>
  <c r="FN34" i="30" s="1"/>
  <c r="FO34" i="30" s="1"/>
  <c r="FP34" i="30" s="1"/>
  <c r="FQ34" i="30" s="1"/>
  <c r="FR34" i="30" s="1"/>
  <c r="EV34" i="30"/>
  <c r="EW34" i="30" s="1"/>
  <c r="EX34" i="30" s="1"/>
  <c r="EY34" i="30" s="1"/>
  <c r="EZ34" i="30" s="1"/>
  <c r="FA34" i="30" s="1"/>
  <c r="FB34" i="30" s="1"/>
  <c r="FC34" i="30" s="1"/>
  <c r="FD34" i="30" s="1"/>
  <c r="FE34" i="30" s="1"/>
  <c r="FF34" i="30" s="1"/>
  <c r="FH33" i="30"/>
  <c r="FI33" i="30" s="1"/>
  <c r="FJ33" i="30" s="1"/>
  <c r="FK33" i="30" s="1"/>
  <c r="FL33" i="30" s="1"/>
  <c r="FM33" i="30" s="1"/>
  <c r="FN33" i="30" s="1"/>
  <c r="FO33" i="30" s="1"/>
  <c r="FP33" i="30" s="1"/>
  <c r="FQ33" i="30" s="1"/>
  <c r="FR33" i="30" s="1"/>
  <c r="EV33" i="30"/>
  <c r="EW33" i="30" s="1"/>
  <c r="EX33" i="30" s="1"/>
  <c r="EY33" i="30" s="1"/>
  <c r="EZ33" i="30" s="1"/>
  <c r="FA33" i="30" s="1"/>
  <c r="FB33" i="30" s="1"/>
  <c r="FC33" i="30" s="1"/>
  <c r="FD33" i="30" s="1"/>
  <c r="FE33" i="30" s="1"/>
  <c r="FF33" i="30" s="1"/>
  <c r="FH32" i="30"/>
  <c r="FI32" i="30" s="1"/>
  <c r="FJ32" i="30" s="1"/>
  <c r="FK32" i="30" s="1"/>
  <c r="FL32" i="30" s="1"/>
  <c r="FM32" i="30" s="1"/>
  <c r="FN32" i="30" s="1"/>
  <c r="FO32" i="30" s="1"/>
  <c r="FP32" i="30" s="1"/>
  <c r="FQ32" i="30" s="1"/>
  <c r="FR32" i="30" s="1"/>
  <c r="EV32" i="30"/>
  <c r="EW32" i="30" s="1"/>
  <c r="EX32" i="30" s="1"/>
  <c r="EY32" i="30" s="1"/>
  <c r="EZ32" i="30" s="1"/>
  <c r="FA32" i="30" s="1"/>
  <c r="FB32" i="30" s="1"/>
  <c r="FC32" i="30" s="1"/>
  <c r="FD32" i="30" s="1"/>
  <c r="FE32" i="30" s="1"/>
  <c r="FF32" i="30" s="1"/>
  <c r="FI31" i="30"/>
  <c r="FJ31" i="30" s="1"/>
  <c r="FK31" i="30" s="1"/>
  <c r="FL31" i="30" s="1"/>
  <c r="FM31" i="30" s="1"/>
  <c r="FN31" i="30" s="1"/>
  <c r="FO31" i="30" s="1"/>
  <c r="FP31" i="30" s="1"/>
  <c r="FQ31" i="30" s="1"/>
  <c r="FR31" i="30" s="1"/>
  <c r="FH31" i="30"/>
  <c r="EV31" i="30"/>
  <c r="EW31" i="30" s="1"/>
  <c r="EX31" i="30" s="1"/>
  <c r="EY31" i="30" s="1"/>
  <c r="EZ31" i="30" s="1"/>
  <c r="FA31" i="30" s="1"/>
  <c r="FB31" i="30" s="1"/>
  <c r="FC31" i="30" s="1"/>
  <c r="FD31" i="30" s="1"/>
  <c r="FE31" i="30" s="1"/>
  <c r="FF31" i="30" s="1"/>
  <c r="FH30" i="30"/>
  <c r="FI30" i="30" s="1"/>
  <c r="FJ30" i="30" s="1"/>
  <c r="FK30" i="30" s="1"/>
  <c r="FL30" i="30" s="1"/>
  <c r="FM30" i="30" s="1"/>
  <c r="FN30" i="30" s="1"/>
  <c r="FO30" i="30" s="1"/>
  <c r="FP30" i="30" s="1"/>
  <c r="FQ30" i="30" s="1"/>
  <c r="FR30" i="30" s="1"/>
  <c r="EV30" i="30"/>
  <c r="EW30" i="30" s="1"/>
  <c r="EX30" i="30" s="1"/>
  <c r="EY30" i="30" s="1"/>
  <c r="EZ30" i="30" s="1"/>
  <c r="FA30" i="30" s="1"/>
  <c r="FB30" i="30" s="1"/>
  <c r="FC30" i="30" s="1"/>
  <c r="FD30" i="30" s="1"/>
  <c r="FE30" i="30" s="1"/>
  <c r="FF30" i="30" s="1"/>
  <c r="FH29" i="30"/>
  <c r="FI29" i="30" s="1"/>
  <c r="FJ29" i="30" s="1"/>
  <c r="FK29" i="30" s="1"/>
  <c r="FL29" i="30" s="1"/>
  <c r="FM29" i="30" s="1"/>
  <c r="FN29" i="30" s="1"/>
  <c r="FO29" i="30" s="1"/>
  <c r="FP29" i="30" s="1"/>
  <c r="FQ29" i="30" s="1"/>
  <c r="FR29" i="30" s="1"/>
  <c r="EV29" i="30"/>
  <c r="EW29" i="30" s="1"/>
  <c r="EX29" i="30" s="1"/>
  <c r="EY29" i="30" s="1"/>
  <c r="EZ29" i="30" s="1"/>
  <c r="FA29" i="30" s="1"/>
  <c r="FB29" i="30" s="1"/>
  <c r="FC29" i="30" s="1"/>
  <c r="FD29" i="30" s="1"/>
  <c r="FE29" i="30" s="1"/>
  <c r="FF29" i="30" s="1"/>
  <c r="FH28" i="30"/>
  <c r="FI28" i="30" s="1"/>
  <c r="FJ28" i="30" s="1"/>
  <c r="FK28" i="30" s="1"/>
  <c r="FL28" i="30" s="1"/>
  <c r="FM28" i="30" s="1"/>
  <c r="FN28" i="30" s="1"/>
  <c r="FO28" i="30" s="1"/>
  <c r="FP28" i="30" s="1"/>
  <c r="FQ28" i="30" s="1"/>
  <c r="FR28" i="30" s="1"/>
  <c r="EV28" i="30"/>
  <c r="EW28" i="30" s="1"/>
  <c r="EX28" i="30" s="1"/>
  <c r="EY28" i="30" s="1"/>
  <c r="EZ28" i="30" s="1"/>
  <c r="FA28" i="30" s="1"/>
  <c r="FB28" i="30" s="1"/>
  <c r="FC28" i="30" s="1"/>
  <c r="FD28" i="30" s="1"/>
  <c r="FE28" i="30" s="1"/>
  <c r="FF28" i="30" s="1"/>
  <c r="FI27" i="30"/>
  <c r="FJ27" i="30" s="1"/>
  <c r="FK27" i="30" s="1"/>
  <c r="FL27" i="30" s="1"/>
  <c r="FM27" i="30" s="1"/>
  <c r="FN27" i="30" s="1"/>
  <c r="FO27" i="30" s="1"/>
  <c r="FP27" i="30" s="1"/>
  <c r="FQ27" i="30" s="1"/>
  <c r="FR27" i="30" s="1"/>
  <c r="FH27" i="30"/>
  <c r="EV27" i="30"/>
  <c r="EW27" i="30" s="1"/>
  <c r="EX27" i="30" s="1"/>
  <c r="EY27" i="30" s="1"/>
  <c r="EZ27" i="30" s="1"/>
  <c r="FA27" i="30" s="1"/>
  <c r="FB27" i="30" s="1"/>
  <c r="FC27" i="30" s="1"/>
  <c r="FD27" i="30" s="1"/>
  <c r="FE27" i="30" s="1"/>
  <c r="FF27" i="30" s="1"/>
  <c r="FH26" i="30"/>
  <c r="FI26" i="30" s="1"/>
  <c r="FJ26" i="30" s="1"/>
  <c r="FK26" i="30" s="1"/>
  <c r="FL26" i="30" s="1"/>
  <c r="FM26" i="30" s="1"/>
  <c r="FN26" i="30" s="1"/>
  <c r="FO26" i="30" s="1"/>
  <c r="FP26" i="30" s="1"/>
  <c r="FQ26" i="30" s="1"/>
  <c r="FR26" i="30" s="1"/>
  <c r="EV26" i="30"/>
  <c r="EW26" i="30" s="1"/>
  <c r="EX26" i="30" s="1"/>
  <c r="EY26" i="30" s="1"/>
  <c r="EZ26" i="30" s="1"/>
  <c r="FA26" i="30" s="1"/>
  <c r="FB26" i="30" s="1"/>
  <c r="FC26" i="30" s="1"/>
  <c r="FD26" i="30" s="1"/>
  <c r="FE26" i="30" s="1"/>
  <c r="FF26" i="30" s="1"/>
  <c r="FH25" i="30"/>
  <c r="FI25" i="30" s="1"/>
  <c r="FJ25" i="30" s="1"/>
  <c r="FK25" i="30" s="1"/>
  <c r="FL25" i="30" s="1"/>
  <c r="FM25" i="30" s="1"/>
  <c r="FN25" i="30" s="1"/>
  <c r="FO25" i="30" s="1"/>
  <c r="FP25" i="30" s="1"/>
  <c r="FQ25" i="30" s="1"/>
  <c r="FR25" i="30" s="1"/>
  <c r="EV25" i="30"/>
  <c r="EW25" i="30" s="1"/>
  <c r="EX25" i="30" s="1"/>
  <c r="EY25" i="30" s="1"/>
  <c r="EZ25" i="30" s="1"/>
  <c r="FA25" i="30" s="1"/>
  <c r="FB25" i="30" s="1"/>
  <c r="FC25" i="30" s="1"/>
  <c r="FD25" i="30" s="1"/>
  <c r="FE25" i="30" s="1"/>
  <c r="FF25" i="30" s="1"/>
  <c r="FH24" i="30"/>
  <c r="FI24" i="30" s="1"/>
  <c r="FJ24" i="30" s="1"/>
  <c r="FK24" i="30" s="1"/>
  <c r="FL24" i="30" s="1"/>
  <c r="FM24" i="30" s="1"/>
  <c r="FN24" i="30" s="1"/>
  <c r="FO24" i="30" s="1"/>
  <c r="FP24" i="30" s="1"/>
  <c r="FQ24" i="30" s="1"/>
  <c r="FR24" i="30" s="1"/>
  <c r="EV24" i="30"/>
  <c r="EW24" i="30" s="1"/>
  <c r="EX24" i="30" s="1"/>
  <c r="EY24" i="30" s="1"/>
  <c r="EZ24" i="30" s="1"/>
  <c r="FA24" i="30" s="1"/>
  <c r="FB24" i="30" s="1"/>
  <c r="FC24" i="30" s="1"/>
  <c r="FD24" i="30" s="1"/>
  <c r="FE24" i="30" s="1"/>
  <c r="FF24" i="30" s="1"/>
  <c r="FI23" i="30"/>
  <c r="FJ23" i="30" s="1"/>
  <c r="FK23" i="30" s="1"/>
  <c r="FL23" i="30" s="1"/>
  <c r="FM23" i="30" s="1"/>
  <c r="FN23" i="30" s="1"/>
  <c r="FO23" i="30" s="1"/>
  <c r="FP23" i="30" s="1"/>
  <c r="FQ23" i="30" s="1"/>
  <c r="FR23" i="30" s="1"/>
  <c r="FH23" i="30"/>
  <c r="EV23" i="30"/>
  <c r="EW23" i="30" s="1"/>
  <c r="EX23" i="30" s="1"/>
  <c r="EY23" i="30" s="1"/>
  <c r="EZ23" i="30" s="1"/>
  <c r="FA23" i="30" s="1"/>
  <c r="FB23" i="30" s="1"/>
  <c r="FC23" i="30" s="1"/>
  <c r="FD23" i="30" s="1"/>
  <c r="FE23" i="30" s="1"/>
  <c r="FF23" i="30" s="1"/>
  <c r="FH22" i="30"/>
  <c r="FI22" i="30" s="1"/>
  <c r="FJ22" i="30" s="1"/>
  <c r="FK22" i="30" s="1"/>
  <c r="FL22" i="30" s="1"/>
  <c r="FM22" i="30" s="1"/>
  <c r="FN22" i="30" s="1"/>
  <c r="FO22" i="30" s="1"/>
  <c r="FP22" i="30" s="1"/>
  <c r="FQ22" i="30" s="1"/>
  <c r="FR22" i="30" s="1"/>
  <c r="EV22" i="30"/>
  <c r="EW22" i="30" s="1"/>
  <c r="EX22" i="30" s="1"/>
  <c r="EY22" i="30" s="1"/>
  <c r="EZ22" i="30" s="1"/>
  <c r="FA22" i="30" s="1"/>
  <c r="FB22" i="30" s="1"/>
  <c r="FC22" i="30" s="1"/>
  <c r="FD22" i="30" s="1"/>
  <c r="FE22" i="30" s="1"/>
  <c r="FF22" i="30" s="1"/>
  <c r="FH21" i="30"/>
  <c r="FI21" i="30" s="1"/>
  <c r="FJ21" i="30" s="1"/>
  <c r="FK21" i="30" s="1"/>
  <c r="FL21" i="30" s="1"/>
  <c r="FM21" i="30" s="1"/>
  <c r="FN21" i="30" s="1"/>
  <c r="FO21" i="30" s="1"/>
  <c r="FP21" i="30" s="1"/>
  <c r="FQ21" i="30" s="1"/>
  <c r="FR21" i="30" s="1"/>
  <c r="EV21" i="30"/>
  <c r="EW21" i="30" s="1"/>
  <c r="EX21" i="30" s="1"/>
  <c r="EY21" i="30" s="1"/>
  <c r="EZ21" i="30" s="1"/>
  <c r="FA21" i="30" s="1"/>
  <c r="FB21" i="30" s="1"/>
  <c r="FC21" i="30" s="1"/>
  <c r="FD21" i="30" s="1"/>
  <c r="FE21" i="30" s="1"/>
  <c r="FF21" i="30" s="1"/>
  <c r="FH20" i="30"/>
  <c r="FI20" i="30" s="1"/>
  <c r="FJ20" i="30" s="1"/>
  <c r="FK20" i="30" s="1"/>
  <c r="FL20" i="30" s="1"/>
  <c r="FM20" i="30" s="1"/>
  <c r="FN20" i="30" s="1"/>
  <c r="FO20" i="30" s="1"/>
  <c r="FP20" i="30" s="1"/>
  <c r="FQ20" i="30" s="1"/>
  <c r="FR20" i="30" s="1"/>
  <c r="EV20" i="30"/>
  <c r="EW20" i="30" s="1"/>
  <c r="EX20" i="30" s="1"/>
  <c r="EY20" i="30" s="1"/>
  <c r="EZ20" i="30" s="1"/>
  <c r="FA20" i="30" s="1"/>
  <c r="FB20" i="30" s="1"/>
  <c r="FC20" i="30" s="1"/>
  <c r="FD20" i="30" s="1"/>
  <c r="FE20" i="30" s="1"/>
  <c r="FF20" i="30" s="1"/>
  <c r="FI19" i="30"/>
  <c r="FJ19" i="30" s="1"/>
  <c r="FK19" i="30" s="1"/>
  <c r="FL19" i="30" s="1"/>
  <c r="FM19" i="30" s="1"/>
  <c r="FN19" i="30" s="1"/>
  <c r="FO19" i="30" s="1"/>
  <c r="FP19" i="30" s="1"/>
  <c r="FQ19" i="30" s="1"/>
  <c r="FR19" i="30" s="1"/>
  <c r="FH19" i="30"/>
  <c r="EV19" i="30"/>
  <c r="EW19" i="30" s="1"/>
  <c r="EX19" i="30" s="1"/>
  <c r="EY19" i="30" s="1"/>
  <c r="EZ19" i="30" s="1"/>
  <c r="FA19" i="30" s="1"/>
  <c r="FB19" i="30" s="1"/>
  <c r="FC19" i="30" s="1"/>
  <c r="FD19" i="30" s="1"/>
  <c r="FE19" i="30" s="1"/>
  <c r="FF19" i="30" s="1"/>
  <c r="FH18" i="30"/>
  <c r="FI18" i="30" s="1"/>
  <c r="FJ18" i="30" s="1"/>
  <c r="FK18" i="30" s="1"/>
  <c r="FL18" i="30" s="1"/>
  <c r="FM18" i="30" s="1"/>
  <c r="FN18" i="30" s="1"/>
  <c r="FO18" i="30" s="1"/>
  <c r="FP18" i="30" s="1"/>
  <c r="FQ18" i="30" s="1"/>
  <c r="FR18" i="30" s="1"/>
  <c r="EV18" i="30"/>
  <c r="EW18" i="30" s="1"/>
  <c r="EX18" i="30" s="1"/>
  <c r="EY18" i="30" s="1"/>
  <c r="EZ18" i="30" s="1"/>
  <c r="FA18" i="30" s="1"/>
  <c r="FB18" i="30" s="1"/>
  <c r="FC18" i="30" s="1"/>
  <c r="FD18" i="30" s="1"/>
  <c r="FE18" i="30" s="1"/>
  <c r="FF18" i="30" s="1"/>
  <c r="FH17" i="30"/>
  <c r="FI17" i="30" s="1"/>
  <c r="FJ17" i="30" s="1"/>
  <c r="FK17" i="30" s="1"/>
  <c r="FL17" i="30" s="1"/>
  <c r="FM17" i="30" s="1"/>
  <c r="FN17" i="30" s="1"/>
  <c r="FO17" i="30" s="1"/>
  <c r="FP17" i="30" s="1"/>
  <c r="FQ17" i="30" s="1"/>
  <c r="FR17" i="30" s="1"/>
  <c r="EV17" i="30"/>
  <c r="EW17" i="30" s="1"/>
  <c r="EX17" i="30" s="1"/>
  <c r="EY17" i="30" s="1"/>
  <c r="EZ17" i="30" s="1"/>
  <c r="FA17" i="30" s="1"/>
  <c r="FB17" i="30" s="1"/>
  <c r="FC17" i="30" s="1"/>
  <c r="FD17" i="30" s="1"/>
  <c r="FE17" i="30" s="1"/>
  <c r="FF17" i="30" s="1"/>
  <c r="FH16" i="30"/>
  <c r="FI16" i="30" s="1"/>
  <c r="FJ16" i="30" s="1"/>
  <c r="FK16" i="30" s="1"/>
  <c r="FL16" i="30" s="1"/>
  <c r="FM16" i="30" s="1"/>
  <c r="FN16" i="30" s="1"/>
  <c r="FO16" i="30" s="1"/>
  <c r="FP16" i="30" s="1"/>
  <c r="FQ16" i="30" s="1"/>
  <c r="FR16" i="30" s="1"/>
  <c r="EV16" i="30"/>
  <c r="EW16" i="30" s="1"/>
  <c r="EX16" i="30" s="1"/>
  <c r="EY16" i="30" s="1"/>
  <c r="EZ16" i="30" s="1"/>
  <c r="FA16" i="30" s="1"/>
  <c r="FB16" i="30" s="1"/>
  <c r="FC16" i="30" s="1"/>
  <c r="FD16" i="30" s="1"/>
  <c r="FE16" i="30" s="1"/>
  <c r="FF16" i="30" s="1"/>
  <c r="FI15" i="30"/>
  <c r="FJ15" i="30" s="1"/>
  <c r="FK15" i="30" s="1"/>
  <c r="FL15" i="30" s="1"/>
  <c r="FM15" i="30" s="1"/>
  <c r="FN15" i="30" s="1"/>
  <c r="FO15" i="30" s="1"/>
  <c r="FP15" i="30" s="1"/>
  <c r="FQ15" i="30" s="1"/>
  <c r="FR15" i="30" s="1"/>
  <c r="FH15" i="30"/>
  <c r="EV15" i="30"/>
  <c r="EW15" i="30" s="1"/>
  <c r="EX15" i="30" s="1"/>
  <c r="EY15" i="30" s="1"/>
  <c r="EZ15" i="30" s="1"/>
  <c r="FA15" i="30" s="1"/>
  <c r="FB15" i="30" s="1"/>
  <c r="FC15" i="30" s="1"/>
  <c r="FD15" i="30" s="1"/>
  <c r="FE15" i="30" s="1"/>
  <c r="FF15" i="30" s="1"/>
  <c r="FH14" i="30"/>
  <c r="FI14" i="30" s="1"/>
  <c r="FJ14" i="30" s="1"/>
  <c r="FK14" i="30" s="1"/>
  <c r="FL14" i="30" s="1"/>
  <c r="FM14" i="30" s="1"/>
  <c r="FN14" i="30" s="1"/>
  <c r="FO14" i="30" s="1"/>
  <c r="FP14" i="30" s="1"/>
  <c r="FQ14" i="30" s="1"/>
  <c r="FR14" i="30" s="1"/>
  <c r="EV14" i="30"/>
  <c r="EW14" i="30" s="1"/>
  <c r="EX14" i="30" s="1"/>
  <c r="EY14" i="30" s="1"/>
  <c r="EZ14" i="30" s="1"/>
  <c r="FA14" i="30" s="1"/>
  <c r="FB14" i="30" s="1"/>
  <c r="FC14" i="30" s="1"/>
  <c r="FD14" i="30" s="1"/>
  <c r="FE14" i="30" s="1"/>
  <c r="FF14" i="30" s="1"/>
  <c r="FH13" i="30"/>
  <c r="FI13" i="30" s="1"/>
  <c r="FJ13" i="30" s="1"/>
  <c r="FK13" i="30" s="1"/>
  <c r="FL13" i="30" s="1"/>
  <c r="FM13" i="30" s="1"/>
  <c r="FN13" i="30" s="1"/>
  <c r="FO13" i="30" s="1"/>
  <c r="FP13" i="30" s="1"/>
  <c r="FQ13" i="30" s="1"/>
  <c r="FR13" i="30" s="1"/>
  <c r="EV13" i="30"/>
  <c r="EW13" i="30" s="1"/>
  <c r="EX13" i="30" s="1"/>
  <c r="EY13" i="30" s="1"/>
  <c r="EZ13" i="30" s="1"/>
  <c r="FA13" i="30" s="1"/>
  <c r="FB13" i="30" s="1"/>
  <c r="FC13" i="30" s="1"/>
  <c r="FD13" i="30" s="1"/>
  <c r="FE13" i="30" s="1"/>
  <c r="FF13" i="30" s="1"/>
  <c r="FH12" i="30"/>
  <c r="FI12" i="30" s="1"/>
  <c r="FJ12" i="30" s="1"/>
  <c r="FK12" i="30" s="1"/>
  <c r="FL12" i="30" s="1"/>
  <c r="FM12" i="30" s="1"/>
  <c r="FN12" i="30" s="1"/>
  <c r="FO12" i="30" s="1"/>
  <c r="FP12" i="30" s="1"/>
  <c r="FQ12" i="30" s="1"/>
  <c r="FR12" i="30" s="1"/>
  <c r="EV12" i="30"/>
  <c r="EW12" i="30" s="1"/>
  <c r="EX12" i="30" s="1"/>
  <c r="EY12" i="30" s="1"/>
  <c r="EZ12" i="30" s="1"/>
  <c r="FA12" i="30" s="1"/>
  <c r="FB12" i="30" s="1"/>
  <c r="FC12" i="30" s="1"/>
  <c r="FD12" i="30" s="1"/>
  <c r="FE12" i="30" s="1"/>
  <c r="FF12" i="30" s="1"/>
  <c r="FI11" i="30"/>
  <c r="FJ11" i="30" s="1"/>
  <c r="FK11" i="30" s="1"/>
  <c r="FL11" i="30" s="1"/>
  <c r="FM11" i="30" s="1"/>
  <c r="FN11" i="30" s="1"/>
  <c r="FO11" i="30" s="1"/>
  <c r="FP11" i="30" s="1"/>
  <c r="FQ11" i="30" s="1"/>
  <c r="FR11" i="30" s="1"/>
  <c r="FH11" i="30"/>
  <c r="EV11" i="30"/>
  <c r="EW11" i="30" s="1"/>
  <c r="EX11" i="30" s="1"/>
  <c r="EY11" i="30" s="1"/>
  <c r="EZ11" i="30" s="1"/>
  <c r="FA11" i="30" s="1"/>
  <c r="FB11" i="30" s="1"/>
  <c r="FC11" i="30" s="1"/>
  <c r="FD11" i="30" s="1"/>
  <c r="FE11" i="30" s="1"/>
  <c r="FF11" i="30" s="1"/>
  <c r="FH10" i="30"/>
  <c r="FI10" i="30" s="1"/>
  <c r="FJ10" i="30" s="1"/>
  <c r="FK10" i="30" s="1"/>
  <c r="FL10" i="30" s="1"/>
  <c r="FM10" i="30" s="1"/>
  <c r="FN10" i="30" s="1"/>
  <c r="FO10" i="30" s="1"/>
  <c r="FP10" i="30" s="1"/>
  <c r="FQ10" i="30" s="1"/>
  <c r="FR10" i="30" s="1"/>
  <c r="EV10" i="30"/>
  <c r="EW10" i="30" s="1"/>
  <c r="EX10" i="30" s="1"/>
  <c r="EY10" i="30" s="1"/>
  <c r="EZ10" i="30" s="1"/>
  <c r="FA10" i="30" s="1"/>
  <c r="FB10" i="30" s="1"/>
  <c r="FC10" i="30" s="1"/>
  <c r="FD10" i="30" s="1"/>
  <c r="FE10" i="30" s="1"/>
  <c r="FF10" i="30" s="1"/>
  <c r="FI9" i="30"/>
  <c r="FJ9" i="30" s="1"/>
  <c r="FK9" i="30" s="1"/>
  <c r="FL9" i="30" s="1"/>
  <c r="FM9" i="30" s="1"/>
  <c r="FN9" i="30" s="1"/>
  <c r="FO9" i="30" s="1"/>
  <c r="FP9" i="30" s="1"/>
  <c r="FQ9" i="30" s="1"/>
  <c r="FR9" i="30" s="1"/>
  <c r="FH9" i="30"/>
  <c r="EW9" i="30"/>
  <c r="EX9" i="30" s="1"/>
  <c r="EY9" i="30" s="1"/>
  <c r="EZ9" i="30" s="1"/>
  <c r="FA9" i="30" s="1"/>
  <c r="FB9" i="30" s="1"/>
  <c r="FC9" i="30" s="1"/>
  <c r="FD9" i="30" s="1"/>
  <c r="FE9" i="30" s="1"/>
  <c r="FF9" i="30" s="1"/>
  <c r="EV9" i="30"/>
  <c r="K9" i="30"/>
  <c r="L9" i="30"/>
  <c r="M9" i="30"/>
  <c r="K10" i="30"/>
  <c r="L10" i="30"/>
  <c r="M10" i="30"/>
  <c r="K11" i="30"/>
  <c r="L11" i="30"/>
  <c r="M11" i="30"/>
  <c r="K12" i="30"/>
  <c r="L12" i="30"/>
  <c r="M12" i="30"/>
  <c r="K13" i="30"/>
  <c r="L13" i="30"/>
  <c r="M13" i="30"/>
  <c r="K14" i="30"/>
  <c r="L14" i="30"/>
  <c r="M14" i="30"/>
  <c r="K15" i="30"/>
  <c r="L15" i="30"/>
  <c r="M15" i="30"/>
  <c r="K16" i="30"/>
  <c r="L16" i="30"/>
  <c r="M16" i="30"/>
  <c r="K17" i="30"/>
  <c r="L17" i="30"/>
  <c r="M17" i="30"/>
  <c r="K18" i="30"/>
  <c r="L18" i="30"/>
  <c r="M18" i="30"/>
  <c r="K19" i="30"/>
  <c r="L19" i="30"/>
  <c r="M19" i="30"/>
  <c r="K20" i="30"/>
  <c r="L20" i="30"/>
  <c r="M20" i="30"/>
  <c r="K21" i="30"/>
  <c r="L21" i="30"/>
  <c r="M21" i="30"/>
  <c r="K22" i="30"/>
  <c r="L22" i="30"/>
  <c r="M22" i="30"/>
  <c r="K23" i="30"/>
  <c r="L23" i="30"/>
  <c r="M23" i="30"/>
  <c r="K24" i="30"/>
  <c r="L24" i="30"/>
  <c r="M24" i="30"/>
  <c r="K25" i="30"/>
  <c r="L25" i="30"/>
  <c r="M25" i="30"/>
  <c r="K26" i="30"/>
  <c r="L26" i="30"/>
  <c r="M26" i="30"/>
  <c r="K27" i="30"/>
  <c r="L27" i="30"/>
  <c r="M27" i="30"/>
  <c r="K28" i="30"/>
  <c r="L28" i="30"/>
  <c r="M28" i="30"/>
  <c r="K29" i="30"/>
  <c r="L29" i="30"/>
  <c r="M29" i="30"/>
  <c r="K30" i="30"/>
  <c r="L30" i="30"/>
  <c r="M30" i="30"/>
  <c r="K31" i="30"/>
  <c r="L31" i="30"/>
  <c r="M31" i="30"/>
  <c r="K32" i="30"/>
  <c r="L32" i="30"/>
  <c r="M32" i="30"/>
  <c r="K33" i="30"/>
  <c r="L33" i="30"/>
  <c r="M33" i="30"/>
  <c r="K34" i="30"/>
  <c r="L34" i="30"/>
  <c r="M34" i="30"/>
  <c r="K35" i="30"/>
  <c r="L35" i="30"/>
  <c r="M35" i="30"/>
  <c r="K36" i="30"/>
  <c r="L36" i="30"/>
  <c r="M36" i="30"/>
  <c r="K37" i="30"/>
  <c r="L37" i="30"/>
  <c r="M37" i="30"/>
  <c r="K38" i="30"/>
  <c r="L38" i="30"/>
  <c r="M38" i="30"/>
  <c r="K39" i="30"/>
  <c r="L39" i="30"/>
  <c r="M39" i="30"/>
  <c r="K40" i="30"/>
  <c r="L40" i="30"/>
  <c r="M40" i="30"/>
  <c r="K41" i="30"/>
  <c r="L41" i="30"/>
  <c r="M41" i="30"/>
  <c r="K42" i="30"/>
  <c r="L42" i="30"/>
  <c r="M42" i="30"/>
  <c r="K43" i="30"/>
  <c r="L43" i="30"/>
  <c r="M43" i="30"/>
  <c r="K44" i="30"/>
  <c r="L44" i="30"/>
  <c r="M44" i="30"/>
  <c r="K45" i="30"/>
  <c r="L45" i="30"/>
  <c r="M45" i="30"/>
  <c r="K46" i="30"/>
  <c r="L46" i="30"/>
  <c r="M46" i="30"/>
  <c r="K47" i="30"/>
  <c r="L47" i="30"/>
  <c r="M47" i="30"/>
  <c r="K48" i="30"/>
  <c r="L48" i="30"/>
  <c r="M48" i="30"/>
  <c r="K49" i="30"/>
  <c r="L49" i="30"/>
  <c r="M49" i="30"/>
  <c r="K50" i="30"/>
  <c r="L50" i="30"/>
  <c r="M50" i="30"/>
  <c r="K51" i="30"/>
  <c r="L51" i="30"/>
  <c r="M51" i="30"/>
  <c r="K52" i="30"/>
  <c r="L52" i="30"/>
  <c r="M52" i="30"/>
  <c r="K53" i="30"/>
  <c r="L53" i="30"/>
  <c r="M53" i="30"/>
  <c r="K54" i="30"/>
  <c r="L54" i="30"/>
  <c r="M54" i="30"/>
  <c r="K55" i="30"/>
  <c r="L55" i="30"/>
  <c r="M55" i="30"/>
  <c r="K56" i="30"/>
  <c r="L56" i="30"/>
  <c r="M56" i="30"/>
  <c r="K57" i="30"/>
  <c r="L57" i="30"/>
  <c r="M57" i="30"/>
  <c r="K58" i="30"/>
  <c r="L58" i="30"/>
  <c r="M58" i="30"/>
  <c r="K59" i="30"/>
  <c r="L59" i="30"/>
  <c r="M59" i="30"/>
  <c r="K60" i="30"/>
  <c r="L60" i="30"/>
  <c r="M60" i="30"/>
  <c r="K61" i="30"/>
  <c r="L61" i="30"/>
  <c r="M61" i="30"/>
  <c r="K62" i="30"/>
  <c r="L62" i="30"/>
  <c r="M62" i="30"/>
  <c r="K63" i="30"/>
  <c r="L63" i="30"/>
  <c r="M63" i="30"/>
  <c r="K64" i="30"/>
  <c r="L64" i="30"/>
  <c r="M64" i="30"/>
  <c r="K65" i="30"/>
  <c r="L65" i="30"/>
  <c r="M65" i="30"/>
  <c r="K66" i="30"/>
  <c r="L66" i="30"/>
  <c r="M66" i="30"/>
  <c r="K67" i="30"/>
  <c r="L67" i="30"/>
  <c r="M67" i="30"/>
  <c r="K68" i="30"/>
  <c r="L68" i="30"/>
  <c r="M68" i="30"/>
  <c r="K69" i="30"/>
  <c r="L69" i="30"/>
  <c r="M69" i="30"/>
  <c r="K70" i="30"/>
  <c r="L70" i="30"/>
  <c r="M70" i="30"/>
  <c r="K71" i="30"/>
  <c r="L71" i="30"/>
  <c r="M71" i="30"/>
  <c r="K72" i="30"/>
  <c r="L72" i="30"/>
  <c r="M72" i="30"/>
  <c r="K73" i="30"/>
  <c r="L73" i="30"/>
  <c r="M73" i="30"/>
  <c r="K74" i="30"/>
  <c r="L74" i="30"/>
  <c r="M74" i="30"/>
  <c r="K75" i="30"/>
  <c r="L75" i="30"/>
  <c r="M75" i="30"/>
  <c r="K76" i="30"/>
  <c r="L76" i="30"/>
  <c r="M76" i="30"/>
  <c r="K77" i="30"/>
  <c r="L77" i="30"/>
  <c r="M77" i="30"/>
  <c r="K78" i="30"/>
  <c r="L78" i="30"/>
  <c r="M78" i="30"/>
  <c r="K79" i="30"/>
  <c r="L79" i="30"/>
  <c r="M79" i="30"/>
  <c r="K80" i="30"/>
  <c r="L80" i="30"/>
  <c r="M80" i="30"/>
  <c r="K81" i="30"/>
  <c r="L81" i="30"/>
  <c r="M81" i="30"/>
  <c r="K82" i="30"/>
  <c r="L82" i="30"/>
  <c r="M82" i="30"/>
  <c r="K83" i="30"/>
  <c r="L83" i="30"/>
  <c r="M83" i="30"/>
  <c r="K84" i="30"/>
  <c r="L84" i="30"/>
  <c r="M84" i="30"/>
  <c r="K85" i="30"/>
  <c r="L85" i="30"/>
  <c r="M85" i="30"/>
  <c r="K86" i="30"/>
  <c r="L86" i="30"/>
  <c r="M86" i="30"/>
  <c r="K87" i="30"/>
  <c r="L87" i="30"/>
  <c r="M87" i="30"/>
  <c r="K88" i="30"/>
  <c r="L88" i="30"/>
  <c r="M88" i="30"/>
  <c r="K89" i="30"/>
  <c r="L89" i="30"/>
  <c r="M89" i="30"/>
  <c r="K90" i="30"/>
  <c r="L90" i="30"/>
  <c r="M90" i="30"/>
  <c r="K91" i="30"/>
  <c r="L91" i="30"/>
  <c r="M91" i="30"/>
  <c r="K92" i="30"/>
  <c r="L92" i="30"/>
  <c r="M92" i="30"/>
  <c r="K93" i="30"/>
  <c r="L93" i="30"/>
  <c r="M93" i="30"/>
  <c r="K94" i="30"/>
  <c r="L94" i="30"/>
  <c r="M94" i="30"/>
  <c r="K95" i="30"/>
  <c r="L95" i="30"/>
  <c r="M95" i="30"/>
  <c r="K96" i="30"/>
  <c r="L96" i="30"/>
  <c r="M96" i="30"/>
  <c r="K97" i="30"/>
  <c r="L97" i="30"/>
  <c r="M97" i="30"/>
  <c r="K98" i="30"/>
  <c r="L98" i="30"/>
  <c r="M98" i="30"/>
  <c r="K99" i="30"/>
  <c r="L99" i="30"/>
  <c r="M99" i="30"/>
  <c r="K100" i="30"/>
  <c r="L100" i="30"/>
  <c r="M100" i="30"/>
  <c r="K101" i="30"/>
  <c r="L101" i="30"/>
  <c r="M101" i="30"/>
  <c r="K102" i="30"/>
  <c r="L102" i="30"/>
  <c r="M102" i="30"/>
  <c r="K103" i="30"/>
  <c r="L103" i="30"/>
  <c r="M103" i="30"/>
  <c r="K104" i="30"/>
  <c r="L104" i="30"/>
  <c r="M104" i="30"/>
  <c r="K105" i="30"/>
  <c r="L105" i="30"/>
  <c r="M105" i="30"/>
  <c r="K106" i="30"/>
  <c r="L106" i="30"/>
  <c r="M106" i="30"/>
  <c r="K107" i="30"/>
  <c r="L107" i="30"/>
  <c r="M107" i="30"/>
  <c r="K108" i="30"/>
  <c r="L108" i="30"/>
  <c r="M108" i="30"/>
  <c r="K109" i="30"/>
  <c r="L109" i="30"/>
  <c r="M109" i="30"/>
  <c r="K110" i="30"/>
  <c r="L110" i="30"/>
  <c r="M110" i="30"/>
  <c r="K111" i="30"/>
  <c r="L111" i="30"/>
  <c r="M111" i="30"/>
  <c r="K112" i="30"/>
  <c r="L112" i="30"/>
  <c r="M112" i="30"/>
  <c r="K113" i="30"/>
  <c r="L113" i="30"/>
  <c r="M113" i="30"/>
  <c r="K114" i="30"/>
  <c r="L114" i="30"/>
  <c r="M114" i="30"/>
  <c r="K115" i="30"/>
  <c r="L115" i="30"/>
  <c r="M115" i="30"/>
  <c r="K116" i="30"/>
  <c r="L116" i="30"/>
  <c r="M116" i="30"/>
  <c r="K117" i="30"/>
  <c r="L117" i="30"/>
  <c r="M117" i="30"/>
  <c r="K118" i="30"/>
  <c r="L118" i="30"/>
  <c r="M118" i="30"/>
  <c r="K119" i="30"/>
  <c r="L119" i="30"/>
  <c r="M119" i="30"/>
  <c r="K120" i="30"/>
  <c r="L120" i="30"/>
  <c r="M120" i="30"/>
  <c r="K121" i="30"/>
  <c r="L121" i="30"/>
  <c r="M121" i="30"/>
  <c r="K122" i="30"/>
  <c r="L122" i="30"/>
  <c r="M122" i="30"/>
  <c r="K123" i="30"/>
  <c r="L123" i="30"/>
  <c r="M123" i="30"/>
  <c r="K124" i="30"/>
  <c r="L124" i="30"/>
  <c r="M124" i="30"/>
  <c r="K125" i="30"/>
  <c r="L125" i="30"/>
  <c r="M125" i="30"/>
  <c r="K126" i="30"/>
  <c r="L126" i="30"/>
  <c r="M126" i="30"/>
  <c r="K127" i="30"/>
  <c r="L127" i="30"/>
  <c r="M127" i="30"/>
  <c r="K128" i="30"/>
  <c r="L128" i="30"/>
  <c r="M128" i="30"/>
  <c r="K129" i="30"/>
  <c r="L129" i="30"/>
  <c r="M129" i="30"/>
  <c r="K130" i="30"/>
  <c r="L130" i="30"/>
  <c r="M130" i="30"/>
  <c r="K131" i="30"/>
  <c r="L131" i="30"/>
  <c r="M131" i="30"/>
  <c r="K132" i="30"/>
  <c r="L132" i="30"/>
  <c r="M132" i="30"/>
  <c r="K133" i="30"/>
  <c r="L133" i="30"/>
  <c r="M133" i="30"/>
  <c r="K134" i="30"/>
  <c r="L134" i="30"/>
  <c r="M134" i="30"/>
  <c r="K135" i="30"/>
  <c r="L135" i="30"/>
  <c r="M135" i="30"/>
  <c r="K136" i="30"/>
  <c r="L136" i="30"/>
  <c r="M136" i="30"/>
  <c r="K137" i="30"/>
  <c r="L137" i="30"/>
  <c r="M137" i="30"/>
  <c r="K138" i="30"/>
  <c r="L138" i="30"/>
  <c r="M138" i="30"/>
  <c r="K139" i="30"/>
  <c r="L139" i="30"/>
  <c r="M139" i="30"/>
  <c r="K140" i="30"/>
  <c r="L140" i="30"/>
  <c r="M140" i="30"/>
  <c r="K141" i="30"/>
  <c r="L141" i="30"/>
  <c r="M141" i="30"/>
  <c r="K142" i="30"/>
  <c r="L142" i="30"/>
  <c r="M142" i="30"/>
  <c r="K143" i="30"/>
  <c r="L143" i="30"/>
  <c r="M143" i="30"/>
  <c r="K144" i="30"/>
  <c r="L144" i="30"/>
  <c r="M144" i="30"/>
  <c r="K145" i="30"/>
  <c r="L145" i="30"/>
  <c r="M145" i="30"/>
  <c r="K146" i="30"/>
  <c r="L146" i="30"/>
  <c r="M146" i="30"/>
  <c r="K147" i="30"/>
  <c r="L147" i="30"/>
  <c r="M147" i="30"/>
  <c r="K148" i="30"/>
  <c r="L148" i="30"/>
  <c r="M148" i="30"/>
  <c r="K149" i="30"/>
  <c r="L149" i="30"/>
  <c r="M149" i="30"/>
  <c r="K150" i="30"/>
  <c r="L150" i="30"/>
  <c r="M150" i="30"/>
  <c r="K151" i="30"/>
  <c r="L151" i="30"/>
  <c r="M151" i="30"/>
  <c r="K152" i="30"/>
  <c r="L152" i="30"/>
  <c r="M152" i="30"/>
  <c r="K153" i="30"/>
  <c r="L153" i="30"/>
  <c r="M153" i="30"/>
  <c r="K154" i="30"/>
  <c r="L154" i="30"/>
  <c r="M154" i="30"/>
  <c r="K155" i="30"/>
  <c r="L155" i="30"/>
  <c r="M155" i="30"/>
  <c r="K156" i="30"/>
  <c r="L156" i="30"/>
  <c r="M156" i="30"/>
  <c r="K157" i="30"/>
  <c r="L157" i="30"/>
  <c r="M157" i="30"/>
  <c r="K158" i="30"/>
  <c r="L158" i="30"/>
  <c r="M158" i="30"/>
  <c r="K159" i="30"/>
  <c r="L159" i="30"/>
  <c r="M159" i="30"/>
  <c r="K160" i="30"/>
  <c r="L160" i="30"/>
  <c r="M160" i="30"/>
  <c r="K161" i="30"/>
  <c r="L161" i="30"/>
  <c r="M161" i="30"/>
  <c r="K162" i="30"/>
  <c r="L162" i="30"/>
  <c r="M162" i="30"/>
  <c r="K163" i="30"/>
  <c r="L163" i="30"/>
  <c r="M163" i="30"/>
  <c r="K164" i="30"/>
  <c r="L164" i="30"/>
  <c r="M164" i="30"/>
  <c r="K165" i="30"/>
  <c r="L165" i="30"/>
  <c r="M165" i="30"/>
  <c r="K166" i="30"/>
  <c r="L166" i="30"/>
  <c r="M166" i="30"/>
  <c r="K167" i="30"/>
  <c r="L167" i="30"/>
  <c r="M167" i="30"/>
  <c r="K168" i="30"/>
  <c r="L168" i="30"/>
  <c r="M168" i="30"/>
  <c r="K169" i="30"/>
  <c r="L169" i="30"/>
  <c r="M169" i="30"/>
  <c r="K170" i="30"/>
  <c r="L170" i="30"/>
  <c r="M170" i="30"/>
  <c r="K171" i="30"/>
  <c r="L171" i="30"/>
  <c r="M171" i="30"/>
  <c r="K172" i="30"/>
  <c r="L172" i="30"/>
  <c r="M172" i="30"/>
  <c r="K173" i="30"/>
  <c r="L173" i="30"/>
  <c r="M173" i="30"/>
  <c r="K174" i="30"/>
  <c r="L174" i="30"/>
  <c r="M174" i="30"/>
  <c r="K175" i="30"/>
  <c r="L175" i="30"/>
  <c r="M175" i="30"/>
  <c r="K176" i="30"/>
  <c r="L176" i="30"/>
  <c r="M176" i="30"/>
  <c r="K177" i="30"/>
  <c r="L177" i="30"/>
  <c r="M177" i="30"/>
  <c r="K178" i="30"/>
  <c r="L178" i="30"/>
  <c r="M178" i="30"/>
  <c r="K179" i="30"/>
  <c r="L179" i="30"/>
  <c r="M179" i="30"/>
  <c r="K180" i="30"/>
  <c r="L180" i="30"/>
  <c r="M180" i="30"/>
  <c r="K181" i="30"/>
  <c r="L181" i="30"/>
  <c r="M181" i="30"/>
  <c r="K182" i="30"/>
  <c r="L182" i="30"/>
  <c r="M182" i="30"/>
  <c r="K183" i="30"/>
  <c r="L183" i="30"/>
  <c r="M183" i="30"/>
  <c r="K184" i="30"/>
  <c r="L184" i="30"/>
  <c r="M184" i="30"/>
  <c r="K185" i="30"/>
  <c r="L185" i="30"/>
  <c r="M185" i="30"/>
  <c r="K186" i="30"/>
  <c r="L186" i="30"/>
  <c r="M186" i="30"/>
  <c r="K187" i="30"/>
  <c r="L187" i="30"/>
  <c r="M187" i="30"/>
  <c r="K188" i="30"/>
  <c r="L188" i="30"/>
  <c r="M188" i="30"/>
  <c r="K189" i="30"/>
  <c r="L189" i="30"/>
  <c r="M189" i="30"/>
  <c r="K190" i="30"/>
  <c r="L190" i="30"/>
  <c r="M190" i="30"/>
  <c r="K191" i="30"/>
  <c r="L191" i="30"/>
  <c r="M191" i="30"/>
  <c r="K192" i="30"/>
  <c r="L192" i="30"/>
  <c r="M192" i="30"/>
  <c r="K193" i="30"/>
  <c r="L193" i="30"/>
  <c r="M193" i="30"/>
  <c r="K194" i="30"/>
  <c r="L194" i="30"/>
  <c r="M194" i="30"/>
  <c r="K195" i="30"/>
  <c r="L195" i="30"/>
  <c r="M195" i="30"/>
  <c r="K196" i="30"/>
  <c r="L196" i="30"/>
  <c r="M196" i="30"/>
  <c r="K197" i="30"/>
  <c r="L197" i="30"/>
  <c r="M197" i="30"/>
  <c r="K198" i="30"/>
  <c r="L198" i="30"/>
  <c r="M198" i="30"/>
  <c r="K199" i="30"/>
  <c r="L199" i="30"/>
  <c r="M199" i="30"/>
  <c r="K200" i="30"/>
  <c r="L200" i="30"/>
  <c r="M200" i="30"/>
  <c r="K201" i="30"/>
  <c r="L201" i="30"/>
  <c r="M201" i="30"/>
  <c r="K202" i="30"/>
  <c r="L202" i="30"/>
  <c r="M202" i="30"/>
  <c r="K203" i="30"/>
  <c r="L203" i="30"/>
  <c r="M203" i="30"/>
  <c r="K204" i="30"/>
  <c r="L204" i="30"/>
  <c r="M204" i="30"/>
  <c r="K205" i="30"/>
  <c r="L205" i="30"/>
  <c r="M205" i="30"/>
  <c r="K206" i="30"/>
  <c r="L206" i="30"/>
  <c r="M206" i="30"/>
  <c r="K207" i="30"/>
  <c r="L207" i="30"/>
  <c r="M207" i="30"/>
  <c r="EA11" i="37" l="1"/>
  <c r="EA12" i="37"/>
  <c r="EA13" i="37"/>
  <c r="EA14" i="37"/>
  <c r="EA15" i="37"/>
  <c r="EA16" i="37"/>
  <c r="EA17" i="37"/>
  <c r="EA18" i="37"/>
  <c r="EA19" i="37"/>
  <c r="EA20" i="37"/>
  <c r="EA21" i="37"/>
  <c r="EA22" i="37"/>
  <c r="EB22" i="37" s="1"/>
  <c r="EC22" i="37" s="1"/>
  <c r="ED22" i="37" s="1"/>
  <c r="EE22" i="37" s="1"/>
  <c r="EF22" i="37" s="1"/>
  <c r="EG22" i="37" s="1"/>
  <c r="EH22" i="37" s="1"/>
  <c r="EI22" i="37" s="1"/>
  <c r="EJ22" i="37" s="1"/>
  <c r="EK22" i="37" s="1"/>
  <c r="EA23" i="37"/>
  <c r="EA24" i="37"/>
  <c r="EA25" i="37"/>
  <c r="EA26" i="37"/>
  <c r="EA27" i="37"/>
  <c r="EA28" i="37"/>
  <c r="EA29" i="37"/>
  <c r="EB29" i="37" s="1"/>
  <c r="EC29" i="37" s="1"/>
  <c r="ED29" i="37" s="1"/>
  <c r="EE29" i="37" s="1"/>
  <c r="EF29" i="37" s="1"/>
  <c r="EG29" i="37" s="1"/>
  <c r="EH29" i="37" s="1"/>
  <c r="EI29" i="37" s="1"/>
  <c r="EJ29" i="37" s="1"/>
  <c r="EK29" i="37" s="1"/>
  <c r="EA30" i="37"/>
  <c r="EA31" i="37"/>
  <c r="EA32" i="37"/>
  <c r="EA33" i="37"/>
  <c r="EA34" i="37"/>
  <c r="EA35" i="37"/>
  <c r="EA36" i="37"/>
  <c r="EA37" i="37"/>
  <c r="EB37" i="37" s="1"/>
  <c r="EC37" i="37" s="1"/>
  <c r="ED37" i="37" s="1"/>
  <c r="EE37" i="37" s="1"/>
  <c r="EF37" i="37" s="1"/>
  <c r="EG37" i="37" s="1"/>
  <c r="EH37" i="37" s="1"/>
  <c r="EI37" i="37" s="1"/>
  <c r="EJ37" i="37" s="1"/>
  <c r="EK37" i="37" s="1"/>
  <c r="EA38" i="37"/>
  <c r="EA39" i="37"/>
  <c r="EA40" i="37"/>
  <c r="EB40" i="37" s="1"/>
  <c r="EC40" i="37" s="1"/>
  <c r="ED40" i="37" s="1"/>
  <c r="EE40" i="37" s="1"/>
  <c r="EF40" i="37" s="1"/>
  <c r="EG40" i="37" s="1"/>
  <c r="EH40" i="37" s="1"/>
  <c r="EI40" i="37" s="1"/>
  <c r="EJ40" i="37" s="1"/>
  <c r="EK40" i="37" s="1"/>
  <c r="EA41" i="37"/>
  <c r="EA42" i="37"/>
  <c r="EA43" i="37"/>
  <c r="EB43" i="37" s="1"/>
  <c r="EC43" i="37" s="1"/>
  <c r="ED43" i="37" s="1"/>
  <c r="EE43" i="37" s="1"/>
  <c r="EF43" i="37" s="1"/>
  <c r="EG43" i="37" s="1"/>
  <c r="EH43" i="37" s="1"/>
  <c r="EI43" i="37" s="1"/>
  <c r="EJ43" i="37" s="1"/>
  <c r="EK43" i="37" s="1"/>
  <c r="EA44" i="37"/>
  <c r="EA45" i="37"/>
  <c r="EA46" i="37"/>
  <c r="EB46" i="37" s="1"/>
  <c r="EC46" i="37" s="1"/>
  <c r="ED46" i="37" s="1"/>
  <c r="EE46" i="37" s="1"/>
  <c r="EF46" i="37" s="1"/>
  <c r="EG46" i="37" s="1"/>
  <c r="EH46" i="37" s="1"/>
  <c r="EI46" i="37" s="1"/>
  <c r="EJ46" i="37" s="1"/>
  <c r="EK46" i="37" s="1"/>
  <c r="EA47" i="37"/>
  <c r="EA48" i="37"/>
  <c r="EB48" i="37" s="1"/>
  <c r="EC48" i="37" s="1"/>
  <c r="ED48" i="37" s="1"/>
  <c r="EE48" i="37" s="1"/>
  <c r="EF48" i="37" s="1"/>
  <c r="EG48" i="37" s="1"/>
  <c r="EH48" i="37" s="1"/>
  <c r="EI48" i="37" s="1"/>
  <c r="EJ48" i="37" s="1"/>
  <c r="EK48" i="37" s="1"/>
  <c r="EA49" i="37"/>
  <c r="EA50" i="37"/>
  <c r="EB50" i="37"/>
  <c r="EC50" i="37" s="1"/>
  <c r="ED50" i="37" s="1"/>
  <c r="EE50" i="37" s="1"/>
  <c r="EF50" i="37" s="1"/>
  <c r="EG50" i="37" s="1"/>
  <c r="EH50" i="37" s="1"/>
  <c r="EI50" i="37" s="1"/>
  <c r="EJ50" i="37" s="1"/>
  <c r="EK50" i="37" s="1"/>
  <c r="EA51" i="37"/>
  <c r="EA52" i="37"/>
  <c r="EA53" i="37"/>
  <c r="EA54" i="37"/>
  <c r="EA55" i="37"/>
  <c r="EA56" i="37"/>
  <c r="EA57" i="37"/>
  <c r="EA58" i="37"/>
  <c r="EB58" i="37" s="1"/>
  <c r="EC58" i="37" s="1"/>
  <c r="ED58" i="37" s="1"/>
  <c r="EE58" i="37" s="1"/>
  <c r="EF58" i="37" s="1"/>
  <c r="EG58" i="37" s="1"/>
  <c r="EH58" i="37" s="1"/>
  <c r="EI58" i="37" s="1"/>
  <c r="EJ58" i="37" s="1"/>
  <c r="EK58" i="37" s="1"/>
  <c r="EA59" i="37"/>
  <c r="EA60" i="37"/>
  <c r="EA61" i="37"/>
  <c r="EA62" i="37"/>
  <c r="EA63" i="37"/>
  <c r="EA64" i="37"/>
  <c r="EA65" i="37"/>
  <c r="EA66" i="37"/>
  <c r="EB66" i="37" s="1"/>
  <c r="EC66" i="37" s="1"/>
  <c r="ED66" i="37" s="1"/>
  <c r="EE66" i="37" s="1"/>
  <c r="EF66" i="37" s="1"/>
  <c r="EG66" i="37" s="1"/>
  <c r="EH66" i="37" s="1"/>
  <c r="EI66" i="37" s="1"/>
  <c r="EJ66" i="37" s="1"/>
  <c r="EK66" i="37" s="1"/>
  <c r="EA67" i="37"/>
  <c r="EA68" i="37"/>
  <c r="EB68" i="37" s="1"/>
  <c r="EC68" i="37" s="1"/>
  <c r="ED68" i="37" s="1"/>
  <c r="EE68" i="37" s="1"/>
  <c r="EF68" i="37" s="1"/>
  <c r="EG68" i="37" s="1"/>
  <c r="EH68" i="37" s="1"/>
  <c r="EI68" i="37" s="1"/>
  <c r="EJ68" i="37" s="1"/>
  <c r="EK68" i="37" s="1"/>
  <c r="EA69" i="37"/>
  <c r="EA70" i="37"/>
  <c r="EA71" i="37"/>
  <c r="EA72" i="37"/>
  <c r="EA73" i="37"/>
  <c r="EA74" i="37"/>
  <c r="EB74" i="37" s="1"/>
  <c r="EC74" i="37" s="1"/>
  <c r="ED74" i="37" s="1"/>
  <c r="EE74" i="37" s="1"/>
  <c r="EF74" i="37" s="1"/>
  <c r="EG74" i="37" s="1"/>
  <c r="EH74" i="37" s="1"/>
  <c r="EI74" i="37" s="1"/>
  <c r="EJ74" i="37" s="1"/>
  <c r="EK74" i="37" s="1"/>
  <c r="EA75" i="37"/>
  <c r="EA76" i="37"/>
  <c r="EA77" i="37"/>
  <c r="EA78" i="37"/>
  <c r="EA79" i="37"/>
  <c r="EA80" i="37"/>
  <c r="EA81" i="37"/>
  <c r="EB81" i="37" s="1"/>
  <c r="EC81" i="37" s="1"/>
  <c r="ED81" i="37" s="1"/>
  <c r="EE81" i="37" s="1"/>
  <c r="EF81" i="37" s="1"/>
  <c r="EG81" i="37" s="1"/>
  <c r="EH81" i="37" s="1"/>
  <c r="EI81" i="37" s="1"/>
  <c r="EJ81" i="37" s="1"/>
  <c r="EK81" i="37" s="1"/>
  <c r="EA82" i="37"/>
  <c r="EA83" i="37"/>
  <c r="EB83" i="37"/>
  <c r="EC83" i="37" s="1"/>
  <c r="ED83" i="37" s="1"/>
  <c r="EE83" i="37" s="1"/>
  <c r="EF83" i="37" s="1"/>
  <c r="EG83" i="37" s="1"/>
  <c r="EH83" i="37" s="1"/>
  <c r="EI83" i="37" s="1"/>
  <c r="EJ83" i="37" s="1"/>
  <c r="EK83" i="37" s="1"/>
  <c r="EA84" i="37"/>
  <c r="EA85" i="37"/>
  <c r="EB85" i="37"/>
  <c r="EC85" i="37" s="1"/>
  <c r="ED85" i="37" s="1"/>
  <c r="EE85" i="37" s="1"/>
  <c r="EF85" i="37" s="1"/>
  <c r="EG85" i="37" s="1"/>
  <c r="EH85" i="37" s="1"/>
  <c r="EI85" i="37" s="1"/>
  <c r="EJ85" i="37" s="1"/>
  <c r="EK85" i="37" s="1"/>
  <c r="EA86" i="37"/>
  <c r="EA87" i="37"/>
  <c r="EB87" i="37"/>
  <c r="EC87" i="37" s="1"/>
  <c r="ED87" i="37" s="1"/>
  <c r="EE87" i="37" s="1"/>
  <c r="EF87" i="37" s="1"/>
  <c r="EG87" i="37" s="1"/>
  <c r="EH87" i="37" s="1"/>
  <c r="EI87" i="37" s="1"/>
  <c r="EJ87" i="37" s="1"/>
  <c r="EK87" i="37" s="1"/>
  <c r="EA88" i="37"/>
  <c r="EA89" i="37"/>
  <c r="EB89" i="37" s="1"/>
  <c r="EC89" i="37" s="1"/>
  <c r="ED89" i="37" s="1"/>
  <c r="EE89" i="37" s="1"/>
  <c r="EF89" i="37" s="1"/>
  <c r="EG89" i="37" s="1"/>
  <c r="EH89" i="37" s="1"/>
  <c r="EI89" i="37" s="1"/>
  <c r="EJ89" i="37" s="1"/>
  <c r="EK89" i="37" s="1"/>
  <c r="EA90" i="37"/>
  <c r="EA91" i="37"/>
  <c r="EB91" i="37"/>
  <c r="EC91" i="37" s="1"/>
  <c r="ED91" i="37" s="1"/>
  <c r="EE91" i="37" s="1"/>
  <c r="EF91" i="37" s="1"/>
  <c r="EG91" i="37" s="1"/>
  <c r="EH91" i="37" s="1"/>
  <c r="EI91" i="37" s="1"/>
  <c r="EJ91" i="37" s="1"/>
  <c r="EK91" i="37" s="1"/>
  <c r="EA92" i="37"/>
  <c r="EA93" i="37"/>
  <c r="EB93" i="37"/>
  <c r="EC93" i="37" s="1"/>
  <c r="ED93" i="37" s="1"/>
  <c r="EE93" i="37" s="1"/>
  <c r="EF93" i="37" s="1"/>
  <c r="EG93" i="37" s="1"/>
  <c r="EH93" i="37" s="1"/>
  <c r="EI93" i="37" s="1"/>
  <c r="EJ93" i="37" s="1"/>
  <c r="EK93" i="37" s="1"/>
  <c r="EA94" i="37"/>
  <c r="EA95" i="37"/>
  <c r="EB95" i="37"/>
  <c r="EC95" i="37" s="1"/>
  <c r="ED95" i="37" s="1"/>
  <c r="EE95" i="37" s="1"/>
  <c r="EF95" i="37" s="1"/>
  <c r="EG95" i="37" s="1"/>
  <c r="EH95" i="37" s="1"/>
  <c r="EI95" i="37" s="1"/>
  <c r="EJ95" i="37" s="1"/>
  <c r="EK95" i="37" s="1"/>
  <c r="EA96" i="37"/>
  <c r="EA97" i="37"/>
  <c r="EB97" i="37" s="1"/>
  <c r="EC97" i="37" s="1"/>
  <c r="ED97" i="37" s="1"/>
  <c r="EE97" i="37" s="1"/>
  <c r="EF97" i="37" s="1"/>
  <c r="EG97" i="37" s="1"/>
  <c r="EH97" i="37" s="1"/>
  <c r="EI97" i="37" s="1"/>
  <c r="EJ97" i="37" s="1"/>
  <c r="EK97" i="37" s="1"/>
  <c r="EA98" i="37"/>
  <c r="EA99" i="37"/>
  <c r="EB99" i="37"/>
  <c r="EC99" i="37" s="1"/>
  <c r="ED99" i="37" s="1"/>
  <c r="EE99" i="37" s="1"/>
  <c r="EF99" i="37" s="1"/>
  <c r="EG99" i="37" s="1"/>
  <c r="EH99" i="37" s="1"/>
  <c r="EI99" i="37" s="1"/>
  <c r="EJ99" i="37" s="1"/>
  <c r="EK99" i="37" s="1"/>
  <c r="EA100" i="37"/>
  <c r="EA101" i="37"/>
  <c r="EB101" i="37"/>
  <c r="EC101" i="37" s="1"/>
  <c r="ED101" i="37" s="1"/>
  <c r="EE101" i="37" s="1"/>
  <c r="EF101" i="37" s="1"/>
  <c r="EG101" i="37" s="1"/>
  <c r="EH101" i="37" s="1"/>
  <c r="EI101" i="37" s="1"/>
  <c r="EJ101" i="37" s="1"/>
  <c r="EK101" i="37" s="1"/>
  <c r="EA102" i="37"/>
  <c r="EA103" i="37"/>
  <c r="EB103" i="37"/>
  <c r="EC103" i="37" s="1"/>
  <c r="ED103" i="37" s="1"/>
  <c r="EE103" i="37" s="1"/>
  <c r="EF103" i="37" s="1"/>
  <c r="EG103" i="37" s="1"/>
  <c r="EH103" i="37" s="1"/>
  <c r="EI103" i="37" s="1"/>
  <c r="EJ103" i="37" s="1"/>
  <c r="EK103" i="37" s="1"/>
  <c r="EA104" i="37"/>
  <c r="EA105" i="37"/>
  <c r="EB105" i="37" s="1"/>
  <c r="EC105" i="37" s="1"/>
  <c r="ED105" i="37" s="1"/>
  <c r="EE105" i="37" s="1"/>
  <c r="EF105" i="37" s="1"/>
  <c r="EG105" i="37" s="1"/>
  <c r="EH105" i="37" s="1"/>
  <c r="EI105" i="37" s="1"/>
  <c r="EJ105" i="37" s="1"/>
  <c r="EK105" i="37" s="1"/>
  <c r="EA106" i="37"/>
  <c r="EA107" i="37"/>
  <c r="EA108" i="37"/>
  <c r="EA109" i="37"/>
  <c r="EB109" i="37"/>
  <c r="EC109" i="37" s="1"/>
  <c r="ED109" i="37" s="1"/>
  <c r="EE109" i="37" s="1"/>
  <c r="EF109" i="37" s="1"/>
  <c r="EG109" i="37" s="1"/>
  <c r="EH109" i="37" s="1"/>
  <c r="EI109" i="37" s="1"/>
  <c r="EJ109" i="37" s="1"/>
  <c r="EK109" i="37" s="1"/>
  <c r="EA110" i="37"/>
  <c r="EA111" i="37"/>
  <c r="EB111" i="37"/>
  <c r="EC111" i="37" s="1"/>
  <c r="ED111" i="37" s="1"/>
  <c r="EE111" i="37" s="1"/>
  <c r="EF111" i="37" s="1"/>
  <c r="EG111" i="37" s="1"/>
  <c r="EH111" i="37" s="1"/>
  <c r="EI111" i="37" s="1"/>
  <c r="EJ111" i="37" s="1"/>
  <c r="EK111" i="37" s="1"/>
  <c r="EA112" i="37"/>
  <c r="EA113" i="37"/>
  <c r="EB113" i="37" s="1"/>
  <c r="EC113" i="37" s="1"/>
  <c r="ED113" i="37" s="1"/>
  <c r="EE113" i="37" s="1"/>
  <c r="EF113" i="37" s="1"/>
  <c r="EG113" i="37" s="1"/>
  <c r="EH113" i="37" s="1"/>
  <c r="EI113" i="37" s="1"/>
  <c r="EJ113" i="37" s="1"/>
  <c r="EK113" i="37" s="1"/>
  <c r="EA114" i="37"/>
  <c r="EA115" i="37"/>
  <c r="EA116" i="37"/>
  <c r="EA117" i="37"/>
  <c r="EB117" i="37"/>
  <c r="EC117" i="37" s="1"/>
  <c r="ED117" i="37" s="1"/>
  <c r="EE117" i="37" s="1"/>
  <c r="EF117" i="37" s="1"/>
  <c r="EG117" i="37" s="1"/>
  <c r="EH117" i="37" s="1"/>
  <c r="EI117" i="37" s="1"/>
  <c r="EJ117" i="37" s="1"/>
  <c r="EK117" i="37" s="1"/>
  <c r="EA118" i="37"/>
  <c r="EA119" i="37"/>
  <c r="EB119" i="37"/>
  <c r="EC119" i="37" s="1"/>
  <c r="ED119" i="37" s="1"/>
  <c r="EE119" i="37" s="1"/>
  <c r="EF119" i="37" s="1"/>
  <c r="EG119" i="37" s="1"/>
  <c r="EH119" i="37" s="1"/>
  <c r="EI119" i="37" s="1"/>
  <c r="EJ119" i="37" s="1"/>
  <c r="EK119" i="37" s="1"/>
  <c r="EA120" i="37"/>
  <c r="EA121" i="37"/>
  <c r="EB121" i="37" s="1"/>
  <c r="EC121" i="37" s="1"/>
  <c r="ED121" i="37" s="1"/>
  <c r="EE121" i="37" s="1"/>
  <c r="EF121" i="37" s="1"/>
  <c r="EG121" i="37" s="1"/>
  <c r="EH121" i="37" s="1"/>
  <c r="EI121" i="37" s="1"/>
  <c r="EJ121" i="37" s="1"/>
  <c r="EK121" i="37" s="1"/>
  <c r="EA122" i="37"/>
  <c r="EA123" i="37"/>
  <c r="EA124" i="37"/>
  <c r="EA125" i="37"/>
  <c r="EB125" i="37"/>
  <c r="EC125" i="37" s="1"/>
  <c r="ED125" i="37" s="1"/>
  <c r="EE125" i="37" s="1"/>
  <c r="EF125" i="37" s="1"/>
  <c r="EG125" i="37" s="1"/>
  <c r="EH125" i="37" s="1"/>
  <c r="EI125" i="37" s="1"/>
  <c r="EJ125" i="37" s="1"/>
  <c r="EK125" i="37" s="1"/>
  <c r="EA126" i="37"/>
  <c r="EA127" i="37"/>
  <c r="EB127" i="37"/>
  <c r="EC127" i="37" s="1"/>
  <c r="ED127" i="37" s="1"/>
  <c r="EE127" i="37" s="1"/>
  <c r="EF127" i="37" s="1"/>
  <c r="EG127" i="37" s="1"/>
  <c r="EH127" i="37" s="1"/>
  <c r="EI127" i="37" s="1"/>
  <c r="EJ127" i="37" s="1"/>
  <c r="EK127" i="37" s="1"/>
  <c r="EA128" i="37"/>
  <c r="EA129" i="37"/>
  <c r="EA130" i="37"/>
  <c r="EA131" i="37"/>
  <c r="EA132" i="37"/>
  <c r="EA133" i="37"/>
  <c r="EA134" i="37"/>
  <c r="EA135" i="37"/>
  <c r="EB135" i="37"/>
  <c r="EC135" i="37" s="1"/>
  <c r="ED135" i="37" s="1"/>
  <c r="EE135" i="37" s="1"/>
  <c r="EF135" i="37" s="1"/>
  <c r="EG135" i="37" s="1"/>
  <c r="EH135" i="37" s="1"/>
  <c r="EI135" i="37" s="1"/>
  <c r="EJ135" i="37" s="1"/>
  <c r="EK135" i="37" s="1"/>
  <c r="EA136" i="37"/>
  <c r="EA137" i="37"/>
  <c r="EA138" i="37"/>
  <c r="EA139" i="37"/>
  <c r="EA140" i="37"/>
  <c r="EA141" i="37"/>
  <c r="EA142" i="37"/>
  <c r="EA143" i="37"/>
  <c r="EA144" i="37"/>
  <c r="EA145" i="37"/>
  <c r="EA146" i="37"/>
  <c r="EA147" i="37"/>
  <c r="EA148" i="37"/>
  <c r="EA149" i="37"/>
  <c r="EA150" i="37"/>
  <c r="EA151" i="37"/>
  <c r="EB151" i="37"/>
  <c r="EC151" i="37" s="1"/>
  <c r="ED151" i="37" s="1"/>
  <c r="EE151" i="37" s="1"/>
  <c r="EF151" i="37" s="1"/>
  <c r="EG151" i="37" s="1"/>
  <c r="EH151" i="37" s="1"/>
  <c r="EI151" i="37" s="1"/>
  <c r="EJ151" i="37" s="1"/>
  <c r="EK151" i="37" s="1"/>
  <c r="EA152" i="37"/>
  <c r="EA153" i="37"/>
  <c r="EA154" i="37"/>
  <c r="EA155" i="37"/>
  <c r="EA156" i="37"/>
  <c r="EA157" i="37"/>
  <c r="EA158" i="37"/>
  <c r="EA159" i="37"/>
  <c r="EA160" i="37"/>
  <c r="EA161" i="37"/>
  <c r="EA162" i="37"/>
  <c r="EA163" i="37"/>
  <c r="EA164" i="37"/>
  <c r="EA165" i="37"/>
  <c r="EA166" i="37"/>
  <c r="EA167" i="37"/>
  <c r="EB167" i="37" s="1"/>
  <c r="EC167" i="37" s="1"/>
  <c r="ED167" i="37" s="1"/>
  <c r="EE167" i="37" s="1"/>
  <c r="EF167" i="37" s="1"/>
  <c r="EG167" i="37" s="1"/>
  <c r="EH167" i="37" s="1"/>
  <c r="EI167" i="37" s="1"/>
  <c r="EJ167" i="37" s="1"/>
  <c r="EK167" i="37" s="1"/>
  <c r="EA168" i="37"/>
  <c r="EA169" i="37"/>
  <c r="EA170" i="37"/>
  <c r="EA171" i="37"/>
  <c r="EA172" i="37"/>
  <c r="EA173" i="37"/>
  <c r="EA174" i="37"/>
  <c r="EA175" i="37"/>
  <c r="EA176" i="37"/>
  <c r="EA177" i="37"/>
  <c r="EA178" i="37"/>
  <c r="EA179" i="37"/>
  <c r="EA180" i="37"/>
  <c r="EA181" i="37"/>
  <c r="EA182" i="37"/>
  <c r="EA183" i="37"/>
  <c r="EA184" i="37"/>
  <c r="EA185" i="37"/>
  <c r="EA186" i="37"/>
  <c r="EA187" i="37"/>
  <c r="EA188" i="37"/>
  <c r="EA189" i="37"/>
  <c r="EA190" i="37"/>
  <c r="EA191" i="37"/>
  <c r="EA192" i="37"/>
  <c r="EA193" i="37"/>
  <c r="EA194" i="37"/>
  <c r="EA195" i="37"/>
  <c r="EA196" i="37"/>
  <c r="EA197" i="37"/>
  <c r="EA198" i="37"/>
  <c r="EA199" i="37"/>
  <c r="EA200" i="37"/>
  <c r="EA201" i="37"/>
  <c r="EA202" i="37"/>
  <c r="EA203" i="37"/>
  <c r="EA204" i="37"/>
  <c r="EA205" i="37"/>
  <c r="EA206" i="37"/>
  <c r="EA207" i="37"/>
  <c r="EA208" i="37"/>
  <c r="EA209" i="37"/>
  <c r="EA10" i="37"/>
  <c r="EB10" i="37" s="1"/>
  <c r="EC10" i="37" s="1"/>
  <c r="ED10" i="37" s="1"/>
  <c r="EE10" i="37" s="1"/>
  <c r="EF10" i="37" s="1"/>
  <c r="EG10" i="37" s="1"/>
  <c r="EH10" i="37" s="1"/>
  <c r="EI10" i="37" s="1"/>
  <c r="EJ10" i="37" s="1"/>
  <c r="EK10" i="37" s="1"/>
  <c r="FH8" i="30"/>
  <c r="FI8" i="30" s="1"/>
  <c r="FJ8" i="30" s="1"/>
  <c r="FK8" i="30" s="1"/>
  <c r="FL8" i="30" s="1"/>
  <c r="FM8" i="30" s="1"/>
  <c r="FN8" i="30" s="1"/>
  <c r="FO8" i="30" s="1"/>
  <c r="FP8" i="30" s="1"/>
  <c r="FQ8" i="30" s="1"/>
  <c r="FR8" i="30" s="1"/>
  <c r="EV8" i="30"/>
  <c r="EW8" i="30" s="1"/>
  <c r="EX8" i="30" s="1"/>
  <c r="EY8" i="30" s="1"/>
  <c r="EZ8" i="30" s="1"/>
  <c r="FA8" i="30" s="1"/>
  <c r="FB8" i="30" s="1"/>
  <c r="FC8" i="30" s="1"/>
  <c r="FD8" i="30" s="1"/>
  <c r="FE8" i="30" s="1"/>
  <c r="FF8" i="30" s="1"/>
  <c r="EB209" i="37" l="1"/>
  <c r="EC209" i="37" s="1"/>
  <c r="ED209" i="37" s="1"/>
  <c r="EE209" i="37" s="1"/>
  <c r="EF209" i="37" s="1"/>
  <c r="EG209" i="37" s="1"/>
  <c r="EH209" i="37" s="1"/>
  <c r="EI209" i="37" s="1"/>
  <c r="EJ209" i="37" s="1"/>
  <c r="EK209" i="37" s="1"/>
  <c r="AB209" i="85"/>
  <c r="EB205" i="37"/>
  <c r="EC205" i="37" s="1"/>
  <c r="ED205" i="37" s="1"/>
  <c r="EE205" i="37" s="1"/>
  <c r="EF205" i="37" s="1"/>
  <c r="EG205" i="37" s="1"/>
  <c r="EH205" i="37" s="1"/>
  <c r="EI205" i="37" s="1"/>
  <c r="EJ205" i="37" s="1"/>
  <c r="EK205" i="37" s="1"/>
  <c r="AB205" i="85"/>
  <c r="EB201" i="37"/>
  <c r="EC201" i="37" s="1"/>
  <c r="ED201" i="37" s="1"/>
  <c r="EE201" i="37" s="1"/>
  <c r="EF201" i="37" s="1"/>
  <c r="EG201" i="37" s="1"/>
  <c r="EH201" i="37" s="1"/>
  <c r="EI201" i="37" s="1"/>
  <c r="EJ201" i="37" s="1"/>
  <c r="EK201" i="37" s="1"/>
  <c r="AB201" i="85"/>
  <c r="EB197" i="37"/>
  <c r="EC197" i="37" s="1"/>
  <c r="ED197" i="37" s="1"/>
  <c r="EE197" i="37" s="1"/>
  <c r="EF197" i="37" s="1"/>
  <c r="EG197" i="37" s="1"/>
  <c r="EH197" i="37" s="1"/>
  <c r="EI197" i="37" s="1"/>
  <c r="EJ197" i="37" s="1"/>
  <c r="EK197" i="37" s="1"/>
  <c r="AB197" i="85"/>
  <c r="EB193" i="37"/>
  <c r="EC193" i="37" s="1"/>
  <c r="ED193" i="37" s="1"/>
  <c r="EE193" i="37" s="1"/>
  <c r="EF193" i="37" s="1"/>
  <c r="EG193" i="37" s="1"/>
  <c r="EH193" i="37" s="1"/>
  <c r="EI193" i="37" s="1"/>
  <c r="EJ193" i="37" s="1"/>
  <c r="EK193" i="37" s="1"/>
  <c r="AB193" i="85"/>
  <c r="EB189" i="37"/>
  <c r="EC189" i="37" s="1"/>
  <c r="ED189" i="37" s="1"/>
  <c r="EE189" i="37" s="1"/>
  <c r="EF189" i="37" s="1"/>
  <c r="EG189" i="37" s="1"/>
  <c r="EH189" i="37" s="1"/>
  <c r="EI189" i="37" s="1"/>
  <c r="EJ189" i="37" s="1"/>
  <c r="EK189" i="37" s="1"/>
  <c r="AB189" i="85"/>
  <c r="EB185" i="37"/>
  <c r="EC185" i="37" s="1"/>
  <c r="ED185" i="37" s="1"/>
  <c r="EE185" i="37" s="1"/>
  <c r="EF185" i="37" s="1"/>
  <c r="EG185" i="37" s="1"/>
  <c r="EH185" i="37" s="1"/>
  <c r="EI185" i="37" s="1"/>
  <c r="EJ185" i="37" s="1"/>
  <c r="EK185" i="37" s="1"/>
  <c r="AB185" i="85"/>
  <c r="EB181" i="37"/>
  <c r="EC181" i="37" s="1"/>
  <c r="ED181" i="37" s="1"/>
  <c r="EE181" i="37" s="1"/>
  <c r="EF181" i="37" s="1"/>
  <c r="EG181" i="37" s="1"/>
  <c r="EH181" i="37" s="1"/>
  <c r="EI181" i="37" s="1"/>
  <c r="EJ181" i="37" s="1"/>
  <c r="EK181" i="37" s="1"/>
  <c r="AB181" i="85"/>
  <c r="EB177" i="37"/>
  <c r="EC177" i="37" s="1"/>
  <c r="ED177" i="37" s="1"/>
  <c r="EE177" i="37" s="1"/>
  <c r="EF177" i="37" s="1"/>
  <c r="EG177" i="37" s="1"/>
  <c r="EH177" i="37" s="1"/>
  <c r="EI177" i="37" s="1"/>
  <c r="EJ177" i="37" s="1"/>
  <c r="EK177" i="37" s="1"/>
  <c r="AB177" i="85" s="1"/>
  <c r="EB173" i="37"/>
  <c r="EC173" i="37" s="1"/>
  <c r="ED173" i="37" s="1"/>
  <c r="EE173" i="37" s="1"/>
  <c r="EF173" i="37" s="1"/>
  <c r="EG173" i="37" s="1"/>
  <c r="EH173" i="37" s="1"/>
  <c r="EI173" i="37" s="1"/>
  <c r="EJ173" i="37" s="1"/>
  <c r="EK173" i="37" s="1"/>
  <c r="AB173" i="85"/>
  <c r="EB169" i="37"/>
  <c r="EC169" i="37" s="1"/>
  <c r="ED169" i="37" s="1"/>
  <c r="EE169" i="37" s="1"/>
  <c r="EF169" i="37" s="1"/>
  <c r="EG169" i="37" s="1"/>
  <c r="EH169" i="37" s="1"/>
  <c r="EI169" i="37" s="1"/>
  <c r="EJ169" i="37" s="1"/>
  <c r="EK169" i="37" s="1"/>
  <c r="EB166" i="37"/>
  <c r="EC166" i="37" s="1"/>
  <c r="ED166" i="37" s="1"/>
  <c r="EE166" i="37" s="1"/>
  <c r="EF166" i="37" s="1"/>
  <c r="EG166" i="37" s="1"/>
  <c r="EH166" i="37" s="1"/>
  <c r="EI166" i="37" s="1"/>
  <c r="EJ166" i="37" s="1"/>
  <c r="EK166" i="37" s="1"/>
  <c r="AB166" i="85"/>
  <c r="EB162" i="37"/>
  <c r="EC162" i="37" s="1"/>
  <c r="ED162" i="37" s="1"/>
  <c r="EE162" i="37" s="1"/>
  <c r="EF162" i="37" s="1"/>
  <c r="EG162" i="37" s="1"/>
  <c r="EH162" i="37" s="1"/>
  <c r="EI162" i="37" s="1"/>
  <c r="EJ162" i="37" s="1"/>
  <c r="EK162" i="37" s="1"/>
  <c r="EB156" i="37"/>
  <c r="EC156" i="37" s="1"/>
  <c r="ED156" i="37" s="1"/>
  <c r="EE156" i="37" s="1"/>
  <c r="EF156" i="37" s="1"/>
  <c r="EG156" i="37" s="1"/>
  <c r="EH156" i="37" s="1"/>
  <c r="EI156" i="37" s="1"/>
  <c r="EJ156" i="37" s="1"/>
  <c r="EK156" i="37" s="1"/>
  <c r="EB152" i="37"/>
  <c r="EC152" i="37" s="1"/>
  <c r="ED152" i="37" s="1"/>
  <c r="EE152" i="37" s="1"/>
  <c r="EF152" i="37" s="1"/>
  <c r="EG152" i="37" s="1"/>
  <c r="EH152" i="37" s="1"/>
  <c r="EI152" i="37" s="1"/>
  <c r="EJ152" i="37" s="1"/>
  <c r="EK152" i="37" s="1"/>
  <c r="AB152" i="85"/>
  <c r="EB149" i="37"/>
  <c r="EC149" i="37" s="1"/>
  <c r="ED149" i="37" s="1"/>
  <c r="EE149" i="37" s="1"/>
  <c r="EF149" i="37" s="1"/>
  <c r="EG149" i="37" s="1"/>
  <c r="EH149" i="37" s="1"/>
  <c r="EI149" i="37" s="1"/>
  <c r="EJ149" i="37" s="1"/>
  <c r="EK149" i="37" s="1"/>
  <c r="EB146" i="37"/>
  <c r="EC146" i="37" s="1"/>
  <c r="ED146" i="37" s="1"/>
  <c r="EE146" i="37" s="1"/>
  <c r="EF146" i="37" s="1"/>
  <c r="EG146" i="37" s="1"/>
  <c r="EH146" i="37" s="1"/>
  <c r="EI146" i="37" s="1"/>
  <c r="EJ146" i="37" s="1"/>
  <c r="EK146" i="37" s="1"/>
  <c r="AB146" i="85"/>
  <c r="EB140" i="37"/>
  <c r="EC140" i="37" s="1"/>
  <c r="ED140" i="37" s="1"/>
  <c r="EE140" i="37" s="1"/>
  <c r="EF140" i="37" s="1"/>
  <c r="EG140" i="37" s="1"/>
  <c r="EH140" i="37" s="1"/>
  <c r="EI140" i="37" s="1"/>
  <c r="EJ140" i="37" s="1"/>
  <c r="EK140" i="37" s="1"/>
  <c r="EB136" i="37"/>
  <c r="EC136" i="37" s="1"/>
  <c r="ED136" i="37" s="1"/>
  <c r="EE136" i="37" s="1"/>
  <c r="EF136" i="37" s="1"/>
  <c r="EG136" i="37" s="1"/>
  <c r="EH136" i="37" s="1"/>
  <c r="EI136" i="37" s="1"/>
  <c r="EJ136" i="37" s="1"/>
  <c r="EK136" i="37" s="1"/>
  <c r="EB133" i="37"/>
  <c r="EC133" i="37" s="1"/>
  <c r="ED133" i="37" s="1"/>
  <c r="EE133" i="37" s="1"/>
  <c r="EF133" i="37" s="1"/>
  <c r="EG133" i="37" s="1"/>
  <c r="EH133" i="37" s="1"/>
  <c r="EI133" i="37" s="1"/>
  <c r="EJ133" i="37" s="1"/>
  <c r="EK133" i="37" s="1"/>
  <c r="EB130" i="37"/>
  <c r="EC130" i="37" s="1"/>
  <c r="ED130" i="37" s="1"/>
  <c r="EE130" i="37" s="1"/>
  <c r="EF130" i="37" s="1"/>
  <c r="EG130" i="37" s="1"/>
  <c r="EH130" i="37" s="1"/>
  <c r="EI130" i="37" s="1"/>
  <c r="EJ130" i="37" s="1"/>
  <c r="EK130" i="37" s="1"/>
  <c r="EB120" i="37"/>
  <c r="EC120" i="37" s="1"/>
  <c r="ED120" i="37" s="1"/>
  <c r="EE120" i="37" s="1"/>
  <c r="EF120" i="37" s="1"/>
  <c r="EG120" i="37" s="1"/>
  <c r="EH120" i="37" s="1"/>
  <c r="EI120" i="37" s="1"/>
  <c r="EJ120" i="37" s="1"/>
  <c r="EK120" i="37" s="1"/>
  <c r="AB120" i="85"/>
  <c r="EB112" i="37"/>
  <c r="EC112" i="37" s="1"/>
  <c r="ED112" i="37" s="1"/>
  <c r="EE112" i="37" s="1"/>
  <c r="EF112" i="37" s="1"/>
  <c r="EG112" i="37" s="1"/>
  <c r="EH112" i="37" s="1"/>
  <c r="EI112" i="37" s="1"/>
  <c r="EJ112" i="37" s="1"/>
  <c r="EK112" i="37" s="1"/>
  <c r="EB104" i="37"/>
  <c r="EC104" i="37" s="1"/>
  <c r="ED104" i="37" s="1"/>
  <c r="EE104" i="37" s="1"/>
  <c r="EF104" i="37" s="1"/>
  <c r="EG104" i="37" s="1"/>
  <c r="EH104" i="37" s="1"/>
  <c r="EI104" i="37" s="1"/>
  <c r="EJ104" i="37" s="1"/>
  <c r="EK104" i="37" s="1"/>
  <c r="AB99" i="85"/>
  <c r="EB96" i="37"/>
  <c r="EC96" i="37" s="1"/>
  <c r="ED96" i="37" s="1"/>
  <c r="EE96" i="37" s="1"/>
  <c r="EF96" i="37" s="1"/>
  <c r="EG96" i="37" s="1"/>
  <c r="EH96" i="37" s="1"/>
  <c r="EI96" i="37" s="1"/>
  <c r="EJ96" i="37" s="1"/>
  <c r="EK96" i="37" s="1"/>
  <c r="AB91" i="85"/>
  <c r="EB88" i="37"/>
  <c r="EC88" i="37" s="1"/>
  <c r="ED88" i="37" s="1"/>
  <c r="EE88" i="37" s="1"/>
  <c r="EF88" i="37" s="1"/>
  <c r="EG88" i="37" s="1"/>
  <c r="EH88" i="37" s="1"/>
  <c r="EI88" i="37" s="1"/>
  <c r="EJ88" i="37" s="1"/>
  <c r="EK88" i="37" s="1"/>
  <c r="AB88" i="85"/>
  <c r="AB83" i="85"/>
  <c r="EB80" i="37"/>
  <c r="EC80" i="37" s="1"/>
  <c r="ED80" i="37" s="1"/>
  <c r="EE80" i="37" s="1"/>
  <c r="EF80" i="37" s="1"/>
  <c r="EG80" i="37" s="1"/>
  <c r="EH80" i="37" s="1"/>
  <c r="EI80" i="37" s="1"/>
  <c r="EJ80" i="37" s="1"/>
  <c r="EK80" i="37" s="1"/>
  <c r="AB80" i="85"/>
  <c r="EB76" i="37"/>
  <c r="EC76" i="37" s="1"/>
  <c r="ED76" i="37" s="1"/>
  <c r="EE76" i="37" s="1"/>
  <c r="EF76" i="37" s="1"/>
  <c r="EG76" i="37" s="1"/>
  <c r="EH76" i="37" s="1"/>
  <c r="EI76" i="37" s="1"/>
  <c r="EJ76" i="37" s="1"/>
  <c r="EK76" i="37" s="1"/>
  <c r="EB73" i="37"/>
  <c r="EC73" i="37" s="1"/>
  <c r="ED73" i="37" s="1"/>
  <c r="EE73" i="37" s="1"/>
  <c r="EF73" i="37" s="1"/>
  <c r="EG73" i="37" s="1"/>
  <c r="EH73" i="37" s="1"/>
  <c r="EI73" i="37" s="1"/>
  <c r="EJ73" i="37" s="1"/>
  <c r="EK73" i="37" s="1"/>
  <c r="AB73" i="85"/>
  <c r="EB69" i="37"/>
  <c r="EC69" i="37" s="1"/>
  <c r="ED69" i="37" s="1"/>
  <c r="EE69" i="37" s="1"/>
  <c r="EF69" i="37" s="1"/>
  <c r="EG69" i="37" s="1"/>
  <c r="EH69" i="37" s="1"/>
  <c r="EI69" i="37" s="1"/>
  <c r="EJ69" i="37" s="1"/>
  <c r="EK69" i="37" s="1"/>
  <c r="EB64" i="37"/>
  <c r="EC64" i="37" s="1"/>
  <c r="ED64" i="37" s="1"/>
  <c r="EE64" i="37" s="1"/>
  <c r="EF64" i="37" s="1"/>
  <c r="EG64" i="37" s="1"/>
  <c r="EH64" i="37" s="1"/>
  <c r="EI64" i="37" s="1"/>
  <c r="EJ64" i="37" s="1"/>
  <c r="EK64" i="37" s="1"/>
  <c r="EB60" i="37"/>
  <c r="EC60" i="37" s="1"/>
  <c r="ED60" i="37" s="1"/>
  <c r="EE60" i="37" s="1"/>
  <c r="EF60" i="37" s="1"/>
  <c r="EG60" i="37" s="1"/>
  <c r="EH60" i="37" s="1"/>
  <c r="EI60" i="37" s="1"/>
  <c r="EJ60" i="37" s="1"/>
  <c r="EK60" i="37" s="1"/>
  <c r="EB57" i="37"/>
  <c r="EC57" i="37" s="1"/>
  <c r="ED57" i="37" s="1"/>
  <c r="EE57" i="37" s="1"/>
  <c r="EF57" i="37" s="1"/>
  <c r="EG57" i="37" s="1"/>
  <c r="EH57" i="37" s="1"/>
  <c r="EI57" i="37" s="1"/>
  <c r="EJ57" i="37" s="1"/>
  <c r="EK57" i="37" s="1"/>
  <c r="EB53" i="37"/>
  <c r="EC53" i="37" s="1"/>
  <c r="ED53" i="37" s="1"/>
  <c r="EE53" i="37" s="1"/>
  <c r="EF53" i="37" s="1"/>
  <c r="EG53" i="37" s="1"/>
  <c r="EH53" i="37" s="1"/>
  <c r="EI53" i="37" s="1"/>
  <c r="EJ53" i="37" s="1"/>
  <c r="EK53" i="37" s="1"/>
  <c r="AB50" i="85"/>
  <c r="EB47" i="37"/>
  <c r="EC47" i="37" s="1"/>
  <c r="ED47" i="37" s="1"/>
  <c r="EE47" i="37" s="1"/>
  <c r="EF47" i="37" s="1"/>
  <c r="EG47" i="37" s="1"/>
  <c r="EH47" i="37" s="1"/>
  <c r="EI47" i="37" s="1"/>
  <c r="EJ47" i="37" s="1"/>
  <c r="EK47" i="37" s="1"/>
  <c r="AB47" i="85"/>
  <c r="EB44" i="37"/>
  <c r="EC44" i="37" s="1"/>
  <c r="ED44" i="37" s="1"/>
  <c r="EE44" i="37" s="1"/>
  <c r="EF44" i="37" s="1"/>
  <c r="EG44" i="37" s="1"/>
  <c r="EH44" i="37" s="1"/>
  <c r="EI44" i="37" s="1"/>
  <c r="EJ44" i="37" s="1"/>
  <c r="EK44" i="37" s="1"/>
  <c r="EB41" i="37"/>
  <c r="EC41" i="37" s="1"/>
  <c r="ED41" i="37" s="1"/>
  <c r="EE41" i="37" s="1"/>
  <c r="EF41" i="37" s="1"/>
  <c r="EG41" i="37" s="1"/>
  <c r="EH41" i="37" s="1"/>
  <c r="EI41" i="37" s="1"/>
  <c r="EJ41" i="37" s="1"/>
  <c r="EK41" i="37" s="1"/>
  <c r="EB38" i="37"/>
  <c r="EC38" i="37" s="1"/>
  <c r="ED38" i="37" s="1"/>
  <c r="EE38" i="37" s="1"/>
  <c r="EF38" i="37" s="1"/>
  <c r="EG38" i="37" s="1"/>
  <c r="EH38" i="37" s="1"/>
  <c r="EI38" i="37" s="1"/>
  <c r="EJ38" i="37" s="1"/>
  <c r="EK38" i="37" s="1"/>
  <c r="EB35" i="37"/>
  <c r="EC35" i="37" s="1"/>
  <c r="ED35" i="37" s="1"/>
  <c r="EE35" i="37" s="1"/>
  <c r="EF35" i="37" s="1"/>
  <c r="EG35" i="37" s="1"/>
  <c r="EH35" i="37" s="1"/>
  <c r="EI35" i="37" s="1"/>
  <c r="EJ35" i="37" s="1"/>
  <c r="EK35" i="37" s="1"/>
  <c r="EB31" i="37"/>
  <c r="EC31" i="37" s="1"/>
  <c r="ED31" i="37" s="1"/>
  <c r="EE31" i="37" s="1"/>
  <c r="EF31" i="37" s="1"/>
  <c r="EG31" i="37" s="1"/>
  <c r="EH31" i="37" s="1"/>
  <c r="EI31" i="37" s="1"/>
  <c r="EJ31" i="37" s="1"/>
  <c r="EK31" i="37" s="1"/>
  <c r="EB28" i="37"/>
  <c r="EC28" i="37" s="1"/>
  <c r="ED28" i="37" s="1"/>
  <c r="EE28" i="37" s="1"/>
  <c r="EF28" i="37" s="1"/>
  <c r="EG28" i="37" s="1"/>
  <c r="EH28" i="37" s="1"/>
  <c r="EI28" i="37" s="1"/>
  <c r="EJ28" i="37" s="1"/>
  <c r="EK28" i="37" s="1"/>
  <c r="EB24" i="37"/>
  <c r="EC24" i="37" s="1"/>
  <c r="ED24" i="37" s="1"/>
  <c r="EE24" i="37" s="1"/>
  <c r="EF24" i="37" s="1"/>
  <c r="EG24" i="37" s="1"/>
  <c r="EH24" i="37" s="1"/>
  <c r="EI24" i="37" s="1"/>
  <c r="EJ24" i="37" s="1"/>
  <c r="EK24" i="37" s="1"/>
  <c r="EB21" i="37"/>
  <c r="EC21" i="37" s="1"/>
  <c r="ED21" i="37" s="1"/>
  <c r="EE21" i="37" s="1"/>
  <c r="EF21" i="37" s="1"/>
  <c r="EG21" i="37" s="1"/>
  <c r="EH21" i="37" s="1"/>
  <c r="EI21" i="37" s="1"/>
  <c r="EJ21" i="37" s="1"/>
  <c r="EK21" i="37" s="1"/>
  <c r="EB14" i="37"/>
  <c r="EC14" i="37" s="1"/>
  <c r="ED14" i="37" s="1"/>
  <c r="EE14" i="37" s="1"/>
  <c r="EF14" i="37" s="1"/>
  <c r="EG14" i="37" s="1"/>
  <c r="EH14" i="37" s="1"/>
  <c r="EI14" i="37" s="1"/>
  <c r="EJ14" i="37" s="1"/>
  <c r="EK14" i="37" s="1"/>
  <c r="EB208" i="37"/>
  <c r="EC208" i="37" s="1"/>
  <c r="ED208" i="37" s="1"/>
  <c r="EE208" i="37" s="1"/>
  <c r="EF208" i="37" s="1"/>
  <c r="EG208" i="37" s="1"/>
  <c r="EH208" i="37" s="1"/>
  <c r="EI208" i="37" s="1"/>
  <c r="EJ208" i="37" s="1"/>
  <c r="EK208" i="37" s="1"/>
  <c r="EB204" i="37"/>
  <c r="EC204" i="37" s="1"/>
  <c r="ED204" i="37" s="1"/>
  <c r="EE204" i="37" s="1"/>
  <c r="EF204" i="37" s="1"/>
  <c r="EG204" i="37" s="1"/>
  <c r="EH204" i="37" s="1"/>
  <c r="EI204" i="37" s="1"/>
  <c r="EJ204" i="37" s="1"/>
  <c r="EK204" i="37" s="1"/>
  <c r="AB204" i="85"/>
  <c r="EB200" i="37"/>
  <c r="EC200" i="37" s="1"/>
  <c r="ED200" i="37" s="1"/>
  <c r="EE200" i="37" s="1"/>
  <c r="EF200" i="37" s="1"/>
  <c r="EG200" i="37" s="1"/>
  <c r="EH200" i="37" s="1"/>
  <c r="EI200" i="37" s="1"/>
  <c r="EJ200" i="37" s="1"/>
  <c r="EK200" i="37" s="1"/>
  <c r="EB196" i="37"/>
  <c r="EC196" i="37" s="1"/>
  <c r="ED196" i="37" s="1"/>
  <c r="EE196" i="37" s="1"/>
  <c r="EF196" i="37" s="1"/>
  <c r="EG196" i="37" s="1"/>
  <c r="EH196" i="37" s="1"/>
  <c r="EI196" i="37" s="1"/>
  <c r="EJ196" i="37" s="1"/>
  <c r="EK196" i="37" s="1"/>
  <c r="AB196" i="85"/>
  <c r="EB192" i="37"/>
  <c r="EC192" i="37" s="1"/>
  <c r="ED192" i="37" s="1"/>
  <c r="EE192" i="37" s="1"/>
  <c r="EF192" i="37" s="1"/>
  <c r="EG192" i="37" s="1"/>
  <c r="EH192" i="37" s="1"/>
  <c r="EI192" i="37" s="1"/>
  <c r="EJ192" i="37" s="1"/>
  <c r="EK192" i="37" s="1"/>
  <c r="EB188" i="37"/>
  <c r="EC188" i="37" s="1"/>
  <c r="ED188" i="37" s="1"/>
  <c r="EE188" i="37" s="1"/>
  <c r="EF188" i="37" s="1"/>
  <c r="EG188" i="37" s="1"/>
  <c r="EH188" i="37" s="1"/>
  <c r="EI188" i="37" s="1"/>
  <c r="EJ188" i="37" s="1"/>
  <c r="EK188" i="37" s="1"/>
  <c r="AB188" i="85"/>
  <c r="EB184" i="37"/>
  <c r="EC184" i="37" s="1"/>
  <c r="ED184" i="37" s="1"/>
  <c r="EE184" i="37" s="1"/>
  <c r="EF184" i="37" s="1"/>
  <c r="EG184" i="37" s="1"/>
  <c r="EH184" i="37" s="1"/>
  <c r="EI184" i="37" s="1"/>
  <c r="EJ184" i="37" s="1"/>
  <c r="EK184" i="37" s="1"/>
  <c r="EB180" i="37"/>
  <c r="EC180" i="37" s="1"/>
  <c r="ED180" i="37" s="1"/>
  <c r="EE180" i="37" s="1"/>
  <c r="EF180" i="37" s="1"/>
  <c r="EG180" i="37" s="1"/>
  <c r="EH180" i="37" s="1"/>
  <c r="EI180" i="37" s="1"/>
  <c r="EJ180" i="37" s="1"/>
  <c r="EK180" i="37" s="1"/>
  <c r="AB180" i="85" s="1"/>
  <c r="EB176" i="37"/>
  <c r="EC176" i="37" s="1"/>
  <c r="ED176" i="37" s="1"/>
  <c r="EE176" i="37" s="1"/>
  <c r="EF176" i="37" s="1"/>
  <c r="EG176" i="37" s="1"/>
  <c r="EH176" i="37" s="1"/>
  <c r="EI176" i="37" s="1"/>
  <c r="EJ176" i="37" s="1"/>
  <c r="EK176" i="37" s="1"/>
  <c r="EB172" i="37"/>
  <c r="EC172" i="37" s="1"/>
  <c r="ED172" i="37" s="1"/>
  <c r="EE172" i="37" s="1"/>
  <c r="EF172" i="37" s="1"/>
  <c r="EG172" i="37" s="1"/>
  <c r="EH172" i="37" s="1"/>
  <c r="EI172" i="37" s="1"/>
  <c r="EJ172" i="37" s="1"/>
  <c r="EK172" i="37" s="1"/>
  <c r="EB168" i="37"/>
  <c r="EC168" i="37" s="1"/>
  <c r="ED168" i="37" s="1"/>
  <c r="EE168" i="37" s="1"/>
  <c r="EF168" i="37" s="1"/>
  <c r="EG168" i="37" s="1"/>
  <c r="EH168" i="37" s="1"/>
  <c r="EI168" i="37" s="1"/>
  <c r="EJ168" i="37" s="1"/>
  <c r="EK168" i="37" s="1"/>
  <c r="EB165" i="37"/>
  <c r="EC165" i="37" s="1"/>
  <c r="ED165" i="37" s="1"/>
  <c r="EE165" i="37" s="1"/>
  <c r="EF165" i="37" s="1"/>
  <c r="EG165" i="37" s="1"/>
  <c r="EH165" i="37" s="1"/>
  <c r="EI165" i="37" s="1"/>
  <c r="EJ165" i="37" s="1"/>
  <c r="EK165" i="37" s="1"/>
  <c r="EB161" i="37"/>
  <c r="EC161" i="37" s="1"/>
  <c r="ED161" i="37" s="1"/>
  <c r="EE161" i="37" s="1"/>
  <c r="EF161" i="37" s="1"/>
  <c r="EG161" i="37" s="1"/>
  <c r="EH161" i="37" s="1"/>
  <c r="EI161" i="37" s="1"/>
  <c r="EJ161" i="37" s="1"/>
  <c r="EK161" i="37" s="1"/>
  <c r="EB158" i="37"/>
  <c r="EC158" i="37" s="1"/>
  <c r="ED158" i="37" s="1"/>
  <c r="EE158" i="37" s="1"/>
  <c r="EF158" i="37" s="1"/>
  <c r="EG158" i="37" s="1"/>
  <c r="EH158" i="37" s="1"/>
  <c r="EI158" i="37" s="1"/>
  <c r="EJ158" i="37" s="1"/>
  <c r="EK158" i="37" s="1"/>
  <c r="EB155" i="37"/>
  <c r="EC155" i="37" s="1"/>
  <c r="ED155" i="37" s="1"/>
  <c r="EE155" i="37" s="1"/>
  <c r="EF155" i="37" s="1"/>
  <c r="EG155" i="37" s="1"/>
  <c r="EH155" i="37" s="1"/>
  <c r="EI155" i="37" s="1"/>
  <c r="EJ155" i="37" s="1"/>
  <c r="EK155" i="37" s="1"/>
  <c r="EB145" i="37"/>
  <c r="EC145" i="37" s="1"/>
  <c r="ED145" i="37" s="1"/>
  <c r="EE145" i="37" s="1"/>
  <c r="EF145" i="37" s="1"/>
  <c r="EG145" i="37" s="1"/>
  <c r="EH145" i="37" s="1"/>
  <c r="EI145" i="37" s="1"/>
  <c r="EJ145" i="37" s="1"/>
  <c r="EK145" i="37" s="1"/>
  <c r="EB142" i="37"/>
  <c r="EC142" i="37" s="1"/>
  <c r="ED142" i="37" s="1"/>
  <c r="EE142" i="37" s="1"/>
  <c r="EF142" i="37" s="1"/>
  <c r="EG142" i="37" s="1"/>
  <c r="EH142" i="37" s="1"/>
  <c r="EI142" i="37" s="1"/>
  <c r="EJ142" i="37" s="1"/>
  <c r="EK142" i="37" s="1"/>
  <c r="EB139" i="37"/>
  <c r="EC139" i="37" s="1"/>
  <c r="ED139" i="37" s="1"/>
  <c r="EE139" i="37" s="1"/>
  <c r="EF139" i="37" s="1"/>
  <c r="EG139" i="37" s="1"/>
  <c r="EH139" i="37" s="1"/>
  <c r="EI139" i="37" s="1"/>
  <c r="EJ139" i="37" s="1"/>
  <c r="EK139" i="37" s="1"/>
  <c r="EB129" i="37"/>
  <c r="EC129" i="37" s="1"/>
  <c r="ED129" i="37" s="1"/>
  <c r="EE129" i="37" s="1"/>
  <c r="EF129" i="37" s="1"/>
  <c r="EG129" i="37" s="1"/>
  <c r="EH129" i="37" s="1"/>
  <c r="EI129" i="37" s="1"/>
  <c r="EJ129" i="37" s="1"/>
  <c r="EK129" i="37" s="1"/>
  <c r="AB127" i="85"/>
  <c r="AB125" i="85"/>
  <c r="EB122" i="37"/>
  <c r="EC122" i="37" s="1"/>
  <c r="ED122" i="37" s="1"/>
  <c r="EE122" i="37" s="1"/>
  <c r="EF122" i="37" s="1"/>
  <c r="EG122" i="37" s="1"/>
  <c r="EH122" i="37" s="1"/>
  <c r="EI122" i="37" s="1"/>
  <c r="EJ122" i="37" s="1"/>
  <c r="EK122" i="37" s="1"/>
  <c r="AB117" i="85"/>
  <c r="EB114" i="37"/>
  <c r="EC114" i="37" s="1"/>
  <c r="ED114" i="37" s="1"/>
  <c r="EE114" i="37" s="1"/>
  <c r="EF114" i="37" s="1"/>
  <c r="EG114" i="37" s="1"/>
  <c r="EH114" i="37" s="1"/>
  <c r="EI114" i="37" s="1"/>
  <c r="EJ114" i="37" s="1"/>
  <c r="EK114" i="37" s="1"/>
  <c r="AB114" i="85"/>
  <c r="AB109" i="85"/>
  <c r="EB106" i="37"/>
  <c r="EC106" i="37" s="1"/>
  <c r="ED106" i="37" s="1"/>
  <c r="EE106" i="37" s="1"/>
  <c r="EF106" i="37" s="1"/>
  <c r="EG106" i="37" s="1"/>
  <c r="EH106" i="37" s="1"/>
  <c r="EI106" i="37" s="1"/>
  <c r="EJ106" i="37" s="1"/>
  <c r="EK106" i="37" s="1"/>
  <c r="AB101" i="85"/>
  <c r="EB98" i="37"/>
  <c r="EC98" i="37" s="1"/>
  <c r="ED98" i="37" s="1"/>
  <c r="EE98" i="37" s="1"/>
  <c r="EF98" i="37" s="1"/>
  <c r="EG98" i="37" s="1"/>
  <c r="EH98" i="37" s="1"/>
  <c r="EI98" i="37" s="1"/>
  <c r="EJ98" i="37" s="1"/>
  <c r="EK98" i="37" s="1"/>
  <c r="AB98" i="85"/>
  <c r="AB93" i="85"/>
  <c r="EB90" i="37"/>
  <c r="EC90" i="37" s="1"/>
  <c r="ED90" i="37" s="1"/>
  <c r="EE90" i="37" s="1"/>
  <c r="EF90" i="37" s="1"/>
  <c r="EG90" i="37" s="1"/>
  <c r="EH90" i="37" s="1"/>
  <c r="EI90" i="37" s="1"/>
  <c r="EJ90" i="37" s="1"/>
  <c r="EK90" i="37" s="1"/>
  <c r="AB85" i="85"/>
  <c r="EB82" i="37"/>
  <c r="EC82" i="37" s="1"/>
  <c r="ED82" i="37" s="1"/>
  <c r="EE82" i="37" s="1"/>
  <c r="EF82" i="37" s="1"/>
  <c r="EG82" i="37" s="1"/>
  <c r="EH82" i="37" s="1"/>
  <c r="EI82" i="37" s="1"/>
  <c r="EJ82" i="37" s="1"/>
  <c r="EK82" i="37" s="1"/>
  <c r="AB82" i="85"/>
  <c r="EB79" i="37"/>
  <c r="EC79" i="37" s="1"/>
  <c r="ED79" i="37" s="1"/>
  <c r="EE79" i="37" s="1"/>
  <c r="EF79" i="37" s="1"/>
  <c r="EG79" i="37" s="1"/>
  <c r="EH79" i="37" s="1"/>
  <c r="EI79" i="37" s="1"/>
  <c r="EJ79" i="37" s="1"/>
  <c r="EK79" i="37" s="1"/>
  <c r="AB79" i="85"/>
  <c r="EB75" i="37"/>
  <c r="EC75" i="37" s="1"/>
  <c r="ED75" i="37" s="1"/>
  <c r="EE75" i="37" s="1"/>
  <c r="EF75" i="37" s="1"/>
  <c r="EG75" i="37" s="1"/>
  <c r="EH75" i="37" s="1"/>
  <c r="EI75" i="37" s="1"/>
  <c r="EJ75" i="37" s="1"/>
  <c r="EK75" i="37" s="1"/>
  <c r="AB75" i="85"/>
  <c r="EB72" i="37"/>
  <c r="EC72" i="37" s="1"/>
  <c r="ED72" i="37" s="1"/>
  <c r="EE72" i="37" s="1"/>
  <c r="EF72" i="37" s="1"/>
  <c r="EG72" i="37" s="1"/>
  <c r="EH72" i="37" s="1"/>
  <c r="EI72" i="37" s="1"/>
  <c r="EJ72" i="37" s="1"/>
  <c r="EK72" i="37" s="1"/>
  <c r="AB72" i="85"/>
  <c r="EB63" i="37"/>
  <c r="EC63" i="37" s="1"/>
  <c r="ED63" i="37" s="1"/>
  <c r="EE63" i="37" s="1"/>
  <c r="EF63" i="37" s="1"/>
  <c r="EG63" i="37" s="1"/>
  <c r="EH63" i="37" s="1"/>
  <c r="EI63" i="37" s="1"/>
  <c r="EJ63" i="37" s="1"/>
  <c r="EK63" i="37" s="1"/>
  <c r="AB63" i="85"/>
  <c r="EB59" i="37"/>
  <c r="EC59" i="37" s="1"/>
  <c r="ED59" i="37" s="1"/>
  <c r="EE59" i="37" s="1"/>
  <c r="EF59" i="37" s="1"/>
  <c r="EG59" i="37" s="1"/>
  <c r="EH59" i="37" s="1"/>
  <c r="EI59" i="37" s="1"/>
  <c r="EJ59" i="37" s="1"/>
  <c r="EK59" i="37" s="1"/>
  <c r="AB59" i="85"/>
  <c r="EB56" i="37"/>
  <c r="EC56" i="37" s="1"/>
  <c r="ED56" i="37" s="1"/>
  <c r="EE56" i="37" s="1"/>
  <c r="EF56" i="37" s="1"/>
  <c r="EG56" i="37" s="1"/>
  <c r="EH56" i="37" s="1"/>
  <c r="EI56" i="37" s="1"/>
  <c r="EJ56" i="37" s="1"/>
  <c r="EK56" i="37" s="1"/>
  <c r="AB56" i="85"/>
  <c r="EB52" i="37"/>
  <c r="EC52" i="37" s="1"/>
  <c r="ED52" i="37" s="1"/>
  <c r="EE52" i="37" s="1"/>
  <c r="EF52" i="37" s="1"/>
  <c r="EG52" i="37" s="1"/>
  <c r="EH52" i="37" s="1"/>
  <c r="EI52" i="37" s="1"/>
  <c r="EJ52" i="37" s="1"/>
  <c r="EK52" i="37" s="1"/>
  <c r="AB52" i="85"/>
  <c r="EB49" i="37"/>
  <c r="EC49" i="37" s="1"/>
  <c r="ED49" i="37" s="1"/>
  <c r="EE49" i="37" s="1"/>
  <c r="EF49" i="37" s="1"/>
  <c r="EG49" i="37" s="1"/>
  <c r="EH49" i="37" s="1"/>
  <c r="EI49" i="37" s="1"/>
  <c r="EJ49" i="37" s="1"/>
  <c r="EK49" i="37" s="1"/>
  <c r="AB49" i="85"/>
  <c r="EB34" i="37"/>
  <c r="EC34" i="37" s="1"/>
  <c r="ED34" i="37" s="1"/>
  <c r="EE34" i="37" s="1"/>
  <c r="EF34" i="37" s="1"/>
  <c r="EG34" i="37" s="1"/>
  <c r="EH34" i="37" s="1"/>
  <c r="EI34" i="37" s="1"/>
  <c r="EJ34" i="37" s="1"/>
  <c r="EK34" i="37" s="1"/>
  <c r="EB30" i="37"/>
  <c r="EC30" i="37" s="1"/>
  <c r="ED30" i="37" s="1"/>
  <c r="EE30" i="37" s="1"/>
  <c r="EF30" i="37" s="1"/>
  <c r="EG30" i="37" s="1"/>
  <c r="EH30" i="37" s="1"/>
  <c r="EI30" i="37" s="1"/>
  <c r="EJ30" i="37" s="1"/>
  <c r="EK30" i="37" s="1"/>
  <c r="EB27" i="37"/>
  <c r="EC27" i="37" s="1"/>
  <c r="ED27" i="37" s="1"/>
  <c r="EE27" i="37" s="1"/>
  <c r="EF27" i="37" s="1"/>
  <c r="EG27" i="37" s="1"/>
  <c r="EH27" i="37" s="1"/>
  <c r="EI27" i="37" s="1"/>
  <c r="EJ27" i="37" s="1"/>
  <c r="EK27" i="37" s="1"/>
  <c r="EB23" i="37"/>
  <c r="EC23" i="37" s="1"/>
  <c r="ED23" i="37" s="1"/>
  <c r="EE23" i="37" s="1"/>
  <c r="EF23" i="37" s="1"/>
  <c r="EG23" i="37" s="1"/>
  <c r="EH23" i="37" s="1"/>
  <c r="EI23" i="37" s="1"/>
  <c r="EJ23" i="37" s="1"/>
  <c r="EK23" i="37" s="1"/>
  <c r="EB20" i="37"/>
  <c r="EC20" i="37" s="1"/>
  <c r="ED20" i="37" s="1"/>
  <c r="EE20" i="37" s="1"/>
  <c r="EF20" i="37" s="1"/>
  <c r="EG20" i="37" s="1"/>
  <c r="EH20" i="37" s="1"/>
  <c r="EI20" i="37" s="1"/>
  <c r="EJ20" i="37" s="1"/>
  <c r="EK20" i="37" s="1"/>
  <c r="EB17" i="37"/>
  <c r="EC17" i="37" s="1"/>
  <c r="ED17" i="37" s="1"/>
  <c r="EE17" i="37" s="1"/>
  <c r="EF17" i="37" s="1"/>
  <c r="EG17" i="37" s="1"/>
  <c r="EH17" i="37" s="1"/>
  <c r="EI17" i="37" s="1"/>
  <c r="EJ17" i="37" s="1"/>
  <c r="EK17" i="37" s="1"/>
  <c r="EB13" i="37"/>
  <c r="EC13" i="37" s="1"/>
  <c r="ED13" i="37" s="1"/>
  <c r="EE13" i="37" s="1"/>
  <c r="EF13" i="37" s="1"/>
  <c r="EG13" i="37" s="1"/>
  <c r="EH13" i="37" s="1"/>
  <c r="EI13" i="37" s="1"/>
  <c r="EJ13" i="37" s="1"/>
  <c r="EK13" i="37" s="1"/>
  <c r="EB207" i="37"/>
  <c r="EC207" i="37" s="1"/>
  <c r="ED207" i="37" s="1"/>
  <c r="EE207" i="37" s="1"/>
  <c r="EF207" i="37" s="1"/>
  <c r="EG207" i="37" s="1"/>
  <c r="EH207" i="37" s="1"/>
  <c r="EI207" i="37" s="1"/>
  <c r="EJ207" i="37" s="1"/>
  <c r="EK207" i="37" s="1"/>
  <c r="AB207" i="85"/>
  <c r="EB203" i="37"/>
  <c r="EC203" i="37" s="1"/>
  <c r="ED203" i="37" s="1"/>
  <c r="EE203" i="37" s="1"/>
  <c r="EF203" i="37" s="1"/>
  <c r="EG203" i="37" s="1"/>
  <c r="EH203" i="37" s="1"/>
  <c r="EI203" i="37" s="1"/>
  <c r="EJ203" i="37" s="1"/>
  <c r="EK203" i="37" s="1"/>
  <c r="AB203" i="85"/>
  <c r="EB199" i="37"/>
  <c r="EC199" i="37" s="1"/>
  <c r="ED199" i="37" s="1"/>
  <c r="EE199" i="37" s="1"/>
  <c r="EF199" i="37" s="1"/>
  <c r="EG199" i="37" s="1"/>
  <c r="EH199" i="37" s="1"/>
  <c r="EI199" i="37" s="1"/>
  <c r="EJ199" i="37" s="1"/>
  <c r="EK199" i="37" s="1"/>
  <c r="AB199" i="85"/>
  <c r="EB195" i="37"/>
  <c r="EC195" i="37" s="1"/>
  <c r="ED195" i="37" s="1"/>
  <c r="EE195" i="37" s="1"/>
  <c r="EF195" i="37" s="1"/>
  <c r="EG195" i="37" s="1"/>
  <c r="EH195" i="37" s="1"/>
  <c r="EI195" i="37" s="1"/>
  <c r="EJ195" i="37" s="1"/>
  <c r="EK195" i="37" s="1"/>
  <c r="AB195" i="85"/>
  <c r="EB191" i="37"/>
  <c r="EC191" i="37" s="1"/>
  <c r="ED191" i="37" s="1"/>
  <c r="EE191" i="37" s="1"/>
  <c r="EF191" i="37" s="1"/>
  <c r="EG191" i="37" s="1"/>
  <c r="EH191" i="37" s="1"/>
  <c r="EI191" i="37" s="1"/>
  <c r="EJ191" i="37" s="1"/>
  <c r="EK191" i="37" s="1"/>
  <c r="AB191" i="85"/>
  <c r="EB187" i="37"/>
  <c r="EC187" i="37" s="1"/>
  <c r="ED187" i="37" s="1"/>
  <c r="EE187" i="37" s="1"/>
  <c r="EF187" i="37" s="1"/>
  <c r="EG187" i="37" s="1"/>
  <c r="EH187" i="37" s="1"/>
  <c r="EI187" i="37" s="1"/>
  <c r="EJ187" i="37" s="1"/>
  <c r="EK187" i="37" s="1"/>
  <c r="AB187" i="85"/>
  <c r="EB183" i="37"/>
  <c r="EC183" i="37" s="1"/>
  <c r="ED183" i="37" s="1"/>
  <c r="EE183" i="37" s="1"/>
  <c r="EF183" i="37" s="1"/>
  <c r="EG183" i="37" s="1"/>
  <c r="EH183" i="37" s="1"/>
  <c r="EI183" i="37" s="1"/>
  <c r="EJ183" i="37" s="1"/>
  <c r="EK183" i="37" s="1"/>
  <c r="AB183" i="85"/>
  <c r="EB179" i="37"/>
  <c r="EC179" i="37" s="1"/>
  <c r="ED179" i="37" s="1"/>
  <c r="EE179" i="37" s="1"/>
  <c r="EF179" i="37" s="1"/>
  <c r="EG179" i="37" s="1"/>
  <c r="EH179" i="37" s="1"/>
  <c r="EI179" i="37" s="1"/>
  <c r="EJ179" i="37" s="1"/>
  <c r="EK179" i="37" s="1"/>
  <c r="AB179" i="85"/>
  <c r="EB175" i="37"/>
  <c r="EC175" i="37" s="1"/>
  <c r="ED175" i="37" s="1"/>
  <c r="EE175" i="37" s="1"/>
  <c r="EF175" i="37" s="1"/>
  <c r="EG175" i="37" s="1"/>
  <c r="EH175" i="37" s="1"/>
  <c r="EI175" i="37" s="1"/>
  <c r="EJ175" i="37" s="1"/>
  <c r="EK175" i="37" s="1"/>
  <c r="AB175" i="85"/>
  <c r="EB171" i="37"/>
  <c r="EC171" i="37" s="1"/>
  <c r="ED171" i="37" s="1"/>
  <c r="EE171" i="37" s="1"/>
  <c r="EF171" i="37" s="1"/>
  <c r="EG171" i="37" s="1"/>
  <c r="EH171" i="37" s="1"/>
  <c r="EI171" i="37" s="1"/>
  <c r="EJ171" i="37" s="1"/>
  <c r="EK171" i="37" s="1"/>
  <c r="AB171" i="85"/>
  <c r="EB164" i="37"/>
  <c r="EC164" i="37" s="1"/>
  <c r="ED164" i="37" s="1"/>
  <c r="EE164" i="37" s="1"/>
  <c r="EF164" i="37" s="1"/>
  <c r="EG164" i="37" s="1"/>
  <c r="EH164" i="37" s="1"/>
  <c r="EI164" i="37" s="1"/>
  <c r="EJ164" i="37" s="1"/>
  <c r="EK164" i="37" s="1"/>
  <c r="AB164" i="85"/>
  <c r="EB160" i="37"/>
  <c r="EC160" i="37" s="1"/>
  <c r="ED160" i="37" s="1"/>
  <c r="EE160" i="37" s="1"/>
  <c r="EF160" i="37" s="1"/>
  <c r="EG160" i="37" s="1"/>
  <c r="EH160" i="37" s="1"/>
  <c r="EI160" i="37" s="1"/>
  <c r="EJ160" i="37" s="1"/>
  <c r="EK160" i="37" s="1"/>
  <c r="AB160" i="85"/>
  <c r="EB157" i="37"/>
  <c r="EC157" i="37" s="1"/>
  <c r="ED157" i="37" s="1"/>
  <c r="EE157" i="37" s="1"/>
  <c r="EF157" i="37" s="1"/>
  <c r="EG157" i="37" s="1"/>
  <c r="EH157" i="37" s="1"/>
  <c r="EI157" i="37" s="1"/>
  <c r="EJ157" i="37" s="1"/>
  <c r="EK157" i="37" s="1"/>
  <c r="AB157" i="85"/>
  <c r="EB154" i="37"/>
  <c r="EC154" i="37" s="1"/>
  <c r="ED154" i="37" s="1"/>
  <c r="EE154" i="37" s="1"/>
  <c r="EF154" i="37" s="1"/>
  <c r="EG154" i="37" s="1"/>
  <c r="EH154" i="37" s="1"/>
  <c r="EI154" i="37" s="1"/>
  <c r="EJ154" i="37" s="1"/>
  <c r="EK154" i="37" s="1"/>
  <c r="AB154" i="85"/>
  <c r="AB151" i="85"/>
  <c r="EB148" i="37"/>
  <c r="EC148" i="37" s="1"/>
  <c r="ED148" i="37" s="1"/>
  <c r="EE148" i="37" s="1"/>
  <c r="EF148" i="37" s="1"/>
  <c r="EG148" i="37" s="1"/>
  <c r="EH148" i="37" s="1"/>
  <c r="EI148" i="37" s="1"/>
  <c r="EJ148" i="37" s="1"/>
  <c r="EK148" i="37" s="1"/>
  <c r="EB144" i="37"/>
  <c r="EC144" i="37" s="1"/>
  <c r="ED144" i="37" s="1"/>
  <c r="EE144" i="37" s="1"/>
  <c r="EF144" i="37" s="1"/>
  <c r="EG144" i="37" s="1"/>
  <c r="EH144" i="37" s="1"/>
  <c r="EI144" i="37" s="1"/>
  <c r="EJ144" i="37" s="1"/>
  <c r="EK144" i="37" s="1"/>
  <c r="AB144" i="85"/>
  <c r="EB141" i="37"/>
  <c r="EC141" i="37" s="1"/>
  <c r="ED141" i="37" s="1"/>
  <c r="EE141" i="37" s="1"/>
  <c r="EF141" i="37" s="1"/>
  <c r="EG141" i="37" s="1"/>
  <c r="EH141" i="37" s="1"/>
  <c r="EI141" i="37" s="1"/>
  <c r="EJ141" i="37" s="1"/>
  <c r="EK141" i="37" s="1"/>
  <c r="EB138" i="37"/>
  <c r="EC138" i="37" s="1"/>
  <c r="ED138" i="37" s="1"/>
  <c r="EE138" i="37" s="1"/>
  <c r="EF138" i="37" s="1"/>
  <c r="EG138" i="37" s="1"/>
  <c r="EH138" i="37" s="1"/>
  <c r="EI138" i="37" s="1"/>
  <c r="EJ138" i="37" s="1"/>
  <c r="EK138" i="37" s="1"/>
  <c r="AB138" i="85"/>
  <c r="AB135" i="85"/>
  <c r="EB132" i="37"/>
  <c r="EC132" i="37" s="1"/>
  <c r="ED132" i="37" s="1"/>
  <c r="EE132" i="37" s="1"/>
  <c r="EF132" i="37" s="1"/>
  <c r="EG132" i="37" s="1"/>
  <c r="EH132" i="37" s="1"/>
  <c r="EI132" i="37" s="1"/>
  <c r="EJ132" i="37" s="1"/>
  <c r="EK132" i="37" s="1"/>
  <c r="AB132" i="85"/>
  <c r="EB124" i="37"/>
  <c r="EC124" i="37" s="1"/>
  <c r="ED124" i="37" s="1"/>
  <c r="EE124" i="37" s="1"/>
  <c r="EF124" i="37" s="1"/>
  <c r="EG124" i="37" s="1"/>
  <c r="EH124" i="37" s="1"/>
  <c r="EI124" i="37" s="1"/>
  <c r="EJ124" i="37" s="1"/>
  <c r="EK124" i="37" s="1"/>
  <c r="AB124" i="85"/>
  <c r="AB119" i="85"/>
  <c r="EB116" i="37"/>
  <c r="EC116" i="37" s="1"/>
  <c r="ED116" i="37" s="1"/>
  <c r="EE116" i="37" s="1"/>
  <c r="EF116" i="37" s="1"/>
  <c r="EG116" i="37" s="1"/>
  <c r="EH116" i="37" s="1"/>
  <c r="EI116" i="37" s="1"/>
  <c r="EJ116" i="37" s="1"/>
  <c r="EK116" i="37" s="1"/>
  <c r="AB116" i="85"/>
  <c r="AB111" i="85"/>
  <c r="EB108" i="37"/>
  <c r="EC108" i="37" s="1"/>
  <c r="ED108" i="37" s="1"/>
  <c r="EE108" i="37" s="1"/>
  <c r="EF108" i="37" s="1"/>
  <c r="EG108" i="37" s="1"/>
  <c r="EH108" i="37" s="1"/>
  <c r="EI108" i="37" s="1"/>
  <c r="EJ108" i="37" s="1"/>
  <c r="EK108" i="37" s="1"/>
  <c r="AB108" i="85"/>
  <c r="AB103" i="85"/>
  <c r="EB100" i="37"/>
  <c r="EC100" i="37" s="1"/>
  <c r="ED100" i="37" s="1"/>
  <c r="EE100" i="37" s="1"/>
  <c r="EF100" i="37" s="1"/>
  <c r="EG100" i="37" s="1"/>
  <c r="EH100" i="37" s="1"/>
  <c r="EI100" i="37" s="1"/>
  <c r="EJ100" i="37" s="1"/>
  <c r="EK100" i="37" s="1"/>
  <c r="AB95" i="85"/>
  <c r="EB92" i="37"/>
  <c r="EC92" i="37" s="1"/>
  <c r="ED92" i="37" s="1"/>
  <c r="EE92" i="37" s="1"/>
  <c r="EF92" i="37" s="1"/>
  <c r="EG92" i="37" s="1"/>
  <c r="EH92" i="37" s="1"/>
  <c r="EI92" i="37" s="1"/>
  <c r="EJ92" i="37" s="1"/>
  <c r="EK92" i="37" s="1"/>
  <c r="AB92" i="85"/>
  <c r="AB87" i="85"/>
  <c r="EB84" i="37"/>
  <c r="EC84" i="37" s="1"/>
  <c r="ED84" i="37" s="1"/>
  <c r="EE84" i="37" s="1"/>
  <c r="EF84" i="37" s="1"/>
  <c r="EG84" i="37" s="1"/>
  <c r="EH84" i="37" s="1"/>
  <c r="EI84" i="37" s="1"/>
  <c r="EJ84" i="37" s="1"/>
  <c r="EK84" i="37" s="1"/>
  <c r="AB84" i="85"/>
  <c r="EB78" i="37"/>
  <c r="EC78" i="37" s="1"/>
  <c r="ED78" i="37" s="1"/>
  <c r="EE78" i="37" s="1"/>
  <c r="EF78" i="37" s="1"/>
  <c r="EG78" i="37" s="1"/>
  <c r="EH78" i="37" s="1"/>
  <c r="EI78" i="37" s="1"/>
  <c r="EJ78" i="37" s="1"/>
  <c r="EK78" i="37" s="1"/>
  <c r="EB71" i="37"/>
  <c r="EC71" i="37" s="1"/>
  <c r="ED71" i="37" s="1"/>
  <c r="EE71" i="37" s="1"/>
  <c r="EF71" i="37" s="1"/>
  <c r="EG71" i="37" s="1"/>
  <c r="EH71" i="37" s="1"/>
  <c r="EI71" i="37" s="1"/>
  <c r="EJ71" i="37" s="1"/>
  <c r="EK71" i="37" s="1"/>
  <c r="AB71" i="85"/>
  <c r="AB68" i="85"/>
  <c r="AB66" i="85"/>
  <c r="EB62" i="37"/>
  <c r="EC62" i="37" s="1"/>
  <c r="ED62" i="37" s="1"/>
  <c r="EE62" i="37" s="1"/>
  <c r="EF62" i="37" s="1"/>
  <c r="EG62" i="37" s="1"/>
  <c r="EH62" i="37" s="1"/>
  <c r="EI62" i="37" s="1"/>
  <c r="EJ62" i="37" s="1"/>
  <c r="EK62" i="37" s="1"/>
  <c r="AB62" i="85"/>
  <c r="EB55" i="37"/>
  <c r="EC55" i="37" s="1"/>
  <c r="ED55" i="37" s="1"/>
  <c r="EE55" i="37" s="1"/>
  <c r="EF55" i="37" s="1"/>
  <c r="EG55" i="37" s="1"/>
  <c r="EH55" i="37" s="1"/>
  <c r="EI55" i="37" s="1"/>
  <c r="EJ55" i="37" s="1"/>
  <c r="EK55" i="37" s="1"/>
  <c r="EB51" i="37"/>
  <c r="EC51" i="37" s="1"/>
  <c r="ED51" i="37" s="1"/>
  <c r="EE51" i="37" s="1"/>
  <c r="EF51" i="37" s="1"/>
  <c r="EG51" i="37" s="1"/>
  <c r="EH51" i="37" s="1"/>
  <c r="EI51" i="37" s="1"/>
  <c r="EJ51" i="37" s="1"/>
  <c r="EK51" i="37" s="1"/>
  <c r="AB51" i="85"/>
  <c r="AB46" i="85"/>
  <c r="EB33" i="37"/>
  <c r="EC33" i="37" s="1"/>
  <c r="ED33" i="37" s="1"/>
  <c r="EE33" i="37" s="1"/>
  <c r="EF33" i="37" s="1"/>
  <c r="EG33" i="37" s="1"/>
  <c r="EH33" i="37" s="1"/>
  <c r="EI33" i="37" s="1"/>
  <c r="EJ33" i="37" s="1"/>
  <c r="EK33" i="37" s="1"/>
  <c r="EB26" i="37"/>
  <c r="EC26" i="37" s="1"/>
  <c r="ED26" i="37" s="1"/>
  <c r="EE26" i="37" s="1"/>
  <c r="EF26" i="37" s="1"/>
  <c r="EG26" i="37" s="1"/>
  <c r="EH26" i="37" s="1"/>
  <c r="EI26" i="37" s="1"/>
  <c r="EJ26" i="37" s="1"/>
  <c r="EK26" i="37" s="1"/>
  <c r="EB19" i="37"/>
  <c r="EC19" i="37" s="1"/>
  <c r="ED19" i="37" s="1"/>
  <c r="EE19" i="37" s="1"/>
  <c r="EF19" i="37" s="1"/>
  <c r="EG19" i="37" s="1"/>
  <c r="EH19" i="37" s="1"/>
  <c r="EI19" i="37" s="1"/>
  <c r="EJ19" i="37" s="1"/>
  <c r="EK19" i="37" s="1"/>
  <c r="EB16" i="37"/>
  <c r="EC16" i="37" s="1"/>
  <c r="ED16" i="37" s="1"/>
  <c r="EE16" i="37" s="1"/>
  <c r="EF16" i="37" s="1"/>
  <c r="EG16" i="37" s="1"/>
  <c r="EH16" i="37" s="1"/>
  <c r="EI16" i="37" s="1"/>
  <c r="EJ16" i="37" s="1"/>
  <c r="EK16" i="37" s="1"/>
  <c r="EB12" i="37"/>
  <c r="EC12" i="37" s="1"/>
  <c r="ED12" i="37" s="1"/>
  <c r="EE12" i="37" s="1"/>
  <c r="EF12" i="37" s="1"/>
  <c r="EG12" i="37" s="1"/>
  <c r="EH12" i="37" s="1"/>
  <c r="EI12" i="37" s="1"/>
  <c r="EJ12" i="37" s="1"/>
  <c r="EK12" i="37" s="1"/>
  <c r="EB206" i="37"/>
  <c r="EC206" i="37" s="1"/>
  <c r="ED206" i="37" s="1"/>
  <c r="EE206" i="37" s="1"/>
  <c r="EF206" i="37" s="1"/>
  <c r="EG206" i="37" s="1"/>
  <c r="EH206" i="37" s="1"/>
  <c r="EI206" i="37" s="1"/>
  <c r="EJ206" i="37" s="1"/>
  <c r="EK206" i="37" s="1"/>
  <c r="AB206" i="85"/>
  <c r="EB202" i="37"/>
  <c r="EC202" i="37" s="1"/>
  <c r="ED202" i="37" s="1"/>
  <c r="EE202" i="37" s="1"/>
  <c r="EF202" i="37" s="1"/>
  <c r="EG202" i="37" s="1"/>
  <c r="EH202" i="37" s="1"/>
  <c r="EI202" i="37" s="1"/>
  <c r="EJ202" i="37" s="1"/>
  <c r="EK202" i="37" s="1"/>
  <c r="EB198" i="37"/>
  <c r="EC198" i="37" s="1"/>
  <c r="ED198" i="37" s="1"/>
  <c r="EE198" i="37" s="1"/>
  <c r="EF198" i="37" s="1"/>
  <c r="EG198" i="37" s="1"/>
  <c r="EH198" i="37" s="1"/>
  <c r="EI198" i="37" s="1"/>
  <c r="EJ198" i="37" s="1"/>
  <c r="EK198" i="37" s="1"/>
  <c r="AB198" i="85"/>
  <c r="EB194" i="37"/>
  <c r="EC194" i="37" s="1"/>
  <c r="ED194" i="37" s="1"/>
  <c r="EE194" i="37" s="1"/>
  <c r="EF194" i="37" s="1"/>
  <c r="EG194" i="37" s="1"/>
  <c r="EH194" i="37" s="1"/>
  <c r="EI194" i="37" s="1"/>
  <c r="EJ194" i="37" s="1"/>
  <c r="EK194" i="37" s="1"/>
  <c r="EB190" i="37"/>
  <c r="EC190" i="37" s="1"/>
  <c r="ED190" i="37" s="1"/>
  <c r="EE190" i="37" s="1"/>
  <c r="EF190" i="37" s="1"/>
  <c r="EG190" i="37" s="1"/>
  <c r="EH190" i="37" s="1"/>
  <c r="EI190" i="37" s="1"/>
  <c r="EJ190" i="37" s="1"/>
  <c r="EK190" i="37" s="1"/>
  <c r="AB190" i="85"/>
  <c r="EB186" i="37"/>
  <c r="EC186" i="37" s="1"/>
  <c r="ED186" i="37" s="1"/>
  <c r="EE186" i="37" s="1"/>
  <c r="EF186" i="37" s="1"/>
  <c r="EG186" i="37" s="1"/>
  <c r="EH186" i="37" s="1"/>
  <c r="EI186" i="37" s="1"/>
  <c r="EJ186" i="37" s="1"/>
  <c r="EK186" i="37" s="1"/>
  <c r="EB182" i="37"/>
  <c r="EC182" i="37" s="1"/>
  <c r="ED182" i="37" s="1"/>
  <c r="EE182" i="37" s="1"/>
  <c r="EF182" i="37" s="1"/>
  <c r="EG182" i="37" s="1"/>
  <c r="EH182" i="37" s="1"/>
  <c r="EI182" i="37" s="1"/>
  <c r="EJ182" i="37" s="1"/>
  <c r="EK182" i="37" s="1"/>
  <c r="AB182" i="85"/>
  <c r="EB178" i="37"/>
  <c r="EC178" i="37" s="1"/>
  <c r="ED178" i="37" s="1"/>
  <c r="EE178" i="37" s="1"/>
  <c r="EF178" i="37" s="1"/>
  <c r="EG178" i="37" s="1"/>
  <c r="EH178" i="37" s="1"/>
  <c r="EI178" i="37" s="1"/>
  <c r="EJ178" i="37" s="1"/>
  <c r="EK178" i="37" s="1"/>
  <c r="EB174" i="37"/>
  <c r="EC174" i="37" s="1"/>
  <c r="ED174" i="37" s="1"/>
  <c r="EE174" i="37" s="1"/>
  <c r="EF174" i="37" s="1"/>
  <c r="EG174" i="37" s="1"/>
  <c r="EH174" i="37" s="1"/>
  <c r="EI174" i="37" s="1"/>
  <c r="EJ174" i="37" s="1"/>
  <c r="EK174" i="37" s="1"/>
  <c r="AB174" i="85"/>
  <c r="EB170" i="37"/>
  <c r="EC170" i="37" s="1"/>
  <c r="ED170" i="37" s="1"/>
  <c r="EE170" i="37" s="1"/>
  <c r="EF170" i="37" s="1"/>
  <c r="EG170" i="37" s="1"/>
  <c r="EH170" i="37" s="1"/>
  <c r="EI170" i="37" s="1"/>
  <c r="EJ170" i="37" s="1"/>
  <c r="EK170" i="37" s="1"/>
  <c r="AB167" i="85"/>
  <c r="EB163" i="37"/>
  <c r="EC163" i="37" s="1"/>
  <c r="ED163" i="37" s="1"/>
  <c r="EE163" i="37" s="1"/>
  <c r="EF163" i="37" s="1"/>
  <c r="EG163" i="37" s="1"/>
  <c r="EH163" i="37" s="1"/>
  <c r="EI163" i="37" s="1"/>
  <c r="EJ163" i="37" s="1"/>
  <c r="EK163" i="37" s="1"/>
  <c r="AB163" i="85"/>
  <c r="EB159" i="37"/>
  <c r="EC159" i="37" s="1"/>
  <c r="ED159" i="37" s="1"/>
  <c r="EE159" i="37" s="1"/>
  <c r="EF159" i="37" s="1"/>
  <c r="EG159" i="37" s="1"/>
  <c r="EH159" i="37" s="1"/>
  <c r="EI159" i="37" s="1"/>
  <c r="EJ159" i="37" s="1"/>
  <c r="EK159" i="37" s="1"/>
  <c r="EB153" i="37"/>
  <c r="EC153" i="37" s="1"/>
  <c r="ED153" i="37" s="1"/>
  <c r="EE153" i="37" s="1"/>
  <c r="EF153" i="37" s="1"/>
  <c r="EG153" i="37" s="1"/>
  <c r="EH153" i="37" s="1"/>
  <c r="EI153" i="37" s="1"/>
  <c r="EJ153" i="37" s="1"/>
  <c r="EK153" i="37" s="1"/>
  <c r="AB153" i="85"/>
  <c r="EB150" i="37"/>
  <c r="EC150" i="37" s="1"/>
  <c r="ED150" i="37" s="1"/>
  <c r="EE150" i="37" s="1"/>
  <c r="EF150" i="37" s="1"/>
  <c r="EG150" i="37" s="1"/>
  <c r="EH150" i="37" s="1"/>
  <c r="EI150" i="37" s="1"/>
  <c r="EJ150" i="37" s="1"/>
  <c r="EK150" i="37" s="1"/>
  <c r="EB147" i="37"/>
  <c r="EC147" i="37" s="1"/>
  <c r="ED147" i="37" s="1"/>
  <c r="EE147" i="37" s="1"/>
  <c r="EF147" i="37" s="1"/>
  <c r="EG147" i="37" s="1"/>
  <c r="EH147" i="37" s="1"/>
  <c r="EI147" i="37" s="1"/>
  <c r="EJ147" i="37" s="1"/>
  <c r="EK147" i="37" s="1"/>
  <c r="AB147" i="85"/>
  <c r="EB143" i="37"/>
  <c r="EC143" i="37" s="1"/>
  <c r="ED143" i="37" s="1"/>
  <c r="EE143" i="37" s="1"/>
  <c r="EF143" i="37" s="1"/>
  <c r="EG143" i="37" s="1"/>
  <c r="EH143" i="37" s="1"/>
  <c r="EI143" i="37" s="1"/>
  <c r="EJ143" i="37" s="1"/>
  <c r="EK143" i="37" s="1"/>
  <c r="EB137" i="37"/>
  <c r="EC137" i="37" s="1"/>
  <c r="ED137" i="37" s="1"/>
  <c r="EE137" i="37" s="1"/>
  <c r="EF137" i="37" s="1"/>
  <c r="EG137" i="37" s="1"/>
  <c r="EH137" i="37" s="1"/>
  <c r="EI137" i="37" s="1"/>
  <c r="EJ137" i="37" s="1"/>
  <c r="EK137" i="37" s="1"/>
  <c r="AB137" i="85"/>
  <c r="EB134" i="37"/>
  <c r="EC134" i="37" s="1"/>
  <c r="ED134" i="37" s="1"/>
  <c r="EE134" i="37" s="1"/>
  <c r="EF134" i="37" s="1"/>
  <c r="EG134" i="37" s="1"/>
  <c r="EH134" i="37" s="1"/>
  <c r="EI134" i="37" s="1"/>
  <c r="EJ134" i="37" s="1"/>
  <c r="EK134" i="37" s="1"/>
  <c r="AB134" i="85"/>
  <c r="EB131" i="37"/>
  <c r="EC131" i="37" s="1"/>
  <c r="ED131" i="37" s="1"/>
  <c r="EE131" i="37" s="1"/>
  <c r="EF131" i="37" s="1"/>
  <c r="EG131" i="37" s="1"/>
  <c r="EH131" i="37" s="1"/>
  <c r="EI131" i="37" s="1"/>
  <c r="EJ131" i="37" s="1"/>
  <c r="EK131" i="37" s="1"/>
  <c r="AB131" i="85"/>
  <c r="EB128" i="37"/>
  <c r="EC128" i="37" s="1"/>
  <c r="ED128" i="37" s="1"/>
  <c r="EE128" i="37" s="1"/>
  <c r="EF128" i="37" s="1"/>
  <c r="EG128" i="37" s="1"/>
  <c r="EH128" i="37" s="1"/>
  <c r="EI128" i="37" s="1"/>
  <c r="EJ128" i="37" s="1"/>
  <c r="EK128" i="37" s="1"/>
  <c r="AB128" i="85"/>
  <c r="EB126" i="37"/>
  <c r="EC126" i="37" s="1"/>
  <c r="ED126" i="37" s="1"/>
  <c r="EE126" i="37" s="1"/>
  <c r="EF126" i="37" s="1"/>
  <c r="EG126" i="37" s="1"/>
  <c r="EH126" i="37" s="1"/>
  <c r="EI126" i="37" s="1"/>
  <c r="EJ126" i="37" s="1"/>
  <c r="EK126" i="37" s="1"/>
  <c r="AB126" i="85"/>
  <c r="EB123" i="37"/>
  <c r="EC123" i="37" s="1"/>
  <c r="ED123" i="37" s="1"/>
  <c r="EE123" i="37" s="1"/>
  <c r="EF123" i="37" s="1"/>
  <c r="EG123" i="37" s="1"/>
  <c r="EH123" i="37" s="1"/>
  <c r="EI123" i="37" s="1"/>
  <c r="EJ123" i="37" s="1"/>
  <c r="EK123" i="37" s="1"/>
  <c r="AB121" i="85"/>
  <c r="EB118" i="37"/>
  <c r="EC118" i="37" s="1"/>
  <c r="ED118" i="37" s="1"/>
  <c r="EE118" i="37" s="1"/>
  <c r="EF118" i="37" s="1"/>
  <c r="EG118" i="37" s="1"/>
  <c r="EH118" i="37" s="1"/>
  <c r="EI118" i="37" s="1"/>
  <c r="EJ118" i="37" s="1"/>
  <c r="EK118" i="37" s="1"/>
  <c r="AB118" i="85"/>
  <c r="EB115" i="37"/>
  <c r="EC115" i="37" s="1"/>
  <c r="ED115" i="37" s="1"/>
  <c r="EE115" i="37" s="1"/>
  <c r="EF115" i="37" s="1"/>
  <c r="EG115" i="37" s="1"/>
  <c r="EH115" i="37" s="1"/>
  <c r="EI115" i="37" s="1"/>
  <c r="EJ115" i="37" s="1"/>
  <c r="EK115" i="37" s="1"/>
  <c r="AB113" i="85"/>
  <c r="EB110" i="37"/>
  <c r="EC110" i="37" s="1"/>
  <c r="ED110" i="37" s="1"/>
  <c r="EE110" i="37" s="1"/>
  <c r="EF110" i="37" s="1"/>
  <c r="EG110" i="37" s="1"/>
  <c r="EH110" i="37" s="1"/>
  <c r="EI110" i="37" s="1"/>
  <c r="EJ110" i="37" s="1"/>
  <c r="EK110" i="37" s="1"/>
  <c r="AB110" i="85"/>
  <c r="EB107" i="37"/>
  <c r="EC107" i="37" s="1"/>
  <c r="ED107" i="37" s="1"/>
  <c r="EE107" i="37" s="1"/>
  <c r="EF107" i="37" s="1"/>
  <c r="EG107" i="37" s="1"/>
  <c r="EH107" i="37" s="1"/>
  <c r="EI107" i="37" s="1"/>
  <c r="EJ107" i="37" s="1"/>
  <c r="EK107" i="37" s="1"/>
  <c r="AB105" i="85"/>
  <c r="EB102" i="37"/>
  <c r="EC102" i="37" s="1"/>
  <c r="ED102" i="37" s="1"/>
  <c r="EE102" i="37" s="1"/>
  <c r="EF102" i="37" s="1"/>
  <c r="EG102" i="37" s="1"/>
  <c r="EH102" i="37" s="1"/>
  <c r="EI102" i="37" s="1"/>
  <c r="EJ102" i="37" s="1"/>
  <c r="EK102" i="37" s="1"/>
  <c r="AB102" i="85"/>
  <c r="AB97" i="85"/>
  <c r="EB94" i="37"/>
  <c r="EC94" i="37" s="1"/>
  <c r="ED94" i="37" s="1"/>
  <c r="EE94" i="37" s="1"/>
  <c r="EF94" i="37" s="1"/>
  <c r="EG94" i="37" s="1"/>
  <c r="EH94" i="37" s="1"/>
  <c r="EI94" i="37" s="1"/>
  <c r="EJ94" i="37" s="1"/>
  <c r="EK94" i="37" s="1"/>
  <c r="AB89" i="85"/>
  <c r="EB86" i="37"/>
  <c r="EC86" i="37" s="1"/>
  <c r="ED86" i="37" s="1"/>
  <c r="EE86" i="37" s="1"/>
  <c r="EF86" i="37" s="1"/>
  <c r="EG86" i="37" s="1"/>
  <c r="EH86" i="37" s="1"/>
  <c r="EI86" i="37" s="1"/>
  <c r="EJ86" i="37" s="1"/>
  <c r="EK86" i="37" s="1"/>
  <c r="AB86" i="85"/>
  <c r="AB81" i="85"/>
  <c r="EB77" i="37"/>
  <c r="EC77" i="37" s="1"/>
  <c r="ED77" i="37" s="1"/>
  <c r="EE77" i="37" s="1"/>
  <c r="EF77" i="37" s="1"/>
  <c r="EG77" i="37" s="1"/>
  <c r="EH77" i="37" s="1"/>
  <c r="EI77" i="37" s="1"/>
  <c r="EJ77" i="37" s="1"/>
  <c r="EK77" i="37" s="1"/>
  <c r="AB77" i="85"/>
  <c r="AB74" i="85"/>
  <c r="EB70" i="37"/>
  <c r="EC70" i="37" s="1"/>
  <c r="ED70" i="37" s="1"/>
  <c r="EE70" i="37" s="1"/>
  <c r="EF70" i="37" s="1"/>
  <c r="EG70" i="37" s="1"/>
  <c r="EH70" i="37" s="1"/>
  <c r="EI70" i="37" s="1"/>
  <c r="EJ70" i="37" s="1"/>
  <c r="EK70" i="37" s="1"/>
  <c r="AB70" i="85"/>
  <c r="EB67" i="37"/>
  <c r="EC67" i="37" s="1"/>
  <c r="ED67" i="37" s="1"/>
  <c r="EE67" i="37" s="1"/>
  <c r="EF67" i="37" s="1"/>
  <c r="EG67" i="37" s="1"/>
  <c r="EH67" i="37" s="1"/>
  <c r="EI67" i="37" s="1"/>
  <c r="EJ67" i="37" s="1"/>
  <c r="EK67" i="37" s="1"/>
  <c r="AB67" i="85"/>
  <c r="EB65" i="37"/>
  <c r="EC65" i="37" s="1"/>
  <c r="ED65" i="37" s="1"/>
  <c r="EE65" i="37" s="1"/>
  <c r="EF65" i="37" s="1"/>
  <c r="EG65" i="37" s="1"/>
  <c r="EH65" i="37" s="1"/>
  <c r="EI65" i="37" s="1"/>
  <c r="EJ65" i="37" s="1"/>
  <c r="EK65" i="37" s="1"/>
  <c r="AB65" i="85"/>
  <c r="EB61" i="37"/>
  <c r="EC61" i="37" s="1"/>
  <c r="ED61" i="37" s="1"/>
  <c r="EE61" i="37" s="1"/>
  <c r="EF61" i="37" s="1"/>
  <c r="EG61" i="37" s="1"/>
  <c r="EH61" i="37" s="1"/>
  <c r="EI61" i="37" s="1"/>
  <c r="EJ61" i="37" s="1"/>
  <c r="EK61" i="37" s="1"/>
  <c r="AB61" i="85"/>
  <c r="AB58" i="85"/>
  <c r="EB54" i="37"/>
  <c r="EC54" i="37" s="1"/>
  <c r="ED54" i="37" s="1"/>
  <c r="EE54" i="37" s="1"/>
  <c r="EF54" i="37" s="1"/>
  <c r="EG54" i="37" s="1"/>
  <c r="EH54" i="37" s="1"/>
  <c r="EI54" i="37" s="1"/>
  <c r="EJ54" i="37" s="1"/>
  <c r="EK54" i="37" s="1"/>
  <c r="AB54" i="85"/>
  <c r="AB48" i="85"/>
  <c r="EB45" i="37"/>
  <c r="EC45" i="37" s="1"/>
  <c r="ED45" i="37" s="1"/>
  <c r="EE45" i="37" s="1"/>
  <c r="EF45" i="37" s="1"/>
  <c r="EG45" i="37" s="1"/>
  <c r="EH45" i="37" s="1"/>
  <c r="EI45" i="37" s="1"/>
  <c r="EJ45" i="37" s="1"/>
  <c r="EK45" i="37" s="1"/>
  <c r="AB45" i="85"/>
  <c r="EB42" i="37"/>
  <c r="EC42" i="37" s="1"/>
  <c r="ED42" i="37" s="1"/>
  <c r="EE42" i="37" s="1"/>
  <c r="EF42" i="37" s="1"/>
  <c r="EG42" i="37" s="1"/>
  <c r="EH42" i="37" s="1"/>
  <c r="EI42" i="37" s="1"/>
  <c r="EJ42" i="37" s="1"/>
  <c r="EK42" i="37" s="1"/>
  <c r="EB39" i="37"/>
  <c r="EC39" i="37" s="1"/>
  <c r="ED39" i="37" s="1"/>
  <c r="EE39" i="37" s="1"/>
  <c r="EF39" i="37" s="1"/>
  <c r="EG39" i="37" s="1"/>
  <c r="EH39" i="37" s="1"/>
  <c r="EI39" i="37" s="1"/>
  <c r="EJ39" i="37" s="1"/>
  <c r="EK39" i="37" s="1"/>
  <c r="EB36" i="37"/>
  <c r="EC36" i="37" s="1"/>
  <c r="ED36" i="37" s="1"/>
  <c r="EE36" i="37" s="1"/>
  <c r="EF36" i="37" s="1"/>
  <c r="EG36" i="37" s="1"/>
  <c r="EH36" i="37" s="1"/>
  <c r="EI36" i="37" s="1"/>
  <c r="EJ36" i="37" s="1"/>
  <c r="EK36" i="37" s="1"/>
  <c r="EB32" i="37"/>
  <c r="EC32" i="37" s="1"/>
  <c r="ED32" i="37" s="1"/>
  <c r="EE32" i="37" s="1"/>
  <c r="EF32" i="37" s="1"/>
  <c r="EG32" i="37" s="1"/>
  <c r="EH32" i="37" s="1"/>
  <c r="EI32" i="37" s="1"/>
  <c r="EJ32" i="37" s="1"/>
  <c r="EK32" i="37" s="1"/>
  <c r="EB25" i="37"/>
  <c r="EC25" i="37" s="1"/>
  <c r="ED25" i="37" s="1"/>
  <c r="EE25" i="37" s="1"/>
  <c r="EF25" i="37" s="1"/>
  <c r="EG25" i="37" s="1"/>
  <c r="EH25" i="37" s="1"/>
  <c r="EI25" i="37" s="1"/>
  <c r="EJ25" i="37" s="1"/>
  <c r="EK25" i="37" s="1"/>
  <c r="EB18" i="37"/>
  <c r="EC18" i="37" s="1"/>
  <c r="ED18" i="37" s="1"/>
  <c r="EE18" i="37" s="1"/>
  <c r="EF18" i="37" s="1"/>
  <c r="EG18" i="37" s="1"/>
  <c r="EH18" i="37" s="1"/>
  <c r="EI18" i="37" s="1"/>
  <c r="EJ18" i="37" s="1"/>
  <c r="EK18" i="37" s="1"/>
  <c r="EB15" i="37"/>
  <c r="EC15" i="37" s="1"/>
  <c r="ED15" i="37" s="1"/>
  <c r="EE15" i="37" s="1"/>
  <c r="EF15" i="37" s="1"/>
  <c r="EG15" i="37" s="1"/>
  <c r="EH15" i="37" s="1"/>
  <c r="EI15" i="37" s="1"/>
  <c r="EJ15" i="37" s="1"/>
  <c r="EK15" i="37" s="1"/>
  <c r="EB11" i="37"/>
  <c r="EC11" i="37" s="1"/>
  <c r="ED11" i="37" s="1"/>
  <c r="EE11" i="37" s="1"/>
  <c r="EF11" i="37" s="1"/>
  <c r="EG11" i="37" s="1"/>
  <c r="EH11" i="37" s="1"/>
  <c r="EI11" i="37" s="1"/>
  <c r="EJ11" i="37" s="1"/>
  <c r="EK11" i="37" s="1"/>
  <c r="AB207" i="84"/>
  <c r="O207" i="84"/>
  <c r="AC207" i="84" s="1"/>
  <c r="AB206" i="84"/>
  <c r="O206" i="84"/>
  <c r="AC206" i="84" s="1"/>
  <c r="AB205" i="84"/>
  <c r="O205" i="84"/>
  <c r="AC205" i="84" s="1"/>
  <c r="AB204" i="84"/>
  <c r="O204" i="84"/>
  <c r="AC204" i="84" s="1"/>
  <c r="AB203" i="84"/>
  <c r="O203" i="84"/>
  <c r="AC203" i="84" s="1"/>
  <c r="AB202" i="84"/>
  <c r="O202" i="84"/>
  <c r="AC202" i="84" s="1"/>
  <c r="AB201" i="84"/>
  <c r="O201" i="84"/>
  <c r="AC201" i="84" s="1"/>
  <c r="AB200" i="84"/>
  <c r="O200" i="84"/>
  <c r="AC200" i="84" s="1"/>
  <c r="AB199" i="84"/>
  <c r="O199" i="84"/>
  <c r="AC199" i="84" s="1"/>
  <c r="AB198" i="84"/>
  <c r="O198" i="84"/>
  <c r="AC198" i="84" s="1"/>
  <c r="AB197" i="84"/>
  <c r="O197" i="84"/>
  <c r="AC197" i="84" s="1"/>
  <c r="AB196" i="84"/>
  <c r="O196" i="84"/>
  <c r="AC196" i="84" s="1"/>
  <c r="AB195" i="84"/>
  <c r="O195" i="84"/>
  <c r="AC195" i="84" s="1"/>
  <c r="AB194" i="84"/>
  <c r="O194" i="84"/>
  <c r="AC194" i="84" s="1"/>
  <c r="AB193" i="84"/>
  <c r="O193" i="84"/>
  <c r="AC193" i="84" s="1"/>
  <c r="AB192" i="84"/>
  <c r="O192" i="84"/>
  <c r="AC192" i="84" s="1"/>
  <c r="AB191" i="84"/>
  <c r="O191" i="84"/>
  <c r="AC191" i="84" s="1"/>
  <c r="AB190" i="84"/>
  <c r="O190" i="84"/>
  <c r="AC190" i="84" s="1"/>
  <c r="AB189" i="84"/>
  <c r="O189" i="84"/>
  <c r="AC189" i="84" s="1"/>
  <c r="AB188" i="84"/>
  <c r="O188" i="84"/>
  <c r="AC188" i="84" s="1"/>
  <c r="AB187" i="84"/>
  <c r="O187" i="84"/>
  <c r="AC187" i="84" s="1"/>
  <c r="AB186" i="84"/>
  <c r="O186" i="84"/>
  <c r="AC186" i="84" s="1"/>
  <c r="AB185" i="84"/>
  <c r="O185" i="84"/>
  <c r="AC185" i="84" s="1"/>
  <c r="AB184" i="84"/>
  <c r="O184" i="84"/>
  <c r="AC184" i="84" s="1"/>
  <c r="AB183" i="84"/>
  <c r="O183" i="84"/>
  <c r="AC183" i="84" s="1"/>
  <c r="AB182" i="84"/>
  <c r="O182" i="84"/>
  <c r="AC182" i="84" s="1"/>
  <c r="AB181" i="84"/>
  <c r="O181" i="84"/>
  <c r="AC181" i="84" s="1"/>
  <c r="AB180" i="84"/>
  <c r="O180" i="84"/>
  <c r="AC180" i="84" s="1"/>
  <c r="AB179" i="84"/>
  <c r="O179" i="84"/>
  <c r="AC179" i="84" s="1"/>
  <c r="AB178" i="84"/>
  <c r="O178" i="84"/>
  <c r="AC178" i="84" s="1"/>
  <c r="AB177" i="84"/>
  <c r="O177" i="84"/>
  <c r="AC177" i="84" s="1"/>
  <c r="AB176" i="84"/>
  <c r="O176" i="84"/>
  <c r="AC176" i="84" s="1"/>
  <c r="AB175" i="84"/>
  <c r="O175" i="84"/>
  <c r="AC175" i="84" s="1"/>
  <c r="AB174" i="84"/>
  <c r="O174" i="84"/>
  <c r="AC174" i="84" s="1"/>
  <c r="AB173" i="84"/>
  <c r="O173" i="84"/>
  <c r="AC173" i="84" s="1"/>
  <c r="AB172" i="84"/>
  <c r="O172" i="84"/>
  <c r="AC172" i="84" s="1"/>
  <c r="AB171" i="84"/>
  <c r="O171" i="84"/>
  <c r="AC171" i="84" s="1"/>
  <c r="AB170" i="84"/>
  <c r="O170" i="84"/>
  <c r="AC170" i="84" s="1"/>
  <c r="AB169" i="84"/>
  <c r="O169" i="84"/>
  <c r="AC169" i="84" s="1"/>
  <c r="AB168" i="84"/>
  <c r="O168" i="84"/>
  <c r="AC168" i="84" s="1"/>
  <c r="AB167" i="84"/>
  <c r="O167" i="84"/>
  <c r="AC167" i="84" s="1"/>
  <c r="AB166" i="84"/>
  <c r="O166" i="84"/>
  <c r="AC166" i="84" s="1"/>
  <c r="AB165" i="84"/>
  <c r="O165" i="84"/>
  <c r="AC165" i="84" s="1"/>
  <c r="AB164" i="84"/>
  <c r="O164" i="84"/>
  <c r="AC164" i="84" s="1"/>
  <c r="AB163" i="84"/>
  <c r="O163" i="84"/>
  <c r="AC163" i="84" s="1"/>
  <c r="AB162" i="84"/>
  <c r="O162" i="84"/>
  <c r="AC162" i="84" s="1"/>
  <c r="AB161" i="84"/>
  <c r="O161" i="84"/>
  <c r="AC161" i="84" s="1"/>
  <c r="AB160" i="84"/>
  <c r="O160" i="84"/>
  <c r="AC160" i="84" s="1"/>
  <c r="AB159" i="84"/>
  <c r="O159" i="84"/>
  <c r="AC159" i="84" s="1"/>
  <c r="AB158" i="84"/>
  <c r="O158" i="84"/>
  <c r="AC158" i="84" s="1"/>
  <c r="AB157" i="84"/>
  <c r="O157" i="84"/>
  <c r="AC157" i="84" s="1"/>
  <c r="AB156" i="84"/>
  <c r="O156" i="84"/>
  <c r="AC156" i="84" s="1"/>
  <c r="AB155" i="84"/>
  <c r="O155" i="84"/>
  <c r="AC155" i="84" s="1"/>
  <c r="AB154" i="84"/>
  <c r="O154" i="84"/>
  <c r="AC154" i="84" s="1"/>
  <c r="AB153" i="84"/>
  <c r="O153" i="84"/>
  <c r="AC153" i="84" s="1"/>
  <c r="AB152" i="84"/>
  <c r="O152" i="84"/>
  <c r="AC152" i="84" s="1"/>
  <c r="AB151" i="84"/>
  <c r="O151" i="84"/>
  <c r="AC151" i="84" s="1"/>
  <c r="AB150" i="84"/>
  <c r="O150" i="84"/>
  <c r="AC150" i="84" s="1"/>
  <c r="AB149" i="84"/>
  <c r="O149" i="84"/>
  <c r="AC149" i="84" s="1"/>
  <c r="AB148" i="84"/>
  <c r="O148" i="84"/>
  <c r="AC148" i="84" s="1"/>
  <c r="AB147" i="84"/>
  <c r="O147" i="84"/>
  <c r="AC147" i="84" s="1"/>
  <c r="AB146" i="84"/>
  <c r="O146" i="84"/>
  <c r="AC146" i="84" s="1"/>
  <c r="AB145" i="84"/>
  <c r="O145" i="84"/>
  <c r="AC145" i="84" s="1"/>
  <c r="AB144" i="84"/>
  <c r="O144" i="84"/>
  <c r="AC144" i="84" s="1"/>
  <c r="AB143" i="84"/>
  <c r="O143" i="84"/>
  <c r="AC143" i="84" s="1"/>
  <c r="AB142" i="84"/>
  <c r="O142" i="84"/>
  <c r="AC142" i="84" s="1"/>
  <c r="AB141" i="84"/>
  <c r="O141" i="84"/>
  <c r="AC141" i="84" s="1"/>
  <c r="AB140" i="84"/>
  <c r="O140" i="84"/>
  <c r="AC140" i="84" s="1"/>
  <c r="AB139" i="84"/>
  <c r="O139" i="84"/>
  <c r="AC139" i="84" s="1"/>
  <c r="AB138" i="84"/>
  <c r="O138" i="84"/>
  <c r="AC138" i="84" s="1"/>
  <c r="AB137" i="84"/>
  <c r="O137" i="84"/>
  <c r="AC137" i="84" s="1"/>
  <c r="AB136" i="84"/>
  <c r="O136" i="84"/>
  <c r="AC136" i="84" s="1"/>
  <c r="AB135" i="84"/>
  <c r="O135" i="84"/>
  <c r="AC135" i="84" s="1"/>
  <c r="AB134" i="84"/>
  <c r="O134" i="84"/>
  <c r="AC134" i="84" s="1"/>
  <c r="AB133" i="84"/>
  <c r="O133" i="84"/>
  <c r="AC133" i="84" s="1"/>
  <c r="AB132" i="84"/>
  <c r="O132" i="84"/>
  <c r="AC132" i="84" s="1"/>
  <c r="AB131" i="84"/>
  <c r="O131" i="84"/>
  <c r="AC131" i="84" s="1"/>
  <c r="AB130" i="84"/>
  <c r="O130" i="84"/>
  <c r="AC130" i="84" s="1"/>
  <c r="AB129" i="84"/>
  <c r="O129" i="84"/>
  <c r="AC129" i="84" s="1"/>
  <c r="AB128" i="84"/>
  <c r="O128" i="84"/>
  <c r="AC128" i="84" s="1"/>
  <c r="AB127" i="84"/>
  <c r="O127" i="84"/>
  <c r="AC127" i="84" s="1"/>
  <c r="AB126" i="84"/>
  <c r="O126" i="84"/>
  <c r="AC126" i="84" s="1"/>
  <c r="AB125" i="84"/>
  <c r="O125" i="84"/>
  <c r="AC125" i="84" s="1"/>
  <c r="AB124" i="84"/>
  <c r="O124" i="84"/>
  <c r="AC124" i="84" s="1"/>
  <c r="AB123" i="84"/>
  <c r="O123" i="84"/>
  <c r="AC123" i="84" s="1"/>
  <c r="AB122" i="84"/>
  <c r="O122" i="84"/>
  <c r="AC122" i="84" s="1"/>
  <c r="AB121" i="84"/>
  <c r="O121" i="84"/>
  <c r="AC121" i="84" s="1"/>
  <c r="AB120" i="84"/>
  <c r="O120" i="84"/>
  <c r="AC120" i="84" s="1"/>
  <c r="AB119" i="84"/>
  <c r="O119" i="84"/>
  <c r="AC119" i="84" s="1"/>
  <c r="AB118" i="84"/>
  <c r="O118" i="84"/>
  <c r="AC118" i="84" s="1"/>
  <c r="AB117" i="84"/>
  <c r="O117" i="84"/>
  <c r="AC117" i="84" s="1"/>
  <c r="AB116" i="84"/>
  <c r="O116" i="84"/>
  <c r="AC116" i="84" s="1"/>
  <c r="AB115" i="84"/>
  <c r="O115" i="84"/>
  <c r="AC115" i="84" s="1"/>
  <c r="AB114" i="84"/>
  <c r="O114" i="84"/>
  <c r="AC114" i="84" s="1"/>
  <c r="AB113" i="84"/>
  <c r="O113" i="84"/>
  <c r="AC113" i="84" s="1"/>
  <c r="AB112" i="84"/>
  <c r="O112" i="84"/>
  <c r="AC112" i="84" s="1"/>
  <c r="AB111" i="84"/>
  <c r="O111" i="84"/>
  <c r="AC111" i="84" s="1"/>
  <c r="AB110" i="84"/>
  <c r="O110" i="84"/>
  <c r="AC110" i="84" s="1"/>
  <c r="AB109" i="84"/>
  <c r="O109" i="84"/>
  <c r="AC109" i="84" s="1"/>
  <c r="AB108" i="84"/>
  <c r="O108" i="84"/>
  <c r="AC108" i="84" s="1"/>
  <c r="AB107" i="84"/>
  <c r="O107" i="84"/>
  <c r="AC107" i="84" s="1"/>
  <c r="AB106" i="84"/>
  <c r="O106" i="84"/>
  <c r="AC106" i="84" s="1"/>
  <c r="AB105" i="84"/>
  <c r="O105" i="84"/>
  <c r="AC105" i="84" s="1"/>
  <c r="AB104" i="84"/>
  <c r="O104" i="84"/>
  <c r="AC104" i="84" s="1"/>
  <c r="AB103" i="84"/>
  <c r="O103" i="84"/>
  <c r="AC103" i="84" s="1"/>
  <c r="AB102" i="84"/>
  <c r="O102" i="84"/>
  <c r="AC102" i="84" s="1"/>
  <c r="AB101" i="84"/>
  <c r="O101" i="84"/>
  <c r="AC101" i="84" s="1"/>
  <c r="AB100" i="84"/>
  <c r="O100" i="84"/>
  <c r="AC100" i="84" s="1"/>
  <c r="AB99" i="84"/>
  <c r="O99" i="84"/>
  <c r="AC99" i="84" s="1"/>
  <c r="AB98" i="84"/>
  <c r="O98" i="84"/>
  <c r="AC98" i="84" s="1"/>
  <c r="AB97" i="84"/>
  <c r="O97" i="84"/>
  <c r="AC97" i="84" s="1"/>
  <c r="AB96" i="84"/>
  <c r="O96" i="84"/>
  <c r="AC96" i="84" s="1"/>
  <c r="AB95" i="84"/>
  <c r="O95" i="84"/>
  <c r="AC95" i="84" s="1"/>
  <c r="AB94" i="84"/>
  <c r="O94" i="84"/>
  <c r="AC94" i="84" s="1"/>
  <c r="AB93" i="84"/>
  <c r="O93" i="84"/>
  <c r="AC93" i="84" s="1"/>
  <c r="AB92" i="84"/>
  <c r="O92" i="84"/>
  <c r="AC92" i="84" s="1"/>
  <c r="AB91" i="84"/>
  <c r="O91" i="84"/>
  <c r="AC91" i="84" s="1"/>
  <c r="AB90" i="84"/>
  <c r="O90" i="84"/>
  <c r="AC90" i="84" s="1"/>
  <c r="AB89" i="84"/>
  <c r="O89" i="84"/>
  <c r="AC89" i="84" s="1"/>
  <c r="AB88" i="84"/>
  <c r="O88" i="84"/>
  <c r="AC88" i="84" s="1"/>
  <c r="AB87" i="84"/>
  <c r="O87" i="84"/>
  <c r="AC87" i="84" s="1"/>
  <c r="AB86" i="84"/>
  <c r="O86" i="84"/>
  <c r="AC86" i="84" s="1"/>
  <c r="AB85" i="84"/>
  <c r="O85" i="84"/>
  <c r="AC85" i="84" s="1"/>
  <c r="AB84" i="84"/>
  <c r="O84" i="84"/>
  <c r="AC84" i="84" s="1"/>
  <c r="AB83" i="84"/>
  <c r="O83" i="84"/>
  <c r="AC83" i="84" s="1"/>
  <c r="AB82" i="84"/>
  <c r="O82" i="84"/>
  <c r="AC82" i="84" s="1"/>
  <c r="AB81" i="84"/>
  <c r="O81" i="84"/>
  <c r="AC81" i="84" s="1"/>
  <c r="AB80" i="84"/>
  <c r="O80" i="84"/>
  <c r="AC80" i="84" s="1"/>
  <c r="AB79" i="84"/>
  <c r="O79" i="84"/>
  <c r="AC79" i="84" s="1"/>
  <c r="AB78" i="84"/>
  <c r="O78" i="84"/>
  <c r="AC78" i="84" s="1"/>
  <c r="AB77" i="84"/>
  <c r="O77" i="84"/>
  <c r="AC77" i="84" s="1"/>
  <c r="AB76" i="84"/>
  <c r="O76" i="84"/>
  <c r="AC76" i="84" s="1"/>
  <c r="AB75" i="84"/>
  <c r="O75" i="84"/>
  <c r="AC75" i="84" s="1"/>
  <c r="AB74" i="84"/>
  <c r="O74" i="84"/>
  <c r="AC74" i="84" s="1"/>
  <c r="AB73" i="84"/>
  <c r="O73" i="84"/>
  <c r="AC73" i="84" s="1"/>
  <c r="AB72" i="84"/>
  <c r="O72" i="84"/>
  <c r="AC72" i="84" s="1"/>
  <c r="AB71" i="84"/>
  <c r="O71" i="84"/>
  <c r="AC71" i="84" s="1"/>
  <c r="AB70" i="84"/>
  <c r="O70" i="84"/>
  <c r="AC70" i="84" s="1"/>
  <c r="AB69" i="84"/>
  <c r="O69" i="84"/>
  <c r="AC69" i="84" s="1"/>
  <c r="AB68" i="84"/>
  <c r="O68" i="84"/>
  <c r="AC68" i="84" s="1"/>
  <c r="AB67" i="84"/>
  <c r="O67" i="84"/>
  <c r="AC67" i="84" s="1"/>
  <c r="AB66" i="84"/>
  <c r="O66" i="84"/>
  <c r="AC66" i="84" s="1"/>
  <c r="AB65" i="84"/>
  <c r="O65" i="84"/>
  <c r="AC65" i="84" s="1"/>
  <c r="AB64" i="84"/>
  <c r="O64" i="84"/>
  <c r="AC64" i="84" s="1"/>
  <c r="AB63" i="84"/>
  <c r="O63" i="84"/>
  <c r="AC63" i="84" s="1"/>
  <c r="AB62" i="84"/>
  <c r="O62" i="84"/>
  <c r="AC62" i="84" s="1"/>
  <c r="AB61" i="84"/>
  <c r="O61" i="84"/>
  <c r="AC61" i="84" s="1"/>
  <c r="AB60" i="84"/>
  <c r="O60" i="84"/>
  <c r="AC60" i="84" s="1"/>
  <c r="AB59" i="84"/>
  <c r="O59" i="84"/>
  <c r="AC59" i="84" s="1"/>
  <c r="AB58" i="84"/>
  <c r="O58" i="84"/>
  <c r="AC58" i="84" s="1"/>
  <c r="AB57" i="84"/>
  <c r="O57" i="84"/>
  <c r="AC57" i="84" s="1"/>
  <c r="AB56" i="84"/>
  <c r="O56" i="84"/>
  <c r="AC56" i="84" s="1"/>
  <c r="AB55" i="84"/>
  <c r="O55" i="84"/>
  <c r="AC55" i="84" s="1"/>
  <c r="AB54" i="84"/>
  <c r="O54" i="84"/>
  <c r="AC54" i="84" s="1"/>
  <c r="AB53" i="84"/>
  <c r="O53" i="84"/>
  <c r="AC53" i="84" s="1"/>
  <c r="AB52" i="84"/>
  <c r="O52" i="84"/>
  <c r="AC52" i="84" s="1"/>
  <c r="AB51" i="84"/>
  <c r="O51" i="84"/>
  <c r="AC51" i="84" s="1"/>
  <c r="AB50" i="84"/>
  <c r="O50" i="84"/>
  <c r="AC50" i="84" s="1"/>
  <c r="AB49" i="84"/>
  <c r="O49" i="84"/>
  <c r="AC49" i="84" s="1"/>
  <c r="AB48" i="84"/>
  <c r="O48" i="84"/>
  <c r="AC48" i="84" s="1"/>
  <c r="AB47" i="84"/>
  <c r="O47" i="84"/>
  <c r="AC47" i="84" s="1"/>
  <c r="AB46" i="84"/>
  <c r="O46" i="84"/>
  <c r="AC46" i="84" s="1"/>
  <c r="AB45" i="84"/>
  <c r="O45" i="84"/>
  <c r="AC45" i="84" s="1"/>
  <c r="AB44" i="84"/>
  <c r="O44" i="84"/>
  <c r="AC44" i="84" s="1"/>
  <c r="AB43" i="84"/>
  <c r="O43" i="84"/>
  <c r="AC43" i="84" s="1"/>
  <c r="AB42" i="84"/>
  <c r="O42" i="84"/>
  <c r="AC42" i="84" s="1"/>
  <c r="AB41" i="84"/>
  <c r="O41" i="84"/>
  <c r="AC41" i="84" s="1"/>
  <c r="AB40" i="84"/>
  <c r="O40" i="84"/>
  <c r="AC40" i="84" s="1"/>
  <c r="AB39" i="84"/>
  <c r="O39" i="84"/>
  <c r="AC39" i="84" s="1"/>
  <c r="AB38" i="84"/>
  <c r="O38" i="84"/>
  <c r="AC38" i="84" s="1"/>
  <c r="AB37" i="84"/>
  <c r="O37" i="84"/>
  <c r="AC37" i="84" s="1"/>
  <c r="AB36" i="84"/>
  <c r="O36" i="84"/>
  <c r="AC36" i="84" s="1"/>
  <c r="AB35" i="84"/>
  <c r="O35" i="84"/>
  <c r="AC35" i="84" s="1"/>
  <c r="AB34" i="84"/>
  <c r="O34" i="84"/>
  <c r="AC34" i="84" s="1"/>
  <c r="AB33" i="84"/>
  <c r="O33" i="84"/>
  <c r="AC33" i="84" s="1"/>
  <c r="AB32" i="84"/>
  <c r="O32" i="84"/>
  <c r="AC32" i="84" s="1"/>
  <c r="AB31" i="84"/>
  <c r="O31" i="84"/>
  <c r="AC31" i="84" s="1"/>
  <c r="AB30" i="84"/>
  <c r="O30" i="84"/>
  <c r="AC30" i="84" s="1"/>
  <c r="AB29" i="84"/>
  <c r="O29" i="84"/>
  <c r="AC29" i="84" s="1"/>
  <c r="AB28" i="84"/>
  <c r="O28" i="84"/>
  <c r="AC28" i="84" s="1"/>
  <c r="AB27" i="84"/>
  <c r="O27" i="84"/>
  <c r="AC27" i="84" s="1"/>
  <c r="AB26" i="84"/>
  <c r="O26" i="84"/>
  <c r="AC26" i="84" s="1"/>
  <c r="AB25" i="84"/>
  <c r="O25" i="84"/>
  <c r="AC25" i="84" s="1"/>
  <c r="AB24" i="84"/>
  <c r="AC24" i="84" s="1"/>
  <c r="O24" i="84"/>
  <c r="AB23" i="84"/>
  <c r="O23" i="84"/>
  <c r="AC23" i="84" s="1"/>
  <c r="AB22" i="84"/>
  <c r="O22" i="84"/>
  <c r="AC22" i="84" s="1"/>
  <c r="AB21" i="84"/>
  <c r="O21" i="84"/>
  <c r="AC21" i="84" s="1"/>
  <c r="AB20" i="84"/>
  <c r="O20" i="84"/>
  <c r="AC20" i="84" s="1"/>
  <c r="AB19" i="84"/>
  <c r="O19" i="84"/>
  <c r="AC19" i="84" s="1"/>
  <c r="AB18" i="84"/>
  <c r="O18" i="84"/>
  <c r="AC18" i="84" s="1"/>
  <c r="AB17" i="84"/>
  <c r="O17" i="84"/>
  <c r="AC17" i="84" s="1"/>
  <c r="AB16" i="84"/>
  <c r="O16" i="84"/>
  <c r="AC16" i="84" s="1"/>
  <c r="AB15" i="84"/>
  <c r="O15" i="84"/>
  <c r="AC15" i="84" s="1"/>
  <c r="AB14" i="84"/>
  <c r="O14" i="84"/>
  <c r="AB13" i="84"/>
  <c r="O13" i="84"/>
  <c r="AB12" i="84"/>
  <c r="O12" i="84"/>
  <c r="AB11" i="84"/>
  <c r="O11" i="84"/>
  <c r="AB10" i="84"/>
  <c r="O10" i="84"/>
  <c r="S20" i="85" s="1"/>
  <c r="AB9" i="84"/>
  <c r="O9" i="84"/>
  <c r="AB8" i="84"/>
  <c r="O8" i="84"/>
  <c r="I15" i="84"/>
  <c r="I16" i="84"/>
  <c r="I17" i="84"/>
  <c r="I18" i="84"/>
  <c r="I19" i="84"/>
  <c r="I20" i="84"/>
  <c r="I21" i="84"/>
  <c r="I22" i="84"/>
  <c r="I23" i="84"/>
  <c r="I24" i="84"/>
  <c r="I25" i="84"/>
  <c r="I26" i="84"/>
  <c r="I27" i="84"/>
  <c r="I28" i="84"/>
  <c r="I29" i="84"/>
  <c r="I30" i="84"/>
  <c r="I31" i="84"/>
  <c r="I32" i="84"/>
  <c r="I33" i="84"/>
  <c r="I34" i="84"/>
  <c r="I35" i="84"/>
  <c r="I36" i="84"/>
  <c r="I37" i="84"/>
  <c r="I38" i="84"/>
  <c r="I39" i="84"/>
  <c r="I40" i="84"/>
  <c r="I41" i="84"/>
  <c r="I42" i="84"/>
  <c r="I43" i="84"/>
  <c r="I44" i="84"/>
  <c r="I45" i="84"/>
  <c r="I46" i="84"/>
  <c r="I47" i="84"/>
  <c r="I48" i="84"/>
  <c r="I49" i="84"/>
  <c r="I50" i="84"/>
  <c r="I51" i="84"/>
  <c r="I52" i="84"/>
  <c r="I53" i="84"/>
  <c r="I54" i="84"/>
  <c r="I55" i="84"/>
  <c r="I56" i="84"/>
  <c r="I57" i="84"/>
  <c r="I58" i="84"/>
  <c r="I59" i="84"/>
  <c r="I60" i="84"/>
  <c r="I61" i="84"/>
  <c r="I62" i="84"/>
  <c r="I63" i="84"/>
  <c r="I64" i="84"/>
  <c r="I65" i="84"/>
  <c r="I66" i="84"/>
  <c r="I67" i="84"/>
  <c r="I68" i="84"/>
  <c r="I69" i="84"/>
  <c r="I70" i="84"/>
  <c r="I71" i="84"/>
  <c r="I72" i="84"/>
  <c r="I73" i="84"/>
  <c r="I74" i="84"/>
  <c r="I75" i="84"/>
  <c r="I76" i="84"/>
  <c r="I77" i="84"/>
  <c r="I78" i="84"/>
  <c r="I79" i="84"/>
  <c r="I80" i="84"/>
  <c r="I81" i="84"/>
  <c r="I82" i="84"/>
  <c r="I83" i="84"/>
  <c r="I84" i="84"/>
  <c r="I85" i="84"/>
  <c r="I86" i="84"/>
  <c r="I87" i="84"/>
  <c r="I88" i="84"/>
  <c r="I89" i="84"/>
  <c r="I90" i="84"/>
  <c r="I91" i="84"/>
  <c r="I92" i="84"/>
  <c r="I93" i="84"/>
  <c r="I94" i="84"/>
  <c r="I95" i="84"/>
  <c r="I96" i="84"/>
  <c r="I97" i="84"/>
  <c r="I98" i="84"/>
  <c r="I99" i="84"/>
  <c r="I100" i="84"/>
  <c r="I101" i="84"/>
  <c r="I102" i="84"/>
  <c r="I103" i="84"/>
  <c r="I104" i="84"/>
  <c r="I105" i="84"/>
  <c r="I106" i="84"/>
  <c r="I107" i="84"/>
  <c r="I108" i="84"/>
  <c r="I109" i="84"/>
  <c r="I110" i="84"/>
  <c r="I111" i="84"/>
  <c r="I112" i="84"/>
  <c r="I113" i="84"/>
  <c r="I114" i="84"/>
  <c r="I115" i="84"/>
  <c r="I116" i="84"/>
  <c r="I117" i="84"/>
  <c r="I118" i="84"/>
  <c r="I119" i="84"/>
  <c r="I120" i="84"/>
  <c r="I121" i="84"/>
  <c r="I122" i="84"/>
  <c r="I123" i="84"/>
  <c r="I124" i="84"/>
  <c r="I125" i="84"/>
  <c r="I126" i="84"/>
  <c r="I127" i="84"/>
  <c r="I128" i="84"/>
  <c r="I129" i="84"/>
  <c r="I130" i="84"/>
  <c r="I131" i="84"/>
  <c r="I132" i="84"/>
  <c r="I133" i="84"/>
  <c r="I134" i="84"/>
  <c r="I135" i="84"/>
  <c r="I136" i="84"/>
  <c r="I137" i="84"/>
  <c r="I138" i="84"/>
  <c r="I139" i="84"/>
  <c r="I140" i="84"/>
  <c r="I141" i="84"/>
  <c r="I142" i="84"/>
  <c r="I143" i="84"/>
  <c r="I144" i="84"/>
  <c r="I145" i="84"/>
  <c r="I146" i="84"/>
  <c r="I147" i="84"/>
  <c r="I148" i="84"/>
  <c r="I149" i="84"/>
  <c r="I150" i="84"/>
  <c r="I151" i="84"/>
  <c r="I152" i="84"/>
  <c r="I153" i="84"/>
  <c r="I154" i="84"/>
  <c r="I155" i="84"/>
  <c r="I156" i="84"/>
  <c r="I157" i="84"/>
  <c r="I158" i="84"/>
  <c r="I159" i="84"/>
  <c r="I160" i="84"/>
  <c r="I161" i="84"/>
  <c r="I162" i="84"/>
  <c r="I163" i="84"/>
  <c r="I164" i="84"/>
  <c r="I165" i="84"/>
  <c r="I166" i="84"/>
  <c r="I167" i="84"/>
  <c r="I168" i="84"/>
  <c r="I169" i="84"/>
  <c r="I170" i="84"/>
  <c r="I171" i="84"/>
  <c r="I172" i="84"/>
  <c r="I173" i="84"/>
  <c r="I174" i="84"/>
  <c r="I175" i="84"/>
  <c r="I176" i="84"/>
  <c r="I177" i="84"/>
  <c r="I178" i="84"/>
  <c r="I179" i="84"/>
  <c r="I180" i="84"/>
  <c r="I181" i="84"/>
  <c r="I182" i="84"/>
  <c r="I183" i="84"/>
  <c r="I184" i="84"/>
  <c r="I185" i="84"/>
  <c r="I186" i="84"/>
  <c r="I187" i="84"/>
  <c r="I188" i="84"/>
  <c r="I189" i="84"/>
  <c r="I190" i="84"/>
  <c r="I191" i="84"/>
  <c r="I192" i="84"/>
  <c r="I193" i="84"/>
  <c r="I194" i="84"/>
  <c r="I195" i="84"/>
  <c r="I196" i="84"/>
  <c r="I197" i="84"/>
  <c r="I198" i="84"/>
  <c r="I199" i="84"/>
  <c r="I200" i="84"/>
  <c r="I201" i="84"/>
  <c r="I202" i="84"/>
  <c r="I203" i="84"/>
  <c r="I204" i="84"/>
  <c r="I205" i="84"/>
  <c r="I206" i="84"/>
  <c r="I207" i="84"/>
  <c r="G9" i="84"/>
  <c r="AH9" i="84" s="1"/>
  <c r="G10" i="84"/>
  <c r="G11" i="84"/>
  <c r="G12" i="84"/>
  <c r="G13" i="84"/>
  <c r="G14" i="84"/>
  <c r="G15" i="84"/>
  <c r="G16" i="84"/>
  <c r="G17" i="84"/>
  <c r="G18" i="84"/>
  <c r="G19" i="84"/>
  <c r="G20" i="84"/>
  <c r="G21" i="84"/>
  <c r="G22" i="84"/>
  <c r="G23" i="84"/>
  <c r="G24" i="84"/>
  <c r="G25" i="84"/>
  <c r="G26" i="84"/>
  <c r="G27" i="84"/>
  <c r="G28" i="84"/>
  <c r="G29" i="84"/>
  <c r="G30" i="84"/>
  <c r="G31" i="84"/>
  <c r="G32" i="84"/>
  <c r="G33" i="84"/>
  <c r="G34" i="84"/>
  <c r="G35" i="84"/>
  <c r="G36" i="84"/>
  <c r="G37" i="84"/>
  <c r="G38" i="84"/>
  <c r="G39" i="84"/>
  <c r="G40" i="84"/>
  <c r="G41" i="84"/>
  <c r="G42" i="84"/>
  <c r="G43" i="84"/>
  <c r="G44" i="84"/>
  <c r="G45" i="84"/>
  <c r="G46" i="84"/>
  <c r="G47" i="84"/>
  <c r="G48" i="84"/>
  <c r="G49" i="84"/>
  <c r="G50" i="84"/>
  <c r="G51" i="84"/>
  <c r="G52" i="84"/>
  <c r="G53" i="84"/>
  <c r="G54" i="84"/>
  <c r="G55" i="84"/>
  <c r="G56" i="84"/>
  <c r="G57" i="84"/>
  <c r="G58" i="84"/>
  <c r="G59" i="84"/>
  <c r="G60" i="84"/>
  <c r="G61" i="84"/>
  <c r="G62" i="84"/>
  <c r="G63" i="84"/>
  <c r="G64" i="84"/>
  <c r="G65" i="84"/>
  <c r="G66" i="84"/>
  <c r="G67" i="84"/>
  <c r="G68" i="84"/>
  <c r="G69" i="84"/>
  <c r="G70" i="84"/>
  <c r="G71" i="84"/>
  <c r="G72" i="84"/>
  <c r="G73" i="84"/>
  <c r="G74" i="84"/>
  <c r="G75" i="84"/>
  <c r="G76" i="84"/>
  <c r="G77" i="84"/>
  <c r="G78" i="84"/>
  <c r="G79" i="84"/>
  <c r="G80" i="84"/>
  <c r="G81" i="84"/>
  <c r="G82" i="84"/>
  <c r="G83" i="84"/>
  <c r="G84" i="84"/>
  <c r="G85" i="84"/>
  <c r="G86" i="84"/>
  <c r="G87" i="84"/>
  <c r="G88" i="84"/>
  <c r="G89" i="84"/>
  <c r="G90" i="84"/>
  <c r="G91" i="84"/>
  <c r="G92" i="84"/>
  <c r="G93" i="84"/>
  <c r="G94" i="84"/>
  <c r="G95" i="84"/>
  <c r="G96" i="84"/>
  <c r="G97" i="84"/>
  <c r="G98" i="84"/>
  <c r="G99" i="84"/>
  <c r="G100" i="84"/>
  <c r="G101" i="84"/>
  <c r="G102" i="84"/>
  <c r="G103" i="84"/>
  <c r="G104" i="84"/>
  <c r="G105" i="84"/>
  <c r="G106" i="84"/>
  <c r="G107" i="84"/>
  <c r="G108" i="84"/>
  <c r="G109" i="84"/>
  <c r="G110" i="84"/>
  <c r="G111" i="84"/>
  <c r="G112" i="84"/>
  <c r="G113" i="84"/>
  <c r="G114" i="84"/>
  <c r="G115" i="84"/>
  <c r="G116" i="84"/>
  <c r="G117" i="84"/>
  <c r="G118" i="84"/>
  <c r="G119" i="84"/>
  <c r="G120" i="84"/>
  <c r="G121" i="84"/>
  <c r="G122" i="84"/>
  <c r="G123" i="84"/>
  <c r="G124" i="84"/>
  <c r="G125" i="84"/>
  <c r="G126" i="84"/>
  <c r="G127" i="84"/>
  <c r="G128" i="84"/>
  <c r="G129" i="84"/>
  <c r="G130" i="84"/>
  <c r="G131" i="84"/>
  <c r="G132" i="84"/>
  <c r="G133" i="84"/>
  <c r="G134" i="84"/>
  <c r="G135" i="84"/>
  <c r="G136" i="84"/>
  <c r="G137" i="84"/>
  <c r="G138" i="84"/>
  <c r="G139" i="84"/>
  <c r="G140" i="84"/>
  <c r="G141" i="84"/>
  <c r="G142" i="84"/>
  <c r="G143" i="84"/>
  <c r="G144" i="84"/>
  <c r="G145" i="84"/>
  <c r="G146" i="84"/>
  <c r="G147" i="84"/>
  <c r="G148" i="84"/>
  <c r="G149" i="84"/>
  <c r="G150" i="84"/>
  <c r="G151" i="84"/>
  <c r="G152" i="84"/>
  <c r="G153" i="84"/>
  <c r="G154" i="84"/>
  <c r="G155" i="84"/>
  <c r="G156" i="84"/>
  <c r="G157" i="84"/>
  <c r="G158" i="84"/>
  <c r="G159" i="84"/>
  <c r="G160" i="84"/>
  <c r="G161" i="84"/>
  <c r="G162" i="84"/>
  <c r="G163" i="84"/>
  <c r="G164" i="84"/>
  <c r="G165" i="84"/>
  <c r="G166" i="84"/>
  <c r="G167" i="84"/>
  <c r="G168" i="84"/>
  <c r="G169" i="84"/>
  <c r="G170" i="84"/>
  <c r="G171" i="84"/>
  <c r="G172" i="84"/>
  <c r="G173" i="84"/>
  <c r="G174" i="84"/>
  <c r="G175" i="84"/>
  <c r="G176" i="84"/>
  <c r="G177" i="84"/>
  <c r="G178" i="84"/>
  <c r="G179" i="84"/>
  <c r="G180" i="84"/>
  <c r="G181" i="84"/>
  <c r="G182" i="84"/>
  <c r="G183" i="84"/>
  <c r="G184" i="84"/>
  <c r="G185" i="84"/>
  <c r="G186" i="84"/>
  <c r="G187" i="84"/>
  <c r="G188" i="84"/>
  <c r="G189" i="84"/>
  <c r="G190" i="84"/>
  <c r="G191" i="84"/>
  <c r="G192" i="84"/>
  <c r="G193" i="84"/>
  <c r="G194" i="84"/>
  <c r="G195" i="84"/>
  <c r="G196" i="84"/>
  <c r="G197" i="84"/>
  <c r="G198" i="84"/>
  <c r="G199" i="84"/>
  <c r="G200" i="84"/>
  <c r="G201" i="84"/>
  <c r="G202" i="84"/>
  <c r="G203" i="84"/>
  <c r="G204" i="84"/>
  <c r="G205" i="84"/>
  <c r="G206" i="84"/>
  <c r="G207" i="84"/>
  <c r="G8" i="84"/>
  <c r="I207" i="83"/>
  <c r="H207" i="83"/>
  <c r="I206" i="83"/>
  <c r="H206" i="83"/>
  <c r="I205" i="83"/>
  <c r="H205" i="83"/>
  <c r="I204" i="83"/>
  <c r="H204" i="83"/>
  <c r="I203" i="83"/>
  <c r="H203" i="83"/>
  <c r="I202" i="83"/>
  <c r="H202" i="83"/>
  <c r="I201" i="83"/>
  <c r="H201" i="83"/>
  <c r="I200" i="83"/>
  <c r="H200" i="83"/>
  <c r="I199" i="83"/>
  <c r="H199" i="83"/>
  <c r="I198" i="83"/>
  <c r="H198" i="83"/>
  <c r="I197" i="83"/>
  <c r="H197" i="83"/>
  <c r="I196" i="83"/>
  <c r="H196" i="83"/>
  <c r="I195" i="83"/>
  <c r="H195" i="83"/>
  <c r="I194" i="83"/>
  <c r="H194" i="83"/>
  <c r="I193" i="83"/>
  <c r="H193" i="83"/>
  <c r="I192" i="83"/>
  <c r="H192" i="83"/>
  <c r="I191" i="83"/>
  <c r="H191" i="83"/>
  <c r="I190" i="83"/>
  <c r="H190" i="83"/>
  <c r="I189" i="83"/>
  <c r="H189" i="83"/>
  <c r="I188" i="83"/>
  <c r="H188" i="83"/>
  <c r="I187" i="83"/>
  <c r="H187" i="83"/>
  <c r="I186" i="83"/>
  <c r="H186" i="83"/>
  <c r="I185" i="83"/>
  <c r="H185" i="83"/>
  <c r="I184" i="83"/>
  <c r="H184" i="83"/>
  <c r="I183" i="83"/>
  <c r="H183" i="83"/>
  <c r="I182" i="83"/>
  <c r="H182" i="83"/>
  <c r="I181" i="83"/>
  <c r="H181" i="83"/>
  <c r="I180" i="83"/>
  <c r="H180" i="83"/>
  <c r="I179" i="83"/>
  <c r="H179" i="83"/>
  <c r="I178" i="83"/>
  <c r="H178" i="83"/>
  <c r="I177" i="83"/>
  <c r="H177" i="83"/>
  <c r="I176" i="83"/>
  <c r="H176" i="83"/>
  <c r="I175" i="83"/>
  <c r="H175" i="83"/>
  <c r="I174" i="83"/>
  <c r="H174" i="83"/>
  <c r="I173" i="83"/>
  <c r="H173" i="83"/>
  <c r="I172" i="83"/>
  <c r="H172" i="83"/>
  <c r="I171" i="83"/>
  <c r="H171" i="83"/>
  <c r="I170" i="83"/>
  <c r="H170" i="83"/>
  <c r="I169" i="83"/>
  <c r="H169" i="83"/>
  <c r="I168" i="83"/>
  <c r="H168" i="83"/>
  <c r="I167" i="83"/>
  <c r="H167" i="83"/>
  <c r="I166" i="83"/>
  <c r="H166" i="83"/>
  <c r="I165" i="83"/>
  <c r="H165" i="83"/>
  <c r="I164" i="83"/>
  <c r="H164" i="83"/>
  <c r="I163" i="83"/>
  <c r="H163" i="83"/>
  <c r="I162" i="83"/>
  <c r="H162" i="83"/>
  <c r="I161" i="83"/>
  <c r="H161" i="83"/>
  <c r="I160" i="83"/>
  <c r="H160" i="83"/>
  <c r="I159" i="83"/>
  <c r="H159" i="83"/>
  <c r="I158" i="83"/>
  <c r="H158" i="83"/>
  <c r="I157" i="83"/>
  <c r="H157" i="83"/>
  <c r="I156" i="83"/>
  <c r="H156" i="83"/>
  <c r="I155" i="83"/>
  <c r="H155" i="83"/>
  <c r="I154" i="83"/>
  <c r="H154" i="83"/>
  <c r="I153" i="83"/>
  <c r="H153" i="83"/>
  <c r="I152" i="83"/>
  <c r="H152" i="83"/>
  <c r="I151" i="83"/>
  <c r="H151" i="83"/>
  <c r="I150" i="83"/>
  <c r="H150" i="83"/>
  <c r="I149" i="83"/>
  <c r="H149" i="83"/>
  <c r="I148" i="83"/>
  <c r="H148" i="83"/>
  <c r="I147" i="83"/>
  <c r="H147" i="83"/>
  <c r="I146" i="83"/>
  <c r="H146" i="83"/>
  <c r="I145" i="83"/>
  <c r="H145" i="83"/>
  <c r="I144" i="83"/>
  <c r="H144" i="83"/>
  <c r="I143" i="83"/>
  <c r="H143" i="83"/>
  <c r="I142" i="83"/>
  <c r="H142" i="83"/>
  <c r="I141" i="83"/>
  <c r="H141" i="83"/>
  <c r="I140" i="83"/>
  <c r="H140" i="83"/>
  <c r="I139" i="83"/>
  <c r="H139" i="83"/>
  <c r="I138" i="83"/>
  <c r="H138" i="83"/>
  <c r="I137" i="83"/>
  <c r="H137" i="83"/>
  <c r="I136" i="83"/>
  <c r="H136" i="83"/>
  <c r="I135" i="83"/>
  <c r="H135" i="83"/>
  <c r="I134" i="83"/>
  <c r="H134" i="83"/>
  <c r="I133" i="83"/>
  <c r="H133" i="83"/>
  <c r="I132" i="83"/>
  <c r="H132" i="83"/>
  <c r="I131" i="83"/>
  <c r="H131" i="83"/>
  <c r="I130" i="83"/>
  <c r="H130" i="83"/>
  <c r="I129" i="83"/>
  <c r="H129" i="83"/>
  <c r="I128" i="83"/>
  <c r="H128" i="83"/>
  <c r="I127" i="83"/>
  <c r="H127" i="83"/>
  <c r="I126" i="83"/>
  <c r="H126" i="83"/>
  <c r="I125" i="83"/>
  <c r="H125" i="83"/>
  <c r="I124" i="83"/>
  <c r="H124" i="83"/>
  <c r="I123" i="83"/>
  <c r="H123" i="83"/>
  <c r="I122" i="83"/>
  <c r="H122" i="83"/>
  <c r="I121" i="83"/>
  <c r="H121" i="83"/>
  <c r="I120" i="83"/>
  <c r="H120" i="83"/>
  <c r="I119" i="83"/>
  <c r="H119" i="83"/>
  <c r="I118" i="83"/>
  <c r="H118" i="83"/>
  <c r="I117" i="83"/>
  <c r="H117" i="83"/>
  <c r="I116" i="83"/>
  <c r="H116" i="83"/>
  <c r="I115" i="83"/>
  <c r="H115" i="83"/>
  <c r="I114" i="83"/>
  <c r="H114" i="83"/>
  <c r="I113" i="83"/>
  <c r="H113" i="83"/>
  <c r="I112" i="83"/>
  <c r="H112" i="83"/>
  <c r="I111" i="83"/>
  <c r="H111" i="83"/>
  <c r="I110" i="83"/>
  <c r="H110" i="83"/>
  <c r="I109" i="83"/>
  <c r="H109" i="83"/>
  <c r="I108" i="83"/>
  <c r="H108" i="83"/>
  <c r="I107" i="83"/>
  <c r="H107" i="83"/>
  <c r="I106" i="83"/>
  <c r="H106" i="83"/>
  <c r="I105" i="83"/>
  <c r="H105" i="83"/>
  <c r="I104" i="83"/>
  <c r="H104" i="83"/>
  <c r="I103" i="83"/>
  <c r="H103" i="83"/>
  <c r="I102" i="83"/>
  <c r="H102" i="83"/>
  <c r="I101" i="83"/>
  <c r="H101" i="83"/>
  <c r="I100" i="83"/>
  <c r="H100" i="83"/>
  <c r="I99" i="83"/>
  <c r="H99" i="83"/>
  <c r="I98" i="83"/>
  <c r="H98" i="83"/>
  <c r="I97" i="83"/>
  <c r="H97" i="83"/>
  <c r="I96" i="83"/>
  <c r="H96" i="83"/>
  <c r="I95" i="83"/>
  <c r="H95" i="83"/>
  <c r="I94" i="83"/>
  <c r="H94" i="83"/>
  <c r="I93" i="83"/>
  <c r="H93" i="83"/>
  <c r="I92" i="83"/>
  <c r="H92" i="83"/>
  <c r="I91" i="83"/>
  <c r="H91" i="83"/>
  <c r="I90" i="83"/>
  <c r="H90" i="83"/>
  <c r="I89" i="83"/>
  <c r="H89" i="83"/>
  <c r="I88" i="83"/>
  <c r="H88" i="83"/>
  <c r="I87" i="83"/>
  <c r="H87" i="83"/>
  <c r="I86" i="83"/>
  <c r="H86" i="83"/>
  <c r="I85" i="83"/>
  <c r="H85" i="83"/>
  <c r="I84" i="83"/>
  <c r="H84" i="83"/>
  <c r="I83" i="83"/>
  <c r="H83" i="83"/>
  <c r="I82" i="83"/>
  <c r="H82" i="83"/>
  <c r="I81" i="83"/>
  <c r="H81" i="83"/>
  <c r="I80" i="83"/>
  <c r="H80" i="83"/>
  <c r="I79" i="83"/>
  <c r="H79" i="83"/>
  <c r="I78" i="83"/>
  <c r="H78" i="83"/>
  <c r="I77" i="83"/>
  <c r="H77" i="83"/>
  <c r="I76" i="83"/>
  <c r="H76" i="83"/>
  <c r="I75" i="83"/>
  <c r="H75" i="83"/>
  <c r="I74" i="83"/>
  <c r="H74" i="83"/>
  <c r="I73" i="83"/>
  <c r="H73" i="83"/>
  <c r="I72" i="83"/>
  <c r="H72" i="83"/>
  <c r="I71" i="83"/>
  <c r="H71" i="83"/>
  <c r="I70" i="83"/>
  <c r="H70" i="83"/>
  <c r="I69" i="83"/>
  <c r="H69" i="83"/>
  <c r="I68" i="83"/>
  <c r="H68" i="83"/>
  <c r="I67" i="83"/>
  <c r="H67" i="83"/>
  <c r="I66" i="83"/>
  <c r="H66" i="83"/>
  <c r="I65" i="83"/>
  <c r="H65" i="83"/>
  <c r="I64" i="83"/>
  <c r="H64" i="83"/>
  <c r="I63" i="83"/>
  <c r="H63" i="83"/>
  <c r="I62" i="83"/>
  <c r="H62" i="83"/>
  <c r="I61" i="83"/>
  <c r="H61" i="83"/>
  <c r="I60" i="83"/>
  <c r="H60" i="83"/>
  <c r="I59" i="83"/>
  <c r="H59" i="83"/>
  <c r="I58" i="83"/>
  <c r="H58" i="83"/>
  <c r="I57" i="83"/>
  <c r="H57" i="83"/>
  <c r="I56" i="83"/>
  <c r="H56" i="83"/>
  <c r="I55" i="83"/>
  <c r="H55" i="83"/>
  <c r="I54" i="83"/>
  <c r="H54" i="83"/>
  <c r="I53" i="83"/>
  <c r="H53" i="83"/>
  <c r="I52" i="83"/>
  <c r="H52" i="83"/>
  <c r="I51" i="83"/>
  <c r="H51" i="83"/>
  <c r="I50" i="83"/>
  <c r="H50" i="83"/>
  <c r="I49" i="83"/>
  <c r="H49" i="83"/>
  <c r="I48" i="83"/>
  <c r="H48" i="83"/>
  <c r="I47" i="83"/>
  <c r="H47" i="83"/>
  <c r="I46" i="83"/>
  <c r="H46" i="83"/>
  <c r="I45" i="83"/>
  <c r="H45" i="83"/>
  <c r="I44" i="83"/>
  <c r="H44" i="83"/>
  <c r="I43" i="83"/>
  <c r="H43" i="83"/>
  <c r="I42" i="83"/>
  <c r="H42" i="83"/>
  <c r="I41" i="83"/>
  <c r="H41" i="83"/>
  <c r="I40" i="83"/>
  <c r="H40" i="83"/>
  <c r="I39" i="83"/>
  <c r="H39" i="83"/>
  <c r="I38" i="83"/>
  <c r="H38" i="83"/>
  <c r="I37" i="83"/>
  <c r="H37" i="83"/>
  <c r="I36" i="83"/>
  <c r="H36" i="83"/>
  <c r="I35" i="83"/>
  <c r="H35" i="83"/>
  <c r="I34" i="83"/>
  <c r="H34" i="83"/>
  <c r="I33" i="83"/>
  <c r="H33" i="83"/>
  <c r="I32" i="83"/>
  <c r="H32" i="83"/>
  <c r="I31" i="83"/>
  <c r="H31" i="83"/>
  <c r="I30" i="83"/>
  <c r="H30" i="83"/>
  <c r="I29" i="83"/>
  <c r="H29" i="83"/>
  <c r="I28" i="83"/>
  <c r="H28" i="83"/>
  <c r="I27" i="83"/>
  <c r="H27" i="83"/>
  <c r="I26" i="83"/>
  <c r="H26" i="83"/>
  <c r="I25" i="83"/>
  <c r="H25" i="83"/>
  <c r="I24" i="83"/>
  <c r="H24" i="83"/>
  <c r="I23" i="83"/>
  <c r="H23" i="83"/>
  <c r="I22" i="83"/>
  <c r="H22" i="83"/>
  <c r="I21" i="83"/>
  <c r="H21" i="83"/>
  <c r="I20" i="83"/>
  <c r="H20" i="83"/>
  <c r="I19" i="83"/>
  <c r="H19" i="83"/>
  <c r="I18" i="83"/>
  <c r="H18" i="83"/>
  <c r="I17" i="83"/>
  <c r="H17" i="83"/>
  <c r="I16" i="83"/>
  <c r="H16" i="83"/>
  <c r="I15" i="83"/>
  <c r="H15" i="83"/>
  <c r="I14" i="83"/>
  <c r="H14" i="83"/>
  <c r="I13" i="83"/>
  <c r="H13" i="83"/>
  <c r="I12" i="83"/>
  <c r="H12" i="83"/>
  <c r="I11" i="83"/>
  <c r="H11" i="83"/>
  <c r="I10" i="83"/>
  <c r="H10" i="83"/>
  <c r="I9" i="83"/>
  <c r="H9" i="83"/>
  <c r="K7" i="2"/>
  <c r="K8" i="2"/>
  <c r="K9" i="2"/>
  <c r="K10" i="2"/>
  <c r="K11" i="2"/>
  <c r="K12" i="2"/>
  <c r="K13" i="2"/>
  <c r="K14" i="2"/>
  <c r="K15" i="2"/>
  <c r="K16" i="2"/>
  <c r="K17" i="2"/>
  <c r="K18" i="2"/>
  <c r="K19" i="2"/>
  <c r="K20" i="2"/>
  <c r="K21" i="2"/>
  <c r="K22" i="2"/>
  <c r="K23" i="2"/>
  <c r="K24" i="2"/>
  <c r="K25" i="2"/>
  <c r="K26" i="2"/>
  <c r="K27" i="2"/>
  <c r="K28" i="2"/>
  <c r="K29" i="2"/>
  <c r="K30" i="2"/>
  <c r="K31" i="2"/>
  <c r="K32" i="2"/>
  <c r="K33" i="2"/>
  <c r="K34" i="2"/>
  <c r="K35" i="2"/>
  <c r="K36" i="2"/>
  <c r="K37" i="2"/>
  <c r="K38" i="2"/>
  <c r="K39" i="2"/>
  <c r="K40" i="2"/>
  <c r="K41" i="2"/>
  <c r="K42" i="2"/>
  <c r="K43" i="2"/>
  <c r="K44" i="2"/>
  <c r="K45" i="2"/>
  <c r="K46" i="2"/>
  <c r="K47" i="2"/>
  <c r="K48" i="2"/>
  <c r="K49" i="2"/>
  <c r="K50" i="2"/>
  <c r="K51" i="2"/>
  <c r="K52" i="2"/>
  <c r="K53" i="2"/>
  <c r="K54" i="2"/>
  <c r="K55" i="2"/>
  <c r="K56" i="2"/>
  <c r="K57" i="2"/>
  <c r="K58" i="2"/>
  <c r="K59" i="2"/>
  <c r="K60" i="2"/>
  <c r="K61" i="2"/>
  <c r="K62" i="2"/>
  <c r="K63" i="2"/>
  <c r="K64" i="2"/>
  <c r="K65" i="2"/>
  <c r="K66" i="2"/>
  <c r="K67" i="2"/>
  <c r="K68" i="2"/>
  <c r="K69" i="2"/>
  <c r="K70" i="2"/>
  <c r="K71" i="2"/>
  <c r="K72" i="2"/>
  <c r="K73" i="2"/>
  <c r="K74" i="2"/>
  <c r="K75" i="2"/>
  <c r="K76" i="2"/>
  <c r="K77" i="2"/>
  <c r="K78" i="2"/>
  <c r="K79" i="2"/>
  <c r="K80" i="2"/>
  <c r="K81" i="2"/>
  <c r="K82" i="2"/>
  <c r="K83" i="2"/>
  <c r="K84" i="2"/>
  <c r="K85" i="2"/>
  <c r="K86" i="2"/>
  <c r="K87" i="2"/>
  <c r="K88" i="2"/>
  <c r="K89" i="2"/>
  <c r="K90" i="2"/>
  <c r="K91" i="2"/>
  <c r="K92" i="2"/>
  <c r="K93" i="2"/>
  <c r="K94" i="2"/>
  <c r="K95" i="2"/>
  <c r="K96" i="2"/>
  <c r="K97" i="2"/>
  <c r="K98" i="2"/>
  <c r="K99" i="2"/>
  <c r="K100" i="2"/>
  <c r="K101" i="2"/>
  <c r="K102" i="2"/>
  <c r="K103" i="2"/>
  <c r="K104" i="2"/>
  <c r="K105" i="2"/>
  <c r="K106" i="2"/>
  <c r="K107" i="2"/>
  <c r="K108" i="2"/>
  <c r="K109" i="2"/>
  <c r="K110" i="2"/>
  <c r="K111" i="2"/>
  <c r="K112" i="2"/>
  <c r="K113" i="2"/>
  <c r="K114" i="2"/>
  <c r="K115" i="2"/>
  <c r="K116" i="2"/>
  <c r="K117" i="2"/>
  <c r="K118" i="2"/>
  <c r="K119" i="2"/>
  <c r="K120" i="2"/>
  <c r="K121" i="2"/>
  <c r="K122" i="2"/>
  <c r="K123" i="2"/>
  <c r="K124" i="2"/>
  <c r="K125" i="2"/>
  <c r="K126" i="2"/>
  <c r="K127" i="2"/>
  <c r="K128" i="2"/>
  <c r="K129" i="2"/>
  <c r="K130" i="2"/>
  <c r="K131" i="2"/>
  <c r="K132" i="2"/>
  <c r="K133" i="2"/>
  <c r="K134" i="2"/>
  <c r="K135" i="2"/>
  <c r="K136" i="2"/>
  <c r="K137" i="2"/>
  <c r="K138" i="2"/>
  <c r="K139" i="2"/>
  <c r="K140" i="2"/>
  <c r="K141" i="2"/>
  <c r="K142" i="2"/>
  <c r="K143" i="2"/>
  <c r="K144" i="2"/>
  <c r="K145" i="2"/>
  <c r="K146" i="2"/>
  <c r="K147" i="2"/>
  <c r="K148" i="2"/>
  <c r="K149" i="2"/>
  <c r="K150" i="2"/>
  <c r="K151" i="2"/>
  <c r="K152" i="2"/>
  <c r="K153" i="2"/>
  <c r="K154" i="2"/>
  <c r="K155" i="2"/>
  <c r="K156" i="2"/>
  <c r="K157" i="2"/>
  <c r="K158" i="2"/>
  <c r="K159" i="2"/>
  <c r="K160" i="2"/>
  <c r="K161" i="2"/>
  <c r="K162" i="2"/>
  <c r="K163" i="2"/>
  <c r="K164" i="2"/>
  <c r="K165" i="2"/>
  <c r="K166" i="2"/>
  <c r="K167" i="2"/>
  <c r="K168" i="2"/>
  <c r="K169" i="2"/>
  <c r="K170" i="2"/>
  <c r="K171" i="2"/>
  <c r="K172" i="2"/>
  <c r="K173" i="2"/>
  <c r="K174" i="2"/>
  <c r="K175" i="2"/>
  <c r="K176" i="2"/>
  <c r="K177" i="2"/>
  <c r="K178" i="2"/>
  <c r="K179" i="2"/>
  <c r="K180" i="2"/>
  <c r="K181" i="2"/>
  <c r="K182" i="2"/>
  <c r="K183" i="2"/>
  <c r="K184" i="2"/>
  <c r="K185" i="2"/>
  <c r="K186" i="2"/>
  <c r="K187" i="2"/>
  <c r="K188" i="2"/>
  <c r="K189" i="2"/>
  <c r="K190" i="2"/>
  <c r="K191" i="2"/>
  <c r="K192" i="2"/>
  <c r="K193" i="2"/>
  <c r="K194" i="2"/>
  <c r="K195" i="2"/>
  <c r="K196" i="2"/>
  <c r="K197" i="2"/>
  <c r="K198" i="2"/>
  <c r="K199" i="2"/>
  <c r="K200" i="2"/>
  <c r="K201" i="2"/>
  <c r="K202" i="2"/>
  <c r="K203" i="2"/>
  <c r="K204" i="2"/>
  <c r="K205" i="2"/>
  <c r="BN10" i="85"/>
  <c r="BM10" i="85"/>
  <c r="I14" i="84" l="1"/>
  <c r="AH14" i="84"/>
  <c r="I13" i="84"/>
  <c r="AH13" i="84"/>
  <c r="I12" i="84"/>
  <c r="AH12" i="84"/>
  <c r="I8" i="84"/>
  <c r="AH8" i="84"/>
  <c r="I11" i="84"/>
  <c r="AH11" i="84"/>
  <c r="I10" i="84"/>
  <c r="AH10" i="84"/>
  <c r="AC14" i="84"/>
  <c r="E14" i="84"/>
  <c r="D14" i="84" s="1"/>
  <c r="AC13" i="84"/>
  <c r="E13" i="84"/>
  <c r="D13" i="84" s="1"/>
  <c r="AC12" i="84"/>
  <c r="AC11" i="84"/>
  <c r="E11" i="84"/>
  <c r="D11" i="84" s="1"/>
  <c r="AC10" i="84"/>
  <c r="AB94" i="85"/>
  <c r="AB150" i="85"/>
  <c r="AB170" i="85"/>
  <c r="AB178" i="85"/>
  <c r="AB186" i="85"/>
  <c r="AB194" i="85"/>
  <c r="AB202" i="85"/>
  <c r="AB55" i="85"/>
  <c r="AB78" i="85"/>
  <c r="AB100" i="85"/>
  <c r="AB141" i="85"/>
  <c r="AB148" i="85"/>
  <c r="AB90" i="85"/>
  <c r="AB122" i="85"/>
  <c r="AB129" i="85"/>
  <c r="AB142" i="85"/>
  <c r="AB155" i="85"/>
  <c r="AB161" i="85"/>
  <c r="AB168" i="85"/>
  <c r="AB176" i="85"/>
  <c r="AB184" i="85"/>
  <c r="AB192" i="85"/>
  <c r="AB200" i="85"/>
  <c r="AB208" i="85"/>
  <c r="AB53" i="85"/>
  <c r="AB60" i="85"/>
  <c r="AB69" i="85"/>
  <c r="AB76" i="85"/>
  <c r="AB96" i="85"/>
  <c r="AB115" i="85"/>
  <c r="AB130" i="85"/>
  <c r="AB136" i="85"/>
  <c r="AB143" i="85"/>
  <c r="AB107" i="85"/>
  <c r="AB159" i="85"/>
  <c r="AB106" i="85"/>
  <c r="AB139" i="85"/>
  <c r="AB145" i="85"/>
  <c r="AB158" i="85"/>
  <c r="AB165" i="85"/>
  <c r="AB172" i="85"/>
  <c r="AB57" i="85"/>
  <c r="AB64" i="85"/>
  <c r="AB112" i="85"/>
  <c r="AB133" i="85"/>
  <c r="AB140" i="85"/>
  <c r="AB162" i="85"/>
  <c r="AB169" i="85"/>
  <c r="AB104" i="85"/>
  <c r="AB123" i="85"/>
  <c r="AB149" i="85"/>
  <c r="AB156" i="85"/>
  <c r="AC9" i="84"/>
  <c r="I9" i="84"/>
  <c r="E9" i="84" s="1"/>
  <c r="AC8" i="84"/>
  <c r="H8" i="83"/>
  <c r="C204" i="72"/>
  <c r="B204" i="72"/>
  <c r="I204" i="72" s="1"/>
  <c r="I203" i="72"/>
  <c r="G203" i="72"/>
  <c r="C203" i="72"/>
  <c r="B203" i="72"/>
  <c r="C202" i="72"/>
  <c r="B202" i="72"/>
  <c r="I202" i="72" s="1"/>
  <c r="I201" i="72"/>
  <c r="C201" i="72"/>
  <c r="B201" i="72"/>
  <c r="C200" i="72"/>
  <c r="B200" i="72"/>
  <c r="I200" i="72" s="1"/>
  <c r="I199" i="72"/>
  <c r="G199" i="72"/>
  <c r="C199" i="72"/>
  <c r="B199" i="72"/>
  <c r="C198" i="72"/>
  <c r="B198" i="72"/>
  <c r="I198" i="72" s="1"/>
  <c r="I197" i="72"/>
  <c r="C197" i="72"/>
  <c r="B197" i="72"/>
  <c r="C196" i="72"/>
  <c r="B196" i="72"/>
  <c r="I196" i="72" s="1"/>
  <c r="I195" i="72"/>
  <c r="G195" i="72"/>
  <c r="C195" i="72"/>
  <c r="B195" i="72"/>
  <c r="C194" i="72"/>
  <c r="B194" i="72"/>
  <c r="I194" i="72" s="1"/>
  <c r="I193" i="72"/>
  <c r="C193" i="72"/>
  <c r="B193" i="72"/>
  <c r="C192" i="72"/>
  <c r="B192" i="72"/>
  <c r="I192" i="72" s="1"/>
  <c r="I191" i="72"/>
  <c r="G191" i="72"/>
  <c r="C191" i="72"/>
  <c r="B191" i="72"/>
  <c r="C190" i="72"/>
  <c r="B190" i="72"/>
  <c r="I190" i="72" s="1"/>
  <c r="I189" i="72"/>
  <c r="C189" i="72"/>
  <c r="B189" i="72"/>
  <c r="C188" i="72"/>
  <c r="B188" i="72"/>
  <c r="I188" i="72" s="1"/>
  <c r="I187" i="72"/>
  <c r="G187" i="72"/>
  <c r="C187" i="72"/>
  <c r="B187" i="72"/>
  <c r="C186" i="72"/>
  <c r="B186" i="72"/>
  <c r="I186" i="72" s="1"/>
  <c r="I185" i="72"/>
  <c r="C185" i="72"/>
  <c r="B185" i="72"/>
  <c r="C184" i="72"/>
  <c r="B184" i="72"/>
  <c r="I184" i="72" s="1"/>
  <c r="I183" i="72"/>
  <c r="G183" i="72"/>
  <c r="C183" i="72"/>
  <c r="B183" i="72"/>
  <c r="C182" i="72"/>
  <c r="B182" i="72"/>
  <c r="I182" i="72" s="1"/>
  <c r="I181" i="72"/>
  <c r="C181" i="72"/>
  <c r="B181" i="72"/>
  <c r="C180" i="72"/>
  <c r="B180" i="72"/>
  <c r="I180" i="72" s="1"/>
  <c r="I179" i="72"/>
  <c r="C179" i="72"/>
  <c r="B179" i="72"/>
  <c r="G179" i="72" s="1"/>
  <c r="C178" i="72"/>
  <c r="B178" i="72"/>
  <c r="I178" i="72" s="1"/>
  <c r="I177" i="72"/>
  <c r="C177" i="72"/>
  <c r="B177" i="72"/>
  <c r="C176" i="72"/>
  <c r="B176" i="72"/>
  <c r="I176" i="72" s="1"/>
  <c r="I175" i="72"/>
  <c r="C175" i="72"/>
  <c r="B175" i="72"/>
  <c r="G175" i="72" s="1"/>
  <c r="C174" i="72"/>
  <c r="B174" i="72"/>
  <c r="I174" i="72" s="1"/>
  <c r="I173" i="72"/>
  <c r="G173" i="72"/>
  <c r="C173" i="72"/>
  <c r="B173" i="72"/>
  <c r="C172" i="72"/>
  <c r="B172" i="72"/>
  <c r="I172" i="72" s="1"/>
  <c r="I171" i="72"/>
  <c r="C171" i="72"/>
  <c r="B171" i="72"/>
  <c r="G171" i="72" s="1"/>
  <c r="G170" i="72"/>
  <c r="C170" i="72"/>
  <c r="B170" i="72"/>
  <c r="I170" i="72" s="1"/>
  <c r="I169" i="72"/>
  <c r="G169" i="72"/>
  <c r="C169" i="72"/>
  <c r="B169" i="72"/>
  <c r="C168" i="72"/>
  <c r="B168" i="72"/>
  <c r="I168" i="72" s="1"/>
  <c r="I167" i="72"/>
  <c r="C167" i="72"/>
  <c r="B167" i="72"/>
  <c r="G167" i="72" s="1"/>
  <c r="G166" i="72"/>
  <c r="C166" i="72"/>
  <c r="B166" i="72"/>
  <c r="I166" i="72" s="1"/>
  <c r="I165" i="72"/>
  <c r="G165" i="72"/>
  <c r="C165" i="72"/>
  <c r="B165" i="72"/>
  <c r="C164" i="72"/>
  <c r="B164" i="72"/>
  <c r="I164" i="72" s="1"/>
  <c r="I163" i="72"/>
  <c r="C163" i="72"/>
  <c r="B163" i="72"/>
  <c r="G163" i="72" s="1"/>
  <c r="G162" i="72"/>
  <c r="C162" i="72"/>
  <c r="B162" i="72"/>
  <c r="I162" i="72" s="1"/>
  <c r="I161" i="72"/>
  <c r="C161" i="72"/>
  <c r="B161" i="72"/>
  <c r="C160" i="72"/>
  <c r="B160" i="72"/>
  <c r="I160" i="72" s="1"/>
  <c r="I159" i="72"/>
  <c r="G159" i="72"/>
  <c r="C159" i="72"/>
  <c r="B159" i="72"/>
  <c r="G158" i="72"/>
  <c r="C158" i="72"/>
  <c r="B158" i="72"/>
  <c r="I158" i="72" s="1"/>
  <c r="I157" i="72"/>
  <c r="C157" i="72"/>
  <c r="B157" i="72"/>
  <c r="C156" i="72"/>
  <c r="B156" i="72"/>
  <c r="I156" i="72" s="1"/>
  <c r="I155" i="72"/>
  <c r="C155" i="72"/>
  <c r="B155" i="72"/>
  <c r="G155" i="72" s="1"/>
  <c r="G154" i="72"/>
  <c r="C154" i="72"/>
  <c r="B154" i="72"/>
  <c r="I154" i="72" s="1"/>
  <c r="I153" i="72"/>
  <c r="C153" i="72"/>
  <c r="B153" i="72"/>
  <c r="C152" i="72"/>
  <c r="B152" i="72"/>
  <c r="I152" i="72" s="1"/>
  <c r="I151" i="72"/>
  <c r="C151" i="72"/>
  <c r="B151" i="72"/>
  <c r="G151" i="72" s="1"/>
  <c r="G150" i="72"/>
  <c r="C150" i="72"/>
  <c r="B150" i="72"/>
  <c r="I150" i="72" s="1"/>
  <c r="I149" i="72"/>
  <c r="C149" i="72"/>
  <c r="B149" i="72"/>
  <c r="C148" i="72"/>
  <c r="B148" i="72"/>
  <c r="I148" i="72" s="1"/>
  <c r="I147" i="72"/>
  <c r="G147" i="72"/>
  <c r="C147" i="72"/>
  <c r="B147" i="72"/>
  <c r="G146" i="72"/>
  <c r="C146" i="72"/>
  <c r="B146" i="72"/>
  <c r="I146" i="72" s="1"/>
  <c r="I145" i="72"/>
  <c r="C145" i="72"/>
  <c r="B145" i="72"/>
  <c r="C144" i="72"/>
  <c r="B144" i="72"/>
  <c r="I144" i="72" s="1"/>
  <c r="I143" i="72"/>
  <c r="G143" i="72"/>
  <c r="C143" i="72"/>
  <c r="B143" i="72"/>
  <c r="G142" i="72"/>
  <c r="C142" i="72"/>
  <c r="B142" i="72"/>
  <c r="I142" i="72" s="1"/>
  <c r="I141" i="72"/>
  <c r="C141" i="72"/>
  <c r="B141" i="72"/>
  <c r="C140" i="72"/>
  <c r="B140" i="72"/>
  <c r="I140" i="72" s="1"/>
  <c r="I139" i="72"/>
  <c r="C139" i="72"/>
  <c r="B139" i="72"/>
  <c r="G139" i="72" s="1"/>
  <c r="G138" i="72"/>
  <c r="C138" i="72"/>
  <c r="B138" i="72"/>
  <c r="I138" i="72" s="1"/>
  <c r="I137" i="72"/>
  <c r="C137" i="72"/>
  <c r="B137" i="72"/>
  <c r="C136" i="72"/>
  <c r="B136" i="72"/>
  <c r="I136" i="72" s="1"/>
  <c r="I135" i="72"/>
  <c r="C135" i="72"/>
  <c r="B135" i="72"/>
  <c r="G135" i="72" s="1"/>
  <c r="G134" i="72"/>
  <c r="C134" i="72"/>
  <c r="B134" i="72"/>
  <c r="I134" i="72" s="1"/>
  <c r="I133" i="72"/>
  <c r="C133" i="72"/>
  <c r="B133" i="72"/>
  <c r="C132" i="72"/>
  <c r="B132" i="72"/>
  <c r="I132" i="72" s="1"/>
  <c r="I131" i="72"/>
  <c r="C131" i="72"/>
  <c r="B131" i="72"/>
  <c r="G131" i="72" s="1"/>
  <c r="G130" i="72"/>
  <c r="C130" i="72"/>
  <c r="B130" i="72"/>
  <c r="I130" i="72" s="1"/>
  <c r="I129" i="72"/>
  <c r="C129" i="72"/>
  <c r="B129" i="72"/>
  <c r="C128" i="72"/>
  <c r="B128" i="72"/>
  <c r="I128" i="72" s="1"/>
  <c r="I127" i="72"/>
  <c r="C127" i="72"/>
  <c r="B127" i="72"/>
  <c r="G127" i="72" s="1"/>
  <c r="G126" i="72"/>
  <c r="C126" i="72"/>
  <c r="B126" i="72"/>
  <c r="I126" i="72" s="1"/>
  <c r="I125" i="72"/>
  <c r="C125" i="72"/>
  <c r="B125" i="72"/>
  <c r="C124" i="72"/>
  <c r="B124" i="72"/>
  <c r="I124" i="72" s="1"/>
  <c r="I123" i="72"/>
  <c r="C123" i="72"/>
  <c r="B123" i="72"/>
  <c r="G123" i="72" s="1"/>
  <c r="G122" i="72"/>
  <c r="C122" i="72"/>
  <c r="B122" i="72"/>
  <c r="I122" i="72" s="1"/>
  <c r="I121" i="72"/>
  <c r="G121" i="72"/>
  <c r="C121" i="72"/>
  <c r="B121" i="72"/>
  <c r="C120" i="72"/>
  <c r="B120" i="72"/>
  <c r="I120" i="72" s="1"/>
  <c r="C119" i="72"/>
  <c r="B119" i="72"/>
  <c r="C118" i="72"/>
  <c r="B118" i="72"/>
  <c r="C117" i="72"/>
  <c r="B117" i="72"/>
  <c r="C116" i="72"/>
  <c r="B116" i="72"/>
  <c r="C115" i="72"/>
  <c r="B115" i="72"/>
  <c r="C114" i="72"/>
  <c r="B114" i="72"/>
  <c r="C113" i="72"/>
  <c r="B113" i="72"/>
  <c r="C112" i="72"/>
  <c r="B112" i="72"/>
  <c r="C111" i="72"/>
  <c r="B111" i="72"/>
  <c r="C110" i="72"/>
  <c r="B110" i="72"/>
  <c r="C109" i="72"/>
  <c r="B109" i="72"/>
  <c r="C108" i="72"/>
  <c r="B108" i="72"/>
  <c r="C107" i="72"/>
  <c r="B107" i="72"/>
  <c r="C106" i="72"/>
  <c r="B106" i="72"/>
  <c r="C105" i="72"/>
  <c r="B105" i="72"/>
  <c r="H106" i="72" l="1"/>
  <c r="AH111" i="85" s="1"/>
  <c r="J106" i="72"/>
  <c r="K106" i="72"/>
  <c r="E106" i="72"/>
  <c r="H110" i="72"/>
  <c r="AH115" i="85" s="1"/>
  <c r="J110" i="72"/>
  <c r="K110" i="72"/>
  <c r="E110" i="72"/>
  <c r="J114" i="72"/>
  <c r="K114" i="72"/>
  <c r="E114" i="72"/>
  <c r="K118" i="72"/>
  <c r="J118" i="72"/>
  <c r="E118" i="72"/>
  <c r="M124" i="72"/>
  <c r="H121" i="72"/>
  <c r="AH126" i="85" s="1"/>
  <c r="J121" i="72"/>
  <c r="K121" i="72"/>
  <c r="E121" i="72"/>
  <c r="M121" i="72"/>
  <c r="H125" i="72"/>
  <c r="AH130" i="85" s="1"/>
  <c r="K125" i="72"/>
  <c r="J125" i="72"/>
  <c r="E125" i="72"/>
  <c r="M125" i="72"/>
  <c r="H129" i="72"/>
  <c r="AH134" i="85" s="1"/>
  <c r="J129" i="72"/>
  <c r="K129" i="72"/>
  <c r="E129" i="72"/>
  <c r="M129" i="72"/>
  <c r="H133" i="72"/>
  <c r="AH138" i="85" s="1"/>
  <c r="J133" i="72"/>
  <c r="K133" i="72"/>
  <c r="E133" i="72"/>
  <c r="M133" i="72"/>
  <c r="H137" i="72"/>
  <c r="AH142" i="85" s="1"/>
  <c r="J137" i="72"/>
  <c r="K137" i="72"/>
  <c r="E137" i="72"/>
  <c r="M137" i="72"/>
  <c r="H141" i="72"/>
  <c r="AH146" i="85" s="1"/>
  <c r="K141" i="72"/>
  <c r="J141" i="72"/>
  <c r="E141" i="72"/>
  <c r="M141" i="72"/>
  <c r="H145" i="72"/>
  <c r="AH150" i="85" s="1"/>
  <c r="J145" i="72"/>
  <c r="K145" i="72"/>
  <c r="E145" i="72"/>
  <c r="M145" i="72"/>
  <c r="H149" i="72"/>
  <c r="AH154" i="85" s="1"/>
  <c r="J149" i="72"/>
  <c r="K149" i="72"/>
  <c r="E149" i="72"/>
  <c r="M149" i="72"/>
  <c r="H153" i="72"/>
  <c r="AH158" i="85" s="1"/>
  <c r="J153" i="72"/>
  <c r="K153" i="72"/>
  <c r="E153" i="72"/>
  <c r="M153" i="72"/>
  <c r="H157" i="72"/>
  <c r="AH162" i="85" s="1"/>
  <c r="J157" i="72"/>
  <c r="K157" i="72"/>
  <c r="E157" i="72"/>
  <c r="M157" i="72"/>
  <c r="H161" i="72"/>
  <c r="AH166" i="85" s="1"/>
  <c r="J161" i="72"/>
  <c r="K161" i="72"/>
  <c r="E161" i="72"/>
  <c r="M161" i="72"/>
  <c r="H165" i="72"/>
  <c r="AH170" i="85" s="1"/>
  <c r="K165" i="72"/>
  <c r="J165" i="72"/>
  <c r="E165" i="72"/>
  <c r="M165" i="72"/>
  <c r="H169" i="72"/>
  <c r="AH174" i="85" s="1"/>
  <c r="J169" i="72"/>
  <c r="K169" i="72"/>
  <c r="E169" i="72"/>
  <c r="M169" i="72"/>
  <c r="H173" i="72"/>
  <c r="AH178" i="85" s="1"/>
  <c r="K173" i="72"/>
  <c r="J173" i="72"/>
  <c r="E173" i="72"/>
  <c r="M173" i="72"/>
  <c r="H177" i="72"/>
  <c r="AH182" i="85" s="1"/>
  <c r="J177" i="72"/>
  <c r="K177" i="72"/>
  <c r="E177" i="72"/>
  <c r="M177" i="72"/>
  <c r="H181" i="72"/>
  <c r="AH186" i="85" s="1"/>
  <c r="K181" i="72"/>
  <c r="J181" i="72"/>
  <c r="E181" i="72"/>
  <c r="M181" i="72"/>
  <c r="H185" i="72"/>
  <c r="AH190" i="85" s="1"/>
  <c r="J185" i="72"/>
  <c r="K185" i="72"/>
  <c r="E185" i="72"/>
  <c r="M185" i="72"/>
  <c r="H189" i="72"/>
  <c r="AH194" i="85" s="1"/>
  <c r="J189" i="72"/>
  <c r="K189" i="72"/>
  <c r="E189" i="72"/>
  <c r="M189" i="72"/>
  <c r="H193" i="72"/>
  <c r="AH198" i="85" s="1"/>
  <c r="K193" i="72"/>
  <c r="J193" i="72"/>
  <c r="E193" i="72"/>
  <c r="M193" i="72"/>
  <c r="H197" i="72"/>
  <c r="AH202" i="85" s="1"/>
  <c r="K197" i="72"/>
  <c r="J197" i="72"/>
  <c r="E197" i="72"/>
  <c r="M197" i="72"/>
  <c r="H201" i="72"/>
  <c r="AH206" i="85" s="1"/>
  <c r="J201" i="72"/>
  <c r="K201" i="72"/>
  <c r="E201" i="72"/>
  <c r="M201" i="72"/>
  <c r="H105" i="72"/>
  <c r="AH110" i="85" s="1"/>
  <c r="J105" i="72"/>
  <c r="K105" i="72"/>
  <c r="E105" i="72"/>
  <c r="K109" i="72"/>
  <c r="J109" i="72"/>
  <c r="E109" i="72"/>
  <c r="J113" i="72"/>
  <c r="K113" i="72"/>
  <c r="E113" i="72"/>
  <c r="J117" i="72"/>
  <c r="K117" i="72"/>
  <c r="E117" i="72"/>
  <c r="G120" i="72"/>
  <c r="J122" i="72"/>
  <c r="K122" i="72"/>
  <c r="E122" i="72"/>
  <c r="G124" i="72"/>
  <c r="J126" i="72"/>
  <c r="K126" i="72"/>
  <c r="E126" i="72"/>
  <c r="M126" i="72"/>
  <c r="G128" i="72"/>
  <c r="J130" i="72"/>
  <c r="K130" i="72"/>
  <c r="E130" i="72"/>
  <c r="M130" i="72"/>
  <c r="G132" i="72"/>
  <c r="K134" i="72"/>
  <c r="J134" i="72"/>
  <c r="E134" i="72"/>
  <c r="M134" i="72"/>
  <c r="G136" i="72"/>
  <c r="J138" i="72"/>
  <c r="K138" i="72"/>
  <c r="E138" i="72"/>
  <c r="M138" i="72"/>
  <c r="G140" i="72"/>
  <c r="J142" i="72"/>
  <c r="K142" i="72"/>
  <c r="E142" i="72"/>
  <c r="M142" i="72"/>
  <c r="G144" i="72"/>
  <c r="J146" i="72"/>
  <c r="K146" i="72"/>
  <c r="E146" i="72"/>
  <c r="M146" i="72"/>
  <c r="G148" i="72"/>
  <c r="K150" i="72"/>
  <c r="J150" i="72"/>
  <c r="E150" i="72"/>
  <c r="M150" i="72"/>
  <c r="G152" i="72"/>
  <c r="J154" i="72"/>
  <c r="K154" i="72"/>
  <c r="E154" i="72"/>
  <c r="M154" i="72"/>
  <c r="G156" i="72"/>
  <c r="K158" i="72"/>
  <c r="J158" i="72"/>
  <c r="E158" i="72"/>
  <c r="M158" i="72"/>
  <c r="G160" i="72"/>
  <c r="J162" i="72"/>
  <c r="K162" i="72"/>
  <c r="E162" i="72"/>
  <c r="M162" i="72"/>
  <c r="G164" i="72"/>
  <c r="H166" i="72"/>
  <c r="AH171" i="85" s="1"/>
  <c r="J166" i="72"/>
  <c r="K166" i="72"/>
  <c r="E166" i="72"/>
  <c r="M166" i="72"/>
  <c r="G168" i="72"/>
  <c r="H170" i="72"/>
  <c r="AH175" i="85" s="1"/>
  <c r="J170" i="72"/>
  <c r="K170" i="72"/>
  <c r="E170" i="72"/>
  <c r="M170" i="72"/>
  <c r="G172" i="72"/>
  <c r="H174" i="72"/>
  <c r="AH179" i="85" s="1"/>
  <c r="K174" i="72"/>
  <c r="J174" i="72"/>
  <c r="E174" i="72"/>
  <c r="M174" i="72"/>
  <c r="G176" i="72"/>
  <c r="H178" i="72"/>
  <c r="AH183" i="85" s="1"/>
  <c r="J178" i="72"/>
  <c r="K178" i="72"/>
  <c r="E178" i="72"/>
  <c r="M178" i="72"/>
  <c r="G180" i="72"/>
  <c r="H182" i="72"/>
  <c r="AH187" i="85" s="1"/>
  <c r="J182" i="72"/>
  <c r="K182" i="72"/>
  <c r="E182" i="72"/>
  <c r="M182" i="72"/>
  <c r="G184" i="72"/>
  <c r="H186" i="72"/>
  <c r="AH191" i="85" s="1"/>
  <c r="K186" i="72"/>
  <c r="J186" i="72"/>
  <c r="E186" i="72"/>
  <c r="M186" i="72"/>
  <c r="G188" i="72"/>
  <c r="H190" i="72"/>
  <c r="AH195" i="85" s="1"/>
  <c r="K190" i="72"/>
  <c r="J190" i="72"/>
  <c r="E190" i="72"/>
  <c r="M190" i="72"/>
  <c r="G192" i="72"/>
  <c r="H194" i="72"/>
  <c r="AH199" i="85" s="1"/>
  <c r="J194" i="72"/>
  <c r="K194" i="72"/>
  <c r="E194" i="72"/>
  <c r="M194" i="72"/>
  <c r="G196" i="72"/>
  <c r="H198" i="72"/>
  <c r="AH203" i="85" s="1"/>
  <c r="K198" i="72"/>
  <c r="J198" i="72"/>
  <c r="E198" i="72"/>
  <c r="M198" i="72"/>
  <c r="G200" i="72"/>
  <c r="H202" i="72"/>
  <c r="AH207" i="85" s="1"/>
  <c r="K202" i="72"/>
  <c r="J202" i="72"/>
  <c r="E202" i="72"/>
  <c r="M202" i="72"/>
  <c r="G204" i="72"/>
  <c r="H108" i="72"/>
  <c r="AH113" i="85" s="1"/>
  <c r="J108" i="72"/>
  <c r="K108" i="72"/>
  <c r="E108" i="72"/>
  <c r="J107" i="72"/>
  <c r="K107" i="72"/>
  <c r="E107" i="72"/>
  <c r="H111" i="72"/>
  <c r="AH116" i="85" s="1"/>
  <c r="K111" i="72"/>
  <c r="J111" i="72"/>
  <c r="E111" i="72"/>
  <c r="H115" i="72"/>
  <c r="AH120" i="85" s="1"/>
  <c r="J115" i="72"/>
  <c r="K115" i="72"/>
  <c r="E115" i="72"/>
  <c r="J119" i="72"/>
  <c r="K119" i="72"/>
  <c r="E119" i="72"/>
  <c r="M122" i="72"/>
  <c r="H123" i="72"/>
  <c r="AH128" i="85" s="1"/>
  <c r="J123" i="72"/>
  <c r="K123" i="72"/>
  <c r="E123" i="72"/>
  <c r="M123" i="72"/>
  <c r="G125" i="72"/>
  <c r="H127" i="72"/>
  <c r="AH132" i="85" s="1"/>
  <c r="K127" i="72"/>
  <c r="J127" i="72"/>
  <c r="E127" i="72"/>
  <c r="M127" i="72"/>
  <c r="G129" i="72"/>
  <c r="H131" i="72"/>
  <c r="AH136" i="85" s="1"/>
  <c r="J131" i="72"/>
  <c r="K131" i="72"/>
  <c r="E131" i="72"/>
  <c r="M131" i="72"/>
  <c r="G133" i="72"/>
  <c r="H135" i="72"/>
  <c r="AH140" i="85" s="1"/>
  <c r="J135" i="72"/>
  <c r="K135" i="72"/>
  <c r="E135" i="72"/>
  <c r="M135" i="72"/>
  <c r="G137" i="72"/>
  <c r="H139" i="72"/>
  <c r="AH144" i="85" s="1"/>
  <c r="J139" i="72"/>
  <c r="K139" i="72"/>
  <c r="E139" i="72"/>
  <c r="M139" i="72"/>
  <c r="G141" i="72"/>
  <c r="H143" i="72"/>
  <c r="AH148" i="85" s="1"/>
  <c r="K143" i="72"/>
  <c r="J143" i="72"/>
  <c r="E143" i="72"/>
  <c r="M143" i="72"/>
  <c r="G145" i="72"/>
  <c r="H147" i="72"/>
  <c r="AH152" i="85" s="1"/>
  <c r="J147" i="72"/>
  <c r="K147" i="72"/>
  <c r="E147" i="72"/>
  <c r="M147" i="72"/>
  <c r="G149" i="72"/>
  <c r="H151" i="72"/>
  <c r="AH156" i="85" s="1"/>
  <c r="J151" i="72"/>
  <c r="K151" i="72"/>
  <c r="E151" i="72"/>
  <c r="M151" i="72"/>
  <c r="G153" i="72"/>
  <c r="H155" i="72"/>
  <c r="AH160" i="85" s="1"/>
  <c r="J155" i="72"/>
  <c r="K155" i="72"/>
  <c r="E155" i="72"/>
  <c r="M155" i="72"/>
  <c r="G157" i="72"/>
  <c r="H159" i="72"/>
  <c r="AH164" i="85" s="1"/>
  <c r="K159" i="72"/>
  <c r="J159" i="72"/>
  <c r="E159" i="72"/>
  <c r="M159" i="72"/>
  <c r="G161" i="72"/>
  <c r="J163" i="72"/>
  <c r="K163" i="72"/>
  <c r="E163" i="72"/>
  <c r="M163" i="72"/>
  <c r="H167" i="72"/>
  <c r="AH172" i="85" s="1"/>
  <c r="K167" i="72"/>
  <c r="J167" i="72"/>
  <c r="E167" i="72"/>
  <c r="M167" i="72"/>
  <c r="H171" i="72"/>
  <c r="AH176" i="85" s="1"/>
  <c r="J171" i="72"/>
  <c r="K171" i="72"/>
  <c r="E171" i="72"/>
  <c r="M171" i="72"/>
  <c r="H175" i="72"/>
  <c r="AH180" i="85" s="1"/>
  <c r="J175" i="72"/>
  <c r="K175" i="72"/>
  <c r="E175" i="72"/>
  <c r="M175" i="72"/>
  <c r="G177" i="72"/>
  <c r="H179" i="72"/>
  <c r="AH184" i="85" s="1"/>
  <c r="K179" i="72"/>
  <c r="J179" i="72"/>
  <c r="E179" i="72"/>
  <c r="M179" i="72"/>
  <c r="G181" i="72"/>
  <c r="H183" i="72"/>
  <c r="AH188" i="85" s="1"/>
  <c r="K183" i="72"/>
  <c r="J183" i="72"/>
  <c r="E183" i="72"/>
  <c r="M183" i="72"/>
  <c r="G185" i="72"/>
  <c r="H187" i="72"/>
  <c r="AH192" i="85" s="1"/>
  <c r="J187" i="72"/>
  <c r="K187" i="72"/>
  <c r="E187" i="72"/>
  <c r="M187" i="72"/>
  <c r="G189" i="72"/>
  <c r="H191" i="72"/>
  <c r="AH196" i="85" s="1"/>
  <c r="K191" i="72"/>
  <c r="J191" i="72"/>
  <c r="E191" i="72"/>
  <c r="M191" i="72"/>
  <c r="G193" i="72"/>
  <c r="H195" i="72"/>
  <c r="AH200" i="85" s="1"/>
  <c r="J195" i="72"/>
  <c r="K195" i="72"/>
  <c r="E195" i="72"/>
  <c r="M195" i="72"/>
  <c r="G197" i="72"/>
  <c r="H199" i="72"/>
  <c r="AH204" i="85" s="1"/>
  <c r="K199" i="72"/>
  <c r="J199" i="72"/>
  <c r="E199" i="72"/>
  <c r="M199" i="72"/>
  <c r="G201" i="72"/>
  <c r="H203" i="72"/>
  <c r="AH208" i="85" s="1"/>
  <c r="J203" i="72"/>
  <c r="K203" i="72"/>
  <c r="E203" i="72"/>
  <c r="M203" i="72"/>
  <c r="H112" i="72"/>
  <c r="AH117" i="85" s="1"/>
  <c r="J112" i="72"/>
  <c r="K112" i="72"/>
  <c r="E112" i="72"/>
  <c r="H116" i="72"/>
  <c r="AH121" i="85" s="1"/>
  <c r="J116" i="72"/>
  <c r="K116" i="72"/>
  <c r="E116" i="72"/>
  <c r="K120" i="72"/>
  <c r="J120" i="72"/>
  <c r="E120" i="72"/>
  <c r="M120" i="72"/>
  <c r="J124" i="72"/>
  <c r="K124" i="72"/>
  <c r="E124" i="72"/>
  <c r="J128" i="72"/>
  <c r="K128" i="72"/>
  <c r="E128" i="72"/>
  <c r="M128" i="72"/>
  <c r="J132" i="72"/>
  <c r="K132" i="72"/>
  <c r="E132" i="72"/>
  <c r="M132" i="72"/>
  <c r="K136" i="72"/>
  <c r="J136" i="72"/>
  <c r="E136" i="72"/>
  <c r="M136" i="72"/>
  <c r="J140" i="72"/>
  <c r="K140" i="72"/>
  <c r="E140" i="72"/>
  <c r="M140" i="72"/>
  <c r="J144" i="72"/>
  <c r="K144" i="72"/>
  <c r="E144" i="72"/>
  <c r="M144" i="72"/>
  <c r="J148" i="72"/>
  <c r="K148" i="72"/>
  <c r="E148" i="72"/>
  <c r="M148" i="72"/>
  <c r="K152" i="72"/>
  <c r="J152" i="72"/>
  <c r="E152" i="72"/>
  <c r="M152" i="72"/>
  <c r="J156" i="72"/>
  <c r="K156" i="72"/>
  <c r="E156" i="72"/>
  <c r="M156" i="72"/>
  <c r="K160" i="72"/>
  <c r="J160" i="72"/>
  <c r="E160" i="72"/>
  <c r="M160" i="72"/>
  <c r="H164" i="72"/>
  <c r="AH169" i="85" s="1"/>
  <c r="J164" i="72"/>
  <c r="K164" i="72"/>
  <c r="E164" i="72"/>
  <c r="M164" i="72"/>
  <c r="H168" i="72"/>
  <c r="AH173" i="85" s="1"/>
  <c r="J168" i="72"/>
  <c r="K168" i="72"/>
  <c r="E168" i="72"/>
  <c r="M168" i="72"/>
  <c r="H172" i="72"/>
  <c r="AH177" i="85" s="1"/>
  <c r="K172" i="72"/>
  <c r="J172" i="72"/>
  <c r="E172" i="72"/>
  <c r="M172" i="72"/>
  <c r="G174" i="72"/>
  <c r="H176" i="72"/>
  <c r="AH181" i="85" s="1"/>
  <c r="K176" i="72"/>
  <c r="J176" i="72"/>
  <c r="E176" i="72"/>
  <c r="M176" i="72"/>
  <c r="G178" i="72"/>
  <c r="H180" i="72"/>
  <c r="AH185" i="85" s="1"/>
  <c r="J180" i="72"/>
  <c r="K180" i="72"/>
  <c r="E180" i="72"/>
  <c r="M180" i="72"/>
  <c r="G182" i="72"/>
  <c r="H184" i="72"/>
  <c r="AH189" i="85" s="1"/>
  <c r="K184" i="72"/>
  <c r="J184" i="72"/>
  <c r="E184" i="72"/>
  <c r="M184" i="72"/>
  <c r="G186" i="72"/>
  <c r="H188" i="72"/>
  <c r="AH193" i="85" s="1"/>
  <c r="J188" i="72"/>
  <c r="K188" i="72"/>
  <c r="E188" i="72"/>
  <c r="M188" i="72"/>
  <c r="G190" i="72"/>
  <c r="H192" i="72"/>
  <c r="AH197" i="85" s="1"/>
  <c r="K192" i="72"/>
  <c r="J192" i="72"/>
  <c r="E192" i="72"/>
  <c r="M192" i="72"/>
  <c r="G194" i="72"/>
  <c r="H196" i="72"/>
  <c r="AH201" i="85" s="1"/>
  <c r="J196" i="72"/>
  <c r="K196" i="72"/>
  <c r="E196" i="72"/>
  <c r="M196" i="72"/>
  <c r="G198" i="72"/>
  <c r="H200" i="72"/>
  <c r="AH205" i="85" s="1"/>
  <c r="J200" i="72"/>
  <c r="K200" i="72"/>
  <c r="E200" i="72"/>
  <c r="M200" i="72"/>
  <c r="G202" i="72"/>
  <c r="H204" i="72"/>
  <c r="AH209" i="85" s="1"/>
  <c r="J204" i="72"/>
  <c r="K204" i="72"/>
  <c r="E204" i="72"/>
  <c r="M204" i="72"/>
  <c r="G107" i="72"/>
  <c r="M107" i="72"/>
  <c r="I107" i="72"/>
  <c r="G109" i="72"/>
  <c r="M109" i="72"/>
  <c r="I109" i="72"/>
  <c r="G113" i="72"/>
  <c r="M113" i="72"/>
  <c r="I113" i="72"/>
  <c r="G117" i="72"/>
  <c r="M117" i="72"/>
  <c r="I117" i="72"/>
  <c r="G119" i="72"/>
  <c r="M119" i="72"/>
  <c r="I119" i="72"/>
  <c r="H114" i="72"/>
  <c r="AH119" i="85" s="1"/>
  <c r="H118" i="72"/>
  <c r="AH123" i="85" s="1"/>
  <c r="M106" i="72"/>
  <c r="I106" i="72"/>
  <c r="G106" i="72"/>
  <c r="M116" i="72"/>
  <c r="I116" i="72"/>
  <c r="G116" i="72"/>
  <c r="M108" i="72"/>
  <c r="I108" i="72"/>
  <c r="G108" i="72"/>
  <c r="M110" i="72"/>
  <c r="I110" i="72"/>
  <c r="G110" i="72"/>
  <c r="M112" i="72"/>
  <c r="I112" i="72"/>
  <c r="G112" i="72"/>
  <c r="M114" i="72"/>
  <c r="I114" i="72"/>
  <c r="G114" i="72"/>
  <c r="M118" i="72"/>
  <c r="I118" i="72"/>
  <c r="G118" i="72"/>
  <c r="H107" i="72"/>
  <c r="AH112" i="85" s="1"/>
  <c r="H109" i="72"/>
  <c r="AH114" i="85" s="1"/>
  <c r="H113" i="72"/>
  <c r="AH118" i="85" s="1"/>
  <c r="H117" i="72"/>
  <c r="AH122" i="85" s="1"/>
  <c r="H119" i="72"/>
  <c r="AH124" i="85" s="1"/>
  <c r="G105" i="72"/>
  <c r="M105" i="72"/>
  <c r="I105" i="72"/>
  <c r="G111" i="72"/>
  <c r="M111" i="72"/>
  <c r="I111" i="72"/>
  <c r="G115" i="72"/>
  <c r="M115" i="72"/>
  <c r="I115" i="72"/>
  <c r="H120" i="72"/>
  <c r="AH125" i="85" s="1"/>
  <c r="H122" i="72"/>
  <c r="AH127" i="85" s="1"/>
  <c r="H124" i="72"/>
  <c r="AH129" i="85" s="1"/>
  <c r="H126" i="72"/>
  <c r="AH131" i="85" s="1"/>
  <c r="H128" i="72"/>
  <c r="AH133" i="85" s="1"/>
  <c r="H130" i="72"/>
  <c r="AH135" i="85" s="1"/>
  <c r="H132" i="72"/>
  <c r="AH137" i="85" s="1"/>
  <c r="H134" i="72"/>
  <c r="AH139" i="85" s="1"/>
  <c r="H136" i="72"/>
  <c r="AH141" i="85" s="1"/>
  <c r="H138" i="72"/>
  <c r="AH143" i="85" s="1"/>
  <c r="H140" i="72"/>
  <c r="AH145" i="85" s="1"/>
  <c r="H142" i="72"/>
  <c r="AH147" i="85" s="1"/>
  <c r="H144" i="72"/>
  <c r="AH149" i="85" s="1"/>
  <c r="H146" i="72"/>
  <c r="AH151" i="85" s="1"/>
  <c r="H148" i="72"/>
  <c r="AH153" i="85" s="1"/>
  <c r="H150" i="72"/>
  <c r="AH155" i="85" s="1"/>
  <c r="H152" i="72"/>
  <c r="AH157" i="85" s="1"/>
  <c r="H154" i="72"/>
  <c r="AH159" i="85" s="1"/>
  <c r="H156" i="72"/>
  <c r="AH161" i="85" s="1"/>
  <c r="H158" i="72"/>
  <c r="AH163" i="85" s="1"/>
  <c r="H160" i="72"/>
  <c r="AH165" i="85" s="1"/>
  <c r="H162" i="72"/>
  <c r="AH167" i="85" s="1"/>
  <c r="H163" i="72"/>
  <c r="AH168" i="85" s="1"/>
  <c r="L200" i="72" l="1"/>
  <c r="L164" i="72"/>
  <c r="L124" i="72"/>
  <c r="L179" i="72"/>
  <c r="L167" i="72"/>
  <c r="L107" i="72"/>
  <c r="L109" i="72"/>
  <c r="L201" i="72"/>
  <c r="L185" i="72"/>
  <c r="L169" i="72"/>
  <c r="L153" i="72"/>
  <c r="L137" i="72"/>
  <c r="L114" i="72"/>
  <c r="L204" i="72"/>
  <c r="L196" i="72"/>
  <c r="L188" i="72"/>
  <c r="L180" i="72"/>
  <c r="L199" i="72"/>
  <c r="L191" i="72"/>
  <c r="L183" i="72"/>
  <c r="L171" i="72"/>
  <c r="L159" i="72"/>
  <c r="L143" i="72"/>
  <c r="L198" i="72"/>
  <c r="L190" i="72"/>
  <c r="L174" i="72"/>
  <c r="L142" i="72"/>
  <c r="L126" i="72"/>
  <c r="L122" i="72"/>
  <c r="L105" i="72"/>
  <c r="L177" i="72"/>
  <c r="L173" i="72"/>
  <c r="L161" i="72"/>
  <c r="L145" i="72"/>
  <c r="L141" i="72"/>
  <c r="L129" i="72"/>
  <c r="L125" i="72"/>
  <c r="L160" i="72"/>
  <c r="L152" i="72"/>
  <c r="L136" i="72"/>
  <c r="L163" i="72"/>
  <c r="L202" i="72"/>
  <c r="L186" i="72"/>
  <c r="L197" i="72"/>
  <c r="L181" i="72"/>
  <c r="L165" i="72"/>
  <c r="L118" i="72"/>
  <c r="L172" i="72"/>
  <c r="L156" i="72"/>
  <c r="L148" i="72"/>
  <c r="L144" i="72"/>
  <c r="L140" i="72"/>
  <c r="L132" i="72"/>
  <c r="L128" i="72"/>
  <c r="L175" i="72"/>
  <c r="L151" i="72"/>
  <c r="L135" i="72"/>
  <c r="L127" i="72"/>
  <c r="L119" i="72"/>
  <c r="L194" i="72"/>
  <c r="L178" i="72"/>
  <c r="L170" i="72"/>
  <c r="L162" i="72"/>
  <c r="L158" i="72"/>
  <c r="L146" i="72"/>
  <c r="L130" i="72"/>
  <c r="L117" i="72"/>
  <c r="L113" i="72"/>
  <c r="L193" i="72"/>
  <c r="L149" i="72"/>
  <c r="L133" i="72"/>
  <c r="L192" i="72"/>
  <c r="L184" i="72"/>
  <c r="L176" i="72"/>
  <c r="L168" i="72"/>
  <c r="L120" i="72"/>
  <c r="L116" i="72"/>
  <c r="L112" i="72"/>
  <c r="L203" i="72"/>
  <c r="L195" i="72"/>
  <c r="L187" i="72"/>
  <c r="L155" i="72"/>
  <c r="L147" i="72"/>
  <c r="L139" i="72"/>
  <c r="L131" i="72"/>
  <c r="L123" i="72"/>
  <c r="L115" i="72"/>
  <c r="L111" i="72"/>
  <c r="L108" i="72"/>
  <c r="L182" i="72"/>
  <c r="L166" i="72"/>
  <c r="L154" i="72"/>
  <c r="L150" i="72"/>
  <c r="L138" i="72"/>
  <c r="L134" i="72"/>
  <c r="L189" i="72"/>
  <c r="L157" i="72"/>
  <c r="L121" i="72"/>
  <c r="L110" i="72"/>
  <c r="L106" i="72"/>
  <c r="DO209" i="37"/>
  <c r="DC209" i="37"/>
  <c r="CQ209" i="37"/>
  <c r="CB209" i="37"/>
  <c r="CC209" i="37" s="1"/>
  <c r="BS209" i="37"/>
  <c r="BT209" i="37" s="1"/>
  <c r="BU209" i="37" s="1"/>
  <c r="BV209" i="37" s="1"/>
  <c r="BW209" i="37" s="1"/>
  <c r="BX209" i="37" s="1"/>
  <c r="BY209" i="37" s="1"/>
  <c r="BG209" i="37"/>
  <c r="AU209" i="37"/>
  <c r="AV209" i="37" s="1"/>
  <c r="AW209" i="37" s="1"/>
  <c r="AX209" i="37" s="1"/>
  <c r="AY209" i="37" s="1"/>
  <c r="AZ209" i="37" s="1"/>
  <c r="BA209" i="37" s="1"/>
  <c r="BB209" i="37" s="1"/>
  <c r="BC209" i="37" s="1"/>
  <c r="BD209" i="37" s="1"/>
  <c r="BE209" i="37" s="1"/>
  <c r="AI209" i="37"/>
  <c r="I209" i="37"/>
  <c r="EW209" i="37" s="1"/>
  <c r="H209" i="37"/>
  <c r="EV209" i="37" s="1"/>
  <c r="DO208" i="37"/>
  <c r="DC208" i="37"/>
  <c r="CQ208" i="37"/>
  <c r="CB208" i="37"/>
  <c r="CC208" i="37" s="1"/>
  <c r="BS208" i="37"/>
  <c r="BT208" i="37" s="1"/>
  <c r="BU208" i="37" s="1"/>
  <c r="BV208" i="37" s="1"/>
  <c r="BW208" i="37" s="1"/>
  <c r="BX208" i="37" s="1"/>
  <c r="BY208" i="37" s="1"/>
  <c r="BG208" i="37"/>
  <c r="AU208" i="37"/>
  <c r="AV208" i="37" s="1"/>
  <c r="AW208" i="37" s="1"/>
  <c r="AX208" i="37" s="1"/>
  <c r="AY208" i="37" s="1"/>
  <c r="AZ208" i="37" s="1"/>
  <c r="BA208" i="37" s="1"/>
  <c r="BB208" i="37" s="1"/>
  <c r="BC208" i="37" s="1"/>
  <c r="BD208" i="37" s="1"/>
  <c r="BE208" i="37" s="1"/>
  <c r="AI208" i="37"/>
  <c r="I208" i="37"/>
  <c r="EW208" i="37" s="1"/>
  <c r="H208" i="37"/>
  <c r="EV208" i="37" s="1"/>
  <c r="DO207" i="37"/>
  <c r="DC207" i="37"/>
  <c r="CQ207" i="37"/>
  <c r="CB207" i="37"/>
  <c r="CC207" i="37" s="1"/>
  <c r="BS207" i="37"/>
  <c r="BT207" i="37" s="1"/>
  <c r="BU207" i="37" s="1"/>
  <c r="BV207" i="37" s="1"/>
  <c r="BW207" i="37" s="1"/>
  <c r="BX207" i="37" s="1"/>
  <c r="BY207" i="37" s="1"/>
  <c r="BG207" i="37"/>
  <c r="AU207" i="37"/>
  <c r="AV207" i="37" s="1"/>
  <c r="AW207" i="37" s="1"/>
  <c r="AX207" i="37" s="1"/>
  <c r="AY207" i="37" s="1"/>
  <c r="AZ207" i="37" s="1"/>
  <c r="BA207" i="37" s="1"/>
  <c r="BB207" i="37" s="1"/>
  <c r="BC207" i="37" s="1"/>
  <c r="BD207" i="37" s="1"/>
  <c r="BE207" i="37" s="1"/>
  <c r="AI207" i="37"/>
  <c r="I207" i="37"/>
  <c r="EW207" i="37" s="1"/>
  <c r="H207" i="37"/>
  <c r="EV207" i="37" s="1"/>
  <c r="DO206" i="37"/>
  <c r="DC206" i="37"/>
  <c r="CQ206" i="37"/>
  <c r="CB206" i="37"/>
  <c r="CC206" i="37" s="1"/>
  <c r="BS206" i="37"/>
  <c r="BT206" i="37" s="1"/>
  <c r="BU206" i="37" s="1"/>
  <c r="BV206" i="37" s="1"/>
  <c r="BW206" i="37" s="1"/>
  <c r="BX206" i="37" s="1"/>
  <c r="BY206" i="37" s="1"/>
  <c r="BG206" i="37"/>
  <c r="AU206" i="37"/>
  <c r="AV206" i="37" s="1"/>
  <c r="AW206" i="37" s="1"/>
  <c r="AX206" i="37" s="1"/>
  <c r="AY206" i="37" s="1"/>
  <c r="AZ206" i="37" s="1"/>
  <c r="BA206" i="37" s="1"/>
  <c r="BB206" i="37" s="1"/>
  <c r="BC206" i="37" s="1"/>
  <c r="BD206" i="37" s="1"/>
  <c r="BE206" i="37" s="1"/>
  <c r="AI206" i="37"/>
  <c r="I206" i="37"/>
  <c r="EW206" i="37" s="1"/>
  <c r="H206" i="37"/>
  <c r="EV206" i="37" s="1"/>
  <c r="DO205" i="37"/>
  <c r="DC205" i="37"/>
  <c r="CQ205" i="37"/>
  <c r="CB205" i="37"/>
  <c r="CC205" i="37" s="1"/>
  <c r="BS205" i="37"/>
  <c r="BT205" i="37" s="1"/>
  <c r="BU205" i="37" s="1"/>
  <c r="BV205" i="37" s="1"/>
  <c r="BW205" i="37" s="1"/>
  <c r="BX205" i="37" s="1"/>
  <c r="BY205" i="37" s="1"/>
  <c r="BG205" i="37"/>
  <c r="AU205" i="37"/>
  <c r="AV205" i="37" s="1"/>
  <c r="AW205" i="37" s="1"/>
  <c r="AX205" i="37" s="1"/>
  <c r="AY205" i="37" s="1"/>
  <c r="AZ205" i="37" s="1"/>
  <c r="BA205" i="37" s="1"/>
  <c r="BB205" i="37" s="1"/>
  <c r="BC205" i="37" s="1"/>
  <c r="BD205" i="37" s="1"/>
  <c r="BE205" i="37" s="1"/>
  <c r="AI205" i="37"/>
  <c r="I205" i="37"/>
  <c r="EW205" i="37" s="1"/>
  <c r="H205" i="37"/>
  <c r="EV205" i="37" s="1"/>
  <c r="DO204" i="37"/>
  <c r="DC204" i="37"/>
  <c r="CQ204" i="37"/>
  <c r="CB204" i="37"/>
  <c r="CC204" i="37" s="1"/>
  <c r="BS204" i="37"/>
  <c r="BT204" i="37" s="1"/>
  <c r="BU204" i="37" s="1"/>
  <c r="BV204" i="37" s="1"/>
  <c r="BW204" i="37" s="1"/>
  <c r="BX204" i="37" s="1"/>
  <c r="BY204" i="37" s="1"/>
  <c r="BG204" i="37"/>
  <c r="AU204" i="37"/>
  <c r="AV204" i="37" s="1"/>
  <c r="AW204" i="37" s="1"/>
  <c r="AX204" i="37" s="1"/>
  <c r="AY204" i="37" s="1"/>
  <c r="AZ204" i="37" s="1"/>
  <c r="BA204" i="37" s="1"/>
  <c r="BB204" i="37" s="1"/>
  <c r="BC204" i="37" s="1"/>
  <c r="BD204" i="37" s="1"/>
  <c r="BE204" i="37" s="1"/>
  <c r="AI204" i="37"/>
  <c r="I204" i="37"/>
  <c r="EW204" i="37" s="1"/>
  <c r="H204" i="37"/>
  <c r="EV204" i="37" s="1"/>
  <c r="DO203" i="37"/>
  <c r="DC203" i="37"/>
  <c r="CQ203" i="37"/>
  <c r="CB203" i="37"/>
  <c r="CC203" i="37" s="1"/>
  <c r="BS203" i="37"/>
  <c r="BT203" i="37" s="1"/>
  <c r="BU203" i="37" s="1"/>
  <c r="BV203" i="37" s="1"/>
  <c r="BW203" i="37" s="1"/>
  <c r="BX203" i="37" s="1"/>
  <c r="BY203" i="37" s="1"/>
  <c r="BG203" i="37"/>
  <c r="AU203" i="37"/>
  <c r="AV203" i="37" s="1"/>
  <c r="AW203" i="37" s="1"/>
  <c r="AX203" i="37" s="1"/>
  <c r="AY203" i="37" s="1"/>
  <c r="AZ203" i="37" s="1"/>
  <c r="BA203" i="37" s="1"/>
  <c r="BB203" i="37" s="1"/>
  <c r="BC203" i="37" s="1"/>
  <c r="BD203" i="37" s="1"/>
  <c r="BE203" i="37" s="1"/>
  <c r="AI203" i="37"/>
  <c r="I203" i="37"/>
  <c r="EW203" i="37" s="1"/>
  <c r="H203" i="37"/>
  <c r="EV203" i="37" s="1"/>
  <c r="DO202" i="37"/>
  <c r="DC202" i="37"/>
  <c r="CQ202" i="37"/>
  <c r="CB202" i="37"/>
  <c r="CC202" i="37" s="1"/>
  <c r="BS202" i="37"/>
  <c r="BT202" i="37" s="1"/>
  <c r="BU202" i="37" s="1"/>
  <c r="BV202" i="37" s="1"/>
  <c r="BW202" i="37" s="1"/>
  <c r="BX202" i="37" s="1"/>
  <c r="BY202" i="37" s="1"/>
  <c r="BG202" i="37"/>
  <c r="AU202" i="37"/>
  <c r="AV202" i="37" s="1"/>
  <c r="AW202" i="37" s="1"/>
  <c r="AX202" i="37" s="1"/>
  <c r="AY202" i="37" s="1"/>
  <c r="AZ202" i="37" s="1"/>
  <c r="BA202" i="37" s="1"/>
  <c r="BB202" i="37" s="1"/>
  <c r="BC202" i="37" s="1"/>
  <c r="BD202" i="37" s="1"/>
  <c r="BE202" i="37" s="1"/>
  <c r="AI202" i="37"/>
  <c r="I202" i="37"/>
  <c r="EW202" i="37" s="1"/>
  <c r="H202" i="37"/>
  <c r="EV202" i="37" s="1"/>
  <c r="DO201" i="37"/>
  <c r="DC201" i="37"/>
  <c r="CQ201" i="37"/>
  <c r="CB201" i="37"/>
  <c r="CC201" i="37" s="1"/>
  <c r="BS201" i="37"/>
  <c r="BT201" i="37" s="1"/>
  <c r="BU201" i="37" s="1"/>
  <c r="BV201" i="37" s="1"/>
  <c r="BW201" i="37" s="1"/>
  <c r="BX201" i="37" s="1"/>
  <c r="BY201" i="37" s="1"/>
  <c r="BG201" i="37"/>
  <c r="AU201" i="37"/>
  <c r="AV201" i="37" s="1"/>
  <c r="AW201" i="37" s="1"/>
  <c r="AX201" i="37" s="1"/>
  <c r="AY201" i="37" s="1"/>
  <c r="AZ201" i="37" s="1"/>
  <c r="BA201" i="37" s="1"/>
  <c r="BB201" i="37" s="1"/>
  <c r="BC201" i="37" s="1"/>
  <c r="BD201" i="37" s="1"/>
  <c r="BE201" i="37" s="1"/>
  <c r="AI201" i="37"/>
  <c r="I201" i="37"/>
  <c r="EW201" i="37" s="1"/>
  <c r="H201" i="37"/>
  <c r="EV201" i="37" s="1"/>
  <c r="DO200" i="37"/>
  <c r="DC200" i="37"/>
  <c r="CQ200" i="37"/>
  <c r="CB200" i="37"/>
  <c r="CC200" i="37" s="1"/>
  <c r="BS200" i="37"/>
  <c r="BT200" i="37" s="1"/>
  <c r="BU200" i="37" s="1"/>
  <c r="BV200" i="37" s="1"/>
  <c r="BW200" i="37" s="1"/>
  <c r="BX200" i="37" s="1"/>
  <c r="BY200" i="37" s="1"/>
  <c r="BG200" i="37"/>
  <c r="AU200" i="37"/>
  <c r="AV200" i="37" s="1"/>
  <c r="AW200" i="37" s="1"/>
  <c r="AX200" i="37" s="1"/>
  <c r="AY200" i="37" s="1"/>
  <c r="AZ200" i="37" s="1"/>
  <c r="BA200" i="37" s="1"/>
  <c r="BB200" i="37" s="1"/>
  <c r="BC200" i="37" s="1"/>
  <c r="BD200" i="37" s="1"/>
  <c r="BE200" i="37" s="1"/>
  <c r="AI200" i="37"/>
  <c r="I200" i="37"/>
  <c r="EW200" i="37" s="1"/>
  <c r="H200" i="37"/>
  <c r="EV200" i="37" s="1"/>
  <c r="DO199" i="37"/>
  <c r="DC199" i="37"/>
  <c r="CQ199" i="37"/>
  <c r="CB199" i="37"/>
  <c r="CC199" i="37" s="1"/>
  <c r="BS199" i="37"/>
  <c r="BT199" i="37" s="1"/>
  <c r="BU199" i="37" s="1"/>
  <c r="BV199" i="37" s="1"/>
  <c r="BW199" i="37" s="1"/>
  <c r="BX199" i="37" s="1"/>
  <c r="BY199" i="37" s="1"/>
  <c r="BG199" i="37"/>
  <c r="AU199" i="37"/>
  <c r="AV199" i="37" s="1"/>
  <c r="AW199" i="37" s="1"/>
  <c r="AX199" i="37" s="1"/>
  <c r="AY199" i="37" s="1"/>
  <c r="AZ199" i="37" s="1"/>
  <c r="BA199" i="37" s="1"/>
  <c r="BB199" i="37" s="1"/>
  <c r="BC199" i="37" s="1"/>
  <c r="BD199" i="37" s="1"/>
  <c r="BE199" i="37" s="1"/>
  <c r="AI199" i="37"/>
  <c r="I199" i="37"/>
  <c r="EW199" i="37" s="1"/>
  <c r="H199" i="37"/>
  <c r="EV199" i="37" s="1"/>
  <c r="DO198" i="37"/>
  <c r="DC198" i="37"/>
  <c r="CQ198" i="37"/>
  <c r="CB198" i="37"/>
  <c r="CC198" i="37" s="1"/>
  <c r="BS198" i="37"/>
  <c r="BT198" i="37" s="1"/>
  <c r="BU198" i="37" s="1"/>
  <c r="BV198" i="37" s="1"/>
  <c r="BW198" i="37" s="1"/>
  <c r="BX198" i="37" s="1"/>
  <c r="BY198" i="37" s="1"/>
  <c r="BG198" i="37"/>
  <c r="AU198" i="37"/>
  <c r="AV198" i="37" s="1"/>
  <c r="AW198" i="37" s="1"/>
  <c r="AX198" i="37" s="1"/>
  <c r="AY198" i="37" s="1"/>
  <c r="AZ198" i="37" s="1"/>
  <c r="BA198" i="37" s="1"/>
  <c r="BB198" i="37" s="1"/>
  <c r="BC198" i="37" s="1"/>
  <c r="BD198" i="37" s="1"/>
  <c r="BE198" i="37" s="1"/>
  <c r="AI198" i="37"/>
  <c r="I198" i="37"/>
  <c r="EW198" i="37" s="1"/>
  <c r="H198" i="37"/>
  <c r="EV198" i="37" s="1"/>
  <c r="DO197" i="37"/>
  <c r="DC197" i="37"/>
  <c r="CQ197" i="37"/>
  <c r="CB197" i="37"/>
  <c r="CC197" i="37" s="1"/>
  <c r="BS197" i="37"/>
  <c r="BT197" i="37" s="1"/>
  <c r="BU197" i="37" s="1"/>
  <c r="BV197" i="37" s="1"/>
  <c r="BW197" i="37" s="1"/>
  <c r="BX197" i="37" s="1"/>
  <c r="BY197" i="37" s="1"/>
  <c r="BG197" i="37"/>
  <c r="AU197" i="37"/>
  <c r="AV197" i="37" s="1"/>
  <c r="AW197" i="37" s="1"/>
  <c r="AX197" i="37" s="1"/>
  <c r="AY197" i="37" s="1"/>
  <c r="AZ197" i="37" s="1"/>
  <c r="BA197" i="37" s="1"/>
  <c r="BB197" i="37" s="1"/>
  <c r="BC197" i="37" s="1"/>
  <c r="BD197" i="37" s="1"/>
  <c r="BE197" i="37" s="1"/>
  <c r="AI197" i="37"/>
  <c r="I197" i="37"/>
  <c r="EW197" i="37" s="1"/>
  <c r="H197" i="37"/>
  <c r="EV197" i="37" s="1"/>
  <c r="DO196" i="37"/>
  <c r="DC196" i="37"/>
  <c r="CQ196" i="37"/>
  <c r="CB196" i="37"/>
  <c r="CC196" i="37" s="1"/>
  <c r="BS196" i="37"/>
  <c r="BT196" i="37" s="1"/>
  <c r="BU196" i="37" s="1"/>
  <c r="BV196" i="37" s="1"/>
  <c r="BW196" i="37" s="1"/>
  <c r="BX196" i="37" s="1"/>
  <c r="BY196" i="37" s="1"/>
  <c r="BG196" i="37"/>
  <c r="AU196" i="37"/>
  <c r="AV196" i="37" s="1"/>
  <c r="AW196" i="37" s="1"/>
  <c r="AX196" i="37" s="1"/>
  <c r="AY196" i="37" s="1"/>
  <c r="AZ196" i="37" s="1"/>
  <c r="BA196" i="37" s="1"/>
  <c r="BB196" i="37" s="1"/>
  <c r="BC196" i="37" s="1"/>
  <c r="BD196" i="37" s="1"/>
  <c r="BE196" i="37" s="1"/>
  <c r="AI196" i="37"/>
  <c r="I196" i="37"/>
  <c r="EW196" i="37" s="1"/>
  <c r="H196" i="37"/>
  <c r="EV196" i="37" s="1"/>
  <c r="DO195" i="37"/>
  <c r="DC195" i="37"/>
  <c r="CQ195" i="37"/>
  <c r="CB195" i="37"/>
  <c r="CC195" i="37" s="1"/>
  <c r="BS195" i="37"/>
  <c r="BT195" i="37" s="1"/>
  <c r="BU195" i="37" s="1"/>
  <c r="BV195" i="37" s="1"/>
  <c r="BW195" i="37" s="1"/>
  <c r="BX195" i="37" s="1"/>
  <c r="BY195" i="37" s="1"/>
  <c r="BG195" i="37"/>
  <c r="AU195" i="37"/>
  <c r="AV195" i="37" s="1"/>
  <c r="AW195" i="37" s="1"/>
  <c r="AX195" i="37" s="1"/>
  <c r="AY195" i="37" s="1"/>
  <c r="AZ195" i="37" s="1"/>
  <c r="BA195" i="37" s="1"/>
  <c r="BB195" i="37" s="1"/>
  <c r="BC195" i="37" s="1"/>
  <c r="BD195" i="37" s="1"/>
  <c r="BE195" i="37" s="1"/>
  <c r="AI195" i="37"/>
  <c r="I195" i="37"/>
  <c r="EW195" i="37" s="1"/>
  <c r="H195" i="37"/>
  <c r="EV195" i="37" s="1"/>
  <c r="DO194" i="37"/>
  <c r="DC194" i="37"/>
  <c r="CQ194" i="37"/>
  <c r="CB194" i="37"/>
  <c r="CC194" i="37" s="1"/>
  <c r="BS194" i="37"/>
  <c r="BT194" i="37" s="1"/>
  <c r="BU194" i="37" s="1"/>
  <c r="BV194" i="37" s="1"/>
  <c r="BW194" i="37" s="1"/>
  <c r="BX194" i="37" s="1"/>
  <c r="BY194" i="37" s="1"/>
  <c r="BG194" i="37"/>
  <c r="AU194" i="37"/>
  <c r="AV194" i="37" s="1"/>
  <c r="AW194" i="37" s="1"/>
  <c r="AX194" i="37" s="1"/>
  <c r="AY194" i="37" s="1"/>
  <c r="AZ194" i="37" s="1"/>
  <c r="BA194" i="37" s="1"/>
  <c r="BB194" i="37" s="1"/>
  <c r="BC194" i="37" s="1"/>
  <c r="BD194" i="37" s="1"/>
  <c r="BE194" i="37" s="1"/>
  <c r="AI194" i="37"/>
  <c r="I194" i="37"/>
  <c r="EW194" i="37" s="1"/>
  <c r="H194" i="37"/>
  <c r="EV194" i="37" s="1"/>
  <c r="DO193" i="37"/>
  <c r="DC193" i="37"/>
  <c r="CQ193" i="37"/>
  <c r="CB193" i="37"/>
  <c r="CC193" i="37" s="1"/>
  <c r="BS193" i="37"/>
  <c r="BT193" i="37" s="1"/>
  <c r="BU193" i="37" s="1"/>
  <c r="BV193" i="37" s="1"/>
  <c r="BW193" i="37" s="1"/>
  <c r="BX193" i="37" s="1"/>
  <c r="BY193" i="37" s="1"/>
  <c r="BG193" i="37"/>
  <c r="AU193" i="37"/>
  <c r="AV193" i="37" s="1"/>
  <c r="AW193" i="37" s="1"/>
  <c r="AX193" i="37" s="1"/>
  <c r="AY193" i="37" s="1"/>
  <c r="AZ193" i="37" s="1"/>
  <c r="BA193" i="37" s="1"/>
  <c r="BB193" i="37" s="1"/>
  <c r="BC193" i="37" s="1"/>
  <c r="BD193" i="37" s="1"/>
  <c r="BE193" i="37" s="1"/>
  <c r="AI193" i="37"/>
  <c r="I193" i="37"/>
  <c r="EW193" i="37" s="1"/>
  <c r="H193" i="37"/>
  <c r="EV193" i="37" s="1"/>
  <c r="DO192" i="37"/>
  <c r="DC192" i="37"/>
  <c r="CQ192" i="37"/>
  <c r="CB192" i="37"/>
  <c r="CC192" i="37" s="1"/>
  <c r="BS192" i="37"/>
  <c r="BT192" i="37" s="1"/>
  <c r="BU192" i="37" s="1"/>
  <c r="BV192" i="37" s="1"/>
  <c r="BW192" i="37" s="1"/>
  <c r="BX192" i="37" s="1"/>
  <c r="BY192" i="37" s="1"/>
  <c r="BG192" i="37"/>
  <c r="AU192" i="37"/>
  <c r="AV192" i="37" s="1"/>
  <c r="AW192" i="37" s="1"/>
  <c r="AX192" i="37" s="1"/>
  <c r="AY192" i="37" s="1"/>
  <c r="AZ192" i="37" s="1"/>
  <c r="BA192" i="37" s="1"/>
  <c r="BB192" i="37" s="1"/>
  <c r="BC192" i="37" s="1"/>
  <c r="BD192" i="37" s="1"/>
  <c r="BE192" i="37" s="1"/>
  <c r="AI192" i="37"/>
  <c r="I192" i="37"/>
  <c r="EW192" i="37" s="1"/>
  <c r="H192" i="37"/>
  <c r="EV192" i="37" s="1"/>
  <c r="DO191" i="37"/>
  <c r="DC191" i="37"/>
  <c r="CQ191" i="37"/>
  <c r="CB191" i="37"/>
  <c r="CC191" i="37" s="1"/>
  <c r="BS191" i="37"/>
  <c r="BT191" i="37" s="1"/>
  <c r="BU191" i="37" s="1"/>
  <c r="BV191" i="37" s="1"/>
  <c r="BW191" i="37" s="1"/>
  <c r="BX191" i="37" s="1"/>
  <c r="BY191" i="37" s="1"/>
  <c r="BG191" i="37"/>
  <c r="AU191" i="37"/>
  <c r="AV191" i="37" s="1"/>
  <c r="AW191" i="37" s="1"/>
  <c r="AX191" i="37" s="1"/>
  <c r="AY191" i="37" s="1"/>
  <c r="AZ191" i="37" s="1"/>
  <c r="BA191" i="37" s="1"/>
  <c r="BB191" i="37" s="1"/>
  <c r="BC191" i="37" s="1"/>
  <c r="BD191" i="37" s="1"/>
  <c r="BE191" i="37" s="1"/>
  <c r="AI191" i="37"/>
  <c r="I191" i="37"/>
  <c r="EW191" i="37" s="1"/>
  <c r="H191" i="37"/>
  <c r="EV191" i="37" s="1"/>
  <c r="DO190" i="37"/>
  <c r="DC190" i="37"/>
  <c r="CQ190" i="37"/>
  <c r="CB190" i="37"/>
  <c r="CC190" i="37" s="1"/>
  <c r="BS190" i="37"/>
  <c r="BT190" i="37" s="1"/>
  <c r="BU190" i="37" s="1"/>
  <c r="BV190" i="37" s="1"/>
  <c r="BW190" i="37" s="1"/>
  <c r="BX190" i="37" s="1"/>
  <c r="BY190" i="37" s="1"/>
  <c r="BG190" i="37"/>
  <c r="AU190" i="37"/>
  <c r="AV190" i="37" s="1"/>
  <c r="AW190" i="37" s="1"/>
  <c r="AX190" i="37" s="1"/>
  <c r="AY190" i="37" s="1"/>
  <c r="AZ190" i="37" s="1"/>
  <c r="BA190" i="37" s="1"/>
  <c r="BB190" i="37" s="1"/>
  <c r="BC190" i="37" s="1"/>
  <c r="BD190" i="37" s="1"/>
  <c r="BE190" i="37" s="1"/>
  <c r="AI190" i="37"/>
  <c r="I190" i="37"/>
  <c r="EW190" i="37" s="1"/>
  <c r="H190" i="37"/>
  <c r="EV190" i="37" s="1"/>
  <c r="DO189" i="37"/>
  <c r="DC189" i="37"/>
  <c r="CQ189" i="37"/>
  <c r="CB189" i="37"/>
  <c r="CC189" i="37" s="1"/>
  <c r="BS189" i="37"/>
  <c r="BT189" i="37" s="1"/>
  <c r="BU189" i="37" s="1"/>
  <c r="BV189" i="37" s="1"/>
  <c r="BW189" i="37" s="1"/>
  <c r="BX189" i="37" s="1"/>
  <c r="BY189" i="37" s="1"/>
  <c r="BG189" i="37"/>
  <c r="AU189" i="37"/>
  <c r="AV189" i="37" s="1"/>
  <c r="AW189" i="37" s="1"/>
  <c r="AX189" i="37" s="1"/>
  <c r="AY189" i="37" s="1"/>
  <c r="AZ189" i="37" s="1"/>
  <c r="BA189" i="37" s="1"/>
  <c r="BB189" i="37" s="1"/>
  <c r="BC189" i="37" s="1"/>
  <c r="BD189" i="37" s="1"/>
  <c r="BE189" i="37" s="1"/>
  <c r="AI189" i="37"/>
  <c r="I189" i="37"/>
  <c r="EW189" i="37" s="1"/>
  <c r="H189" i="37"/>
  <c r="EV189" i="37" s="1"/>
  <c r="DO188" i="37"/>
  <c r="DC188" i="37"/>
  <c r="CQ188" i="37"/>
  <c r="CB188" i="37"/>
  <c r="CC188" i="37" s="1"/>
  <c r="BS188" i="37"/>
  <c r="BT188" i="37" s="1"/>
  <c r="BU188" i="37" s="1"/>
  <c r="BV188" i="37" s="1"/>
  <c r="BW188" i="37" s="1"/>
  <c r="BX188" i="37" s="1"/>
  <c r="BY188" i="37" s="1"/>
  <c r="BG188" i="37"/>
  <c r="AU188" i="37"/>
  <c r="AV188" i="37" s="1"/>
  <c r="AW188" i="37" s="1"/>
  <c r="AX188" i="37" s="1"/>
  <c r="AY188" i="37" s="1"/>
  <c r="AZ188" i="37" s="1"/>
  <c r="BA188" i="37" s="1"/>
  <c r="BB188" i="37" s="1"/>
  <c r="BC188" i="37" s="1"/>
  <c r="BD188" i="37" s="1"/>
  <c r="BE188" i="37" s="1"/>
  <c r="AI188" i="37"/>
  <c r="I188" i="37"/>
  <c r="EW188" i="37" s="1"/>
  <c r="H188" i="37"/>
  <c r="EV188" i="37" s="1"/>
  <c r="DO187" i="37"/>
  <c r="DC187" i="37"/>
  <c r="CQ187" i="37"/>
  <c r="CB187" i="37"/>
  <c r="CC187" i="37" s="1"/>
  <c r="BS187" i="37"/>
  <c r="BT187" i="37" s="1"/>
  <c r="BU187" i="37" s="1"/>
  <c r="BV187" i="37" s="1"/>
  <c r="BW187" i="37" s="1"/>
  <c r="BX187" i="37" s="1"/>
  <c r="BY187" i="37" s="1"/>
  <c r="BG187" i="37"/>
  <c r="AU187" i="37"/>
  <c r="AV187" i="37" s="1"/>
  <c r="AW187" i="37" s="1"/>
  <c r="AX187" i="37" s="1"/>
  <c r="AY187" i="37" s="1"/>
  <c r="AZ187" i="37" s="1"/>
  <c r="BA187" i="37" s="1"/>
  <c r="BB187" i="37" s="1"/>
  <c r="BC187" i="37" s="1"/>
  <c r="BD187" i="37" s="1"/>
  <c r="BE187" i="37" s="1"/>
  <c r="AI187" i="37"/>
  <c r="I187" i="37"/>
  <c r="EW187" i="37" s="1"/>
  <c r="H187" i="37"/>
  <c r="EV187" i="37" s="1"/>
  <c r="DO186" i="37"/>
  <c r="DC186" i="37"/>
  <c r="CQ186" i="37"/>
  <c r="CB186" i="37"/>
  <c r="CC186" i="37" s="1"/>
  <c r="BS186" i="37"/>
  <c r="BT186" i="37" s="1"/>
  <c r="BU186" i="37" s="1"/>
  <c r="BV186" i="37" s="1"/>
  <c r="BW186" i="37" s="1"/>
  <c r="BX186" i="37" s="1"/>
  <c r="BY186" i="37" s="1"/>
  <c r="BG186" i="37"/>
  <c r="AU186" i="37"/>
  <c r="AV186" i="37" s="1"/>
  <c r="AW186" i="37" s="1"/>
  <c r="AX186" i="37" s="1"/>
  <c r="AY186" i="37" s="1"/>
  <c r="AZ186" i="37" s="1"/>
  <c r="BA186" i="37" s="1"/>
  <c r="BB186" i="37" s="1"/>
  <c r="BC186" i="37" s="1"/>
  <c r="BD186" i="37" s="1"/>
  <c r="BE186" i="37" s="1"/>
  <c r="AI186" i="37"/>
  <c r="I186" i="37"/>
  <c r="EW186" i="37" s="1"/>
  <c r="H186" i="37"/>
  <c r="EV186" i="37" s="1"/>
  <c r="DO185" i="37"/>
  <c r="DC185" i="37"/>
  <c r="CQ185" i="37"/>
  <c r="CB185" i="37"/>
  <c r="CC185" i="37" s="1"/>
  <c r="BS185" i="37"/>
  <c r="BT185" i="37" s="1"/>
  <c r="BU185" i="37" s="1"/>
  <c r="BV185" i="37" s="1"/>
  <c r="BW185" i="37" s="1"/>
  <c r="BX185" i="37" s="1"/>
  <c r="BY185" i="37" s="1"/>
  <c r="BG185" i="37"/>
  <c r="AU185" i="37"/>
  <c r="AV185" i="37" s="1"/>
  <c r="AW185" i="37" s="1"/>
  <c r="AX185" i="37" s="1"/>
  <c r="AY185" i="37" s="1"/>
  <c r="AZ185" i="37" s="1"/>
  <c r="BA185" i="37" s="1"/>
  <c r="BB185" i="37" s="1"/>
  <c r="BC185" i="37" s="1"/>
  <c r="BD185" i="37" s="1"/>
  <c r="BE185" i="37" s="1"/>
  <c r="AI185" i="37"/>
  <c r="I185" i="37"/>
  <c r="EW185" i="37" s="1"/>
  <c r="H185" i="37"/>
  <c r="EV185" i="37" s="1"/>
  <c r="DO184" i="37"/>
  <c r="DC184" i="37"/>
  <c r="CQ184" i="37"/>
  <c r="CB184" i="37"/>
  <c r="CC184" i="37" s="1"/>
  <c r="BS184" i="37"/>
  <c r="BT184" i="37" s="1"/>
  <c r="BU184" i="37" s="1"/>
  <c r="BV184" i="37" s="1"/>
  <c r="BW184" i="37" s="1"/>
  <c r="BX184" i="37" s="1"/>
  <c r="BY184" i="37" s="1"/>
  <c r="BG184" i="37"/>
  <c r="AU184" i="37"/>
  <c r="AV184" i="37" s="1"/>
  <c r="AW184" i="37" s="1"/>
  <c r="AX184" i="37" s="1"/>
  <c r="AY184" i="37" s="1"/>
  <c r="AZ184" i="37" s="1"/>
  <c r="BA184" i="37" s="1"/>
  <c r="BB184" i="37" s="1"/>
  <c r="BC184" i="37" s="1"/>
  <c r="BD184" i="37" s="1"/>
  <c r="BE184" i="37" s="1"/>
  <c r="AI184" i="37"/>
  <c r="I184" i="37"/>
  <c r="EW184" i="37" s="1"/>
  <c r="H184" i="37"/>
  <c r="EV184" i="37" s="1"/>
  <c r="DO183" i="37"/>
  <c r="DC183" i="37"/>
  <c r="CQ183" i="37"/>
  <c r="CB183" i="37"/>
  <c r="CC183" i="37" s="1"/>
  <c r="BS183" i="37"/>
  <c r="BT183" i="37" s="1"/>
  <c r="BU183" i="37" s="1"/>
  <c r="BV183" i="37" s="1"/>
  <c r="BW183" i="37" s="1"/>
  <c r="BX183" i="37" s="1"/>
  <c r="BY183" i="37" s="1"/>
  <c r="BG183" i="37"/>
  <c r="AU183" i="37"/>
  <c r="AV183" i="37" s="1"/>
  <c r="AW183" i="37" s="1"/>
  <c r="AX183" i="37" s="1"/>
  <c r="AY183" i="37" s="1"/>
  <c r="AZ183" i="37" s="1"/>
  <c r="BA183" i="37" s="1"/>
  <c r="BB183" i="37" s="1"/>
  <c r="BC183" i="37" s="1"/>
  <c r="BD183" i="37" s="1"/>
  <c r="BE183" i="37" s="1"/>
  <c r="AI183" i="37"/>
  <c r="I183" i="37"/>
  <c r="EW183" i="37" s="1"/>
  <c r="H183" i="37"/>
  <c r="EV183" i="37" s="1"/>
  <c r="DO182" i="37"/>
  <c r="DC182" i="37"/>
  <c r="CQ182" i="37"/>
  <c r="CB182" i="37"/>
  <c r="CC182" i="37" s="1"/>
  <c r="BS182" i="37"/>
  <c r="BT182" i="37" s="1"/>
  <c r="BU182" i="37" s="1"/>
  <c r="BV182" i="37" s="1"/>
  <c r="BW182" i="37" s="1"/>
  <c r="BX182" i="37" s="1"/>
  <c r="BY182" i="37" s="1"/>
  <c r="BG182" i="37"/>
  <c r="AU182" i="37"/>
  <c r="AV182" i="37" s="1"/>
  <c r="AW182" i="37" s="1"/>
  <c r="AX182" i="37" s="1"/>
  <c r="AY182" i="37" s="1"/>
  <c r="AZ182" i="37" s="1"/>
  <c r="BA182" i="37" s="1"/>
  <c r="BB182" i="37" s="1"/>
  <c r="BC182" i="37" s="1"/>
  <c r="BD182" i="37" s="1"/>
  <c r="BE182" i="37" s="1"/>
  <c r="AI182" i="37"/>
  <c r="I182" i="37"/>
  <c r="EW182" i="37" s="1"/>
  <c r="H182" i="37"/>
  <c r="EV182" i="37" s="1"/>
  <c r="DO181" i="37"/>
  <c r="DC181" i="37"/>
  <c r="CQ181" i="37"/>
  <c r="CB181" i="37"/>
  <c r="CC181" i="37" s="1"/>
  <c r="BS181" i="37"/>
  <c r="BT181" i="37" s="1"/>
  <c r="BU181" i="37" s="1"/>
  <c r="BV181" i="37" s="1"/>
  <c r="BW181" i="37" s="1"/>
  <c r="BX181" i="37" s="1"/>
  <c r="BY181" i="37" s="1"/>
  <c r="BG181" i="37"/>
  <c r="AU181" i="37"/>
  <c r="AV181" i="37" s="1"/>
  <c r="AW181" i="37" s="1"/>
  <c r="AX181" i="37" s="1"/>
  <c r="AY181" i="37" s="1"/>
  <c r="AZ181" i="37" s="1"/>
  <c r="BA181" i="37" s="1"/>
  <c r="BB181" i="37" s="1"/>
  <c r="BC181" i="37" s="1"/>
  <c r="BD181" i="37" s="1"/>
  <c r="BE181" i="37" s="1"/>
  <c r="AI181" i="37"/>
  <c r="I181" i="37"/>
  <c r="EW181" i="37" s="1"/>
  <c r="H181" i="37"/>
  <c r="EV181" i="37" s="1"/>
  <c r="DO180" i="37"/>
  <c r="DC180" i="37"/>
  <c r="CQ180" i="37"/>
  <c r="CB180" i="37"/>
  <c r="CC180" i="37" s="1"/>
  <c r="BS180" i="37"/>
  <c r="BT180" i="37" s="1"/>
  <c r="BU180" i="37" s="1"/>
  <c r="BV180" i="37" s="1"/>
  <c r="BW180" i="37" s="1"/>
  <c r="BX180" i="37" s="1"/>
  <c r="BY180" i="37" s="1"/>
  <c r="BG180" i="37"/>
  <c r="AU180" i="37"/>
  <c r="AV180" i="37" s="1"/>
  <c r="AW180" i="37" s="1"/>
  <c r="AX180" i="37" s="1"/>
  <c r="AY180" i="37" s="1"/>
  <c r="AZ180" i="37" s="1"/>
  <c r="BA180" i="37" s="1"/>
  <c r="BB180" i="37" s="1"/>
  <c r="BC180" i="37" s="1"/>
  <c r="BD180" i="37" s="1"/>
  <c r="BE180" i="37" s="1"/>
  <c r="AI180" i="37"/>
  <c r="I180" i="37"/>
  <c r="EW180" i="37" s="1"/>
  <c r="H180" i="37"/>
  <c r="EV180" i="37" s="1"/>
  <c r="DO179" i="37"/>
  <c r="DC179" i="37"/>
  <c r="CQ179" i="37"/>
  <c r="CB179" i="37"/>
  <c r="CC179" i="37" s="1"/>
  <c r="BS179" i="37"/>
  <c r="BT179" i="37" s="1"/>
  <c r="BU179" i="37" s="1"/>
  <c r="BV179" i="37" s="1"/>
  <c r="BW179" i="37" s="1"/>
  <c r="BX179" i="37" s="1"/>
  <c r="BY179" i="37" s="1"/>
  <c r="BG179" i="37"/>
  <c r="AU179" i="37"/>
  <c r="AV179" i="37" s="1"/>
  <c r="AW179" i="37" s="1"/>
  <c r="AX179" i="37" s="1"/>
  <c r="AY179" i="37" s="1"/>
  <c r="AZ179" i="37" s="1"/>
  <c r="BA179" i="37" s="1"/>
  <c r="BB179" i="37" s="1"/>
  <c r="BC179" i="37" s="1"/>
  <c r="BD179" i="37" s="1"/>
  <c r="BE179" i="37" s="1"/>
  <c r="AI179" i="37"/>
  <c r="I179" i="37"/>
  <c r="EW179" i="37" s="1"/>
  <c r="H179" i="37"/>
  <c r="EV179" i="37" s="1"/>
  <c r="DO178" i="37"/>
  <c r="DC178" i="37"/>
  <c r="CQ178" i="37"/>
  <c r="CB178" i="37"/>
  <c r="CC178" i="37" s="1"/>
  <c r="BS178" i="37"/>
  <c r="BT178" i="37" s="1"/>
  <c r="BU178" i="37" s="1"/>
  <c r="BV178" i="37" s="1"/>
  <c r="BW178" i="37" s="1"/>
  <c r="BX178" i="37" s="1"/>
  <c r="BY178" i="37" s="1"/>
  <c r="BG178" i="37"/>
  <c r="AU178" i="37"/>
  <c r="AV178" i="37" s="1"/>
  <c r="AW178" i="37" s="1"/>
  <c r="AX178" i="37" s="1"/>
  <c r="AY178" i="37" s="1"/>
  <c r="AZ178" i="37" s="1"/>
  <c r="BA178" i="37" s="1"/>
  <c r="BB178" i="37" s="1"/>
  <c r="BC178" i="37" s="1"/>
  <c r="BD178" i="37" s="1"/>
  <c r="BE178" i="37" s="1"/>
  <c r="AI178" i="37"/>
  <c r="I178" i="37"/>
  <c r="EW178" i="37" s="1"/>
  <c r="H178" i="37"/>
  <c r="EV178" i="37" s="1"/>
  <c r="DO177" i="37"/>
  <c r="DC177" i="37"/>
  <c r="CQ177" i="37"/>
  <c r="CB177" i="37"/>
  <c r="CC177" i="37" s="1"/>
  <c r="BS177" i="37"/>
  <c r="BT177" i="37" s="1"/>
  <c r="BU177" i="37" s="1"/>
  <c r="BV177" i="37" s="1"/>
  <c r="BW177" i="37" s="1"/>
  <c r="BX177" i="37" s="1"/>
  <c r="BY177" i="37" s="1"/>
  <c r="BG177" i="37"/>
  <c r="AU177" i="37"/>
  <c r="AV177" i="37" s="1"/>
  <c r="AW177" i="37" s="1"/>
  <c r="AX177" i="37" s="1"/>
  <c r="AY177" i="37" s="1"/>
  <c r="AZ177" i="37" s="1"/>
  <c r="BA177" i="37" s="1"/>
  <c r="BB177" i="37" s="1"/>
  <c r="BC177" i="37" s="1"/>
  <c r="BD177" i="37" s="1"/>
  <c r="BE177" i="37" s="1"/>
  <c r="AI177" i="37"/>
  <c r="I177" i="37"/>
  <c r="EW177" i="37" s="1"/>
  <c r="H177" i="37"/>
  <c r="EV177" i="37" s="1"/>
  <c r="DO176" i="37"/>
  <c r="DC176" i="37"/>
  <c r="CQ176" i="37"/>
  <c r="CB176" i="37"/>
  <c r="CC176" i="37" s="1"/>
  <c r="BS176" i="37"/>
  <c r="BT176" i="37" s="1"/>
  <c r="BU176" i="37" s="1"/>
  <c r="BV176" i="37" s="1"/>
  <c r="BW176" i="37" s="1"/>
  <c r="BX176" i="37" s="1"/>
  <c r="BY176" i="37" s="1"/>
  <c r="BG176" i="37"/>
  <c r="AU176" i="37"/>
  <c r="AV176" i="37" s="1"/>
  <c r="AW176" i="37" s="1"/>
  <c r="AX176" i="37" s="1"/>
  <c r="AY176" i="37" s="1"/>
  <c r="AZ176" i="37" s="1"/>
  <c r="BA176" i="37" s="1"/>
  <c r="BB176" i="37" s="1"/>
  <c r="BC176" i="37" s="1"/>
  <c r="BD176" i="37" s="1"/>
  <c r="BE176" i="37" s="1"/>
  <c r="AI176" i="37"/>
  <c r="I176" i="37"/>
  <c r="EW176" i="37" s="1"/>
  <c r="H176" i="37"/>
  <c r="EV176" i="37" s="1"/>
  <c r="DO175" i="37"/>
  <c r="DC175" i="37"/>
  <c r="CQ175" i="37"/>
  <c r="CB175" i="37"/>
  <c r="CC175" i="37" s="1"/>
  <c r="BS175" i="37"/>
  <c r="BT175" i="37" s="1"/>
  <c r="BU175" i="37" s="1"/>
  <c r="BV175" i="37" s="1"/>
  <c r="BW175" i="37" s="1"/>
  <c r="BX175" i="37" s="1"/>
  <c r="BY175" i="37" s="1"/>
  <c r="BG175" i="37"/>
  <c r="AU175" i="37"/>
  <c r="AV175" i="37" s="1"/>
  <c r="AW175" i="37" s="1"/>
  <c r="AX175" i="37" s="1"/>
  <c r="AY175" i="37" s="1"/>
  <c r="AZ175" i="37" s="1"/>
  <c r="BA175" i="37" s="1"/>
  <c r="BB175" i="37" s="1"/>
  <c r="BC175" i="37" s="1"/>
  <c r="BD175" i="37" s="1"/>
  <c r="BE175" i="37" s="1"/>
  <c r="AI175" i="37"/>
  <c r="I175" i="37"/>
  <c r="EW175" i="37" s="1"/>
  <c r="H175" i="37"/>
  <c r="EV175" i="37" s="1"/>
  <c r="DO174" i="37"/>
  <c r="DC174" i="37"/>
  <c r="CQ174" i="37"/>
  <c r="CB174" i="37"/>
  <c r="CC174" i="37" s="1"/>
  <c r="BS174" i="37"/>
  <c r="BT174" i="37" s="1"/>
  <c r="BU174" i="37" s="1"/>
  <c r="BV174" i="37" s="1"/>
  <c r="BW174" i="37" s="1"/>
  <c r="BX174" i="37" s="1"/>
  <c r="BY174" i="37" s="1"/>
  <c r="BG174" i="37"/>
  <c r="AU174" i="37"/>
  <c r="AV174" i="37" s="1"/>
  <c r="AW174" i="37" s="1"/>
  <c r="AX174" i="37" s="1"/>
  <c r="AY174" i="37" s="1"/>
  <c r="AZ174" i="37" s="1"/>
  <c r="BA174" i="37" s="1"/>
  <c r="BB174" i="37" s="1"/>
  <c r="BC174" i="37" s="1"/>
  <c r="BD174" i="37" s="1"/>
  <c r="BE174" i="37" s="1"/>
  <c r="AI174" i="37"/>
  <c r="I174" i="37"/>
  <c r="EW174" i="37" s="1"/>
  <c r="H174" i="37"/>
  <c r="EV174" i="37" s="1"/>
  <c r="DO173" i="37"/>
  <c r="DC173" i="37"/>
  <c r="CQ173" i="37"/>
  <c r="CB173" i="37"/>
  <c r="CC173" i="37" s="1"/>
  <c r="BS173" i="37"/>
  <c r="BT173" i="37" s="1"/>
  <c r="BU173" i="37" s="1"/>
  <c r="BV173" i="37" s="1"/>
  <c r="BW173" i="37" s="1"/>
  <c r="BX173" i="37" s="1"/>
  <c r="BY173" i="37" s="1"/>
  <c r="BG173" i="37"/>
  <c r="AU173" i="37"/>
  <c r="AV173" i="37" s="1"/>
  <c r="AW173" i="37" s="1"/>
  <c r="AX173" i="37" s="1"/>
  <c r="AY173" i="37" s="1"/>
  <c r="AZ173" i="37" s="1"/>
  <c r="BA173" i="37" s="1"/>
  <c r="BB173" i="37" s="1"/>
  <c r="BC173" i="37" s="1"/>
  <c r="BD173" i="37" s="1"/>
  <c r="BE173" i="37" s="1"/>
  <c r="AI173" i="37"/>
  <c r="I173" i="37"/>
  <c r="EW173" i="37" s="1"/>
  <c r="H173" i="37"/>
  <c r="EV173" i="37" s="1"/>
  <c r="DO172" i="37"/>
  <c r="DC172" i="37"/>
  <c r="CQ172" i="37"/>
  <c r="CB172" i="37"/>
  <c r="CC172" i="37" s="1"/>
  <c r="BS172" i="37"/>
  <c r="BT172" i="37" s="1"/>
  <c r="BU172" i="37" s="1"/>
  <c r="BV172" i="37" s="1"/>
  <c r="BW172" i="37" s="1"/>
  <c r="BX172" i="37" s="1"/>
  <c r="BY172" i="37" s="1"/>
  <c r="BG172" i="37"/>
  <c r="AU172" i="37"/>
  <c r="AV172" i="37" s="1"/>
  <c r="AW172" i="37" s="1"/>
  <c r="AX172" i="37" s="1"/>
  <c r="AY172" i="37" s="1"/>
  <c r="AZ172" i="37" s="1"/>
  <c r="BA172" i="37" s="1"/>
  <c r="BB172" i="37" s="1"/>
  <c r="BC172" i="37" s="1"/>
  <c r="BD172" i="37" s="1"/>
  <c r="BE172" i="37" s="1"/>
  <c r="AI172" i="37"/>
  <c r="I172" i="37"/>
  <c r="EW172" i="37" s="1"/>
  <c r="H172" i="37"/>
  <c r="EV172" i="37" s="1"/>
  <c r="DO171" i="37"/>
  <c r="DC171" i="37"/>
  <c r="CQ171" i="37"/>
  <c r="CB171" i="37"/>
  <c r="CC171" i="37" s="1"/>
  <c r="BS171" i="37"/>
  <c r="BT171" i="37" s="1"/>
  <c r="BU171" i="37" s="1"/>
  <c r="BV171" i="37" s="1"/>
  <c r="BW171" i="37" s="1"/>
  <c r="BX171" i="37" s="1"/>
  <c r="BY171" i="37" s="1"/>
  <c r="BG171" i="37"/>
  <c r="AU171" i="37"/>
  <c r="AV171" i="37" s="1"/>
  <c r="AW171" i="37" s="1"/>
  <c r="AX171" i="37" s="1"/>
  <c r="AY171" i="37" s="1"/>
  <c r="AZ171" i="37" s="1"/>
  <c r="BA171" i="37" s="1"/>
  <c r="BB171" i="37" s="1"/>
  <c r="BC171" i="37" s="1"/>
  <c r="BD171" i="37" s="1"/>
  <c r="BE171" i="37" s="1"/>
  <c r="AI171" i="37"/>
  <c r="I171" i="37"/>
  <c r="EW171" i="37" s="1"/>
  <c r="H171" i="37"/>
  <c r="EV171" i="37" s="1"/>
  <c r="DO170" i="37"/>
  <c r="DC170" i="37"/>
  <c r="CQ170" i="37"/>
  <c r="CB170" i="37"/>
  <c r="CC170" i="37" s="1"/>
  <c r="BS170" i="37"/>
  <c r="BT170" i="37" s="1"/>
  <c r="BU170" i="37" s="1"/>
  <c r="BV170" i="37" s="1"/>
  <c r="BW170" i="37" s="1"/>
  <c r="BX170" i="37" s="1"/>
  <c r="BY170" i="37" s="1"/>
  <c r="BG170" i="37"/>
  <c r="AU170" i="37"/>
  <c r="AV170" i="37" s="1"/>
  <c r="AW170" i="37" s="1"/>
  <c r="AX170" i="37" s="1"/>
  <c r="AY170" i="37" s="1"/>
  <c r="AZ170" i="37" s="1"/>
  <c r="BA170" i="37" s="1"/>
  <c r="BB170" i="37" s="1"/>
  <c r="BC170" i="37" s="1"/>
  <c r="BD170" i="37" s="1"/>
  <c r="BE170" i="37" s="1"/>
  <c r="AI170" i="37"/>
  <c r="I170" i="37"/>
  <c r="EW170" i="37" s="1"/>
  <c r="H170" i="37"/>
  <c r="EV170" i="37" s="1"/>
  <c r="DO169" i="37"/>
  <c r="DC169" i="37"/>
  <c r="CQ169" i="37"/>
  <c r="CB169" i="37"/>
  <c r="CC169" i="37" s="1"/>
  <c r="BS169" i="37"/>
  <c r="BT169" i="37" s="1"/>
  <c r="BU169" i="37" s="1"/>
  <c r="BV169" i="37" s="1"/>
  <c r="BW169" i="37" s="1"/>
  <c r="BX169" i="37" s="1"/>
  <c r="BY169" i="37" s="1"/>
  <c r="BG169" i="37"/>
  <c r="AU169" i="37"/>
  <c r="AV169" i="37" s="1"/>
  <c r="AW169" i="37" s="1"/>
  <c r="AX169" i="37" s="1"/>
  <c r="AY169" i="37" s="1"/>
  <c r="AZ169" i="37" s="1"/>
  <c r="BA169" i="37" s="1"/>
  <c r="BB169" i="37" s="1"/>
  <c r="BC169" i="37" s="1"/>
  <c r="BD169" i="37" s="1"/>
  <c r="BE169" i="37" s="1"/>
  <c r="AI169" i="37"/>
  <c r="I169" i="37"/>
  <c r="EW169" i="37" s="1"/>
  <c r="H169" i="37"/>
  <c r="EV169" i="37" s="1"/>
  <c r="DO168" i="37"/>
  <c r="DC168" i="37"/>
  <c r="CQ168" i="37"/>
  <c r="CB168" i="37"/>
  <c r="CC168" i="37" s="1"/>
  <c r="BS168" i="37"/>
  <c r="BT168" i="37" s="1"/>
  <c r="BU168" i="37" s="1"/>
  <c r="BV168" i="37" s="1"/>
  <c r="BW168" i="37" s="1"/>
  <c r="BX168" i="37" s="1"/>
  <c r="BY168" i="37" s="1"/>
  <c r="BG168" i="37"/>
  <c r="AU168" i="37"/>
  <c r="AV168" i="37" s="1"/>
  <c r="AW168" i="37" s="1"/>
  <c r="AX168" i="37" s="1"/>
  <c r="AY168" i="37" s="1"/>
  <c r="AZ168" i="37" s="1"/>
  <c r="BA168" i="37" s="1"/>
  <c r="BB168" i="37" s="1"/>
  <c r="BC168" i="37" s="1"/>
  <c r="BD168" i="37" s="1"/>
  <c r="BE168" i="37" s="1"/>
  <c r="AI168" i="37"/>
  <c r="I168" i="37"/>
  <c r="EW168" i="37" s="1"/>
  <c r="H168" i="37"/>
  <c r="EV168" i="37" s="1"/>
  <c r="DO167" i="37"/>
  <c r="DC167" i="37"/>
  <c r="CQ167" i="37"/>
  <c r="CB167" i="37"/>
  <c r="CC167" i="37" s="1"/>
  <c r="BS167" i="37"/>
  <c r="BT167" i="37" s="1"/>
  <c r="BU167" i="37" s="1"/>
  <c r="BV167" i="37" s="1"/>
  <c r="BW167" i="37" s="1"/>
  <c r="BX167" i="37" s="1"/>
  <c r="BY167" i="37" s="1"/>
  <c r="BG167" i="37"/>
  <c r="AU167" i="37"/>
  <c r="AV167" i="37" s="1"/>
  <c r="AW167" i="37" s="1"/>
  <c r="AX167" i="37" s="1"/>
  <c r="AY167" i="37" s="1"/>
  <c r="AZ167" i="37" s="1"/>
  <c r="BA167" i="37" s="1"/>
  <c r="BB167" i="37" s="1"/>
  <c r="BC167" i="37" s="1"/>
  <c r="BD167" i="37" s="1"/>
  <c r="BE167" i="37" s="1"/>
  <c r="AI167" i="37"/>
  <c r="I167" i="37"/>
  <c r="EW167" i="37" s="1"/>
  <c r="H167" i="37"/>
  <c r="EV167" i="37" s="1"/>
  <c r="DO166" i="37"/>
  <c r="DC166" i="37"/>
  <c r="CQ166" i="37"/>
  <c r="CB166" i="37"/>
  <c r="CC166" i="37" s="1"/>
  <c r="BS166" i="37"/>
  <c r="BT166" i="37" s="1"/>
  <c r="BU166" i="37" s="1"/>
  <c r="BV166" i="37" s="1"/>
  <c r="BW166" i="37" s="1"/>
  <c r="BX166" i="37" s="1"/>
  <c r="BY166" i="37" s="1"/>
  <c r="BG166" i="37"/>
  <c r="AU166" i="37"/>
  <c r="AV166" i="37" s="1"/>
  <c r="AW166" i="37" s="1"/>
  <c r="AX166" i="37" s="1"/>
  <c r="AY166" i="37" s="1"/>
  <c r="AZ166" i="37" s="1"/>
  <c r="BA166" i="37" s="1"/>
  <c r="BB166" i="37" s="1"/>
  <c r="BC166" i="37" s="1"/>
  <c r="BD166" i="37" s="1"/>
  <c r="BE166" i="37" s="1"/>
  <c r="AI166" i="37"/>
  <c r="I166" i="37"/>
  <c r="EW166" i="37" s="1"/>
  <c r="H166" i="37"/>
  <c r="EV166" i="37" s="1"/>
  <c r="DO165" i="37"/>
  <c r="DC165" i="37"/>
  <c r="CQ165" i="37"/>
  <c r="CB165" i="37"/>
  <c r="CC165" i="37" s="1"/>
  <c r="BS165" i="37"/>
  <c r="BT165" i="37" s="1"/>
  <c r="BU165" i="37" s="1"/>
  <c r="BV165" i="37" s="1"/>
  <c r="BW165" i="37" s="1"/>
  <c r="BX165" i="37" s="1"/>
  <c r="BY165" i="37" s="1"/>
  <c r="BG165" i="37"/>
  <c r="AU165" i="37"/>
  <c r="AV165" i="37" s="1"/>
  <c r="AW165" i="37" s="1"/>
  <c r="AX165" i="37" s="1"/>
  <c r="AY165" i="37" s="1"/>
  <c r="AZ165" i="37" s="1"/>
  <c r="BA165" i="37" s="1"/>
  <c r="BB165" i="37" s="1"/>
  <c r="BC165" i="37" s="1"/>
  <c r="BD165" i="37" s="1"/>
  <c r="BE165" i="37" s="1"/>
  <c r="AI165" i="37"/>
  <c r="I165" i="37"/>
  <c r="EW165" i="37" s="1"/>
  <c r="H165" i="37"/>
  <c r="EV165" i="37" s="1"/>
  <c r="DO164" i="37"/>
  <c r="DC164" i="37"/>
  <c r="CQ164" i="37"/>
  <c r="CB164" i="37"/>
  <c r="CC164" i="37" s="1"/>
  <c r="BS164" i="37"/>
  <c r="BT164" i="37" s="1"/>
  <c r="BU164" i="37" s="1"/>
  <c r="BV164" i="37" s="1"/>
  <c r="BW164" i="37" s="1"/>
  <c r="BX164" i="37" s="1"/>
  <c r="BY164" i="37" s="1"/>
  <c r="BG164" i="37"/>
  <c r="AU164" i="37"/>
  <c r="AV164" i="37" s="1"/>
  <c r="AW164" i="37" s="1"/>
  <c r="AX164" i="37" s="1"/>
  <c r="AY164" i="37" s="1"/>
  <c r="AZ164" i="37" s="1"/>
  <c r="BA164" i="37" s="1"/>
  <c r="BB164" i="37" s="1"/>
  <c r="BC164" i="37" s="1"/>
  <c r="BD164" i="37" s="1"/>
  <c r="BE164" i="37" s="1"/>
  <c r="AI164" i="37"/>
  <c r="I164" i="37"/>
  <c r="EW164" i="37" s="1"/>
  <c r="H164" i="37"/>
  <c r="EV164" i="37" s="1"/>
  <c r="DO163" i="37"/>
  <c r="DC163" i="37"/>
  <c r="CQ163" i="37"/>
  <c r="CB163" i="37"/>
  <c r="CC163" i="37" s="1"/>
  <c r="BS163" i="37"/>
  <c r="BT163" i="37" s="1"/>
  <c r="BU163" i="37" s="1"/>
  <c r="BV163" i="37" s="1"/>
  <c r="BW163" i="37" s="1"/>
  <c r="BX163" i="37" s="1"/>
  <c r="BY163" i="37" s="1"/>
  <c r="BG163" i="37"/>
  <c r="AU163" i="37"/>
  <c r="AV163" i="37" s="1"/>
  <c r="AW163" i="37" s="1"/>
  <c r="AX163" i="37" s="1"/>
  <c r="AY163" i="37" s="1"/>
  <c r="AZ163" i="37" s="1"/>
  <c r="BA163" i="37" s="1"/>
  <c r="BB163" i="37" s="1"/>
  <c r="BC163" i="37" s="1"/>
  <c r="BD163" i="37" s="1"/>
  <c r="BE163" i="37" s="1"/>
  <c r="AI163" i="37"/>
  <c r="I163" i="37"/>
  <c r="EW163" i="37" s="1"/>
  <c r="H163" i="37"/>
  <c r="EV163" i="37" s="1"/>
  <c r="DO162" i="37"/>
  <c r="DC162" i="37"/>
  <c r="CQ162" i="37"/>
  <c r="CB162" i="37"/>
  <c r="CC162" i="37" s="1"/>
  <c r="BS162" i="37"/>
  <c r="BT162" i="37" s="1"/>
  <c r="BU162" i="37" s="1"/>
  <c r="BV162" i="37" s="1"/>
  <c r="BW162" i="37" s="1"/>
  <c r="BX162" i="37" s="1"/>
  <c r="BY162" i="37" s="1"/>
  <c r="BG162" i="37"/>
  <c r="AU162" i="37"/>
  <c r="AV162" i="37" s="1"/>
  <c r="AW162" i="37" s="1"/>
  <c r="AX162" i="37" s="1"/>
  <c r="AY162" i="37" s="1"/>
  <c r="AZ162" i="37" s="1"/>
  <c r="BA162" i="37" s="1"/>
  <c r="BB162" i="37" s="1"/>
  <c r="BC162" i="37" s="1"/>
  <c r="BD162" i="37" s="1"/>
  <c r="BE162" i="37" s="1"/>
  <c r="AI162" i="37"/>
  <c r="I162" i="37"/>
  <c r="EW162" i="37" s="1"/>
  <c r="H162" i="37"/>
  <c r="EV162" i="37" s="1"/>
  <c r="DO161" i="37"/>
  <c r="DC161" i="37"/>
  <c r="CQ161" i="37"/>
  <c r="CB161" i="37"/>
  <c r="CC161" i="37" s="1"/>
  <c r="BS161" i="37"/>
  <c r="BT161" i="37" s="1"/>
  <c r="BU161" i="37" s="1"/>
  <c r="BV161" i="37" s="1"/>
  <c r="BW161" i="37" s="1"/>
  <c r="BX161" i="37" s="1"/>
  <c r="BY161" i="37" s="1"/>
  <c r="BG161" i="37"/>
  <c r="AU161" i="37"/>
  <c r="AV161" i="37" s="1"/>
  <c r="AW161" i="37" s="1"/>
  <c r="AX161" i="37" s="1"/>
  <c r="AY161" i="37" s="1"/>
  <c r="AZ161" i="37" s="1"/>
  <c r="BA161" i="37" s="1"/>
  <c r="BB161" i="37" s="1"/>
  <c r="BC161" i="37" s="1"/>
  <c r="BD161" i="37" s="1"/>
  <c r="BE161" i="37" s="1"/>
  <c r="AI161" i="37"/>
  <c r="I161" i="37"/>
  <c r="EW161" i="37" s="1"/>
  <c r="H161" i="37"/>
  <c r="EV161" i="37" s="1"/>
  <c r="DO160" i="37"/>
  <c r="DC160" i="37"/>
  <c r="CQ160" i="37"/>
  <c r="CB160" i="37"/>
  <c r="CC160" i="37" s="1"/>
  <c r="BS160" i="37"/>
  <c r="BT160" i="37" s="1"/>
  <c r="BU160" i="37" s="1"/>
  <c r="BV160" i="37" s="1"/>
  <c r="BW160" i="37" s="1"/>
  <c r="BX160" i="37" s="1"/>
  <c r="BY160" i="37" s="1"/>
  <c r="BG160" i="37"/>
  <c r="AU160" i="37"/>
  <c r="AV160" i="37" s="1"/>
  <c r="AW160" i="37" s="1"/>
  <c r="AX160" i="37" s="1"/>
  <c r="AY160" i="37" s="1"/>
  <c r="AZ160" i="37" s="1"/>
  <c r="BA160" i="37" s="1"/>
  <c r="BB160" i="37" s="1"/>
  <c r="BC160" i="37" s="1"/>
  <c r="BD160" i="37" s="1"/>
  <c r="BE160" i="37" s="1"/>
  <c r="AI160" i="37"/>
  <c r="I160" i="37"/>
  <c r="EW160" i="37" s="1"/>
  <c r="H160" i="37"/>
  <c r="EV160" i="37" s="1"/>
  <c r="DO159" i="37"/>
  <c r="DC159" i="37"/>
  <c r="CQ159" i="37"/>
  <c r="CB159" i="37"/>
  <c r="CC159" i="37" s="1"/>
  <c r="BS159" i="37"/>
  <c r="BT159" i="37" s="1"/>
  <c r="BU159" i="37" s="1"/>
  <c r="BV159" i="37" s="1"/>
  <c r="BW159" i="37" s="1"/>
  <c r="BX159" i="37" s="1"/>
  <c r="BY159" i="37" s="1"/>
  <c r="BG159" i="37"/>
  <c r="AU159" i="37"/>
  <c r="AV159" i="37" s="1"/>
  <c r="AW159" i="37" s="1"/>
  <c r="AX159" i="37" s="1"/>
  <c r="AY159" i="37" s="1"/>
  <c r="AZ159" i="37" s="1"/>
  <c r="BA159" i="37" s="1"/>
  <c r="BB159" i="37" s="1"/>
  <c r="BC159" i="37" s="1"/>
  <c r="BD159" i="37" s="1"/>
  <c r="BE159" i="37" s="1"/>
  <c r="AI159" i="37"/>
  <c r="I159" i="37"/>
  <c r="EW159" i="37" s="1"/>
  <c r="H159" i="37"/>
  <c r="EV159" i="37" s="1"/>
  <c r="DO158" i="37"/>
  <c r="DC158" i="37"/>
  <c r="CQ158" i="37"/>
  <c r="CB158" i="37"/>
  <c r="CC158" i="37" s="1"/>
  <c r="BS158" i="37"/>
  <c r="BT158" i="37" s="1"/>
  <c r="BU158" i="37" s="1"/>
  <c r="BV158" i="37" s="1"/>
  <c r="BW158" i="37" s="1"/>
  <c r="BX158" i="37" s="1"/>
  <c r="BY158" i="37" s="1"/>
  <c r="BG158" i="37"/>
  <c r="AU158" i="37"/>
  <c r="AV158" i="37" s="1"/>
  <c r="AW158" i="37" s="1"/>
  <c r="AX158" i="37" s="1"/>
  <c r="AY158" i="37" s="1"/>
  <c r="AZ158" i="37" s="1"/>
  <c r="BA158" i="37" s="1"/>
  <c r="BB158" i="37" s="1"/>
  <c r="BC158" i="37" s="1"/>
  <c r="BD158" i="37" s="1"/>
  <c r="BE158" i="37" s="1"/>
  <c r="AI158" i="37"/>
  <c r="I158" i="37"/>
  <c r="EW158" i="37" s="1"/>
  <c r="H158" i="37"/>
  <c r="EV158" i="37" s="1"/>
  <c r="DO157" i="37"/>
  <c r="DC157" i="37"/>
  <c r="CQ157" i="37"/>
  <c r="CB157" i="37"/>
  <c r="CC157" i="37" s="1"/>
  <c r="BS157" i="37"/>
  <c r="BT157" i="37" s="1"/>
  <c r="BU157" i="37" s="1"/>
  <c r="BV157" i="37" s="1"/>
  <c r="BW157" i="37" s="1"/>
  <c r="BX157" i="37" s="1"/>
  <c r="BY157" i="37" s="1"/>
  <c r="BG157" i="37"/>
  <c r="AU157" i="37"/>
  <c r="AV157" i="37" s="1"/>
  <c r="AW157" i="37" s="1"/>
  <c r="AX157" i="37" s="1"/>
  <c r="AY157" i="37" s="1"/>
  <c r="AZ157" i="37" s="1"/>
  <c r="BA157" i="37" s="1"/>
  <c r="BB157" i="37" s="1"/>
  <c r="BC157" i="37" s="1"/>
  <c r="BD157" i="37" s="1"/>
  <c r="BE157" i="37" s="1"/>
  <c r="AI157" i="37"/>
  <c r="I157" i="37"/>
  <c r="EW157" i="37" s="1"/>
  <c r="H157" i="37"/>
  <c r="EV157" i="37" s="1"/>
  <c r="DO156" i="37"/>
  <c r="DC156" i="37"/>
  <c r="CQ156" i="37"/>
  <c r="CB156" i="37"/>
  <c r="CC156" i="37" s="1"/>
  <c r="BS156" i="37"/>
  <c r="BT156" i="37" s="1"/>
  <c r="BU156" i="37" s="1"/>
  <c r="BV156" i="37" s="1"/>
  <c r="BW156" i="37" s="1"/>
  <c r="BX156" i="37" s="1"/>
  <c r="BY156" i="37" s="1"/>
  <c r="BG156" i="37"/>
  <c r="AU156" i="37"/>
  <c r="AV156" i="37" s="1"/>
  <c r="AW156" i="37" s="1"/>
  <c r="AX156" i="37" s="1"/>
  <c r="AY156" i="37" s="1"/>
  <c r="AZ156" i="37" s="1"/>
  <c r="BA156" i="37" s="1"/>
  <c r="BB156" i="37" s="1"/>
  <c r="BC156" i="37" s="1"/>
  <c r="BD156" i="37" s="1"/>
  <c r="BE156" i="37" s="1"/>
  <c r="AI156" i="37"/>
  <c r="I156" i="37"/>
  <c r="EW156" i="37" s="1"/>
  <c r="H156" i="37"/>
  <c r="EV156" i="37" s="1"/>
  <c r="DO155" i="37"/>
  <c r="DC155" i="37"/>
  <c r="CQ155" i="37"/>
  <c r="CB155" i="37"/>
  <c r="CC155" i="37" s="1"/>
  <c r="BS155" i="37"/>
  <c r="BT155" i="37" s="1"/>
  <c r="BU155" i="37" s="1"/>
  <c r="BV155" i="37" s="1"/>
  <c r="BW155" i="37" s="1"/>
  <c r="BX155" i="37" s="1"/>
  <c r="BY155" i="37" s="1"/>
  <c r="BG155" i="37"/>
  <c r="AU155" i="37"/>
  <c r="AV155" i="37" s="1"/>
  <c r="AW155" i="37" s="1"/>
  <c r="AX155" i="37" s="1"/>
  <c r="AY155" i="37" s="1"/>
  <c r="AZ155" i="37" s="1"/>
  <c r="BA155" i="37" s="1"/>
  <c r="BB155" i="37" s="1"/>
  <c r="BC155" i="37" s="1"/>
  <c r="BD155" i="37" s="1"/>
  <c r="BE155" i="37" s="1"/>
  <c r="AI155" i="37"/>
  <c r="I155" i="37"/>
  <c r="EW155" i="37" s="1"/>
  <c r="H155" i="37"/>
  <c r="EV155" i="37" s="1"/>
  <c r="DO154" i="37"/>
  <c r="DC154" i="37"/>
  <c r="CQ154" i="37"/>
  <c r="CB154" i="37"/>
  <c r="CC154" i="37" s="1"/>
  <c r="BS154" i="37"/>
  <c r="BT154" i="37" s="1"/>
  <c r="BU154" i="37" s="1"/>
  <c r="BV154" i="37" s="1"/>
  <c r="BW154" i="37" s="1"/>
  <c r="BX154" i="37" s="1"/>
  <c r="BY154" i="37" s="1"/>
  <c r="BG154" i="37"/>
  <c r="AU154" i="37"/>
  <c r="AV154" i="37" s="1"/>
  <c r="AW154" i="37" s="1"/>
  <c r="AX154" i="37" s="1"/>
  <c r="AY154" i="37" s="1"/>
  <c r="AZ154" i="37" s="1"/>
  <c r="BA154" i="37" s="1"/>
  <c r="BB154" i="37" s="1"/>
  <c r="BC154" i="37" s="1"/>
  <c r="BD154" i="37" s="1"/>
  <c r="BE154" i="37" s="1"/>
  <c r="AI154" i="37"/>
  <c r="I154" i="37"/>
  <c r="EW154" i="37" s="1"/>
  <c r="H154" i="37"/>
  <c r="EV154" i="37" s="1"/>
  <c r="DO153" i="37"/>
  <c r="DC153" i="37"/>
  <c r="CQ153" i="37"/>
  <c r="CB153" i="37"/>
  <c r="CC153" i="37" s="1"/>
  <c r="BS153" i="37"/>
  <c r="BT153" i="37" s="1"/>
  <c r="BU153" i="37" s="1"/>
  <c r="BV153" i="37" s="1"/>
  <c r="BW153" i="37" s="1"/>
  <c r="BX153" i="37" s="1"/>
  <c r="BY153" i="37" s="1"/>
  <c r="BG153" i="37"/>
  <c r="AU153" i="37"/>
  <c r="AV153" i="37" s="1"/>
  <c r="AW153" i="37" s="1"/>
  <c r="AX153" i="37" s="1"/>
  <c r="AY153" i="37" s="1"/>
  <c r="AZ153" i="37" s="1"/>
  <c r="BA153" i="37" s="1"/>
  <c r="BB153" i="37" s="1"/>
  <c r="BC153" i="37" s="1"/>
  <c r="BD153" i="37" s="1"/>
  <c r="BE153" i="37" s="1"/>
  <c r="AI153" i="37"/>
  <c r="I153" i="37"/>
  <c r="EW153" i="37" s="1"/>
  <c r="H153" i="37"/>
  <c r="EV153" i="37" s="1"/>
  <c r="DO152" i="37"/>
  <c r="DC152" i="37"/>
  <c r="CQ152" i="37"/>
  <c r="CB152" i="37"/>
  <c r="CC152" i="37" s="1"/>
  <c r="BS152" i="37"/>
  <c r="BT152" i="37" s="1"/>
  <c r="BU152" i="37" s="1"/>
  <c r="BV152" i="37" s="1"/>
  <c r="BW152" i="37" s="1"/>
  <c r="BX152" i="37" s="1"/>
  <c r="BY152" i="37" s="1"/>
  <c r="BG152" i="37"/>
  <c r="AU152" i="37"/>
  <c r="AV152" i="37" s="1"/>
  <c r="AW152" i="37" s="1"/>
  <c r="AX152" i="37" s="1"/>
  <c r="AY152" i="37" s="1"/>
  <c r="AZ152" i="37" s="1"/>
  <c r="BA152" i="37" s="1"/>
  <c r="BB152" i="37" s="1"/>
  <c r="BC152" i="37" s="1"/>
  <c r="BD152" i="37" s="1"/>
  <c r="BE152" i="37" s="1"/>
  <c r="AI152" i="37"/>
  <c r="I152" i="37"/>
  <c r="EW152" i="37" s="1"/>
  <c r="H152" i="37"/>
  <c r="EV152" i="37" s="1"/>
  <c r="DO151" i="37"/>
  <c r="DC151" i="37"/>
  <c r="CQ151" i="37"/>
  <c r="CB151" i="37"/>
  <c r="CC151" i="37" s="1"/>
  <c r="BS151" i="37"/>
  <c r="BT151" i="37" s="1"/>
  <c r="BU151" i="37" s="1"/>
  <c r="BV151" i="37" s="1"/>
  <c r="BW151" i="37" s="1"/>
  <c r="BX151" i="37" s="1"/>
  <c r="BY151" i="37" s="1"/>
  <c r="BG151" i="37"/>
  <c r="AU151" i="37"/>
  <c r="AV151" i="37" s="1"/>
  <c r="AW151" i="37" s="1"/>
  <c r="AX151" i="37" s="1"/>
  <c r="AY151" i="37" s="1"/>
  <c r="AZ151" i="37" s="1"/>
  <c r="BA151" i="37" s="1"/>
  <c r="BB151" i="37" s="1"/>
  <c r="BC151" i="37" s="1"/>
  <c r="BD151" i="37" s="1"/>
  <c r="BE151" i="37" s="1"/>
  <c r="AI151" i="37"/>
  <c r="I151" i="37"/>
  <c r="EW151" i="37" s="1"/>
  <c r="H151" i="37"/>
  <c r="EV151" i="37" s="1"/>
  <c r="DO150" i="37"/>
  <c r="DC150" i="37"/>
  <c r="CQ150" i="37"/>
  <c r="CB150" i="37"/>
  <c r="CC150" i="37" s="1"/>
  <c r="BS150" i="37"/>
  <c r="BT150" i="37" s="1"/>
  <c r="BU150" i="37" s="1"/>
  <c r="BV150" i="37" s="1"/>
  <c r="BW150" i="37" s="1"/>
  <c r="BX150" i="37" s="1"/>
  <c r="BY150" i="37" s="1"/>
  <c r="BG150" i="37"/>
  <c r="AU150" i="37"/>
  <c r="AV150" i="37" s="1"/>
  <c r="AW150" i="37" s="1"/>
  <c r="AX150" i="37" s="1"/>
  <c r="AY150" i="37" s="1"/>
  <c r="AZ150" i="37" s="1"/>
  <c r="BA150" i="37" s="1"/>
  <c r="BB150" i="37" s="1"/>
  <c r="BC150" i="37" s="1"/>
  <c r="BD150" i="37" s="1"/>
  <c r="BE150" i="37" s="1"/>
  <c r="AI150" i="37"/>
  <c r="I150" i="37"/>
  <c r="EW150" i="37" s="1"/>
  <c r="H150" i="37"/>
  <c r="EV150" i="37" s="1"/>
  <c r="DO149" i="37"/>
  <c r="DC149" i="37"/>
  <c r="CQ149" i="37"/>
  <c r="CB149" i="37"/>
  <c r="CC149" i="37" s="1"/>
  <c r="BS149" i="37"/>
  <c r="BT149" i="37" s="1"/>
  <c r="BU149" i="37" s="1"/>
  <c r="BV149" i="37" s="1"/>
  <c r="BW149" i="37" s="1"/>
  <c r="BX149" i="37" s="1"/>
  <c r="BY149" i="37" s="1"/>
  <c r="BG149" i="37"/>
  <c r="AU149" i="37"/>
  <c r="AV149" i="37" s="1"/>
  <c r="AW149" i="37" s="1"/>
  <c r="AX149" i="37" s="1"/>
  <c r="AY149" i="37" s="1"/>
  <c r="AZ149" i="37" s="1"/>
  <c r="BA149" i="37" s="1"/>
  <c r="BB149" i="37" s="1"/>
  <c r="BC149" i="37" s="1"/>
  <c r="BD149" i="37" s="1"/>
  <c r="BE149" i="37" s="1"/>
  <c r="AI149" i="37"/>
  <c r="I149" i="37"/>
  <c r="EW149" i="37" s="1"/>
  <c r="H149" i="37"/>
  <c r="EV149" i="37" s="1"/>
  <c r="DO148" i="37"/>
  <c r="DC148" i="37"/>
  <c r="CQ148" i="37"/>
  <c r="CB148" i="37"/>
  <c r="CC148" i="37" s="1"/>
  <c r="BS148" i="37"/>
  <c r="BT148" i="37" s="1"/>
  <c r="BU148" i="37" s="1"/>
  <c r="BV148" i="37" s="1"/>
  <c r="BW148" i="37" s="1"/>
  <c r="BX148" i="37" s="1"/>
  <c r="BY148" i="37" s="1"/>
  <c r="BG148" i="37"/>
  <c r="AU148" i="37"/>
  <c r="AV148" i="37" s="1"/>
  <c r="AW148" i="37" s="1"/>
  <c r="AX148" i="37" s="1"/>
  <c r="AY148" i="37" s="1"/>
  <c r="AZ148" i="37" s="1"/>
  <c r="BA148" i="37" s="1"/>
  <c r="BB148" i="37" s="1"/>
  <c r="BC148" i="37" s="1"/>
  <c r="BD148" i="37" s="1"/>
  <c r="BE148" i="37" s="1"/>
  <c r="AI148" i="37"/>
  <c r="I148" i="37"/>
  <c r="EW148" i="37" s="1"/>
  <c r="H148" i="37"/>
  <c r="EV148" i="37" s="1"/>
  <c r="DO147" i="37"/>
  <c r="DC147" i="37"/>
  <c r="CQ147" i="37"/>
  <c r="CB147" i="37"/>
  <c r="CC147" i="37" s="1"/>
  <c r="BS147" i="37"/>
  <c r="BT147" i="37" s="1"/>
  <c r="BU147" i="37" s="1"/>
  <c r="BV147" i="37" s="1"/>
  <c r="BW147" i="37" s="1"/>
  <c r="BX147" i="37" s="1"/>
  <c r="BY147" i="37" s="1"/>
  <c r="BG147" i="37"/>
  <c r="AU147" i="37"/>
  <c r="AV147" i="37" s="1"/>
  <c r="AW147" i="37" s="1"/>
  <c r="AX147" i="37" s="1"/>
  <c r="AY147" i="37" s="1"/>
  <c r="AZ147" i="37" s="1"/>
  <c r="BA147" i="37" s="1"/>
  <c r="BB147" i="37" s="1"/>
  <c r="BC147" i="37" s="1"/>
  <c r="BD147" i="37" s="1"/>
  <c r="BE147" i="37" s="1"/>
  <c r="AI147" i="37"/>
  <c r="I147" i="37"/>
  <c r="EW147" i="37" s="1"/>
  <c r="H147" i="37"/>
  <c r="EV147" i="37" s="1"/>
  <c r="DO146" i="37"/>
  <c r="DC146" i="37"/>
  <c r="CQ146" i="37"/>
  <c r="CB146" i="37"/>
  <c r="CC146" i="37" s="1"/>
  <c r="BS146" i="37"/>
  <c r="BT146" i="37" s="1"/>
  <c r="BU146" i="37" s="1"/>
  <c r="BV146" i="37" s="1"/>
  <c r="BW146" i="37" s="1"/>
  <c r="BX146" i="37" s="1"/>
  <c r="BY146" i="37" s="1"/>
  <c r="BG146" i="37"/>
  <c r="AU146" i="37"/>
  <c r="AV146" i="37" s="1"/>
  <c r="AW146" i="37" s="1"/>
  <c r="AX146" i="37" s="1"/>
  <c r="AY146" i="37" s="1"/>
  <c r="AZ146" i="37" s="1"/>
  <c r="BA146" i="37" s="1"/>
  <c r="BB146" i="37" s="1"/>
  <c r="BC146" i="37" s="1"/>
  <c r="BD146" i="37" s="1"/>
  <c r="BE146" i="37" s="1"/>
  <c r="AI146" i="37"/>
  <c r="I146" i="37"/>
  <c r="EW146" i="37" s="1"/>
  <c r="H146" i="37"/>
  <c r="EV146" i="37" s="1"/>
  <c r="DO145" i="37"/>
  <c r="DC145" i="37"/>
  <c r="CQ145" i="37"/>
  <c r="CB145" i="37"/>
  <c r="CC145" i="37" s="1"/>
  <c r="BS145" i="37"/>
  <c r="BT145" i="37" s="1"/>
  <c r="BU145" i="37" s="1"/>
  <c r="BV145" i="37" s="1"/>
  <c r="BW145" i="37" s="1"/>
  <c r="BX145" i="37" s="1"/>
  <c r="BY145" i="37" s="1"/>
  <c r="BG145" i="37"/>
  <c r="AU145" i="37"/>
  <c r="AV145" i="37" s="1"/>
  <c r="AW145" i="37" s="1"/>
  <c r="AX145" i="37" s="1"/>
  <c r="AY145" i="37" s="1"/>
  <c r="AZ145" i="37" s="1"/>
  <c r="BA145" i="37" s="1"/>
  <c r="BB145" i="37" s="1"/>
  <c r="BC145" i="37" s="1"/>
  <c r="BD145" i="37" s="1"/>
  <c r="BE145" i="37" s="1"/>
  <c r="AI145" i="37"/>
  <c r="I145" i="37"/>
  <c r="EW145" i="37" s="1"/>
  <c r="H145" i="37"/>
  <c r="EV145" i="37" s="1"/>
  <c r="DO144" i="37"/>
  <c r="DC144" i="37"/>
  <c r="CQ144" i="37"/>
  <c r="CB144" i="37"/>
  <c r="CC144" i="37" s="1"/>
  <c r="BS144" i="37"/>
  <c r="BT144" i="37" s="1"/>
  <c r="BU144" i="37" s="1"/>
  <c r="BV144" i="37" s="1"/>
  <c r="BW144" i="37" s="1"/>
  <c r="BX144" i="37" s="1"/>
  <c r="BY144" i="37" s="1"/>
  <c r="BG144" i="37"/>
  <c r="AU144" i="37"/>
  <c r="AV144" i="37" s="1"/>
  <c r="AW144" i="37" s="1"/>
  <c r="AX144" i="37" s="1"/>
  <c r="AY144" i="37" s="1"/>
  <c r="AZ144" i="37" s="1"/>
  <c r="BA144" i="37" s="1"/>
  <c r="BB144" i="37" s="1"/>
  <c r="BC144" i="37" s="1"/>
  <c r="BD144" i="37" s="1"/>
  <c r="BE144" i="37" s="1"/>
  <c r="AI144" i="37"/>
  <c r="I144" i="37"/>
  <c r="EW144" i="37" s="1"/>
  <c r="H144" i="37"/>
  <c r="EV144" i="37" s="1"/>
  <c r="DO143" i="37"/>
  <c r="DC143" i="37"/>
  <c r="CQ143" i="37"/>
  <c r="CB143" i="37"/>
  <c r="CC143" i="37" s="1"/>
  <c r="BS143" i="37"/>
  <c r="BT143" i="37" s="1"/>
  <c r="BU143" i="37" s="1"/>
  <c r="BV143" i="37" s="1"/>
  <c r="BW143" i="37" s="1"/>
  <c r="BX143" i="37" s="1"/>
  <c r="BY143" i="37" s="1"/>
  <c r="BG143" i="37"/>
  <c r="AU143" i="37"/>
  <c r="AV143" i="37" s="1"/>
  <c r="AW143" i="37" s="1"/>
  <c r="AX143" i="37" s="1"/>
  <c r="AY143" i="37" s="1"/>
  <c r="AZ143" i="37" s="1"/>
  <c r="BA143" i="37" s="1"/>
  <c r="BB143" i="37" s="1"/>
  <c r="BC143" i="37" s="1"/>
  <c r="BD143" i="37" s="1"/>
  <c r="BE143" i="37" s="1"/>
  <c r="AI143" i="37"/>
  <c r="I143" i="37"/>
  <c r="EW143" i="37" s="1"/>
  <c r="H143" i="37"/>
  <c r="EV143" i="37" s="1"/>
  <c r="DO142" i="37"/>
  <c r="DC142" i="37"/>
  <c r="CQ142" i="37"/>
  <c r="CB142" i="37"/>
  <c r="CC142" i="37" s="1"/>
  <c r="BS142" i="37"/>
  <c r="BT142" i="37" s="1"/>
  <c r="BU142" i="37" s="1"/>
  <c r="BV142" i="37" s="1"/>
  <c r="BW142" i="37" s="1"/>
  <c r="BX142" i="37" s="1"/>
  <c r="BY142" i="37" s="1"/>
  <c r="BG142" i="37"/>
  <c r="AU142" i="37"/>
  <c r="AV142" i="37" s="1"/>
  <c r="AW142" i="37" s="1"/>
  <c r="AX142" i="37" s="1"/>
  <c r="AY142" i="37" s="1"/>
  <c r="AZ142" i="37" s="1"/>
  <c r="BA142" i="37" s="1"/>
  <c r="BB142" i="37" s="1"/>
  <c r="BC142" i="37" s="1"/>
  <c r="BD142" i="37" s="1"/>
  <c r="BE142" i="37" s="1"/>
  <c r="AI142" i="37"/>
  <c r="I142" i="37"/>
  <c r="EW142" i="37" s="1"/>
  <c r="H142" i="37"/>
  <c r="EV142" i="37" s="1"/>
  <c r="DO141" i="37"/>
  <c r="DC141" i="37"/>
  <c r="CQ141" i="37"/>
  <c r="CB141" i="37"/>
  <c r="CC141" i="37" s="1"/>
  <c r="BS141" i="37"/>
  <c r="BT141" i="37" s="1"/>
  <c r="BU141" i="37" s="1"/>
  <c r="BV141" i="37" s="1"/>
  <c r="BW141" i="37" s="1"/>
  <c r="BX141" i="37" s="1"/>
  <c r="BY141" i="37" s="1"/>
  <c r="BG141" i="37"/>
  <c r="AU141" i="37"/>
  <c r="AV141" i="37" s="1"/>
  <c r="AW141" i="37" s="1"/>
  <c r="AX141" i="37" s="1"/>
  <c r="AY141" i="37" s="1"/>
  <c r="AZ141" i="37" s="1"/>
  <c r="BA141" i="37" s="1"/>
  <c r="BB141" i="37" s="1"/>
  <c r="BC141" i="37" s="1"/>
  <c r="BD141" i="37" s="1"/>
  <c r="BE141" i="37" s="1"/>
  <c r="AI141" i="37"/>
  <c r="I141" i="37"/>
  <c r="EW141" i="37" s="1"/>
  <c r="H141" i="37"/>
  <c r="EV141" i="37" s="1"/>
  <c r="DO140" i="37"/>
  <c r="DC140" i="37"/>
  <c r="CQ140" i="37"/>
  <c r="CB140" i="37"/>
  <c r="CC140" i="37" s="1"/>
  <c r="BS140" i="37"/>
  <c r="BT140" i="37" s="1"/>
  <c r="BU140" i="37" s="1"/>
  <c r="BV140" i="37" s="1"/>
  <c r="BW140" i="37" s="1"/>
  <c r="BX140" i="37" s="1"/>
  <c r="BY140" i="37" s="1"/>
  <c r="BG140" i="37"/>
  <c r="AU140" i="37"/>
  <c r="AV140" i="37" s="1"/>
  <c r="AW140" i="37" s="1"/>
  <c r="AX140" i="37" s="1"/>
  <c r="AY140" i="37" s="1"/>
  <c r="AZ140" i="37" s="1"/>
  <c r="BA140" i="37" s="1"/>
  <c r="BB140" i="37" s="1"/>
  <c r="BC140" i="37" s="1"/>
  <c r="BD140" i="37" s="1"/>
  <c r="BE140" i="37" s="1"/>
  <c r="AI140" i="37"/>
  <c r="I140" i="37"/>
  <c r="EW140" i="37" s="1"/>
  <c r="H140" i="37"/>
  <c r="EV140" i="37" s="1"/>
  <c r="DO139" i="37"/>
  <c r="DC139" i="37"/>
  <c r="CQ139" i="37"/>
  <c r="CB139" i="37"/>
  <c r="CC139" i="37" s="1"/>
  <c r="BS139" i="37"/>
  <c r="BT139" i="37" s="1"/>
  <c r="BU139" i="37" s="1"/>
  <c r="BV139" i="37" s="1"/>
  <c r="BW139" i="37" s="1"/>
  <c r="BX139" i="37" s="1"/>
  <c r="BY139" i="37" s="1"/>
  <c r="BG139" i="37"/>
  <c r="AU139" i="37"/>
  <c r="AV139" i="37" s="1"/>
  <c r="AW139" i="37" s="1"/>
  <c r="AX139" i="37" s="1"/>
  <c r="AY139" i="37" s="1"/>
  <c r="AZ139" i="37" s="1"/>
  <c r="BA139" i="37" s="1"/>
  <c r="BB139" i="37" s="1"/>
  <c r="BC139" i="37" s="1"/>
  <c r="BD139" i="37" s="1"/>
  <c r="BE139" i="37" s="1"/>
  <c r="AI139" i="37"/>
  <c r="I139" i="37"/>
  <c r="EW139" i="37" s="1"/>
  <c r="H139" i="37"/>
  <c r="EV139" i="37" s="1"/>
  <c r="DO138" i="37"/>
  <c r="DC138" i="37"/>
  <c r="CQ138" i="37"/>
  <c r="CB138" i="37"/>
  <c r="CC138" i="37" s="1"/>
  <c r="BS138" i="37"/>
  <c r="BT138" i="37" s="1"/>
  <c r="BU138" i="37" s="1"/>
  <c r="BV138" i="37" s="1"/>
  <c r="BW138" i="37" s="1"/>
  <c r="BX138" i="37" s="1"/>
  <c r="BY138" i="37" s="1"/>
  <c r="BG138" i="37"/>
  <c r="AU138" i="37"/>
  <c r="AV138" i="37" s="1"/>
  <c r="AW138" i="37" s="1"/>
  <c r="AX138" i="37" s="1"/>
  <c r="AY138" i="37" s="1"/>
  <c r="AZ138" i="37" s="1"/>
  <c r="BA138" i="37" s="1"/>
  <c r="BB138" i="37" s="1"/>
  <c r="BC138" i="37" s="1"/>
  <c r="BD138" i="37" s="1"/>
  <c r="BE138" i="37" s="1"/>
  <c r="AI138" i="37"/>
  <c r="I138" i="37"/>
  <c r="EW138" i="37" s="1"/>
  <c r="H138" i="37"/>
  <c r="EV138" i="37" s="1"/>
  <c r="DO137" i="37"/>
  <c r="DC137" i="37"/>
  <c r="CQ137" i="37"/>
  <c r="CB137" i="37"/>
  <c r="CC137" i="37" s="1"/>
  <c r="BS137" i="37"/>
  <c r="BT137" i="37" s="1"/>
  <c r="BU137" i="37" s="1"/>
  <c r="BV137" i="37" s="1"/>
  <c r="BW137" i="37" s="1"/>
  <c r="BX137" i="37" s="1"/>
  <c r="BY137" i="37" s="1"/>
  <c r="BG137" i="37"/>
  <c r="AU137" i="37"/>
  <c r="AV137" i="37" s="1"/>
  <c r="AW137" i="37" s="1"/>
  <c r="AX137" i="37" s="1"/>
  <c r="AY137" i="37" s="1"/>
  <c r="AZ137" i="37" s="1"/>
  <c r="BA137" i="37" s="1"/>
  <c r="BB137" i="37" s="1"/>
  <c r="BC137" i="37" s="1"/>
  <c r="BD137" i="37" s="1"/>
  <c r="BE137" i="37" s="1"/>
  <c r="AI137" i="37"/>
  <c r="I137" i="37"/>
  <c r="EW137" i="37" s="1"/>
  <c r="H137" i="37"/>
  <c r="EV137" i="37" s="1"/>
  <c r="DO136" i="37"/>
  <c r="DC136" i="37"/>
  <c r="CQ136" i="37"/>
  <c r="CB136" i="37"/>
  <c r="CC136" i="37" s="1"/>
  <c r="BS136" i="37"/>
  <c r="BT136" i="37" s="1"/>
  <c r="BU136" i="37" s="1"/>
  <c r="BV136" i="37" s="1"/>
  <c r="BW136" i="37" s="1"/>
  <c r="BX136" i="37" s="1"/>
  <c r="BY136" i="37" s="1"/>
  <c r="BG136" i="37"/>
  <c r="AU136" i="37"/>
  <c r="AV136" i="37" s="1"/>
  <c r="AW136" i="37" s="1"/>
  <c r="AX136" i="37" s="1"/>
  <c r="AY136" i="37" s="1"/>
  <c r="AZ136" i="37" s="1"/>
  <c r="BA136" i="37" s="1"/>
  <c r="BB136" i="37" s="1"/>
  <c r="BC136" i="37" s="1"/>
  <c r="BD136" i="37" s="1"/>
  <c r="BE136" i="37" s="1"/>
  <c r="AI136" i="37"/>
  <c r="I136" i="37"/>
  <c r="EW136" i="37" s="1"/>
  <c r="H136" i="37"/>
  <c r="EV136" i="37" s="1"/>
  <c r="DO135" i="37"/>
  <c r="DC135" i="37"/>
  <c r="CQ135" i="37"/>
  <c r="CB135" i="37"/>
  <c r="CC135" i="37" s="1"/>
  <c r="BS135" i="37"/>
  <c r="BT135" i="37" s="1"/>
  <c r="BU135" i="37" s="1"/>
  <c r="BV135" i="37" s="1"/>
  <c r="BW135" i="37" s="1"/>
  <c r="BX135" i="37" s="1"/>
  <c r="BY135" i="37" s="1"/>
  <c r="BG135" i="37"/>
  <c r="AU135" i="37"/>
  <c r="AV135" i="37" s="1"/>
  <c r="AW135" i="37" s="1"/>
  <c r="AX135" i="37" s="1"/>
  <c r="AY135" i="37" s="1"/>
  <c r="AZ135" i="37" s="1"/>
  <c r="BA135" i="37" s="1"/>
  <c r="BB135" i="37" s="1"/>
  <c r="BC135" i="37" s="1"/>
  <c r="BD135" i="37" s="1"/>
  <c r="BE135" i="37" s="1"/>
  <c r="AI135" i="37"/>
  <c r="I135" i="37"/>
  <c r="EW135" i="37" s="1"/>
  <c r="H135" i="37"/>
  <c r="EV135" i="37" s="1"/>
  <c r="DO134" i="37"/>
  <c r="DC134" i="37"/>
  <c r="CQ134" i="37"/>
  <c r="CB134" i="37"/>
  <c r="CC134" i="37" s="1"/>
  <c r="BS134" i="37"/>
  <c r="BT134" i="37" s="1"/>
  <c r="BU134" i="37" s="1"/>
  <c r="BV134" i="37" s="1"/>
  <c r="BW134" i="37" s="1"/>
  <c r="BX134" i="37" s="1"/>
  <c r="BY134" i="37" s="1"/>
  <c r="BG134" i="37"/>
  <c r="AU134" i="37"/>
  <c r="AV134" i="37" s="1"/>
  <c r="AW134" i="37" s="1"/>
  <c r="AX134" i="37" s="1"/>
  <c r="AY134" i="37" s="1"/>
  <c r="AZ134" i="37" s="1"/>
  <c r="BA134" i="37" s="1"/>
  <c r="BB134" i="37" s="1"/>
  <c r="BC134" i="37" s="1"/>
  <c r="BD134" i="37" s="1"/>
  <c r="BE134" i="37" s="1"/>
  <c r="AI134" i="37"/>
  <c r="I134" i="37"/>
  <c r="EW134" i="37" s="1"/>
  <c r="H134" i="37"/>
  <c r="EV134" i="37" s="1"/>
  <c r="DO133" i="37"/>
  <c r="DC133" i="37"/>
  <c r="CQ133" i="37"/>
  <c r="CB133" i="37"/>
  <c r="CC133" i="37" s="1"/>
  <c r="BS133" i="37"/>
  <c r="BT133" i="37" s="1"/>
  <c r="BU133" i="37" s="1"/>
  <c r="BV133" i="37" s="1"/>
  <c r="BW133" i="37" s="1"/>
  <c r="BX133" i="37" s="1"/>
  <c r="BY133" i="37" s="1"/>
  <c r="BG133" i="37"/>
  <c r="AU133" i="37"/>
  <c r="AV133" i="37" s="1"/>
  <c r="AW133" i="37" s="1"/>
  <c r="AX133" i="37" s="1"/>
  <c r="AY133" i="37" s="1"/>
  <c r="AZ133" i="37" s="1"/>
  <c r="BA133" i="37" s="1"/>
  <c r="BB133" i="37" s="1"/>
  <c r="BC133" i="37" s="1"/>
  <c r="BD133" i="37" s="1"/>
  <c r="BE133" i="37" s="1"/>
  <c r="AI133" i="37"/>
  <c r="I133" i="37"/>
  <c r="EW133" i="37" s="1"/>
  <c r="H133" i="37"/>
  <c r="EV133" i="37" s="1"/>
  <c r="DO132" i="37"/>
  <c r="DC132" i="37"/>
  <c r="CQ132" i="37"/>
  <c r="CB132" i="37"/>
  <c r="CC132" i="37" s="1"/>
  <c r="BS132" i="37"/>
  <c r="BT132" i="37" s="1"/>
  <c r="BU132" i="37" s="1"/>
  <c r="BV132" i="37" s="1"/>
  <c r="BW132" i="37" s="1"/>
  <c r="BX132" i="37" s="1"/>
  <c r="BY132" i="37" s="1"/>
  <c r="BG132" i="37"/>
  <c r="AU132" i="37"/>
  <c r="AV132" i="37" s="1"/>
  <c r="AW132" i="37" s="1"/>
  <c r="AX132" i="37" s="1"/>
  <c r="AY132" i="37" s="1"/>
  <c r="AZ132" i="37" s="1"/>
  <c r="BA132" i="37" s="1"/>
  <c r="BB132" i="37" s="1"/>
  <c r="BC132" i="37" s="1"/>
  <c r="BD132" i="37" s="1"/>
  <c r="BE132" i="37" s="1"/>
  <c r="AI132" i="37"/>
  <c r="I132" i="37"/>
  <c r="EW132" i="37" s="1"/>
  <c r="H132" i="37"/>
  <c r="EV132" i="37" s="1"/>
  <c r="DO131" i="37"/>
  <c r="DC131" i="37"/>
  <c r="CQ131" i="37"/>
  <c r="CB131" i="37"/>
  <c r="CC131" i="37" s="1"/>
  <c r="BS131" i="37"/>
  <c r="BT131" i="37" s="1"/>
  <c r="BU131" i="37" s="1"/>
  <c r="BV131" i="37" s="1"/>
  <c r="BW131" i="37" s="1"/>
  <c r="BX131" i="37" s="1"/>
  <c r="BY131" i="37" s="1"/>
  <c r="BG131" i="37"/>
  <c r="AU131" i="37"/>
  <c r="AV131" i="37" s="1"/>
  <c r="AW131" i="37" s="1"/>
  <c r="AX131" i="37" s="1"/>
  <c r="AY131" i="37" s="1"/>
  <c r="AZ131" i="37" s="1"/>
  <c r="BA131" i="37" s="1"/>
  <c r="BB131" i="37" s="1"/>
  <c r="BC131" i="37" s="1"/>
  <c r="BD131" i="37" s="1"/>
  <c r="BE131" i="37" s="1"/>
  <c r="AI131" i="37"/>
  <c r="I131" i="37"/>
  <c r="EW131" i="37" s="1"/>
  <c r="H131" i="37"/>
  <c r="EV131" i="37" s="1"/>
  <c r="DO130" i="37"/>
  <c r="DC130" i="37"/>
  <c r="CQ130" i="37"/>
  <c r="CB130" i="37"/>
  <c r="CC130" i="37" s="1"/>
  <c r="BS130" i="37"/>
  <c r="BT130" i="37" s="1"/>
  <c r="BU130" i="37" s="1"/>
  <c r="BV130" i="37" s="1"/>
  <c r="BW130" i="37" s="1"/>
  <c r="BX130" i="37" s="1"/>
  <c r="BY130" i="37" s="1"/>
  <c r="BG130" i="37"/>
  <c r="AU130" i="37"/>
  <c r="AV130" i="37" s="1"/>
  <c r="AW130" i="37" s="1"/>
  <c r="AX130" i="37" s="1"/>
  <c r="AY130" i="37" s="1"/>
  <c r="AZ130" i="37" s="1"/>
  <c r="BA130" i="37" s="1"/>
  <c r="BB130" i="37" s="1"/>
  <c r="BC130" i="37" s="1"/>
  <c r="BD130" i="37" s="1"/>
  <c r="BE130" i="37" s="1"/>
  <c r="AI130" i="37"/>
  <c r="I130" i="37"/>
  <c r="EW130" i="37" s="1"/>
  <c r="H130" i="37"/>
  <c r="EV130" i="37" s="1"/>
  <c r="DO129" i="37"/>
  <c r="DC129" i="37"/>
  <c r="CQ129" i="37"/>
  <c r="CB129" i="37"/>
  <c r="CC129" i="37" s="1"/>
  <c r="BS129" i="37"/>
  <c r="BT129" i="37" s="1"/>
  <c r="BU129" i="37" s="1"/>
  <c r="BV129" i="37" s="1"/>
  <c r="BW129" i="37" s="1"/>
  <c r="BX129" i="37" s="1"/>
  <c r="BY129" i="37" s="1"/>
  <c r="BG129" i="37"/>
  <c r="AU129" i="37"/>
  <c r="AV129" i="37" s="1"/>
  <c r="AW129" i="37" s="1"/>
  <c r="AX129" i="37" s="1"/>
  <c r="AY129" i="37" s="1"/>
  <c r="AZ129" i="37" s="1"/>
  <c r="BA129" i="37" s="1"/>
  <c r="BB129" i="37" s="1"/>
  <c r="BC129" i="37" s="1"/>
  <c r="BD129" i="37" s="1"/>
  <c r="BE129" i="37" s="1"/>
  <c r="AI129" i="37"/>
  <c r="I129" i="37"/>
  <c r="EW129" i="37" s="1"/>
  <c r="H129" i="37"/>
  <c r="EV129" i="37" s="1"/>
  <c r="DO128" i="37"/>
  <c r="DC128" i="37"/>
  <c r="CQ128" i="37"/>
  <c r="CB128" i="37"/>
  <c r="CC128" i="37" s="1"/>
  <c r="BS128" i="37"/>
  <c r="BT128" i="37" s="1"/>
  <c r="BU128" i="37" s="1"/>
  <c r="BV128" i="37" s="1"/>
  <c r="BW128" i="37" s="1"/>
  <c r="BX128" i="37" s="1"/>
  <c r="BY128" i="37" s="1"/>
  <c r="BG128" i="37"/>
  <c r="AU128" i="37"/>
  <c r="AV128" i="37" s="1"/>
  <c r="AW128" i="37" s="1"/>
  <c r="AX128" i="37" s="1"/>
  <c r="AY128" i="37" s="1"/>
  <c r="AZ128" i="37" s="1"/>
  <c r="BA128" i="37" s="1"/>
  <c r="BB128" i="37" s="1"/>
  <c r="BC128" i="37" s="1"/>
  <c r="BD128" i="37" s="1"/>
  <c r="BE128" i="37" s="1"/>
  <c r="AI128" i="37"/>
  <c r="I128" i="37"/>
  <c r="EW128" i="37" s="1"/>
  <c r="H128" i="37"/>
  <c r="EV128" i="37" s="1"/>
  <c r="DO127" i="37"/>
  <c r="DC127" i="37"/>
  <c r="CQ127" i="37"/>
  <c r="CB127" i="37"/>
  <c r="CC127" i="37" s="1"/>
  <c r="BS127" i="37"/>
  <c r="BT127" i="37" s="1"/>
  <c r="BU127" i="37" s="1"/>
  <c r="BV127" i="37" s="1"/>
  <c r="BW127" i="37" s="1"/>
  <c r="BX127" i="37" s="1"/>
  <c r="BY127" i="37" s="1"/>
  <c r="BG127" i="37"/>
  <c r="AU127" i="37"/>
  <c r="AV127" i="37" s="1"/>
  <c r="AW127" i="37" s="1"/>
  <c r="AX127" i="37" s="1"/>
  <c r="AY127" i="37" s="1"/>
  <c r="AZ127" i="37" s="1"/>
  <c r="BA127" i="37" s="1"/>
  <c r="BB127" i="37" s="1"/>
  <c r="BC127" i="37" s="1"/>
  <c r="BD127" i="37" s="1"/>
  <c r="BE127" i="37" s="1"/>
  <c r="AI127" i="37"/>
  <c r="I127" i="37"/>
  <c r="EW127" i="37" s="1"/>
  <c r="H127" i="37"/>
  <c r="EV127" i="37" s="1"/>
  <c r="DO126" i="37"/>
  <c r="DC126" i="37"/>
  <c r="CQ126" i="37"/>
  <c r="CB126" i="37"/>
  <c r="CC126" i="37" s="1"/>
  <c r="BS126" i="37"/>
  <c r="BT126" i="37" s="1"/>
  <c r="BU126" i="37" s="1"/>
  <c r="BV126" i="37" s="1"/>
  <c r="BW126" i="37" s="1"/>
  <c r="BX126" i="37" s="1"/>
  <c r="BY126" i="37" s="1"/>
  <c r="BG126" i="37"/>
  <c r="AU126" i="37"/>
  <c r="AV126" i="37" s="1"/>
  <c r="AW126" i="37" s="1"/>
  <c r="AX126" i="37" s="1"/>
  <c r="AY126" i="37" s="1"/>
  <c r="AZ126" i="37" s="1"/>
  <c r="BA126" i="37" s="1"/>
  <c r="BB126" i="37" s="1"/>
  <c r="BC126" i="37" s="1"/>
  <c r="BD126" i="37" s="1"/>
  <c r="BE126" i="37" s="1"/>
  <c r="AI126" i="37"/>
  <c r="I126" i="37"/>
  <c r="EW126" i="37" s="1"/>
  <c r="H126" i="37"/>
  <c r="EV126" i="37" s="1"/>
  <c r="DO125" i="37"/>
  <c r="DC125" i="37"/>
  <c r="CQ125" i="37"/>
  <c r="CB125" i="37"/>
  <c r="CC125" i="37" s="1"/>
  <c r="BS125" i="37"/>
  <c r="BT125" i="37" s="1"/>
  <c r="BU125" i="37" s="1"/>
  <c r="BV125" i="37" s="1"/>
  <c r="BW125" i="37" s="1"/>
  <c r="BX125" i="37" s="1"/>
  <c r="BY125" i="37" s="1"/>
  <c r="BG125" i="37"/>
  <c r="AU125" i="37"/>
  <c r="AV125" i="37" s="1"/>
  <c r="AW125" i="37" s="1"/>
  <c r="AX125" i="37" s="1"/>
  <c r="AY125" i="37" s="1"/>
  <c r="AZ125" i="37" s="1"/>
  <c r="BA125" i="37" s="1"/>
  <c r="BB125" i="37" s="1"/>
  <c r="BC125" i="37" s="1"/>
  <c r="BD125" i="37" s="1"/>
  <c r="BE125" i="37" s="1"/>
  <c r="AI125" i="37"/>
  <c r="I125" i="37"/>
  <c r="EW125" i="37" s="1"/>
  <c r="H125" i="37"/>
  <c r="EV125" i="37" s="1"/>
  <c r="DO124" i="37"/>
  <c r="DC124" i="37"/>
  <c r="CQ124" i="37"/>
  <c r="CB124" i="37"/>
  <c r="CC124" i="37" s="1"/>
  <c r="BS124" i="37"/>
  <c r="BT124" i="37" s="1"/>
  <c r="BU124" i="37" s="1"/>
  <c r="BV124" i="37" s="1"/>
  <c r="BW124" i="37" s="1"/>
  <c r="BX124" i="37" s="1"/>
  <c r="BY124" i="37" s="1"/>
  <c r="BG124" i="37"/>
  <c r="AU124" i="37"/>
  <c r="AV124" i="37" s="1"/>
  <c r="AW124" i="37" s="1"/>
  <c r="AX124" i="37" s="1"/>
  <c r="AY124" i="37" s="1"/>
  <c r="AZ124" i="37" s="1"/>
  <c r="BA124" i="37" s="1"/>
  <c r="BB124" i="37" s="1"/>
  <c r="BC124" i="37" s="1"/>
  <c r="BD124" i="37" s="1"/>
  <c r="BE124" i="37" s="1"/>
  <c r="AI124" i="37"/>
  <c r="I124" i="37"/>
  <c r="EW124" i="37" s="1"/>
  <c r="H124" i="37"/>
  <c r="EV124" i="37" s="1"/>
  <c r="DO123" i="37"/>
  <c r="DC123" i="37"/>
  <c r="CQ123" i="37"/>
  <c r="CB123" i="37"/>
  <c r="CC123" i="37" s="1"/>
  <c r="BS123" i="37"/>
  <c r="BT123" i="37" s="1"/>
  <c r="BU123" i="37" s="1"/>
  <c r="BV123" i="37" s="1"/>
  <c r="BW123" i="37" s="1"/>
  <c r="BX123" i="37" s="1"/>
  <c r="BY123" i="37" s="1"/>
  <c r="BG123" i="37"/>
  <c r="AU123" i="37"/>
  <c r="AV123" i="37" s="1"/>
  <c r="AW123" i="37" s="1"/>
  <c r="AX123" i="37" s="1"/>
  <c r="AY123" i="37" s="1"/>
  <c r="AZ123" i="37" s="1"/>
  <c r="BA123" i="37" s="1"/>
  <c r="BB123" i="37" s="1"/>
  <c r="BC123" i="37" s="1"/>
  <c r="BD123" i="37" s="1"/>
  <c r="BE123" i="37" s="1"/>
  <c r="AI123" i="37"/>
  <c r="I123" i="37"/>
  <c r="EW123" i="37" s="1"/>
  <c r="H123" i="37"/>
  <c r="EV123" i="37" s="1"/>
  <c r="DO122" i="37"/>
  <c r="DC122" i="37"/>
  <c r="CQ122" i="37"/>
  <c r="CB122" i="37"/>
  <c r="CC122" i="37" s="1"/>
  <c r="BS122" i="37"/>
  <c r="BT122" i="37" s="1"/>
  <c r="BU122" i="37" s="1"/>
  <c r="BV122" i="37" s="1"/>
  <c r="BW122" i="37" s="1"/>
  <c r="BX122" i="37" s="1"/>
  <c r="BY122" i="37" s="1"/>
  <c r="BG122" i="37"/>
  <c r="AU122" i="37"/>
  <c r="AV122" i="37" s="1"/>
  <c r="AW122" i="37" s="1"/>
  <c r="AX122" i="37" s="1"/>
  <c r="AY122" i="37" s="1"/>
  <c r="AZ122" i="37" s="1"/>
  <c r="BA122" i="37" s="1"/>
  <c r="BB122" i="37" s="1"/>
  <c r="BC122" i="37" s="1"/>
  <c r="BD122" i="37" s="1"/>
  <c r="BE122" i="37" s="1"/>
  <c r="AI122" i="37"/>
  <c r="I122" i="37"/>
  <c r="EW122" i="37" s="1"/>
  <c r="H122" i="37"/>
  <c r="EV122" i="37" s="1"/>
  <c r="DO121" i="37"/>
  <c r="DC121" i="37"/>
  <c r="CQ121" i="37"/>
  <c r="CB121" i="37"/>
  <c r="CC121" i="37" s="1"/>
  <c r="BS121" i="37"/>
  <c r="BT121" i="37" s="1"/>
  <c r="BU121" i="37" s="1"/>
  <c r="BV121" i="37" s="1"/>
  <c r="BW121" i="37" s="1"/>
  <c r="BX121" i="37" s="1"/>
  <c r="BY121" i="37" s="1"/>
  <c r="BG121" i="37"/>
  <c r="AU121" i="37"/>
  <c r="AV121" i="37" s="1"/>
  <c r="AW121" i="37" s="1"/>
  <c r="AX121" i="37" s="1"/>
  <c r="AY121" i="37" s="1"/>
  <c r="AZ121" i="37" s="1"/>
  <c r="BA121" i="37" s="1"/>
  <c r="BB121" i="37" s="1"/>
  <c r="BC121" i="37" s="1"/>
  <c r="BD121" i="37" s="1"/>
  <c r="BE121" i="37" s="1"/>
  <c r="AI121" i="37"/>
  <c r="I121" i="37"/>
  <c r="EW121" i="37" s="1"/>
  <c r="H121" i="37"/>
  <c r="EV121" i="37" s="1"/>
  <c r="DO120" i="37"/>
  <c r="DC120" i="37"/>
  <c r="CQ120" i="37"/>
  <c r="CB120" i="37"/>
  <c r="CC120" i="37" s="1"/>
  <c r="BS120" i="37"/>
  <c r="BT120" i="37" s="1"/>
  <c r="BU120" i="37" s="1"/>
  <c r="BV120" i="37" s="1"/>
  <c r="BW120" i="37" s="1"/>
  <c r="BX120" i="37" s="1"/>
  <c r="BY120" i="37" s="1"/>
  <c r="BG120" i="37"/>
  <c r="AU120" i="37"/>
  <c r="AV120" i="37" s="1"/>
  <c r="AW120" i="37" s="1"/>
  <c r="AX120" i="37" s="1"/>
  <c r="AY120" i="37" s="1"/>
  <c r="AZ120" i="37" s="1"/>
  <c r="BA120" i="37" s="1"/>
  <c r="BB120" i="37" s="1"/>
  <c r="BC120" i="37" s="1"/>
  <c r="BD120" i="37" s="1"/>
  <c r="BE120" i="37" s="1"/>
  <c r="AI120" i="37"/>
  <c r="I120" i="37"/>
  <c r="EW120" i="37" s="1"/>
  <c r="H120" i="37"/>
  <c r="EV120" i="37" s="1"/>
  <c r="DO119" i="37"/>
  <c r="DC119" i="37"/>
  <c r="CQ119" i="37"/>
  <c r="CB119" i="37"/>
  <c r="CC119" i="37" s="1"/>
  <c r="BS119" i="37"/>
  <c r="BT119" i="37" s="1"/>
  <c r="BU119" i="37" s="1"/>
  <c r="BV119" i="37" s="1"/>
  <c r="BW119" i="37" s="1"/>
  <c r="BX119" i="37" s="1"/>
  <c r="BY119" i="37" s="1"/>
  <c r="BG119" i="37"/>
  <c r="AU119" i="37"/>
  <c r="AV119" i="37" s="1"/>
  <c r="AW119" i="37" s="1"/>
  <c r="AX119" i="37" s="1"/>
  <c r="AY119" i="37" s="1"/>
  <c r="AZ119" i="37" s="1"/>
  <c r="BA119" i="37" s="1"/>
  <c r="BB119" i="37" s="1"/>
  <c r="BC119" i="37" s="1"/>
  <c r="BD119" i="37" s="1"/>
  <c r="BE119" i="37" s="1"/>
  <c r="AI119" i="37"/>
  <c r="I119" i="37"/>
  <c r="EW119" i="37" s="1"/>
  <c r="H119" i="37"/>
  <c r="EV119" i="37" s="1"/>
  <c r="DO118" i="37"/>
  <c r="DC118" i="37"/>
  <c r="CQ118" i="37"/>
  <c r="CB118" i="37"/>
  <c r="CC118" i="37" s="1"/>
  <c r="BS118" i="37"/>
  <c r="BT118" i="37" s="1"/>
  <c r="BU118" i="37" s="1"/>
  <c r="BV118" i="37" s="1"/>
  <c r="BW118" i="37" s="1"/>
  <c r="BX118" i="37" s="1"/>
  <c r="BY118" i="37" s="1"/>
  <c r="BG118" i="37"/>
  <c r="AU118" i="37"/>
  <c r="AV118" i="37" s="1"/>
  <c r="AW118" i="37" s="1"/>
  <c r="AX118" i="37" s="1"/>
  <c r="AY118" i="37" s="1"/>
  <c r="AZ118" i="37" s="1"/>
  <c r="BA118" i="37" s="1"/>
  <c r="BB118" i="37" s="1"/>
  <c r="BC118" i="37" s="1"/>
  <c r="BD118" i="37" s="1"/>
  <c r="BE118" i="37" s="1"/>
  <c r="AI118" i="37"/>
  <c r="I118" i="37"/>
  <c r="EW118" i="37" s="1"/>
  <c r="H118" i="37"/>
  <c r="EV118" i="37" s="1"/>
  <c r="DO117" i="37"/>
  <c r="DC117" i="37"/>
  <c r="CQ117" i="37"/>
  <c r="CB117" i="37"/>
  <c r="CC117" i="37" s="1"/>
  <c r="BS117" i="37"/>
  <c r="BT117" i="37" s="1"/>
  <c r="BU117" i="37" s="1"/>
  <c r="BV117" i="37" s="1"/>
  <c r="BW117" i="37" s="1"/>
  <c r="BX117" i="37" s="1"/>
  <c r="BY117" i="37" s="1"/>
  <c r="BG117" i="37"/>
  <c r="AU117" i="37"/>
  <c r="AV117" i="37" s="1"/>
  <c r="AW117" i="37" s="1"/>
  <c r="AX117" i="37" s="1"/>
  <c r="AY117" i="37" s="1"/>
  <c r="AZ117" i="37" s="1"/>
  <c r="BA117" i="37" s="1"/>
  <c r="BB117" i="37" s="1"/>
  <c r="BC117" i="37" s="1"/>
  <c r="BD117" i="37" s="1"/>
  <c r="BE117" i="37" s="1"/>
  <c r="AI117" i="37"/>
  <c r="I117" i="37"/>
  <c r="EW117" i="37" s="1"/>
  <c r="H117" i="37"/>
  <c r="EV117" i="37" s="1"/>
  <c r="DO116" i="37"/>
  <c r="DC116" i="37"/>
  <c r="CQ116" i="37"/>
  <c r="CB116" i="37"/>
  <c r="CC116" i="37" s="1"/>
  <c r="BS116" i="37"/>
  <c r="BT116" i="37" s="1"/>
  <c r="BU116" i="37" s="1"/>
  <c r="BV116" i="37" s="1"/>
  <c r="BW116" i="37" s="1"/>
  <c r="BX116" i="37" s="1"/>
  <c r="BY116" i="37" s="1"/>
  <c r="BG116" i="37"/>
  <c r="AU116" i="37"/>
  <c r="AV116" i="37" s="1"/>
  <c r="AW116" i="37" s="1"/>
  <c r="AX116" i="37" s="1"/>
  <c r="AY116" i="37" s="1"/>
  <c r="AZ116" i="37" s="1"/>
  <c r="BA116" i="37" s="1"/>
  <c r="BB116" i="37" s="1"/>
  <c r="BC116" i="37" s="1"/>
  <c r="BD116" i="37" s="1"/>
  <c r="BE116" i="37" s="1"/>
  <c r="AI116" i="37"/>
  <c r="I116" i="37"/>
  <c r="EW116" i="37" s="1"/>
  <c r="H116" i="37"/>
  <c r="EV116" i="37" s="1"/>
  <c r="DO115" i="37"/>
  <c r="DC115" i="37"/>
  <c r="CQ115" i="37"/>
  <c r="CB115" i="37"/>
  <c r="CC115" i="37" s="1"/>
  <c r="BS115" i="37"/>
  <c r="BT115" i="37" s="1"/>
  <c r="BU115" i="37" s="1"/>
  <c r="BV115" i="37" s="1"/>
  <c r="BW115" i="37" s="1"/>
  <c r="BX115" i="37" s="1"/>
  <c r="BY115" i="37" s="1"/>
  <c r="BG115" i="37"/>
  <c r="AU115" i="37"/>
  <c r="AV115" i="37" s="1"/>
  <c r="AW115" i="37" s="1"/>
  <c r="AX115" i="37" s="1"/>
  <c r="AY115" i="37" s="1"/>
  <c r="AZ115" i="37" s="1"/>
  <c r="BA115" i="37" s="1"/>
  <c r="BB115" i="37" s="1"/>
  <c r="BC115" i="37" s="1"/>
  <c r="BD115" i="37" s="1"/>
  <c r="BE115" i="37" s="1"/>
  <c r="AI115" i="37"/>
  <c r="I115" i="37"/>
  <c r="EW115" i="37" s="1"/>
  <c r="H115" i="37"/>
  <c r="EV115" i="37" s="1"/>
  <c r="DO114" i="37"/>
  <c r="DC114" i="37"/>
  <c r="CQ114" i="37"/>
  <c r="CB114" i="37"/>
  <c r="CC114" i="37" s="1"/>
  <c r="BS114" i="37"/>
  <c r="BT114" i="37" s="1"/>
  <c r="BU114" i="37" s="1"/>
  <c r="BV114" i="37" s="1"/>
  <c r="BW114" i="37" s="1"/>
  <c r="BX114" i="37" s="1"/>
  <c r="BY114" i="37" s="1"/>
  <c r="BG114" i="37"/>
  <c r="AU114" i="37"/>
  <c r="AV114" i="37" s="1"/>
  <c r="AW114" i="37" s="1"/>
  <c r="AX114" i="37" s="1"/>
  <c r="AY114" i="37" s="1"/>
  <c r="AZ114" i="37" s="1"/>
  <c r="BA114" i="37" s="1"/>
  <c r="BB114" i="37" s="1"/>
  <c r="BC114" i="37" s="1"/>
  <c r="BD114" i="37" s="1"/>
  <c r="BE114" i="37" s="1"/>
  <c r="AI114" i="37"/>
  <c r="I114" i="37"/>
  <c r="EW114" i="37" s="1"/>
  <c r="H114" i="37"/>
  <c r="EV114" i="37" s="1"/>
  <c r="DO113" i="37"/>
  <c r="DC113" i="37"/>
  <c r="CQ113" i="37"/>
  <c r="CB113" i="37"/>
  <c r="CC113" i="37" s="1"/>
  <c r="BS113" i="37"/>
  <c r="BT113" i="37" s="1"/>
  <c r="BU113" i="37" s="1"/>
  <c r="BV113" i="37" s="1"/>
  <c r="BW113" i="37" s="1"/>
  <c r="BX113" i="37" s="1"/>
  <c r="BY113" i="37" s="1"/>
  <c r="BG113" i="37"/>
  <c r="AU113" i="37"/>
  <c r="AV113" i="37" s="1"/>
  <c r="AW113" i="37" s="1"/>
  <c r="AX113" i="37" s="1"/>
  <c r="AY113" i="37" s="1"/>
  <c r="AZ113" i="37" s="1"/>
  <c r="BA113" i="37" s="1"/>
  <c r="BB113" i="37" s="1"/>
  <c r="BC113" i="37" s="1"/>
  <c r="BD113" i="37" s="1"/>
  <c r="BE113" i="37" s="1"/>
  <c r="AI113" i="37"/>
  <c r="I113" i="37"/>
  <c r="EW113" i="37" s="1"/>
  <c r="H113" i="37"/>
  <c r="EV113" i="37" s="1"/>
  <c r="DO112" i="37"/>
  <c r="DC112" i="37"/>
  <c r="CQ112" i="37"/>
  <c r="CB112" i="37"/>
  <c r="CC112" i="37" s="1"/>
  <c r="BS112" i="37"/>
  <c r="BT112" i="37" s="1"/>
  <c r="BU112" i="37" s="1"/>
  <c r="BV112" i="37" s="1"/>
  <c r="BW112" i="37" s="1"/>
  <c r="BX112" i="37" s="1"/>
  <c r="BY112" i="37" s="1"/>
  <c r="BG112" i="37"/>
  <c r="AU112" i="37"/>
  <c r="AV112" i="37" s="1"/>
  <c r="AW112" i="37" s="1"/>
  <c r="AX112" i="37" s="1"/>
  <c r="AY112" i="37" s="1"/>
  <c r="AZ112" i="37" s="1"/>
  <c r="BA112" i="37" s="1"/>
  <c r="BB112" i="37" s="1"/>
  <c r="BC112" i="37" s="1"/>
  <c r="BD112" i="37" s="1"/>
  <c r="BE112" i="37" s="1"/>
  <c r="AI112" i="37"/>
  <c r="I112" i="37"/>
  <c r="EW112" i="37" s="1"/>
  <c r="H112" i="37"/>
  <c r="EV112" i="37" s="1"/>
  <c r="DO111" i="37"/>
  <c r="DC111" i="37"/>
  <c r="CQ111" i="37"/>
  <c r="CB111" i="37"/>
  <c r="CC111" i="37" s="1"/>
  <c r="BS111" i="37"/>
  <c r="BT111" i="37" s="1"/>
  <c r="BU111" i="37" s="1"/>
  <c r="BV111" i="37" s="1"/>
  <c r="BW111" i="37" s="1"/>
  <c r="BX111" i="37" s="1"/>
  <c r="BY111" i="37" s="1"/>
  <c r="BG111" i="37"/>
  <c r="AU111" i="37"/>
  <c r="AV111" i="37" s="1"/>
  <c r="AW111" i="37" s="1"/>
  <c r="AX111" i="37" s="1"/>
  <c r="AY111" i="37" s="1"/>
  <c r="AZ111" i="37" s="1"/>
  <c r="BA111" i="37" s="1"/>
  <c r="BB111" i="37" s="1"/>
  <c r="BC111" i="37" s="1"/>
  <c r="BD111" i="37" s="1"/>
  <c r="BE111" i="37" s="1"/>
  <c r="AI111" i="37"/>
  <c r="I111" i="37"/>
  <c r="EW111" i="37" s="1"/>
  <c r="H111" i="37"/>
  <c r="EV111" i="37" s="1"/>
  <c r="DO110" i="37"/>
  <c r="DC110" i="37"/>
  <c r="CQ110" i="37"/>
  <c r="CB110" i="37"/>
  <c r="CC110" i="37" s="1"/>
  <c r="BS110" i="37"/>
  <c r="BT110" i="37" s="1"/>
  <c r="BU110" i="37" s="1"/>
  <c r="BV110" i="37" s="1"/>
  <c r="BW110" i="37" s="1"/>
  <c r="BX110" i="37" s="1"/>
  <c r="BY110" i="37" s="1"/>
  <c r="BG110" i="37"/>
  <c r="AU110" i="37"/>
  <c r="AV110" i="37" s="1"/>
  <c r="AW110" i="37" s="1"/>
  <c r="AX110" i="37" s="1"/>
  <c r="AY110" i="37" s="1"/>
  <c r="AZ110" i="37" s="1"/>
  <c r="BA110" i="37" s="1"/>
  <c r="BB110" i="37" s="1"/>
  <c r="BC110" i="37" s="1"/>
  <c r="BD110" i="37" s="1"/>
  <c r="BE110" i="37" s="1"/>
  <c r="AI110" i="37"/>
  <c r="I110" i="37"/>
  <c r="EW110" i="37" s="1"/>
  <c r="H110" i="37"/>
  <c r="EV110" i="37" s="1"/>
  <c r="DO109" i="37"/>
  <c r="DC109" i="37"/>
  <c r="CQ109" i="37"/>
  <c r="CB109" i="37"/>
  <c r="CC109" i="37" s="1"/>
  <c r="BS109" i="37"/>
  <c r="BT109" i="37" s="1"/>
  <c r="BU109" i="37" s="1"/>
  <c r="BV109" i="37" s="1"/>
  <c r="BW109" i="37" s="1"/>
  <c r="BX109" i="37" s="1"/>
  <c r="BY109" i="37" s="1"/>
  <c r="BG109" i="37"/>
  <c r="AU109" i="37"/>
  <c r="AV109" i="37" s="1"/>
  <c r="AW109" i="37" s="1"/>
  <c r="AX109" i="37" s="1"/>
  <c r="AY109" i="37" s="1"/>
  <c r="AZ109" i="37" s="1"/>
  <c r="BA109" i="37" s="1"/>
  <c r="BB109" i="37" s="1"/>
  <c r="BC109" i="37" s="1"/>
  <c r="BD109" i="37" s="1"/>
  <c r="BE109" i="37" s="1"/>
  <c r="AI109" i="37"/>
  <c r="I109" i="37"/>
  <c r="EW109" i="37" s="1"/>
  <c r="H109" i="37"/>
  <c r="EV109" i="37" s="1"/>
  <c r="DO108" i="37"/>
  <c r="DC108" i="37"/>
  <c r="CQ108" i="37"/>
  <c r="CB108" i="37"/>
  <c r="CC108" i="37" s="1"/>
  <c r="BS108" i="37"/>
  <c r="BT108" i="37" s="1"/>
  <c r="BU108" i="37" s="1"/>
  <c r="BV108" i="37" s="1"/>
  <c r="BW108" i="37" s="1"/>
  <c r="BX108" i="37" s="1"/>
  <c r="BY108" i="37" s="1"/>
  <c r="BG108" i="37"/>
  <c r="AU108" i="37"/>
  <c r="AV108" i="37" s="1"/>
  <c r="AW108" i="37" s="1"/>
  <c r="AX108" i="37" s="1"/>
  <c r="AY108" i="37" s="1"/>
  <c r="AZ108" i="37" s="1"/>
  <c r="BA108" i="37" s="1"/>
  <c r="BB108" i="37" s="1"/>
  <c r="BC108" i="37" s="1"/>
  <c r="BD108" i="37" s="1"/>
  <c r="BE108" i="37" s="1"/>
  <c r="AI108" i="37"/>
  <c r="I108" i="37"/>
  <c r="EW108" i="37" s="1"/>
  <c r="H108" i="37"/>
  <c r="EV108" i="37" s="1"/>
  <c r="DO107" i="37"/>
  <c r="DC107" i="37"/>
  <c r="CQ107" i="37"/>
  <c r="CB107" i="37"/>
  <c r="CC107" i="37" s="1"/>
  <c r="BS107" i="37"/>
  <c r="BT107" i="37" s="1"/>
  <c r="BU107" i="37" s="1"/>
  <c r="BV107" i="37" s="1"/>
  <c r="BW107" i="37" s="1"/>
  <c r="BX107" i="37" s="1"/>
  <c r="BY107" i="37" s="1"/>
  <c r="BG107" i="37"/>
  <c r="AU107" i="37"/>
  <c r="AV107" i="37" s="1"/>
  <c r="AW107" i="37" s="1"/>
  <c r="AX107" i="37" s="1"/>
  <c r="AY107" i="37" s="1"/>
  <c r="AZ107" i="37" s="1"/>
  <c r="BA107" i="37" s="1"/>
  <c r="BB107" i="37" s="1"/>
  <c r="BC107" i="37" s="1"/>
  <c r="BD107" i="37" s="1"/>
  <c r="BE107" i="37" s="1"/>
  <c r="AI107" i="37"/>
  <c r="I107" i="37"/>
  <c r="EW107" i="37" s="1"/>
  <c r="H107" i="37"/>
  <c r="EV107" i="37" s="1"/>
  <c r="DO106" i="37"/>
  <c r="DC106" i="37"/>
  <c r="CQ106" i="37"/>
  <c r="CB106" i="37"/>
  <c r="CC106" i="37" s="1"/>
  <c r="BS106" i="37"/>
  <c r="BT106" i="37" s="1"/>
  <c r="BU106" i="37" s="1"/>
  <c r="BV106" i="37" s="1"/>
  <c r="BW106" i="37" s="1"/>
  <c r="BX106" i="37" s="1"/>
  <c r="BY106" i="37" s="1"/>
  <c r="BG106" i="37"/>
  <c r="AU106" i="37"/>
  <c r="AV106" i="37" s="1"/>
  <c r="AW106" i="37" s="1"/>
  <c r="AX106" i="37" s="1"/>
  <c r="AY106" i="37" s="1"/>
  <c r="AZ106" i="37" s="1"/>
  <c r="BA106" i="37" s="1"/>
  <c r="BB106" i="37" s="1"/>
  <c r="BC106" i="37" s="1"/>
  <c r="BD106" i="37" s="1"/>
  <c r="BE106" i="37" s="1"/>
  <c r="AI106" i="37"/>
  <c r="I106" i="37"/>
  <c r="EW106" i="37" s="1"/>
  <c r="H106" i="37"/>
  <c r="EV106" i="37" s="1"/>
  <c r="DO105" i="37"/>
  <c r="DC105" i="37"/>
  <c r="CQ105" i="37"/>
  <c r="CB105" i="37"/>
  <c r="CC105" i="37" s="1"/>
  <c r="BS105" i="37"/>
  <c r="BT105" i="37" s="1"/>
  <c r="BU105" i="37" s="1"/>
  <c r="BV105" i="37" s="1"/>
  <c r="BW105" i="37" s="1"/>
  <c r="BX105" i="37" s="1"/>
  <c r="BY105" i="37" s="1"/>
  <c r="BG105" i="37"/>
  <c r="AU105" i="37"/>
  <c r="AV105" i="37" s="1"/>
  <c r="AW105" i="37" s="1"/>
  <c r="AX105" i="37" s="1"/>
  <c r="AY105" i="37" s="1"/>
  <c r="AZ105" i="37" s="1"/>
  <c r="BA105" i="37" s="1"/>
  <c r="BB105" i="37" s="1"/>
  <c r="BC105" i="37" s="1"/>
  <c r="BD105" i="37" s="1"/>
  <c r="BE105" i="37" s="1"/>
  <c r="AI105" i="37"/>
  <c r="I105" i="37"/>
  <c r="EW105" i="37" s="1"/>
  <c r="H105" i="37"/>
  <c r="EV105" i="37" s="1"/>
  <c r="DO104" i="37"/>
  <c r="DC104" i="37"/>
  <c r="CQ104" i="37"/>
  <c r="CB104" i="37"/>
  <c r="CC104" i="37" s="1"/>
  <c r="BS104" i="37"/>
  <c r="BT104" i="37" s="1"/>
  <c r="BU104" i="37" s="1"/>
  <c r="BV104" i="37" s="1"/>
  <c r="BW104" i="37" s="1"/>
  <c r="BX104" i="37" s="1"/>
  <c r="BY104" i="37" s="1"/>
  <c r="BG104" i="37"/>
  <c r="AU104" i="37"/>
  <c r="AV104" i="37" s="1"/>
  <c r="AW104" i="37" s="1"/>
  <c r="AX104" i="37" s="1"/>
  <c r="AY104" i="37" s="1"/>
  <c r="AZ104" i="37" s="1"/>
  <c r="BA104" i="37" s="1"/>
  <c r="BB104" i="37" s="1"/>
  <c r="BC104" i="37" s="1"/>
  <c r="BD104" i="37" s="1"/>
  <c r="BE104" i="37" s="1"/>
  <c r="AI104" i="37"/>
  <c r="I104" i="37"/>
  <c r="EW104" i="37" s="1"/>
  <c r="H104" i="37"/>
  <c r="EV104" i="37" s="1"/>
  <c r="DO103" i="37"/>
  <c r="DC103" i="37"/>
  <c r="CQ103" i="37"/>
  <c r="CB103" i="37"/>
  <c r="CC103" i="37" s="1"/>
  <c r="BS103" i="37"/>
  <c r="BT103" i="37" s="1"/>
  <c r="BU103" i="37" s="1"/>
  <c r="BV103" i="37" s="1"/>
  <c r="BW103" i="37" s="1"/>
  <c r="BX103" i="37" s="1"/>
  <c r="BY103" i="37" s="1"/>
  <c r="BG103" i="37"/>
  <c r="AU103" i="37"/>
  <c r="AV103" i="37" s="1"/>
  <c r="AW103" i="37" s="1"/>
  <c r="AX103" i="37" s="1"/>
  <c r="AY103" i="37" s="1"/>
  <c r="AZ103" i="37" s="1"/>
  <c r="BA103" i="37" s="1"/>
  <c r="BB103" i="37" s="1"/>
  <c r="BC103" i="37" s="1"/>
  <c r="BD103" i="37" s="1"/>
  <c r="BE103" i="37" s="1"/>
  <c r="AI103" i="37"/>
  <c r="I103" i="37"/>
  <c r="EW103" i="37" s="1"/>
  <c r="H103" i="37"/>
  <c r="EV103" i="37" s="1"/>
  <c r="DO102" i="37"/>
  <c r="DC102" i="37"/>
  <c r="CQ102" i="37"/>
  <c r="CB102" i="37"/>
  <c r="CC102" i="37" s="1"/>
  <c r="BS102" i="37"/>
  <c r="BT102" i="37" s="1"/>
  <c r="BU102" i="37" s="1"/>
  <c r="BV102" i="37" s="1"/>
  <c r="BW102" i="37" s="1"/>
  <c r="BX102" i="37" s="1"/>
  <c r="BY102" i="37" s="1"/>
  <c r="BG102" i="37"/>
  <c r="AU102" i="37"/>
  <c r="AV102" i="37" s="1"/>
  <c r="AW102" i="37" s="1"/>
  <c r="AX102" i="37" s="1"/>
  <c r="AY102" i="37" s="1"/>
  <c r="AZ102" i="37" s="1"/>
  <c r="BA102" i="37" s="1"/>
  <c r="BB102" i="37" s="1"/>
  <c r="BC102" i="37" s="1"/>
  <c r="BD102" i="37" s="1"/>
  <c r="BE102" i="37" s="1"/>
  <c r="AI102" i="37"/>
  <c r="I102" i="37"/>
  <c r="EW102" i="37" s="1"/>
  <c r="H102" i="37"/>
  <c r="EV102" i="37" s="1"/>
  <c r="DO101" i="37"/>
  <c r="DC101" i="37"/>
  <c r="CQ101" i="37"/>
  <c r="CB101" i="37"/>
  <c r="CC101" i="37" s="1"/>
  <c r="BS101" i="37"/>
  <c r="BT101" i="37" s="1"/>
  <c r="BU101" i="37" s="1"/>
  <c r="BV101" i="37" s="1"/>
  <c r="BW101" i="37" s="1"/>
  <c r="BX101" i="37" s="1"/>
  <c r="BY101" i="37" s="1"/>
  <c r="BG101" i="37"/>
  <c r="AU101" i="37"/>
  <c r="AV101" i="37" s="1"/>
  <c r="AW101" i="37" s="1"/>
  <c r="AX101" i="37" s="1"/>
  <c r="AY101" i="37" s="1"/>
  <c r="AZ101" i="37" s="1"/>
  <c r="BA101" i="37" s="1"/>
  <c r="BB101" i="37" s="1"/>
  <c r="BC101" i="37" s="1"/>
  <c r="BD101" i="37" s="1"/>
  <c r="BE101" i="37" s="1"/>
  <c r="AI101" i="37"/>
  <c r="I101" i="37"/>
  <c r="EW101" i="37" s="1"/>
  <c r="H101" i="37"/>
  <c r="EV101" i="37" s="1"/>
  <c r="DO100" i="37"/>
  <c r="DC100" i="37"/>
  <c r="CQ100" i="37"/>
  <c r="CB100" i="37"/>
  <c r="CC100" i="37" s="1"/>
  <c r="BS100" i="37"/>
  <c r="BT100" i="37" s="1"/>
  <c r="BU100" i="37" s="1"/>
  <c r="BV100" i="37" s="1"/>
  <c r="BW100" i="37" s="1"/>
  <c r="BX100" i="37" s="1"/>
  <c r="BY100" i="37" s="1"/>
  <c r="BG100" i="37"/>
  <c r="AU100" i="37"/>
  <c r="AV100" i="37" s="1"/>
  <c r="AW100" i="37" s="1"/>
  <c r="AX100" i="37" s="1"/>
  <c r="AY100" i="37" s="1"/>
  <c r="AZ100" i="37" s="1"/>
  <c r="BA100" i="37" s="1"/>
  <c r="BB100" i="37" s="1"/>
  <c r="BC100" i="37" s="1"/>
  <c r="BD100" i="37" s="1"/>
  <c r="BE100" i="37" s="1"/>
  <c r="AI100" i="37"/>
  <c r="I100" i="37"/>
  <c r="EW100" i="37" s="1"/>
  <c r="H100" i="37"/>
  <c r="EV100" i="37" s="1"/>
  <c r="DO99" i="37"/>
  <c r="DC99" i="37"/>
  <c r="CQ99" i="37"/>
  <c r="CB99" i="37"/>
  <c r="CC99" i="37" s="1"/>
  <c r="BS99" i="37"/>
  <c r="BT99" i="37" s="1"/>
  <c r="BU99" i="37" s="1"/>
  <c r="BV99" i="37" s="1"/>
  <c r="BW99" i="37" s="1"/>
  <c r="BX99" i="37" s="1"/>
  <c r="BY99" i="37" s="1"/>
  <c r="BG99" i="37"/>
  <c r="AU99" i="37"/>
  <c r="AV99" i="37" s="1"/>
  <c r="AW99" i="37" s="1"/>
  <c r="AX99" i="37" s="1"/>
  <c r="AY99" i="37" s="1"/>
  <c r="AZ99" i="37" s="1"/>
  <c r="BA99" i="37" s="1"/>
  <c r="BB99" i="37" s="1"/>
  <c r="BC99" i="37" s="1"/>
  <c r="BD99" i="37" s="1"/>
  <c r="BE99" i="37" s="1"/>
  <c r="AI99" i="37"/>
  <c r="I99" i="37"/>
  <c r="EW99" i="37" s="1"/>
  <c r="H99" i="37"/>
  <c r="EV99" i="37" s="1"/>
  <c r="DO98" i="37"/>
  <c r="DC98" i="37"/>
  <c r="CQ98" i="37"/>
  <c r="CB98" i="37"/>
  <c r="CC98" i="37" s="1"/>
  <c r="BS98" i="37"/>
  <c r="BT98" i="37" s="1"/>
  <c r="BU98" i="37" s="1"/>
  <c r="BV98" i="37" s="1"/>
  <c r="BW98" i="37" s="1"/>
  <c r="BX98" i="37" s="1"/>
  <c r="BY98" i="37" s="1"/>
  <c r="BG98" i="37"/>
  <c r="AU98" i="37"/>
  <c r="AV98" i="37" s="1"/>
  <c r="AW98" i="37" s="1"/>
  <c r="AX98" i="37" s="1"/>
  <c r="AY98" i="37" s="1"/>
  <c r="AZ98" i="37" s="1"/>
  <c r="BA98" i="37" s="1"/>
  <c r="BB98" i="37" s="1"/>
  <c r="BC98" i="37" s="1"/>
  <c r="BD98" i="37" s="1"/>
  <c r="BE98" i="37" s="1"/>
  <c r="AI98" i="37"/>
  <c r="I98" i="37"/>
  <c r="EW98" i="37" s="1"/>
  <c r="H98" i="37"/>
  <c r="EV98" i="37" s="1"/>
  <c r="DO97" i="37"/>
  <c r="DC97" i="37"/>
  <c r="CQ97" i="37"/>
  <c r="CB97" i="37"/>
  <c r="CC97" i="37" s="1"/>
  <c r="BS97" i="37"/>
  <c r="BT97" i="37" s="1"/>
  <c r="BU97" i="37" s="1"/>
  <c r="BV97" i="37" s="1"/>
  <c r="BW97" i="37" s="1"/>
  <c r="BX97" i="37" s="1"/>
  <c r="BY97" i="37" s="1"/>
  <c r="BG97" i="37"/>
  <c r="AU97" i="37"/>
  <c r="AV97" i="37" s="1"/>
  <c r="AW97" i="37" s="1"/>
  <c r="AX97" i="37" s="1"/>
  <c r="AY97" i="37" s="1"/>
  <c r="AZ97" i="37" s="1"/>
  <c r="BA97" i="37" s="1"/>
  <c r="BB97" i="37" s="1"/>
  <c r="BC97" i="37" s="1"/>
  <c r="BD97" i="37" s="1"/>
  <c r="BE97" i="37" s="1"/>
  <c r="AI97" i="37"/>
  <c r="I97" i="37"/>
  <c r="EW97" i="37" s="1"/>
  <c r="H97" i="37"/>
  <c r="EV97" i="37" s="1"/>
  <c r="DO96" i="37"/>
  <c r="DC96" i="37"/>
  <c r="CQ96" i="37"/>
  <c r="CB96" i="37"/>
  <c r="CC96" i="37" s="1"/>
  <c r="BS96" i="37"/>
  <c r="BT96" i="37" s="1"/>
  <c r="BU96" i="37" s="1"/>
  <c r="BV96" i="37" s="1"/>
  <c r="BW96" i="37" s="1"/>
  <c r="BX96" i="37" s="1"/>
  <c r="BY96" i="37" s="1"/>
  <c r="BG96" i="37"/>
  <c r="AU96" i="37"/>
  <c r="AV96" i="37" s="1"/>
  <c r="AW96" i="37" s="1"/>
  <c r="AX96" i="37" s="1"/>
  <c r="AY96" i="37" s="1"/>
  <c r="AZ96" i="37" s="1"/>
  <c r="BA96" i="37" s="1"/>
  <c r="BB96" i="37" s="1"/>
  <c r="BC96" i="37" s="1"/>
  <c r="BD96" i="37" s="1"/>
  <c r="BE96" i="37" s="1"/>
  <c r="AI96" i="37"/>
  <c r="I96" i="37"/>
  <c r="EW96" i="37" s="1"/>
  <c r="H96" i="37"/>
  <c r="EV96" i="37" s="1"/>
  <c r="DO95" i="37"/>
  <c r="DC95" i="37"/>
  <c r="CQ95" i="37"/>
  <c r="CB95" i="37"/>
  <c r="CC95" i="37" s="1"/>
  <c r="BS95" i="37"/>
  <c r="BT95" i="37" s="1"/>
  <c r="BU95" i="37" s="1"/>
  <c r="BV95" i="37" s="1"/>
  <c r="BW95" i="37" s="1"/>
  <c r="BX95" i="37" s="1"/>
  <c r="BY95" i="37" s="1"/>
  <c r="BG95" i="37"/>
  <c r="AU95" i="37"/>
  <c r="AV95" i="37" s="1"/>
  <c r="AW95" i="37" s="1"/>
  <c r="AX95" i="37" s="1"/>
  <c r="AY95" i="37" s="1"/>
  <c r="AZ95" i="37" s="1"/>
  <c r="BA95" i="37" s="1"/>
  <c r="BB95" i="37" s="1"/>
  <c r="BC95" i="37" s="1"/>
  <c r="BD95" i="37" s="1"/>
  <c r="BE95" i="37" s="1"/>
  <c r="AI95" i="37"/>
  <c r="I95" i="37"/>
  <c r="EW95" i="37" s="1"/>
  <c r="H95" i="37"/>
  <c r="EV95" i="37" s="1"/>
  <c r="DO94" i="37"/>
  <c r="DC94" i="37"/>
  <c r="CQ94" i="37"/>
  <c r="CB94" i="37"/>
  <c r="CC94" i="37" s="1"/>
  <c r="BS94" i="37"/>
  <c r="BT94" i="37" s="1"/>
  <c r="BU94" i="37" s="1"/>
  <c r="BV94" i="37" s="1"/>
  <c r="BW94" i="37" s="1"/>
  <c r="BX94" i="37" s="1"/>
  <c r="BY94" i="37" s="1"/>
  <c r="BG94" i="37"/>
  <c r="AU94" i="37"/>
  <c r="AV94" i="37" s="1"/>
  <c r="AW94" i="37" s="1"/>
  <c r="AX94" i="37" s="1"/>
  <c r="AY94" i="37" s="1"/>
  <c r="AZ94" i="37" s="1"/>
  <c r="BA94" i="37" s="1"/>
  <c r="BB94" i="37" s="1"/>
  <c r="BC94" i="37" s="1"/>
  <c r="BD94" i="37" s="1"/>
  <c r="BE94" i="37" s="1"/>
  <c r="AI94" i="37"/>
  <c r="I94" i="37"/>
  <c r="EW94" i="37" s="1"/>
  <c r="H94" i="37"/>
  <c r="EV94" i="37" s="1"/>
  <c r="DO93" i="37"/>
  <c r="DC93" i="37"/>
  <c r="CQ93" i="37"/>
  <c r="CB93" i="37"/>
  <c r="CC93" i="37" s="1"/>
  <c r="BS93" i="37"/>
  <c r="BT93" i="37" s="1"/>
  <c r="BU93" i="37" s="1"/>
  <c r="BV93" i="37" s="1"/>
  <c r="BW93" i="37" s="1"/>
  <c r="BX93" i="37" s="1"/>
  <c r="BY93" i="37" s="1"/>
  <c r="BG93" i="37"/>
  <c r="AU93" i="37"/>
  <c r="AV93" i="37" s="1"/>
  <c r="AW93" i="37" s="1"/>
  <c r="AX93" i="37" s="1"/>
  <c r="AY93" i="37" s="1"/>
  <c r="AZ93" i="37" s="1"/>
  <c r="BA93" i="37" s="1"/>
  <c r="BB93" i="37" s="1"/>
  <c r="BC93" i="37" s="1"/>
  <c r="BD93" i="37" s="1"/>
  <c r="BE93" i="37" s="1"/>
  <c r="AI93" i="37"/>
  <c r="I93" i="37"/>
  <c r="EW93" i="37" s="1"/>
  <c r="H93" i="37"/>
  <c r="EV93" i="37" s="1"/>
  <c r="DO92" i="37"/>
  <c r="DC92" i="37"/>
  <c r="CQ92" i="37"/>
  <c r="CB92" i="37"/>
  <c r="CC92" i="37" s="1"/>
  <c r="BS92" i="37"/>
  <c r="BT92" i="37" s="1"/>
  <c r="BU92" i="37" s="1"/>
  <c r="BV92" i="37" s="1"/>
  <c r="BW92" i="37" s="1"/>
  <c r="BX92" i="37" s="1"/>
  <c r="BY92" i="37" s="1"/>
  <c r="BG92" i="37"/>
  <c r="AU92" i="37"/>
  <c r="AV92" i="37" s="1"/>
  <c r="AW92" i="37" s="1"/>
  <c r="AX92" i="37" s="1"/>
  <c r="AY92" i="37" s="1"/>
  <c r="AZ92" i="37" s="1"/>
  <c r="BA92" i="37" s="1"/>
  <c r="BB92" i="37" s="1"/>
  <c r="BC92" i="37" s="1"/>
  <c r="BD92" i="37" s="1"/>
  <c r="BE92" i="37" s="1"/>
  <c r="AI92" i="37"/>
  <c r="I92" i="37"/>
  <c r="EW92" i="37" s="1"/>
  <c r="H92" i="37"/>
  <c r="EV92" i="37" s="1"/>
  <c r="DO91" i="37"/>
  <c r="DC91" i="37"/>
  <c r="CQ91" i="37"/>
  <c r="CB91" i="37"/>
  <c r="CC91" i="37" s="1"/>
  <c r="BS91" i="37"/>
  <c r="BT91" i="37" s="1"/>
  <c r="BU91" i="37" s="1"/>
  <c r="BV91" i="37" s="1"/>
  <c r="BW91" i="37" s="1"/>
  <c r="BX91" i="37" s="1"/>
  <c r="BY91" i="37" s="1"/>
  <c r="BG91" i="37"/>
  <c r="AU91" i="37"/>
  <c r="AV91" i="37" s="1"/>
  <c r="AW91" i="37" s="1"/>
  <c r="AX91" i="37" s="1"/>
  <c r="AY91" i="37" s="1"/>
  <c r="AZ91" i="37" s="1"/>
  <c r="BA91" i="37" s="1"/>
  <c r="BB91" i="37" s="1"/>
  <c r="BC91" i="37" s="1"/>
  <c r="BD91" i="37" s="1"/>
  <c r="BE91" i="37" s="1"/>
  <c r="AI91" i="37"/>
  <c r="I91" i="37"/>
  <c r="EW91" i="37" s="1"/>
  <c r="H91" i="37"/>
  <c r="EV91" i="37" s="1"/>
  <c r="DO90" i="37"/>
  <c r="DC90" i="37"/>
  <c r="CQ90" i="37"/>
  <c r="CB90" i="37"/>
  <c r="CC90" i="37" s="1"/>
  <c r="BS90" i="37"/>
  <c r="BT90" i="37" s="1"/>
  <c r="BU90" i="37" s="1"/>
  <c r="BV90" i="37" s="1"/>
  <c r="BW90" i="37" s="1"/>
  <c r="BX90" i="37" s="1"/>
  <c r="BY90" i="37" s="1"/>
  <c r="BG90" i="37"/>
  <c r="AU90" i="37"/>
  <c r="AV90" i="37" s="1"/>
  <c r="AW90" i="37" s="1"/>
  <c r="AX90" i="37" s="1"/>
  <c r="AY90" i="37" s="1"/>
  <c r="AZ90" i="37" s="1"/>
  <c r="BA90" i="37" s="1"/>
  <c r="BB90" i="37" s="1"/>
  <c r="BC90" i="37" s="1"/>
  <c r="BD90" i="37" s="1"/>
  <c r="BE90" i="37" s="1"/>
  <c r="AI90" i="37"/>
  <c r="I90" i="37"/>
  <c r="EW90" i="37" s="1"/>
  <c r="H90" i="37"/>
  <c r="EV90" i="37" s="1"/>
  <c r="DO89" i="37"/>
  <c r="DC89" i="37"/>
  <c r="CQ89" i="37"/>
  <c r="CB89" i="37"/>
  <c r="CC89" i="37" s="1"/>
  <c r="BS89" i="37"/>
  <c r="BT89" i="37" s="1"/>
  <c r="BU89" i="37" s="1"/>
  <c r="BV89" i="37" s="1"/>
  <c r="BW89" i="37" s="1"/>
  <c r="BX89" i="37" s="1"/>
  <c r="BY89" i="37" s="1"/>
  <c r="BG89" i="37"/>
  <c r="AU89" i="37"/>
  <c r="AV89" i="37" s="1"/>
  <c r="AW89" i="37" s="1"/>
  <c r="AX89" i="37" s="1"/>
  <c r="AY89" i="37" s="1"/>
  <c r="AZ89" i="37" s="1"/>
  <c r="BA89" i="37" s="1"/>
  <c r="BB89" i="37" s="1"/>
  <c r="BC89" i="37" s="1"/>
  <c r="BD89" i="37" s="1"/>
  <c r="BE89" i="37" s="1"/>
  <c r="AI89" i="37"/>
  <c r="I89" i="37"/>
  <c r="EW89" i="37" s="1"/>
  <c r="H89" i="37"/>
  <c r="EV89" i="37" s="1"/>
  <c r="DO88" i="37"/>
  <c r="DC88" i="37"/>
  <c r="CQ88" i="37"/>
  <c r="CB88" i="37"/>
  <c r="CC88" i="37" s="1"/>
  <c r="BS88" i="37"/>
  <c r="BT88" i="37" s="1"/>
  <c r="BU88" i="37" s="1"/>
  <c r="BV88" i="37" s="1"/>
  <c r="BW88" i="37" s="1"/>
  <c r="BX88" i="37" s="1"/>
  <c r="BY88" i="37" s="1"/>
  <c r="BG88" i="37"/>
  <c r="AU88" i="37"/>
  <c r="AV88" i="37" s="1"/>
  <c r="AW88" i="37" s="1"/>
  <c r="AX88" i="37" s="1"/>
  <c r="AY88" i="37" s="1"/>
  <c r="AZ88" i="37" s="1"/>
  <c r="BA88" i="37" s="1"/>
  <c r="BB88" i="37" s="1"/>
  <c r="BC88" i="37" s="1"/>
  <c r="BD88" i="37" s="1"/>
  <c r="BE88" i="37" s="1"/>
  <c r="AI88" i="37"/>
  <c r="I88" i="37"/>
  <c r="EW88" i="37" s="1"/>
  <c r="H88" i="37"/>
  <c r="EV88" i="37" s="1"/>
  <c r="DO87" i="37"/>
  <c r="DC87" i="37"/>
  <c r="CQ87" i="37"/>
  <c r="CB87" i="37"/>
  <c r="CC87" i="37" s="1"/>
  <c r="BS87" i="37"/>
  <c r="BT87" i="37" s="1"/>
  <c r="BU87" i="37" s="1"/>
  <c r="BV87" i="37" s="1"/>
  <c r="BW87" i="37" s="1"/>
  <c r="BX87" i="37" s="1"/>
  <c r="BY87" i="37" s="1"/>
  <c r="BG87" i="37"/>
  <c r="AU87" i="37"/>
  <c r="AV87" i="37" s="1"/>
  <c r="AW87" i="37" s="1"/>
  <c r="AX87" i="37" s="1"/>
  <c r="AY87" i="37" s="1"/>
  <c r="AZ87" i="37" s="1"/>
  <c r="BA87" i="37" s="1"/>
  <c r="BB87" i="37" s="1"/>
  <c r="BC87" i="37" s="1"/>
  <c r="BD87" i="37" s="1"/>
  <c r="BE87" i="37" s="1"/>
  <c r="AI87" i="37"/>
  <c r="I87" i="37"/>
  <c r="EW87" i="37" s="1"/>
  <c r="H87" i="37"/>
  <c r="EV87" i="37" s="1"/>
  <c r="DO86" i="37"/>
  <c r="DC86" i="37"/>
  <c r="CQ86" i="37"/>
  <c r="CB86" i="37"/>
  <c r="CC86" i="37" s="1"/>
  <c r="BS86" i="37"/>
  <c r="BT86" i="37" s="1"/>
  <c r="BU86" i="37" s="1"/>
  <c r="BV86" i="37" s="1"/>
  <c r="BW86" i="37" s="1"/>
  <c r="BX86" i="37" s="1"/>
  <c r="BY86" i="37" s="1"/>
  <c r="BG86" i="37"/>
  <c r="AU86" i="37"/>
  <c r="AV86" i="37" s="1"/>
  <c r="AW86" i="37" s="1"/>
  <c r="AX86" i="37" s="1"/>
  <c r="AY86" i="37" s="1"/>
  <c r="AZ86" i="37" s="1"/>
  <c r="BA86" i="37" s="1"/>
  <c r="BB86" i="37" s="1"/>
  <c r="BC86" i="37" s="1"/>
  <c r="BD86" i="37" s="1"/>
  <c r="BE86" i="37" s="1"/>
  <c r="AI86" i="37"/>
  <c r="I86" i="37"/>
  <c r="EW86" i="37" s="1"/>
  <c r="H86" i="37"/>
  <c r="EV86" i="37" s="1"/>
  <c r="DO85" i="37"/>
  <c r="DC85" i="37"/>
  <c r="CQ85" i="37"/>
  <c r="CB85" i="37"/>
  <c r="CC85" i="37" s="1"/>
  <c r="BS85" i="37"/>
  <c r="BT85" i="37" s="1"/>
  <c r="BU85" i="37" s="1"/>
  <c r="BV85" i="37" s="1"/>
  <c r="BW85" i="37" s="1"/>
  <c r="BX85" i="37" s="1"/>
  <c r="BY85" i="37" s="1"/>
  <c r="BG85" i="37"/>
  <c r="AU85" i="37"/>
  <c r="AV85" i="37" s="1"/>
  <c r="AW85" i="37" s="1"/>
  <c r="AX85" i="37" s="1"/>
  <c r="AY85" i="37" s="1"/>
  <c r="AZ85" i="37" s="1"/>
  <c r="BA85" i="37" s="1"/>
  <c r="BB85" i="37" s="1"/>
  <c r="BC85" i="37" s="1"/>
  <c r="BD85" i="37" s="1"/>
  <c r="BE85" i="37" s="1"/>
  <c r="AI85" i="37"/>
  <c r="I85" i="37"/>
  <c r="EW85" i="37" s="1"/>
  <c r="H85" i="37"/>
  <c r="EV85" i="37" s="1"/>
  <c r="DO84" i="37"/>
  <c r="DC84" i="37"/>
  <c r="CQ84" i="37"/>
  <c r="CB84" i="37"/>
  <c r="CC84" i="37" s="1"/>
  <c r="BS84" i="37"/>
  <c r="BT84" i="37" s="1"/>
  <c r="BU84" i="37" s="1"/>
  <c r="BV84" i="37" s="1"/>
  <c r="BW84" i="37" s="1"/>
  <c r="BX84" i="37" s="1"/>
  <c r="BY84" i="37" s="1"/>
  <c r="BG84" i="37"/>
  <c r="AU84" i="37"/>
  <c r="AV84" i="37" s="1"/>
  <c r="AW84" i="37" s="1"/>
  <c r="AX84" i="37" s="1"/>
  <c r="AY84" i="37" s="1"/>
  <c r="AZ84" i="37" s="1"/>
  <c r="BA84" i="37" s="1"/>
  <c r="BB84" i="37" s="1"/>
  <c r="BC84" i="37" s="1"/>
  <c r="BD84" i="37" s="1"/>
  <c r="BE84" i="37" s="1"/>
  <c r="AI84" i="37"/>
  <c r="I84" i="37"/>
  <c r="EW84" i="37" s="1"/>
  <c r="H84" i="37"/>
  <c r="EV84" i="37" s="1"/>
  <c r="DO83" i="37"/>
  <c r="DC83" i="37"/>
  <c r="CQ83" i="37"/>
  <c r="CB83" i="37"/>
  <c r="CC83" i="37" s="1"/>
  <c r="BS83" i="37"/>
  <c r="BT83" i="37" s="1"/>
  <c r="BU83" i="37" s="1"/>
  <c r="BV83" i="37" s="1"/>
  <c r="BW83" i="37" s="1"/>
  <c r="BX83" i="37" s="1"/>
  <c r="BY83" i="37" s="1"/>
  <c r="BG83" i="37"/>
  <c r="AU83" i="37"/>
  <c r="AV83" i="37" s="1"/>
  <c r="AW83" i="37" s="1"/>
  <c r="AX83" i="37" s="1"/>
  <c r="AY83" i="37" s="1"/>
  <c r="AZ83" i="37" s="1"/>
  <c r="BA83" i="37" s="1"/>
  <c r="BB83" i="37" s="1"/>
  <c r="BC83" i="37" s="1"/>
  <c r="BD83" i="37" s="1"/>
  <c r="BE83" i="37" s="1"/>
  <c r="AI83" i="37"/>
  <c r="I83" i="37"/>
  <c r="EW83" i="37" s="1"/>
  <c r="H83" i="37"/>
  <c r="EV83" i="37" s="1"/>
  <c r="DO82" i="37"/>
  <c r="DC82" i="37"/>
  <c r="CQ82" i="37"/>
  <c r="CB82" i="37"/>
  <c r="CC82" i="37" s="1"/>
  <c r="BS82" i="37"/>
  <c r="BT82" i="37" s="1"/>
  <c r="BU82" i="37" s="1"/>
  <c r="BV82" i="37" s="1"/>
  <c r="BW82" i="37" s="1"/>
  <c r="BX82" i="37" s="1"/>
  <c r="BY82" i="37" s="1"/>
  <c r="BG82" i="37"/>
  <c r="AU82" i="37"/>
  <c r="AV82" i="37" s="1"/>
  <c r="AW82" i="37" s="1"/>
  <c r="AX82" i="37" s="1"/>
  <c r="AY82" i="37" s="1"/>
  <c r="AZ82" i="37" s="1"/>
  <c r="BA82" i="37" s="1"/>
  <c r="BB82" i="37" s="1"/>
  <c r="BC82" i="37" s="1"/>
  <c r="BD82" i="37" s="1"/>
  <c r="BE82" i="37" s="1"/>
  <c r="AI82" i="37"/>
  <c r="I82" i="37"/>
  <c r="EW82" i="37" s="1"/>
  <c r="H82" i="37"/>
  <c r="EV82" i="37" s="1"/>
  <c r="DO81" i="37"/>
  <c r="DC81" i="37"/>
  <c r="CQ81" i="37"/>
  <c r="CB81" i="37"/>
  <c r="CC81" i="37" s="1"/>
  <c r="BS81" i="37"/>
  <c r="BT81" i="37" s="1"/>
  <c r="BU81" i="37" s="1"/>
  <c r="BV81" i="37" s="1"/>
  <c r="BW81" i="37" s="1"/>
  <c r="BX81" i="37" s="1"/>
  <c r="BY81" i="37" s="1"/>
  <c r="BG81" i="37"/>
  <c r="AU81" i="37"/>
  <c r="AV81" i="37" s="1"/>
  <c r="AW81" i="37" s="1"/>
  <c r="AX81" i="37" s="1"/>
  <c r="AY81" i="37" s="1"/>
  <c r="AZ81" i="37" s="1"/>
  <c r="BA81" i="37" s="1"/>
  <c r="BB81" i="37" s="1"/>
  <c r="BC81" i="37" s="1"/>
  <c r="BD81" i="37" s="1"/>
  <c r="BE81" i="37" s="1"/>
  <c r="AI81" i="37"/>
  <c r="I81" i="37"/>
  <c r="EW81" i="37" s="1"/>
  <c r="H81" i="37"/>
  <c r="EV81" i="37" s="1"/>
  <c r="DO80" i="37"/>
  <c r="DC80" i="37"/>
  <c r="CQ80" i="37"/>
  <c r="CB80" i="37"/>
  <c r="CC80" i="37" s="1"/>
  <c r="BS80" i="37"/>
  <c r="BT80" i="37" s="1"/>
  <c r="BU80" i="37" s="1"/>
  <c r="BV80" i="37" s="1"/>
  <c r="BW80" i="37" s="1"/>
  <c r="BX80" i="37" s="1"/>
  <c r="BY80" i="37" s="1"/>
  <c r="BG80" i="37"/>
  <c r="AU80" i="37"/>
  <c r="AV80" i="37" s="1"/>
  <c r="AW80" i="37" s="1"/>
  <c r="AX80" i="37" s="1"/>
  <c r="AY80" i="37" s="1"/>
  <c r="AZ80" i="37" s="1"/>
  <c r="BA80" i="37" s="1"/>
  <c r="BB80" i="37" s="1"/>
  <c r="BC80" i="37" s="1"/>
  <c r="BD80" i="37" s="1"/>
  <c r="BE80" i="37" s="1"/>
  <c r="AI80" i="37"/>
  <c r="I80" i="37"/>
  <c r="EW80" i="37" s="1"/>
  <c r="H80" i="37"/>
  <c r="EV80" i="37" s="1"/>
  <c r="DO79" i="37"/>
  <c r="DC79" i="37"/>
  <c r="CQ79" i="37"/>
  <c r="CB79" i="37"/>
  <c r="CC79" i="37" s="1"/>
  <c r="BS79" i="37"/>
  <c r="BT79" i="37" s="1"/>
  <c r="BU79" i="37" s="1"/>
  <c r="BV79" i="37" s="1"/>
  <c r="BW79" i="37" s="1"/>
  <c r="BX79" i="37" s="1"/>
  <c r="BY79" i="37" s="1"/>
  <c r="BG79" i="37"/>
  <c r="AU79" i="37"/>
  <c r="AV79" i="37" s="1"/>
  <c r="AW79" i="37" s="1"/>
  <c r="AX79" i="37" s="1"/>
  <c r="AY79" i="37" s="1"/>
  <c r="AZ79" i="37" s="1"/>
  <c r="BA79" i="37" s="1"/>
  <c r="BB79" i="37" s="1"/>
  <c r="BC79" i="37" s="1"/>
  <c r="BD79" i="37" s="1"/>
  <c r="BE79" i="37" s="1"/>
  <c r="AI79" i="37"/>
  <c r="I79" i="37"/>
  <c r="EW79" i="37" s="1"/>
  <c r="H79" i="37"/>
  <c r="EV79" i="37" s="1"/>
  <c r="DO78" i="37"/>
  <c r="DC78" i="37"/>
  <c r="CQ78" i="37"/>
  <c r="CB78" i="37"/>
  <c r="CC78" i="37" s="1"/>
  <c r="BS78" i="37"/>
  <c r="BT78" i="37" s="1"/>
  <c r="BU78" i="37" s="1"/>
  <c r="BV78" i="37" s="1"/>
  <c r="BW78" i="37" s="1"/>
  <c r="BX78" i="37" s="1"/>
  <c r="BY78" i="37" s="1"/>
  <c r="BG78" i="37"/>
  <c r="AU78" i="37"/>
  <c r="AV78" i="37" s="1"/>
  <c r="AW78" i="37" s="1"/>
  <c r="AX78" i="37" s="1"/>
  <c r="AY78" i="37" s="1"/>
  <c r="AZ78" i="37" s="1"/>
  <c r="BA78" i="37" s="1"/>
  <c r="BB78" i="37" s="1"/>
  <c r="BC78" i="37" s="1"/>
  <c r="BD78" i="37" s="1"/>
  <c r="BE78" i="37" s="1"/>
  <c r="AI78" i="37"/>
  <c r="I78" i="37"/>
  <c r="EW78" i="37" s="1"/>
  <c r="H78" i="37"/>
  <c r="EV78" i="37" s="1"/>
  <c r="DO77" i="37"/>
  <c r="DC77" i="37"/>
  <c r="CQ77" i="37"/>
  <c r="CB77" i="37"/>
  <c r="CC77" i="37" s="1"/>
  <c r="BS77" i="37"/>
  <c r="BT77" i="37" s="1"/>
  <c r="BU77" i="37" s="1"/>
  <c r="BV77" i="37" s="1"/>
  <c r="BW77" i="37" s="1"/>
  <c r="BX77" i="37" s="1"/>
  <c r="BY77" i="37" s="1"/>
  <c r="BG77" i="37"/>
  <c r="AU77" i="37"/>
  <c r="AV77" i="37" s="1"/>
  <c r="AW77" i="37" s="1"/>
  <c r="AX77" i="37" s="1"/>
  <c r="AY77" i="37" s="1"/>
  <c r="AZ77" i="37" s="1"/>
  <c r="BA77" i="37" s="1"/>
  <c r="BB77" i="37" s="1"/>
  <c r="BC77" i="37" s="1"/>
  <c r="BD77" i="37" s="1"/>
  <c r="BE77" i="37" s="1"/>
  <c r="AI77" i="37"/>
  <c r="I77" i="37"/>
  <c r="EW77" i="37" s="1"/>
  <c r="H77" i="37"/>
  <c r="EV77" i="37" s="1"/>
  <c r="DO76" i="37"/>
  <c r="DC76" i="37"/>
  <c r="CQ76" i="37"/>
  <c r="CB76" i="37"/>
  <c r="CC76" i="37" s="1"/>
  <c r="BS76" i="37"/>
  <c r="BT76" i="37" s="1"/>
  <c r="BU76" i="37" s="1"/>
  <c r="BV76" i="37" s="1"/>
  <c r="BW76" i="37" s="1"/>
  <c r="BX76" i="37" s="1"/>
  <c r="BY76" i="37" s="1"/>
  <c r="BG76" i="37"/>
  <c r="AU76" i="37"/>
  <c r="AV76" i="37" s="1"/>
  <c r="AW76" i="37" s="1"/>
  <c r="AX76" i="37" s="1"/>
  <c r="AY76" i="37" s="1"/>
  <c r="AZ76" i="37" s="1"/>
  <c r="BA76" i="37" s="1"/>
  <c r="BB76" i="37" s="1"/>
  <c r="BC76" i="37" s="1"/>
  <c r="BD76" i="37" s="1"/>
  <c r="BE76" i="37" s="1"/>
  <c r="AI76" i="37"/>
  <c r="I76" i="37"/>
  <c r="EW76" i="37" s="1"/>
  <c r="H76" i="37"/>
  <c r="EV76" i="37" s="1"/>
  <c r="DO75" i="37"/>
  <c r="DC75" i="37"/>
  <c r="CQ75" i="37"/>
  <c r="CB75" i="37"/>
  <c r="CC75" i="37" s="1"/>
  <c r="BS75" i="37"/>
  <c r="BT75" i="37" s="1"/>
  <c r="BU75" i="37" s="1"/>
  <c r="BV75" i="37" s="1"/>
  <c r="BW75" i="37" s="1"/>
  <c r="BX75" i="37" s="1"/>
  <c r="BY75" i="37" s="1"/>
  <c r="BG75" i="37"/>
  <c r="AU75" i="37"/>
  <c r="AV75" i="37" s="1"/>
  <c r="AW75" i="37" s="1"/>
  <c r="AX75" i="37" s="1"/>
  <c r="AY75" i="37" s="1"/>
  <c r="AZ75" i="37" s="1"/>
  <c r="BA75" i="37" s="1"/>
  <c r="BB75" i="37" s="1"/>
  <c r="BC75" i="37" s="1"/>
  <c r="BD75" i="37" s="1"/>
  <c r="BE75" i="37" s="1"/>
  <c r="AI75" i="37"/>
  <c r="I75" i="37"/>
  <c r="EW75" i="37" s="1"/>
  <c r="H75" i="37"/>
  <c r="EV75" i="37" s="1"/>
  <c r="DO74" i="37"/>
  <c r="DC74" i="37"/>
  <c r="CQ74" i="37"/>
  <c r="CB74" i="37"/>
  <c r="CC74" i="37" s="1"/>
  <c r="BS74" i="37"/>
  <c r="BT74" i="37" s="1"/>
  <c r="BU74" i="37" s="1"/>
  <c r="BV74" i="37" s="1"/>
  <c r="BW74" i="37" s="1"/>
  <c r="BX74" i="37" s="1"/>
  <c r="BY74" i="37" s="1"/>
  <c r="BG74" i="37"/>
  <c r="AU74" i="37"/>
  <c r="AV74" i="37" s="1"/>
  <c r="AW74" i="37" s="1"/>
  <c r="AX74" i="37" s="1"/>
  <c r="AY74" i="37" s="1"/>
  <c r="AZ74" i="37" s="1"/>
  <c r="BA74" i="37" s="1"/>
  <c r="BB74" i="37" s="1"/>
  <c r="BC74" i="37" s="1"/>
  <c r="BD74" i="37" s="1"/>
  <c r="BE74" i="37" s="1"/>
  <c r="AI74" i="37"/>
  <c r="I74" i="37"/>
  <c r="EW74" i="37" s="1"/>
  <c r="H74" i="37"/>
  <c r="EV74" i="37" s="1"/>
  <c r="DO73" i="37"/>
  <c r="DC73" i="37"/>
  <c r="CQ73" i="37"/>
  <c r="CB73" i="37"/>
  <c r="CC73" i="37" s="1"/>
  <c r="BS73" i="37"/>
  <c r="BT73" i="37" s="1"/>
  <c r="BU73" i="37" s="1"/>
  <c r="BV73" i="37" s="1"/>
  <c r="BW73" i="37" s="1"/>
  <c r="BX73" i="37" s="1"/>
  <c r="BY73" i="37" s="1"/>
  <c r="BG73" i="37"/>
  <c r="AU73" i="37"/>
  <c r="AV73" i="37" s="1"/>
  <c r="AW73" i="37" s="1"/>
  <c r="AX73" i="37" s="1"/>
  <c r="AY73" i="37" s="1"/>
  <c r="AZ73" i="37" s="1"/>
  <c r="BA73" i="37" s="1"/>
  <c r="BB73" i="37" s="1"/>
  <c r="BC73" i="37" s="1"/>
  <c r="BD73" i="37" s="1"/>
  <c r="BE73" i="37" s="1"/>
  <c r="AI73" i="37"/>
  <c r="I73" i="37"/>
  <c r="EW73" i="37" s="1"/>
  <c r="H73" i="37"/>
  <c r="EV73" i="37" s="1"/>
  <c r="DO72" i="37"/>
  <c r="DC72" i="37"/>
  <c r="CQ72" i="37"/>
  <c r="CB72" i="37"/>
  <c r="CC72" i="37" s="1"/>
  <c r="BS72" i="37"/>
  <c r="BT72" i="37" s="1"/>
  <c r="BU72" i="37" s="1"/>
  <c r="BV72" i="37" s="1"/>
  <c r="BW72" i="37" s="1"/>
  <c r="BX72" i="37" s="1"/>
  <c r="BY72" i="37" s="1"/>
  <c r="BG72" i="37"/>
  <c r="AU72" i="37"/>
  <c r="AV72" i="37" s="1"/>
  <c r="AW72" i="37" s="1"/>
  <c r="AX72" i="37" s="1"/>
  <c r="AY72" i="37" s="1"/>
  <c r="AZ72" i="37" s="1"/>
  <c r="BA72" i="37" s="1"/>
  <c r="BB72" i="37" s="1"/>
  <c r="BC72" i="37" s="1"/>
  <c r="BD72" i="37" s="1"/>
  <c r="BE72" i="37" s="1"/>
  <c r="AI72" i="37"/>
  <c r="I72" i="37"/>
  <c r="EW72" i="37" s="1"/>
  <c r="H72" i="37"/>
  <c r="EV72" i="37" s="1"/>
  <c r="DO71" i="37"/>
  <c r="DC71" i="37"/>
  <c r="CQ71" i="37"/>
  <c r="CB71" i="37"/>
  <c r="CC71" i="37" s="1"/>
  <c r="BS71" i="37"/>
  <c r="BT71" i="37" s="1"/>
  <c r="BU71" i="37" s="1"/>
  <c r="BV71" i="37" s="1"/>
  <c r="BW71" i="37" s="1"/>
  <c r="BX71" i="37" s="1"/>
  <c r="BY71" i="37" s="1"/>
  <c r="BG71" i="37"/>
  <c r="AU71" i="37"/>
  <c r="AV71" i="37" s="1"/>
  <c r="AW71" i="37" s="1"/>
  <c r="AX71" i="37" s="1"/>
  <c r="AY71" i="37" s="1"/>
  <c r="AZ71" i="37" s="1"/>
  <c r="BA71" i="37" s="1"/>
  <c r="BB71" i="37" s="1"/>
  <c r="BC71" i="37" s="1"/>
  <c r="BD71" i="37" s="1"/>
  <c r="BE71" i="37" s="1"/>
  <c r="AI71" i="37"/>
  <c r="I71" i="37"/>
  <c r="EW71" i="37" s="1"/>
  <c r="H71" i="37"/>
  <c r="EV71" i="37" s="1"/>
  <c r="DO70" i="37"/>
  <c r="DC70" i="37"/>
  <c r="CQ70" i="37"/>
  <c r="CB70" i="37"/>
  <c r="CC70" i="37" s="1"/>
  <c r="BS70" i="37"/>
  <c r="BT70" i="37" s="1"/>
  <c r="BU70" i="37" s="1"/>
  <c r="BV70" i="37" s="1"/>
  <c r="BW70" i="37" s="1"/>
  <c r="BX70" i="37" s="1"/>
  <c r="BY70" i="37" s="1"/>
  <c r="BG70" i="37"/>
  <c r="AU70" i="37"/>
  <c r="AV70" i="37" s="1"/>
  <c r="AW70" i="37" s="1"/>
  <c r="AX70" i="37" s="1"/>
  <c r="AY70" i="37" s="1"/>
  <c r="AZ70" i="37" s="1"/>
  <c r="BA70" i="37" s="1"/>
  <c r="BB70" i="37" s="1"/>
  <c r="BC70" i="37" s="1"/>
  <c r="BD70" i="37" s="1"/>
  <c r="BE70" i="37" s="1"/>
  <c r="AI70" i="37"/>
  <c r="I70" i="37"/>
  <c r="EW70" i="37" s="1"/>
  <c r="H70" i="37"/>
  <c r="EV70" i="37" s="1"/>
  <c r="DO69" i="37"/>
  <c r="DC69" i="37"/>
  <c r="CQ69" i="37"/>
  <c r="CB69" i="37"/>
  <c r="CC69" i="37" s="1"/>
  <c r="BS69" i="37"/>
  <c r="BT69" i="37" s="1"/>
  <c r="BU69" i="37" s="1"/>
  <c r="BV69" i="37" s="1"/>
  <c r="BW69" i="37" s="1"/>
  <c r="BX69" i="37" s="1"/>
  <c r="BY69" i="37" s="1"/>
  <c r="BG69" i="37"/>
  <c r="AU69" i="37"/>
  <c r="AV69" i="37" s="1"/>
  <c r="AW69" i="37" s="1"/>
  <c r="AX69" i="37" s="1"/>
  <c r="AY69" i="37" s="1"/>
  <c r="AZ69" i="37" s="1"/>
  <c r="BA69" i="37" s="1"/>
  <c r="BB69" i="37" s="1"/>
  <c r="BC69" i="37" s="1"/>
  <c r="BD69" i="37" s="1"/>
  <c r="BE69" i="37" s="1"/>
  <c r="AI69" i="37"/>
  <c r="I69" i="37"/>
  <c r="EW69" i="37" s="1"/>
  <c r="H69" i="37"/>
  <c r="EV69" i="37" s="1"/>
  <c r="DO68" i="37"/>
  <c r="DC68" i="37"/>
  <c r="CQ68" i="37"/>
  <c r="CB68" i="37"/>
  <c r="CC68" i="37" s="1"/>
  <c r="BS68" i="37"/>
  <c r="BT68" i="37" s="1"/>
  <c r="BU68" i="37" s="1"/>
  <c r="BV68" i="37" s="1"/>
  <c r="BW68" i="37" s="1"/>
  <c r="BX68" i="37" s="1"/>
  <c r="BY68" i="37" s="1"/>
  <c r="BG68" i="37"/>
  <c r="AU68" i="37"/>
  <c r="AV68" i="37" s="1"/>
  <c r="AW68" i="37" s="1"/>
  <c r="AX68" i="37" s="1"/>
  <c r="AY68" i="37" s="1"/>
  <c r="AZ68" i="37" s="1"/>
  <c r="BA68" i="37" s="1"/>
  <c r="BB68" i="37" s="1"/>
  <c r="BC68" i="37" s="1"/>
  <c r="BD68" i="37" s="1"/>
  <c r="BE68" i="37" s="1"/>
  <c r="AI68" i="37"/>
  <c r="I68" i="37"/>
  <c r="EW68" i="37" s="1"/>
  <c r="H68" i="37"/>
  <c r="EV68" i="37" s="1"/>
  <c r="DO67" i="37"/>
  <c r="DC67" i="37"/>
  <c r="CQ67" i="37"/>
  <c r="CB67" i="37"/>
  <c r="CC67" i="37" s="1"/>
  <c r="BS67" i="37"/>
  <c r="BT67" i="37" s="1"/>
  <c r="BU67" i="37" s="1"/>
  <c r="BV67" i="37" s="1"/>
  <c r="BW67" i="37" s="1"/>
  <c r="BX67" i="37" s="1"/>
  <c r="BY67" i="37" s="1"/>
  <c r="BG67" i="37"/>
  <c r="AU67" i="37"/>
  <c r="AV67" i="37" s="1"/>
  <c r="AW67" i="37" s="1"/>
  <c r="AX67" i="37" s="1"/>
  <c r="AY67" i="37" s="1"/>
  <c r="AZ67" i="37" s="1"/>
  <c r="BA67" i="37" s="1"/>
  <c r="BB67" i="37" s="1"/>
  <c r="BC67" i="37" s="1"/>
  <c r="BD67" i="37" s="1"/>
  <c r="BE67" i="37" s="1"/>
  <c r="AI67" i="37"/>
  <c r="I67" i="37"/>
  <c r="EW67" i="37" s="1"/>
  <c r="H67" i="37"/>
  <c r="EV67" i="37" s="1"/>
  <c r="DO66" i="37"/>
  <c r="DC66" i="37"/>
  <c r="CQ66" i="37"/>
  <c r="CB66" i="37"/>
  <c r="CC66" i="37" s="1"/>
  <c r="BS66" i="37"/>
  <c r="BT66" i="37" s="1"/>
  <c r="BU66" i="37" s="1"/>
  <c r="BV66" i="37" s="1"/>
  <c r="BW66" i="37" s="1"/>
  <c r="BX66" i="37" s="1"/>
  <c r="BY66" i="37" s="1"/>
  <c r="BG66" i="37"/>
  <c r="AU66" i="37"/>
  <c r="AV66" i="37" s="1"/>
  <c r="AW66" i="37" s="1"/>
  <c r="AX66" i="37" s="1"/>
  <c r="AY66" i="37" s="1"/>
  <c r="AZ66" i="37" s="1"/>
  <c r="BA66" i="37" s="1"/>
  <c r="BB66" i="37" s="1"/>
  <c r="BC66" i="37" s="1"/>
  <c r="BD66" i="37" s="1"/>
  <c r="BE66" i="37" s="1"/>
  <c r="AI66" i="37"/>
  <c r="I66" i="37"/>
  <c r="EW66" i="37" s="1"/>
  <c r="H66" i="37"/>
  <c r="EV66" i="37" s="1"/>
  <c r="DO65" i="37"/>
  <c r="DC65" i="37"/>
  <c r="CQ65" i="37"/>
  <c r="CB65" i="37"/>
  <c r="CC65" i="37" s="1"/>
  <c r="BS65" i="37"/>
  <c r="BT65" i="37" s="1"/>
  <c r="BU65" i="37" s="1"/>
  <c r="BV65" i="37" s="1"/>
  <c r="BW65" i="37" s="1"/>
  <c r="BX65" i="37" s="1"/>
  <c r="BY65" i="37" s="1"/>
  <c r="BG65" i="37"/>
  <c r="AU65" i="37"/>
  <c r="AV65" i="37" s="1"/>
  <c r="AW65" i="37" s="1"/>
  <c r="AX65" i="37" s="1"/>
  <c r="AY65" i="37" s="1"/>
  <c r="AZ65" i="37" s="1"/>
  <c r="BA65" i="37" s="1"/>
  <c r="BB65" i="37" s="1"/>
  <c r="BC65" i="37" s="1"/>
  <c r="BD65" i="37" s="1"/>
  <c r="BE65" i="37" s="1"/>
  <c r="AI65" i="37"/>
  <c r="I65" i="37"/>
  <c r="EW65" i="37" s="1"/>
  <c r="H65" i="37"/>
  <c r="EV65" i="37" s="1"/>
  <c r="DO64" i="37"/>
  <c r="DC64" i="37"/>
  <c r="CQ64" i="37"/>
  <c r="CB64" i="37"/>
  <c r="CC64" i="37" s="1"/>
  <c r="BS64" i="37"/>
  <c r="BT64" i="37" s="1"/>
  <c r="BU64" i="37" s="1"/>
  <c r="BV64" i="37" s="1"/>
  <c r="BW64" i="37" s="1"/>
  <c r="BX64" i="37" s="1"/>
  <c r="BY64" i="37" s="1"/>
  <c r="BG64" i="37"/>
  <c r="AU64" i="37"/>
  <c r="AV64" i="37" s="1"/>
  <c r="AW64" i="37" s="1"/>
  <c r="AX64" i="37" s="1"/>
  <c r="AY64" i="37" s="1"/>
  <c r="AZ64" i="37" s="1"/>
  <c r="BA64" i="37" s="1"/>
  <c r="BB64" i="37" s="1"/>
  <c r="BC64" i="37" s="1"/>
  <c r="BD64" i="37" s="1"/>
  <c r="BE64" i="37" s="1"/>
  <c r="AI64" i="37"/>
  <c r="I64" i="37"/>
  <c r="EW64" i="37" s="1"/>
  <c r="H64" i="37"/>
  <c r="EV64" i="37" s="1"/>
  <c r="DO63" i="37"/>
  <c r="DC63" i="37"/>
  <c r="CQ63" i="37"/>
  <c r="CB63" i="37"/>
  <c r="CC63" i="37" s="1"/>
  <c r="BS63" i="37"/>
  <c r="BT63" i="37" s="1"/>
  <c r="BU63" i="37" s="1"/>
  <c r="BV63" i="37" s="1"/>
  <c r="BW63" i="37" s="1"/>
  <c r="BX63" i="37" s="1"/>
  <c r="BY63" i="37" s="1"/>
  <c r="BG63" i="37"/>
  <c r="AU63" i="37"/>
  <c r="AV63" i="37" s="1"/>
  <c r="AW63" i="37" s="1"/>
  <c r="AX63" i="37" s="1"/>
  <c r="AY63" i="37" s="1"/>
  <c r="AZ63" i="37" s="1"/>
  <c r="BA63" i="37" s="1"/>
  <c r="BB63" i="37" s="1"/>
  <c r="BC63" i="37" s="1"/>
  <c r="BD63" i="37" s="1"/>
  <c r="BE63" i="37" s="1"/>
  <c r="AI63" i="37"/>
  <c r="I63" i="37"/>
  <c r="EW63" i="37" s="1"/>
  <c r="H63" i="37"/>
  <c r="EV63" i="37" s="1"/>
  <c r="DO62" i="37"/>
  <c r="DC62" i="37"/>
  <c r="CQ62" i="37"/>
  <c r="CB62" i="37"/>
  <c r="CC62" i="37" s="1"/>
  <c r="BS62" i="37"/>
  <c r="BT62" i="37" s="1"/>
  <c r="BU62" i="37" s="1"/>
  <c r="BV62" i="37" s="1"/>
  <c r="BW62" i="37" s="1"/>
  <c r="BX62" i="37" s="1"/>
  <c r="BY62" i="37" s="1"/>
  <c r="BG62" i="37"/>
  <c r="AU62" i="37"/>
  <c r="AV62" i="37" s="1"/>
  <c r="AW62" i="37" s="1"/>
  <c r="AX62" i="37" s="1"/>
  <c r="AY62" i="37" s="1"/>
  <c r="AZ62" i="37" s="1"/>
  <c r="BA62" i="37" s="1"/>
  <c r="BB62" i="37" s="1"/>
  <c r="BC62" i="37" s="1"/>
  <c r="BD62" i="37" s="1"/>
  <c r="BE62" i="37" s="1"/>
  <c r="AI62" i="37"/>
  <c r="I62" i="37"/>
  <c r="EW62" i="37" s="1"/>
  <c r="H62" i="37"/>
  <c r="EV62" i="37" s="1"/>
  <c r="DO61" i="37"/>
  <c r="DC61" i="37"/>
  <c r="CQ61" i="37"/>
  <c r="CB61" i="37"/>
  <c r="CC61" i="37" s="1"/>
  <c r="BS61" i="37"/>
  <c r="BT61" i="37" s="1"/>
  <c r="BU61" i="37" s="1"/>
  <c r="BV61" i="37" s="1"/>
  <c r="BW61" i="37" s="1"/>
  <c r="BX61" i="37" s="1"/>
  <c r="BY61" i="37" s="1"/>
  <c r="BG61" i="37"/>
  <c r="AU61" i="37"/>
  <c r="AV61" i="37" s="1"/>
  <c r="AW61" i="37" s="1"/>
  <c r="AX61" i="37" s="1"/>
  <c r="AY61" i="37" s="1"/>
  <c r="AZ61" i="37" s="1"/>
  <c r="BA61" i="37" s="1"/>
  <c r="BB61" i="37" s="1"/>
  <c r="BC61" i="37" s="1"/>
  <c r="BD61" i="37" s="1"/>
  <c r="BE61" i="37" s="1"/>
  <c r="AI61" i="37"/>
  <c r="I61" i="37"/>
  <c r="EW61" i="37" s="1"/>
  <c r="H61" i="37"/>
  <c r="EV61" i="37" s="1"/>
  <c r="DO60" i="37"/>
  <c r="DC60" i="37"/>
  <c r="CQ60" i="37"/>
  <c r="CB60" i="37"/>
  <c r="CC60" i="37" s="1"/>
  <c r="BS60" i="37"/>
  <c r="BT60" i="37" s="1"/>
  <c r="BU60" i="37" s="1"/>
  <c r="BV60" i="37" s="1"/>
  <c r="BW60" i="37" s="1"/>
  <c r="BX60" i="37" s="1"/>
  <c r="BY60" i="37" s="1"/>
  <c r="BG60" i="37"/>
  <c r="AU60" i="37"/>
  <c r="AV60" i="37" s="1"/>
  <c r="AW60" i="37" s="1"/>
  <c r="AX60" i="37" s="1"/>
  <c r="AY60" i="37" s="1"/>
  <c r="AZ60" i="37" s="1"/>
  <c r="BA60" i="37" s="1"/>
  <c r="BB60" i="37" s="1"/>
  <c r="BC60" i="37" s="1"/>
  <c r="BD60" i="37" s="1"/>
  <c r="BE60" i="37" s="1"/>
  <c r="AI60" i="37"/>
  <c r="I60" i="37"/>
  <c r="EW60" i="37" s="1"/>
  <c r="H60" i="37"/>
  <c r="EV60" i="37" s="1"/>
  <c r="DO59" i="37"/>
  <c r="DC59" i="37"/>
  <c r="CQ59" i="37"/>
  <c r="CB59" i="37"/>
  <c r="CC59" i="37" s="1"/>
  <c r="BS59" i="37"/>
  <c r="BT59" i="37" s="1"/>
  <c r="BU59" i="37" s="1"/>
  <c r="BV59" i="37" s="1"/>
  <c r="BW59" i="37" s="1"/>
  <c r="BX59" i="37" s="1"/>
  <c r="BY59" i="37" s="1"/>
  <c r="BG59" i="37"/>
  <c r="AU59" i="37"/>
  <c r="AV59" i="37" s="1"/>
  <c r="AW59" i="37" s="1"/>
  <c r="AX59" i="37" s="1"/>
  <c r="AY59" i="37" s="1"/>
  <c r="AZ59" i="37" s="1"/>
  <c r="BA59" i="37" s="1"/>
  <c r="BB59" i="37" s="1"/>
  <c r="BC59" i="37" s="1"/>
  <c r="BD59" i="37" s="1"/>
  <c r="BE59" i="37" s="1"/>
  <c r="AI59" i="37"/>
  <c r="I59" i="37"/>
  <c r="EW59" i="37" s="1"/>
  <c r="H59" i="37"/>
  <c r="EV59" i="37" s="1"/>
  <c r="DO58" i="37"/>
  <c r="DC58" i="37"/>
  <c r="CQ58" i="37"/>
  <c r="CB58" i="37"/>
  <c r="CC58" i="37" s="1"/>
  <c r="BS58" i="37"/>
  <c r="BT58" i="37" s="1"/>
  <c r="BU58" i="37" s="1"/>
  <c r="BV58" i="37" s="1"/>
  <c r="BW58" i="37" s="1"/>
  <c r="BX58" i="37" s="1"/>
  <c r="BY58" i="37" s="1"/>
  <c r="BG58" i="37"/>
  <c r="AU58" i="37"/>
  <c r="AV58" i="37" s="1"/>
  <c r="AW58" i="37" s="1"/>
  <c r="AX58" i="37" s="1"/>
  <c r="AY58" i="37" s="1"/>
  <c r="AZ58" i="37" s="1"/>
  <c r="BA58" i="37" s="1"/>
  <c r="BB58" i="37" s="1"/>
  <c r="BC58" i="37" s="1"/>
  <c r="BD58" i="37" s="1"/>
  <c r="BE58" i="37" s="1"/>
  <c r="AI58" i="37"/>
  <c r="I58" i="37"/>
  <c r="EW58" i="37" s="1"/>
  <c r="H58" i="37"/>
  <c r="EV58" i="37" s="1"/>
  <c r="DO57" i="37"/>
  <c r="DC57" i="37"/>
  <c r="CQ57" i="37"/>
  <c r="CB57" i="37"/>
  <c r="CC57" i="37" s="1"/>
  <c r="BS57" i="37"/>
  <c r="BT57" i="37" s="1"/>
  <c r="BU57" i="37" s="1"/>
  <c r="BV57" i="37" s="1"/>
  <c r="BW57" i="37" s="1"/>
  <c r="BX57" i="37" s="1"/>
  <c r="BY57" i="37" s="1"/>
  <c r="BG57" i="37"/>
  <c r="AU57" i="37"/>
  <c r="AV57" i="37" s="1"/>
  <c r="AW57" i="37" s="1"/>
  <c r="AX57" i="37" s="1"/>
  <c r="AY57" i="37" s="1"/>
  <c r="AZ57" i="37" s="1"/>
  <c r="BA57" i="37" s="1"/>
  <c r="BB57" i="37" s="1"/>
  <c r="BC57" i="37" s="1"/>
  <c r="BD57" i="37" s="1"/>
  <c r="BE57" i="37" s="1"/>
  <c r="AI57" i="37"/>
  <c r="I57" i="37"/>
  <c r="EW57" i="37" s="1"/>
  <c r="H57" i="37"/>
  <c r="EV57" i="37" s="1"/>
  <c r="DO56" i="37"/>
  <c r="DC56" i="37"/>
  <c r="CQ56" i="37"/>
  <c r="CB56" i="37"/>
  <c r="CC56" i="37" s="1"/>
  <c r="BS56" i="37"/>
  <c r="BT56" i="37" s="1"/>
  <c r="BU56" i="37" s="1"/>
  <c r="BV56" i="37" s="1"/>
  <c r="BW56" i="37" s="1"/>
  <c r="BX56" i="37" s="1"/>
  <c r="BY56" i="37" s="1"/>
  <c r="BG56" i="37"/>
  <c r="AU56" i="37"/>
  <c r="AV56" i="37" s="1"/>
  <c r="AW56" i="37" s="1"/>
  <c r="AX56" i="37" s="1"/>
  <c r="AY56" i="37" s="1"/>
  <c r="AZ56" i="37" s="1"/>
  <c r="BA56" i="37" s="1"/>
  <c r="BB56" i="37" s="1"/>
  <c r="BC56" i="37" s="1"/>
  <c r="BD56" i="37" s="1"/>
  <c r="BE56" i="37" s="1"/>
  <c r="AI56" i="37"/>
  <c r="I56" i="37"/>
  <c r="EW56" i="37" s="1"/>
  <c r="H56" i="37"/>
  <c r="EV56" i="37" s="1"/>
  <c r="DO55" i="37"/>
  <c r="DC55" i="37"/>
  <c r="CQ55" i="37"/>
  <c r="CB55" i="37"/>
  <c r="CC55" i="37" s="1"/>
  <c r="BS55" i="37"/>
  <c r="BT55" i="37" s="1"/>
  <c r="BU55" i="37" s="1"/>
  <c r="BV55" i="37" s="1"/>
  <c r="BW55" i="37" s="1"/>
  <c r="BX55" i="37" s="1"/>
  <c r="BY55" i="37" s="1"/>
  <c r="BG55" i="37"/>
  <c r="AU55" i="37"/>
  <c r="AV55" i="37" s="1"/>
  <c r="AW55" i="37" s="1"/>
  <c r="AX55" i="37" s="1"/>
  <c r="AY55" i="37" s="1"/>
  <c r="AZ55" i="37" s="1"/>
  <c r="BA55" i="37" s="1"/>
  <c r="BB55" i="37" s="1"/>
  <c r="BC55" i="37" s="1"/>
  <c r="BD55" i="37" s="1"/>
  <c r="BE55" i="37" s="1"/>
  <c r="AI55" i="37"/>
  <c r="I55" i="37"/>
  <c r="EW55" i="37" s="1"/>
  <c r="H55" i="37"/>
  <c r="EV55" i="37" s="1"/>
  <c r="DO54" i="37"/>
  <c r="DC54" i="37"/>
  <c r="CQ54" i="37"/>
  <c r="CB54" i="37"/>
  <c r="CC54" i="37" s="1"/>
  <c r="BS54" i="37"/>
  <c r="BT54" i="37" s="1"/>
  <c r="BU54" i="37" s="1"/>
  <c r="BV54" i="37" s="1"/>
  <c r="BW54" i="37" s="1"/>
  <c r="BX54" i="37" s="1"/>
  <c r="BY54" i="37" s="1"/>
  <c r="BG54" i="37"/>
  <c r="AU54" i="37"/>
  <c r="AV54" i="37" s="1"/>
  <c r="AW54" i="37" s="1"/>
  <c r="AX54" i="37" s="1"/>
  <c r="AY54" i="37" s="1"/>
  <c r="AZ54" i="37" s="1"/>
  <c r="BA54" i="37" s="1"/>
  <c r="BB54" i="37" s="1"/>
  <c r="BC54" i="37" s="1"/>
  <c r="BD54" i="37" s="1"/>
  <c r="BE54" i="37" s="1"/>
  <c r="AI54" i="37"/>
  <c r="I54" i="37"/>
  <c r="EW54" i="37" s="1"/>
  <c r="H54" i="37"/>
  <c r="EV54" i="37" s="1"/>
  <c r="DO53" i="37"/>
  <c r="DC53" i="37"/>
  <c r="CQ53" i="37"/>
  <c r="CB53" i="37"/>
  <c r="CC53" i="37" s="1"/>
  <c r="BS53" i="37"/>
  <c r="BT53" i="37" s="1"/>
  <c r="BU53" i="37" s="1"/>
  <c r="BV53" i="37" s="1"/>
  <c r="BW53" i="37" s="1"/>
  <c r="BX53" i="37" s="1"/>
  <c r="BY53" i="37" s="1"/>
  <c r="BG53" i="37"/>
  <c r="AU53" i="37"/>
  <c r="AV53" i="37" s="1"/>
  <c r="AW53" i="37" s="1"/>
  <c r="AX53" i="37" s="1"/>
  <c r="AY53" i="37" s="1"/>
  <c r="AZ53" i="37" s="1"/>
  <c r="BA53" i="37" s="1"/>
  <c r="BB53" i="37" s="1"/>
  <c r="BC53" i="37" s="1"/>
  <c r="BD53" i="37" s="1"/>
  <c r="BE53" i="37" s="1"/>
  <c r="AI53" i="37"/>
  <c r="I53" i="37"/>
  <c r="EW53" i="37" s="1"/>
  <c r="H53" i="37"/>
  <c r="EV53" i="37" s="1"/>
  <c r="DO52" i="37"/>
  <c r="DC52" i="37"/>
  <c r="CQ52" i="37"/>
  <c r="CB52" i="37"/>
  <c r="CC52" i="37" s="1"/>
  <c r="BS52" i="37"/>
  <c r="BT52" i="37" s="1"/>
  <c r="BU52" i="37" s="1"/>
  <c r="BV52" i="37" s="1"/>
  <c r="BW52" i="37" s="1"/>
  <c r="BX52" i="37" s="1"/>
  <c r="BY52" i="37" s="1"/>
  <c r="BG52" i="37"/>
  <c r="AU52" i="37"/>
  <c r="AV52" i="37" s="1"/>
  <c r="AW52" i="37" s="1"/>
  <c r="AX52" i="37" s="1"/>
  <c r="AY52" i="37" s="1"/>
  <c r="AZ52" i="37" s="1"/>
  <c r="BA52" i="37" s="1"/>
  <c r="BB52" i="37" s="1"/>
  <c r="BC52" i="37" s="1"/>
  <c r="BD52" i="37" s="1"/>
  <c r="BE52" i="37" s="1"/>
  <c r="AI52" i="37"/>
  <c r="I52" i="37"/>
  <c r="EW52" i="37" s="1"/>
  <c r="H52" i="37"/>
  <c r="EV52" i="37" s="1"/>
  <c r="DO51" i="37"/>
  <c r="DC51" i="37"/>
  <c r="CQ51" i="37"/>
  <c r="CB51" i="37"/>
  <c r="CC51" i="37" s="1"/>
  <c r="BS51" i="37"/>
  <c r="BT51" i="37" s="1"/>
  <c r="BU51" i="37" s="1"/>
  <c r="BV51" i="37" s="1"/>
  <c r="BW51" i="37" s="1"/>
  <c r="BX51" i="37" s="1"/>
  <c r="BY51" i="37" s="1"/>
  <c r="BG51" i="37"/>
  <c r="AU51" i="37"/>
  <c r="AV51" i="37" s="1"/>
  <c r="AW51" i="37" s="1"/>
  <c r="AX51" i="37" s="1"/>
  <c r="AY51" i="37" s="1"/>
  <c r="AZ51" i="37" s="1"/>
  <c r="BA51" i="37" s="1"/>
  <c r="BB51" i="37" s="1"/>
  <c r="BC51" i="37" s="1"/>
  <c r="BD51" i="37" s="1"/>
  <c r="BE51" i="37" s="1"/>
  <c r="AI51" i="37"/>
  <c r="I51" i="37"/>
  <c r="EW51" i="37" s="1"/>
  <c r="H51" i="37"/>
  <c r="EV51" i="37" s="1"/>
  <c r="DO50" i="37"/>
  <c r="DC50" i="37"/>
  <c r="CQ50" i="37"/>
  <c r="CB50" i="37"/>
  <c r="CC50" i="37" s="1"/>
  <c r="BS50" i="37"/>
  <c r="BT50" i="37" s="1"/>
  <c r="BU50" i="37" s="1"/>
  <c r="BV50" i="37" s="1"/>
  <c r="BW50" i="37" s="1"/>
  <c r="BX50" i="37" s="1"/>
  <c r="BY50" i="37" s="1"/>
  <c r="BG50" i="37"/>
  <c r="AU50" i="37"/>
  <c r="AV50" i="37" s="1"/>
  <c r="AW50" i="37" s="1"/>
  <c r="AX50" i="37" s="1"/>
  <c r="AY50" i="37" s="1"/>
  <c r="AZ50" i="37" s="1"/>
  <c r="BA50" i="37" s="1"/>
  <c r="BB50" i="37" s="1"/>
  <c r="BC50" i="37" s="1"/>
  <c r="BD50" i="37" s="1"/>
  <c r="BE50" i="37" s="1"/>
  <c r="AI50" i="37"/>
  <c r="I50" i="37"/>
  <c r="EW50" i="37" s="1"/>
  <c r="H50" i="37"/>
  <c r="EV50" i="37" s="1"/>
  <c r="DO49" i="37"/>
  <c r="DC49" i="37"/>
  <c r="CQ49" i="37"/>
  <c r="CB49" i="37"/>
  <c r="CC49" i="37" s="1"/>
  <c r="BS49" i="37"/>
  <c r="BT49" i="37" s="1"/>
  <c r="BU49" i="37" s="1"/>
  <c r="BV49" i="37" s="1"/>
  <c r="BW49" i="37" s="1"/>
  <c r="BX49" i="37" s="1"/>
  <c r="BY49" i="37" s="1"/>
  <c r="BG49" i="37"/>
  <c r="AU49" i="37"/>
  <c r="AV49" i="37" s="1"/>
  <c r="AW49" i="37" s="1"/>
  <c r="AX49" i="37" s="1"/>
  <c r="AY49" i="37" s="1"/>
  <c r="AZ49" i="37" s="1"/>
  <c r="BA49" i="37" s="1"/>
  <c r="BB49" i="37" s="1"/>
  <c r="BC49" i="37" s="1"/>
  <c r="BD49" i="37" s="1"/>
  <c r="BE49" i="37" s="1"/>
  <c r="AI49" i="37"/>
  <c r="I49" i="37"/>
  <c r="EW49" i="37" s="1"/>
  <c r="H49" i="37"/>
  <c r="EV49" i="37" s="1"/>
  <c r="DO48" i="37"/>
  <c r="DC48" i="37"/>
  <c r="CQ48" i="37"/>
  <c r="CB48" i="37"/>
  <c r="CC48" i="37" s="1"/>
  <c r="BS48" i="37"/>
  <c r="BT48" i="37" s="1"/>
  <c r="BU48" i="37" s="1"/>
  <c r="BV48" i="37" s="1"/>
  <c r="BW48" i="37" s="1"/>
  <c r="BX48" i="37" s="1"/>
  <c r="BY48" i="37" s="1"/>
  <c r="BG48" i="37"/>
  <c r="AU48" i="37"/>
  <c r="AV48" i="37" s="1"/>
  <c r="AW48" i="37" s="1"/>
  <c r="AX48" i="37" s="1"/>
  <c r="AY48" i="37" s="1"/>
  <c r="AZ48" i="37" s="1"/>
  <c r="BA48" i="37" s="1"/>
  <c r="BB48" i="37" s="1"/>
  <c r="BC48" i="37" s="1"/>
  <c r="BD48" i="37" s="1"/>
  <c r="BE48" i="37" s="1"/>
  <c r="AI48" i="37"/>
  <c r="I48" i="37"/>
  <c r="EW48" i="37" s="1"/>
  <c r="H48" i="37"/>
  <c r="EV48" i="37" s="1"/>
  <c r="DO47" i="37"/>
  <c r="DC47" i="37"/>
  <c r="CQ47" i="37"/>
  <c r="CB47" i="37"/>
  <c r="CC47" i="37" s="1"/>
  <c r="BS47" i="37"/>
  <c r="BT47" i="37" s="1"/>
  <c r="BU47" i="37" s="1"/>
  <c r="BV47" i="37" s="1"/>
  <c r="BW47" i="37" s="1"/>
  <c r="BX47" i="37" s="1"/>
  <c r="BY47" i="37" s="1"/>
  <c r="BG47" i="37"/>
  <c r="AU47" i="37"/>
  <c r="AV47" i="37" s="1"/>
  <c r="AW47" i="37" s="1"/>
  <c r="AX47" i="37" s="1"/>
  <c r="AY47" i="37" s="1"/>
  <c r="AZ47" i="37" s="1"/>
  <c r="BA47" i="37" s="1"/>
  <c r="BB47" i="37" s="1"/>
  <c r="BC47" i="37" s="1"/>
  <c r="BD47" i="37" s="1"/>
  <c r="BE47" i="37" s="1"/>
  <c r="AI47" i="37"/>
  <c r="I47" i="37"/>
  <c r="EW47" i="37" s="1"/>
  <c r="H47" i="37"/>
  <c r="EV47" i="37" s="1"/>
  <c r="DO46" i="37"/>
  <c r="DC46" i="37"/>
  <c r="CQ46" i="37"/>
  <c r="CB46" i="37"/>
  <c r="CC46" i="37" s="1"/>
  <c r="BS46" i="37"/>
  <c r="BT46" i="37" s="1"/>
  <c r="BU46" i="37" s="1"/>
  <c r="BV46" i="37" s="1"/>
  <c r="BW46" i="37" s="1"/>
  <c r="BX46" i="37" s="1"/>
  <c r="BY46" i="37" s="1"/>
  <c r="BG46" i="37"/>
  <c r="AU46" i="37"/>
  <c r="AV46" i="37" s="1"/>
  <c r="AW46" i="37" s="1"/>
  <c r="AX46" i="37" s="1"/>
  <c r="AY46" i="37" s="1"/>
  <c r="AZ46" i="37" s="1"/>
  <c r="BA46" i="37" s="1"/>
  <c r="BB46" i="37" s="1"/>
  <c r="BC46" i="37" s="1"/>
  <c r="BD46" i="37" s="1"/>
  <c r="BE46" i="37" s="1"/>
  <c r="AI46" i="37"/>
  <c r="I46" i="37"/>
  <c r="EW46" i="37" s="1"/>
  <c r="H46" i="37"/>
  <c r="EV46" i="37" s="1"/>
  <c r="DO45" i="37"/>
  <c r="DC45" i="37"/>
  <c r="CQ45" i="37"/>
  <c r="CB45" i="37"/>
  <c r="CC45" i="37" s="1"/>
  <c r="BS45" i="37"/>
  <c r="BT45" i="37" s="1"/>
  <c r="BU45" i="37" s="1"/>
  <c r="BV45" i="37" s="1"/>
  <c r="BW45" i="37" s="1"/>
  <c r="BX45" i="37" s="1"/>
  <c r="BY45" i="37" s="1"/>
  <c r="BG45" i="37"/>
  <c r="AU45" i="37"/>
  <c r="AV45" i="37" s="1"/>
  <c r="AW45" i="37" s="1"/>
  <c r="AX45" i="37" s="1"/>
  <c r="AY45" i="37" s="1"/>
  <c r="AZ45" i="37" s="1"/>
  <c r="BA45" i="37" s="1"/>
  <c r="BB45" i="37" s="1"/>
  <c r="BC45" i="37" s="1"/>
  <c r="BD45" i="37" s="1"/>
  <c r="BE45" i="37" s="1"/>
  <c r="AI45" i="37"/>
  <c r="I45" i="37"/>
  <c r="EW45" i="37" s="1"/>
  <c r="H45" i="37"/>
  <c r="EV45" i="37" s="1"/>
  <c r="DO44" i="37"/>
  <c r="DC44" i="37"/>
  <c r="CQ44" i="37"/>
  <c r="CB44" i="37"/>
  <c r="CC44" i="37" s="1"/>
  <c r="BS44" i="37"/>
  <c r="BT44" i="37" s="1"/>
  <c r="BU44" i="37" s="1"/>
  <c r="BV44" i="37" s="1"/>
  <c r="BW44" i="37" s="1"/>
  <c r="BX44" i="37" s="1"/>
  <c r="BY44" i="37" s="1"/>
  <c r="BG44" i="37"/>
  <c r="AU44" i="37"/>
  <c r="AV44" i="37" s="1"/>
  <c r="AW44" i="37" s="1"/>
  <c r="AX44" i="37" s="1"/>
  <c r="AY44" i="37" s="1"/>
  <c r="AZ44" i="37" s="1"/>
  <c r="BA44" i="37" s="1"/>
  <c r="BB44" i="37" s="1"/>
  <c r="BC44" i="37" s="1"/>
  <c r="BD44" i="37" s="1"/>
  <c r="BE44" i="37" s="1"/>
  <c r="AI44" i="37"/>
  <c r="AJ44" i="37" s="1"/>
  <c r="AK44" i="37" s="1"/>
  <c r="AL44" i="37" s="1"/>
  <c r="AM44" i="37" s="1"/>
  <c r="AN44" i="37" s="1"/>
  <c r="AO44" i="37" s="1"/>
  <c r="AP44" i="37" s="1"/>
  <c r="AQ44" i="37" s="1"/>
  <c r="AR44" i="37" s="1"/>
  <c r="AS44" i="37" s="1"/>
  <c r="I44" i="37"/>
  <c r="H44" i="37"/>
  <c r="DO43" i="37"/>
  <c r="DC43" i="37"/>
  <c r="CQ43" i="37"/>
  <c r="CB43" i="37"/>
  <c r="CC43" i="37" s="1"/>
  <c r="BS43" i="37"/>
  <c r="BT43" i="37" s="1"/>
  <c r="BU43" i="37" s="1"/>
  <c r="BV43" i="37" s="1"/>
  <c r="BW43" i="37" s="1"/>
  <c r="BX43" i="37" s="1"/>
  <c r="BY43" i="37" s="1"/>
  <c r="BG43" i="37"/>
  <c r="AU43" i="37"/>
  <c r="AV43" i="37" s="1"/>
  <c r="AW43" i="37" s="1"/>
  <c r="AX43" i="37" s="1"/>
  <c r="AY43" i="37" s="1"/>
  <c r="AZ43" i="37" s="1"/>
  <c r="BA43" i="37" s="1"/>
  <c r="BB43" i="37" s="1"/>
  <c r="BC43" i="37" s="1"/>
  <c r="BD43" i="37" s="1"/>
  <c r="BE43" i="37" s="1"/>
  <c r="AI43" i="37"/>
  <c r="AJ43" i="37" s="1"/>
  <c r="AK43" i="37" s="1"/>
  <c r="AL43" i="37" s="1"/>
  <c r="AM43" i="37" s="1"/>
  <c r="AN43" i="37" s="1"/>
  <c r="AO43" i="37" s="1"/>
  <c r="AP43" i="37" s="1"/>
  <c r="AQ43" i="37" s="1"/>
  <c r="AR43" i="37" s="1"/>
  <c r="AS43" i="37" s="1"/>
  <c r="I43" i="37"/>
  <c r="H43" i="37"/>
  <c r="DO42" i="37"/>
  <c r="DC42" i="37"/>
  <c r="CQ42" i="37"/>
  <c r="CB42" i="37"/>
  <c r="CC42" i="37" s="1"/>
  <c r="BS42" i="37"/>
  <c r="BT42" i="37" s="1"/>
  <c r="BU42" i="37" s="1"/>
  <c r="BV42" i="37" s="1"/>
  <c r="BW42" i="37" s="1"/>
  <c r="BX42" i="37" s="1"/>
  <c r="BY42" i="37" s="1"/>
  <c r="BG42" i="37"/>
  <c r="AU42" i="37"/>
  <c r="AV42" i="37" s="1"/>
  <c r="AW42" i="37" s="1"/>
  <c r="AX42" i="37" s="1"/>
  <c r="AY42" i="37" s="1"/>
  <c r="AZ42" i="37" s="1"/>
  <c r="BA42" i="37" s="1"/>
  <c r="BB42" i="37" s="1"/>
  <c r="BC42" i="37" s="1"/>
  <c r="BD42" i="37" s="1"/>
  <c r="BE42" i="37" s="1"/>
  <c r="AI42" i="37"/>
  <c r="AJ42" i="37" s="1"/>
  <c r="AK42" i="37" s="1"/>
  <c r="AL42" i="37" s="1"/>
  <c r="AM42" i="37" s="1"/>
  <c r="AN42" i="37" s="1"/>
  <c r="AO42" i="37" s="1"/>
  <c r="AP42" i="37" s="1"/>
  <c r="AQ42" i="37" s="1"/>
  <c r="AR42" i="37" s="1"/>
  <c r="AS42" i="37" s="1"/>
  <c r="I42" i="37"/>
  <c r="H42" i="37"/>
  <c r="DO41" i="37"/>
  <c r="DC41" i="37"/>
  <c r="CQ41" i="37"/>
  <c r="CB41" i="37"/>
  <c r="CC41" i="37" s="1"/>
  <c r="BS41" i="37"/>
  <c r="BT41" i="37" s="1"/>
  <c r="BU41" i="37" s="1"/>
  <c r="BV41" i="37" s="1"/>
  <c r="BW41" i="37" s="1"/>
  <c r="BX41" i="37" s="1"/>
  <c r="BY41" i="37" s="1"/>
  <c r="BG41" i="37"/>
  <c r="AU41" i="37"/>
  <c r="AV41" i="37" s="1"/>
  <c r="AW41" i="37" s="1"/>
  <c r="AX41" i="37" s="1"/>
  <c r="AY41" i="37" s="1"/>
  <c r="AZ41" i="37" s="1"/>
  <c r="BA41" i="37" s="1"/>
  <c r="BB41" i="37" s="1"/>
  <c r="BC41" i="37" s="1"/>
  <c r="BD41" i="37" s="1"/>
  <c r="BE41" i="37" s="1"/>
  <c r="AI41" i="37"/>
  <c r="AJ41" i="37" s="1"/>
  <c r="AK41" i="37" s="1"/>
  <c r="AL41" i="37" s="1"/>
  <c r="AM41" i="37" s="1"/>
  <c r="AN41" i="37" s="1"/>
  <c r="AO41" i="37" s="1"/>
  <c r="AP41" i="37" s="1"/>
  <c r="AQ41" i="37" s="1"/>
  <c r="AR41" i="37" s="1"/>
  <c r="AS41" i="37" s="1"/>
  <c r="I41" i="37"/>
  <c r="H41" i="37"/>
  <c r="DO40" i="37"/>
  <c r="DC40" i="37"/>
  <c r="CQ40" i="37"/>
  <c r="CB40" i="37"/>
  <c r="CC40" i="37" s="1"/>
  <c r="BS40" i="37"/>
  <c r="BT40" i="37" s="1"/>
  <c r="BU40" i="37" s="1"/>
  <c r="BV40" i="37" s="1"/>
  <c r="BW40" i="37" s="1"/>
  <c r="BX40" i="37" s="1"/>
  <c r="BY40" i="37" s="1"/>
  <c r="BG40" i="37"/>
  <c r="AU40" i="37"/>
  <c r="AV40" i="37" s="1"/>
  <c r="AW40" i="37" s="1"/>
  <c r="AX40" i="37" s="1"/>
  <c r="AY40" i="37" s="1"/>
  <c r="AZ40" i="37" s="1"/>
  <c r="BA40" i="37" s="1"/>
  <c r="BB40" i="37" s="1"/>
  <c r="BC40" i="37" s="1"/>
  <c r="BD40" i="37" s="1"/>
  <c r="BE40" i="37" s="1"/>
  <c r="AI40" i="37"/>
  <c r="AJ40" i="37" s="1"/>
  <c r="AK40" i="37" s="1"/>
  <c r="AL40" i="37" s="1"/>
  <c r="AM40" i="37" s="1"/>
  <c r="AN40" i="37" s="1"/>
  <c r="AO40" i="37" s="1"/>
  <c r="AP40" i="37" s="1"/>
  <c r="AQ40" i="37" s="1"/>
  <c r="AR40" i="37" s="1"/>
  <c r="AS40" i="37" s="1"/>
  <c r="I40" i="37"/>
  <c r="H40" i="37"/>
  <c r="DO39" i="37"/>
  <c r="DC39" i="37"/>
  <c r="CQ39" i="37"/>
  <c r="CB39" i="37"/>
  <c r="CC39" i="37" s="1"/>
  <c r="BS39" i="37"/>
  <c r="BT39" i="37" s="1"/>
  <c r="BU39" i="37" s="1"/>
  <c r="BV39" i="37" s="1"/>
  <c r="BW39" i="37" s="1"/>
  <c r="BX39" i="37" s="1"/>
  <c r="BY39" i="37" s="1"/>
  <c r="AU39" i="37"/>
  <c r="AV39" i="37" s="1"/>
  <c r="AW39" i="37" s="1"/>
  <c r="AX39" i="37" s="1"/>
  <c r="AY39" i="37" s="1"/>
  <c r="AZ39" i="37" s="1"/>
  <c r="BA39" i="37" s="1"/>
  <c r="BB39" i="37" s="1"/>
  <c r="BC39" i="37" s="1"/>
  <c r="BD39" i="37" s="1"/>
  <c r="BE39" i="37" s="1"/>
  <c r="AI39" i="37"/>
  <c r="AJ39" i="37" s="1"/>
  <c r="AK39" i="37" s="1"/>
  <c r="AL39" i="37" s="1"/>
  <c r="AM39" i="37" s="1"/>
  <c r="AN39" i="37" s="1"/>
  <c r="AO39" i="37" s="1"/>
  <c r="AP39" i="37" s="1"/>
  <c r="AQ39" i="37" s="1"/>
  <c r="AR39" i="37" s="1"/>
  <c r="AS39" i="37" s="1"/>
  <c r="I39" i="37"/>
  <c r="H39" i="37"/>
  <c r="DO38" i="37"/>
  <c r="DC38" i="37"/>
  <c r="CQ38" i="37"/>
  <c r="CB38" i="37"/>
  <c r="CC38" i="37" s="1"/>
  <c r="BS38" i="37"/>
  <c r="BT38" i="37" s="1"/>
  <c r="BU38" i="37" s="1"/>
  <c r="BV38" i="37" s="1"/>
  <c r="BW38" i="37" s="1"/>
  <c r="BX38" i="37" s="1"/>
  <c r="BY38" i="37" s="1"/>
  <c r="AU38" i="37"/>
  <c r="AV38" i="37" s="1"/>
  <c r="AW38" i="37" s="1"/>
  <c r="AX38" i="37" s="1"/>
  <c r="AY38" i="37" s="1"/>
  <c r="AZ38" i="37" s="1"/>
  <c r="BA38" i="37" s="1"/>
  <c r="BB38" i="37" s="1"/>
  <c r="BC38" i="37" s="1"/>
  <c r="BD38" i="37" s="1"/>
  <c r="BE38" i="37" s="1"/>
  <c r="AI38" i="37"/>
  <c r="AJ38" i="37" s="1"/>
  <c r="AK38" i="37" s="1"/>
  <c r="AL38" i="37" s="1"/>
  <c r="AM38" i="37" s="1"/>
  <c r="AN38" i="37" s="1"/>
  <c r="AO38" i="37" s="1"/>
  <c r="AP38" i="37" s="1"/>
  <c r="AQ38" i="37" s="1"/>
  <c r="AR38" i="37" s="1"/>
  <c r="AS38" i="37" s="1"/>
  <c r="I38" i="37"/>
  <c r="H38" i="37"/>
  <c r="DO37" i="37"/>
  <c r="DC37" i="37"/>
  <c r="CQ37" i="37"/>
  <c r="CB37" i="37"/>
  <c r="CC37" i="37" s="1"/>
  <c r="BS37" i="37"/>
  <c r="BT37" i="37" s="1"/>
  <c r="BU37" i="37" s="1"/>
  <c r="BV37" i="37" s="1"/>
  <c r="BW37" i="37" s="1"/>
  <c r="BX37" i="37" s="1"/>
  <c r="BY37" i="37" s="1"/>
  <c r="AU37" i="37"/>
  <c r="AV37" i="37" s="1"/>
  <c r="AW37" i="37" s="1"/>
  <c r="AX37" i="37" s="1"/>
  <c r="AY37" i="37" s="1"/>
  <c r="AZ37" i="37" s="1"/>
  <c r="BA37" i="37" s="1"/>
  <c r="BB37" i="37" s="1"/>
  <c r="BC37" i="37" s="1"/>
  <c r="BD37" i="37" s="1"/>
  <c r="BE37" i="37" s="1"/>
  <c r="AI37" i="37"/>
  <c r="AJ37" i="37" s="1"/>
  <c r="AK37" i="37" s="1"/>
  <c r="AL37" i="37" s="1"/>
  <c r="AM37" i="37" s="1"/>
  <c r="AN37" i="37" s="1"/>
  <c r="AO37" i="37" s="1"/>
  <c r="AP37" i="37" s="1"/>
  <c r="AQ37" i="37" s="1"/>
  <c r="AR37" i="37" s="1"/>
  <c r="AS37" i="37" s="1"/>
  <c r="I37" i="37"/>
  <c r="H37" i="37"/>
  <c r="DO36" i="37"/>
  <c r="DC36" i="37"/>
  <c r="CQ36" i="37"/>
  <c r="CB36" i="37"/>
  <c r="CC36" i="37" s="1"/>
  <c r="BS36" i="37"/>
  <c r="BT36" i="37" s="1"/>
  <c r="BU36" i="37" s="1"/>
  <c r="BV36" i="37" s="1"/>
  <c r="BW36" i="37" s="1"/>
  <c r="BX36" i="37" s="1"/>
  <c r="BY36" i="37" s="1"/>
  <c r="AU36" i="37"/>
  <c r="AV36" i="37" s="1"/>
  <c r="AW36" i="37" s="1"/>
  <c r="AX36" i="37" s="1"/>
  <c r="AY36" i="37" s="1"/>
  <c r="AZ36" i="37" s="1"/>
  <c r="BA36" i="37" s="1"/>
  <c r="BB36" i="37" s="1"/>
  <c r="BC36" i="37" s="1"/>
  <c r="BD36" i="37" s="1"/>
  <c r="BE36" i="37" s="1"/>
  <c r="AI36" i="37"/>
  <c r="AJ36" i="37" s="1"/>
  <c r="AK36" i="37" s="1"/>
  <c r="AL36" i="37" s="1"/>
  <c r="AM36" i="37" s="1"/>
  <c r="AN36" i="37" s="1"/>
  <c r="AO36" i="37" s="1"/>
  <c r="AP36" i="37" s="1"/>
  <c r="AQ36" i="37" s="1"/>
  <c r="AR36" i="37" s="1"/>
  <c r="AS36" i="37" s="1"/>
  <c r="I36" i="37"/>
  <c r="H36" i="37"/>
  <c r="DO35" i="37"/>
  <c r="DC35" i="37"/>
  <c r="CQ35" i="37"/>
  <c r="CB35" i="37"/>
  <c r="CC35" i="37" s="1"/>
  <c r="BS35" i="37"/>
  <c r="BT35" i="37" s="1"/>
  <c r="BU35" i="37" s="1"/>
  <c r="BV35" i="37" s="1"/>
  <c r="BW35" i="37" s="1"/>
  <c r="BX35" i="37" s="1"/>
  <c r="BY35" i="37" s="1"/>
  <c r="AU35" i="37"/>
  <c r="AV35" i="37" s="1"/>
  <c r="AW35" i="37" s="1"/>
  <c r="AX35" i="37" s="1"/>
  <c r="AY35" i="37" s="1"/>
  <c r="AZ35" i="37" s="1"/>
  <c r="BA35" i="37" s="1"/>
  <c r="BB35" i="37" s="1"/>
  <c r="BC35" i="37" s="1"/>
  <c r="BD35" i="37" s="1"/>
  <c r="BE35" i="37" s="1"/>
  <c r="AI35" i="37"/>
  <c r="AJ35" i="37" s="1"/>
  <c r="AK35" i="37" s="1"/>
  <c r="AL35" i="37" s="1"/>
  <c r="AM35" i="37" s="1"/>
  <c r="AN35" i="37" s="1"/>
  <c r="AO35" i="37" s="1"/>
  <c r="AP35" i="37" s="1"/>
  <c r="AQ35" i="37" s="1"/>
  <c r="AR35" i="37" s="1"/>
  <c r="AS35" i="37" s="1"/>
  <c r="I35" i="37"/>
  <c r="H35" i="37"/>
  <c r="DO34" i="37"/>
  <c r="DC34" i="37"/>
  <c r="CQ34" i="37"/>
  <c r="CB34" i="37"/>
  <c r="CC34" i="37" s="1"/>
  <c r="BS34" i="37"/>
  <c r="BT34" i="37" s="1"/>
  <c r="BU34" i="37" s="1"/>
  <c r="BV34" i="37" s="1"/>
  <c r="BW34" i="37" s="1"/>
  <c r="BX34" i="37" s="1"/>
  <c r="BY34" i="37" s="1"/>
  <c r="AU34" i="37"/>
  <c r="AV34" i="37" s="1"/>
  <c r="AW34" i="37" s="1"/>
  <c r="AX34" i="37" s="1"/>
  <c r="AY34" i="37" s="1"/>
  <c r="AZ34" i="37" s="1"/>
  <c r="BA34" i="37" s="1"/>
  <c r="BB34" i="37" s="1"/>
  <c r="BC34" i="37" s="1"/>
  <c r="BD34" i="37" s="1"/>
  <c r="BE34" i="37" s="1"/>
  <c r="AI34" i="37"/>
  <c r="AJ34" i="37" s="1"/>
  <c r="AK34" i="37" s="1"/>
  <c r="AL34" i="37" s="1"/>
  <c r="AM34" i="37" s="1"/>
  <c r="AN34" i="37" s="1"/>
  <c r="AO34" i="37" s="1"/>
  <c r="AP34" i="37" s="1"/>
  <c r="AQ34" i="37" s="1"/>
  <c r="AR34" i="37" s="1"/>
  <c r="AS34" i="37" s="1"/>
  <c r="I34" i="37"/>
  <c r="H34" i="37"/>
  <c r="DO33" i="37"/>
  <c r="DC33" i="37"/>
  <c r="CQ33" i="37"/>
  <c r="CB33" i="37"/>
  <c r="CC33" i="37" s="1"/>
  <c r="BS33" i="37"/>
  <c r="BT33" i="37" s="1"/>
  <c r="BU33" i="37" s="1"/>
  <c r="BV33" i="37" s="1"/>
  <c r="BW33" i="37" s="1"/>
  <c r="BX33" i="37" s="1"/>
  <c r="BY33" i="37" s="1"/>
  <c r="AU33" i="37"/>
  <c r="AV33" i="37" s="1"/>
  <c r="AW33" i="37" s="1"/>
  <c r="AX33" i="37" s="1"/>
  <c r="AY33" i="37" s="1"/>
  <c r="AZ33" i="37" s="1"/>
  <c r="BA33" i="37" s="1"/>
  <c r="BB33" i="37" s="1"/>
  <c r="BC33" i="37" s="1"/>
  <c r="BD33" i="37" s="1"/>
  <c r="BE33" i="37" s="1"/>
  <c r="AI33" i="37"/>
  <c r="AJ33" i="37" s="1"/>
  <c r="AK33" i="37" s="1"/>
  <c r="AL33" i="37" s="1"/>
  <c r="AM33" i="37" s="1"/>
  <c r="AN33" i="37" s="1"/>
  <c r="AO33" i="37" s="1"/>
  <c r="AP33" i="37" s="1"/>
  <c r="AQ33" i="37" s="1"/>
  <c r="AR33" i="37" s="1"/>
  <c r="AS33" i="37" s="1"/>
  <c r="I33" i="37"/>
  <c r="H33" i="37"/>
  <c r="DO32" i="37"/>
  <c r="DC32" i="37"/>
  <c r="CB32" i="37"/>
  <c r="CC32" i="37" s="1"/>
  <c r="BS32" i="37"/>
  <c r="BT32" i="37" s="1"/>
  <c r="BU32" i="37" s="1"/>
  <c r="BV32" i="37" s="1"/>
  <c r="BW32" i="37" s="1"/>
  <c r="BX32" i="37" s="1"/>
  <c r="BY32" i="37" s="1"/>
  <c r="AU32" i="37"/>
  <c r="AV32" i="37" s="1"/>
  <c r="AW32" i="37" s="1"/>
  <c r="AX32" i="37" s="1"/>
  <c r="AY32" i="37" s="1"/>
  <c r="AZ32" i="37" s="1"/>
  <c r="BA32" i="37" s="1"/>
  <c r="BB32" i="37" s="1"/>
  <c r="BC32" i="37" s="1"/>
  <c r="BD32" i="37" s="1"/>
  <c r="BE32" i="37" s="1"/>
  <c r="AI32" i="37"/>
  <c r="AJ32" i="37" s="1"/>
  <c r="AK32" i="37" s="1"/>
  <c r="AL32" i="37" s="1"/>
  <c r="AM32" i="37" s="1"/>
  <c r="AN32" i="37" s="1"/>
  <c r="AO32" i="37" s="1"/>
  <c r="AP32" i="37" s="1"/>
  <c r="AQ32" i="37" s="1"/>
  <c r="AR32" i="37" s="1"/>
  <c r="AS32" i="37" s="1"/>
  <c r="I32" i="37"/>
  <c r="H32" i="37"/>
  <c r="DO31" i="37"/>
  <c r="DC31" i="37"/>
  <c r="CB31" i="37"/>
  <c r="CC31" i="37" s="1"/>
  <c r="BS31" i="37"/>
  <c r="BT31" i="37" s="1"/>
  <c r="BU31" i="37" s="1"/>
  <c r="BV31" i="37" s="1"/>
  <c r="BW31" i="37" s="1"/>
  <c r="BX31" i="37" s="1"/>
  <c r="BY31" i="37" s="1"/>
  <c r="AU31" i="37"/>
  <c r="AV31" i="37" s="1"/>
  <c r="AW31" i="37" s="1"/>
  <c r="AX31" i="37" s="1"/>
  <c r="AY31" i="37" s="1"/>
  <c r="AZ31" i="37" s="1"/>
  <c r="BA31" i="37" s="1"/>
  <c r="BB31" i="37" s="1"/>
  <c r="BC31" i="37" s="1"/>
  <c r="BD31" i="37" s="1"/>
  <c r="BE31" i="37" s="1"/>
  <c r="AI31" i="37"/>
  <c r="AJ31" i="37" s="1"/>
  <c r="AK31" i="37" s="1"/>
  <c r="AL31" i="37" s="1"/>
  <c r="AM31" i="37" s="1"/>
  <c r="AN31" i="37" s="1"/>
  <c r="AO31" i="37" s="1"/>
  <c r="AP31" i="37" s="1"/>
  <c r="AQ31" i="37" s="1"/>
  <c r="AR31" i="37" s="1"/>
  <c r="AS31" i="37" s="1"/>
  <c r="I31" i="37"/>
  <c r="H31" i="37"/>
  <c r="DO30" i="37"/>
  <c r="DC30" i="37"/>
  <c r="CB30" i="37"/>
  <c r="CC30" i="37" s="1"/>
  <c r="BS30" i="37"/>
  <c r="BT30" i="37" s="1"/>
  <c r="BU30" i="37" s="1"/>
  <c r="BV30" i="37" s="1"/>
  <c r="BW30" i="37" s="1"/>
  <c r="BX30" i="37" s="1"/>
  <c r="BY30" i="37" s="1"/>
  <c r="AU30" i="37"/>
  <c r="AV30" i="37" s="1"/>
  <c r="AW30" i="37" s="1"/>
  <c r="AX30" i="37" s="1"/>
  <c r="AY30" i="37" s="1"/>
  <c r="AZ30" i="37" s="1"/>
  <c r="BA30" i="37" s="1"/>
  <c r="BB30" i="37" s="1"/>
  <c r="BC30" i="37" s="1"/>
  <c r="BD30" i="37" s="1"/>
  <c r="BE30" i="37" s="1"/>
  <c r="AI30" i="37"/>
  <c r="AJ30" i="37" s="1"/>
  <c r="AK30" i="37" s="1"/>
  <c r="AL30" i="37" s="1"/>
  <c r="AM30" i="37" s="1"/>
  <c r="AN30" i="37" s="1"/>
  <c r="AO30" i="37" s="1"/>
  <c r="AP30" i="37" s="1"/>
  <c r="AQ30" i="37" s="1"/>
  <c r="AR30" i="37" s="1"/>
  <c r="AS30" i="37" s="1"/>
  <c r="I30" i="37"/>
  <c r="H30" i="37"/>
  <c r="DO29" i="37"/>
  <c r="DC29" i="37"/>
  <c r="CB29" i="37"/>
  <c r="CC29" i="37" s="1"/>
  <c r="BS29" i="37"/>
  <c r="BT29" i="37" s="1"/>
  <c r="BU29" i="37" s="1"/>
  <c r="BV29" i="37" s="1"/>
  <c r="BW29" i="37" s="1"/>
  <c r="BX29" i="37" s="1"/>
  <c r="BY29" i="37" s="1"/>
  <c r="AU29" i="37"/>
  <c r="AV29" i="37" s="1"/>
  <c r="AW29" i="37" s="1"/>
  <c r="AX29" i="37" s="1"/>
  <c r="AY29" i="37" s="1"/>
  <c r="AZ29" i="37" s="1"/>
  <c r="BA29" i="37" s="1"/>
  <c r="BB29" i="37" s="1"/>
  <c r="BC29" i="37" s="1"/>
  <c r="BD29" i="37" s="1"/>
  <c r="BE29" i="37" s="1"/>
  <c r="AI29" i="37"/>
  <c r="AJ29" i="37" s="1"/>
  <c r="AK29" i="37" s="1"/>
  <c r="AL29" i="37" s="1"/>
  <c r="AM29" i="37" s="1"/>
  <c r="AN29" i="37" s="1"/>
  <c r="AO29" i="37" s="1"/>
  <c r="AP29" i="37" s="1"/>
  <c r="AQ29" i="37" s="1"/>
  <c r="AR29" i="37" s="1"/>
  <c r="AS29" i="37" s="1"/>
  <c r="I29" i="37"/>
  <c r="H29" i="37"/>
  <c r="DO28" i="37"/>
  <c r="DC28" i="37"/>
  <c r="CB28" i="37"/>
  <c r="CC28" i="37" s="1"/>
  <c r="BS28" i="37"/>
  <c r="BT28" i="37" s="1"/>
  <c r="BU28" i="37" s="1"/>
  <c r="BV28" i="37" s="1"/>
  <c r="BW28" i="37" s="1"/>
  <c r="BX28" i="37" s="1"/>
  <c r="BY28" i="37" s="1"/>
  <c r="AU28" i="37"/>
  <c r="AV28" i="37" s="1"/>
  <c r="AW28" i="37" s="1"/>
  <c r="AX28" i="37" s="1"/>
  <c r="AY28" i="37" s="1"/>
  <c r="AZ28" i="37" s="1"/>
  <c r="BA28" i="37" s="1"/>
  <c r="BB28" i="37" s="1"/>
  <c r="BC28" i="37" s="1"/>
  <c r="BD28" i="37" s="1"/>
  <c r="BE28" i="37" s="1"/>
  <c r="AI28" i="37"/>
  <c r="AJ28" i="37" s="1"/>
  <c r="AK28" i="37" s="1"/>
  <c r="AL28" i="37" s="1"/>
  <c r="AM28" i="37" s="1"/>
  <c r="AN28" i="37" s="1"/>
  <c r="AO28" i="37" s="1"/>
  <c r="AP28" i="37" s="1"/>
  <c r="AQ28" i="37" s="1"/>
  <c r="AR28" i="37" s="1"/>
  <c r="AS28" i="37" s="1"/>
  <c r="I28" i="37"/>
  <c r="H28" i="37"/>
  <c r="DO27" i="37"/>
  <c r="DC27" i="37"/>
  <c r="CQ27" i="37"/>
  <c r="CB27" i="37"/>
  <c r="CC27" i="37" s="1"/>
  <c r="BS27" i="37"/>
  <c r="BT27" i="37" s="1"/>
  <c r="BU27" i="37" s="1"/>
  <c r="BV27" i="37" s="1"/>
  <c r="BW27" i="37" s="1"/>
  <c r="BX27" i="37" s="1"/>
  <c r="BY27" i="37" s="1"/>
  <c r="AU27" i="37"/>
  <c r="AV27" i="37" s="1"/>
  <c r="AW27" i="37" s="1"/>
  <c r="AX27" i="37" s="1"/>
  <c r="AY27" i="37" s="1"/>
  <c r="AZ27" i="37" s="1"/>
  <c r="BA27" i="37" s="1"/>
  <c r="BB27" i="37" s="1"/>
  <c r="BC27" i="37" s="1"/>
  <c r="BD27" i="37" s="1"/>
  <c r="BE27" i="37" s="1"/>
  <c r="AI27" i="37"/>
  <c r="AJ27" i="37" s="1"/>
  <c r="AK27" i="37" s="1"/>
  <c r="AL27" i="37" s="1"/>
  <c r="AM27" i="37" s="1"/>
  <c r="AN27" i="37" s="1"/>
  <c r="AO27" i="37" s="1"/>
  <c r="AP27" i="37" s="1"/>
  <c r="AQ27" i="37" s="1"/>
  <c r="AR27" i="37" s="1"/>
  <c r="AS27" i="37" s="1"/>
  <c r="I27" i="37"/>
  <c r="H27" i="37"/>
  <c r="DO26" i="37"/>
  <c r="DC26" i="37"/>
  <c r="CQ26" i="37"/>
  <c r="CB26" i="37"/>
  <c r="CC26" i="37" s="1"/>
  <c r="BS26" i="37"/>
  <c r="BT26" i="37" s="1"/>
  <c r="BU26" i="37" s="1"/>
  <c r="BV26" i="37" s="1"/>
  <c r="BW26" i="37" s="1"/>
  <c r="BX26" i="37" s="1"/>
  <c r="BY26" i="37" s="1"/>
  <c r="AU26" i="37"/>
  <c r="AV26" i="37" s="1"/>
  <c r="AW26" i="37" s="1"/>
  <c r="AX26" i="37" s="1"/>
  <c r="AY26" i="37" s="1"/>
  <c r="AZ26" i="37" s="1"/>
  <c r="BA26" i="37" s="1"/>
  <c r="BB26" i="37" s="1"/>
  <c r="BC26" i="37" s="1"/>
  <c r="BD26" i="37" s="1"/>
  <c r="BE26" i="37" s="1"/>
  <c r="AI26" i="37"/>
  <c r="AJ26" i="37" s="1"/>
  <c r="AK26" i="37" s="1"/>
  <c r="AL26" i="37" s="1"/>
  <c r="AM26" i="37" s="1"/>
  <c r="AN26" i="37" s="1"/>
  <c r="AO26" i="37" s="1"/>
  <c r="AP26" i="37" s="1"/>
  <c r="AQ26" i="37" s="1"/>
  <c r="AR26" i="37" s="1"/>
  <c r="AS26" i="37" s="1"/>
  <c r="I26" i="37"/>
  <c r="H26" i="37"/>
  <c r="DO25" i="37"/>
  <c r="DC25" i="37"/>
  <c r="CB25" i="37"/>
  <c r="CC25" i="37" s="1"/>
  <c r="BS25" i="37"/>
  <c r="BT25" i="37" s="1"/>
  <c r="BU25" i="37" s="1"/>
  <c r="BV25" i="37" s="1"/>
  <c r="BW25" i="37" s="1"/>
  <c r="BX25" i="37" s="1"/>
  <c r="BY25" i="37" s="1"/>
  <c r="AU25" i="37"/>
  <c r="AV25" i="37" s="1"/>
  <c r="AW25" i="37" s="1"/>
  <c r="AX25" i="37" s="1"/>
  <c r="AY25" i="37" s="1"/>
  <c r="AZ25" i="37" s="1"/>
  <c r="BA25" i="37" s="1"/>
  <c r="BB25" i="37" s="1"/>
  <c r="BC25" i="37" s="1"/>
  <c r="BD25" i="37" s="1"/>
  <c r="BE25" i="37" s="1"/>
  <c r="AI25" i="37"/>
  <c r="AJ25" i="37" s="1"/>
  <c r="AK25" i="37" s="1"/>
  <c r="AL25" i="37" s="1"/>
  <c r="AM25" i="37" s="1"/>
  <c r="AN25" i="37" s="1"/>
  <c r="AO25" i="37" s="1"/>
  <c r="AP25" i="37" s="1"/>
  <c r="AQ25" i="37" s="1"/>
  <c r="AR25" i="37" s="1"/>
  <c r="AS25" i="37" s="1"/>
  <c r="I25" i="37"/>
  <c r="H25" i="37"/>
  <c r="DO24" i="37"/>
  <c r="DC24" i="37"/>
  <c r="CB24" i="37"/>
  <c r="CC24" i="37" s="1"/>
  <c r="BS24" i="37"/>
  <c r="BT24" i="37" s="1"/>
  <c r="BU24" i="37" s="1"/>
  <c r="BV24" i="37" s="1"/>
  <c r="BW24" i="37" s="1"/>
  <c r="BX24" i="37" s="1"/>
  <c r="BY24" i="37" s="1"/>
  <c r="AU24" i="37"/>
  <c r="AV24" i="37" s="1"/>
  <c r="AW24" i="37" s="1"/>
  <c r="AX24" i="37" s="1"/>
  <c r="AY24" i="37" s="1"/>
  <c r="AZ24" i="37" s="1"/>
  <c r="BA24" i="37" s="1"/>
  <c r="BB24" i="37" s="1"/>
  <c r="BC24" i="37" s="1"/>
  <c r="BD24" i="37" s="1"/>
  <c r="BE24" i="37" s="1"/>
  <c r="AI24" i="37"/>
  <c r="AJ24" i="37" s="1"/>
  <c r="AK24" i="37" s="1"/>
  <c r="AL24" i="37" s="1"/>
  <c r="AM24" i="37" s="1"/>
  <c r="AN24" i="37" s="1"/>
  <c r="AO24" i="37" s="1"/>
  <c r="AP24" i="37" s="1"/>
  <c r="AQ24" i="37" s="1"/>
  <c r="AR24" i="37" s="1"/>
  <c r="AS24" i="37" s="1"/>
  <c r="I24" i="37"/>
  <c r="H24" i="37"/>
  <c r="DO23" i="37"/>
  <c r="DC23" i="37"/>
  <c r="CB23" i="37"/>
  <c r="CC23" i="37" s="1"/>
  <c r="BS23" i="37"/>
  <c r="BT23" i="37" s="1"/>
  <c r="BU23" i="37" s="1"/>
  <c r="BV23" i="37" s="1"/>
  <c r="BW23" i="37" s="1"/>
  <c r="BX23" i="37" s="1"/>
  <c r="BY23" i="37" s="1"/>
  <c r="AU23" i="37"/>
  <c r="AV23" i="37" s="1"/>
  <c r="AW23" i="37" s="1"/>
  <c r="AX23" i="37" s="1"/>
  <c r="AY23" i="37" s="1"/>
  <c r="AZ23" i="37" s="1"/>
  <c r="BA23" i="37" s="1"/>
  <c r="BB23" i="37" s="1"/>
  <c r="BC23" i="37" s="1"/>
  <c r="BD23" i="37" s="1"/>
  <c r="BE23" i="37" s="1"/>
  <c r="AI23" i="37"/>
  <c r="AJ23" i="37" s="1"/>
  <c r="AK23" i="37" s="1"/>
  <c r="AL23" i="37" s="1"/>
  <c r="AM23" i="37" s="1"/>
  <c r="AN23" i="37" s="1"/>
  <c r="AO23" i="37" s="1"/>
  <c r="AP23" i="37" s="1"/>
  <c r="AQ23" i="37" s="1"/>
  <c r="AR23" i="37" s="1"/>
  <c r="AS23" i="37" s="1"/>
  <c r="I23" i="37"/>
  <c r="H23" i="37"/>
  <c r="DO22" i="37"/>
  <c r="DC22" i="37"/>
  <c r="CB22" i="37"/>
  <c r="CC22" i="37" s="1"/>
  <c r="BS22" i="37"/>
  <c r="BT22" i="37" s="1"/>
  <c r="BU22" i="37" s="1"/>
  <c r="BV22" i="37" s="1"/>
  <c r="BW22" i="37" s="1"/>
  <c r="BX22" i="37" s="1"/>
  <c r="BY22" i="37" s="1"/>
  <c r="AU22" i="37"/>
  <c r="AV22" i="37" s="1"/>
  <c r="AW22" i="37" s="1"/>
  <c r="AX22" i="37" s="1"/>
  <c r="AY22" i="37" s="1"/>
  <c r="AZ22" i="37" s="1"/>
  <c r="BA22" i="37" s="1"/>
  <c r="BB22" i="37" s="1"/>
  <c r="BC22" i="37" s="1"/>
  <c r="BD22" i="37" s="1"/>
  <c r="BE22" i="37" s="1"/>
  <c r="AI22" i="37"/>
  <c r="AJ22" i="37" s="1"/>
  <c r="AK22" i="37" s="1"/>
  <c r="AL22" i="37" s="1"/>
  <c r="AM22" i="37" s="1"/>
  <c r="AN22" i="37" s="1"/>
  <c r="AO22" i="37" s="1"/>
  <c r="AP22" i="37" s="1"/>
  <c r="AQ22" i="37" s="1"/>
  <c r="AR22" i="37" s="1"/>
  <c r="AS22" i="37" s="1"/>
  <c r="I22" i="37"/>
  <c r="H22" i="37"/>
  <c r="DO21" i="37"/>
  <c r="DC21" i="37"/>
  <c r="CB21" i="37"/>
  <c r="CC21" i="37" s="1"/>
  <c r="BS21" i="37"/>
  <c r="BT21" i="37" s="1"/>
  <c r="BU21" i="37" s="1"/>
  <c r="BV21" i="37" s="1"/>
  <c r="BW21" i="37" s="1"/>
  <c r="BX21" i="37" s="1"/>
  <c r="BY21" i="37" s="1"/>
  <c r="AU21" i="37"/>
  <c r="AV21" i="37" s="1"/>
  <c r="AW21" i="37" s="1"/>
  <c r="AX21" i="37" s="1"/>
  <c r="AY21" i="37" s="1"/>
  <c r="AZ21" i="37" s="1"/>
  <c r="BA21" i="37" s="1"/>
  <c r="BB21" i="37" s="1"/>
  <c r="BC21" i="37" s="1"/>
  <c r="BD21" i="37" s="1"/>
  <c r="BE21" i="37" s="1"/>
  <c r="AI21" i="37"/>
  <c r="AJ21" i="37" s="1"/>
  <c r="AK21" i="37" s="1"/>
  <c r="AL21" i="37" s="1"/>
  <c r="AM21" i="37" s="1"/>
  <c r="AN21" i="37" s="1"/>
  <c r="AO21" i="37" s="1"/>
  <c r="AP21" i="37" s="1"/>
  <c r="AQ21" i="37" s="1"/>
  <c r="AR21" i="37" s="1"/>
  <c r="AS21" i="37" s="1"/>
  <c r="I21" i="37"/>
  <c r="H21" i="37"/>
  <c r="DO20" i="37"/>
  <c r="DC20" i="37"/>
  <c r="CB20" i="37"/>
  <c r="CC20" i="37" s="1"/>
  <c r="BS20" i="37"/>
  <c r="BT20" i="37" s="1"/>
  <c r="BU20" i="37" s="1"/>
  <c r="BV20" i="37" s="1"/>
  <c r="BW20" i="37" s="1"/>
  <c r="BX20" i="37" s="1"/>
  <c r="BY20" i="37" s="1"/>
  <c r="AU20" i="37"/>
  <c r="AV20" i="37" s="1"/>
  <c r="AW20" i="37" s="1"/>
  <c r="AX20" i="37" s="1"/>
  <c r="AY20" i="37" s="1"/>
  <c r="AZ20" i="37" s="1"/>
  <c r="BA20" i="37" s="1"/>
  <c r="BB20" i="37" s="1"/>
  <c r="BC20" i="37" s="1"/>
  <c r="BD20" i="37" s="1"/>
  <c r="BE20" i="37" s="1"/>
  <c r="AI20" i="37"/>
  <c r="AJ20" i="37" s="1"/>
  <c r="AK20" i="37" s="1"/>
  <c r="AL20" i="37" s="1"/>
  <c r="AM20" i="37" s="1"/>
  <c r="AN20" i="37" s="1"/>
  <c r="AO20" i="37" s="1"/>
  <c r="AP20" i="37" s="1"/>
  <c r="AQ20" i="37" s="1"/>
  <c r="AR20" i="37" s="1"/>
  <c r="AS20" i="37" s="1"/>
  <c r="I20" i="37"/>
  <c r="H20" i="37"/>
  <c r="DO19" i="37"/>
  <c r="DC19" i="37"/>
  <c r="CB19" i="37"/>
  <c r="CC19" i="37" s="1"/>
  <c r="BS19" i="37"/>
  <c r="BT19" i="37" s="1"/>
  <c r="BU19" i="37" s="1"/>
  <c r="BV19" i="37" s="1"/>
  <c r="BW19" i="37" s="1"/>
  <c r="BX19" i="37" s="1"/>
  <c r="BY19" i="37" s="1"/>
  <c r="AU19" i="37"/>
  <c r="AV19" i="37" s="1"/>
  <c r="AW19" i="37" s="1"/>
  <c r="AX19" i="37" s="1"/>
  <c r="AY19" i="37" s="1"/>
  <c r="AZ19" i="37" s="1"/>
  <c r="BA19" i="37" s="1"/>
  <c r="BB19" i="37" s="1"/>
  <c r="BC19" i="37" s="1"/>
  <c r="BD19" i="37" s="1"/>
  <c r="BE19" i="37" s="1"/>
  <c r="AI19" i="37"/>
  <c r="AJ19" i="37" s="1"/>
  <c r="AK19" i="37" s="1"/>
  <c r="AL19" i="37" s="1"/>
  <c r="AM19" i="37" s="1"/>
  <c r="AN19" i="37" s="1"/>
  <c r="AO19" i="37" s="1"/>
  <c r="AP19" i="37" s="1"/>
  <c r="AQ19" i="37" s="1"/>
  <c r="AR19" i="37" s="1"/>
  <c r="AS19" i="37" s="1"/>
  <c r="I19" i="37"/>
  <c r="H19" i="37"/>
  <c r="DO18" i="37"/>
  <c r="DC18" i="37"/>
  <c r="CB18" i="37"/>
  <c r="CC18" i="37" s="1"/>
  <c r="BS18" i="37"/>
  <c r="BT18" i="37" s="1"/>
  <c r="BU18" i="37" s="1"/>
  <c r="BV18" i="37" s="1"/>
  <c r="BW18" i="37" s="1"/>
  <c r="BX18" i="37" s="1"/>
  <c r="BY18" i="37" s="1"/>
  <c r="AU18" i="37"/>
  <c r="AV18" i="37" s="1"/>
  <c r="AW18" i="37" s="1"/>
  <c r="AX18" i="37" s="1"/>
  <c r="AY18" i="37" s="1"/>
  <c r="AZ18" i="37" s="1"/>
  <c r="BA18" i="37" s="1"/>
  <c r="BB18" i="37" s="1"/>
  <c r="BC18" i="37" s="1"/>
  <c r="BD18" i="37" s="1"/>
  <c r="BE18" i="37" s="1"/>
  <c r="AI18" i="37"/>
  <c r="AJ18" i="37" s="1"/>
  <c r="AK18" i="37" s="1"/>
  <c r="AL18" i="37" s="1"/>
  <c r="AM18" i="37" s="1"/>
  <c r="AN18" i="37" s="1"/>
  <c r="AO18" i="37" s="1"/>
  <c r="AP18" i="37" s="1"/>
  <c r="AQ18" i="37" s="1"/>
  <c r="AR18" i="37" s="1"/>
  <c r="AS18" i="37" s="1"/>
  <c r="I18" i="37"/>
  <c r="H18" i="37"/>
  <c r="DO17" i="37"/>
  <c r="DC17" i="37"/>
  <c r="CB17" i="37"/>
  <c r="CC17" i="37" s="1"/>
  <c r="BS17" i="37"/>
  <c r="BT17" i="37" s="1"/>
  <c r="BU17" i="37" s="1"/>
  <c r="BV17" i="37" s="1"/>
  <c r="BW17" i="37" s="1"/>
  <c r="BX17" i="37" s="1"/>
  <c r="BY17" i="37" s="1"/>
  <c r="AU17" i="37"/>
  <c r="AV17" i="37" s="1"/>
  <c r="AW17" i="37" s="1"/>
  <c r="AX17" i="37" s="1"/>
  <c r="AY17" i="37" s="1"/>
  <c r="AZ17" i="37" s="1"/>
  <c r="BA17" i="37" s="1"/>
  <c r="BB17" i="37" s="1"/>
  <c r="BC17" i="37" s="1"/>
  <c r="BD17" i="37" s="1"/>
  <c r="BE17" i="37" s="1"/>
  <c r="AJ17" i="37"/>
  <c r="AK17" i="37" s="1"/>
  <c r="AL17" i="37" s="1"/>
  <c r="AM17" i="37" s="1"/>
  <c r="AN17" i="37" s="1"/>
  <c r="AO17" i="37" s="1"/>
  <c r="AP17" i="37" s="1"/>
  <c r="AQ17" i="37" s="1"/>
  <c r="AR17" i="37" s="1"/>
  <c r="AS17" i="37" s="1"/>
  <c r="I17" i="37"/>
  <c r="H17" i="37"/>
  <c r="DO16" i="37"/>
  <c r="DC16" i="37"/>
  <c r="CB16" i="37"/>
  <c r="CC16" i="37" s="1"/>
  <c r="BT16" i="37"/>
  <c r="BU16" i="37" s="1"/>
  <c r="BV16" i="37" s="1"/>
  <c r="BW16" i="37" s="1"/>
  <c r="BX16" i="37" s="1"/>
  <c r="BY16" i="37" s="1"/>
  <c r="BZ16" i="37" s="1"/>
  <c r="CA16" i="37" s="1"/>
  <c r="AU16" i="37"/>
  <c r="AV16" i="37" s="1"/>
  <c r="AW16" i="37" s="1"/>
  <c r="AX16" i="37" s="1"/>
  <c r="AY16" i="37" s="1"/>
  <c r="AZ16" i="37" s="1"/>
  <c r="BA16" i="37" s="1"/>
  <c r="BB16" i="37" s="1"/>
  <c r="BC16" i="37" s="1"/>
  <c r="BD16" i="37" s="1"/>
  <c r="BE16" i="37" s="1"/>
  <c r="AJ16" i="37"/>
  <c r="AK16" i="37" s="1"/>
  <c r="AL16" i="37" s="1"/>
  <c r="AM16" i="37" s="1"/>
  <c r="AN16" i="37" s="1"/>
  <c r="AO16" i="37" s="1"/>
  <c r="AP16" i="37" s="1"/>
  <c r="AQ16" i="37" s="1"/>
  <c r="AR16" i="37" s="1"/>
  <c r="AS16" i="37" s="1"/>
  <c r="I16" i="37"/>
  <c r="H16" i="37"/>
  <c r="DO15" i="37"/>
  <c r="DC15" i="37"/>
  <c r="CB15" i="37"/>
  <c r="CC15" i="37" s="1"/>
  <c r="BS15" i="37"/>
  <c r="BT15" i="37" s="1"/>
  <c r="BU15" i="37" s="1"/>
  <c r="BV15" i="37" s="1"/>
  <c r="BW15" i="37" s="1"/>
  <c r="BX15" i="37" s="1"/>
  <c r="BY15" i="37" s="1"/>
  <c r="AU15" i="37"/>
  <c r="AV15" i="37" s="1"/>
  <c r="AW15" i="37" s="1"/>
  <c r="AX15" i="37" s="1"/>
  <c r="AY15" i="37" s="1"/>
  <c r="AZ15" i="37" s="1"/>
  <c r="BA15" i="37" s="1"/>
  <c r="BB15" i="37" s="1"/>
  <c r="BC15" i="37" s="1"/>
  <c r="BD15" i="37" s="1"/>
  <c r="BE15" i="37" s="1"/>
  <c r="AJ15" i="37"/>
  <c r="AK15" i="37" s="1"/>
  <c r="AL15" i="37" s="1"/>
  <c r="AM15" i="37" s="1"/>
  <c r="AN15" i="37" s="1"/>
  <c r="AO15" i="37" s="1"/>
  <c r="AP15" i="37" s="1"/>
  <c r="AQ15" i="37" s="1"/>
  <c r="AR15" i="37" s="1"/>
  <c r="AS15" i="37" s="1"/>
  <c r="I15" i="37"/>
  <c r="H15" i="37"/>
  <c r="DO14" i="37"/>
  <c r="DC14" i="37"/>
  <c r="CB14" i="37"/>
  <c r="CC14" i="37" s="1"/>
  <c r="BS14" i="37"/>
  <c r="BT14" i="37" s="1"/>
  <c r="BU14" i="37" s="1"/>
  <c r="BV14" i="37" s="1"/>
  <c r="BW14" i="37" s="1"/>
  <c r="BX14" i="37" s="1"/>
  <c r="BY14" i="37" s="1"/>
  <c r="AU14" i="37"/>
  <c r="AV14" i="37" s="1"/>
  <c r="AW14" i="37" s="1"/>
  <c r="AX14" i="37" s="1"/>
  <c r="AY14" i="37" s="1"/>
  <c r="AZ14" i="37" s="1"/>
  <c r="BA14" i="37" s="1"/>
  <c r="BB14" i="37" s="1"/>
  <c r="BC14" i="37" s="1"/>
  <c r="BD14" i="37" s="1"/>
  <c r="BE14" i="37" s="1"/>
  <c r="AJ14" i="37"/>
  <c r="AK14" i="37" s="1"/>
  <c r="I14" i="37"/>
  <c r="H14" i="37"/>
  <c r="DO13" i="37"/>
  <c r="DC13" i="37"/>
  <c r="CB13" i="37"/>
  <c r="CC13" i="37" s="1"/>
  <c r="BS13" i="37"/>
  <c r="BT13" i="37" s="1"/>
  <c r="BU13" i="37" s="1"/>
  <c r="BV13" i="37" s="1"/>
  <c r="BW13" i="37" s="1"/>
  <c r="BX13" i="37" s="1"/>
  <c r="BY13" i="37" s="1"/>
  <c r="AU13" i="37"/>
  <c r="AV13" i="37" s="1"/>
  <c r="AW13" i="37" s="1"/>
  <c r="AX13" i="37" s="1"/>
  <c r="AY13" i="37" s="1"/>
  <c r="AZ13" i="37" s="1"/>
  <c r="BA13" i="37" s="1"/>
  <c r="BB13" i="37" s="1"/>
  <c r="BC13" i="37" s="1"/>
  <c r="BD13" i="37" s="1"/>
  <c r="BE13" i="37" s="1"/>
  <c r="AI13" i="37"/>
  <c r="AJ13" i="37" s="1"/>
  <c r="AK13" i="37" s="1"/>
  <c r="AL13" i="37" s="1"/>
  <c r="AM13" i="37" s="1"/>
  <c r="AN13" i="37" s="1"/>
  <c r="AO13" i="37" s="1"/>
  <c r="AP13" i="37" s="1"/>
  <c r="AQ13" i="37" s="1"/>
  <c r="AR13" i="37" s="1"/>
  <c r="AS13" i="37" s="1"/>
  <c r="I13" i="37"/>
  <c r="H13" i="37"/>
  <c r="DO12" i="37"/>
  <c r="DC12" i="37"/>
  <c r="CB12" i="37"/>
  <c r="CC12" i="37" s="1"/>
  <c r="BS12" i="37"/>
  <c r="BT12" i="37" s="1"/>
  <c r="BU12" i="37" s="1"/>
  <c r="BV12" i="37" s="1"/>
  <c r="BW12" i="37" s="1"/>
  <c r="BX12" i="37" s="1"/>
  <c r="BY12" i="37" s="1"/>
  <c r="AU12" i="37"/>
  <c r="AV12" i="37" s="1"/>
  <c r="AW12" i="37" s="1"/>
  <c r="AX12" i="37" s="1"/>
  <c r="AY12" i="37" s="1"/>
  <c r="AZ12" i="37" s="1"/>
  <c r="BA12" i="37" s="1"/>
  <c r="BB12" i="37" s="1"/>
  <c r="BC12" i="37" s="1"/>
  <c r="BD12" i="37" s="1"/>
  <c r="BE12" i="37" s="1"/>
  <c r="AJ12" i="37"/>
  <c r="AK12" i="37" s="1"/>
  <c r="AL12" i="37" s="1"/>
  <c r="AM12" i="37" s="1"/>
  <c r="AN12" i="37" s="1"/>
  <c r="AO12" i="37" s="1"/>
  <c r="AP12" i="37" s="1"/>
  <c r="AQ12" i="37" s="1"/>
  <c r="AR12" i="37" s="1"/>
  <c r="AS12" i="37" s="1"/>
  <c r="I12" i="37"/>
  <c r="H12" i="37"/>
  <c r="DO11" i="37"/>
  <c r="DC11" i="37"/>
  <c r="CB11" i="37"/>
  <c r="CC11" i="37" s="1"/>
  <c r="BS11" i="37"/>
  <c r="BT11" i="37" s="1"/>
  <c r="BU11" i="37" s="1"/>
  <c r="BV11" i="37" s="1"/>
  <c r="BW11" i="37" s="1"/>
  <c r="BX11" i="37" s="1"/>
  <c r="BY11" i="37" s="1"/>
  <c r="AU11" i="37"/>
  <c r="AV11" i="37" s="1"/>
  <c r="AW11" i="37" s="1"/>
  <c r="AX11" i="37" s="1"/>
  <c r="AY11" i="37" s="1"/>
  <c r="AZ11" i="37" s="1"/>
  <c r="BA11" i="37" s="1"/>
  <c r="BB11" i="37" s="1"/>
  <c r="BC11" i="37" s="1"/>
  <c r="BD11" i="37" s="1"/>
  <c r="BE11" i="37" s="1"/>
  <c r="AJ11" i="37"/>
  <c r="AK11" i="37" s="1"/>
  <c r="AL11" i="37" s="1"/>
  <c r="AM11" i="37" s="1"/>
  <c r="AN11" i="37" s="1"/>
  <c r="AO11" i="37" s="1"/>
  <c r="AP11" i="37" s="1"/>
  <c r="AQ11" i="37" s="1"/>
  <c r="AR11" i="37" s="1"/>
  <c r="AS11" i="37" s="1"/>
  <c r="I11" i="37"/>
  <c r="H11" i="37"/>
  <c r="AM14" i="37" l="1"/>
  <c r="AN14" i="37" s="1"/>
  <c r="AO14" i="37" s="1"/>
  <c r="AP14" i="37" s="1"/>
  <c r="AQ14" i="37" s="1"/>
  <c r="AR14" i="37" s="1"/>
  <c r="AS14" i="37" s="1"/>
  <c r="AL14" i="37"/>
  <c r="DD11" i="37"/>
  <c r="DE11" i="37" s="1"/>
  <c r="DF11" i="37" s="1"/>
  <c r="DG11" i="37" s="1"/>
  <c r="DH11" i="37" s="1"/>
  <c r="DI11" i="37" s="1"/>
  <c r="DJ11" i="37" s="1"/>
  <c r="DK11" i="37" s="1"/>
  <c r="DL11" i="37" s="1"/>
  <c r="DM11" i="37" s="1"/>
  <c r="DP12" i="37"/>
  <c r="DQ12" i="37" s="1"/>
  <c r="DR12" i="37" s="1"/>
  <c r="DS12" i="37" s="1"/>
  <c r="DT12" i="37" s="1"/>
  <c r="DU12" i="37" s="1"/>
  <c r="DV12" i="37" s="1"/>
  <c r="DW12" i="37" s="1"/>
  <c r="DX12" i="37" s="1"/>
  <c r="DY12" i="37" s="1"/>
  <c r="BJ14" i="37"/>
  <c r="BK14" i="37" s="1"/>
  <c r="BL14" i="37" s="1"/>
  <c r="BM14" i="37" s="1"/>
  <c r="BN14" i="37" s="1"/>
  <c r="BO14" i="37" s="1"/>
  <c r="BP14" i="37" s="1"/>
  <c r="BQ14" i="37" s="1"/>
  <c r="CR14" i="37"/>
  <c r="CS14" i="37" s="1"/>
  <c r="DD15" i="37"/>
  <c r="DE15" i="37" s="1"/>
  <c r="DF15" i="37" s="1"/>
  <c r="DG15" i="37" s="1"/>
  <c r="DH15" i="37" s="1"/>
  <c r="DI15" i="37" s="1"/>
  <c r="DJ15" i="37" s="1"/>
  <c r="DK15" i="37" s="1"/>
  <c r="DL15" i="37" s="1"/>
  <c r="DM15" i="37" s="1"/>
  <c r="DP16" i="37"/>
  <c r="DQ16" i="37" s="1"/>
  <c r="DR16" i="37" s="1"/>
  <c r="DS16" i="37" s="1"/>
  <c r="DT16" i="37" s="1"/>
  <c r="DU16" i="37" s="1"/>
  <c r="DV16" i="37" s="1"/>
  <c r="DW16" i="37" s="1"/>
  <c r="DX16" i="37" s="1"/>
  <c r="DY16" i="37" s="1"/>
  <c r="BJ18" i="37"/>
  <c r="BK18" i="37" s="1"/>
  <c r="BL18" i="37" s="1"/>
  <c r="BM18" i="37" s="1"/>
  <c r="BN18" i="37" s="1"/>
  <c r="BO18" i="37" s="1"/>
  <c r="BP18" i="37" s="1"/>
  <c r="BQ18" i="37" s="1"/>
  <c r="CR18" i="37"/>
  <c r="CS18" i="37" s="1"/>
  <c r="DD19" i="37"/>
  <c r="DE19" i="37" s="1"/>
  <c r="DF19" i="37" s="1"/>
  <c r="DG19" i="37" s="1"/>
  <c r="DH19" i="37" s="1"/>
  <c r="DI19" i="37" s="1"/>
  <c r="DJ19" i="37" s="1"/>
  <c r="DK19" i="37" s="1"/>
  <c r="DL19" i="37" s="1"/>
  <c r="DM19" i="37" s="1"/>
  <c r="DP20" i="37"/>
  <c r="DQ20" i="37" s="1"/>
  <c r="DR20" i="37" s="1"/>
  <c r="DS20" i="37" s="1"/>
  <c r="DT20" i="37" s="1"/>
  <c r="DU20" i="37" s="1"/>
  <c r="DV20" i="37" s="1"/>
  <c r="DW20" i="37" s="1"/>
  <c r="DX20" i="37" s="1"/>
  <c r="DY20" i="37" s="1"/>
  <c r="BJ22" i="37"/>
  <c r="BK22" i="37" s="1"/>
  <c r="BL22" i="37" s="1"/>
  <c r="BM22" i="37" s="1"/>
  <c r="BN22" i="37" s="1"/>
  <c r="BO22" i="37" s="1"/>
  <c r="BP22" i="37" s="1"/>
  <c r="BQ22" i="37" s="1"/>
  <c r="CR22" i="37"/>
  <c r="CS22" i="37" s="1"/>
  <c r="DD23" i="37"/>
  <c r="DE23" i="37" s="1"/>
  <c r="DF23" i="37" s="1"/>
  <c r="DG23" i="37" s="1"/>
  <c r="DH23" i="37" s="1"/>
  <c r="DI23" i="37" s="1"/>
  <c r="DJ23" i="37" s="1"/>
  <c r="DK23" i="37" s="1"/>
  <c r="DL23" i="37" s="1"/>
  <c r="DM23" i="37" s="1"/>
  <c r="DP24" i="37"/>
  <c r="DQ24" i="37" s="1"/>
  <c r="DR24" i="37" s="1"/>
  <c r="DS24" i="37" s="1"/>
  <c r="DT24" i="37" s="1"/>
  <c r="DU24" i="37" s="1"/>
  <c r="DV24" i="37" s="1"/>
  <c r="DW24" i="37" s="1"/>
  <c r="DX24" i="37" s="1"/>
  <c r="DY24" i="37" s="1"/>
  <c r="BJ26" i="37"/>
  <c r="BK26" i="37" s="1"/>
  <c r="BL26" i="37" s="1"/>
  <c r="BM26" i="37" s="1"/>
  <c r="BN26" i="37" s="1"/>
  <c r="BO26" i="37" s="1"/>
  <c r="BP26" i="37" s="1"/>
  <c r="BQ26" i="37" s="1"/>
  <c r="CR26" i="37"/>
  <c r="CS26" i="37" s="1"/>
  <c r="DD27" i="37"/>
  <c r="DE27" i="37" s="1"/>
  <c r="DF27" i="37" s="1"/>
  <c r="DG27" i="37" s="1"/>
  <c r="DH27" i="37" s="1"/>
  <c r="DI27" i="37" s="1"/>
  <c r="DJ27" i="37" s="1"/>
  <c r="DK27" i="37" s="1"/>
  <c r="DL27" i="37" s="1"/>
  <c r="DM27" i="37" s="1"/>
  <c r="DP28" i="37"/>
  <c r="DQ28" i="37" s="1"/>
  <c r="DR28" i="37" s="1"/>
  <c r="DS28" i="37" s="1"/>
  <c r="DT28" i="37" s="1"/>
  <c r="DU28" i="37" s="1"/>
  <c r="DV28" i="37" s="1"/>
  <c r="DW28" i="37" s="1"/>
  <c r="DX28" i="37" s="1"/>
  <c r="DY28" i="37" s="1"/>
  <c r="BJ30" i="37"/>
  <c r="BK30" i="37" s="1"/>
  <c r="BL30" i="37" s="1"/>
  <c r="BM30" i="37" s="1"/>
  <c r="BN30" i="37" s="1"/>
  <c r="BO30" i="37" s="1"/>
  <c r="BP30" i="37" s="1"/>
  <c r="BQ30" i="37" s="1"/>
  <c r="CR30" i="37"/>
  <c r="CS30" i="37" s="1"/>
  <c r="DD31" i="37"/>
  <c r="DE31" i="37" s="1"/>
  <c r="DF31" i="37" s="1"/>
  <c r="DG31" i="37" s="1"/>
  <c r="DH31" i="37" s="1"/>
  <c r="DI31" i="37" s="1"/>
  <c r="DJ31" i="37" s="1"/>
  <c r="DK31" i="37" s="1"/>
  <c r="DL31" i="37" s="1"/>
  <c r="DM31" i="37" s="1"/>
  <c r="DP32" i="37"/>
  <c r="DQ32" i="37" s="1"/>
  <c r="DR32" i="37" s="1"/>
  <c r="DS32" i="37" s="1"/>
  <c r="DT32" i="37" s="1"/>
  <c r="DU32" i="37" s="1"/>
  <c r="DV32" i="37" s="1"/>
  <c r="DW32" i="37" s="1"/>
  <c r="DX32" i="37" s="1"/>
  <c r="DY32" i="37" s="1"/>
  <c r="BJ34" i="37"/>
  <c r="BK34" i="37" s="1"/>
  <c r="BL34" i="37" s="1"/>
  <c r="BM34" i="37" s="1"/>
  <c r="BN34" i="37" s="1"/>
  <c r="BO34" i="37" s="1"/>
  <c r="BP34" i="37" s="1"/>
  <c r="BQ34" i="37" s="1"/>
  <c r="CR34" i="37"/>
  <c r="CS34" i="37" s="1"/>
  <c r="DD35" i="37"/>
  <c r="DE35" i="37" s="1"/>
  <c r="DF35" i="37" s="1"/>
  <c r="DG35" i="37" s="1"/>
  <c r="DH35" i="37" s="1"/>
  <c r="DI35" i="37" s="1"/>
  <c r="DJ35" i="37" s="1"/>
  <c r="DK35" i="37" s="1"/>
  <c r="DL35" i="37" s="1"/>
  <c r="DM35" i="37" s="1"/>
  <c r="DP36" i="37"/>
  <c r="DQ36" i="37" s="1"/>
  <c r="DR36" i="37" s="1"/>
  <c r="DS36" i="37" s="1"/>
  <c r="DT36" i="37" s="1"/>
  <c r="DU36" i="37" s="1"/>
  <c r="DV36" i="37" s="1"/>
  <c r="DW36" i="37" s="1"/>
  <c r="DX36" i="37" s="1"/>
  <c r="DY36" i="37" s="1"/>
  <c r="BJ38" i="37"/>
  <c r="BK38" i="37" s="1"/>
  <c r="BL38" i="37" s="1"/>
  <c r="BM38" i="37" s="1"/>
  <c r="BN38" i="37" s="1"/>
  <c r="BO38" i="37" s="1"/>
  <c r="BP38" i="37" s="1"/>
  <c r="BQ38" i="37" s="1"/>
  <c r="CR38" i="37"/>
  <c r="CS38" i="37" s="1"/>
  <c r="DD39" i="37"/>
  <c r="DE39" i="37" s="1"/>
  <c r="DF39" i="37" s="1"/>
  <c r="DG39" i="37" s="1"/>
  <c r="DH39" i="37" s="1"/>
  <c r="DI39" i="37" s="1"/>
  <c r="DJ39" i="37" s="1"/>
  <c r="DK39" i="37" s="1"/>
  <c r="DL39" i="37" s="1"/>
  <c r="DM39" i="37" s="1"/>
  <c r="DP40" i="37"/>
  <c r="DQ40" i="37" s="1"/>
  <c r="DR40" i="37" s="1"/>
  <c r="DS40" i="37" s="1"/>
  <c r="DT40" i="37" s="1"/>
  <c r="DU40" i="37" s="1"/>
  <c r="DV40" i="37" s="1"/>
  <c r="DW40" i="37" s="1"/>
  <c r="DX40" i="37" s="1"/>
  <c r="DY40" i="37" s="1"/>
  <c r="BJ42" i="37"/>
  <c r="BK42" i="37" s="1"/>
  <c r="BL42" i="37" s="1"/>
  <c r="BM42" i="37" s="1"/>
  <c r="BN42" i="37" s="1"/>
  <c r="BO42" i="37" s="1"/>
  <c r="BP42" i="37" s="1"/>
  <c r="BQ42" i="37" s="1"/>
  <c r="CR42" i="37"/>
  <c r="CS42" i="37" s="1"/>
  <c r="DD43" i="37"/>
  <c r="DE43" i="37" s="1"/>
  <c r="DF43" i="37" s="1"/>
  <c r="DG43" i="37" s="1"/>
  <c r="DH43" i="37" s="1"/>
  <c r="DI43" i="37" s="1"/>
  <c r="DJ43" i="37" s="1"/>
  <c r="DK43" i="37" s="1"/>
  <c r="DL43" i="37" s="1"/>
  <c r="DM43" i="37" s="1"/>
  <c r="DP44" i="37"/>
  <c r="DQ44" i="37" s="1"/>
  <c r="DR44" i="37" s="1"/>
  <c r="DS44" i="37" s="1"/>
  <c r="DT44" i="37" s="1"/>
  <c r="DU44" i="37" s="1"/>
  <c r="DV44" i="37" s="1"/>
  <c r="DW44" i="37" s="1"/>
  <c r="DX44" i="37" s="1"/>
  <c r="DY44" i="37" s="1"/>
  <c r="BJ46" i="37"/>
  <c r="BK46" i="37" s="1"/>
  <c r="BL46" i="37" s="1"/>
  <c r="BM46" i="37" s="1"/>
  <c r="BN46" i="37" s="1"/>
  <c r="BO46" i="37" s="1"/>
  <c r="BP46" i="37" s="1"/>
  <c r="BQ46" i="37" s="1"/>
  <c r="Z46" i="85"/>
  <c r="CR46" i="37"/>
  <c r="CS46" i="37" s="1"/>
  <c r="CT46" i="37" s="1"/>
  <c r="CU46" i="37" s="1"/>
  <c r="CV46" i="37" s="1"/>
  <c r="CW46" i="37" s="1"/>
  <c r="CX46" i="37" s="1"/>
  <c r="CY46" i="37" s="1"/>
  <c r="CZ46" i="37" s="1"/>
  <c r="DA46" i="37" s="1"/>
  <c r="AD46" i="85"/>
  <c r="DB46" i="85" s="1"/>
  <c r="DC46" i="85" s="1"/>
  <c r="DD47" i="37"/>
  <c r="DE47" i="37" s="1"/>
  <c r="DF47" i="37" s="1"/>
  <c r="DG47" i="37" s="1"/>
  <c r="DH47" i="37" s="1"/>
  <c r="DI47" i="37" s="1"/>
  <c r="DJ47" i="37" s="1"/>
  <c r="DK47" i="37" s="1"/>
  <c r="DL47" i="37" s="1"/>
  <c r="DM47" i="37" s="1"/>
  <c r="AE47" i="85"/>
  <c r="AJ48" i="37"/>
  <c r="AK48" i="37" s="1"/>
  <c r="AL48" i="37" s="1"/>
  <c r="AM48" i="37" s="1"/>
  <c r="AN48" i="37" s="1"/>
  <c r="AO48" i="37" s="1"/>
  <c r="AP48" i="37" s="1"/>
  <c r="AQ48" i="37" s="1"/>
  <c r="AR48" i="37" s="1"/>
  <c r="AS48" i="37" s="1"/>
  <c r="X48" i="85"/>
  <c r="DP48" i="37"/>
  <c r="DQ48" i="37" s="1"/>
  <c r="DR48" i="37" s="1"/>
  <c r="DS48" i="37" s="1"/>
  <c r="DT48" i="37" s="1"/>
  <c r="DU48" i="37" s="1"/>
  <c r="DV48" i="37" s="1"/>
  <c r="DW48" i="37" s="1"/>
  <c r="DX48" i="37" s="1"/>
  <c r="DY48" i="37" s="1"/>
  <c r="AF48" i="85" s="1"/>
  <c r="AY48" i="85" s="1"/>
  <c r="BJ50" i="37"/>
  <c r="BK50" i="37" s="1"/>
  <c r="BL50" i="37" s="1"/>
  <c r="BM50" i="37" s="1"/>
  <c r="BN50" i="37" s="1"/>
  <c r="BO50" i="37" s="1"/>
  <c r="BP50" i="37" s="1"/>
  <c r="BQ50" i="37" s="1"/>
  <c r="CR50" i="37"/>
  <c r="CS50" i="37" s="1"/>
  <c r="CT50" i="37" s="1"/>
  <c r="CU50" i="37" s="1"/>
  <c r="CV50" i="37" s="1"/>
  <c r="CW50" i="37" s="1"/>
  <c r="CX50" i="37" s="1"/>
  <c r="CY50" i="37" s="1"/>
  <c r="CZ50" i="37" s="1"/>
  <c r="DA50" i="37" s="1"/>
  <c r="DD51" i="37"/>
  <c r="DE51" i="37" s="1"/>
  <c r="DF51" i="37" s="1"/>
  <c r="DG51" i="37" s="1"/>
  <c r="DH51" i="37" s="1"/>
  <c r="DI51" i="37" s="1"/>
  <c r="DJ51" i="37" s="1"/>
  <c r="DK51" i="37" s="1"/>
  <c r="DL51" i="37" s="1"/>
  <c r="DM51" i="37" s="1"/>
  <c r="AE51" i="85"/>
  <c r="AJ52" i="37"/>
  <c r="AK52" i="37" s="1"/>
  <c r="AL52" i="37" s="1"/>
  <c r="AM52" i="37" s="1"/>
  <c r="AN52" i="37" s="1"/>
  <c r="AO52" i="37" s="1"/>
  <c r="AP52" i="37" s="1"/>
  <c r="AQ52" i="37" s="1"/>
  <c r="AR52" i="37" s="1"/>
  <c r="AS52" i="37" s="1"/>
  <c r="DP52" i="37"/>
  <c r="DQ52" i="37" s="1"/>
  <c r="DR52" i="37" s="1"/>
  <c r="DS52" i="37" s="1"/>
  <c r="DT52" i="37" s="1"/>
  <c r="DU52" i="37" s="1"/>
  <c r="DV52" i="37" s="1"/>
  <c r="DW52" i="37" s="1"/>
  <c r="DX52" i="37" s="1"/>
  <c r="DY52" i="37" s="1"/>
  <c r="AF52" i="85"/>
  <c r="AY52" i="85" s="1"/>
  <c r="BJ54" i="37"/>
  <c r="BK54" i="37" s="1"/>
  <c r="BL54" i="37" s="1"/>
  <c r="BM54" i="37" s="1"/>
  <c r="BN54" i="37" s="1"/>
  <c r="BO54" i="37" s="1"/>
  <c r="BP54" i="37" s="1"/>
  <c r="BQ54" i="37" s="1"/>
  <c r="CR54" i="37"/>
  <c r="CS54" i="37" s="1"/>
  <c r="CT54" i="37" s="1"/>
  <c r="CU54" i="37" s="1"/>
  <c r="CV54" i="37" s="1"/>
  <c r="CW54" i="37" s="1"/>
  <c r="CX54" i="37" s="1"/>
  <c r="CY54" i="37" s="1"/>
  <c r="CZ54" i="37" s="1"/>
  <c r="DA54" i="37" s="1"/>
  <c r="AD54" i="85"/>
  <c r="DB54" i="85" s="1"/>
  <c r="DC54" i="85" s="1"/>
  <c r="DD55" i="37"/>
  <c r="DE55" i="37" s="1"/>
  <c r="DF55" i="37" s="1"/>
  <c r="DG55" i="37" s="1"/>
  <c r="DH55" i="37" s="1"/>
  <c r="DI55" i="37" s="1"/>
  <c r="DJ55" i="37" s="1"/>
  <c r="DK55" i="37" s="1"/>
  <c r="DL55" i="37" s="1"/>
  <c r="DM55" i="37" s="1"/>
  <c r="AJ56" i="37"/>
  <c r="AK56" i="37" s="1"/>
  <c r="AL56" i="37" s="1"/>
  <c r="AM56" i="37" s="1"/>
  <c r="AN56" i="37" s="1"/>
  <c r="AO56" i="37" s="1"/>
  <c r="AP56" i="37" s="1"/>
  <c r="AQ56" i="37" s="1"/>
  <c r="AR56" i="37" s="1"/>
  <c r="AS56" i="37" s="1"/>
  <c r="X56" i="85"/>
  <c r="DP56" i="37"/>
  <c r="DQ56" i="37" s="1"/>
  <c r="DR56" i="37" s="1"/>
  <c r="DS56" i="37" s="1"/>
  <c r="DT56" i="37" s="1"/>
  <c r="DU56" i="37" s="1"/>
  <c r="DV56" i="37" s="1"/>
  <c r="DW56" i="37" s="1"/>
  <c r="DX56" i="37" s="1"/>
  <c r="DY56" i="37" s="1"/>
  <c r="BJ58" i="37"/>
  <c r="BK58" i="37" s="1"/>
  <c r="BL58" i="37" s="1"/>
  <c r="BM58" i="37" s="1"/>
  <c r="BN58" i="37" s="1"/>
  <c r="BO58" i="37" s="1"/>
  <c r="BP58" i="37" s="1"/>
  <c r="BQ58" i="37" s="1"/>
  <c r="Z58" i="85"/>
  <c r="CR58" i="37"/>
  <c r="CS58" i="37" s="1"/>
  <c r="CT58" i="37" s="1"/>
  <c r="CU58" i="37" s="1"/>
  <c r="CV58" i="37" s="1"/>
  <c r="CW58" i="37" s="1"/>
  <c r="CX58" i="37" s="1"/>
  <c r="CY58" i="37" s="1"/>
  <c r="CZ58" i="37" s="1"/>
  <c r="DA58" i="37" s="1"/>
  <c r="DD59" i="37"/>
  <c r="DE59" i="37" s="1"/>
  <c r="DF59" i="37" s="1"/>
  <c r="DG59" i="37" s="1"/>
  <c r="DH59" i="37" s="1"/>
  <c r="DI59" i="37" s="1"/>
  <c r="DJ59" i="37" s="1"/>
  <c r="DK59" i="37" s="1"/>
  <c r="DL59" i="37" s="1"/>
  <c r="DM59" i="37" s="1"/>
  <c r="AE59" i="85"/>
  <c r="AJ60" i="37"/>
  <c r="AK60" i="37" s="1"/>
  <c r="AL60" i="37" s="1"/>
  <c r="AM60" i="37" s="1"/>
  <c r="AN60" i="37" s="1"/>
  <c r="AO60" i="37" s="1"/>
  <c r="AP60" i="37" s="1"/>
  <c r="AQ60" i="37" s="1"/>
  <c r="AR60" i="37" s="1"/>
  <c r="AS60" i="37" s="1"/>
  <c r="DP60" i="37"/>
  <c r="DQ60" i="37" s="1"/>
  <c r="DR60" i="37" s="1"/>
  <c r="DS60" i="37" s="1"/>
  <c r="DT60" i="37" s="1"/>
  <c r="DU60" i="37" s="1"/>
  <c r="DV60" i="37" s="1"/>
  <c r="DW60" i="37" s="1"/>
  <c r="DX60" i="37" s="1"/>
  <c r="DY60" i="37" s="1"/>
  <c r="AF60" i="85"/>
  <c r="AY60" i="85" s="1"/>
  <c r="BJ62" i="37"/>
  <c r="BK62" i="37" s="1"/>
  <c r="BL62" i="37" s="1"/>
  <c r="BM62" i="37" s="1"/>
  <c r="BN62" i="37" s="1"/>
  <c r="BO62" i="37" s="1"/>
  <c r="BP62" i="37" s="1"/>
  <c r="BQ62" i="37" s="1"/>
  <c r="CR62" i="37"/>
  <c r="CS62" i="37" s="1"/>
  <c r="CT62" i="37" s="1"/>
  <c r="CU62" i="37" s="1"/>
  <c r="CV62" i="37" s="1"/>
  <c r="CW62" i="37" s="1"/>
  <c r="CX62" i="37" s="1"/>
  <c r="CY62" i="37" s="1"/>
  <c r="CZ62" i="37" s="1"/>
  <c r="DA62" i="37" s="1"/>
  <c r="AD62" i="85"/>
  <c r="DB62" i="85" s="1"/>
  <c r="DC62" i="85" s="1"/>
  <c r="DD63" i="37"/>
  <c r="DE63" i="37" s="1"/>
  <c r="DF63" i="37" s="1"/>
  <c r="DG63" i="37" s="1"/>
  <c r="DH63" i="37" s="1"/>
  <c r="DI63" i="37" s="1"/>
  <c r="DJ63" i="37" s="1"/>
  <c r="DK63" i="37" s="1"/>
  <c r="DL63" i="37" s="1"/>
  <c r="DM63" i="37" s="1"/>
  <c r="AJ64" i="37"/>
  <c r="AK64" i="37" s="1"/>
  <c r="AL64" i="37" s="1"/>
  <c r="AM64" i="37" s="1"/>
  <c r="AN64" i="37" s="1"/>
  <c r="AO64" i="37" s="1"/>
  <c r="AP64" i="37" s="1"/>
  <c r="AQ64" i="37" s="1"/>
  <c r="AR64" i="37" s="1"/>
  <c r="AS64" i="37" s="1"/>
  <c r="X64" i="85"/>
  <c r="DP64" i="37"/>
  <c r="DQ64" i="37" s="1"/>
  <c r="DR64" i="37" s="1"/>
  <c r="DS64" i="37" s="1"/>
  <c r="DT64" i="37" s="1"/>
  <c r="DU64" i="37" s="1"/>
  <c r="DV64" i="37" s="1"/>
  <c r="DW64" i="37" s="1"/>
  <c r="DX64" i="37" s="1"/>
  <c r="DY64" i="37" s="1"/>
  <c r="BJ66" i="37"/>
  <c r="BK66" i="37" s="1"/>
  <c r="BL66" i="37" s="1"/>
  <c r="BM66" i="37" s="1"/>
  <c r="BN66" i="37" s="1"/>
  <c r="BO66" i="37" s="1"/>
  <c r="BP66" i="37" s="1"/>
  <c r="BQ66" i="37" s="1"/>
  <c r="CR66" i="37"/>
  <c r="CS66" i="37" s="1"/>
  <c r="CT66" i="37" s="1"/>
  <c r="CU66" i="37" s="1"/>
  <c r="CV66" i="37" s="1"/>
  <c r="CW66" i="37" s="1"/>
  <c r="CX66" i="37" s="1"/>
  <c r="CY66" i="37" s="1"/>
  <c r="CZ66" i="37" s="1"/>
  <c r="DA66" i="37" s="1"/>
  <c r="DD67" i="37"/>
  <c r="DE67" i="37" s="1"/>
  <c r="DF67" i="37" s="1"/>
  <c r="DG67" i="37" s="1"/>
  <c r="DH67" i="37" s="1"/>
  <c r="DI67" i="37" s="1"/>
  <c r="DJ67" i="37" s="1"/>
  <c r="DK67" i="37" s="1"/>
  <c r="DL67" i="37" s="1"/>
  <c r="DM67" i="37" s="1"/>
  <c r="AE67" i="85"/>
  <c r="AJ68" i="37"/>
  <c r="AK68" i="37" s="1"/>
  <c r="AL68" i="37" s="1"/>
  <c r="AM68" i="37" s="1"/>
  <c r="AN68" i="37" s="1"/>
  <c r="AO68" i="37" s="1"/>
  <c r="AP68" i="37" s="1"/>
  <c r="AQ68" i="37" s="1"/>
  <c r="AR68" i="37" s="1"/>
  <c r="AS68" i="37" s="1"/>
  <c r="DP68" i="37"/>
  <c r="DQ68" i="37" s="1"/>
  <c r="DR68" i="37" s="1"/>
  <c r="DS68" i="37" s="1"/>
  <c r="DT68" i="37" s="1"/>
  <c r="DU68" i="37" s="1"/>
  <c r="DV68" i="37" s="1"/>
  <c r="DW68" i="37" s="1"/>
  <c r="DX68" i="37" s="1"/>
  <c r="DY68" i="37" s="1"/>
  <c r="AF68" i="85"/>
  <c r="AY68" i="85" s="1"/>
  <c r="BJ70" i="37"/>
  <c r="BK70" i="37" s="1"/>
  <c r="BL70" i="37" s="1"/>
  <c r="BM70" i="37" s="1"/>
  <c r="BN70" i="37" s="1"/>
  <c r="BO70" i="37" s="1"/>
  <c r="BP70" i="37" s="1"/>
  <c r="BQ70" i="37" s="1"/>
  <c r="CR70" i="37"/>
  <c r="CS70" i="37" s="1"/>
  <c r="CT70" i="37" s="1"/>
  <c r="CU70" i="37" s="1"/>
  <c r="CV70" i="37" s="1"/>
  <c r="CW70" i="37" s="1"/>
  <c r="CX70" i="37" s="1"/>
  <c r="CY70" i="37" s="1"/>
  <c r="CZ70" i="37" s="1"/>
  <c r="DA70" i="37" s="1"/>
  <c r="AD70" i="85"/>
  <c r="DB70" i="85" s="1"/>
  <c r="DC70" i="85" s="1"/>
  <c r="DD71" i="37"/>
  <c r="DE71" i="37" s="1"/>
  <c r="DF71" i="37" s="1"/>
  <c r="DG71" i="37" s="1"/>
  <c r="DH71" i="37" s="1"/>
  <c r="DI71" i="37" s="1"/>
  <c r="DJ71" i="37" s="1"/>
  <c r="DK71" i="37" s="1"/>
  <c r="DL71" i="37" s="1"/>
  <c r="DM71" i="37" s="1"/>
  <c r="AJ72" i="37"/>
  <c r="AK72" i="37" s="1"/>
  <c r="AL72" i="37" s="1"/>
  <c r="AM72" i="37" s="1"/>
  <c r="AN72" i="37" s="1"/>
  <c r="AO72" i="37" s="1"/>
  <c r="AP72" i="37" s="1"/>
  <c r="AQ72" i="37" s="1"/>
  <c r="AR72" i="37" s="1"/>
  <c r="AS72" i="37" s="1"/>
  <c r="X72" i="85"/>
  <c r="DP72" i="37"/>
  <c r="DQ72" i="37" s="1"/>
  <c r="DR72" i="37" s="1"/>
  <c r="DS72" i="37" s="1"/>
  <c r="DT72" i="37" s="1"/>
  <c r="DU72" i="37" s="1"/>
  <c r="DV72" i="37" s="1"/>
  <c r="DW72" i="37" s="1"/>
  <c r="DX72" i="37" s="1"/>
  <c r="DY72" i="37" s="1"/>
  <c r="BJ74" i="37"/>
  <c r="BK74" i="37" s="1"/>
  <c r="BL74" i="37" s="1"/>
  <c r="BM74" i="37" s="1"/>
  <c r="BN74" i="37" s="1"/>
  <c r="BO74" i="37" s="1"/>
  <c r="BP74" i="37" s="1"/>
  <c r="BQ74" i="37" s="1"/>
  <c r="Z74" i="85"/>
  <c r="CR74" i="37"/>
  <c r="CS74" i="37" s="1"/>
  <c r="CT74" i="37" s="1"/>
  <c r="CU74" i="37" s="1"/>
  <c r="CV74" i="37" s="1"/>
  <c r="CW74" i="37" s="1"/>
  <c r="CX74" i="37" s="1"/>
  <c r="CY74" i="37" s="1"/>
  <c r="CZ74" i="37" s="1"/>
  <c r="DA74" i="37" s="1"/>
  <c r="DD75" i="37"/>
  <c r="DE75" i="37" s="1"/>
  <c r="DF75" i="37" s="1"/>
  <c r="DG75" i="37" s="1"/>
  <c r="DH75" i="37" s="1"/>
  <c r="DI75" i="37" s="1"/>
  <c r="DJ75" i="37" s="1"/>
  <c r="DK75" i="37" s="1"/>
  <c r="DL75" i="37" s="1"/>
  <c r="DM75" i="37" s="1"/>
  <c r="AE75" i="85"/>
  <c r="AJ76" i="37"/>
  <c r="AK76" i="37" s="1"/>
  <c r="AL76" i="37" s="1"/>
  <c r="AM76" i="37" s="1"/>
  <c r="AN76" i="37" s="1"/>
  <c r="AO76" i="37" s="1"/>
  <c r="AP76" i="37" s="1"/>
  <c r="AQ76" i="37" s="1"/>
  <c r="AR76" i="37" s="1"/>
  <c r="AS76" i="37" s="1"/>
  <c r="DP76" i="37"/>
  <c r="DQ76" i="37" s="1"/>
  <c r="DR76" i="37" s="1"/>
  <c r="DS76" i="37" s="1"/>
  <c r="DT76" i="37" s="1"/>
  <c r="DU76" i="37" s="1"/>
  <c r="DV76" i="37" s="1"/>
  <c r="DW76" i="37" s="1"/>
  <c r="DX76" i="37" s="1"/>
  <c r="DY76" i="37" s="1"/>
  <c r="AF76" i="85"/>
  <c r="AY76" i="85" s="1"/>
  <c r="BJ78" i="37"/>
  <c r="BK78" i="37" s="1"/>
  <c r="BL78" i="37" s="1"/>
  <c r="BM78" i="37" s="1"/>
  <c r="BN78" i="37" s="1"/>
  <c r="BO78" i="37" s="1"/>
  <c r="BP78" i="37" s="1"/>
  <c r="BQ78" i="37" s="1"/>
  <c r="CR78" i="37"/>
  <c r="CS78" i="37" s="1"/>
  <c r="CT78" i="37" s="1"/>
  <c r="CU78" i="37" s="1"/>
  <c r="CV78" i="37" s="1"/>
  <c r="CW78" i="37" s="1"/>
  <c r="CX78" i="37" s="1"/>
  <c r="CY78" i="37" s="1"/>
  <c r="CZ78" i="37" s="1"/>
  <c r="DA78" i="37" s="1"/>
  <c r="AD78" i="85"/>
  <c r="DB78" i="85" s="1"/>
  <c r="DC78" i="85" s="1"/>
  <c r="DD79" i="37"/>
  <c r="DE79" i="37" s="1"/>
  <c r="DF79" i="37" s="1"/>
  <c r="DG79" i="37" s="1"/>
  <c r="DH79" i="37" s="1"/>
  <c r="DI79" i="37" s="1"/>
  <c r="DJ79" i="37" s="1"/>
  <c r="DK79" i="37" s="1"/>
  <c r="DL79" i="37" s="1"/>
  <c r="DM79" i="37" s="1"/>
  <c r="AJ80" i="37"/>
  <c r="AK80" i="37" s="1"/>
  <c r="AL80" i="37" s="1"/>
  <c r="AM80" i="37" s="1"/>
  <c r="AN80" i="37" s="1"/>
  <c r="AO80" i="37" s="1"/>
  <c r="AP80" i="37" s="1"/>
  <c r="AQ80" i="37" s="1"/>
  <c r="AR80" i="37" s="1"/>
  <c r="AS80" i="37" s="1"/>
  <c r="X80" i="85"/>
  <c r="DP80" i="37"/>
  <c r="DQ80" i="37" s="1"/>
  <c r="DR80" i="37" s="1"/>
  <c r="DS80" i="37" s="1"/>
  <c r="DT80" i="37" s="1"/>
  <c r="DU80" i="37" s="1"/>
  <c r="DV80" i="37" s="1"/>
  <c r="DW80" i="37" s="1"/>
  <c r="DX80" i="37" s="1"/>
  <c r="DY80" i="37" s="1"/>
  <c r="BJ82" i="37"/>
  <c r="BK82" i="37" s="1"/>
  <c r="BL82" i="37" s="1"/>
  <c r="BM82" i="37" s="1"/>
  <c r="BN82" i="37" s="1"/>
  <c r="BO82" i="37" s="1"/>
  <c r="BP82" i="37" s="1"/>
  <c r="BQ82" i="37" s="1"/>
  <c r="CR82" i="37"/>
  <c r="CS82" i="37" s="1"/>
  <c r="CT82" i="37" s="1"/>
  <c r="CU82" i="37" s="1"/>
  <c r="CV82" i="37" s="1"/>
  <c r="CW82" i="37" s="1"/>
  <c r="CX82" i="37" s="1"/>
  <c r="CY82" i="37" s="1"/>
  <c r="CZ82" i="37" s="1"/>
  <c r="DA82" i="37" s="1"/>
  <c r="DD83" i="37"/>
  <c r="DE83" i="37" s="1"/>
  <c r="DF83" i="37" s="1"/>
  <c r="DG83" i="37" s="1"/>
  <c r="DH83" i="37" s="1"/>
  <c r="DI83" i="37" s="1"/>
  <c r="DJ83" i="37" s="1"/>
  <c r="DK83" i="37" s="1"/>
  <c r="DL83" i="37" s="1"/>
  <c r="DM83" i="37" s="1"/>
  <c r="AE83" i="85"/>
  <c r="AJ84" i="37"/>
  <c r="AK84" i="37" s="1"/>
  <c r="AL84" i="37" s="1"/>
  <c r="AM84" i="37" s="1"/>
  <c r="AN84" i="37" s="1"/>
  <c r="AO84" i="37" s="1"/>
  <c r="AP84" i="37" s="1"/>
  <c r="AQ84" i="37" s="1"/>
  <c r="AR84" i="37" s="1"/>
  <c r="AS84" i="37" s="1"/>
  <c r="DP84" i="37"/>
  <c r="DQ84" i="37" s="1"/>
  <c r="DR84" i="37" s="1"/>
  <c r="DS84" i="37" s="1"/>
  <c r="DT84" i="37" s="1"/>
  <c r="DU84" i="37" s="1"/>
  <c r="DV84" i="37" s="1"/>
  <c r="DW84" i="37" s="1"/>
  <c r="DX84" i="37" s="1"/>
  <c r="DY84" i="37" s="1"/>
  <c r="AF84" i="85"/>
  <c r="AY84" i="85" s="1"/>
  <c r="BJ86" i="37"/>
  <c r="BK86" i="37" s="1"/>
  <c r="BL86" i="37" s="1"/>
  <c r="BM86" i="37" s="1"/>
  <c r="BN86" i="37" s="1"/>
  <c r="BO86" i="37" s="1"/>
  <c r="BP86" i="37" s="1"/>
  <c r="BQ86" i="37" s="1"/>
  <c r="CR86" i="37"/>
  <c r="CS86" i="37" s="1"/>
  <c r="CT86" i="37" s="1"/>
  <c r="CU86" i="37" s="1"/>
  <c r="CV86" i="37" s="1"/>
  <c r="CW86" i="37" s="1"/>
  <c r="CX86" i="37" s="1"/>
  <c r="CY86" i="37" s="1"/>
  <c r="CZ86" i="37" s="1"/>
  <c r="DA86" i="37" s="1"/>
  <c r="AD86" i="85"/>
  <c r="DB86" i="85" s="1"/>
  <c r="DC86" i="85" s="1"/>
  <c r="DD87" i="37"/>
  <c r="DE87" i="37" s="1"/>
  <c r="DF87" i="37" s="1"/>
  <c r="DG87" i="37" s="1"/>
  <c r="DH87" i="37" s="1"/>
  <c r="DI87" i="37" s="1"/>
  <c r="DJ87" i="37" s="1"/>
  <c r="DK87" i="37" s="1"/>
  <c r="DL87" i="37" s="1"/>
  <c r="DM87" i="37" s="1"/>
  <c r="AJ88" i="37"/>
  <c r="AK88" i="37" s="1"/>
  <c r="AL88" i="37" s="1"/>
  <c r="AM88" i="37" s="1"/>
  <c r="AN88" i="37" s="1"/>
  <c r="AO88" i="37" s="1"/>
  <c r="AP88" i="37" s="1"/>
  <c r="AQ88" i="37" s="1"/>
  <c r="AR88" i="37" s="1"/>
  <c r="AS88" i="37" s="1"/>
  <c r="X88" i="85"/>
  <c r="DP88" i="37"/>
  <c r="DQ88" i="37" s="1"/>
  <c r="DR88" i="37" s="1"/>
  <c r="DS88" i="37" s="1"/>
  <c r="DT88" i="37" s="1"/>
  <c r="DU88" i="37" s="1"/>
  <c r="DV88" i="37" s="1"/>
  <c r="DW88" i="37" s="1"/>
  <c r="DX88" i="37" s="1"/>
  <c r="DY88" i="37" s="1"/>
  <c r="BJ90" i="37"/>
  <c r="BK90" i="37" s="1"/>
  <c r="BL90" i="37" s="1"/>
  <c r="BM90" i="37" s="1"/>
  <c r="BN90" i="37" s="1"/>
  <c r="BO90" i="37" s="1"/>
  <c r="BP90" i="37" s="1"/>
  <c r="BQ90" i="37" s="1"/>
  <c r="CR90" i="37"/>
  <c r="CS90" i="37" s="1"/>
  <c r="CT90" i="37" s="1"/>
  <c r="CU90" i="37" s="1"/>
  <c r="CV90" i="37" s="1"/>
  <c r="CW90" i="37" s="1"/>
  <c r="CX90" i="37" s="1"/>
  <c r="CY90" i="37" s="1"/>
  <c r="CZ90" i="37" s="1"/>
  <c r="DA90" i="37" s="1"/>
  <c r="DD91" i="37"/>
  <c r="DE91" i="37" s="1"/>
  <c r="DF91" i="37" s="1"/>
  <c r="DG91" i="37" s="1"/>
  <c r="DH91" i="37" s="1"/>
  <c r="DI91" i="37" s="1"/>
  <c r="DJ91" i="37" s="1"/>
  <c r="DK91" i="37" s="1"/>
  <c r="DL91" i="37" s="1"/>
  <c r="DM91" i="37" s="1"/>
  <c r="AE91" i="85"/>
  <c r="AJ92" i="37"/>
  <c r="AK92" i="37" s="1"/>
  <c r="AL92" i="37" s="1"/>
  <c r="AM92" i="37" s="1"/>
  <c r="AN92" i="37" s="1"/>
  <c r="AO92" i="37" s="1"/>
  <c r="AP92" i="37" s="1"/>
  <c r="AQ92" i="37" s="1"/>
  <c r="AR92" i="37" s="1"/>
  <c r="AS92" i="37" s="1"/>
  <c r="DP92" i="37"/>
  <c r="DQ92" i="37" s="1"/>
  <c r="DR92" i="37" s="1"/>
  <c r="DS92" i="37" s="1"/>
  <c r="DT92" i="37" s="1"/>
  <c r="DU92" i="37" s="1"/>
  <c r="DV92" i="37" s="1"/>
  <c r="DW92" i="37" s="1"/>
  <c r="DX92" i="37" s="1"/>
  <c r="DY92" i="37" s="1"/>
  <c r="AF92" i="85"/>
  <c r="AY92" i="85" s="1"/>
  <c r="BJ94" i="37"/>
  <c r="BK94" i="37" s="1"/>
  <c r="BL94" i="37" s="1"/>
  <c r="BM94" i="37" s="1"/>
  <c r="BN94" i="37" s="1"/>
  <c r="BO94" i="37" s="1"/>
  <c r="BP94" i="37" s="1"/>
  <c r="BQ94" i="37" s="1"/>
  <c r="CR94" i="37"/>
  <c r="CS94" i="37" s="1"/>
  <c r="CT94" i="37" s="1"/>
  <c r="CU94" i="37" s="1"/>
  <c r="CV94" i="37" s="1"/>
  <c r="CW94" i="37" s="1"/>
  <c r="CX94" i="37" s="1"/>
  <c r="CY94" i="37" s="1"/>
  <c r="CZ94" i="37" s="1"/>
  <c r="DA94" i="37" s="1"/>
  <c r="AD94" i="85"/>
  <c r="DB94" i="85" s="1"/>
  <c r="DC94" i="85" s="1"/>
  <c r="DD95" i="37"/>
  <c r="DE95" i="37" s="1"/>
  <c r="DF95" i="37" s="1"/>
  <c r="DG95" i="37" s="1"/>
  <c r="DH95" i="37" s="1"/>
  <c r="DI95" i="37" s="1"/>
  <c r="DJ95" i="37" s="1"/>
  <c r="DK95" i="37" s="1"/>
  <c r="DL95" i="37" s="1"/>
  <c r="DM95" i="37" s="1"/>
  <c r="AJ96" i="37"/>
  <c r="AK96" i="37" s="1"/>
  <c r="AL96" i="37" s="1"/>
  <c r="AM96" i="37" s="1"/>
  <c r="AN96" i="37" s="1"/>
  <c r="AO96" i="37" s="1"/>
  <c r="AP96" i="37" s="1"/>
  <c r="AQ96" i="37" s="1"/>
  <c r="AR96" i="37" s="1"/>
  <c r="AS96" i="37" s="1"/>
  <c r="X96" i="85"/>
  <c r="DP96" i="37"/>
  <c r="DQ96" i="37" s="1"/>
  <c r="DR96" i="37" s="1"/>
  <c r="DS96" i="37" s="1"/>
  <c r="DT96" i="37" s="1"/>
  <c r="DU96" i="37" s="1"/>
  <c r="DV96" i="37" s="1"/>
  <c r="DW96" i="37" s="1"/>
  <c r="DX96" i="37" s="1"/>
  <c r="DY96" i="37" s="1"/>
  <c r="BJ98" i="37"/>
  <c r="BK98" i="37" s="1"/>
  <c r="BL98" i="37" s="1"/>
  <c r="BM98" i="37" s="1"/>
  <c r="BN98" i="37" s="1"/>
  <c r="BO98" i="37" s="1"/>
  <c r="BP98" i="37" s="1"/>
  <c r="BQ98" i="37" s="1"/>
  <c r="CR98" i="37"/>
  <c r="CS98" i="37" s="1"/>
  <c r="CT98" i="37" s="1"/>
  <c r="CU98" i="37" s="1"/>
  <c r="CV98" i="37" s="1"/>
  <c r="CW98" i="37" s="1"/>
  <c r="CX98" i="37" s="1"/>
  <c r="CY98" i="37" s="1"/>
  <c r="CZ98" i="37" s="1"/>
  <c r="DA98" i="37" s="1"/>
  <c r="DD99" i="37"/>
  <c r="DE99" i="37" s="1"/>
  <c r="DF99" i="37" s="1"/>
  <c r="DG99" i="37" s="1"/>
  <c r="DH99" i="37" s="1"/>
  <c r="DI99" i="37" s="1"/>
  <c r="DJ99" i="37" s="1"/>
  <c r="DK99" i="37" s="1"/>
  <c r="DL99" i="37" s="1"/>
  <c r="DM99" i="37" s="1"/>
  <c r="AE99" i="85"/>
  <c r="AJ100" i="37"/>
  <c r="AK100" i="37" s="1"/>
  <c r="AL100" i="37" s="1"/>
  <c r="AM100" i="37" s="1"/>
  <c r="AN100" i="37" s="1"/>
  <c r="AO100" i="37" s="1"/>
  <c r="AP100" i="37" s="1"/>
  <c r="AQ100" i="37" s="1"/>
  <c r="AR100" i="37" s="1"/>
  <c r="AS100" i="37" s="1"/>
  <c r="DP100" i="37"/>
  <c r="DQ100" i="37" s="1"/>
  <c r="DR100" i="37" s="1"/>
  <c r="DS100" i="37" s="1"/>
  <c r="DT100" i="37" s="1"/>
  <c r="DU100" i="37" s="1"/>
  <c r="DV100" i="37" s="1"/>
  <c r="DW100" i="37" s="1"/>
  <c r="DX100" i="37" s="1"/>
  <c r="DY100" i="37" s="1"/>
  <c r="AF100" i="85"/>
  <c r="AY100" i="85" s="1"/>
  <c r="BJ102" i="37"/>
  <c r="BK102" i="37" s="1"/>
  <c r="BL102" i="37" s="1"/>
  <c r="BM102" i="37" s="1"/>
  <c r="BN102" i="37" s="1"/>
  <c r="BO102" i="37" s="1"/>
  <c r="BP102" i="37" s="1"/>
  <c r="BQ102" i="37" s="1"/>
  <c r="CR102" i="37"/>
  <c r="CS102" i="37" s="1"/>
  <c r="CT102" i="37" s="1"/>
  <c r="CU102" i="37" s="1"/>
  <c r="CV102" i="37" s="1"/>
  <c r="CW102" i="37" s="1"/>
  <c r="CX102" i="37" s="1"/>
  <c r="CY102" i="37" s="1"/>
  <c r="CZ102" i="37" s="1"/>
  <c r="DA102" i="37" s="1"/>
  <c r="AD102" i="85"/>
  <c r="DB102" i="85" s="1"/>
  <c r="DC102" i="85" s="1"/>
  <c r="DD103" i="37"/>
  <c r="DE103" i="37" s="1"/>
  <c r="DF103" i="37" s="1"/>
  <c r="DG103" i="37" s="1"/>
  <c r="DH103" i="37" s="1"/>
  <c r="DI103" i="37" s="1"/>
  <c r="DJ103" i="37" s="1"/>
  <c r="DK103" i="37" s="1"/>
  <c r="DL103" i="37" s="1"/>
  <c r="DM103" i="37" s="1"/>
  <c r="AJ104" i="37"/>
  <c r="AK104" i="37" s="1"/>
  <c r="AL104" i="37" s="1"/>
  <c r="AM104" i="37" s="1"/>
  <c r="AN104" i="37" s="1"/>
  <c r="AO104" i="37" s="1"/>
  <c r="AP104" i="37" s="1"/>
  <c r="AQ104" i="37" s="1"/>
  <c r="AR104" i="37" s="1"/>
  <c r="AS104" i="37" s="1"/>
  <c r="X104" i="85"/>
  <c r="DP104" i="37"/>
  <c r="DQ104" i="37" s="1"/>
  <c r="DR104" i="37" s="1"/>
  <c r="DS104" i="37" s="1"/>
  <c r="DT104" i="37" s="1"/>
  <c r="DU104" i="37" s="1"/>
  <c r="DV104" i="37" s="1"/>
  <c r="DW104" i="37" s="1"/>
  <c r="DX104" i="37" s="1"/>
  <c r="DY104" i="37" s="1"/>
  <c r="BJ106" i="37"/>
  <c r="BK106" i="37" s="1"/>
  <c r="BL106" i="37" s="1"/>
  <c r="BM106" i="37" s="1"/>
  <c r="BN106" i="37" s="1"/>
  <c r="BO106" i="37" s="1"/>
  <c r="BP106" i="37" s="1"/>
  <c r="BQ106" i="37" s="1"/>
  <c r="Z106" i="85"/>
  <c r="CR106" i="37"/>
  <c r="CS106" i="37" s="1"/>
  <c r="CT106" i="37" s="1"/>
  <c r="CU106" i="37" s="1"/>
  <c r="CV106" i="37" s="1"/>
  <c r="CW106" i="37" s="1"/>
  <c r="CX106" i="37" s="1"/>
  <c r="CY106" i="37" s="1"/>
  <c r="CZ106" i="37" s="1"/>
  <c r="DA106" i="37" s="1"/>
  <c r="DD107" i="37"/>
  <c r="DE107" i="37" s="1"/>
  <c r="DF107" i="37" s="1"/>
  <c r="DG107" i="37" s="1"/>
  <c r="DH107" i="37" s="1"/>
  <c r="DI107" i="37" s="1"/>
  <c r="DJ107" i="37" s="1"/>
  <c r="DK107" i="37" s="1"/>
  <c r="DL107" i="37" s="1"/>
  <c r="DM107" i="37" s="1"/>
  <c r="AE107" i="85"/>
  <c r="AJ108" i="37"/>
  <c r="AK108" i="37" s="1"/>
  <c r="AL108" i="37" s="1"/>
  <c r="AM108" i="37" s="1"/>
  <c r="AN108" i="37" s="1"/>
  <c r="AO108" i="37" s="1"/>
  <c r="AP108" i="37" s="1"/>
  <c r="AQ108" i="37" s="1"/>
  <c r="AR108" i="37" s="1"/>
  <c r="AS108" i="37" s="1"/>
  <c r="DP108" i="37"/>
  <c r="DQ108" i="37" s="1"/>
  <c r="DR108" i="37" s="1"/>
  <c r="DS108" i="37" s="1"/>
  <c r="DT108" i="37" s="1"/>
  <c r="DU108" i="37" s="1"/>
  <c r="DV108" i="37" s="1"/>
  <c r="DW108" i="37" s="1"/>
  <c r="DX108" i="37" s="1"/>
  <c r="DY108" i="37" s="1"/>
  <c r="AF108" i="85"/>
  <c r="AY108" i="85" s="1"/>
  <c r="BJ110" i="37"/>
  <c r="BK110" i="37" s="1"/>
  <c r="BL110" i="37" s="1"/>
  <c r="BM110" i="37" s="1"/>
  <c r="BN110" i="37" s="1"/>
  <c r="BO110" i="37" s="1"/>
  <c r="BP110" i="37" s="1"/>
  <c r="BQ110" i="37" s="1"/>
  <c r="CR110" i="37"/>
  <c r="CS110" i="37" s="1"/>
  <c r="CT110" i="37" s="1"/>
  <c r="CU110" i="37" s="1"/>
  <c r="CV110" i="37" s="1"/>
  <c r="CW110" i="37" s="1"/>
  <c r="CX110" i="37" s="1"/>
  <c r="CY110" i="37" s="1"/>
  <c r="CZ110" i="37" s="1"/>
  <c r="DA110" i="37" s="1"/>
  <c r="AD110" i="85"/>
  <c r="DB110" i="85" s="1"/>
  <c r="DC110" i="85" s="1"/>
  <c r="DD111" i="37"/>
  <c r="DE111" i="37" s="1"/>
  <c r="DF111" i="37" s="1"/>
  <c r="DG111" i="37" s="1"/>
  <c r="DH111" i="37" s="1"/>
  <c r="DI111" i="37" s="1"/>
  <c r="DJ111" i="37" s="1"/>
  <c r="DK111" i="37" s="1"/>
  <c r="DL111" i="37" s="1"/>
  <c r="DM111" i="37" s="1"/>
  <c r="AJ112" i="37"/>
  <c r="AK112" i="37" s="1"/>
  <c r="AL112" i="37" s="1"/>
  <c r="AM112" i="37" s="1"/>
  <c r="AN112" i="37" s="1"/>
  <c r="AO112" i="37" s="1"/>
  <c r="AP112" i="37" s="1"/>
  <c r="AQ112" i="37" s="1"/>
  <c r="AR112" i="37" s="1"/>
  <c r="AS112" i="37" s="1"/>
  <c r="X112" i="85"/>
  <c r="DP112" i="37"/>
  <c r="DQ112" i="37" s="1"/>
  <c r="DR112" i="37" s="1"/>
  <c r="DS112" i="37" s="1"/>
  <c r="DT112" i="37" s="1"/>
  <c r="DU112" i="37" s="1"/>
  <c r="DV112" i="37" s="1"/>
  <c r="DW112" i="37" s="1"/>
  <c r="DX112" i="37" s="1"/>
  <c r="DY112" i="37" s="1"/>
  <c r="BJ114" i="37"/>
  <c r="BK114" i="37" s="1"/>
  <c r="BL114" i="37" s="1"/>
  <c r="BM114" i="37" s="1"/>
  <c r="BN114" i="37" s="1"/>
  <c r="BO114" i="37" s="1"/>
  <c r="BP114" i="37" s="1"/>
  <c r="BQ114" i="37" s="1"/>
  <c r="CR114" i="37"/>
  <c r="CS114" i="37" s="1"/>
  <c r="CT114" i="37" s="1"/>
  <c r="CU114" i="37" s="1"/>
  <c r="CV114" i="37" s="1"/>
  <c r="CW114" i="37" s="1"/>
  <c r="CX114" i="37" s="1"/>
  <c r="CY114" i="37" s="1"/>
  <c r="CZ114" i="37" s="1"/>
  <c r="DA114" i="37" s="1"/>
  <c r="DD115" i="37"/>
  <c r="DE115" i="37" s="1"/>
  <c r="DF115" i="37" s="1"/>
  <c r="DG115" i="37" s="1"/>
  <c r="DH115" i="37" s="1"/>
  <c r="DI115" i="37" s="1"/>
  <c r="DJ115" i="37" s="1"/>
  <c r="DK115" i="37" s="1"/>
  <c r="DL115" i="37" s="1"/>
  <c r="DM115" i="37" s="1"/>
  <c r="AE115" i="85"/>
  <c r="AJ116" i="37"/>
  <c r="AK116" i="37" s="1"/>
  <c r="AL116" i="37" s="1"/>
  <c r="AM116" i="37" s="1"/>
  <c r="AN116" i="37" s="1"/>
  <c r="AO116" i="37" s="1"/>
  <c r="AP116" i="37" s="1"/>
  <c r="AQ116" i="37" s="1"/>
  <c r="AR116" i="37" s="1"/>
  <c r="AS116" i="37" s="1"/>
  <c r="DP116" i="37"/>
  <c r="DQ116" i="37" s="1"/>
  <c r="DR116" i="37" s="1"/>
  <c r="DS116" i="37" s="1"/>
  <c r="DT116" i="37" s="1"/>
  <c r="DU116" i="37" s="1"/>
  <c r="DV116" i="37" s="1"/>
  <c r="DW116" i="37" s="1"/>
  <c r="DX116" i="37" s="1"/>
  <c r="DY116" i="37" s="1"/>
  <c r="AF116" i="85"/>
  <c r="AY116" i="85" s="1"/>
  <c r="BJ118" i="37"/>
  <c r="BK118" i="37" s="1"/>
  <c r="BL118" i="37" s="1"/>
  <c r="BM118" i="37" s="1"/>
  <c r="BN118" i="37" s="1"/>
  <c r="BO118" i="37" s="1"/>
  <c r="BP118" i="37" s="1"/>
  <c r="BQ118" i="37" s="1"/>
  <c r="CR118" i="37"/>
  <c r="CS118" i="37" s="1"/>
  <c r="CT118" i="37" s="1"/>
  <c r="CU118" i="37" s="1"/>
  <c r="CV118" i="37" s="1"/>
  <c r="CW118" i="37" s="1"/>
  <c r="CX118" i="37" s="1"/>
  <c r="CY118" i="37" s="1"/>
  <c r="CZ118" i="37" s="1"/>
  <c r="DA118" i="37" s="1"/>
  <c r="AD118" i="85"/>
  <c r="DB118" i="85" s="1"/>
  <c r="DC118" i="85" s="1"/>
  <c r="DD119" i="37"/>
  <c r="DE119" i="37" s="1"/>
  <c r="DF119" i="37" s="1"/>
  <c r="DG119" i="37" s="1"/>
  <c r="DH119" i="37" s="1"/>
  <c r="DI119" i="37" s="1"/>
  <c r="DJ119" i="37" s="1"/>
  <c r="DK119" i="37" s="1"/>
  <c r="DL119" i="37" s="1"/>
  <c r="DM119" i="37" s="1"/>
  <c r="AJ120" i="37"/>
  <c r="AK120" i="37" s="1"/>
  <c r="AL120" i="37" s="1"/>
  <c r="AM120" i="37" s="1"/>
  <c r="AN120" i="37" s="1"/>
  <c r="AO120" i="37" s="1"/>
  <c r="AP120" i="37" s="1"/>
  <c r="AQ120" i="37" s="1"/>
  <c r="AR120" i="37" s="1"/>
  <c r="AS120" i="37" s="1"/>
  <c r="X120" i="85"/>
  <c r="DP120" i="37"/>
  <c r="DQ120" i="37" s="1"/>
  <c r="DR120" i="37" s="1"/>
  <c r="DS120" i="37" s="1"/>
  <c r="DT120" i="37" s="1"/>
  <c r="DU120" i="37" s="1"/>
  <c r="DV120" i="37" s="1"/>
  <c r="DW120" i="37" s="1"/>
  <c r="DX120" i="37" s="1"/>
  <c r="DY120" i="37" s="1"/>
  <c r="BJ122" i="37"/>
  <c r="BK122" i="37" s="1"/>
  <c r="BL122" i="37" s="1"/>
  <c r="BM122" i="37" s="1"/>
  <c r="BN122" i="37" s="1"/>
  <c r="BO122" i="37" s="1"/>
  <c r="BP122" i="37" s="1"/>
  <c r="BQ122" i="37" s="1"/>
  <c r="CR122" i="37"/>
  <c r="CS122" i="37" s="1"/>
  <c r="CT122" i="37" s="1"/>
  <c r="CU122" i="37" s="1"/>
  <c r="CV122" i="37" s="1"/>
  <c r="CW122" i="37" s="1"/>
  <c r="CX122" i="37" s="1"/>
  <c r="CY122" i="37" s="1"/>
  <c r="CZ122" i="37" s="1"/>
  <c r="DA122" i="37" s="1"/>
  <c r="DD123" i="37"/>
  <c r="DE123" i="37" s="1"/>
  <c r="DF123" i="37" s="1"/>
  <c r="DG123" i="37" s="1"/>
  <c r="DH123" i="37" s="1"/>
  <c r="DI123" i="37" s="1"/>
  <c r="DJ123" i="37" s="1"/>
  <c r="DK123" i="37" s="1"/>
  <c r="DL123" i="37" s="1"/>
  <c r="DM123" i="37" s="1"/>
  <c r="AE123" i="85"/>
  <c r="AJ124" i="37"/>
  <c r="AK124" i="37" s="1"/>
  <c r="AL124" i="37" s="1"/>
  <c r="AM124" i="37" s="1"/>
  <c r="AN124" i="37" s="1"/>
  <c r="AO124" i="37" s="1"/>
  <c r="AP124" i="37" s="1"/>
  <c r="AQ124" i="37" s="1"/>
  <c r="AR124" i="37" s="1"/>
  <c r="AS124" i="37" s="1"/>
  <c r="DP124" i="37"/>
  <c r="DQ124" i="37" s="1"/>
  <c r="DR124" i="37" s="1"/>
  <c r="DS124" i="37" s="1"/>
  <c r="DT124" i="37" s="1"/>
  <c r="DU124" i="37" s="1"/>
  <c r="DV124" i="37" s="1"/>
  <c r="DW124" i="37" s="1"/>
  <c r="DX124" i="37" s="1"/>
  <c r="DY124" i="37" s="1"/>
  <c r="AF124" i="85"/>
  <c r="AY124" i="85" s="1"/>
  <c r="BJ126" i="37"/>
  <c r="BK126" i="37" s="1"/>
  <c r="BL126" i="37" s="1"/>
  <c r="BM126" i="37" s="1"/>
  <c r="BN126" i="37" s="1"/>
  <c r="BO126" i="37" s="1"/>
  <c r="BP126" i="37" s="1"/>
  <c r="BQ126" i="37" s="1"/>
  <c r="CR126" i="37"/>
  <c r="CS126" i="37" s="1"/>
  <c r="CT126" i="37" s="1"/>
  <c r="CU126" i="37" s="1"/>
  <c r="CV126" i="37" s="1"/>
  <c r="CW126" i="37" s="1"/>
  <c r="CX126" i="37" s="1"/>
  <c r="CY126" i="37" s="1"/>
  <c r="CZ126" i="37" s="1"/>
  <c r="DA126" i="37" s="1"/>
  <c r="AD126" i="85"/>
  <c r="DB126" i="85" s="1"/>
  <c r="DC126" i="85" s="1"/>
  <c r="DD127" i="37"/>
  <c r="DE127" i="37" s="1"/>
  <c r="DF127" i="37" s="1"/>
  <c r="DG127" i="37" s="1"/>
  <c r="DH127" i="37" s="1"/>
  <c r="DI127" i="37" s="1"/>
  <c r="DJ127" i="37" s="1"/>
  <c r="DK127" i="37" s="1"/>
  <c r="DL127" i="37" s="1"/>
  <c r="DM127" i="37" s="1"/>
  <c r="AJ128" i="37"/>
  <c r="AK128" i="37" s="1"/>
  <c r="AL128" i="37" s="1"/>
  <c r="AM128" i="37" s="1"/>
  <c r="AN128" i="37" s="1"/>
  <c r="AO128" i="37" s="1"/>
  <c r="AP128" i="37" s="1"/>
  <c r="AQ128" i="37" s="1"/>
  <c r="AR128" i="37" s="1"/>
  <c r="AS128" i="37" s="1"/>
  <c r="X128" i="85"/>
  <c r="DP128" i="37"/>
  <c r="DQ128" i="37" s="1"/>
  <c r="DR128" i="37" s="1"/>
  <c r="DS128" i="37" s="1"/>
  <c r="DT128" i="37" s="1"/>
  <c r="DU128" i="37" s="1"/>
  <c r="DV128" i="37" s="1"/>
  <c r="DW128" i="37" s="1"/>
  <c r="DX128" i="37" s="1"/>
  <c r="DY128" i="37" s="1"/>
  <c r="BJ130" i="37"/>
  <c r="BK130" i="37" s="1"/>
  <c r="BL130" i="37" s="1"/>
  <c r="BM130" i="37" s="1"/>
  <c r="BN130" i="37" s="1"/>
  <c r="BO130" i="37" s="1"/>
  <c r="BP130" i="37" s="1"/>
  <c r="BQ130" i="37" s="1"/>
  <c r="CR130" i="37"/>
  <c r="CS130" i="37" s="1"/>
  <c r="CT130" i="37" s="1"/>
  <c r="CU130" i="37" s="1"/>
  <c r="CV130" i="37" s="1"/>
  <c r="CW130" i="37" s="1"/>
  <c r="CX130" i="37" s="1"/>
  <c r="CY130" i="37" s="1"/>
  <c r="CZ130" i="37" s="1"/>
  <c r="DA130" i="37" s="1"/>
  <c r="DD131" i="37"/>
  <c r="DE131" i="37" s="1"/>
  <c r="DF131" i="37" s="1"/>
  <c r="DG131" i="37" s="1"/>
  <c r="DH131" i="37" s="1"/>
  <c r="DI131" i="37" s="1"/>
  <c r="DJ131" i="37" s="1"/>
  <c r="DK131" i="37" s="1"/>
  <c r="DL131" i="37" s="1"/>
  <c r="DM131" i="37" s="1"/>
  <c r="AE131" i="85"/>
  <c r="AJ132" i="37"/>
  <c r="AK132" i="37" s="1"/>
  <c r="AL132" i="37" s="1"/>
  <c r="AM132" i="37" s="1"/>
  <c r="AN132" i="37" s="1"/>
  <c r="AO132" i="37" s="1"/>
  <c r="AP132" i="37" s="1"/>
  <c r="AQ132" i="37" s="1"/>
  <c r="AR132" i="37" s="1"/>
  <c r="AS132" i="37" s="1"/>
  <c r="DP132" i="37"/>
  <c r="DQ132" i="37" s="1"/>
  <c r="DR132" i="37" s="1"/>
  <c r="DS132" i="37" s="1"/>
  <c r="DT132" i="37" s="1"/>
  <c r="DU132" i="37" s="1"/>
  <c r="DV132" i="37" s="1"/>
  <c r="DW132" i="37" s="1"/>
  <c r="DX132" i="37" s="1"/>
  <c r="DY132" i="37" s="1"/>
  <c r="AF132" i="85"/>
  <c r="AY132" i="85" s="1"/>
  <c r="BJ134" i="37"/>
  <c r="BK134" i="37" s="1"/>
  <c r="BL134" i="37" s="1"/>
  <c r="BM134" i="37" s="1"/>
  <c r="BN134" i="37" s="1"/>
  <c r="BO134" i="37" s="1"/>
  <c r="BP134" i="37" s="1"/>
  <c r="BQ134" i="37" s="1"/>
  <c r="CR134" i="37"/>
  <c r="CS134" i="37" s="1"/>
  <c r="CT134" i="37" s="1"/>
  <c r="CU134" i="37" s="1"/>
  <c r="CV134" i="37" s="1"/>
  <c r="CW134" i="37" s="1"/>
  <c r="CX134" i="37" s="1"/>
  <c r="CY134" i="37" s="1"/>
  <c r="CZ134" i="37" s="1"/>
  <c r="DA134" i="37" s="1"/>
  <c r="AD134" i="85"/>
  <c r="DB134" i="85" s="1"/>
  <c r="DC134" i="85" s="1"/>
  <c r="DD135" i="37"/>
  <c r="DE135" i="37" s="1"/>
  <c r="DF135" i="37" s="1"/>
  <c r="DG135" i="37" s="1"/>
  <c r="DH135" i="37" s="1"/>
  <c r="DI135" i="37" s="1"/>
  <c r="DJ135" i="37" s="1"/>
  <c r="DK135" i="37" s="1"/>
  <c r="DL135" i="37" s="1"/>
  <c r="DM135" i="37" s="1"/>
  <c r="AJ136" i="37"/>
  <c r="AK136" i="37" s="1"/>
  <c r="AL136" i="37" s="1"/>
  <c r="AM136" i="37" s="1"/>
  <c r="AN136" i="37" s="1"/>
  <c r="AO136" i="37" s="1"/>
  <c r="AP136" i="37" s="1"/>
  <c r="AQ136" i="37" s="1"/>
  <c r="AR136" i="37" s="1"/>
  <c r="AS136" i="37" s="1"/>
  <c r="X136" i="85"/>
  <c r="DP136" i="37"/>
  <c r="DQ136" i="37" s="1"/>
  <c r="DR136" i="37" s="1"/>
  <c r="DS136" i="37" s="1"/>
  <c r="DT136" i="37" s="1"/>
  <c r="DU136" i="37" s="1"/>
  <c r="DV136" i="37" s="1"/>
  <c r="DW136" i="37" s="1"/>
  <c r="DX136" i="37" s="1"/>
  <c r="DY136" i="37" s="1"/>
  <c r="BJ138" i="37"/>
  <c r="BK138" i="37" s="1"/>
  <c r="BL138" i="37" s="1"/>
  <c r="BM138" i="37" s="1"/>
  <c r="BN138" i="37" s="1"/>
  <c r="BO138" i="37" s="1"/>
  <c r="BP138" i="37" s="1"/>
  <c r="BQ138" i="37" s="1"/>
  <c r="Z138" i="85"/>
  <c r="CR138" i="37"/>
  <c r="CS138" i="37" s="1"/>
  <c r="CT138" i="37" s="1"/>
  <c r="CU138" i="37" s="1"/>
  <c r="CV138" i="37" s="1"/>
  <c r="CW138" i="37" s="1"/>
  <c r="CX138" i="37" s="1"/>
  <c r="CY138" i="37" s="1"/>
  <c r="CZ138" i="37" s="1"/>
  <c r="DA138" i="37" s="1"/>
  <c r="DD139" i="37"/>
  <c r="DE139" i="37" s="1"/>
  <c r="DF139" i="37" s="1"/>
  <c r="DG139" i="37" s="1"/>
  <c r="DH139" i="37" s="1"/>
  <c r="DI139" i="37" s="1"/>
  <c r="DJ139" i="37" s="1"/>
  <c r="DK139" i="37" s="1"/>
  <c r="DL139" i="37" s="1"/>
  <c r="DM139" i="37" s="1"/>
  <c r="AE139" i="85"/>
  <c r="AJ140" i="37"/>
  <c r="AK140" i="37" s="1"/>
  <c r="AL140" i="37" s="1"/>
  <c r="AM140" i="37" s="1"/>
  <c r="AN140" i="37" s="1"/>
  <c r="AO140" i="37" s="1"/>
  <c r="AP140" i="37" s="1"/>
  <c r="AQ140" i="37" s="1"/>
  <c r="AR140" i="37" s="1"/>
  <c r="AS140" i="37" s="1"/>
  <c r="DP140" i="37"/>
  <c r="DQ140" i="37" s="1"/>
  <c r="DR140" i="37" s="1"/>
  <c r="DS140" i="37" s="1"/>
  <c r="DT140" i="37" s="1"/>
  <c r="DU140" i="37" s="1"/>
  <c r="DV140" i="37" s="1"/>
  <c r="DW140" i="37" s="1"/>
  <c r="DX140" i="37" s="1"/>
  <c r="DY140" i="37" s="1"/>
  <c r="AF140" i="85"/>
  <c r="AY140" i="85" s="1"/>
  <c r="BJ142" i="37"/>
  <c r="BK142" i="37" s="1"/>
  <c r="BL142" i="37" s="1"/>
  <c r="BM142" i="37" s="1"/>
  <c r="BN142" i="37" s="1"/>
  <c r="BO142" i="37" s="1"/>
  <c r="BP142" i="37" s="1"/>
  <c r="BQ142" i="37" s="1"/>
  <c r="CR142" i="37"/>
  <c r="CS142" i="37" s="1"/>
  <c r="CT142" i="37" s="1"/>
  <c r="CU142" i="37" s="1"/>
  <c r="CV142" i="37" s="1"/>
  <c r="CW142" i="37" s="1"/>
  <c r="CX142" i="37" s="1"/>
  <c r="CY142" i="37" s="1"/>
  <c r="CZ142" i="37" s="1"/>
  <c r="DA142" i="37" s="1"/>
  <c r="AD142" i="85"/>
  <c r="DB142" i="85" s="1"/>
  <c r="DC142" i="85" s="1"/>
  <c r="DD143" i="37"/>
  <c r="DE143" i="37" s="1"/>
  <c r="DF143" i="37" s="1"/>
  <c r="DG143" i="37" s="1"/>
  <c r="DH143" i="37" s="1"/>
  <c r="DI143" i="37" s="1"/>
  <c r="DJ143" i="37" s="1"/>
  <c r="DK143" i="37" s="1"/>
  <c r="DL143" i="37" s="1"/>
  <c r="DM143" i="37" s="1"/>
  <c r="AJ144" i="37"/>
  <c r="AK144" i="37" s="1"/>
  <c r="AL144" i="37" s="1"/>
  <c r="AM144" i="37" s="1"/>
  <c r="AN144" i="37" s="1"/>
  <c r="AO144" i="37" s="1"/>
  <c r="AP144" i="37" s="1"/>
  <c r="AQ144" i="37" s="1"/>
  <c r="AR144" i="37" s="1"/>
  <c r="AS144" i="37" s="1"/>
  <c r="X144" i="85"/>
  <c r="DP144" i="37"/>
  <c r="DQ144" i="37" s="1"/>
  <c r="DR144" i="37" s="1"/>
  <c r="DS144" i="37" s="1"/>
  <c r="DT144" i="37" s="1"/>
  <c r="DU144" i="37" s="1"/>
  <c r="DV144" i="37" s="1"/>
  <c r="DW144" i="37" s="1"/>
  <c r="DX144" i="37" s="1"/>
  <c r="DY144" i="37" s="1"/>
  <c r="BJ146" i="37"/>
  <c r="BK146" i="37" s="1"/>
  <c r="BL146" i="37" s="1"/>
  <c r="BM146" i="37" s="1"/>
  <c r="BN146" i="37" s="1"/>
  <c r="BO146" i="37" s="1"/>
  <c r="BP146" i="37" s="1"/>
  <c r="BQ146" i="37" s="1"/>
  <c r="CR146" i="37"/>
  <c r="CS146" i="37" s="1"/>
  <c r="CT146" i="37" s="1"/>
  <c r="CU146" i="37" s="1"/>
  <c r="CV146" i="37" s="1"/>
  <c r="CW146" i="37" s="1"/>
  <c r="CX146" i="37" s="1"/>
  <c r="CY146" i="37" s="1"/>
  <c r="CZ146" i="37" s="1"/>
  <c r="DA146" i="37" s="1"/>
  <c r="DD147" i="37"/>
  <c r="DE147" i="37" s="1"/>
  <c r="DF147" i="37" s="1"/>
  <c r="DG147" i="37" s="1"/>
  <c r="DH147" i="37" s="1"/>
  <c r="DI147" i="37" s="1"/>
  <c r="DJ147" i="37" s="1"/>
  <c r="DK147" i="37" s="1"/>
  <c r="DL147" i="37" s="1"/>
  <c r="DM147" i="37" s="1"/>
  <c r="AE147" i="85"/>
  <c r="AJ148" i="37"/>
  <c r="AK148" i="37" s="1"/>
  <c r="AL148" i="37" s="1"/>
  <c r="AM148" i="37" s="1"/>
  <c r="AN148" i="37" s="1"/>
  <c r="AO148" i="37" s="1"/>
  <c r="AP148" i="37" s="1"/>
  <c r="AQ148" i="37" s="1"/>
  <c r="AR148" i="37" s="1"/>
  <c r="AS148" i="37" s="1"/>
  <c r="DP148" i="37"/>
  <c r="DQ148" i="37" s="1"/>
  <c r="DR148" i="37" s="1"/>
  <c r="DS148" i="37" s="1"/>
  <c r="DT148" i="37" s="1"/>
  <c r="DU148" i="37" s="1"/>
  <c r="DV148" i="37" s="1"/>
  <c r="DW148" i="37" s="1"/>
  <c r="DX148" i="37" s="1"/>
  <c r="DY148" i="37" s="1"/>
  <c r="AF148" i="85"/>
  <c r="AY148" i="85" s="1"/>
  <c r="BJ150" i="37"/>
  <c r="BK150" i="37" s="1"/>
  <c r="BL150" i="37" s="1"/>
  <c r="BM150" i="37" s="1"/>
  <c r="BN150" i="37" s="1"/>
  <c r="BO150" i="37" s="1"/>
  <c r="BP150" i="37" s="1"/>
  <c r="BQ150" i="37" s="1"/>
  <c r="CR150" i="37"/>
  <c r="CS150" i="37" s="1"/>
  <c r="CT150" i="37" s="1"/>
  <c r="CU150" i="37" s="1"/>
  <c r="CV150" i="37" s="1"/>
  <c r="CW150" i="37" s="1"/>
  <c r="CX150" i="37" s="1"/>
  <c r="CY150" i="37" s="1"/>
  <c r="CZ150" i="37" s="1"/>
  <c r="DA150" i="37" s="1"/>
  <c r="AD150" i="85"/>
  <c r="DB150" i="85" s="1"/>
  <c r="DC150" i="85" s="1"/>
  <c r="DD151" i="37"/>
  <c r="DE151" i="37" s="1"/>
  <c r="DF151" i="37" s="1"/>
  <c r="DG151" i="37" s="1"/>
  <c r="DH151" i="37" s="1"/>
  <c r="DI151" i="37" s="1"/>
  <c r="DJ151" i="37" s="1"/>
  <c r="DK151" i="37" s="1"/>
  <c r="DL151" i="37" s="1"/>
  <c r="DM151" i="37" s="1"/>
  <c r="AJ152" i="37"/>
  <c r="AK152" i="37" s="1"/>
  <c r="AL152" i="37" s="1"/>
  <c r="AM152" i="37" s="1"/>
  <c r="AN152" i="37" s="1"/>
  <c r="AO152" i="37" s="1"/>
  <c r="AP152" i="37" s="1"/>
  <c r="AQ152" i="37" s="1"/>
  <c r="AR152" i="37" s="1"/>
  <c r="AS152" i="37" s="1"/>
  <c r="X152" i="85"/>
  <c r="DP152" i="37"/>
  <c r="DQ152" i="37" s="1"/>
  <c r="DR152" i="37" s="1"/>
  <c r="DS152" i="37" s="1"/>
  <c r="DT152" i="37" s="1"/>
  <c r="DU152" i="37" s="1"/>
  <c r="DV152" i="37" s="1"/>
  <c r="DW152" i="37" s="1"/>
  <c r="DX152" i="37" s="1"/>
  <c r="DY152" i="37" s="1"/>
  <c r="BJ154" i="37"/>
  <c r="BK154" i="37" s="1"/>
  <c r="BL154" i="37" s="1"/>
  <c r="BM154" i="37" s="1"/>
  <c r="BN154" i="37" s="1"/>
  <c r="BO154" i="37" s="1"/>
  <c r="BP154" i="37" s="1"/>
  <c r="BQ154" i="37" s="1"/>
  <c r="CR154" i="37"/>
  <c r="CS154" i="37" s="1"/>
  <c r="CT154" i="37" s="1"/>
  <c r="CU154" i="37" s="1"/>
  <c r="CV154" i="37" s="1"/>
  <c r="CW154" i="37" s="1"/>
  <c r="CX154" i="37" s="1"/>
  <c r="CY154" i="37" s="1"/>
  <c r="CZ154" i="37" s="1"/>
  <c r="DA154" i="37" s="1"/>
  <c r="DD155" i="37"/>
  <c r="DE155" i="37" s="1"/>
  <c r="DF155" i="37" s="1"/>
  <c r="DG155" i="37" s="1"/>
  <c r="DH155" i="37" s="1"/>
  <c r="DI155" i="37" s="1"/>
  <c r="DJ155" i="37" s="1"/>
  <c r="DK155" i="37" s="1"/>
  <c r="DL155" i="37" s="1"/>
  <c r="DM155" i="37" s="1"/>
  <c r="AE155" i="85"/>
  <c r="AJ156" i="37"/>
  <c r="AK156" i="37" s="1"/>
  <c r="AL156" i="37" s="1"/>
  <c r="AM156" i="37" s="1"/>
  <c r="AN156" i="37" s="1"/>
  <c r="AO156" i="37" s="1"/>
  <c r="AP156" i="37" s="1"/>
  <c r="AQ156" i="37" s="1"/>
  <c r="AR156" i="37" s="1"/>
  <c r="AS156" i="37" s="1"/>
  <c r="DP156" i="37"/>
  <c r="DQ156" i="37" s="1"/>
  <c r="DR156" i="37" s="1"/>
  <c r="DS156" i="37" s="1"/>
  <c r="DT156" i="37" s="1"/>
  <c r="DU156" i="37" s="1"/>
  <c r="DV156" i="37" s="1"/>
  <c r="DW156" i="37" s="1"/>
  <c r="DX156" i="37" s="1"/>
  <c r="DY156" i="37" s="1"/>
  <c r="AF156" i="85"/>
  <c r="AY156" i="85" s="1"/>
  <c r="BJ158" i="37"/>
  <c r="BK158" i="37" s="1"/>
  <c r="BL158" i="37" s="1"/>
  <c r="BM158" i="37" s="1"/>
  <c r="BN158" i="37" s="1"/>
  <c r="BO158" i="37" s="1"/>
  <c r="BP158" i="37" s="1"/>
  <c r="BQ158" i="37" s="1"/>
  <c r="CR158" i="37"/>
  <c r="CS158" i="37" s="1"/>
  <c r="CT158" i="37" s="1"/>
  <c r="CU158" i="37" s="1"/>
  <c r="CV158" i="37" s="1"/>
  <c r="CW158" i="37" s="1"/>
  <c r="CX158" i="37" s="1"/>
  <c r="CY158" i="37" s="1"/>
  <c r="CZ158" i="37" s="1"/>
  <c r="DA158" i="37" s="1"/>
  <c r="AD158" i="85"/>
  <c r="DB158" i="85" s="1"/>
  <c r="DC158" i="85" s="1"/>
  <c r="DD159" i="37"/>
  <c r="DE159" i="37" s="1"/>
  <c r="DF159" i="37" s="1"/>
  <c r="DG159" i="37" s="1"/>
  <c r="DH159" i="37" s="1"/>
  <c r="DI159" i="37" s="1"/>
  <c r="DJ159" i="37" s="1"/>
  <c r="DK159" i="37" s="1"/>
  <c r="DL159" i="37" s="1"/>
  <c r="DM159" i="37" s="1"/>
  <c r="AJ160" i="37"/>
  <c r="AK160" i="37" s="1"/>
  <c r="AL160" i="37" s="1"/>
  <c r="AM160" i="37" s="1"/>
  <c r="AN160" i="37" s="1"/>
  <c r="AO160" i="37" s="1"/>
  <c r="AP160" i="37" s="1"/>
  <c r="AQ160" i="37" s="1"/>
  <c r="AR160" i="37" s="1"/>
  <c r="AS160" i="37" s="1"/>
  <c r="X160" i="85"/>
  <c r="DP160" i="37"/>
  <c r="DQ160" i="37" s="1"/>
  <c r="DR160" i="37" s="1"/>
  <c r="DS160" i="37" s="1"/>
  <c r="DT160" i="37" s="1"/>
  <c r="DU160" i="37" s="1"/>
  <c r="DV160" i="37" s="1"/>
  <c r="DW160" i="37" s="1"/>
  <c r="DX160" i="37" s="1"/>
  <c r="DY160" i="37" s="1"/>
  <c r="BJ162" i="37"/>
  <c r="BK162" i="37" s="1"/>
  <c r="BL162" i="37" s="1"/>
  <c r="BM162" i="37" s="1"/>
  <c r="BN162" i="37" s="1"/>
  <c r="BO162" i="37" s="1"/>
  <c r="BP162" i="37" s="1"/>
  <c r="BQ162" i="37" s="1"/>
  <c r="CR162" i="37"/>
  <c r="CS162" i="37" s="1"/>
  <c r="CT162" i="37" s="1"/>
  <c r="CU162" i="37" s="1"/>
  <c r="CV162" i="37" s="1"/>
  <c r="CW162" i="37" s="1"/>
  <c r="CX162" i="37" s="1"/>
  <c r="CY162" i="37" s="1"/>
  <c r="CZ162" i="37" s="1"/>
  <c r="DA162" i="37" s="1"/>
  <c r="DD163" i="37"/>
  <c r="DE163" i="37" s="1"/>
  <c r="DF163" i="37" s="1"/>
  <c r="DG163" i="37" s="1"/>
  <c r="DH163" i="37" s="1"/>
  <c r="DI163" i="37" s="1"/>
  <c r="DJ163" i="37" s="1"/>
  <c r="DK163" i="37" s="1"/>
  <c r="DL163" i="37" s="1"/>
  <c r="DM163" i="37" s="1"/>
  <c r="AE163" i="85"/>
  <c r="AJ164" i="37"/>
  <c r="AK164" i="37" s="1"/>
  <c r="AL164" i="37" s="1"/>
  <c r="AM164" i="37" s="1"/>
  <c r="AN164" i="37" s="1"/>
  <c r="AO164" i="37" s="1"/>
  <c r="AP164" i="37" s="1"/>
  <c r="AQ164" i="37" s="1"/>
  <c r="AR164" i="37" s="1"/>
  <c r="AS164" i="37" s="1"/>
  <c r="DP164" i="37"/>
  <c r="DQ164" i="37" s="1"/>
  <c r="DR164" i="37" s="1"/>
  <c r="DS164" i="37" s="1"/>
  <c r="DT164" i="37" s="1"/>
  <c r="DU164" i="37" s="1"/>
  <c r="DV164" i="37" s="1"/>
  <c r="DW164" i="37" s="1"/>
  <c r="DX164" i="37" s="1"/>
  <c r="DY164" i="37" s="1"/>
  <c r="AF164" i="85"/>
  <c r="AY164" i="85" s="1"/>
  <c r="BJ166" i="37"/>
  <c r="BK166" i="37" s="1"/>
  <c r="BL166" i="37" s="1"/>
  <c r="BM166" i="37" s="1"/>
  <c r="BN166" i="37" s="1"/>
  <c r="BO166" i="37" s="1"/>
  <c r="BP166" i="37" s="1"/>
  <c r="BQ166" i="37" s="1"/>
  <c r="CR166" i="37"/>
  <c r="CS166" i="37" s="1"/>
  <c r="CT166" i="37" s="1"/>
  <c r="CU166" i="37" s="1"/>
  <c r="CV166" i="37" s="1"/>
  <c r="CW166" i="37" s="1"/>
  <c r="CX166" i="37" s="1"/>
  <c r="CY166" i="37" s="1"/>
  <c r="CZ166" i="37" s="1"/>
  <c r="DA166" i="37" s="1"/>
  <c r="AD166" i="85"/>
  <c r="DB166" i="85" s="1"/>
  <c r="DC166" i="85" s="1"/>
  <c r="DD167" i="37"/>
  <c r="DE167" i="37" s="1"/>
  <c r="DF167" i="37" s="1"/>
  <c r="DG167" i="37" s="1"/>
  <c r="DH167" i="37" s="1"/>
  <c r="DI167" i="37" s="1"/>
  <c r="DJ167" i="37" s="1"/>
  <c r="DK167" i="37" s="1"/>
  <c r="DL167" i="37" s="1"/>
  <c r="DM167" i="37" s="1"/>
  <c r="AJ168" i="37"/>
  <c r="AK168" i="37" s="1"/>
  <c r="AL168" i="37" s="1"/>
  <c r="AM168" i="37" s="1"/>
  <c r="AN168" i="37" s="1"/>
  <c r="AO168" i="37" s="1"/>
  <c r="AP168" i="37" s="1"/>
  <c r="AQ168" i="37" s="1"/>
  <c r="AR168" i="37" s="1"/>
  <c r="AS168" i="37" s="1"/>
  <c r="X168" i="85"/>
  <c r="DP168" i="37"/>
  <c r="DQ168" i="37" s="1"/>
  <c r="DR168" i="37" s="1"/>
  <c r="DS168" i="37" s="1"/>
  <c r="DT168" i="37" s="1"/>
  <c r="DU168" i="37" s="1"/>
  <c r="DV168" i="37" s="1"/>
  <c r="DW168" i="37" s="1"/>
  <c r="DX168" i="37" s="1"/>
  <c r="DY168" i="37" s="1"/>
  <c r="BJ170" i="37"/>
  <c r="BK170" i="37" s="1"/>
  <c r="BL170" i="37" s="1"/>
  <c r="BM170" i="37" s="1"/>
  <c r="BN170" i="37" s="1"/>
  <c r="BO170" i="37" s="1"/>
  <c r="BP170" i="37" s="1"/>
  <c r="BQ170" i="37" s="1"/>
  <c r="Z170" i="85"/>
  <c r="CR170" i="37"/>
  <c r="CS170" i="37" s="1"/>
  <c r="CT170" i="37" s="1"/>
  <c r="CU170" i="37" s="1"/>
  <c r="CV170" i="37" s="1"/>
  <c r="CW170" i="37" s="1"/>
  <c r="CX170" i="37" s="1"/>
  <c r="CY170" i="37" s="1"/>
  <c r="CZ170" i="37" s="1"/>
  <c r="DA170" i="37" s="1"/>
  <c r="DD171" i="37"/>
  <c r="DE171" i="37" s="1"/>
  <c r="DF171" i="37" s="1"/>
  <c r="DG171" i="37" s="1"/>
  <c r="DH171" i="37" s="1"/>
  <c r="DI171" i="37" s="1"/>
  <c r="DJ171" i="37" s="1"/>
  <c r="DK171" i="37" s="1"/>
  <c r="DL171" i="37" s="1"/>
  <c r="DM171" i="37" s="1"/>
  <c r="AE171" i="85"/>
  <c r="AJ172" i="37"/>
  <c r="AK172" i="37" s="1"/>
  <c r="AL172" i="37" s="1"/>
  <c r="AM172" i="37" s="1"/>
  <c r="AN172" i="37" s="1"/>
  <c r="AO172" i="37" s="1"/>
  <c r="AP172" i="37" s="1"/>
  <c r="AQ172" i="37" s="1"/>
  <c r="AR172" i="37" s="1"/>
  <c r="AS172" i="37" s="1"/>
  <c r="DP172" i="37"/>
  <c r="DQ172" i="37" s="1"/>
  <c r="DR172" i="37" s="1"/>
  <c r="DS172" i="37" s="1"/>
  <c r="DT172" i="37" s="1"/>
  <c r="DU172" i="37" s="1"/>
  <c r="DV172" i="37" s="1"/>
  <c r="DW172" i="37" s="1"/>
  <c r="DX172" i="37" s="1"/>
  <c r="DY172" i="37" s="1"/>
  <c r="AF172" i="85"/>
  <c r="AY172" i="85" s="1"/>
  <c r="BJ174" i="37"/>
  <c r="BK174" i="37" s="1"/>
  <c r="BL174" i="37" s="1"/>
  <c r="BM174" i="37" s="1"/>
  <c r="BN174" i="37" s="1"/>
  <c r="BO174" i="37" s="1"/>
  <c r="BP174" i="37" s="1"/>
  <c r="BQ174" i="37" s="1"/>
  <c r="CR174" i="37"/>
  <c r="CS174" i="37" s="1"/>
  <c r="CT174" i="37" s="1"/>
  <c r="CU174" i="37" s="1"/>
  <c r="CV174" i="37" s="1"/>
  <c r="CW174" i="37" s="1"/>
  <c r="CX174" i="37" s="1"/>
  <c r="CY174" i="37" s="1"/>
  <c r="CZ174" i="37" s="1"/>
  <c r="DA174" i="37" s="1"/>
  <c r="AD174" i="85"/>
  <c r="DB174" i="85" s="1"/>
  <c r="DC174" i="85" s="1"/>
  <c r="DD175" i="37"/>
  <c r="DE175" i="37" s="1"/>
  <c r="DF175" i="37" s="1"/>
  <c r="DG175" i="37" s="1"/>
  <c r="DH175" i="37" s="1"/>
  <c r="DI175" i="37" s="1"/>
  <c r="DJ175" i="37" s="1"/>
  <c r="DK175" i="37" s="1"/>
  <c r="DL175" i="37" s="1"/>
  <c r="DM175" i="37" s="1"/>
  <c r="AJ176" i="37"/>
  <c r="AK176" i="37" s="1"/>
  <c r="AL176" i="37" s="1"/>
  <c r="AM176" i="37" s="1"/>
  <c r="AN176" i="37" s="1"/>
  <c r="AO176" i="37" s="1"/>
  <c r="AP176" i="37" s="1"/>
  <c r="AQ176" i="37" s="1"/>
  <c r="AR176" i="37" s="1"/>
  <c r="AS176" i="37" s="1"/>
  <c r="X176" i="85"/>
  <c r="DP176" i="37"/>
  <c r="DQ176" i="37" s="1"/>
  <c r="DR176" i="37" s="1"/>
  <c r="DS176" i="37" s="1"/>
  <c r="DT176" i="37" s="1"/>
  <c r="DU176" i="37" s="1"/>
  <c r="DV176" i="37" s="1"/>
  <c r="DW176" i="37" s="1"/>
  <c r="DX176" i="37" s="1"/>
  <c r="DY176" i="37" s="1"/>
  <c r="BJ178" i="37"/>
  <c r="BK178" i="37" s="1"/>
  <c r="BL178" i="37" s="1"/>
  <c r="BM178" i="37" s="1"/>
  <c r="BN178" i="37" s="1"/>
  <c r="BO178" i="37" s="1"/>
  <c r="BP178" i="37" s="1"/>
  <c r="BQ178" i="37" s="1"/>
  <c r="CR178" i="37"/>
  <c r="CS178" i="37" s="1"/>
  <c r="CT178" i="37" s="1"/>
  <c r="CU178" i="37" s="1"/>
  <c r="CV178" i="37" s="1"/>
  <c r="CW178" i="37" s="1"/>
  <c r="CX178" i="37" s="1"/>
  <c r="CY178" i="37" s="1"/>
  <c r="CZ178" i="37" s="1"/>
  <c r="DA178" i="37" s="1"/>
  <c r="DD179" i="37"/>
  <c r="DE179" i="37" s="1"/>
  <c r="DF179" i="37" s="1"/>
  <c r="DG179" i="37" s="1"/>
  <c r="DH179" i="37" s="1"/>
  <c r="DI179" i="37" s="1"/>
  <c r="DJ179" i="37" s="1"/>
  <c r="DK179" i="37" s="1"/>
  <c r="DL179" i="37" s="1"/>
  <c r="DM179" i="37" s="1"/>
  <c r="AE179" i="85"/>
  <c r="AJ180" i="37"/>
  <c r="AK180" i="37" s="1"/>
  <c r="AL180" i="37" s="1"/>
  <c r="AM180" i="37" s="1"/>
  <c r="AN180" i="37" s="1"/>
  <c r="AO180" i="37" s="1"/>
  <c r="AP180" i="37" s="1"/>
  <c r="AQ180" i="37" s="1"/>
  <c r="AR180" i="37" s="1"/>
  <c r="AS180" i="37" s="1"/>
  <c r="DP180" i="37"/>
  <c r="DQ180" i="37" s="1"/>
  <c r="DR180" i="37" s="1"/>
  <c r="DS180" i="37" s="1"/>
  <c r="DT180" i="37" s="1"/>
  <c r="DU180" i="37" s="1"/>
  <c r="DV180" i="37" s="1"/>
  <c r="DW180" i="37" s="1"/>
  <c r="DX180" i="37" s="1"/>
  <c r="DY180" i="37" s="1"/>
  <c r="AF180" i="85"/>
  <c r="AY180" i="85" s="1"/>
  <c r="BJ182" i="37"/>
  <c r="BK182" i="37" s="1"/>
  <c r="BL182" i="37" s="1"/>
  <c r="BM182" i="37" s="1"/>
  <c r="BN182" i="37" s="1"/>
  <c r="BO182" i="37" s="1"/>
  <c r="BP182" i="37" s="1"/>
  <c r="BQ182" i="37" s="1"/>
  <c r="CR182" i="37"/>
  <c r="CS182" i="37" s="1"/>
  <c r="CT182" i="37" s="1"/>
  <c r="CU182" i="37" s="1"/>
  <c r="CV182" i="37" s="1"/>
  <c r="CW182" i="37" s="1"/>
  <c r="CX182" i="37" s="1"/>
  <c r="CY182" i="37" s="1"/>
  <c r="CZ182" i="37" s="1"/>
  <c r="DA182" i="37" s="1"/>
  <c r="AD182" i="85"/>
  <c r="DB182" i="85" s="1"/>
  <c r="DC182" i="85" s="1"/>
  <c r="DD183" i="37"/>
  <c r="DE183" i="37" s="1"/>
  <c r="DF183" i="37" s="1"/>
  <c r="DG183" i="37" s="1"/>
  <c r="DH183" i="37" s="1"/>
  <c r="DI183" i="37" s="1"/>
  <c r="DJ183" i="37" s="1"/>
  <c r="DK183" i="37" s="1"/>
  <c r="DL183" i="37" s="1"/>
  <c r="DM183" i="37" s="1"/>
  <c r="AJ184" i="37"/>
  <c r="AK184" i="37" s="1"/>
  <c r="AL184" i="37" s="1"/>
  <c r="AM184" i="37" s="1"/>
  <c r="AN184" i="37" s="1"/>
  <c r="AO184" i="37" s="1"/>
  <c r="AP184" i="37" s="1"/>
  <c r="AQ184" i="37" s="1"/>
  <c r="AR184" i="37" s="1"/>
  <c r="AS184" i="37" s="1"/>
  <c r="X184" i="85"/>
  <c r="DP184" i="37"/>
  <c r="DQ184" i="37" s="1"/>
  <c r="DR184" i="37" s="1"/>
  <c r="DS184" i="37" s="1"/>
  <c r="DT184" i="37" s="1"/>
  <c r="DU184" i="37" s="1"/>
  <c r="DV184" i="37" s="1"/>
  <c r="DW184" i="37" s="1"/>
  <c r="DX184" i="37" s="1"/>
  <c r="DY184" i="37" s="1"/>
  <c r="BJ186" i="37"/>
  <c r="BK186" i="37" s="1"/>
  <c r="BL186" i="37" s="1"/>
  <c r="BM186" i="37" s="1"/>
  <c r="BN186" i="37" s="1"/>
  <c r="BO186" i="37" s="1"/>
  <c r="BP186" i="37" s="1"/>
  <c r="BQ186" i="37" s="1"/>
  <c r="Z186" i="85"/>
  <c r="CR186" i="37"/>
  <c r="CS186" i="37" s="1"/>
  <c r="CT186" i="37" s="1"/>
  <c r="CU186" i="37" s="1"/>
  <c r="CV186" i="37" s="1"/>
  <c r="CW186" i="37" s="1"/>
  <c r="CX186" i="37" s="1"/>
  <c r="CY186" i="37" s="1"/>
  <c r="CZ186" i="37" s="1"/>
  <c r="DA186" i="37" s="1"/>
  <c r="DD187" i="37"/>
  <c r="DE187" i="37" s="1"/>
  <c r="DF187" i="37" s="1"/>
  <c r="DG187" i="37" s="1"/>
  <c r="DH187" i="37" s="1"/>
  <c r="DI187" i="37" s="1"/>
  <c r="DJ187" i="37" s="1"/>
  <c r="DK187" i="37" s="1"/>
  <c r="DL187" i="37" s="1"/>
  <c r="DM187" i="37" s="1"/>
  <c r="AE187" i="85"/>
  <c r="AJ188" i="37"/>
  <c r="AK188" i="37" s="1"/>
  <c r="AL188" i="37" s="1"/>
  <c r="AM188" i="37" s="1"/>
  <c r="AN188" i="37" s="1"/>
  <c r="AO188" i="37" s="1"/>
  <c r="AP188" i="37" s="1"/>
  <c r="AQ188" i="37" s="1"/>
  <c r="AR188" i="37" s="1"/>
  <c r="AS188" i="37" s="1"/>
  <c r="DP188" i="37"/>
  <c r="DQ188" i="37" s="1"/>
  <c r="DR188" i="37" s="1"/>
  <c r="DS188" i="37" s="1"/>
  <c r="DT188" i="37" s="1"/>
  <c r="DU188" i="37" s="1"/>
  <c r="DV188" i="37" s="1"/>
  <c r="DW188" i="37" s="1"/>
  <c r="DX188" i="37" s="1"/>
  <c r="DY188" i="37" s="1"/>
  <c r="AF188" i="85"/>
  <c r="AY188" i="85" s="1"/>
  <c r="BJ190" i="37"/>
  <c r="BK190" i="37" s="1"/>
  <c r="BL190" i="37" s="1"/>
  <c r="BM190" i="37" s="1"/>
  <c r="BN190" i="37" s="1"/>
  <c r="BO190" i="37" s="1"/>
  <c r="BP190" i="37" s="1"/>
  <c r="BQ190" i="37" s="1"/>
  <c r="CR190" i="37"/>
  <c r="CS190" i="37" s="1"/>
  <c r="CT190" i="37" s="1"/>
  <c r="CU190" i="37" s="1"/>
  <c r="CV190" i="37" s="1"/>
  <c r="CW190" i="37" s="1"/>
  <c r="CX190" i="37" s="1"/>
  <c r="CY190" i="37" s="1"/>
  <c r="CZ190" i="37" s="1"/>
  <c r="DA190" i="37" s="1"/>
  <c r="AD190" i="85"/>
  <c r="DB190" i="85" s="1"/>
  <c r="DC190" i="85" s="1"/>
  <c r="DD191" i="37"/>
  <c r="DE191" i="37" s="1"/>
  <c r="DF191" i="37" s="1"/>
  <c r="DG191" i="37" s="1"/>
  <c r="DH191" i="37" s="1"/>
  <c r="DI191" i="37" s="1"/>
  <c r="DJ191" i="37" s="1"/>
  <c r="DK191" i="37" s="1"/>
  <c r="DL191" i="37" s="1"/>
  <c r="DM191" i="37" s="1"/>
  <c r="AJ192" i="37"/>
  <c r="AK192" i="37" s="1"/>
  <c r="AL192" i="37" s="1"/>
  <c r="AM192" i="37" s="1"/>
  <c r="AN192" i="37" s="1"/>
  <c r="AO192" i="37" s="1"/>
  <c r="AP192" i="37" s="1"/>
  <c r="AQ192" i="37" s="1"/>
  <c r="AR192" i="37" s="1"/>
  <c r="AS192" i="37" s="1"/>
  <c r="X192" i="85"/>
  <c r="DP192" i="37"/>
  <c r="DQ192" i="37" s="1"/>
  <c r="DR192" i="37" s="1"/>
  <c r="DS192" i="37" s="1"/>
  <c r="DT192" i="37" s="1"/>
  <c r="DU192" i="37" s="1"/>
  <c r="DV192" i="37" s="1"/>
  <c r="DW192" i="37" s="1"/>
  <c r="DX192" i="37" s="1"/>
  <c r="DY192" i="37" s="1"/>
  <c r="BJ194" i="37"/>
  <c r="BK194" i="37" s="1"/>
  <c r="BL194" i="37" s="1"/>
  <c r="BM194" i="37" s="1"/>
  <c r="BN194" i="37" s="1"/>
  <c r="BO194" i="37" s="1"/>
  <c r="BP194" i="37" s="1"/>
  <c r="BQ194" i="37" s="1"/>
  <c r="CR194" i="37"/>
  <c r="CS194" i="37" s="1"/>
  <c r="CT194" i="37" s="1"/>
  <c r="CU194" i="37" s="1"/>
  <c r="CV194" i="37" s="1"/>
  <c r="CW194" i="37" s="1"/>
  <c r="CX194" i="37" s="1"/>
  <c r="CY194" i="37" s="1"/>
  <c r="CZ194" i="37" s="1"/>
  <c r="DA194" i="37" s="1"/>
  <c r="DD195" i="37"/>
  <c r="DE195" i="37" s="1"/>
  <c r="DF195" i="37" s="1"/>
  <c r="DG195" i="37" s="1"/>
  <c r="DH195" i="37" s="1"/>
  <c r="DI195" i="37" s="1"/>
  <c r="DJ195" i="37" s="1"/>
  <c r="DK195" i="37" s="1"/>
  <c r="DL195" i="37" s="1"/>
  <c r="DM195" i="37" s="1"/>
  <c r="AE195" i="85"/>
  <c r="AJ196" i="37"/>
  <c r="AK196" i="37" s="1"/>
  <c r="AL196" i="37" s="1"/>
  <c r="AM196" i="37" s="1"/>
  <c r="AN196" i="37" s="1"/>
  <c r="AO196" i="37" s="1"/>
  <c r="AP196" i="37" s="1"/>
  <c r="AQ196" i="37" s="1"/>
  <c r="AR196" i="37" s="1"/>
  <c r="AS196" i="37" s="1"/>
  <c r="DP196" i="37"/>
  <c r="DQ196" i="37" s="1"/>
  <c r="DR196" i="37" s="1"/>
  <c r="DS196" i="37" s="1"/>
  <c r="DT196" i="37" s="1"/>
  <c r="DU196" i="37" s="1"/>
  <c r="DV196" i="37" s="1"/>
  <c r="DW196" i="37" s="1"/>
  <c r="DX196" i="37" s="1"/>
  <c r="DY196" i="37" s="1"/>
  <c r="AF196" i="85"/>
  <c r="AY196" i="85" s="1"/>
  <c r="BJ198" i="37"/>
  <c r="BK198" i="37" s="1"/>
  <c r="BL198" i="37" s="1"/>
  <c r="BM198" i="37" s="1"/>
  <c r="BN198" i="37" s="1"/>
  <c r="BO198" i="37" s="1"/>
  <c r="BP198" i="37" s="1"/>
  <c r="BQ198" i="37" s="1"/>
  <c r="CR198" i="37"/>
  <c r="CS198" i="37" s="1"/>
  <c r="CT198" i="37" s="1"/>
  <c r="CU198" i="37" s="1"/>
  <c r="CV198" i="37" s="1"/>
  <c r="CW198" i="37" s="1"/>
  <c r="CX198" i="37" s="1"/>
  <c r="CY198" i="37" s="1"/>
  <c r="CZ198" i="37" s="1"/>
  <c r="DA198" i="37" s="1"/>
  <c r="AD198" i="85"/>
  <c r="DB198" i="85" s="1"/>
  <c r="DC198" i="85" s="1"/>
  <c r="DD199" i="37"/>
  <c r="DE199" i="37" s="1"/>
  <c r="DF199" i="37" s="1"/>
  <c r="DG199" i="37" s="1"/>
  <c r="DH199" i="37" s="1"/>
  <c r="DI199" i="37" s="1"/>
  <c r="DJ199" i="37" s="1"/>
  <c r="DK199" i="37" s="1"/>
  <c r="DL199" i="37" s="1"/>
  <c r="DM199" i="37" s="1"/>
  <c r="AJ200" i="37"/>
  <c r="AK200" i="37" s="1"/>
  <c r="AL200" i="37" s="1"/>
  <c r="AM200" i="37" s="1"/>
  <c r="AN200" i="37" s="1"/>
  <c r="AO200" i="37" s="1"/>
  <c r="AP200" i="37" s="1"/>
  <c r="AQ200" i="37" s="1"/>
  <c r="AR200" i="37" s="1"/>
  <c r="AS200" i="37" s="1"/>
  <c r="X200" i="85"/>
  <c r="DP200" i="37"/>
  <c r="DQ200" i="37" s="1"/>
  <c r="DR200" i="37" s="1"/>
  <c r="DS200" i="37" s="1"/>
  <c r="DT200" i="37" s="1"/>
  <c r="DU200" i="37" s="1"/>
  <c r="DV200" i="37" s="1"/>
  <c r="DW200" i="37" s="1"/>
  <c r="DX200" i="37" s="1"/>
  <c r="DY200" i="37" s="1"/>
  <c r="BJ202" i="37"/>
  <c r="BK202" i="37" s="1"/>
  <c r="BL202" i="37" s="1"/>
  <c r="BM202" i="37" s="1"/>
  <c r="BN202" i="37" s="1"/>
  <c r="BO202" i="37" s="1"/>
  <c r="BP202" i="37" s="1"/>
  <c r="BQ202" i="37" s="1"/>
  <c r="Z202" i="85"/>
  <c r="CR202" i="37"/>
  <c r="CS202" i="37" s="1"/>
  <c r="CT202" i="37" s="1"/>
  <c r="CU202" i="37" s="1"/>
  <c r="CV202" i="37" s="1"/>
  <c r="CW202" i="37" s="1"/>
  <c r="CX202" i="37" s="1"/>
  <c r="CY202" i="37" s="1"/>
  <c r="CZ202" i="37" s="1"/>
  <c r="DA202" i="37" s="1"/>
  <c r="DD203" i="37"/>
  <c r="DE203" i="37" s="1"/>
  <c r="DF203" i="37" s="1"/>
  <c r="DG203" i="37" s="1"/>
  <c r="DH203" i="37" s="1"/>
  <c r="DI203" i="37" s="1"/>
  <c r="DJ203" i="37" s="1"/>
  <c r="DK203" i="37" s="1"/>
  <c r="DL203" i="37" s="1"/>
  <c r="DM203" i="37" s="1"/>
  <c r="AE203" i="85"/>
  <c r="AJ204" i="37"/>
  <c r="AK204" i="37" s="1"/>
  <c r="AL204" i="37" s="1"/>
  <c r="AM204" i="37" s="1"/>
  <c r="AN204" i="37" s="1"/>
  <c r="AO204" i="37" s="1"/>
  <c r="AP204" i="37" s="1"/>
  <c r="AQ204" i="37" s="1"/>
  <c r="AR204" i="37" s="1"/>
  <c r="AS204" i="37" s="1"/>
  <c r="DP204" i="37"/>
  <c r="DQ204" i="37" s="1"/>
  <c r="DR204" i="37" s="1"/>
  <c r="DS204" i="37" s="1"/>
  <c r="DT204" i="37" s="1"/>
  <c r="DU204" i="37" s="1"/>
  <c r="DV204" i="37" s="1"/>
  <c r="DW204" i="37" s="1"/>
  <c r="DX204" i="37" s="1"/>
  <c r="DY204" i="37" s="1"/>
  <c r="AF204" i="85"/>
  <c r="AY204" i="85" s="1"/>
  <c r="BJ206" i="37"/>
  <c r="BK206" i="37" s="1"/>
  <c r="BL206" i="37" s="1"/>
  <c r="BM206" i="37" s="1"/>
  <c r="BN206" i="37" s="1"/>
  <c r="BO206" i="37" s="1"/>
  <c r="BP206" i="37" s="1"/>
  <c r="BQ206" i="37" s="1"/>
  <c r="CR206" i="37"/>
  <c r="CS206" i="37" s="1"/>
  <c r="CT206" i="37" s="1"/>
  <c r="CU206" i="37" s="1"/>
  <c r="CV206" i="37" s="1"/>
  <c r="CW206" i="37" s="1"/>
  <c r="CX206" i="37" s="1"/>
  <c r="CY206" i="37" s="1"/>
  <c r="CZ206" i="37" s="1"/>
  <c r="DA206" i="37" s="1"/>
  <c r="AD206" i="85"/>
  <c r="DB206" i="85" s="1"/>
  <c r="DC206" i="85" s="1"/>
  <c r="BJ207" i="37"/>
  <c r="BK207" i="37" s="1"/>
  <c r="BL207" i="37" s="1"/>
  <c r="BM207" i="37" s="1"/>
  <c r="BN207" i="37" s="1"/>
  <c r="BO207" i="37" s="1"/>
  <c r="BP207" i="37" s="1"/>
  <c r="BQ207" i="37" s="1"/>
  <c r="CR207" i="37"/>
  <c r="CS207" i="37" s="1"/>
  <c r="CT207" i="37" s="1"/>
  <c r="CU207" i="37" s="1"/>
  <c r="CV207" i="37" s="1"/>
  <c r="CW207" i="37" s="1"/>
  <c r="CX207" i="37" s="1"/>
  <c r="CY207" i="37" s="1"/>
  <c r="CZ207" i="37" s="1"/>
  <c r="DA207" i="37" s="1"/>
  <c r="AD207" i="85"/>
  <c r="DB207" i="85" s="1"/>
  <c r="DC207" i="85" s="1"/>
  <c r="DD208" i="37"/>
  <c r="DE208" i="37" s="1"/>
  <c r="DF208" i="37" s="1"/>
  <c r="DG208" i="37" s="1"/>
  <c r="DH208" i="37" s="1"/>
  <c r="DI208" i="37" s="1"/>
  <c r="DJ208" i="37" s="1"/>
  <c r="DK208" i="37" s="1"/>
  <c r="DL208" i="37" s="1"/>
  <c r="DM208" i="37" s="1"/>
  <c r="AJ209" i="37"/>
  <c r="AK209" i="37" s="1"/>
  <c r="AL209" i="37" s="1"/>
  <c r="AM209" i="37" s="1"/>
  <c r="AN209" i="37" s="1"/>
  <c r="AO209" i="37" s="1"/>
  <c r="AP209" i="37" s="1"/>
  <c r="AQ209" i="37" s="1"/>
  <c r="AR209" i="37" s="1"/>
  <c r="AS209" i="37" s="1"/>
  <c r="X209" i="85"/>
  <c r="DP209" i="37"/>
  <c r="DQ209" i="37" s="1"/>
  <c r="DR209" i="37" s="1"/>
  <c r="DS209" i="37" s="1"/>
  <c r="DT209" i="37" s="1"/>
  <c r="DU209" i="37" s="1"/>
  <c r="DV209" i="37" s="1"/>
  <c r="DW209" i="37" s="1"/>
  <c r="DX209" i="37" s="1"/>
  <c r="DY209" i="37" s="1"/>
  <c r="DP11" i="37"/>
  <c r="DQ11" i="37" s="1"/>
  <c r="DR11" i="37" s="1"/>
  <c r="DS11" i="37" s="1"/>
  <c r="DT11" i="37" s="1"/>
  <c r="DU11" i="37" s="1"/>
  <c r="DV11" i="37" s="1"/>
  <c r="DW11" i="37" s="1"/>
  <c r="DX11" i="37" s="1"/>
  <c r="DY11" i="37" s="1"/>
  <c r="BJ13" i="37"/>
  <c r="BK13" i="37" s="1"/>
  <c r="BL13" i="37" s="1"/>
  <c r="BM13" i="37" s="1"/>
  <c r="BN13" i="37" s="1"/>
  <c r="BO13" i="37" s="1"/>
  <c r="BP13" i="37" s="1"/>
  <c r="BQ13" i="37" s="1"/>
  <c r="CR13" i="37"/>
  <c r="DD14" i="37"/>
  <c r="DE14" i="37" s="1"/>
  <c r="DF14" i="37" s="1"/>
  <c r="DG14" i="37" s="1"/>
  <c r="DH14" i="37" s="1"/>
  <c r="DI14" i="37" s="1"/>
  <c r="DJ14" i="37" s="1"/>
  <c r="DK14" i="37" s="1"/>
  <c r="DL14" i="37" s="1"/>
  <c r="DM14" i="37" s="1"/>
  <c r="DP15" i="37"/>
  <c r="DQ15" i="37" s="1"/>
  <c r="DR15" i="37" s="1"/>
  <c r="DS15" i="37" s="1"/>
  <c r="DT15" i="37" s="1"/>
  <c r="DU15" i="37" s="1"/>
  <c r="DV15" i="37" s="1"/>
  <c r="DW15" i="37" s="1"/>
  <c r="DX15" i="37" s="1"/>
  <c r="DY15" i="37" s="1"/>
  <c r="BJ17" i="37"/>
  <c r="BK17" i="37" s="1"/>
  <c r="BL17" i="37" s="1"/>
  <c r="BM17" i="37" s="1"/>
  <c r="BN17" i="37" s="1"/>
  <c r="BO17" i="37" s="1"/>
  <c r="BP17" i="37" s="1"/>
  <c r="BQ17" i="37" s="1"/>
  <c r="CR17" i="37"/>
  <c r="CS17" i="37" s="1"/>
  <c r="DD18" i="37"/>
  <c r="DE18" i="37" s="1"/>
  <c r="DF18" i="37" s="1"/>
  <c r="DG18" i="37" s="1"/>
  <c r="DH18" i="37" s="1"/>
  <c r="DI18" i="37" s="1"/>
  <c r="DJ18" i="37" s="1"/>
  <c r="DK18" i="37" s="1"/>
  <c r="DL18" i="37" s="1"/>
  <c r="DM18" i="37" s="1"/>
  <c r="DP19" i="37"/>
  <c r="DQ19" i="37" s="1"/>
  <c r="DR19" i="37" s="1"/>
  <c r="DS19" i="37" s="1"/>
  <c r="DT19" i="37" s="1"/>
  <c r="DU19" i="37" s="1"/>
  <c r="DV19" i="37" s="1"/>
  <c r="DW19" i="37" s="1"/>
  <c r="DX19" i="37" s="1"/>
  <c r="DY19" i="37" s="1"/>
  <c r="BJ21" i="37"/>
  <c r="BK21" i="37" s="1"/>
  <c r="BL21" i="37" s="1"/>
  <c r="BM21" i="37" s="1"/>
  <c r="BN21" i="37" s="1"/>
  <c r="BO21" i="37" s="1"/>
  <c r="BP21" i="37" s="1"/>
  <c r="BQ21" i="37" s="1"/>
  <c r="CR21" i="37"/>
  <c r="CS21" i="37" s="1"/>
  <c r="DD22" i="37"/>
  <c r="DE22" i="37" s="1"/>
  <c r="DF22" i="37" s="1"/>
  <c r="DG22" i="37" s="1"/>
  <c r="DH22" i="37" s="1"/>
  <c r="DI22" i="37" s="1"/>
  <c r="DJ22" i="37" s="1"/>
  <c r="DK22" i="37" s="1"/>
  <c r="DL22" i="37" s="1"/>
  <c r="DM22" i="37" s="1"/>
  <c r="DP23" i="37"/>
  <c r="DQ23" i="37" s="1"/>
  <c r="DR23" i="37" s="1"/>
  <c r="DS23" i="37" s="1"/>
  <c r="DT23" i="37" s="1"/>
  <c r="DU23" i="37" s="1"/>
  <c r="DV23" i="37" s="1"/>
  <c r="DW23" i="37" s="1"/>
  <c r="DX23" i="37" s="1"/>
  <c r="DY23" i="37" s="1"/>
  <c r="BJ25" i="37"/>
  <c r="BK25" i="37" s="1"/>
  <c r="BL25" i="37" s="1"/>
  <c r="BM25" i="37" s="1"/>
  <c r="BN25" i="37" s="1"/>
  <c r="BO25" i="37" s="1"/>
  <c r="BP25" i="37" s="1"/>
  <c r="BQ25" i="37" s="1"/>
  <c r="CR25" i="37"/>
  <c r="CS25" i="37" s="1"/>
  <c r="DD26" i="37"/>
  <c r="DE26" i="37" s="1"/>
  <c r="DF26" i="37" s="1"/>
  <c r="DG26" i="37" s="1"/>
  <c r="DH26" i="37" s="1"/>
  <c r="DI26" i="37" s="1"/>
  <c r="DJ26" i="37" s="1"/>
  <c r="DK26" i="37" s="1"/>
  <c r="DL26" i="37" s="1"/>
  <c r="DM26" i="37" s="1"/>
  <c r="DP27" i="37"/>
  <c r="DQ27" i="37" s="1"/>
  <c r="DR27" i="37" s="1"/>
  <c r="DS27" i="37" s="1"/>
  <c r="DT27" i="37" s="1"/>
  <c r="DU27" i="37" s="1"/>
  <c r="DV27" i="37" s="1"/>
  <c r="DW27" i="37" s="1"/>
  <c r="DX27" i="37" s="1"/>
  <c r="DY27" i="37" s="1"/>
  <c r="BJ29" i="37"/>
  <c r="BK29" i="37" s="1"/>
  <c r="BL29" i="37" s="1"/>
  <c r="BM29" i="37" s="1"/>
  <c r="BN29" i="37" s="1"/>
  <c r="BO29" i="37" s="1"/>
  <c r="BP29" i="37" s="1"/>
  <c r="BQ29" i="37" s="1"/>
  <c r="CR29" i="37"/>
  <c r="CS29" i="37" s="1"/>
  <c r="DD30" i="37"/>
  <c r="DE30" i="37" s="1"/>
  <c r="DF30" i="37" s="1"/>
  <c r="DG30" i="37" s="1"/>
  <c r="DH30" i="37" s="1"/>
  <c r="DI30" i="37" s="1"/>
  <c r="DJ30" i="37" s="1"/>
  <c r="DK30" i="37" s="1"/>
  <c r="DL30" i="37" s="1"/>
  <c r="DM30" i="37" s="1"/>
  <c r="DP31" i="37"/>
  <c r="DQ31" i="37" s="1"/>
  <c r="DR31" i="37" s="1"/>
  <c r="DS31" i="37" s="1"/>
  <c r="DT31" i="37" s="1"/>
  <c r="DU31" i="37" s="1"/>
  <c r="DV31" i="37" s="1"/>
  <c r="DW31" i="37" s="1"/>
  <c r="DX31" i="37" s="1"/>
  <c r="DY31" i="37" s="1"/>
  <c r="BJ33" i="37"/>
  <c r="BK33" i="37" s="1"/>
  <c r="BL33" i="37" s="1"/>
  <c r="BM33" i="37" s="1"/>
  <c r="BN33" i="37" s="1"/>
  <c r="BO33" i="37" s="1"/>
  <c r="BP33" i="37" s="1"/>
  <c r="BQ33" i="37" s="1"/>
  <c r="CR33" i="37"/>
  <c r="CS33" i="37" s="1"/>
  <c r="DD34" i="37"/>
  <c r="DE34" i="37" s="1"/>
  <c r="DF34" i="37" s="1"/>
  <c r="DG34" i="37" s="1"/>
  <c r="DH34" i="37" s="1"/>
  <c r="DI34" i="37" s="1"/>
  <c r="DJ34" i="37" s="1"/>
  <c r="DK34" i="37" s="1"/>
  <c r="DL34" i="37" s="1"/>
  <c r="DM34" i="37" s="1"/>
  <c r="DP35" i="37"/>
  <c r="DQ35" i="37" s="1"/>
  <c r="DR35" i="37" s="1"/>
  <c r="DS35" i="37" s="1"/>
  <c r="DT35" i="37" s="1"/>
  <c r="DU35" i="37" s="1"/>
  <c r="DV35" i="37" s="1"/>
  <c r="DW35" i="37" s="1"/>
  <c r="DX35" i="37" s="1"/>
  <c r="DY35" i="37" s="1"/>
  <c r="BJ37" i="37"/>
  <c r="BK37" i="37" s="1"/>
  <c r="BL37" i="37" s="1"/>
  <c r="BM37" i="37" s="1"/>
  <c r="BN37" i="37" s="1"/>
  <c r="BO37" i="37" s="1"/>
  <c r="BP37" i="37" s="1"/>
  <c r="BQ37" i="37" s="1"/>
  <c r="CR37" i="37"/>
  <c r="CS37" i="37" s="1"/>
  <c r="DD38" i="37"/>
  <c r="DE38" i="37" s="1"/>
  <c r="DF38" i="37" s="1"/>
  <c r="DG38" i="37" s="1"/>
  <c r="DH38" i="37" s="1"/>
  <c r="DI38" i="37" s="1"/>
  <c r="DJ38" i="37" s="1"/>
  <c r="DK38" i="37" s="1"/>
  <c r="DL38" i="37" s="1"/>
  <c r="DM38" i="37" s="1"/>
  <c r="DP39" i="37"/>
  <c r="DQ39" i="37" s="1"/>
  <c r="DR39" i="37" s="1"/>
  <c r="DS39" i="37" s="1"/>
  <c r="DT39" i="37" s="1"/>
  <c r="DU39" i="37" s="1"/>
  <c r="DV39" i="37" s="1"/>
  <c r="DW39" i="37" s="1"/>
  <c r="DX39" i="37" s="1"/>
  <c r="DY39" i="37" s="1"/>
  <c r="BJ41" i="37"/>
  <c r="BK41" i="37" s="1"/>
  <c r="BL41" i="37" s="1"/>
  <c r="BM41" i="37" s="1"/>
  <c r="BN41" i="37" s="1"/>
  <c r="BO41" i="37" s="1"/>
  <c r="BP41" i="37" s="1"/>
  <c r="BQ41" i="37" s="1"/>
  <c r="CR41" i="37"/>
  <c r="CS41" i="37" s="1"/>
  <c r="DD42" i="37"/>
  <c r="DE42" i="37" s="1"/>
  <c r="DF42" i="37" s="1"/>
  <c r="DG42" i="37" s="1"/>
  <c r="DH42" i="37" s="1"/>
  <c r="DI42" i="37" s="1"/>
  <c r="DJ42" i="37" s="1"/>
  <c r="DK42" i="37" s="1"/>
  <c r="DL42" i="37" s="1"/>
  <c r="DM42" i="37" s="1"/>
  <c r="DP43" i="37"/>
  <c r="DQ43" i="37" s="1"/>
  <c r="DR43" i="37" s="1"/>
  <c r="DS43" i="37" s="1"/>
  <c r="DT43" i="37" s="1"/>
  <c r="DU43" i="37" s="1"/>
  <c r="DV43" i="37" s="1"/>
  <c r="DW43" i="37" s="1"/>
  <c r="DX43" i="37" s="1"/>
  <c r="DY43" i="37" s="1"/>
  <c r="BJ45" i="37"/>
  <c r="BK45" i="37" s="1"/>
  <c r="BL45" i="37" s="1"/>
  <c r="BM45" i="37" s="1"/>
  <c r="BN45" i="37" s="1"/>
  <c r="BO45" i="37" s="1"/>
  <c r="BP45" i="37" s="1"/>
  <c r="BQ45" i="37" s="1"/>
  <c r="CR45" i="37"/>
  <c r="CS45" i="37" s="1"/>
  <c r="CT45" i="37" s="1"/>
  <c r="CU45" i="37" s="1"/>
  <c r="CV45" i="37" s="1"/>
  <c r="CW45" i="37" s="1"/>
  <c r="CX45" i="37" s="1"/>
  <c r="CY45" i="37" s="1"/>
  <c r="CZ45" i="37" s="1"/>
  <c r="DA45" i="37" s="1"/>
  <c r="AD45" i="85"/>
  <c r="DB45" i="85" s="1"/>
  <c r="DC45" i="85" s="1"/>
  <c r="DD46" i="37"/>
  <c r="DE46" i="37" s="1"/>
  <c r="DF46" i="37" s="1"/>
  <c r="DG46" i="37" s="1"/>
  <c r="DH46" i="37" s="1"/>
  <c r="DI46" i="37" s="1"/>
  <c r="DJ46" i="37" s="1"/>
  <c r="DK46" i="37" s="1"/>
  <c r="DL46" i="37" s="1"/>
  <c r="DM46" i="37" s="1"/>
  <c r="AJ47" i="37"/>
  <c r="AK47" i="37" s="1"/>
  <c r="AL47" i="37" s="1"/>
  <c r="AM47" i="37" s="1"/>
  <c r="AN47" i="37" s="1"/>
  <c r="AO47" i="37" s="1"/>
  <c r="AP47" i="37" s="1"/>
  <c r="AQ47" i="37" s="1"/>
  <c r="AR47" i="37" s="1"/>
  <c r="AS47" i="37" s="1"/>
  <c r="X47" i="85"/>
  <c r="DP47" i="37"/>
  <c r="DQ47" i="37" s="1"/>
  <c r="DR47" i="37" s="1"/>
  <c r="DS47" i="37" s="1"/>
  <c r="DT47" i="37" s="1"/>
  <c r="DU47" i="37" s="1"/>
  <c r="DV47" i="37" s="1"/>
  <c r="DW47" i="37" s="1"/>
  <c r="DX47" i="37" s="1"/>
  <c r="DY47" i="37" s="1"/>
  <c r="BJ49" i="37"/>
  <c r="BK49" i="37" s="1"/>
  <c r="BL49" i="37" s="1"/>
  <c r="BM49" i="37" s="1"/>
  <c r="BN49" i="37" s="1"/>
  <c r="BO49" i="37" s="1"/>
  <c r="BP49" i="37" s="1"/>
  <c r="BQ49" i="37" s="1"/>
  <c r="CR49" i="37"/>
  <c r="CS49" i="37" s="1"/>
  <c r="CT49" i="37" s="1"/>
  <c r="CU49" i="37" s="1"/>
  <c r="CV49" i="37" s="1"/>
  <c r="CW49" i="37" s="1"/>
  <c r="CX49" i="37" s="1"/>
  <c r="CY49" i="37" s="1"/>
  <c r="CZ49" i="37" s="1"/>
  <c r="DA49" i="37" s="1"/>
  <c r="DD50" i="37"/>
  <c r="DE50" i="37" s="1"/>
  <c r="DF50" i="37" s="1"/>
  <c r="DG50" i="37" s="1"/>
  <c r="DH50" i="37" s="1"/>
  <c r="DI50" i="37" s="1"/>
  <c r="DJ50" i="37" s="1"/>
  <c r="DK50" i="37" s="1"/>
  <c r="DL50" i="37" s="1"/>
  <c r="DM50" i="37" s="1"/>
  <c r="AE50" i="85"/>
  <c r="AJ51" i="37"/>
  <c r="AK51" i="37" s="1"/>
  <c r="AL51" i="37" s="1"/>
  <c r="AM51" i="37" s="1"/>
  <c r="AN51" i="37" s="1"/>
  <c r="AO51" i="37" s="1"/>
  <c r="AP51" i="37" s="1"/>
  <c r="AQ51" i="37" s="1"/>
  <c r="AR51" i="37" s="1"/>
  <c r="AS51" i="37" s="1"/>
  <c r="DP51" i="37"/>
  <c r="DQ51" i="37" s="1"/>
  <c r="DR51" i="37" s="1"/>
  <c r="DS51" i="37" s="1"/>
  <c r="DT51" i="37" s="1"/>
  <c r="DU51" i="37" s="1"/>
  <c r="DV51" i="37" s="1"/>
  <c r="DW51" i="37" s="1"/>
  <c r="DX51" i="37" s="1"/>
  <c r="DY51" i="37" s="1"/>
  <c r="AF51" i="85"/>
  <c r="AY51" i="85" s="1"/>
  <c r="BJ53" i="37"/>
  <c r="BK53" i="37" s="1"/>
  <c r="BL53" i="37" s="1"/>
  <c r="BM53" i="37" s="1"/>
  <c r="BN53" i="37" s="1"/>
  <c r="BO53" i="37" s="1"/>
  <c r="BP53" i="37" s="1"/>
  <c r="BQ53" i="37" s="1"/>
  <c r="CR53" i="37"/>
  <c r="CS53" i="37" s="1"/>
  <c r="CT53" i="37" s="1"/>
  <c r="CU53" i="37" s="1"/>
  <c r="CV53" i="37" s="1"/>
  <c r="CW53" i="37" s="1"/>
  <c r="CX53" i="37" s="1"/>
  <c r="CY53" i="37" s="1"/>
  <c r="CZ53" i="37" s="1"/>
  <c r="DA53" i="37" s="1"/>
  <c r="AD53" i="85"/>
  <c r="DB53" i="85" s="1"/>
  <c r="DC53" i="85" s="1"/>
  <c r="DD54" i="37"/>
  <c r="DE54" i="37" s="1"/>
  <c r="DF54" i="37" s="1"/>
  <c r="DG54" i="37" s="1"/>
  <c r="DH54" i="37" s="1"/>
  <c r="DI54" i="37" s="1"/>
  <c r="DJ54" i="37" s="1"/>
  <c r="DK54" i="37" s="1"/>
  <c r="DL54" i="37" s="1"/>
  <c r="DM54" i="37" s="1"/>
  <c r="AJ55" i="37"/>
  <c r="AK55" i="37" s="1"/>
  <c r="AL55" i="37" s="1"/>
  <c r="AM55" i="37" s="1"/>
  <c r="AN55" i="37" s="1"/>
  <c r="AO55" i="37" s="1"/>
  <c r="AP55" i="37" s="1"/>
  <c r="AQ55" i="37" s="1"/>
  <c r="AR55" i="37" s="1"/>
  <c r="AS55" i="37" s="1"/>
  <c r="X55" i="85"/>
  <c r="DP55" i="37"/>
  <c r="DQ55" i="37" s="1"/>
  <c r="DR55" i="37" s="1"/>
  <c r="DS55" i="37" s="1"/>
  <c r="DT55" i="37" s="1"/>
  <c r="DU55" i="37" s="1"/>
  <c r="DV55" i="37" s="1"/>
  <c r="DW55" i="37" s="1"/>
  <c r="DX55" i="37" s="1"/>
  <c r="DY55" i="37" s="1"/>
  <c r="BJ57" i="37"/>
  <c r="BK57" i="37" s="1"/>
  <c r="BL57" i="37" s="1"/>
  <c r="BM57" i="37" s="1"/>
  <c r="BN57" i="37" s="1"/>
  <c r="BO57" i="37" s="1"/>
  <c r="BP57" i="37" s="1"/>
  <c r="BQ57" i="37" s="1"/>
  <c r="Z57" i="85"/>
  <c r="CR57" i="37"/>
  <c r="CS57" i="37" s="1"/>
  <c r="CT57" i="37" s="1"/>
  <c r="CU57" i="37" s="1"/>
  <c r="CV57" i="37" s="1"/>
  <c r="CW57" i="37" s="1"/>
  <c r="CX57" i="37" s="1"/>
  <c r="CY57" i="37" s="1"/>
  <c r="CZ57" i="37" s="1"/>
  <c r="DA57" i="37" s="1"/>
  <c r="DD58" i="37"/>
  <c r="DE58" i="37" s="1"/>
  <c r="DF58" i="37" s="1"/>
  <c r="DG58" i="37" s="1"/>
  <c r="DH58" i="37" s="1"/>
  <c r="DI58" i="37" s="1"/>
  <c r="DJ58" i="37" s="1"/>
  <c r="DK58" i="37" s="1"/>
  <c r="DL58" i="37" s="1"/>
  <c r="DM58" i="37" s="1"/>
  <c r="AE58" i="85"/>
  <c r="AJ59" i="37"/>
  <c r="AK59" i="37" s="1"/>
  <c r="AL59" i="37" s="1"/>
  <c r="AM59" i="37" s="1"/>
  <c r="AN59" i="37" s="1"/>
  <c r="AO59" i="37" s="1"/>
  <c r="AP59" i="37" s="1"/>
  <c r="AQ59" i="37" s="1"/>
  <c r="AR59" i="37" s="1"/>
  <c r="AS59" i="37" s="1"/>
  <c r="DP59" i="37"/>
  <c r="DQ59" i="37" s="1"/>
  <c r="DR59" i="37" s="1"/>
  <c r="DS59" i="37" s="1"/>
  <c r="DT59" i="37" s="1"/>
  <c r="DU59" i="37" s="1"/>
  <c r="DV59" i="37" s="1"/>
  <c r="DW59" i="37" s="1"/>
  <c r="DX59" i="37" s="1"/>
  <c r="DY59" i="37" s="1"/>
  <c r="AF59" i="85"/>
  <c r="AY59" i="85" s="1"/>
  <c r="BJ61" i="37"/>
  <c r="BK61" i="37" s="1"/>
  <c r="BL61" i="37" s="1"/>
  <c r="BM61" i="37" s="1"/>
  <c r="BN61" i="37" s="1"/>
  <c r="BO61" i="37" s="1"/>
  <c r="BP61" i="37" s="1"/>
  <c r="BQ61" i="37" s="1"/>
  <c r="CR61" i="37"/>
  <c r="CS61" i="37" s="1"/>
  <c r="CT61" i="37" s="1"/>
  <c r="CU61" i="37" s="1"/>
  <c r="CV61" i="37" s="1"/>
  <c r="CW61" i="37" s="1"/>
  <c r="CX61" i="37" s="1"/>
  <c r="CY61" i="37" s="1"/>
  <c r="CZ61" i="37" s="1"/>
  <c r="DA61" i="37" s="1"/>
  <c r="AD61" i="85"/>
  <c r="DB61" i="85" s="1"/>
  <c r="DC61" i="85" s="1"/>
  <c r="DD62" i="37"/>
  <c r="DE62" i="37" s="1"/>
  <c r="DF62" i="37" s="1"/>
  <c r="DG62" i="37" s="1"/>
  <c r="DH62" i="37" s="1"/>
  <c r="DI62" i="37" s="1"/>
  <c r="DJ62" i="37" s="1"/>
  <c r="DK62" i="37" s="1"/>
  <c r="DL62" i="37" s="1"/>
  <c r="DM62" i="37" s="1"/>
  <c r="AJ63" i="37"/>
  <c r="AK63" i="37" s="1"/>
  <c r="AL63" i="37" s="1"/>
  <c r="AM63" i="37" s="1"/>
  <c r="AN63" i="37" s="1"/>
  <c r="AO63" i="37" s="1"/>
  <c r="AP63" i="37" s="1"/>
  <c r="AQ63" i="37" s="1"/>
  <c r="AR63" i="37" s="1"/>
  <c r="AS63" i="37" s="1"/>
  <c r="X63" i="85"/>
  <c r="DP63" i="37"/>
  <c r="DQ63" i="37" s="1"/>
  <c r="DR63" i="37" s="1"/>
  <c r="DS63" i="37" s="1"/>
  <c r="DT63" i="37" s="1"/>
  <c r="DU63" i="37" s="1"/>
  <c r="DV63" i="37" s="1"/>
  <c r="DW63" i="37" s="1"/>
  <c r="DX63" i="37" s="1"/>
  <c r="DY63" i="37" s="1"/>
  <c r="BJ65" i="37"/>
  <c r="BK65" i="37" s="1"/>
  <c r="BL65" i="37" s="1"/>
  <c r="BM65" i="37" s="1"/>
  <c r="BN65" i="37" s="1"/>
  <c r="BO65" i="37" s="1"/>
  <c r="BP65" i="37" s="1"/>
  <c r="BQ65" i="37" s="1"/>
  <c r="Z65" i="85"/>
  <c r="CR65" i="37"/>
  <c r="CS65" i="37" s="1"/>
  <c r="CT65" i="37" s="1"/>
  <c r="CU65" i="37" s="1"/>
  <c r="CV65" i="37" s="1"/>
  <c r="CW65" i="37" s="1"/>
  <c r="CX65" i="37" s="1"/>
  <c r="CY65" i="37" s="1"/>
  <c r="CZ65" i="37" s="1"/>
  <c r="DA65" i="37" s="1"/>
  <c r="DD66" i="37"/>
  <c r="DE66" i="37" s="1"/>
  <c r="DF66" i="37" s="1"/>
  <c r="DG66" i="37" s="1"/>
  <c r="DH66" i="37" s="1"/>
  <c r="DI66" i="37" s="1"/>
  <c r="DJ66" i="37" s="1"/>
  <c r="DK66" i="37" s="1"/>
  <c r="DL66" i="37" s="1"/>
  <c r="DM66" i="37" s="1"/>
  <c r="AE66" i="85"/>
  <c r="AJ67" i="37"/>
  <c r="AK67" i="37" s="1"/>
  <c r="AL67" i="37" s="1"/>
  <c r="AM67" i="37" s="1"/>
  <c r="AN67" i="37" s="1"/>
  <c r="AO67" i="37" s="1"/>
  <c r="AP67" i="37" s="1"/>
  <c r="AQ67" i="37" s="1"/>
  <c r="AR67" i="37" s="1"/>
  <c r="AS67" i="37" s="1"/>
  <c r="DP67" i="37"/>
  <c r="DQ67" i="37" s="1"/>
  <c r="DR67" i="37" s="1"/>
  <c r="DS67" i="37" s="1"/>
  <c r="DT67" i="37" s="1"/>
  <c r="DU67" i="37" s="1"/>
  <c r="DV67" i="37" s="1"/>
  <c r="DW67" i="37" s="1"/>
  <c r="DX67" i="37" s="1"/>
  <c r="DY67" i="37" s="1"/>
  <c r="AF67" i="85"/>
  <c r="AY67" i="85" s="1"/>
  <c r="BJ69" i="37"/>
  <c r="BK69" i="37" s="1"/>
  <c r="BL69" i="37" s="1"/>
  <c r="BM69" i="37" s="1"/>
  <c r="BN69" i="37" s="1"/>
  <c r="BO69" i="37" s="1"/>
  <c r="BP69" i="37" s="1"/>
  <c r="BQ69" i="37" s="1"/>
  <c r="CR69" i="37"/>
  <c r="CS69" i="37" s="1"/>
  <c r="CT69" i="37" s="1"/>
  <c r="CU69" i="37" s="1"/>
  <c r="CV69" i="37" s="1"/>
  <c r="CW69" i="37" s="1"/>
  <c r="CX69" i="37" s="1"/>
  <c r="CY69" i="37" s="1"/>
  <c r="CZ69" i="37" s="1"/>
  <c r="DA69" i="37" s="1"/>
  <c r="AD69" i="85"/>
  <c r="DB69" i="85" s="1"/>
  <c r="DC69" i="85" s="1"/>
  <c r="DD70" i="37"/>
  <c r="DE70" i="37" s="1"/>
  <c r="DF70" i="37" s="1"/>
  <c r="DG70" i="37" s="1"/>
  <c r="DH70" i="37" s="1"/>
  <c r="DI70" i="37" s="1"/>
  <c r="DJ70" i="37" s="1"/>
  <c r="DK70" i="37" s="1"/>
  <c r="DL70" i="37" s="1"/>
  <c r="DM70" i="37" s="1"/>
  <c r="AJ71" i="37"/>
  <c r="AK71" i="37" s="1"/>
  <c r="AL71" i="37" s="1"/>
  <c r="AM71" i="37" s="1"/>
  <c r="AN71" i="37" s="1"/>
  <c r="AO71" i="37" s="1"/>
  <c r="AP71" i="37" s="1"/>
  <c r="AQ71" i="37" s="1"/>
  <c r="AR71" i="37" s="1"/>
  <c r="AS71" i="37" s="1"/>
  <c r="X71" i="85"/>
  <c r="DP71" i="37"/>
  <c r="DQ71" i="37" s="1"/>
  <c r="DR71" i="37" s="1"/>
  <c r="DS71" i="37" s="1"/>
  <c r="DT71" i="37" s="1"/>
  <c r="DU71" i="37" s="1"/>
  <c r="DV71" i="37" s="1"/>
  <c r="DW71" i="37" s="1"/>
  <c r="DX71" i="37" s="1"/>
  <c r="DY71" i="37" s="1"/>
  <c r="BJ73" i="37"/>
  <c r="BK73" i="37" s="1"/>
  <c r="BL73" i="37" s="1"/>
  <c r="BM73" i="37" s="1"/>
  <c r="BN73" i="37" s="1"/>
  <c r="BO73" i="37" s="1"/>
  <c r="BP73" i="37" s="1"/>
  <c r="BQ73" i="37" s="1"/>
  <c r="Z73" i="85"/>
  <c r="CR73" i="37"/>
  <c r="CS73" i="37" s="1"/>
  <c r="CT73" i="37" s="1"/>
  <c r="CU73" i="37" s="1"/>
  <c r="CV73" i="37" s="1"/>
  <c r="CW73" i="37" s="1"/>
  <c r="CX73" i="37" s="1"/>
  <c r="CY73" i="37" s="1"/>
  <c r="CZ73" i="37" s="1"/>
  <c r="DA73" i="37" s="1"/>
  <c r="DD74" i="37"/>
  <c r="DE74" i="37" s="1"/>
  <c r="DF74" i="37" s="1"/>
  <c r="DG74" i="37" s="1"/>
  <c r="DH74" i="37" s="1"/>
  <c r="DI74" i="37" s="1"/>
  <c r="DJ74" i="37" s="1"/>
  <c r="DK74" i="37" s="1"/>
  <c r="DL74" i="37" s="1"/>
  <c r="DM74" i="37" s="1"/>
  <c r="AE74" i="85"/>
  <c r="AJ75" i="37"/>
  <c r="AK75" i="37" s="1"/>
  <c r="AL75" i="37" s="1"/>
  <c r="AM75" i="37" s="1"/>
  <c r="AN75" i="37" s="1"/>
  <c r="AO75" i="37" s="1"/>
  <c r="AP75" i="37" s="1"/>
  <c r="AQ75" i="37" s="1"/>
  <c r="AR75" i="37" s="1"/>
  <c r="AS75" i="37" s="1"/>
  <c r="DP75" i="37"/>
  <c r="DQ75" i="37" s="1"/>
  <c r="DR75" i="37" s="1"/>
  <c r="DS75" i="37" s="1"/>
  <c r="DT75" i="37" s="1"/>
  <c r="DU75" i="37" s="1"/>
  <c r="DV75" i="37" s="1"/>
  <c r="DW75" i="37" s="1"/>
  <c r="DX75" i="37" s="1"/>
  <c r="DY75" i="37" s="1"/>
  <c r="AF75" i="85"/>
  <c r="AY75" i="85" s="1"/>
  <c r="BJ77" i="37"/>
  <c r="BK77" i="37" s="1"/>
  <c r="BL77" i="37" s="1"/>
  <c r="BM77" i="37" s="1"/>
  <c r="BN77" i="37" s="1"/>
  <c r="BO77" i="37" s="1"/>
  <c r="BP77" i="37" s="1"/>
  <c r="BQ77" i="37" s="1"/>
  <c r="CR77" i="37"/>
  <c r="CS77" i="37" s="1"/>
  <c r="CT77" i="37" s="1"/>
  <c r="CU77" i="37" s="1"/>
  <c r="CV77" i="37" s="1"/>
  <c r="CW77" i="37" s="1"/>
  <c r="CX77" i="37" s="1"/>
  <c r="CY77" i="37" s="1"/>
  <c r="CZ77" i="37" s="1"/>
  <c r="DA77" i="37" s="1"/>
  <c r="AD77" i="85"/>
  <c r="DB77" i="85" s="1"/>
  <c r="DC77" i="85" s="1"/>
  <c r="DD78" i="37"/>
  <c r="DE78" i="37" s="1"/>
  <c r="DF78" i="37" s="1"/>
  <c r="DG78" i="37" s="1"/>
  <c r="DH78" i="37" s="1"/>
  <c r="DI78" i="37" s="1"/>
  <c r="DJ78" i="37" s="1"/>
  <c r="DK78" i="37" s="1"/>
  <c r="DL78" i="37" s="1"/>
  <c r="DM78" i="37" s="1"/>
  <c r="AJ79" i="37"/>
  <c r="AK79" i="37" s="1"/>
  <c r="AL79" i="37" s="1"/>
  <c r="AM79" i="37" s="1"/>
  <c r="AN79" i="37" s="1"/>
  <c r="AO79" i="37" s="1"/>
  <c r="AP79" i="37" s="1"/>
  <c r="AQ79" i="37" s="1"/>
  <c r="AR79" i="37" s="1"/>
  <c r="AS79" i="37" s="1"/>
  <c r="X79" i="85"/>
  <c r="DP79" i="37"/>
  <c r="DQ79" i="37" s="1"/>
  <c r="DR79" i="37" s="1"/>
  <c r="DS79" i="37" s="1"/>
  <c r="DT79" i="37" s="1"/>
  <c r="DU79" i="37" s="1"/>
  <c r="DV79" i="37" s="1"/>
  <c r="DW79" i="37" s="1"/>
  <c r="DX79" i="37" s="1"/>
  <c r="DY79" i="37" s="1"/>
  <c r="BJ81" i="37"/>
  <c r="BK81" i="37" s="1"/>
  <c r="BL81" i="37" s="1"/>
  <c r="BM81" i="37" s="1"/>
  <c r="BN81" i="37" s="1"/>
  <c r="BO81" i="37" s="1"/>
  <c r="BP81" i="37" s="1"/>
  <c r="BQ81" i="37" s="1"/>
  <c r="CR81" i="37"/>
  <c r="CS81" i="37" s="1"/>
  <c r="CT81" i="37" s="1"/>
  <c r="CU81" i="37" s="1"/>
  <c r="CV81" i="37" s="1"/>
  <c r="CW81" i="37" s="1"/>
  <c r="CX81" i="37" s="1"/>
  <c r="CY81" i="37" s="1"/>
  <c r="CZ81" i="37" s="1"/>
  <c r="DA81" i="37" s="1"/>
  <c r="DD82" i="37"/>
  <c r="DE82" i="37" s="1"/>
  <c r="DF82" i="37" s="1"/>
  <c r="DG82" i="37" s="1"/>
  <c r="DH82" i="37" s="1"/>
  <c r="DI82" i="37" s="1"/>
  <c r="DJ82" i="37" s="1"/>
  <c r="DK82" i="37" s="1"/>
  <c r="DL82" i="37" s="1"/>
  <c r="DM82" i="37" s="1"/>
  <c r="AE82" i="85"/>
  <c r="AJ83" i="37"/>
  <c r="AK83" i="37" s="1"/>
  <c r="AL83" i="37" s="1"/>
  <c r="AM83" i="37" s="1"/>
  <c r="AN83" i="37" s="1"/>
  <c r="AO83" i="37" s="1"/>
  <c r="AP83" i="37" s="1"/>
  <c r="AQ83" i="37" s="1"/>
  <c r="AR83" i="37" s="1"/>
  <c r="AS83" i="37" s="1"/>
  <c r="DP83" i="37"/>
  <c r="DQ83" i="37" s="1"/>
  <c r="DR83" i="37" s="1"/>
  <c r="DS83" i="37" s="1"/>
  <c r="DT83" i="37" s="1"/>
  <c r="DU83" i="37" s="1"/>
  <c r="DV83" i="37" s="1"/>
  <c r="DW83" i="37" s="1"/>
  <c r="DX83" i="37" s="1"/>
  <c r="DY83" i="37" s="1"/>
  <c r="AF83" i="85"/>
  <c r="AY83" i="85" s="1"/>
  <c r="BJ85" i="37"/>
  <c r="BK85" i="37" s="1"/>
  <c r="BL85" i="37" s="1"/>
  <c r="BM85" i="37" s="1"/>
  <c r="BN85" i="37" s="1"/>
  <c r="BO85" i="37" s="1"/>
  <c r="BP85" i="37" s="1"/>
  <c r="BQ85" i="37" s="1"/>
  <c r="CR85" i="37"/>
  <c r="CS85" i="37" s="1"/>
  <c r="CT85" i="37" s="1"/>
  <c r="CU85" i="37" s="1"/>
  <c r="CV85" i="37" s="1"/>
  <c r="CW85" i="37" s="1"/>
  <c r="CX85" i="37" s="1"/>
  <c r="CY85" i="37" s="1"/>
  <c r="CZ85" i="37" s="1"/>
  <c r="DA85" i="37" s="1"/>
  <c r="AD85" i="85"/>
  <c r="DB85" i="85" s="1"/>
  <c r="DC85" i="85" s="1"/>
  <c r="DD86" i="37"/>
  <c r="DE86" i="37" s="1"/>
  <c r="DF86" i="37" s="1"/>
  <c r="DG86" i="37" s="1"/>
  <c r="DH86" i="37" s="1"/>
  <c r="DI86" i="37" s="1"/>
  <c r="DJ86" i="37" s="1"/>
  <c r="DK86" i="37" s="1"/>
  <c r="DL86" i="37" s="1"/>
  <c r="DM86" i="37" s="1"/>
  <c r="AJ87" i="37"/>
  <c r="AK87" i="37" s="1"/>
  <c r="AL87" i="37" s="1"/>
  <c r="AM87" i="37" s="1"/>
  <c r="AN87" i="37" s="1"/>
  <c r="AO87" i="37" s="1"/>
  <c r="AP87" i="37" s="1"/>
  <c r="AQ87" i="37" s="1"/>
  <c r="AR87" i="37" s="1"/>
  <c r="AS87" i="37" s="1"/>
  <c r="X87" i="85"/>
  <c r="DP87" i="37"/>
  <c r="DQ87" i="37" s="1"/>
  <c r="DR87" i="37" s="1"/>
  <c r="DS87" i="37" s="1"/>
  <c r="DT87" i="37" s="1"/>
  <c r="DU87" i="37" s="1"/>
  <c r="DV87" i="37" s="1"/>
  <c r="DW87" i="37" s="1"/>
  <c r="DX87" i="37" s="1"/>
  <c r="DY87" i="37" s="1"/>
  <c r="BJ89" i="37"/>
  <c r="BK89" i="37" s="1"/>
  <c r="BL89" i="37" s="1"/>
  <c r="BM89" i="37" s="1"/>
  <c r="BN89" i="37" s="1"/>
  <c r="BO89" i="37" s="1"/>
  <c r="BP89" i="37" s="1"/>
  <c r="BQ89" i="37" s="1"/>
  <c r="Z89" i="85"/>
  <c r="CR89" i="37"/>
  <c r="CS89" i="37" s="1"/>
  <c r="CT89" i="37" s="1"/>
  <c r="CU89" i="37" s="1"/>
  <c r="CV89" i="37" s="1"/>
  <c r="CW89" i="37" s="1"/>
  <c r="CX89" i="37" s="1"/>
  <c r="CY89" i="37" s="1"/>
  <c r="CZ89" i="37" s="1"/>
  <c r="DA89" i="37" s="1"/>
  <c r="DD90" i="37"/>
  <c r="DE90" i="37" s="1"/>
  <c r="DF90" i="37" s="1"/>
  <c r="DG90" i="37" s="1"/>
  <c r="DH90" i="37" s="1"/>
  <c r="DI90" i="37" s="1"/>
  <c r="DJ90" i="37" s="1"/>
  <c r="DK90" i="37" s="1"/>
  <c r="DL90" i="37" s="1"/>
  <c r="DM90" i="37" s="1"/>
  <c r="AE90" i="85"/>
  <c r="AJ91" i="37"/>
  <c r="AK91" i="37" s="1"/>
  <c r="AL91" i="37" s="1"/>
  <c r="AM91" i="37" s="1"/>
  <c r="AN91" i="37" s="1"/>
  <c r="AO91" i="37" s="1"/>
  <c r="AP91" i="37" s="1"/>
  <c r="AQ91" i="37" s="1"/>
  <c r="AR91" i="37" s="1"/>
  <c r="AS91" i="37" s="1"/>
  <c r="DP91" i="37"/>
  <c r="DQ91" i="37" s="1"/>
  <c r="DR91" i="37" s="1"/>
  <c r="DS91" i="37" s="1"/>
  <c r="DT91" i="37" s="1"/>
  <c r="DU91" i="37" s="1"/>
  <c r="DV91" i="37" s="1"/>
  <c r="DW91" i="37" s="1"/>
  <c r="DX91" i="37" s="1"/>
  <c r="DY91" i="37" s="1"/>
  <c r="AF91" i="85"/>
  <c r="AY91" i="85" s="1"/>
  <c r="BJ93" i="37"/>
  <c r="BK93" i="37" s="1"/>
  <c r="BL93" i="37" s="1"/>
  <c r="BM93" i="37" s="1"/>
  <c r="BN93" i="37" s="1"/>
  <c r="BO93" i="37" s="1"/>
  <c r="BP93" i="37" s="1"/>
  <c r="BQ93" i="37" s="1"/>
  <c r="CR93" i="37"/>
  <c r="CS93" i="37" s="1"/>
  <c r="CT93" i="37" s="1"/>
  <c r="CU93" i="37" s="1"/>
  <c r="CV93" i="37" s="1"/>
  <c r="CW93" i="37" s="1"/>
  <c r="CX93" i="37" s="1"/>
  <c r="CY93" i="37" s="1"/>
  <c r="CZ93" i="37" s="1"/>
  <c r="DA93" i="37" s="1"/>
  <c r="AD93" i="85"/>
  <c r="DB93" i="85" s="1"/>
  <c r="DC93" i="85" s="1"/>
  <c r="DD94" i="37"/>
  <c r="DE94" i="37" s="1"/>
  <c r="DF94" i="37" s="1"/>
  <c r="DG94" i="37" s="1"/>
  <c r="DH94" i="37" s="1"/>
  <c r="DI94" i="37" s="1"/>
  <c r="DJ94" i="37" s="1"/>
  <c r="DK94" i="37" s="1"/>
  <c r="DL94" i="37" s="1"/>
  <c r="DM94" i="37" s="1"/>
  <c r="AJ95" i="37"/>
  <c r="AK95" i="37" s="1"/>
  <c r="AL95" i="37" s="1"/>
  <c r="AM95" i="37" s="1"/>
  <c r="AN95" i="37" s="1"/>
  <c r="AO95" i="37" s="1"/>
  <c r="AP95" i="37" s="1"/>
  <c r="AQ95" i="37" s="1"/>
  <c r="AR95" i="37" s="1"/>
  <c r="AS95" i="37" s="1"/>
  <c r="X95" i="85"/>
  <c r="DP95" i="37"/>
  <c r="DQ95" i="37" s="1"/>
  <c r="DR95" i="37" s="1"/>
  <c r="DS95" i="37" s="1"/>
  <c r="DT95" i="37" s="1"/>
  <c r="DU95" i="37" s="1"/>
  <c r="DV95" i="37" s="1"/>
  <c r="DW95" i="37" s="1"/>
  <c r="DX95" i="37" s="1"/>
  <c r="DY95" i="37" s="1"/>
  <c r="BJ97" i="37"/>
  <c r="BK97" i="37" s="1"/>
  <c r="BL97" i="37" s="1"/>
  <c r="BM97" i="37" s="1"/>
  <c r="BN97" i="37" s="1"/>
  <c r="BO97" i="37" s="1"/>
  <c r="BP97" i="37" s="1"/>
  <c r="BQ97" i="37" s="1"/>
  <c r="Z97" i="85"/>
  <c r="CR97" i="37"/>
  <c r="CS97" i="37" s="1"/>
  <c r="CT97" i="37" s="1"/>
  <c r="CU97" i="37" s="1"/>
  <c r="CV97" i="37" s="1"/>
  <c r="CW97" i="37" s="1"/>
  <c r="CX97" i="37" s="1"/>
  <c r="CY97" i="37" s="1"/>
  <c r="CZ97" i="37" s="1"/>
  <c r="DA97" i="37" s="1"/>
  <c r="DD98" i="37"/>
  <c r="DE98" i="37" s="1"/>
  <c r="DF98" i="37" s="1"/>
  <c r="DG98" i="37" s="1"/>
  <c r="DH98" i="37" s="1"/>
  <c r="DI98" i="37" s="1"/>
  <c r="DJ98" i="37" s="1"/>
  <c r="DK98" i="37" s="1"/>
  <c r="DL98" i="37" s="1"/>
  <c r="DM98" i="37" s="1"/>
  <c r="AE98" i="85"/>
  <c r="AJ99" i="37"/>
  <c r="AK99" i="37" s="1"/>
  <c r="AL99" i="37" s="1"/>
  <c r="AM99" i="37" s="1"/>
  <c r="AN99" i="37" s="1"/>
  <c r="AO99" i="37" s="1"/>
  <c r="AP99" i="37" s="1"/>
  <c r="AQ99" i="37" s="1"/>
  <c r="AR99" i="37" s="1"/>
  <c r="AS99" i="37" s="1"/>
  <c r="DP99" i="37"/>
  <c r="DQ99" i="37" s="1"/>
  <c r="DR99" i="37" s="1"/>
  <c r="DS99" i="37" s="1"/>
  <c r="DT99" i="37" s="1"/>
  <c r="DU99" i="37" s="1"/>
  <c r="DV99" i="37" s="1"/>
  <c r="DW99" i="37" s="1"/>
  <c r="DX99" i="37" s="1"/>
  <c r="DY99" i="37" s="1"/>
  <c r="AF99" i="85"/>
  <c r="AY99" i="85" s="1"/>
  <c r="BJ101" i="37"/>
  <c r="BK101" i="37" s="1"/>
  <c r="BL101" i="37" s="1"/>
  <c r="BM101" i="37" s="1"/>
  <c r="BN101" i="37" s="1"/>
  <c r="BO101" i="37" s="1"/>
  <c r="BP101" i="37" s="1"/>
  <c r="BQ101" i="37" s="1"/>
  <c r="CR101" i="37"/>
  <c r="CS101" i="37" s="1"/>
  <c r="CT101" i="37" s="1"/>
  <c r="CU101" i="37" s="1"/>
  <c r="CV101" i="37" s="1"/>
  <c r="CW101" i="37" s="1"/>
  <c r="CX101" i="37" s="1"/>
  <c r="CY101" i="37" s="1"/>
  <c r="CZ101" i="37" s="1"/>
  <c r="DA101" i="37" s="1"/>
  <c r="AD101" i="85"/>
  <c r="DB101" i="85" s="1"/>
  <c r="DC101" i="85" s="1"/>
  <c r="DD102" i="37"/>
  <c r="DE102" i="37" s="1"/>
  <c r="DF102" i="37" s="1"/>
  <c r="DG102" i="37" s="1"/>
  <c r="DH102" i="37" s="1"/>
  <c r="DI102" i="37" s="1"/>
  <c r="DJ102" i="37" s="1"/>
  <c r="DK102" i="37" s="1"/>
  <c r="DL102" i="37" s="1"/>
  <c r="DM102" i="37" s="1"/>
  <c r="AJ103" i="37"/>
  <c r="AK103" i="37" s="1"/>
  <c r="AL103" i="37" s="1"/>
  <c r="AM103" i="37" s="1"/>
  <c r="AN103" i="37" s="1"/>
  <c r="AO103" i="37" s="1"/>
  <c r="AP103" i="37" s="1"/>
  <c r="AQ103" i="37" s="1"/>
  <c r="AR103" i="37" s="1"/>
  <c r="AS103" i="37" s="1"/>
  <c r="X103" i="85"/>
  <c r="DP103" i="37"/>
  <c r="DQ103" i="37" s="1"/>
  <c r="DR103" i="37" s="1"/>
  <c r="DS103" i="37" s="1"/>
  <c r="DT103" i="37" s="1"/>
  <c r="DU103" i="37" s="1"/>
  <c r="DV103" i="37" s="1"/>
  <c r="DW103" i="37" s="1"/>
  <c r="DX103" i="37" s="1"/>
  <c r="DY103" i="37" s="1"/>
  <c r="BJ105" i="37"/>
  <c r="BK105" i="37" s="1"/>
  <c r="BL105" i="37" s="1"/>
  <c r="BM105" i="37" s="1"/>
  <c r="BN105" i="37" s="1"/>
  <c r="BO105" i="37" s="1"/>
  <c r="BP105" i="37" s="1"/>
  <c r="BQ105" i="37" s="1"/>
  <c r="Z105" i="85"/>
  <c r="CR105" i="37"/>
  <c r="CS105" i="37" s="1"/>
  <c r="CT105" i="37" s="1"/>
  <c r="CU105" i="37" s="1"/>
  <c r="CV105" i="37" s="1"/>
  <c r="CW105" i="37" s="1"/>
  <c r="CX105" i="37" s="1"/>
  <c r="CY105" i="37" s="1"/>
  <c r="CZ105" i="37" s="1"/>
  <c r="DA105" i="37" s="1"/>
  <c r="DD106" i="37"/>
  <c r="DE106" i="37" s="1"/>
  <c r="DF106" i="37" s="1"/>
  <c r="DG106" i="37" s="1"/>
  <c r="DH106" i="37" s="1"/>
  <c r="DI106" i="37" s="1"/>
  <c r="DJ106" i="37" s="1"/>
  <c r="DK106" i="37" s="1"/>
  <c r="DL106" i="37" s="1"/>
  <c r="DM106" i="37" s="1"/>
  <c r="AE106" i="85"/>
  <c r="AJ107" i="37"/>
  <c r="AK107" i="37" s="1"/>
  <c r="AL107" i="37" s="1"/>
  <c r="AM107" i="37" s="1"/>
  <c r="AN107" i="37" s="1"/>
  <c r="AO107" i="37" s="1"/>
  <c r="AP107" i="37" s="1"/>
  <c r="AQ107" i="37" s="1"/>
  <c r="AR107" i="37" s="1"/>
  <c r="AS107" i="37" s="1"/>
  <c r="DP107" i="37"/>
  <c r="DQ107" i="37" s="1"/>
  <c r="DR107" i="37" s="1"/>
  <c r="DS107" i="37" s="1"/>
  <c r="DT107" i="37" s="1"/>
  <c r="DU107" i="37" s="1"/>
  <c r="DV107" i="37" s="1"/>
  <c r="DW107" i="37" s="1"/>
  <c r="DX107" i="37" s="1"/>
  <c r="DY107" i="37" s="1"/>
  <c r="AF107" i="85"/>
  <c r="AY107" i="85" s="1"/>
  <c r="BJ109" i="37"/>
  <c r="BK109" i="37" s="1"/>
  <c r="BL109" i="37" s="1"/>
  <c r="BM109" i="37" s="1"/>
  <c r="BN109" i="37" s="1"/>
  <c r="BO109" i="37" s="1"/>
  <c r="BP109" i="37" s="1"/>
  <c r="BQ109" i="37" s="1"/>
  <c r="CR109" i="37"/>
  <c r="CS109" i="37" s="1"/>
  <c r="CT109" i="37" s="1"/>
  <c r="CU109" i="37" s="1"/>
  <c r="CV109" i="37" s="1"/>
  <c r="CW109" i="37" s="1"/>
  <c r="CX109" i="37" s="1"/>
  <c r="CY109" i="37" s="1"/>
  <c r="CZ109" i="37" s="1"/>
  <c r="DA109" i="37" s="1"/>
  <c r="AD109" i="85"/>
  <c r="DB109" i="85" s="1"/>
  <c r="DC109" i="85" s="1"/>
  <c r="DD110" i="37"/>
  <c r="DE110" i="37" s="1"/>
  <c r="DF110" i="37" s="1"/>
  <c r="DG110" i="37" s="1"/>
  <c r="DH110" i="37" s="1"/>
  <c r="DI110" i="37" s="1"/>
  <c r="DJ110" i="37" s="1"/>
  <c r="DK110" i="37" s="1"/>
  <c r="DL110" i="37" s="1"/>
  <c r="DM110" i="37" s="1"/>
  <c r="AJ111" i="37"/>
  <c r="AK111" i="37" s="1"/>
  <c r="AL111" i="37" s="1"/>
  <c r="AM111" i="37" s="1"/>
  <c r="AN111" i="37" s="1"/>
  <c r="AO111" i="37" s="1"/>
  <c r="AP111" i="37" s="1"/>
  <c r="AQ111" i="37" s="1"/>
  <c r="AR111" i="37" s="1"/>
  <c r="AS111" i="37" s="1"/>
  <c r="X111" i="85"/>
  <c r="DP111" i="37"/>
  <c r="DQ111" i="37" s="1"/>
  <c r="DR111" i="37" s="1"/>
  <c r="DS111" i="37" s="1"/>
  <c r="DT111" i="37" s="1"/>
  <c r="DU111" i="37" s="1"/>
  <c r="DV111" i="37" s="1"/>
  <c r="DW111" i="37" s="1"/>
  <c r="DX111" i="37" s="1"/>
  <c r="DY111" i="37" s="1"/>
  <c r="BJ113" i="37"/>
  <c r="BK113" i="37" s="1"/>
  <c r="BL113" i="37" s="1"/>
  <c r="BM113" i="37" s="1"/>
  <c r="BN113" i="37" s="1"/>
  <c r="BO113" i="37" s="1"/>
  <c r="BP113" i="37" s="1"/>
  <c r="BQ113" i="37" s="1"/>
  <c r="Z113" i="85"/>
  <c r="CR113" i="37"/>
  <c r="CS113" i="37" s="1"/>
  <c r="CT113" i="37" s="1"/>
  <c r="CU113" i="37" s="1"/>
  <c r="CV113" i="37" s="1"/>
  <c r="CW113" i="37" s="1"/>
  <c r="CX113" i="37" s="1"/>
  <c r="CY113" i="37" s="1"/>
  <c r="CZ113" i="37" s="1"/>
  <c r="DA113" i="37" s="1"/>
  <c r="DD114" i="37"/>
  <c r="DE114" i="37" s="1"/>
  <c r="DF114" i="37" s="1"/>
  <c r="DG114" i="37" s="1"/>
  <c r="DH114" i="37" s="1"/>
  <c r="DI114" i="37" s="1"/>
  <c r="DJ114" i="37" s="1"/>
  <c r="DK114" i="37" s="1"/>
  <c r="DL114" i="37" s="1"/>
  <c r="DM114" i="37" s="1"/>
  <c r="AE114" i="85"/>
  <c r="AJ115" i="37"/>
  <c r="AK115" i="37" s="1"/>
  <c r="AL115" i="37" s="1"/>
  <c r="AM115" i="37" s="1"/>
  <c r="AN115" i="37" s="1"/>
  <c r="AO115" i="37" s="1"/>
  <c r="AP115" i="37" s="1"/>
  <c r="AQ115" i="37" s="1"/>
  <c r="AR115" i="37" s="1"/>
  <c r="AS115" i="37" s="1"/>
  <c r="DP115" i="37"/>
  <c r="DQ115" i="37" s="1"/>
  <c r="DR115" i="37" s="1"/>
  <c r="DS115" i="37" s="1"/>
  <c r="DT115" i="37" s="1"/>
  <c r="DU115" i="37" s="1"/>
  <c r="DV115" i="37" s="1"/>
  <c r="DW115" i="37" s="1"/>
  <c r="DX115" i="37" s="1"/>
  <c r="DY115" i="37" s="1"/>
  <c r="AF115" i="85"/>
  <c r="AY115" i="85" s="1"/>
  <c r="CR117" i="37"/>
  <c r="CS117" i="37" s="1"/>
  <c r="CT117" i="37" s="1"/>
  <c r="CU117" i="37" s="1"/>
  <c r="CV117" i="37" s="1"/>
  <c r="CW117" i="37" s="1"/>
  <c r="CX117" i="37" s="1"/>
  <c r="CY117" i="37" s="1"/>
  <c r="CZ117" i="37" s="1"/>
  <c r="DA117" i="37" s="1"/>
  <c r="DD118" i="37"/>
  <c r="AJ119" i="37"/>
  <c r="AK119" i="37" s="1"/>
  <c r="AL119" i="37" s="1"/>
  <c r="AM119" i="37" s="1"/>
  <c r="AN119" i="37" s="1"/>
  <c r="AO119" i="37" s="1"/>
  <c r="AP119" i="37" s="1"/>
  <c r="AQ119" i="37" s="1"/>
  <c r="AR119" i="37" s="1"/>
  <c r="AS119" i="37" s="1"/>
  <c r="DP119" i="37"/>
  <c r="BJ121" i="37"/>
  <c r="BK121" i="37" s="1"/>
  <c r="BL121" i="37" s="1"/>
  <c r="BM121" i="37" s="1"/>
  <c r="BN121" i="37" s="1"/>
  <c r="BO121" i="37" s="1"/>
  <c r="BP121" i="37" s="1"/>
  <c r="BQ121" i="37" s="1"/>
  <c r="Z121" i="85" s="1"/>
  <c r="CR121" i="37"/>
  <c r="DD122" i="37"/>
  <c r="DE122" i="37" s="1"/>
  <c r="DF122" i="37" s="1"/>
  <c r="DG122" i="37" s="1"/>
  <c r="DH122" i="37" s="1"/>
  <c r="DI122" i="37" s="1"/>
  <c r="DJ122" i="37" s="1"/>
  <c r="DK122" i="37" s="1"/>
  <c r="DL122" i="37" s="1"/>
  <c r="DM122" i="37" s="1"/>
  <c r="AE122" i="85"/>
  <c r="AJ123" i="37"/>
  <c r="DP123" i="37"/>
  <c r="DQ123" i="37" s="1"/>
  <c r="DR123" i="37" s="1"/>
  <c r="DS123" i="37" s="1"/>
  <c r="DT123" i="37" s="1"/>
  <c r="DU123" i="37" s="1"/>
  <c r="DV123" i="37" s="1"/>
  <c r="DW123" i="37" s="1"/>
  <c r="DX123" i="37" s="1"/>
  <c r="DY123" i="37" s="1"/>
  <c r="CR125" i="37"/>
  <c r="CS125" i="37" s="1"/>
  <c r="CT125" i="37" s="1"/>
  <c r="CU125" i="37" s="1"/>
  <c r="CV125" i="37" s="1"/>
  <c r="CW125" i="37" s="1"/>
  <c r="CX125" i="37" s="1"/>
  <c r="CY125" i="37" s="1"/>
  <c r="CZ125" i="37" s="1"/>
  <c r="DA125" i="37" s="1"/>
  <c r="DD126" i="37"/>
  <c r="AJ127" i="37"/>
  <c r="AK127" i="37" s="1"/>
  <c r="AL127" i="37" s="1"/>
  <c r="AM127" i="37" s="1"/>
  <c r="AN127" i="37" s="1"/>
  <c r="AO127" i="37" s="1"/>
  <c r="AP127" i="37" s="1"/>
  <c r="AQ127" i="37" s="1"/>
  <c r="AR127" i="37" s="1"/>
  <c r="AS127" i="37" s="1"/>
  <c r="DP127" i="37"/>
  <c r="BJ129" i="37"/>
  <c r="BK129" i="37" s="1"/>
  <c r="BL129" i="37" s="1"/>
  <c r="BM129" i="37" s="1"/>
  <c r="BN129" i="37" s="1"/>
  <c r="BO129" i="37" s="1"/>
  <c r="BP129" i="37" s="1"/>
  <c r="BQ129" i="37" s="1"/>
  <c r="CR129" i="37"/>
  <c r="DD130" i="37"/>
  <c r="DE130" i="37" s="1"/>
  <c r="DF130" i="37" s="1"/>
  <c r="DG130" i="37" s="1"/>
  <c r="DH130" i="37" s="1"/>
  <c r="DI130" i="37" s="1"/>
  <c r="DJ130" i="37" s="1"/>
  <c r="DK130" i="37" s="1"/>
  <c r="DL130" i="37" s="1"/>
  <c r="DM130" i="37" s="1"/>
  <c r="AJ131" i="37"/>
  <c r="DP131" i="37"/>
  <c r="DQ131" i="37" s="1"/>
  <c r="DR131" i="37" s="1"/>
  <c r="DS131" i="37" s="1"/>
  <c r="DT131" i="37" s="1"/>
  <c r="DU131" i="37" s="1"/>
  <c r="DV131" i="37" s="1"/>
  <c r="DW131" i="37" s="1"/>
  <c r="DX131" i="37" s="1"/>
  <c r="DY131" i="37" s="1"/>
  <c r="CR133" i="37"/>
  <c r="CS133" i="37" s="1"/>
  <c r="CT133" i="37" s="1"/>
  <c r="CU133" i="37" s="1"/>
  <c r="CV133" i="37" s="1"/>
  <c r="CW133" i="37" s="1"/>
  <c r="CX133" i="37" s="1"/>
  <c r="CY133" i="37" s="1"/>
  <c r="CZ133" i="37" s="1"/>
  <c r="DA133" i="37" s="1"/>
  <c r="DD134" i="37"/>
  <c r="AJ135" i="37"/>
  <c r="AK135" i="37" s="1"/>
  <c r="AL135" i="37" s="1"/>
  <c r="AM135" i="37" s="1"/>
  <c r="AN135" i="37" s="1"/>
  <c r="AO135" i="37" s="1"/>
  <c r="AP135" i="37" s="1"/>
  <c r="AQ135" i="37" s="1"/>
  <c r="AR135" i="37" s="1"/>
  <c r="AS135" i="37" s="1"/>
  <c r="X135" i="85"/>
  <c r="DP135" i="37"/>
  <c r="BJ137" i="37"/>
  <c r="BK137" i="37" s="1"/>
  <c r="BL137" i="37" s="1"/>
  <c r="BM137" i="37" s="1"/>
  <c r="BN137" i="37" s="1"/>
  <c r="BO137" i="37" s="1"/>
  <c r="BP137" i="37" s="1"/>
  <c r="BQ137" i="37" s="1"/>
  <c r="CR137" i="37"/>
  <c r="DD138" i="37"/>
  <c r="DE138" i="37" s="1"/>
  <c r="DF138" i="37" s="1"/>
  <c r="DG138" i="37" s="1"/>
  <c r="DH138" i="37" s="1"/>
  <c r="DI138" i="37" s="1"/>
  <c r="DJ138" i="37" s="1"/>
  <c r="DK138" i="37" s="1"/>
  <c r="DL138" i="37" s="1"/>
  <c r="DM138" i="37" s="1"/>
  <c r="AJ139" i="37"/>
  <c r="DP139" i="37"/>
  <c r="DQ139" i="37" s="1"/>
  <c r="DR139" i="37" s="1"/>
  <c r="DS139" i="37" s="1"/>
  <c r="DT139" i="37" s="1"/>
  <c r="DU139" i="37" s="1"/>
  <c r="DV139" i="37" s="1"/>
  <c r="DW139" i="37" s="1"/>
  <c r="DX139" i="37" s="1"/>
  <c r="DY139" i="37" s="1"/>
  <c r="CR141" i="37"/>
  <c r="CS141" i="37" s="1"/>
  <c r="CT141" i="37" s="1"/>
  <c r="CU141" i="37" s="1"/>
  <c r="CV141" i="37" s="1"/>
  <c r="CW141" i="37" s="1"/>
  <c r="CX141" i="37" s="1"/>
  <c r="CY141" i="37" s="1"/>
  <c r="CZ141" i="37" s="1"/>
  <c r="DA141" i="37" s="1"/>
  <c r="AD141" i="85"/>
  <c r="DB141" i="85" s="1"/>
  <c r="DC141" i="85" s="1"/>
  <c r="DD142" i="37"/>
  <c r="AJ143" i="37"/>
  <c r="AK143" i="37" s="1"/>
  <c r="AL143" i="37" s="1"/>
  <c r="AM143" i="37" s="1"/>
  <c r="AN143" i="37" s="1"/>
  <c r="AO143" i="37" s="1"/>
  <c r="AP143" i="37" s="1"/>
  <c r="AQ143" i="37" s="1"/>
  <c r="AR143" i="37" s="1"/>
  <c r="AS143" i="37" s="1"/>
  <c r="DP143" i="37"/>
  <c r="BJ145" i="37"/>
  <c r="BK145" i="37" s="1"/>
  <c r="BL145" i="37" s="1"/>
  <c r="BM145" i="37" s="1"/>
  <c r="BN145" i="37" s="1"/>
  <c r="BO145" i="37" s="1"/>
  <c r="BP145" i="37" s="1"/>
  <c r="BQ145" i="37" s="1"/>
  <c r="CR145" i="37"/>
  <c r="DD146" i="37"/>
  <c r="DE146" i="37" s="1"/>
  <c r="DF146" i="37" s="1"/>
  <c r="DG146" i="37" s="1"/>
  <c r="DH146" i="37" s="1"/>
  <c r="DI146" i="37" s="1"/>
  <c r="DJ146" i="37" s="1"/>
  <c r="DK146" i="37" s="1"/>
  <c r="DL146" i="37" s="1"/>
  <c r="DM146" i="37" s="1"/>
  <c r="AJ147" i="37"/>
  <c r="DP147" i="37"/>
  <c r="DQ147" i="37" s="1"/>
  <c r="DR147" i="37" s="1"/>
  <c r="DS147" i="37" s="1"/>
  <c r="DT147" i="37" s="1"/>
  <c r="DU147" i="37" s="1"/>
  <c r="DV147" i="37" s="1"/>
  <c r="DW147" i="37" s="1"/>
  <c r="DX147" i="37" s="1"/>
  <c r="DY147" i="37" s="1"/>
  <c r="AF147" i="85"/>
  <c r="AY147" i="85" s="1"/>
  <c r="CR149" i="37"/>
  <c r="CS149" i="37" s="1"/>
  <c r="CT149" i="37" s="1"/>
  <c r="CU149" i="37" s="1"/>
  <c r="CV149" i="37" s="1"/>
  <c r="CW149" i="37" s="1"/>
  <c r="CX149" i="37" s="1"/>
  <c r="CY149" i="37" s="1"/>
  <c r="CZ149" i="37" s="1"/>
  <c r="DA149" i="37" s="1"/>
  <c r="DD150" i="37"/>
  <c r="AJ151" i="37"/>
  <c r="AK151" i="37" s="1"/>
  <c r="AL151" i="37" s="1"/>
  <c r="AM151" i="37" s="1"/>
  <c r="AN151" i="37" s="1"/>
  <c r="AO151" i="37" s="1"/>
  <c r="AP151" i="37" s="1"/>
  <c r="AQ151" i="37" s="1"/>
  <c r="AR151" i="37" s="1"/>
  <c r="AS151" i="37" s="1"/>
  <c r="DP151" i="37"/>
  <c r="BJ153" i="37"/>
  <c r="BK153" i="37" s="1"/>
  <c r="BL153" i="37" s="1"/>
  <c r="BM153" i="37" s="1"/>
  <c r="BN153" i="37" s="1"/>
  <c r="BO153" i="37" s="1"/>
  <c r="BP153" i="37" s="1"/>
  <c r="BQ153" i="37" s="1"/>
  <c r="CR153" i="37"/>
  <c r="DD154" i="37"/>
  <c r="DE154" i="37" s="1"/>
  <c r="DF154" i="37" s="1"/>
  <c r="DG154" i="37" s="1"/>
  <c r="DH154" i="37" s="1"/>
  <c r="DI154" i="37" s="1"/>
  <c r="DJ154" i="37" s="1"/>
  <c r="DK154" i="37" s="1"/>
  <c r="DL154" i="37" s="1"/>
  <c r="DM154" i="37" s="1"/>
  <c r="AE154" i="85"/>
  <c r="AJ155" i="37"/>
  <c r="DP155" i="37"/>
  <c r="DQ155" i="37" s="1"/>
  <c r="DR155" i="37" s="1"/>
  <c r="DS155" i="37" s="1"/>
  <c r="DT155" i="37" s="1"/>
  <c r="DU155" i="37" s="1"/>
  <c r="DV155" i="37" s="1"/>
  <c r="DW155" i="37" s="1"/>
  <c r="DX155" i="37" s="1"/>
  <c r="DY155" i="37" s="1"/>
  <c r="CR157" i="37"/>
  <c r="CS157" i="37" s="1"/>
  <c r="CT157" i="37" s="1"/>
  <c r="CU157" i="37" s="1"/>
  <c r="CV157" i="37" s="1"/>
  <c r="CW157" i="37" s="1"/>
  <c r="CX157" i="37" s="1"/>
  <c r="CY157" i="37" s="1"/>
  <c r="CZ157" i="37" s="1"/>
  <c r="DA157" i="37" s="1"/>
  <c r="DD158" i="37"/>
  <c r="AJ159" i="37"/>
  <c r="AK159" i="37" s="1"/>
  <c r="AL159" i="37" s="1"/>
  <c r="AM159" i="37" s="1"/>
  <c r="AN159" i="37" s="1"/>
  <c r="AO159" i="37" s="1"/>
  <c r="AP159" i="37" s="1"/>
  <c r="AQ159" i="37" s="1"/>
  <c r="AR159" i="37" s="1"/>
  <c r="AS159" i="37" s="1"/>
  <c r="DP159" i="37"/>
  <c r="BJ161" i="37"/>
  <c r="BK161" i="37" s="1"/>
  <c r="BL161" i="37" s="1"/>
  <c r="BM161" i="37" s="1"/>
  <c r="BN161" i="37" s="1"/>
  <c r="BO161" i="37" s="1"/>
  <c r="BP161" i="37" s="1"/>
  <c r="BQ161" i="37" s="1"/>
  <c r="CR161" i="37"/>
  <c r="DD162" i="37"/>
  <c r="DE162" i="37" s="1"/>
  <c r="DF162" i="37" s="1"/>
  <c r="DG162" i="37" s="1"/>
  <c r="DH162" i="37" s="1"/>
  <c r="DI162" i="37" s="1"/>
  <c r="DJ162" i="37" s="1"/>
  <c r="DK162" i="37" s="1"/>
  <c r="DL162" i="37" s="1"/>
  <c r="DM162" i="37" s="1"/>
  <c r="AJ163" i="37"/>
  <c r="DP163" i="37"/>
  <c r="DQ163" i="37" s="1"/>
  <c r="DR163" i="37" s="1"/>
  <c r="DS163" i="37" s="1"/>
  <c r="DT163" i="37" s="1"/>
  <c r="DU163" i="37" s="1"/>
  <c r="DV163" i="37" s="1"/>
  <c r="DW163" i="37" s="1"/>
  <c r="DX163" i="37" s="1"/>
  <c r="DY163" i="37" s="1"/>
  <c r="CR165" i="37"/>
  <c r="CS165" i="37" s="1"/>
  <c r="CT165" i="37" s="1"/>
  <c r="CU165" i="37" s="1"/>
  <c r="CV165" i="37" s="1"/>
  <c r="CW165" i="37" s="1"/>
  <c r="CX165" i="37" s="1"/>
  <c r="CY165" i="37" s="1"/>
  <c r="CZ165" i="37" s="1"/>
  <c r="DA165" i="37" s="1"/>
  <c r="DD166" i="37"/>
  <c r="AJ167" i="37"/>
  <c r="AK167" i="37" s="1"/>
  <c r="AL167" i="37" s="1"/>
  <c r="AM167" i="37" s="1"/>
  <c r="AN167" i="37" s="1"/>
  <c r="AO167" i="37" s="1"/>
  <c r="AP167" i="37" s="1"/>
  <c r="AQ167" i="37" s="1"/>
  <c r="AR167" i="37" s="1"/>
  <c r="AS167" i="37" s="1"/>
  <c r="X167" i="85"/>
  <c r="DP167" i="37"/>
  <c r="BJ169" i="37"/>
  <c r="BK169" i="37" s="1"/>
  <c r="BL169" i="37" s="1"/>
  <c r="BM169" i="37" s="1"/>
  <c r="BN169" i="37" s="1"/>
  <c r="BO169" i="37" s="1"/>
  <c r="BP169" i="37" s="1"/>
  <c r="BQ169" i="37" s="1"/>
  <c r="CR169" i="37"/>
  <c r="DD170" i="37"/>
  <c r="DE170" i="37" s="1"/>
  <c r="DF170" i="37" s="1"/>
  <c r="DG170" i="37" s="1"/>
  <c r="DH170" i="37" s="1"/>
  <c r="DI170" i="37" s="1"/>
  <c r="DJ170" i="37" s="1"/>
  <c r="DK170" i="37" s="1"/>
  <c r="DL170" i="37" s="1"/>
  <c r="DM170" i="37" s="1"/>
  <c r="AJ171" i="37"/>
  <c r="DP171" i="37"/>
  <c r="DQ171" i="37" s="1"/>
  <c r="DR171" i="37" s="1"/>
  <c r="DS171" i="37" s="1"/>
  <c r="DT171" i="37" s="1"/>
  <c r="DU171" i="37" s="1"/>
  <c r="DV171" i="37" s="1"/>
  <c r="DW171" i="37" s="1"/>
  <c r="DX171" i="37" s="1"/>
  <c r="DY171" i="37" s="1"/>
  <c r="CR173" i="37"/>
  <c r="CS173" i="37" s="1"/>
  <c r="CT173" i="37" s="1"/>
  <c r="CU173" i="37" s="1"/>
  <c r="CV173" i="37" s="1"/>
  <c r="CW173" i="37" s="1"/>
  <c r="CX173" i="37" s="1"/>
  <c r="CY173" i="37" s="1"/>
  <c r="CZ173" i="37" s="1"/>
  <c r="DA173" i="37" s="1"/>
  <c r="AD173" i="85"/>
  <c r="DB173" i="85" s="1"/>
  <c r="DC173" i="85" s="1"/>
  <c r="DD174" i="37"/>
  <c r="AJ175" i="37"/>
  <c r="AK175" i="37" s="1"/>
  <c r="AL175" i="37" s="1"/>
  <c r="AM175" i="37" s="1"/>
  <c r="AN175" i="37" s="1"/>
  <c r="AO175" i="37" s="1"/>
  <c r="AP175" i="37" s="1"/>
  <c r="AQ175" i="37" s="1"/>
  <c r="AR175" i="37" s="1"/>
  <c r="AS175" i="37" s="1"/>
  <c r="DP175" i="37"/>
  <c r="BJ177" i="37"/>
  <c r="BK177" i="37" s="1"/>
  <c r="BL177" i="37" s="1"/>
  <c r="BM177" i="37" s="1"/>
  <c r="BN177" i="37" s="1"/>
  <c r="BO177" i="37" s="1"/>
  <c r="BP177" i="37" s="1"/>
  <c r="BQ177" i="37" s="1"/>
  <c r="CR177" i="37"/>
  <c r="DD178" i="37"/>
  <c r="DE178" i="37" s="1"/>
  <c r="DF178" i="37" s="1"/>
  <c r="DG178" i="37" s="1"/>
  <c r="DH178" i="37" s="1"/>
  <c r="DI178" i="37" s="1"/>
  <c r="DJ178" i="37" s="1"/>
  <c r="DK178" i="37" s="1"/>
  <c r="DL178" i="37" s="1"/>
  <c r="DM178" i="37" s="1"/>
  <c r="AJ179" i="37"/>
  <c r="DP179" i="37"/>
  <c r="DQ179" i="37" s="1"/>
  <c r="DR179" i="37" s="1"/>
  <c r="DS179" i="37" s="1"/>
  <c r="DT179" i="37" s="1"/>
  <c r="DU179" i="37" s="1"/>
  <c r="DV179" i="37" s="1"/>
  <c r="DW179" i="37" s="1"/>
  <c r="DX179" i="37" s="1"/>
  <c r="DY179" i="37" s="1"/>
  <c r="AF179" i="85"/>
  <c r="AY179" i="85" s="1"/>
  <c r="CR181" i="37"/>
  <c r="CS181" i="37" s="1"/>
  <c r="CT181" i="37" s="1"/>
  <c r="CU181" i="37" s="1"/>
  <c r="CV181" i="37" s="1"/>
  <c r="CW181" i="37" s="1"/>
  <c r="CX181" i="37" s="1"/>
  <c r="CY181" i="37" s="1"/>
  <c r="CZ181" i="37" s="1"/>
  <c r="DA181" i="37" s="1"/>
  <c r="DD182" i="37"/>
  <c r="AJ183" i="37"/>
  <c r="AK183" i="37" s="1"/>
  <c r="AL183" i="37" s="1"/>
  <c r="AM183" i="37" s="1"/>
  <c r="AN183" i="37" s="1"/>
  <c r="AO183" i="37" s="1"/>
  <c r="AP183" i="37" s="1"/>
  <c r="AQ183" i="37" s="1"/>
  <c r="AR183" i="37" s="1"/>
  <c r="AS183" i="37" s="1"/>
  <c r="DP183" i="37"/>
  <c r="BJ185" i="37"/>
  <c r="BK185" i="37" s="1"/>
  <c r="BL185" i="37" s="1"/>
  <c r="BM185" i="37" s="1"/>
  <c r="BN185" i="37" s="1"/>
  <c r="BO185" i="37" s="1"/>
  <c r="BP185" i="37" s="1"/>
  <c r="BQ185" i="37" s="1"/>
  <c r="CR185" i="37"/>
  <c r="DD186" i="37"/>
  <c r="DE186" i="37" s="1"/>
  <c r="DF186" i="37" s="1"/>
  <c r="DG186" i="37" s="1"/>
  <c r="DH186" i="37" s="1"/>
  <c r="DI186" i="37" s="1"/>
  <c r="DJ186" i="37" s="1"/>
  <c r="DK186" i="37" s="1"/>
  <c r="DL186" i="37" s="1"/>
  <c r="DM186" i="37" s="1"/>
  <c r="AE186" i="85"/>
  <c r="AJ187" i="37"/>
  <c r="DP187" i="37"/>
  <c r="DQ187" i="37" s="1"/>
  <c r="DR187" i="37" s="1"/>
  <c r="DS187" i="37" s="1"/>
  <c r="DT187" i="37" s="1"/>
  <c r="DU187" i="37" s="1"/>
  <c r="DV187" i="37" s="1"/>
  <c r="DW187" i="37" s="1"/>
  <c r="DX187" i="37" s="1"/>
  <c r="DY187" i="37" s="1"/>
  <c r="CR189" i="37"/>
  <c r="CS189" i="37" s="1"/>
  <c r="CT189" i="37" s="1"/>
  <c r="CU189" i="37" s="1"/>
  <c r="CV189" i="37" s="1"/>
  <c r="CW189" i="37" s="1"/>
  <c r="CX189" i="37" s="1"/>
  <c r="CY189" i="37" s="1"/>
  <c r="CZ189" i="37" s="1"/>
  <c r="DA189" i="37" s="1"/>
  <c r="DD190" i="37"/>
  <c r="AJ191" i="37"/>
  <c r="AK191" i="37" s="1"/>
  <c r="AL191" i="37" s="1"/>
  <c r="AM191" i="37" s="1"/>
  <c r="AN191" i="37" s="1"/>
  <c r="AO191" i="37" s="1"/>
  <c r="AP191" i="37" s="1"/>
  <c r="AQ191" i="37" s="1"/>
  <c r="AR191" i="37" s="1"/>
  <c r="AS191" i="37" s="1"/>
  <c r="DP191" i="37"/>
  <c r="BJ193" i="37"/>
  <c r="BK193" i="37" s="1"/>
  <c r="BL193" i="37" s="1"/>
  <c r="BM193" i="37" s="1"/>
  <c r="BN193" i="37" s="1"/>
  <c r="BO193" i="37" s="1"/>
  <c r="BP193" i="37" s="1"/>
  <c r="BQ193" i="37" s="1"/>
  <c r="CR193" i="37"/>
  <c r="DD194" i="37"/>
  <c r="DE194" i="37" s="1"/>
  <c r="DF194" i="37" s="1"/>
  <c r="DG194" i="37" s="1"/>
  <c r="DH194" i="37" s="1"/>
  <c r="DI194" i="37" s="1"/>
  <c r="DJ194" i="37" s="1"/>
  <c r="DK194" i="37" s="1"/>
  <c r="DL194" i="37" s="1"/>
  <c r="DM194" i="37" s="1"/>
  <c r="AJ195" i="37"/>
  <c r="DP195" i="37"/>
  <c r="DQ195" i="37" s="1"/>
  <c r="DR195" i="37" s="1"/>
  <c r="DS195" i="37" s="1"/>
  <c r="DT195" i="37" s="1"/>
  <c r="DU195" i="37" s="1"/>
  <c r="DV195" i="37" s="1"/>
  <c r="DW195" i="37" s="1"/>
  <c r="DX195" i="37" s="1"/>
  <c r="DY195" i="37" s="1"/>
  <c r="CR197" i="37"/>
  <c r="CS197" i="37" s="1"/>
  <c r="CT197" i="37" s="1"/>
  <c r="CU197" i="37" s="1"/>
  <c r="CV197" i="37" s="1"/>
  <c r="CW197" i="37" s="1"/>
  <c r="CX197" i="37" s="1"/>
  <c r="CY197" i="37" s="1"/>
  <c r="CZ197" i="37" s="1"/>
  <c r="DA197" i="37" s="1"/>
  <c r="DD198" i="37"/>
  <c r="AJ199" i="37"/>
  <c r="AK199" i="37" s="1"/>
  <c r="AL199" i="37" s="1"/>
  <c r="AM199" i="37" s="1"/>
  <c r="AN199" i="37" s="1"/>
  <c r="AO199" i="37" s="1"/>
  <c r="AP199" i="37" s="1"/>
  <c r="AQ199" i="37" s="1"/>
  <c r="AR199" i="37" s="1"/>
  <c r="AS199" i="37" s="1"/>
  <c r="X199" i="85"/>
  <c r="DP199" i="37"/>
  <c r="BJ201" i="37"/>
  <c r="BK201" i="37" s="1"/>
  <c r="BL201" i="37" s="1"/>
  <c r="BM201" i="37" s="1"/>
  <c r="BN201" i="37" s="1"/>
  <c r="BO201" i="37" s="1"/>
  <c r="BP201" i="37" s="1"/>
  <c r="BQ201" i="37" s="1"/>
  <c r="CR201" i="37"/>
  <c r="DD202" i="37"/>
  <c r="DE202" i="37" s="1"/>
  <c r="DF202" i="37" s="1"/>
  <c r="DG202" i="37" s="1"/>
  <c r="DH202" i="37" s="1"/>
  <c r="DI202" i="37" s="1"/>
  <c r="DJ202" i="37" s="1"/>
  <c r="DK202" i="37" s="1"/>
  <c r="DL202" i="37" s="1"/>
  <c r="DM202" i="37" s="1"/>
  <c r="AJ203" i="37"/>
  <c r="DP203" i="37"/>
  <c r="DQ203" i="37" s="1"/>
  <c r="DR203" i="37" s="1"/>
  <c r="DS203" i="37" s="1"/>
  <c r="DT203" i="37" s="1"/>
  <c r="DU203" i="37" s="1"/>
  <c r="DV203" i="37" s="1"/>
  <c r="DW203" i="37" s="1"/>
  <c r="DX203" i="37" s="1"/>
  <c r="DY203" i="37" s="1"/>
  <c r="CR205" i="37"/>
  <c r="CS205" i="37" s="1"/>
  <c r="CT205" i="37" s="1"/>
  <c r="CU205" i="37" s="1"/>
  <c r="CV205" i="37" s="1"/>
  <c r="CW205" i="37" s="1"/>
  <c r="CX205" i="37" s="1"/>
  <c r="CY205" i="37" s="1"/>
  <c r="CZ205" i="37" s="1"/>
  <c r="DA205" i="37" s="1"/>
  <c r="AD205" i="85"/>
  <c r="DB205" i="85" s="1"/>
  <c r="DC205" i="85" s="1"/>
  <c r="DD207" i="37"/>
  <c r="DE207" i="37" s="1"/>
  <c r="DF207" i="37" s="1"/>
  <c r="DG207" i="37" s="1"/>
  <c r="DH207" i="37" s="1"/>
  <c r="DI207" i="37" s="1"/>
  <c r="DJ207" i="37" s="1"/>
  <c r="DK207" i="37" s="1"/>
  <c r="DL207" i="37" s="1"/>
  <c r="DM207" i="37" s="1"/>
  <c r="AE207" i="85"/>
  <c r="AJ208" i="37"/>
  <c r="AK208" i="37" s="1"/>
  <c r="AL208" i="37" s="1"/>
  <c r="AM208" i="37" s="1"/>
  <c r="AN208" i="37" s="1"/>
  <c r="AO208" i="37" s="1"/>
  <c r="AP208" i="37" s="1"/>
  <c r="AQ208" i="37" s="1"/>
  <c r="AR208" i="37" s="1"/>
  <c r="AS208" i="37" s="1"/>
  <c r="DP208" i="37"/>
  <c r="DQ208" i="37" s="1"/>
  <c r="DR208" i="37" s="1"/>
  <c r="DS208" i="37" s="1"/>
  <c r="DT208" i="37" s="1"/>
  <c r="DU208" i="37" s="1"/>
  <c r="DV208" i="37" s="1"/>
  <c r="DW208" i="37" s="1"/>
  <c r="DX208" i="37" s="1"/>
  <c r="DY208" i="37" s="1"/>
  <c r="AF208" i="85"/>
  <c r="AY208" i="85" s="1"/>
  <c r="BJ12" i="37"/>
  <c r="BK12" i="37" s="1"/>
  <c r="BL12" i="37" s="1"/>
  <c r="BM12" i="37" s="1"/>
  <c r="BN12" i="37" s="1"/>
  <c r="BO12" i="37" s="1"/>
  <c r="BP12" i="37" s="1"/>
  <c r="BQ12" i="37" s="1"/>
  <c r="CR12" i="37"/>
  <c r="CS12" i="37" s="1"/>
  <c r="DD13" i="37"/>
  <c r="DP14" i="37"/>
  <c r="DQ14" i="37" s="1"/>
  <c r="DR14" i="37" s="1"/>
  <c r="DS14" i="37" s="1"/>
  <c r="DT14" i="37" s="1"/>
  <c r="DU14" i="37" s="1"/>
  <c r="DV14" i="37" s="1"/>
  <c r="DW14" i="37" s="1"/>
  <c r="DX14" i="37" s="1"/>
  <c r="DY14" i="37" s="1"/>
  <c r="CR16" i="37"/>
  <c r="CS16" i="37" s="1"/>
  <c r="DD17" i="37"/>
  <c r="DE17" i="37" s="1"/>
  <c r="DF17" i="37" s="1"/>
  <c r="DG17" i="37" s="1"/>
  <c r="DH17" i="37" s="1"/>
  <c r="DI17" i="37" s="1"/>
  <c r="DJ17" i="37" s="1"/>
  <c r="DK17" i="37" s="1"/>
  <c r="DL17" i="37" s="1"/>
  <c r="DM17" i="37" s="1"/>
  <c r="DP18" i="37"/>
  <c r="DQ18" i="37" s="1"/>
  <c r="DR18" i="37" s="1"/>
  <c r="DS18" i="37" s="1"/>
  <c r="DT18" i="37" s="1"/>
  <c r="DU18" i="37" s="1"/>
  <c r="DV18" i="37" s="1"/>
  <c r="DW18" i="37" s="1"/>
  <c r="DX18" i="37" s="1"/>
  <c r="DY18" i="37" s="1"/>
  <c r="BJ20" i="37"/>
  <c r="BK20" i="37" s="1"/>
  <c r="BL20" i="37" s="1"/>
  <c r="BM20" i="37" s="1"/>
  <c r="BN20" i="37" s="1"/>
  <c r="BO20" i="37" s="1"/>
  <c r="BP20" i="37" s="1"/>
  <c r="BQ20" i="37" s="1"/>
  <c r="CR20" i="37"/>
  <c r="DD21" i="37"/>
  <c r="DE21" i="37" s="1"/>
  <c r="DF21" i="37" s="1"/>
  <c r="DG21" i="37" s="1"/>
  <c r="DH21" i="37" s="1"/>
  <c r="DI21" i="37" s="1"/>
  <c r="DJ21" i="37" s="1"/>
  <c r="DK21" i="37" s="1"/>
  <c r="DL21" i="37" s="1"/>
  <c r="DM21" i="37" s="1"/>
  <c r="DP22" i="37"/>
  <c r="BJ24" i="37"/>
  <c r="BK24" i="37" s="1"/>
  <c r="BL24" i="37" s="1"/>
  <c r="BM24" i="37" s="1"/>
  <c r="BN24" i="37" s="1"/>
  <c r="BO24" i="37" s="1"/>
  <c r="BP24" i="37" s="1"/>
  <c r="BQ24" i="37" s="1"/>
  <c r="CR24" i="37"/>
  <c r="DD25" i="37"/>
  <c r="DE25" i="37" s="1"/>
  <c r="DF25" i="37" s="1"/>
  <c r="DG25" i="37" s="1"/>
  <c r="DH25" i="37" s="1"/>
  <c r="DI25" i="37" s="1"/>
  <c r="DJ25" i="37" s="1"/>
  <c r="DK25" i="37" s="1"/>
  <c r="DL25" i="37" s="1"/>
  <c r="DM25" i="37" s="1"/>
  <c r="DP26" i="37"/>
  <c r="DQ26" i="37" s="1"/>
  <c r="DR26" i="37" s="1"/>
  <c r="DS26" i="37" s="1"/>
  <c r="DT26" i="37" s="1"/>
  <c r="DU26" i="37" s="1"/>
  <c r="DV26" i="37" s="1"/>
  <c r="DW26" i="37" s="1"/>
  <c r="DX26" i="37" s="1"/>
  <c r="DY26" i="37" s="1"/>
  <c r="BJ28" i="37"/>
  <c r="BK28" i="37" s="1"/>
  <c r="BL28" i="37" s="1"/>
  <c r="BM28" i="37" s="1"/>
  <c r="BN28" i="37" s="1"/>
  <c r="BO28" i="37" s="1"/>
  <c r="BP28" i="37" s="1"/>
  <c r="BQ28" i="37" s="1"/>
  <c r="CR28" i="37"/>
  <c r="CS28" i="37" s="1"/>
  <c r="DD29" i="37"/>
  <c r="DP30" i="37"/>
  <c r="DQ30" i="37" s="1"/>
  <c r="DR30" i="37" s="1"/>
  <c r="DS30" i="37" s="1"/>
  <c r="DT30" i="37" s="1"/>
  <c r="DU30" i="37" s="1"/>
  <c r="DV30" i="37" s="1"/>
  <c r="DW30" i="37" s="1"/>
  <c r="DX30" i="37" s="1"/>
  <c r="DY30" i="37" s="1"/>
  <c r="CR32" i="37"/>
  <c r="CS32" i="37" s="1"/>
  <c r="DD33" i="37"/>
  <c r="DE33" i="37" s="1"/>
  <c r="DF33" i="37" s="1"/>
  <c r="DG33" i="37" s="1"/>
  <c r="DH33" i="37" s="1"/>
  <c r="DI33" i="37" s="1"/>
  <c r="DJ33" i="37" s="1"/>
  <c r="DK33" i="37" s="1"/>
  <c r="DL33" i="37" s="1"/>
  <c r="DM33" i="37" s="1"/>
  <c r="DP34" i="37"/>
  <c r="DQ34" i="37" s="1"/>
  <c r="DR34" i="37" s="1"/>
  <c r="DS34" i="37" s="1"/>
  <c r="DT34" i="37" s="1"/>
  <c r="DU34" i="37" s="1"/>
  <c r="DV34" i="37" s="1"/>
  <c r="DW34" i="37" s="1"/>
  <c r="DX34" i="37" s="1"/>
  <c r="DY34" i="37" s="1"/>
  <c r="BJ36" i="37"/>
  <c r="BK36" i="37" s="1"/>
  <c r="BL36" i="37" s="1"/>
  <c r="BM36" i="37" s="1"/>
  <c r="BN36" i="37" s="1"/>
  <c r="BO36" i="37" s="1"/>
  <c r="BP36" i="37" s="1"/>
  <c r="BQ36" i="37" s="1"/>
  <c r="CR36" i="37"/>
  <c r="DD37" i="37"/>
  <c r="DE37" i="37" s="1"/>
  <c r="DF37" i="37" s="1"/>
  <c r="DG37" i="37" s="1"/>
  <c r="DH37" i="37" s="1"/>
  <c r="DI37" i="37" s="1"/>
  <c r="DJ37" i="37" s="1"/>
  <c r="DK37" i="37" s="1"/>
  <c r="DL37" i="37" s="1"/>
  <c r="DM37" i="37" s="1"/>
  <c r="DP38" i="37"/>
  <c r="BJ40" i="37"/>
  <c r="BK40" i="37" s="1"/>
  <c r="BL40" i="37" s="1"/>
  <c r="BM40" i="37" s="1"/>
  <c r="BN40" i="37" s="1"/>
  <c r="BO40" i="37" s="1"/>
  <c r="BP40" i="37" s="1"/>
  <c r="BQ40" i="37" s="1"/>
  <c r="CR40" i="37"/>
  <c r="DD41" i="37"/>
  <c r="DE41" i="37" s="1"/>
  <c r="DF41" i="37" s="1"/>
  <c r="DG41" i="37" s="1"/>
  <c r="DH41" i="37" s="1"/>
  <c r="DI41" i="37" s="1"/>
  <c r="DJ41" i="37" s="1"/>
  <c r="DK41" i="37" s="1"/>
  <c r="DL41" i="37" s="1"/>
  <c r="DM41" i="37" s="1"/>
  <c r="DP42" i="37"/>
  <c r="DQ42" i="37" s="1"/>
  <c r="DR42" i="37" s="1"/>
  <c r="DS42" i="37" s="1"/>
  <c r="DT42" i="37" s="1"/>
  <c r="DU42" i="37" s="1"/>
  <c r="DV42" i="37" s="1"/>
  <c r="DW42" i="37" s="1"/>
  <c r="DX42" i="37" s="1"/>
  <c r="DY42" i="37" s="1"/>
  <c r="BJ44" i="37"/>
  <c r="BK44" i="37" s="1"/>
  <c r="BL44" i="37" s="1"/>
  <c r="BM44" i="37" s="1"/>
  <c r="BN44" i="37" s="1"/>
  <c r="BO44" i="37" s="1"/>
  <c r="BP44" i="37" s="1"/>
  <c r="BQ44" i="37" s="1"/>
  <c r="CR44" i="37"/>
  <c r="CS44" i="37" s="1"/>
  <c r="DD45" i="37"/>
  <c r="AJ46" i="37"/>
  <c r="AK46" i="37" s="1"/>
  <c r="AL46" i="37" s="1"/>
  <c r="AM46" i="37" s="1"/>
  <c r="AN46" i="37" s="1"/>
  <c r="AO46" i="37" s="1"/>
  <c r="AP46" i="37" s="1"/>
  <c r="AQ46" i="37" s="1"/>
  <c r="AR46" i="37" s="1"/>
  <c r="AS46" i="37" s="1"/>
  <c r="DP46" i="37"/>
  <c r="BJ48" i="37"/>
  <c r="BK48" i="37" s="1"/>
  <c r="BL48" i="37" s="1"/>
  <c r="BM48" i="37" s="1"/>
  <c r="BN48" i="37" s="1"/>
  <c r="BO48" i="37" s="1"/>
  <c r="BP48" i="37" s="1"/>
  <c r="BQ48" i="37" s="1"/>
  <c r="CR48" i="37"/>
  <c r="DD49" i="37"/>
  <c r="DE49" i="37" s="1"/>
  <c r="DF49" i="37" s="1"/>
  <c r="DG49" i="37" s="1"/>
  <c r="DH49" i="37" s="1"/>
  <c r="DI49" i="37" s="1"/>
  <c r="DJ49" i="37" s="1"/>
  <c r="DK49" i="37" s="1"/>
  <c r="DL49" i="37" s="1"/>
  <c r="DM49" i="37" s="1"/>
  <c r="AE49" i="85"/>
  <c r="AJ50" i="37"/>
  <c r="DP50" i="37"/>
  <c r="DQ50" i="37" s="1"/>
  <c r="DR50" i="37" s="1"/>
  <c r="DS50" i="37" s="1"/>
  <c r="DT50" i="37" s="1"/>
  <c r="DU50" i="37" s="1"/>
  <c r="DV50" i="37" s="1"/>
  <c r="DW50" i="37" s="1"/>
  <c r="DX50" i="37" s="1"/>
  <c r="DY50" i="37" s="1"/>
  <c r="CR52" i="37"/>
  <c r="CS52" i="37" s="1"/>
  <c r="CT52" i="37" s="1"/>
  <c r="CU52" i="37" s="1"/>
  <c r="CV52" i="37" s="1"/>
  <c r="CW52" i="37" s="1"/>
  <c r="CX52" i="37" s="1"/>
  <c r="CY52" i="37" s="1"/>
  <c r="CZ52" i="37" s="1"/>
  <c r="DA52" i="37" s="1"/>
  <c r="DD53" i="37"/>
  <c r="AJ54" i="37"/>
  <c r="AK54" i="37" s="1"/>
  <c r="AL54" i="37" s="1"/>
  <c r="AM54" i="37" s="1"/>
  <c r="AN54" i="37" s="1"/>
  <c r="AO54" i="37" s="1"/>
  <c r="AP54" i="37" s="1"/>
  <c r="AQ54" i="37" s="1"/>
  <c r="AR54" i="37" s="1"/>
  <c r="AS54" i="37" s="1"/>
  <c r="X54" i="85"/>
  <c r="DP54" i="37"/>
  <c r="BJ56" i="37"/>
  <c r="BK56" i="37" s="1"/>
  <c r="BL56" i="37" s="1"/>
  <c r="BM56" i="37" s="1"/>
  <c r="BN56" i="37" s="1"/>
  <c r="BO56" i="37" s="1"/>
  <c r="BP56" i="37" s="1"/>
  <c r="BQ56" i="37" s="1"/>
  <c r="CR56" i="37"/>
  <c r="DD57" i="37"/>
  <c r="DE57" i="37" s="1"/>
  <c r="DF57" i="37" s="1"/>
  <c r="DG57" i="37" s="1"/>
  <c r="DH57" i="37" s="1"/>
  <c r="DI57" i="37" s="1"/>
  <c r="DJ57" i="37" s="1"/>
  <c r="DK57" i="37" s="1"/>
  <c r="DL57" i="37" s="1"/>
  <c r="DM57" i="37" s="1"/>
  <c r="AJ58" i="37"/>
  <c r="DP58" i="37"/>
  <c r="DQ58" i="37" s="1"/>
  <c r="DR58" i="37" s="1"/>
  <c r="DS58" i="37" s="1"/>
  <c r="DT58" i="37" s="1"/>
  <c r="DU58" i="37" s="1"/>
  <c r="DV58" i="37" s="1"/>
  <c r="DW58" i="37" s="1"/>
  <c r="DX58" i="37" s="1"/>
  <c r="DY58" i="37" s="1"/>
  <c r="CR60" i="37"/>
  <c r="CS60" i="37" s="1"/>
  <c r="CT60" i="37" s="1"/>
  <c r="CU60" i="37" s="1"/>
  <c r="CV60" i="37" s="1"/>
  <c r="CW60" i="37" s="1"/>
  <c r="CX60" i="37" s="1"/>
  <c r="CY60" i="37" s="1"/>
  <c r="CZ60" i="37" s="1"/>
  <c r="DA60" i="37" s="1"/>
  <c r="AD60" i="85"/>
  <c r="DB60" i="85" s="1"/>
  <c r="DC60" i="85" s="1"/>
  <c r="DD61" i="37"/>
  <c r="AJ62" i="37"/>
  <c r="AK62" i="37" s="1"/>
  <c r="AL62" i="37" s="1"/>
  <c r="AM62" i="37" s="1"/>
  <c r="AN62" i="37" s="1"/>
  <c r="AO62" i="37" s="1"/>
  <c r="AP62" i="37" s="1"/>
  <c r="AQ62" i="37" s="1"/>
  <c r="AR62" i="37" s="1"/>
  <c r="AS62" i="37" s="1"/>
  <c r="X62" i="85"/>
  <c r="DP62" i="37"/>
  <c r="BJ64" i="37"/>
  <c r="BK64" i="37" s="1"/>
  <c r="BL64" i="37" s="1"/>
  <c r="BM64" i="37" s="1"/>
  <c r="BN64" i="37" s="1"/>
  <c r="BO64" i="37" s="1"/>
  <c r="BP64" i="37" s="1"/>
  <c r="BQ64" i="37" s="1"/>
  <c r="CR64" i="37"/>
  <c r="DD65" i="37"/>
  <c r="DE65" i="37" s="1"/>
  <c r="DF65" i="37" s="1"/>
  <c r="DG65" i="37" s="1"/>
  <c r="DH65" i="37" s="1"/>
  <c r="DI65" i="37" s="1"/>
  <c r="DJ65" i="37" s="1"/>
  <c r="DK65" i="37" s="1"/>
  <c r="DL65" i="37" s="1"/>
  <c r="DM65" i="37" s="1"/>
  <c r="AJ66" i="37"/>
  <c r="DP66" i="37"/>
  <c r="DQ66" i="37" s="1"/>
  <c r="DR66" i="37" s="1"/>
  <c r="DS66" i="37" s="1"/>
  <c r="DT66" i="37" s="1"/>
  <c r="DU66" i="37" s="1"/>
  <c r="DV66" i="37" s="1"/>
  <c r="DW66" i="37" s="1"/>
  <c r="DX66" i="37" s="1"/>
  <c r="DY66" i="37" s="1"/>
  <c r="AF66" i="85"/>
  <c r="AY66" i="85" s="1"/>
  <c r="CR68" i="37"/>
  <c r="CS68" i="37" s="1"/>
  <c r="CT68" i="37" s="1"/>
  <c r="CU68" i="37" s="1"/>
  <c r="CV68" i="37" s="1"/>
  <c r="CW68" i="37" s="1"/>
  <c r="CX68" i="37" s="1"/>
  <c r="CY68" i="37" s="1"/>
  <c r="CZ68" i="37" s="1"/>
  <c r="DA68" i="37" s="1"/>
  <c r="AD68" i="85"/>
  <c r="DB68" i="85" s="1"/>
  <c r="DC68" i="85" s="1"/>
  <c r="DD69" i="37"/>
  <c r="AJ70" i="37"/>
  <c r="AK70" i="37" s="1"/>
  <c r="AL70" i="37" s="1"/>
  <c r="AM70" i="37" s="1"/>
  <c r="AN70" i="37" s="1"/>
  <c r="AO70" i="37" s="1"/>
  <c r="AP70" i="37" s="1"/>
  <c r="AQ70" i="37" s="1"/>
  <c r="AR70" i="37" s="1"/>
  <c r="AS70" i="37" s="1"/>
  <c r="DP70" i="37"/>
  <c r="BJ72" i="37"/>
  <c r="BK72" i="37" s="1"/>
  <c r="BL72" i="37" s="1"/>
  <c r="BM72" i="37" s="1"/>
  <c r="BN72" i="37" s="1"/>
  <c r="BO72" i="37" s="1"/>
  <c r="BP72" i="37" s="1"/>
  <c r="BQ72" i="37" s="1"/>
  <c r="CR72" i="37"/>
  <c r="DD73" i="37"/>
  <c r="DE73" i="37" s="1"/>
  <c r="DF73" i="37" s="1"/>
  <c r="DG73" i="37" s="1"/>
  <c r="DH73" i="37" s="1"/>
  <c r="DI73" i="37" s="1"/>
  <c r="DJ73" i="37" s="1"/>
  <c r="DK73" i="37" s="1"/>
  <c r="DL73" i="37" s="1"/>
  <c r="DM73" i="37" s="1"/>
  <c r="AE73" i="85"/>
  <c r="AJ74" i="37"/>
  <c r="DP74" i="37"/>
  <c r="DQ74" i="37" s="1"/>
  <c r="DR74" i="37" s="1"/>
  <c r="DS74" i="37" s="1"/>
  <c r="DT74" i="37" s="1"/>
  <c r="DU74" i="37" s="1"/>
  <c r="DV74" i="37" s="1"/>
  <c r="DW74" i="37" s="1"/>
  <c r="DX74" i="37" s="1"/>
  <c r="DY74" i="37" s="1"/>
  <c r="AF74" i="85"/>
  <c r="AY74" i="85" s="1"/>
  <c r="CR76" i="37"/>
  <c r="CS76" i="37" s="1"/>
  <c r="CT76" i="37" s="1"/>
  <c r="CU76" i="37" s="1"/>
  <c r="CV76" i="37" s="1"/>
  <c r="CW76" i="37" s="1"/>
  <c r="CX76" i="37" s="1"/>
  <c r="CY76" i="37" s="1"/>
  <c r="CZ76" i="37" s="1"/>
  <c r="DA76" i="37" s="1"/>
  <c r="DD77" i="37"/>
  <c r="AJ78" i="37"/>
  <c r="AK78" i="37" s="1"/>
  <c r="AL78" i="37" s="1"/>
  <c r="AM78" i="37" s="1"/>
  <c r="AN78" i="37" s="1"/>
  <c r="AO78" i="37" s="1"/>
  <c r="AP78" i="37" s="1"/>
  <c r="AQ78" i="37" s="1"/>
  <c r="AR78" i="37" s="1"/>
  <c r="AS78" i="37" s="1"/>
  <c r="DP78" i="37"/>
  <c r="BJ80" i="37"/>
  <c r="BK80" i="37" s="1"/>
  <c r="BL80" i="37" s="1"/>
  <c r="BM80" i="37" s="1"/>
  <c r="BN80" i="37" s="1"/>
  <c r="BO80" i="37" s="1"/>
  <c r="BP80" i="37" s="1"/>
  <c r="BQ80" i="37" s="1"/>
  <c r="CR80" i="37"/>
  <c r="DD81" i="37"/>
  <c r="DE81" i="37" s="1"/>
  <c r="DF81" i="37" s="1"/>
  <c r="DG81" i="37" s="1"/>
  <c r="DH81" i="37" s="1"/>
  <c r="DI81" i="37" s="1"/>
  <c r="DJ81" i="37" s="1"/>
  <c r="DK81" i="37" s="1"/>
  <c r="DL81" i="37" s="1"/>
  <c r="DM81" i="37" s="1"/>
  <c r="AE81" i="85"/>
  <c r="AJ82" i="37"/>
  <c r="DP82" i="37"/>
  <c r="DQ82" i="37" s="1"/>
  <c r="DR82" i="37" s="1"/>
  <c r="DS82" i="37" s="1"/>
  <c r="DT82" i="37" s="1"/>
  <c r="DU82" i="37" s="1"/>
  <c r="DV82" i="37" s="1"/>
  <c r="DW82" i="37" s="1"/>
  <c r="DX82" i="37" s="1"/>
  <c r="DY82" i="37" s="1"/>
  <c r="CR84" i="37"/>
  <c r="CS84" i="37" s="1"/>
  <c r="CT84" i="37" s="1"/>
  <c r="CU84" i="37" s="1"/>
  <c r="CV84" i="37" s="1"/>
  <c r="CW84" i="37" s="1"/>
  <c r="CX84" i="37" s="1"/>
  <c r="CY84" i="37" s="1"/>
  <c r="CZ84" i="37" s="1"/>
  <c r="DA84" i="37" s="1"/>
  <c r="DD85" i="37"/>
  <c r="AJ86" i="37"/>
  <c r="AK86" i="37" s="1"/>
  <c r="AL86" i="37" s="1"/>
  <c r="AM86" i="37" s="1"/>
  <c r="AN86" i="37" s="1"/>
  <c r="AO86" i="37" s="1"/>
  <c r="AP86" i="37" s="1"/>
  <c r="AQ86" i="37" s="1"/>
  <c r="AR86" i="37" s="1"/>
  <c r="AS86" i="37" s="1"/>
  <c r="X86" i="85"/>
  <c r="DP86" i="37"/>
  <c r="BJ88" i="37"/>
  <c r="BK88" i="37" s="1"/>
  <c r="BL88" i="37" s="1"/>
  <c r="BM88" i="37" s="1"/>
  <c r="BN88" i="37" s="1"/>
  <c r="BO88" i="37" s="1"/>
  <c r="BP88" i="37" s="1"/>
  <c r="BQ88" i="37" s="1"/>
  <c r="CR88" i="37"/>
  <c r="DD89" i="37"/>
  <c r="DE89" i="37" s="1"/>
  <c r="DF89" i="37" s="1"/>
  <c r="DG89" i="37" s="1"/>
  <c r="DH89" i="37" s="1"/>
  <c r="DI89" i="37" s="1"/>
  <c r="DJ89" i="37" s="1"/>
  <c r="DK89" i="37" s="1"/>
  <c r="DL89" i="37" s="1"/>
  <c r="DM89" i="37" s="1"/>
  <c r="AJ90" i="37"/>
  <c r="DP90" i="37"/>
  <c r="DQ90" i="37" s="1"/>
  <c r="DR90" i="37" s="1"/>
  <c r="DS90" i="37" s="1"/>
  <c r="DT90" i="37" s="1"/>
  <c r="DU90" i="37" s="1"/>
  <c r="DV90" i="37" s="1"/>
  <c r="DW90" i="37" s="1"/>
  <c r="DX90" i="37" s="1"/>
  <c r="DY90" i="37" s="1"/>
  <c r="CR92" i="37"/>
  <c r="CS92" i="37" s="1"/>
  <c r="CT92" i="37" s="1"/>
  <c r="CU92" i="37" s="1"/>
  <c r="CV92" i="37" s="1"/>
  <c r="CW92" i="37" s="1"/>
  <c r="CX92" i="37" s="1"/>
  <c r="CY92" i="37" s="1"/>
  <c r="CZ92" i="37" s="1"/>
  <c r="DA92" i="37" s="1"/>
  <c r="AD92" i="85"/>
  <c r="DB92" i="85" s="1"/>
  <c r="DC92" i="85" s="1"/>
  <c r="DD93" i="37"/>
  <c r="AJ94" i="37"/>
  <c r="AK94" i="37" s="1"/>
  <c r="AL94" i="37" s="1"/>
  <c r="AM94" i="37" s="1"/>
  <c r="AN94" i="37" s="1"/>
  <c r="AO94" i="37" s="1"/>
  <c r="AP94" i="37" s="1"/>
  <c r="AQ94" i="37" s="1"/>
  <c r="AR94" i="37" s="1"/>
  <c r="AS94" i="37" s="1"/>
  <c r="X94" i="85"/>
  <c r="DP94" i="37"/>
  <c r="BJ96" i="37"/>
  <c r="BK96" i="37" s="1"/>
  <c r="BL96" i="37" s="1"/>
  <c r="BM96" i="37" s="1"/>
  <c r="BN96" i="37" s="1"/>
  <c r="BO96" i="37" s="1"/>
  <c r="BP96" i="37" s="1"/>
  <c r="BQ96" i="37" s="1"/>
  <c r="CR96" i="37"/>
  <c r="DD97" i="37"/>
  <c r="DE97" i="37" s="1"/>
  <c r="DF97" i="37" s="1"/>
  <c r="DG97" i="37" s="1"/>
  <c r="DH97" i="37" s="1"/>
  <c r="DI97" i="37" s="1"/>
  <c r="DJ97" i="37" s="1"/>
  <c r="DK97" i="37" s="1"/>
  <c r="DL97" i="37" s="1"/>
  <c r="DM97" i="37" s="1"/>
  <c r="AJ98" i="37"/>
  <c r="DP98" i="37"/>
  <c r="DQ98" i="37" s="1"/>
  <c r="DR98" i="37" s="1"/>
  <c r="DS98" i="37" s="1"/>
  <c r="DT98" i="37" s="1"/>
  <c r="DU98" i="37" s="1"/>
  <c r="DV98" i="37" s="1"/>
  <c r="DW98" i="37" s="1"/>
  <c r="DX98" i="37" s="1"/>
  <c r="DY98" i="37" s="1"/>
  <c r="AF98" i="85"/>
  <c r="AY98" i="85" s="1"/>
  <c r="CR100" i="37"/>
  <c r="CS100" i="37" s="1"/>
  <c r="CT100" i="37" s="1"/>
  <c r="CU100" i="37" s="1"/>
  <c r="CV100" i="37" s="1"/>
  <c r="CW100" i="37" s="1"/>
  <c r="CX100" i="37" s="1"/>
  <c r="CY100" i="37" s="1"/>
  <c r="CZ100" i="37" s="1"/>
  <c r="DA100" i="37" s="1"/>
  <c r="AD100" i="85"/>
  <c r="DB100" i="85" s="1"/>
  <c r="DC100" i="85" s="1"/>
  <c r="DD101" i="37"/>
  <c r="AJ102" i="37"/>
  <c r="AK102" i="37" s="1"/>
  <c r="AL102" i="37" s="1"/>
  <c r="AM102" i="37" s="1"/>
  <c r="AN102" i="37" s="1"/>
  <c r="AO102" i="37" s="1"/>
  <c r="AP102" i="37" s="1"/>
  <c r="AQ102" i="37" s="1"/>
  <c r="AR102" i="37" s="1"/>
  <c r="AS102" i="37" s="1"/>
  <c r="DP102" i="37"/>
  <c r="BJ104" i="37"/>
  <c r="BK104" i="37" s="1"/>
  <c r="BL104" i="37" s="1"/>
  <c r="BM104" i="37" s="1"/>
  <c r="BN104" i="37" s="1"/>
  <c r="BO104" i="37" s="1"/>
  <c r="BP104" i="37" s="1"/>
  <c r="BQ104" i="37" s="1"/>
  <c r="CR104" i="37"/>
  <c r="DD105" i="37"/>
  <c r="DE105" i="37" s="1"/>
  <c r="DF105" i="37" s="1"/>
  <c r="DG105" i="37" s="1"/>
  <c r="DH105" i="37" s="1"/>
  <c r="DI105" i="37" s="1"/>
  <c r="DJ105" i="37" s="1"/>
  <c r="DK105" i="37" s="1"/>
  <c r="DL105" i="37" s="1"/>
  <c r="DM105" i="37" s="1"/>
  <c r="AE105" i="85"/>
  <c r="AJ106" i="37"/>
  <c r="DP106" i="37"/>
  <c r="DQ106" i="37" s="1"/>
  <c r="DR106" i="37" s="1"/>
  <c r="DS106" i="37" s="1"/>
  <c r="DT106" i="37" s="1"/>
  <c r="DU106" i="37" s="1"/>
  <c r="DV106" i="37" s="1"/>
  <c r="DW106" i="37" s="1"/>
  <c r="DX106" i="37" s="1"/>
  <c r="DY106" i="37" s="1"/>
  <c r="AF106" i="85"/>
  <c r="AY106" i="85" s="1"/>
  <c r="CR108" i="37"/>
  <c r="CS108" i="37" s="1"/>
  <c r="CT108" i="37" s="1"/>
  <c r="CU108" i="37" s="1"/>
  <c r="CV108" i="37" s="1"/>
  <c r="CW108" i="37" s="1"/>
  <c r="CX108" i="37" s="1"/>
  <c r="CY108" i="37" s="1"/>
  <c r="CZ108" i="37" s="1"/>
  <c r="DA108" i="37" s="1"/>
  <c r="DD109" i="37"/>
  <c r="AJ110" i="37"/>
  <c r="AK110" i="37" s="1"/>
  <c r="AL110" i="37" s="1"/>
  <c r="AM110" i="37" s="1"/>
  <c r="AN110" i="37" s="1"/>
  <c r="AO110" i="37" s="1"/>
  <c r="AP110" i="37" s="1"/>
  <c r="AQ110" i="37" s="1"/>
  <c r="AR110" i="37" s="1"/>
  <c r="AS110" i="37" s="1"/>
  <c r="DP110" i="37"/>
  <c r="BJ112" i="37"/>
  <c r="BK112" i="37" s="1"/>
  <c r="BL112" i="37" s="1"/>
  <c r="BM112" i="37" s="1"/>
  <c r="BN112" i="37" s="1"/>
  <c r="BO112" i="37" s="1"/>
  <c r="BP112" i="37" s="1"/>
  <c r="BQ112" i="37" s="1"/>
  <c r="CR112" i="37"/>
  <c r="DD113" i="37"/>
  <c r="DE113" i="37" s="1"/>
  <c r="DF113" i="37" s="1"/>
  <c r="DG113" i="37" s="1"/>
  <c r="DH113" i="37" s="1"/>
  <c r="DI113" i="37" s="1"/>
  <c r="DJ113" i="37" s="1"/>
  <c r="DK113" i="37" s="1"/>
  <c r="DL113" i="37" s="1"/>
  <c r="DM113" i="37" s="1"/>
  <c r="AE113" i="85"/>
  <c r="AJ114" i="37"/>
  <c r="DP114" i="37"/>
  <c r="DQ114" i="37" s="1"/>
  <c r="DR114" i="37" s="1"/>
  <c r="DS114" i="37" s="1"/>
  <c r="DT114" i="37" s="1"/>
  <c r="DU114" i="37" s="1"/>
  <c r="DV114" i="37" s="1"/>
  <c r="DW114" i="37" s="1"/>
  <c r="DX114" i="37" s="1"/>
  <c r="DY114" i="37" s="1"/>
  <c r="CR116" i="37"/>
  <c r="CS116" i="37" s="1"/>
  <c r="CT116" i="37" s="1"/>
  <c r="CU116" i="37" s="1"/>
  <c r="CV116" i="37" s="1"/>
  <c r="CW116" i="37" s="1"/>
  <c r="CX116" i="37" s="1"/>
  <c r="CY116" i="37" s="1"/>
  <c r="CZ116" i="37" s="1"/>
  <c r="DA116" i="37" s="1"/>
  <c r="DD117" i="37"/>
  <c r="AJ118" i="37"/>
  <c r="AK118" i="37" s="1"/>
  <c r="AL118" i="37" s="1"/>
  <c r="AM118" i="37" s="1"/>
  <c r="AN118" i="37" s="1"/>
  <c r="AO118" i="37" s="1"/>
  <c r="AP118" i="37" s="1"/>
  <c r="AQ118" i="37" s="1"/>
  <c r="AR118" i="37" s="1"/>
  <c r="AS118" i="37" s="1"/>
  <c r="X118" i="85"/>
  <c r="DP118" i="37"/>
  <c r="BJ120" i="37"/>
  <c r="BK120" i="37" s="1"/>
  <c r="BL120" i="37" s="1"/>
  <c r="BM120" i="37" s="1"/>
  <c r="BN120" i="37" s="1"/>
  <c r="BO120" i="37" s="1"/>
  <c r="BP120" i="37" s="1"/>
  <c r="BQ120" i="37" s="1"/>
  <c r="CR120" i="37"/>
  <c r="DD121" i="37"/>
  <c r="DE121" i="37" s="1"/>
  <c r="DF121" i="37" s="1"/>
  <c r="DG121" i="37" s="1"/>
  <c r="DH121" i="37" s="1"/>
  <c r="DI121" i="37" s="1"/>
  <c r="DJ121" i="37" s="1"/>
  <c r="DK121" i="37" s="1"/>
  <c r="DL121" i="37" s="1"/>
  <c r="DM121" i="37" s="1"/>
  <c r="AJ122" i="37"/>
  <c r="DP122" i="37"/>
  <c r="DQ122" i="37" s="1"/>
  <c r="DR122" i="37" s="1"/>
  <c r="DS122" i="37" s="1"/>
  <c r="DT122" i="37" s="1"/>
  <c r="DU122" i="37" s="1"/>
  <c r="DV122" i="37" s="1"/>
  <c r="DW122" i="37" s="1"/>
  <c r="DX122" i="37" s="1"/>
  <c r="DY122" i="37" s="1"/>
  <c r="CR124" i="37"/>
  <c r="CS124" i="37" s="1"/>
  <c r="CT124" i="37" s="1"/>
  <c r="CU124" i="37" s="1"/>
  <c r="CV124" i="37" s="1"/>
  <c r="CW124" i="37" s="1"/>
  <c r="CX124" i="37" s="1"/>
  <c r="CY124" i="37" s="1"/>
  <c r="CZ124" i="37" s="1"/>
  <c r="DA124" i="37" s="1"/>
  <c r="AD124" i="85"/>
  <c r="DB124" i="85" s="1"/>
  <c r="DC124" i="85" s="1"/>
  <c r="DD125" i="37"/>
  <c r="AJ126" i="37"/>
  <c r="AK126" i="37" s="1"/>
  <c r="AL126" i="37" s="1"/>
  <c r="AM126" i="37" s="1"/>
  <c r="AN126" i="37" s="1"/>
  <c r="AO126" i="37" s="1"/>
  <c r="AP126" i="37" s="1"/>
  <c r="AQ126" i="37" s="1"/>
  <c r="AR126" i="37" s="1"/>
  <c r="AS126" i="37" s="1"/>
  <c r="X126" i="85"/>
  <c r="DP126" i="37"/>
  <c r="BJ128" i="37"/>
  <c r="BK128" i="37" s="1"/>
  <c r="BL128" i="37" s="1"/>
  <c r="BM128" i="37" s="1"/>
  <c r="BN128" i="37" s="1"/>
  <c r="BO128" i="37" s="1"/>
  <c r="BP128" i="37" s="1"/>
  <c r="BQ128" i="37" s="1"/>
  <c r="CR128" i="37"/>
  <c r="DD129" i="37"/>
  <c r="DE129" i="37" s="1"/>
  <c r="DF129" i="37" s="1"/>
  <c r="DG129" i="37" s="1"/>
  <c r="DH129" i="37" s="1"/>
  <c r="DI129" i="37" s="1"/>
  <c r="DJ129" i="37" s="1"/>
  <c r="DK129" i="37" s="1"/>
  <c r="DL129" i="37" s="1"/>
  <c r="DM129" i="37" s="1"/>
  <c r="AJ130" i="37"/>
  <c r="DP130" i="37"/>
  <c r="DQ130" i="37" s="1"/>
  <c r="DR130" i="37" s="1"/>
  <c r="DS130" i="37" s="1"/>
  <c r="DT130" i="37" s="1"/>
  <c r="DU130" i="37" s="1"/>
  <c r="DV130" i="37" s="1"/>
  <c r="DW130" i="37" s="1"/>
  <c r="DX130" i="37" s="1"/>
  <c r="DY130" i="37" s="1"/>
  <c r="AF130" i="85"/>
  <c r="AY130" i="85" s="1"/>
  <c r="CR132" i="37"/>
  <c r="CS132" i="37" s="1"/>
  <c r="CT132" i="37" s="1"/>
  <c r="CU132" i="37" s="1"/>
  <c r="CV132" i="37" s="1"/>
  <c r="CW132" i="37" s="1"/>
  <c r="CX132" i="37" s="1"/>
  <c r="CY132" i="37" s="1"/>
  <c r="CZ132" i="37" s="1"/>
  <c r="DA132" i="37" s="1"/>
  <c r="AD132" i="85"/>
  <c r="DB132" i="85" s="1"/>
  <c r="DC132" i="85" s="1"/>
  <c r="DD133" i="37"/>
  <c r="AJ134" i="37"/>
  <c r="AK134" i="37" s="1"/>
  <c r="AL134" i="37" s="1"/>
  <c r="AM134" i="37" s="1"/>
  <c r="AN134" i="37" s="1"/>
  <c r="AO134" i="37" s="1"/>
  <c r="AP134" i="37" s="1"/>
  <c r="AQ134" i="37" s="1"/>
  <c r="AR134" i="37" s="1"/>
  <c r="AS134" i="37" s="1"/>
  <c r="DP134" i="37"/>
  <c r="BJ136" i="37"/>
  <c r="BK136" i="37" s="1"/>
  <c r="BL136" i="37" s="1"/>
  <c r="BM136" i="37" s="1"/>
  <c r="BN136" i="37" s="1"/>
  <c r="BO136" i="37" s="1"/>
  <c r="BP136" i="37" s="1"/>
  <c r="BQ136" i="37" s="1"/>
  <c r="CR136" i="37"/>
  <c r="DD137" i="37"/>
  <c r="DE137" i="37" s="1"/>
  <c r="DF137" i="37" s="1"/>
  <c r="DG137" i="37" s="1"/>
  <c r="DH137" i="37" s="1"/>
  <c r="DI137" i="37" s="1"/>
  <c r="DJ137" i="37" s="1"/>
  <c r="DK137" i="37" s="1"/>
  <c r="DL137" i="37" s="1"/>
  <c r="DM137" i="37" s="1"/>
  <c r="AE137" i="85"/>
  <c r="AJ138" i="37"/>
  <c r="DP138" i="37"/>
  <c r="DQ138" i="37" s="1"/>
  <c r="DR138" i="37" s="1"/>
  <c r="DS138" i="37" s="1"/>
  <c r="DT138" i="37" s="1"/>
  <c r="DU138" i="37" s="1"/>
  <c r="DV138" i="37" s="1"/>
  <c r="DW138" i="37" s="1"/>
  <c r="DX138" i="37" s="1"/>
  <c r="DY138" i="37" s="1"/>
  <c r="AF138" i="85"/>
  <c r="AY138" i="85" s="1"/>
  <c r="CR140" i="37"/>
  <c r="CS140" i="37" s="1"/>
  <c r="CT140" i="37" s="1"/>
  <c r="CU140" i="37" s="1"/>
  <c r="CV140" i="37" s="1"/>
  <c r="CW140" i="37" s="1"/>
  <c r="CX140" i="37" s="1"/>
  <c r="CY140" i="37" s="1"/>
  <c r="CZ140" i="37" s="1"/>
  <c r="DA140" i="37" s="1"/>
  <c r="DD141" i="37"/>
  <c r="AJ142" i="37"/>
  <c r="AK142" i="37" s="1"/>
  <c r="AL142" i="37" s="1"/>
  <c r="AM142" i="37" s="1"/>
  <c r="AN142" i="37" s="1"/>
  <c r="AO142" i="37" s="1"/>
  <c r="AP142" i="37" s="1"/>
  <c r="AQ142" i="37" s="1"/>
  <c r="AR142" i="37" s="1"/>
  <c r="AS142" i="37" s="1"/>
  <c r="DP142" i="37"/>
  <c r="BJ144" i="37"/>
  <c r="BK144" i="37" s="1"/>
  <c r="BL144" i="37" s="1"/>
  <c r="BM144" i="37" s="1"/>
  <c r="BN144" i="37" s="1"/>
  <c r="BO144" i="37" s="1"/>
  <c r="BP144" i="37" s="1"/>
  <c r="BQ144" i="37" s="1"/>
  <c r="CR144" i="37"/>
  <c r="DD145" i="37"/>
  <c r="DE145" i="37" s="1"/>
  <c r="DF145" i="37" s="1"/>
  <c r="DG145" i="37" s="1"/>
  <c r="DH145" i="37" s="1"/>
  <c r="DI145" i="37" s="1"/>
  <c r="DJ145" i="37" s="1"/>
  <c r="DK145" i="37" s="1"/>
  <c r="DL145" i="37" s="1"/>
  <c r="DM145" i="37" s="1"/>
  <c r="AE145" i="85"/>
  <c r="AJ146" i="37"/>
  <c r="DP146" i="37"/>
  <c r="DQ146" i="37" s="1"/>
  <c r="DR146" i="37" s="1"/>
  <c r="DS146" i="37" s="1"/>
  <c r="DT146" i="37" s="1"/>
  <c r="DU146" i="37" s="1"/>
  <c r="DV146" i="37" s="1"/>
  <c r="DW146" i="37" s="1"/>
  <c r="DX146" i="37" s="1"/>
  <c r="DY146" i="37" s="1"/>
  <c r="CR148" i="37"/>
  <c r="CS148" i="37" s="1"/>
  <c r="CT148" i="37" s="1"/>
  <c r="CU148" i="37" s="1"/>
  <c r="CV148" i="37" s="1"/>
  <c r="CW148" i="37" s="1"/>
  <c r="CX148" i="37" s="1"/>
  <c r="CY148" i="37" s="1"/>
  <c r="CZ148" i="37" s="1"/>
  <c r="DA148" i="37" s="1"/>
  <c r="DD149" i="37"/>
  <c r="AJ150" i="37"/>
  <c r="AK150" i="37" s="1"/>
  <c r="AL150" i="37" s="1"/>
  <c r="AM150" i="37" s="1"/>
  <c r="AN150" i="37" s="1"/>
  <c r="AO150" i="37" s="1"/>
  <c r="AP150" i="37" s="1"/>
  <c r="AQ150" i="37" s="1"/>
  <c r="AR150" i="37" s="1"/>
  <c r="AS150" i="37" s="1"/>
  <c r="X150" i="85"/>
  <c r="DP150" i="37"/>
  <c r="BJ152" i="37"/>
  <c r="BK152" i="37" s="1"/>
  <c r="BL152" i="37" s="1"/>
  <c r="BM152" i="37" s="1"/>
  <c r="BN152" i="37" s="1"/>
  <c r="BO152" i="37" s="1"/>
  <c r="BP152" i="37" s="1"/>
  <c r="BQ152" i="37" s="1"/>
  <c r="CR152" i="37"/>
  <c r="DD153" i="37"/>
  <c r="DE153" i="37" s="1"/>
  <c r="DF153" i="37" s="1"/>
  <c r="DG153" i="37" s="1"/>
  <c r="DH153" i="37" s="1"/>
  <c r="DI153" i="37" s="1"/>
  <c r="DJ153" i="37" s="1"/>
  <c r="DK153" i="37" s="1"/>
  <c r="DL153" i="37" s="1"/>
  <c r="DM153" i="37" s="1"/>
  <c r="AJ154" i="37"/>
  <c r="DP154" i="37"/>
  <c r="DQ154" i="37" s="1"/>
  <c r="DR154" i="37" s="1"/>
  <c r="DS154" i="37" s="1"/>
  <c r="DT154" i="37" s="1"/>
  <c r="DU154" i="37" s="1"/>
  <c r="DV154" i="37" s="1"/>
  <c r="DW154" i="37" s="1"/>
  <c r="DX154" i="37" s="1"/>
  <c r="DY154" i="37" s="1"/>
  <c r="CR156" i="37"/>
  <c r="CS156" i="37" s="1"/>
  <c r="CT156" i="37" s="1"/>
  <c r="CU156" i="37" s="1"/>
  <c r="CV156" i="37" s="1"/>
  <c r="CW156" i="37" s="1"/>
  <c r="CX156" i="37" s="1"/>
  <c r="CY156" i="37" s="1"/>
  <c r="CZ156" i="37" s="1"/>
  <c r="DA156" i="37" s="1"/>
  <c r="AD156" i="85"/>
  <c r="DB156" i="85" s="1"/>
  <c r="DC156" i="85" s="1"/>
  <c r="DD157" i="37"/>
  <c r="AJ158" i="37"/>
  <c r="AK158" i="37" s="1"/>
  <c r="AL158" i="37" s="1"/>
  <c r="AM158" i="37" s="1"/>
  <c r="AN158" i="37" s="1"/>
  <c r="AO158" i="37" s="1"/>
  <c r="AP158" i="37" s="1"/>
  <c r="AQ158" i="37" s="1"/>
  <c r="AR158" i="37" s="1"/>
  <c r="AS158" i="37" s="1"/>
  <c r="X158" i="85"/>
  <c r="DP158" i="37"/>
  <c r="BJ160" i="37"/>
  <c r="BK160" i="37" s="1"/>
  <c r="BL160" i="37" s="1"/>
  <c r="BM160" i="37" s="1"/>
  <c r="BN160" i="37" s="1"/>
  <c r="BO160" i="37" s="1"/>
  <c r="BP160" i="37" s="1"/>
  <c r="BQ160" i="37" s="1"/>
  <c r="CR160" i="37"/>
  <c r="DD161" i="37"/>
  <c r="DE161" i="37" s="1"/>
  <c r="DF161" i="37" s="1"/>
  <c r="DG161" i="37" s="1"/>
  <c r="DH161" i="37" s="1"/>
  <c r="DI161" i="37" s="1"/>
  <c r="DJ161" i="37" s="1"/>
  <c r="DK161" i="37" s="1"/>
  <c r="DL161" i="37" s="1"/>
  <c r="DM161" i="37" s="1"/>
  <c r="AJ162" i="37"/>
  <c r="DP162" i="37"/>
  <c r="DQ162" i="37" s="1"/>
  <c r="DR162" i="37" s="1"/>
  <c r="DS162" i="37" s="1"/>
  <c r="DT162" i="37" s="1"/>
  <c r="DU162" i="37" s="1"/>
  <c r="DV162" i="37" s="1"/>
  <c r="DW162" i="37" s="1"/>
  <c r="DX162" i="37" s="1"/>
  <c r="DY162" i="37" s="1"/>
  <c r="AF162" i="85"/>
  <c r="AY162" i="85" s="1"/>
  <c r="CR164" i="37"/>
  <c r="CS164" i="37" s="1"/>
  <c r="CT164" i="37" s="1"/>
  <c r="CU164" i="37" s="1"/>
  <c r="CV164" i="37" s="1"/>
  <c r="CW164" i="37" s="1"/>
  <c r="CX164" i="37" s="1"/>
  <c r="CY164" i="37" s="1"/>
  <c r="CZ164" i="37" s="1"/>
  <c r="DA164" i="37" s="1"/>
  <c r="AD164" i="85"/>
  <c r="DB164" i="85" s="1"/>
  <c r="DC164" i="85" s="1"/>
  <c r="DD165" i="37"/>
  <c r="AJ166" i="37"/>
  <c r="AK166" i="37" s="1"/>
  <c r="AL166" i="37" s="1"/>
  <c r="AM166" i="37" s="1"/>
  <c r="AN166" i="37" s="1"/>
  <c r="AO166" i="37" s="1"/>
  <c r="AP166" i="37" s="1"/>
  <c r="AQ166" i="37" s="1"/>
  <c r="AR166" i="37" s="1"/>
  <c r="AS166" i="37" s="1"/>
  <c r="DP166" i="37"/>
  <c r="BJ168" i="37"/>
  <c r="BK168" i="37" s="1"/>
  <c r="BL168" i="37" s="1"/>
  <c r="BM168" i="37" s="1"/>
  <c r="BN168" i="37" s="1"/>
  <c r="BO168" i="37" s="1"/>
  <c r="BP168" i="37" s="1"/>
  <c r="BQ168" i="37" s="1"/>
  <c r="CR168" i="37"/>
  <c r="DD169" i="37"/>
  <c r="DE169" i="37" s="1"/>
  <c r="DF169" i="37" s="1"/>
  <c r="DG169" i="37" s="1"/>
  <c r="DH169" i="37" s="1"/>
  <c r="DI169" i="37" s="1"/>
  <c r="DJ169" i="37" s="1"/>
  <c r="DK169" i="37" s="1"/>
  <c r="DL169" i="37" s="1"/>
  <c r="DM169" i="37" s="1"/>
  <c r="AE169" i="85"/>
  <c r="AJ170" i="37"/>
  <c r="DP170" i="37"/>
  <c r="DQ170" i="37" s="1"/>
  <c r="DR170" i="37" s="1"/>
  <c r="DS170" i="37" s="1"/>
  <c r="DT170" i="37" s="1"/>
  <c r="DU170" i="37" s="1"/>
  <c r="DV170" i="37" s="1"/>
  <c r="DW170" i="37" s="1"/>
  <c r="DX170" i="37" s="1"/>
  <c r="DY170" i="37" s="1"/>
  <c r="AF170" i="85"/>
  <c r="AY170" i="85" s="1"/>
  <c r="CR172" i="37"/>
  <c r="CS172" i="37" s="1"/>
  <c r="CT172" i="37" s="1"/>
  <c r="CU172" i="37" s="1"/>
  <c r="CV172" i="37" s="1"/>
  <c r="CW172" i="37" s="1"/>
  <c r="CX172" i="37" s="1"/>
  <c r="CY172" i="37" s="1"/>
  <c r="CZ172" i="37" s="1"/>
  <c r="DA172" i="37" s="1"/>
  <c r="DD173" i="37"/>
  <c r="AJ174" i="37"/>
  <c r="AK174" i="37" s="1"/>
  <c r="AL174" i="37" s="1"/>
  <c r="AM174" i="37" s="1"/>
  <c r="AN174" i="37" s="1"/>
  <c r="AO174" i="37" s="1"/>
  <c r="AP174" i="37" s="1"/>
  <c r="AQ174" i="37" s="1"/>
  <c r="AR174" i="37" s="1"/>
  <c r="AS174" i="37" s="1"/>
  <c r="DP174" i="37"/>
  <c r="BJ176" i="37"/>
  <c r="BK176" i="37" s="1"/>
  <c r="BL176" i="37" s="1"/>
  <c r="BM176" i="37" s="1"/>
  <c r="BN176" i="37" s="1"/>
  <c r="BO176" i="37" s="1"/>
  <c r="BP176" i="37" s="1"/>
  <c r="BQ176" i="37" s="1"/>
  <c r="CR176" i="37"/>
  <c r="DD177" i="37"/>
  <c r="DE177" i="37" s="1"/>
  <c r="DF177" i="37" s="1"/>
  <c r="DG177" i="37" s="1"/>
  <c r="DH177" i="37" s="1"/>
  <c r="DI177" i="37" s="1"/>
  <c r="DJ177" i="37" s="1"/>
  <c r="DK177" i="37" s="1"/>
  <c r="DL177" i="37" s="1"/>
  <c r="DM177" i="37" s="1"/>
  <c r="AE177" i="85"/>
  <c r="AJ178" i="37"/>
  <c r="DP178" i="37"/>
  <c r="DQ178" i="37" s="1"/>
  <c r="DR178" i="37" s="1"/>
  <c r="DS178" i="37" s="1"/>
  <c r="DT178" i="37" s="1"/>
  <c r="DU178" i="37" s="1"/>
  <c r="DV178" i="37" s="1"/>
  <c r="DW178" i="37" s="1"/>
  <c r="DX178" i="37" s="1"/>
  <c r="DY178" i="37" s="1"/>
  <c r="CR180" i="37"/>
  <c r="CS180" i="37" s="1"/>
  <c r="CT180" i="37" s="1"/>
  <c r="CU180" i="37" s="1"/>
  <c r="CV180" i="37" s="1"/>
  <c r="CW180" i="37" s="1"/>
  <c r="CX180" i="37" s="1"/>
  <c r="CY180" i="37" s="1"/>
  <c r="CZ180" i="37" s="1"/>
  <c r="DA180" i="37" s="1"/>
  <c r="DD181" i="37"/>
  <c r="AJ182" i="37"/>
  <c r="AK182" i="37" s="1"/>
  <c r="AL182" i="37" s="1"/>
  <c r="AM182" i="37" s="1"/>
  <c r="AN182" i="37" s="1"/>
  <c r="AO182" i="37" s="1"/>
  <c r="AP182" i="37" s="1"/>
  <c r="AQ182" i="37" s="1"/>
  <c r="AR182" i="37" s="1"/>
  <c r="AS182" i="37" s="1"/>
  <c r="X182" i="85"/>
  <c r="DP182" i="37"/>
  <c r="BJ184" i="37"/>
  <c r="BK184" i="37" s="1"/>
  <c r="BL184" i="37" s="1"/>
  <c r="BM184" i="37" s="1"/>
  <c r="BN184" i="37" s="1"/>
  <c r="BO184" i="37" s="1"/>
  <c r="BP184" i="37" s="1"/>
  <c r="BQ184" i="37" s="1"/>
  <c r="CR184" i="37"/>
  <c r="DD185" i="37"/>
  <c r="DE185" i="37" s="1"/>
  <c r="DF185" i="37" s="1"/>
  <c r="DG185" i="37" s="1"/>
  <c r="DH185" i="37" s="1"/>
  <c r="DI185" i="37" s="1"/>
  <c r="DJ185" i="37" s="1"/>
  <c r="DK185" i="37" s="1"/>
  <c r="DL185" i="37" s="1"/>
  <c r="DM185" i="37" s="1"/>
  <c r="AJ186" i="37"/>
  <c r="DP186" i="37"/>
  <c r="DQ186" i="37" s="1"/>
  <c r="DR186" i="37" s="1"/>
  <c r="DS186" i="37" s="1"/>
  <c r="DT186" i="37" s="1"/>
  <c r="DU186" i="37" s="1"/>
  <c r="DV186" i="37" s="1"/>
  <c r="DW186" i="37" s="1"/>
  <c r="DX186" i="37" s="1"/>
  <c r="DY186" i="37" s="1"/>
  <c r="CR188" i="37"/>
  <c r="CS188" i="37" s="1"/>
  <c r="CT188" i="37" s="1"/>
  <c r="CU188" i="37" s="1"/>
  <c r="CV188" i="37" s="1"/>
  <c r="CW188" i="37" s="1"/>
  <c r="CX188" i="37" s="1"/>
  <c r="CY188" i="37" s="1"/>
  <c r="CZ188" i="37" s="1"/>
  <c r="DA188" i="37" s="1"/>
  <c r="AD188" i="85"/>
  <c r="DB188" i="85" s="1"/>
  <c r="DC188" i="85" s="1"/>
  <c r="DD189" i="37"/>
  <c r="AJ190" i="37"/>
  <c r="AK190" i="37" s="1"/>
  <c r="AL190" i="37" s="1"/>
  <c r="AM190" i="37" s="1"/>
  <c r="AN190" i="37" s="1"/>
  <c r="AO190" i="37" s="1"/>
  <c r="AP190" i="37" s="1"/>
  <c r="AQ190" i="37" s="1"/>
  <c r="AR190" i="37" s="1"/>
  <c r="AS190" i="37" s="1"/>
  <c r="X190" i="85"/>
  <c r="DP190" i="37"/>
  <c r="BJ192" i="37"/>
  <c r="BK192" i="37" s="1"/>
  <c r="BL192" i="37" s="1"/>
  <c r="BM192" i="37" s="1"/>
  <c r="BN192" i="37" s="1"/>
  <c r="BO192" i="37" s="1"/>
  <c r="BP192" i="37" s="1"/>
  <c r="BQ192" i="37" s="1"/>
  <c r="CR192" i="37"/>
  <c r="DD193" i="37"/>
  <c r="DE193" i="37" s="1"/>
  <c r="DF193" i="37" s="1"/>
  <c r="DG193" i="37" s="1"/>
  <c r="DH193" i="37" s="1"/>
  <c r="DI193" i="37" s="1"/>
  <c r="DJ193" i="37" s="1"/>
  <c r="DK193" i="37" s="1"/>
  <c r="DL193" i="37" s="1"/>
  <c r="DM193" i="37" s="1"/>
  <c r="AJ194" i="37"/>
  <c r="DP194" i="37"/>
  <c r="DQ194" i="37" s="1"/>
  <c r="DR194" i="37" s="1"/>
  <c r="DS194" i="37" s="1"/>
  <c r="DT194" i="37" s="1"/>
  <c r="DU194" i="37" s="1"/>
  <c r="DV194" i="37" s="1"/>
  <c r="DW194" i="37" s="1"/>
  <c r="DX194" i="37" s="1"/>
  <c r="DY194" i="37" s="1"/>
  <c r="AF194" i="85"/>
  <c r="AY194" i="85" s="1"/>
  <c r="CR196" i="37"/>
  <c r="CS196" i="37" s="1"/>
  <c r="CT196" i="37" s="1"/>
  <c r="CU196" i="37" s="1"/>
  <c r="CV196" i="37" s="1"/>
  <c r="CW196" i="37" s="1"/>
  <c r="CX196" i="37" s="1"/>
  <c r="CY196" i="37" s="1"/>
  <c r="CZ196" i="37" s="1"/>
  <c r="DA196" i="37" s="1"/>
  <c r="AD196" i="85"/>
  <c r="DB196" i="85" s="1"/>
  <c r="DC196" i="85" s="1"/>
  <c r="DD197" i="37"/>
  <c r="AJ198" i="37"/>
  <c r="AK198" i="37" s="1"/>
  <c r="AL198" i="37" s="1"/>
  <c r="AM198" i="37" s="1"/>
  <c r="AN198" i="37" s="1"/>
  <c r="AO198" i="37" s="1"/>
  <c r="AP198" i="37" s="1"/>
  <c r="AQ198" i="37" s="1"/>
  <c r="AR198" i="37" s="1"/>
  <c r="AS198" i="37" s="1"/>
  <c r="DP198" i="37"/>
  <c r="BJ200" i="37"/>
  <c r="BK200" i="37" s="1"/>
  <c r="BL200" i="37" s="1"/>
  <c r="BM200" i="37" s="1"/>
  <c r="BN200" i="37" s="1"/>
  <c r="BO200" i="37" s="1"/>
  <c r="BP200" i="37" s="1"/>
  <c r="BQ200" i="37" s="1"/>
  <c r="CR200" i="37"/>
  <c r="DD201" i="37"/>
  <c r="DE201" i="37" s="1"/>
  <c r="DF201" i="37" s="1"/>
  <c r="DG201" i="37" s="1"/>
  <c r="DH201" i="37" s="1"/>
  <c r="DI201" i="37" s="1"/>
  <c r="DJ201" i="37" s="1"/>
  <c r="DK201" i="37" s="1"/>
  <c r="DL201" i="37" s="1"/>
  <c r="DM201" i="37" s="1"/>
  <c r="AE201" i="85"/>
  <c r="AJ202" i="37"/>
  <c r="DP202" i="37"/>
  <c r="DQ202" i="37" s="1"/>
  <c r="DR202" i="37" s="1"/>
  <c r="DS202" i="37" s="1"/>
  <c r="DT202" i="37" s="1"/>
  <c r="DU202" i="37" s="1"/>
  <c r="DV202" i="37" s="1"/>
  <c r="DW202" i="37" s="1"/>
  <c r="DX202" i="37" s="1"/>
  <c r="DY202" i="37" s="1"/>
  <c r="AF202" i="85"/>
  <c r="AY202" i="85" s="1"/>
  <c r="CR204" i="37"/>
  <c r="CS204" i="37" s="1"/>
  <c r="CT204" i="37" s="1"/>
  <c r="CU204" i="37" s="1"/>
  <c r="CV204" i="37" s="1"/>
  <c r="CW204" i="37" s="1"/>
  <c r="CX204" i="37" s="1"/>
  <c r="CY204" i="37" s="1"/>
  <c r="CZ204" i="37" s="1"/>
  <c r="DA204" i="37" s="1"/>
  <c r="DD205" i="37"/>
  <c r="AJ206" i="37"/>
  <c r="AK206" i="37" s="1"/>
  <c r="AL206" i="37" s="1"/>
  <c r="AM206" i="37" s="1"/>
  <c r="AN206" i="37" s="1"/>
  <c r="AO206" i="37" s="1"/>
  <c r="AP206" i="37" s="1"/>
  <c r="AQ206" i="37" s="1"/>
  <c r="AR206" i="37" s="1"/>
  <c r="AS206" i="37" s="1"/>
  <c r="DD206" i="37"/>
  <c r="DE206" i="37" s="1"/>
  <c r="DF206" i="37" s="1"/>
  <c r="DG206" i="37" s="1"/>
  <c r="DH206" i="37" s="1"/>
  <c r="DI206" i="37" s="1"/>
  <c r="DJ206" i="37" s="1"/>
  <c r="DK206" i="37" s="1"/>
  <c r="DL206" i="37" s="1"/>
  <c r="DM206" i="37" s="1"/>
  <c r="AJ207" i="37"/>
  <c r="AK207" i="37" s="1"/>
  <c r="AL207" i="37" s="1"/>
  <c r="AM207" i="37" s="1"/>
  <c r="AN207" i="37" s="1"/>
  <c r="AO207" i="37" s="1"/>
  <c r="AP207" i="37" s="1"/>
  <c r="AQ207" i="37" s="1"/>
  <c r="AR207" i="37" s="1"/>
  <c r="AS207" i="37" s="1"/>
  <c r="X207" i="85"/>
  <c r="DP207" i="37"/>
  <c r="DQ207" i="37" s="1"/>
  <c r="DR207" i="37" s="1"/>
  <c r="DS207" i="37" s="1"/>
  <c r="DT207" i="37" s="1"/>
  <c r="DU207" i="37" s="1"/>
  <c r="DV207" i="37" s="1"/>
  <c r="DW207" i="37" s="1"/>
  <c r="DX207" i="37" s="1"/>
  <c r="DY207" i="37" s="1"/>
  <c r="BJ209" i="37"/>
  <c r="BK209" i="37" s="1"/>
  <c r="BL209" i="37" s="1"/>
  <c r="BM209" i="37" s="1"/>
  <c r="BN209" i="37" s="1"/>
  <c r="BO209" i="37" s="1"/>
  <c r="BP209" i="37" s="1"/>
  <c r="BQ209" i="37" s="1"/>
  <c r="CR209" i="37"/>
  <c r="CS209" i="37" s="1"/>
  <c r="CT209" i="37" s="1"/>
  <c r="CU209" i="37" s="1"/>
  <c r="CV209" i="37" s="1"/>
  <c r="CW209" i="37" s="1"/>
  <c r="CX209" i="37" s="1"/>
  <c r="CY209" i="37" s="1"/>
  <c r="CZ209" i="37" s="1"/>
  <c r="DA209" i="37" s="1"/>
  <c r="BJ11" i="37"/>
  <c r="BK11" i="37" s="1"/>
  <c r="BL11" i="37" s="1"/>
  <c r="BM11" i="37" s="1"/>
  <c r="BN11" i="37" s="1"/>
  <c r="BO11" i="37" s="1"/>
  <c r="BP11" i="37" s="1"/>
  <c r="BQ11" i="37" s="1"/>
  <c r="CR11" i="37"/>
  <c r="DD12" i="37"/>
  <c r="DE12" i="37" s="1"/>
  <c r="DF12" i="37" s="1"/>
  <c r="DG12" i="37" s="1"/>
  <c r="DH12" i="37" s="1"/>
  <c r="DI12" i="37" s="1"/>
  <c r="DJ12" i="37" s="1"/>
  <c r="DK12" i="37" s="1"/>
  <c r="DL12" i="37" s="1"/>
  <c r="DM12" i="37" s="1"/>
  <c r="DP13" i="37"/>
  <c r="BJ15" i="37"/>
  <c r="BK15" i="37" s="1"/>
  <c r="BL15" i="37" s="1"/>
  <c r="BM15" i="37" s="1"/>
  <c r="BN15" i="37" s="1"/>
  <c r="BO15" i="37" s="1"/>
  <c r="BP15" i="37" s="1"/>
  <c r="BQ15" i="37" s="1"/>
  <c r="CR15" i="37"/>
  <c r="DD16" i="37"/>
  <c r="DE16" i="37" s="1"/>
  <c r="DF16" i="37" s="1"/>
  <c r="DG16" i="37" s="1"/>
  <c r="DH16" i="37" s="1"/>
  <c r="DI16" i="37" s="1"/>
  <c r="DJ16" i="37" s="1"/>
  <c r="DK16" i="37" s="1"/>
  <c r="DL16" i="37" s="1"/>
  <c r="DM16" i="37" s="1"/>
  <c r="DP17" i="37"/>
  <c r="DQ17" i="37" s="1"/>
  <c r="DR17" i="37" s="1"/>
  <c r="DS17" i="37" s="1"/>
  <c r="DT17" i="37" s="1"/>
  <c r="DU17" i="37" s="1"/>
  <c r="DV17" i="37" s="1"/>
  <c r="DW17" i="37" s="1"/>
  <c r="DX17" i="37" s="1"/>
  <c r="DY17" i="37" s="1"/>
  <c r="BJ19" i="37"/>
  <c r="BK19" i="37" s="1"/>
  <c r="BL19" i="37" s="1"/>
  <c r="BM19" i="37" s="1"/>
  <c r="BN19" i="37" s="1"/>
  <c r="BO19" i="37" s="1"/>
  <c r="BP19" i="37" s="1"/>
  <c r="BQ19" i="37" s="1"/>
  <c r="CR19" i="37"/>
  <c r="CS19" i="37" s="1"/>
  <c r="DD20" i="37"/>
  <c r="DP21" i="37"/>
  <c r="DQ21" i="37" s="1"/>
  <c r="DR21" i="37" s="1"/>
  <c r="DS21" i="37" s="1"/>
  <c r="DT21" i="37" s="1"/>
  <c r="DU21" i="37" s="1"/>
  <c r="DV21" i="37" s="1"/>
  <c r="DW21" i="37" s="1"/>
  <c r="DX21" i="37" s="1"/>
  <c r="DY21" i="37" s="1"/>
  <c r="CR23" i="37"/>
  <c r="CS23" i="37" s="1"/>
  <c r="DD24" i="37"/>
  <c r="DE24" i="37" s="1"/>
  <c r="DF24" i="37" s="1"/>
  <c r="DG24" i="37" s="1"/>
  <c r="DH24" i="37" s="1"/>
  <c r="DI24" i="37" s="1"/>
  <c r="DJ24" i="37" s="1"/>
  <c r="DK24" i="37" s="1"/>
  <c r="DL24" i="37" s="1"/>
  <c r="DM24" i="37" s="1"/>
  <c r="DP25" i="37"/>
  <c r="DQ25" i="37" s="1"/>
  <c r="DR25" i="37" s="1"/>
  <c r="DS25" i="37" s="1"/>
  <c r="DT25" i="37" s="1"/>
  <c r="DU25" i="37" s="1"/>
  <c r="DV25" i="37" s="1"/>
  <c r="DW25" i="37" s="1"/>
  <c r="DX25" i="37" s="1"/>
  <c r="DY25" i="37" s="1"/>
  <c r="BJ27" i="37"/>
  <c r="BK27" i="37" s="1"/>
  <c r="BL27" i="37" s="1"/>
  <c r="BM27" i="37" s="1"/>
  <c r="BN27" i="37" s="1"/>
  <c r="BO27" i="37" s="1"/>
  <c r="BP27" i="37" s="1"/>
  <c r="BQ27" i="37" s="1"/>
  <c r="CR27" i="37"/>
  <c r="CS27" i="37" s="1"/>
  <c r="DD28" i="37"/>
  <c r="DE28" i="37" s="1"/>
  <c r="DF28" i="37" s="1"/>
  <c r="DG28" i="37" s="1"/>
  <c r="DH28" i="37" s="1"/>
  <c r="DI28" i="37" s="1"/>
  <c r="DJ28" i="37" s="1"/>
  <c r="DK28" i="37" s="1"/>
  <c r="DL28" i="37" s="1"/>
  <c r="DM28" i="37" s="1"/>
  <c r="DP29" i="37"/>
  <c r="DQ29" i="37" s="1"/>
  <c r="DR29" i="37" s="1"/>
  <c r="DS29" i="37" s="1"/>
  <c r="DT29" i="37" s="1"/>
  <c r="DU29" i="37" s="1"/>
  <c r="DV29" i="37" s="1"/>
  <c r="DW29" i="37" s="1"/>
  <c r="DX29" i="37" s="1"/>
  <c r="DY29" i="37" s="1"/>
  <c r="BJ31" i="37"/>
  <c r="BK31" i="37" s="1"/>
  <c r="BL31" i="37" s="1"/>
  <c r="BM31" i="37" s="1"/>
  <c r="BN31" i="37" s="1"/>
  <c r="BO31" i="37" s="1"/>
  <c r="BP31" i="37" s="1"/>
  <c r="BQ31" i="37" s="1"/>
  <c r="CR31" i="37"/>
  <c r="CS31" i="37" s="1"/>
  <c r="DD32" i="37"/>
  <c r="DE32" i="37" s="1"/>
  <c r="DF32" i="37" s="1"/>
  <c r="DG32" i="37" s="1"/>
  <c r="DH32" i="37" s="1"/>
  <c r="DI32" i="37" s="1"/>
  <c r="DJ32" i="37" s="1"/>
  <c r="DK32" i="37" s="1"/>
  <c r="DL32" i="37" s="1"/>
  <c r="DM32" i="37" s="1"/>
  <c r="DP33" i="37"/>
  <c r="DQ33" i="37" s="1"/>
  <c r="DR33" i="37" s="1"/>
  <c r="DS33" i="37" s="1"/>
  <c r="DT33" i="37" s="1"/>
  <c r="DU33" i="37" s="1"/>
  <c r="DV33" i="37" s="1"/>
  <c r="DW33" i="37" s="1"/>
  <c r="DX33" i="37" s="1"/>
  <c r="DY33" i="37" s="1"/>
  <c r="BJ35" i="37"/>
  <c r="BK35" i="37" s="1"/>
  <c r="BL35" i="37" s="1"/>
  <c r="BM35" i="37" s="1"/>
  <c r="BN35" i="37" s="1"/>
  <c r="BO35" i="37" s="1"/>
  <c r="BP35" i="37" s="1"/>
  <c r="BQ35" i="37" s="1"/>
  <c r="CR35" i="37"/>
  <c r="CS35" i="37" s="1"/>
  <c r="DD36" i="37"/>
  <c r="DE36" i="37" s="1"/>
  <c r="DF36" i="37" s="1"/>
  <c r="DG36" i="37" s="1"/>
  <c r="DH36" i="37" s="1"/>
  <c r="DI36" i="37" s="1"/>
  <c r="DJ36" i="37" s="1"/>
  <c r="DK36" i="37" s="1"/>
  <c r="DL36" i="37" s="1"/>
  <c r="DM36" i="37" s="1"/>
  <c r="DP37" i="37"/>
  <c r="DQ37" i="37" s="1"/>
  <c r="DR37" i="37" s="1"/>
  <c r="DS37" i="37" s="1"/>
  <c r="DT37" i="37" s="1"/>
  <c r="DU37" i="37" s="1"/>
  <c r="DV37" i="37" s="1"/>
  <c r="DW37" i="37" s="1"/>
  <c r="DX37" i="37" s="1"/>
  <c r="DY37" i="37" s="1"/>
  <c r="BJ39" i="37"/>
  <c r="BK39" i="37" s="1"/>
  <c r="BL39" i="37" s="1"/>
  <c r="BM39" i="37" s="1"/>
  <c r="BN39" i="37" s="1"/>
  <c r="BO39" i="37" s="1"/>
  <c r="BP39" i="37" s="1"/>
  <c r="BQ39" i="37" s="1"/>
  <c r="CR39" i="37"/>
  <c r="CS39" i="37" s="1"/>
  <c r="DD40" i="37"/>
  <c r="DE40" i="37" s="1"/>
  <c r="DF40" i="37" s="1"/>
  <c r="DG40" i="37" s="1"/>
  <c r="DH40" i="37" s="1"/>
  <c r="DI40" i="37" s="1"/>
  <c r="DJ40" i="37" s="1"/>
  <c r="DK40" i="37" s="1"/>
  <c r="DL40" i="37" s="1"/>
  <c r="DM40" i="37" s="1"/>
  <c r="DP41" i="37"/>
  <c r="DQ41" i="37" s="1"/>
  <c r="DR41" i="37" s="1"/>
  <c r="DS41" i="37" s="1"/>
  <c r="DT41" i="37" s="1"/>
  <c r="DU41" i="37" s="1"/>
  <c r="DV41" i="37" s="1"/>
  <c r="DW41" i="37" s="1"/>
  <c r="DX41" i="37" s="1"/>
  <c r="DY41" i="37" s="1"/>
  <c r="BJ43" i="37"/>
  <c r="BK43" i="37" s="1"/>
  <c r="BL43" i="37" s="1"/>
  <c r="BM43" i="37" s="1"/>
  <c r="BN43" i="37" s="1"/>
  <c r="BO43" i="37" s="1"/>
  <c r="BP43" i="37" s="1"/>
  <c r="BQ43" i="37" s="1"/>
  <c r="CR43" i="37"/>
  <c r="CS43" i="37" s="1"/>
  <c r="DD44" i="37"/>
  <c r="DE44" i="37" s="1"/>
  <c r="DF44" i="37" s="1"/>
  <c r="DG44" i="37" s="1"/>
  <c r="DH44" i="37" s="1"/>
  <c r="DI44" i="37" s="1"/>
  <c r="DJ44" i="37" s="1"/>
  <c r="DK44" i="37" s="1"/>
  <c r="DL44" i="37" s="1"/>
  <c r="DM44" i="37" s="1"/>
  <c r="AJ45" i="37"/>
  <c r="AK45" i="37" s="1"/>
  <c r="AL45" i="37" s="1"/>
  <c r="AM45" i="37" s="1"/>
  <c r="AN45" i="37" s="1"/>
  <c r="AO45" i="37" s="1"/>
  <c r="AP45" i="37" s="1"/>
  <c r="AQ45" i="37" s="1"/>
  <c r="AR45" i="37" s="1"/>
  <c r="AS45" i="37" s="1"/>
  <c r="DP45" i="37"/>
  <c r="DQ45" i="37" s="1"/>
  <c r="DR45" i="37" s="1"/>
  <c r="DS45" i="37" s="1"/>
  <c r="DT45" i="37" s="1"/>
  <c r="DU45" i="37" s="1"/>
  <c r="DV45" i="37" s="1"/>
  <c r="DW45" i="37" s="1"/>
  <c r="DX45" i="37" s="1"/>
  <c r="DY45" i="37" s="1"/>
  <c r="AF45" i="85"/>
  <c r="AY45" i="85" s="1"/>
  <c r="BJ47" i="37"/>
  <c r="BK47" i="37" s="1"/>
  <c r="BL47" i="37" s="1"/>
  <c r="BM47" i="37" s="1"/>
  <c r="BN47" i="37" s="1"/>
  <c r="BO47" i="37" s="1"/>
  <c r="BP47" i="37" s="1"/>
  <c r="BQ47" i="37" s="1"/>
  <c r="CR47" i="37"/>
  <c r="CS47" i="37" s="1"/>
  <c r="CT47" i="37" s="1"/>
  <c r="CU47" i="37" s="1"/>
  <c r="CV47" i="37" s="1"/>
  <c r="CW47" i="37" s="1"/>
  <c r="CX47" i="37" s="1"/>
  <c r="CY47" i="37" s="1"/>
  <c r="CZ47" i="37" s="1"/>
  <c r="DA47" i="37" s="1"/>
  <c r="AD47" i="85"/>
  <c r="DB47" i="85" s="1"/>
  <c r="DC47" i="85" s="1"/>
  <c r="DD48" i="37"/>
  <c r="DE48" i="37" s="1"/>
  <c r="DF48" i="37" s="1"/>
  <c r="DG48" i="37" s="1"/>
  <c r="DH48" i="37" s="1"/>
  <c r="DI48" i="37" s="1"/>
  <c r="DJ48" i="37" s="1"/>
  <c r="DK48" i="37" s="1"/>
  <c r="DL48" i="37" s="1"/>
  <c r="DM48" i="37" s="1"/>
  <c r="AJ49" i="37"/>
  <c r="AK49" i="37" s="1"/>
  <c r="AL49" i="37" s="1"/>
  <c r="AM49" i="37" s="1"/>
  <c r="AN49" i="37" s="1"/>
  <c r="AO49" i="37" s="1"/>
  <c r="AP49" i="37" s="1"/>
  <c r="AQ49" i="37" s="1"/>
  <c r="AR49" i="37" s="1"/>
  <c r="AS49" i="37" s="1"/>
  <c r="X49" i="85"/>
  <c r="DP49" i="37"/>
  <c r="DQ49" i="37" s="1"/>
  <c r="DR49" i="37" s="1"/>
  <c r="DS49" i="37" s="1"/>
  <c r="DT49" i="37" s="1"/>
  <c r="DU49" i="37" s="1"/>
  <c r="DV49" i="37" s="1"/>
  <c r="DW49" i="37" s="1"/>
  <c r="DX49" i="37" s="1"/>
  <c r="DY49" i="37" s="1"/>
  <c r="BJ51" i="37"/>
  <c r="BK51" i="37" s="1"/>
  <c r="BL51" i="37" s="1"/>
  <c r="BM51" i="37" s="1"/>
  <c r="BN51" i="37" s="1"/>
  <c r="BO51" i="37" s="1"/>
  <c r="BP51" i="37" s="1"/>
  <c r="BQ51" i="37" s="1"/>
  <c r="CR51" i="37"/>
  <c r="CS51" i="37" s="1"/>
  <c r="CT51" i="37" s="1"/>
  <c r="CU51" i="37" s="1"/>
  <c r="CV51" i="37" s="1"/>
  <c r="CW51" i="37" s="1"/>
  <c r="CX51" i="37" s="1"/>
  <c r="CY51" i="37" s="1"/>
  <c r="CZ51" i="37" s="1"/>
  <c r="DA51" i="37" s="1"/>
  <c r="DD52" i="37"/>
  <c r="DE52" i="37" s="1"/>
  <c r="DF52" i="37" s="1"/>
  <c r="DG52" i="37" s="1"/>
  <c r="DH52" i="37" s="1"/>
  <c r="DI52" i="37" s="1"/>
  <c r="DJ52" i="37" s="1"/>
  <c r="DK52" i="37" s="1"/>
  <c r="DL52" i="37" s="1"/>
  <c r="DM52" i="37" s="1"/>
  <c r="AE52" i="85"/>
  <c r="AJ53" i="37"/>
  <c r="AK53" i="37" s="1"/>
  <c r="AL53" i="37" s="1"/>
  <c r="AM53" i="37" s="1"/>
  <c r="AN53" i="37" s="1"/>
  <c r="AO53" i="37" s="1"/>
  <c r="AP53" i="37" s="1"/>
  <c r="AQ53" i="37" s="1"/>
  <c r="AR53" i="37" s="1"/>
  <c r="AS53" i="37" s="1"/>
  <c r="DP53" i="37"/>
  <c r="DQ53" i="37" s="1"/>
  <c r="DR53" i="37" s="1"/>
  <c r="DS53" i="37" s="1"/>
  <c r="DT53" i="37" s="1"/>
  <c r="DU53" i="37" s="1"/>
  <c r="DV53" i="37" s="1"/>
  <c r="DW53" i="37" s="1"/>
  <c r="DX53" i="37" s="1"/>
  <c r="DY53" i="37" s="1"/>
  <c r="AF53" i="85"/>
  <c r="AY53" i="85" s="1"/>
  <c r="BJ55" i="37"/>
  <c r="BK55" i="37" s="1"/>
  <c r="BL55" i="37" s="1"/>
  <c r="BM55" i="37" s="1"/>
  <c r="BN55" i="37" s="1"/>
  <c r="BO55" i="37" s="1"/>
  <c r="BP55" i="37" s="1"/>
  <c r="BQ55" i="37" s="1"/>
  <c r="CR55" i="37"/>
  <c r="CS55" i="37" s="1"/>
  <c r="CT55" i="37" s="1"/>
  <c r="CU55" i="37" s="1"/>
  <c r="CV55" i="37" s="1"/>
  <c r="CW55" i="37" s="1"/>
  <c r="CX55" i="37" s="1"/>
  <c r="CY55" i="37" s="1"/>
  <c r="CZ55" i="37" s="1"/>
  <c r="DA55" i="37" s="1"/>
  <c r="AD55" i="85"/>
  <c r="DB55" i="85" s="1"/>
  <c r="DC55" i="85" s="1"/>
  <c r="DD56" i="37"/>
  <c r="DE56" i="37" s="1"/>
  <c r="DF56" i="37" s="1"/>
  <c r="DG56" i="37" s="1"/>
  <c r="DH56" i="37" s="1"/>
  <c r="DI56" i="37" s="1"/>
  <c r="DJ56" i="37" s="1"/>
  <c r="DK56" i="37" s="1"/>
  <c r="DL56" i="37" s="1"/>
  <c r="DM56" i="37" s="1"/>
  <c r="AJ57" i="37"/>
  <c r="AK57" i="37" s="1"/>
  <c r="AL57" i="37" s="1"/>
  <c r="AM57" i="37" s="1"/>
  <c r="AN57" i="37" s="1"/>
  <c r="AO57" i="37" s="1"/>
  <c r="AP57" i="37" s="1"/>
  <c r="AQ57" i="37" s="1"/>
  <c r="AR57" i="37" s="1"/>
  <c r="AS57" i="37" s="1"/>
  <c r="X57" i="85"/>
  <c r="DP57" i="37"/>
  <c r="DQ57" i="37" s="1"/>
  <c r="DR57" i="37" s="1"/>
  <c r="DS57" i="37" s="1"/>
  <c r="DT57" i="37" s="1"/>
  <c r="DU57" i="37" s="1"/>
  <c r="DV57" i="37" s="1"/>
  <c r="DW57" i="37" s="1"/>
  <c r="DX57" i="37" s="1"/>
  <c r="DY57" i="37" s="1"/>
  <c r="BJ59" i="37"/>
  <c r="BK59" i="37" s="1"/>
  <c r="BL59" i="37" s="1"/>
  <c r="BM59" i="37" s="1"/>
  <c r="BN59" i="37" s="1"/>
  <c r="BO59" i="37" s="1"/>
  <c r="BP59" i="37" s="1"/>
  <c r="BQ59" i="37" s="1"/>
  <c r="Z59" i="85"/>
  <c r="CR59" i="37"/>
  <c r="CS59" i="37" s="1"/>
  <c r="CT59" i="37" s="1"/>
  <c r="CU59" i="37" s="1"/>
  <c r="CV59" i="37" s="1"/>
  <c r="CW59" i="37" s="1"/>
  <c r="CX59" i="37" s="1"/>
  <c r="CY59" i="37" s="1"/>
  <c r="CZ59" i="37" s="1"/>
  <c r="DA59" i="37" s="1"/>
  <c r="DD60" i="37"/>
  <c r="DE60" i="37" s="1"/>
  <c r="DF60" i="37" s="1"/>
  <c r="DG60" i="37" s="1"/>
  <c r="DH60" i="37" s="1"/>
  <c r="DI60" i="37" s="1"/>
  <c r="DJ60" i="37" s="1"/>
  <c r="DK60" i="37" s="1"/>
  <c r="DL60" i="37" s="1"/>
  <c r="DM60" i="37" s="1"/>
  <c r="AE60" i="85"/>
  <c r="AJ61" i="37"/>
  <c r="AK61" i="37" s="1"/>
  <c r="AL61" i="37" s="1"/>
  <c r="AM61" i="37" s="1"/>
  <c r="AN61" i="37" s="1"/>
  <c r="AO61" i="37" s="1"/>
  <c r="AP61" i="37" s="1"/>
  <c r="AQ61" i="37" s="1"/>
  <c r="AR61" i="37" s="1"/>
  <c r="AS61" i="37" s="1"/>
  <c r="DP61" i="37"/>
  <c r="DQ61" i="37" s="1"/>
  <c r="DR61" i="37" s="1"/>
  <c r="DS61" i="37" s="1"/>
  <c r="DT61" i="37" s="1"/>
  <c r="DU61" i="37" s="1"/>
  <c r="DV61" i="37" s="1"/>
  <c r="DW61" i="37" s="1"/>
  <c r="DX61" i="37" s="1"/>
  <c r="DY61" i="37" s="1"/>
  <c r="AF61" i="85"/>
  <c r="AY61" i="85" s="1"/>
  <c r="BJ63" i="37"/>
  <c r="BK63" i="37" s="1"/>
  <c r="BL63" i="37" s="1"/>
  <c r="BM63" i="37" s="1"/>
  <c r="BN63" i="37" s="1"/>
  <c r="BO63" i="37" s="1"/>
  <c r="BP63" i="37" s="1"/>
  <c r="BQ63" i="37" s="1"/>
  <c r="CR63" i="37"/>
  <c r="CS63" i="37" s="1"/>
  <c r="CT63" i="37" s="1"/>
  <c r="CU63" i="37" s="1"/>
  <c r="CV63" i="37" s="1"/>
  <c r="CW63" i="37" s="1"/>
  <c r="CX63" i="37" s="1"/>
  <c r="CY63" i="37" s="1"/>
  <c r="CZ63" i="37" s="1"/>
  <c r="DA63" i="37" s="1"/>
  <c r="AD63" i="85"/>
  <c r="DB63" i="85" s="1"/>
  <c r="DC63" i="85" s="1"/>
  <c r="DD64" i="37"/>
  <c r="DE64" i="37" s="1"/>
  <c r="DF64" i="37" s="1"/>
  <c r="DG64" i="37" s="1"/>
  <c r="DH64" i="37" s="1"/>
  <c r="DI64" i="37" s="1"/>
  <c r="DJ64" i="37" s="1"/>
  <c r="DK64" i="37" s="1"/>
  <c r="DL64" i="37" s="1"/>
  <c r="DM64" i="37" s="1"/>
  <c r="AJ65" i="37"/>
  <c r="AK65" i="37" s="1"/>
  <c r="AL65" i="37" s="1"/>
  <c r="AM65" i="37" s="1"/>
  <c r="AN65" i="37" s="1"/>
  <c r="AO65" i="37" s="1"/>
  <c r="AP65" i="37" s="1"/>
  <c r="AQ65" i="37" s="1"/>
  <c r="AR65" i="37" s="1"/>
  <c r="AS65" i="37" s="1"/>
  <c r="X65" i="85"/>
  <c r="DP65" i="37"/>
  <c r="DQ65" i="37" s="1"/>
  <c r="DR65" i="37" s="1"/>
  <c r="DS65" i="37" s="1"/>
  <c r="DT65" i="37" s="1"/>
  <c r="DU65" i="37" s="1"/>
  <c r="DV65" i="37" s="1"/>
  <c r="DW65" i="37" s="1"/>
  <c r="DX65" i="37" s="1"/>
  <c r="DY65" i="37" s="1"/>
  <c r="BJ67" i="37"/>
  <c r="BK67" i="37" s="1"/>
  <c r="BL67" i="37" s="1"/>
  <c r="BM67" i="37" s="1"/>
  <c r="BN67" i="37" s="1"/>
  <c r="BO67" i="37" s="1"/>
  <c r="BP67" i="37" s="1"/>
  <c r="BQ67" i="37" s="1"/>
  <c r="Z67" i="85" s="1"/>
  <c r="CR67" i="37"/>
  <c r="CS67" i="37" s="1"/>
  <c r="CT67" i="37" s="1"/>
  <c r="CU67" i="37" s="1"/>
  <c r="CV67" i="37" s="1"/>
  <c r="CW67" i="37" s="1"/>
  <c r="CX67" i="37" s="1"/>
  <c r="CY67" i="37" s="1"/>
  <c r="CZ67" i="37" s="1"/>
  <c r="DA67" i="37" s="1"/>
  <c r="DD68" i="37"/>
  <c r="DE68" i="37" s="1"/>
  <c r="DF68" i="37" s="1"/>
  <c r="DG68" i="37" s="1"/>
  <c r="DH68" i="37" s="1"/>
  <c r="DI68" i="37" s="1"/>
  <c r="DJ68" i="37" s="1"/>
  <c r="DK68" i="37" s="1"/>
  <c r="DL68" i="37" s="1"/>
  <c r="DM68" i="37" s="1"/>
  <c r="AE68" i="85"/>
  <c r="AJ69" i="37"/>
  <c r="AK69" i="37" s="1"/>
  <c r="AL69" i="37" s="1"/>
  <c r="AM69" i="37" s="1"/>
  <c r="AN69" i="37" s="1"/>
  <c r="AO69" i="37" s="1"/>
  <c r="AP69" i="37" s="1"/>
  <c r="AQ69" i="37" s="1"/>
  <c r="AR69" i="37" s="1"/>
  <c r="AS69" i="37" s="1"/>
  <c r="DP69" i="37"/>
  <c r="DQ69" i="37" s="1"/>
  <c r="DR69" i="37" s="1"/>
  <c r="DS69" i="37" s="1"/>
  <c r="DT69" i="37" s="1"/>
  <c r="DU69" i="37" s="1"/>
  <c r="DV69" i="37" s="1"/>
  <c r="DW69" i="37" s="1"/>
  <c r="DX69" i="37" s="1"/>
  <c r="DY69" i="37" s="1"/>
  <c r="AF69" i="85"/>
  <c r="AY69" i="85" s="1"/>
  <c r="BJ71" i="37"/>
  <c r="BK71" i="37" s="1"/>
  <c r="BL71" i="37" s="1"/>
  <c r="BM71" i="37" s="1"/>
  <c r="BN71" i="37" s="1"/>
  <c r="BO71" i="37" s="1"/>
  <c r="BP71" i="37" s="1"/>
  <c r="BQ71" i="37" s="1"/>
  <c r="CR71" i="37"/>
  <c r="CS71" i="37" s="1"/>
  <c r="CT71" i="37" s="1"/>
  <c r="CU71" i="37" s="1"/>
  <c r="CV71" i="37" s="1"/>
  <c r="CW71" i="37" s="1"/>
  <c r="CX71" i="37" s="1"/>
  <c r="CY71" i="37" s="1"/>
  <c r="CZ71" i="37" s="1"/>
  <c r="DA71" i="37" s="1"/>
  <c r="AD71" i="85"/>
  <c r="DB71" i="85" s="1"/>
  <c r="DC71" i="85" s="1"/>
  <c r="DD72" i="37"/>
  <c r="DE72" i="37" s="1"/>
  <c r="DF72" i="37" s="1"/>
  <c r="DG72" i="37" s="1"/>
  <c r="DH72" i="37" s="1"/>
  <c r="DI72" i="37" s="1"/>
  <c r="DJ72" i="37" s="1"/>
  <c r="DK72" i="37" s="1"/>
  <c r="DL72" i="37" s="1"/>
  <c r="DM72" i="37" s="1"/>
  <c r="AJ73" i="37"/>
  <c r="AK73" i="37" s="1"/>
  <c r="AL73" i="37" s="1"/>
  <c r="AM73" i="37" s="1"/>
  <c r="AN73" i="37" s="1"/>
  <c r="AO73" i="37" s="1"/>
  <c r="AP73" i="37" s="1"/>
  <c r="AQ73" i="37" s="1"/>
  <c r="AR73" i="37" s="1"/>
  <c r="AS73" i="37" s="1"/>
  <c r="X73" i="85"/>
  <c r="DP73" i="37"/>
  <c r="DQ73" i="37" s="1"/>
  <c r="DR73" i="37" s="1"/>
  <c r="DS73" i="37" s="1"/>
  <c r="DT73" i="37" s="1"/>
  <c r="DU73" i="37" s="1"/>
  <c r="DV73" i="37" s="1"/>
  <c r="DW73" i="37" s="1"/>
  <c r="DX73" i="37" s="1"/>
  <c r="DY73" i="37" s="1"/>
  <c r="BJ75" i="37"/>
  <c r="BK75" i="37" s="1"/>
  <c r="BL75" i="37" s="1"/>
  <c r="BM75" i="37" s="1"/>
  <c r="BN75" i="37" s="1"/>
  <c r="BO75" i="37" s="1"/>
  <c r="BP75" i="37" s="1"/>
  <c r="BQ75" i="37" s="1"/>
  <c r="CR75" i="37"/>
  <c r="CS75" i="37" s="1"/>
  <c r="CT75" i="37" s="1"/>
  <c r="CU75" i="37" s="1"/>
  <c r="CV75" i="37" s="1"/>
  <c r="CW75" i="37" s="1"/>
  <c r="CX75" i="37" s="1"/>
  <c r="CY75" i="37" s="1"/>
  <c r="CZ75" i="37" s="1"/>
  <c r="DA75" i="37" s="1"/>
  <c r="DD76" i="37"/>
  <c r="DE76" i="37" s="1"/>
  <c r="DF76" i="37" s="1"/>
  <c r="DG76" i="37" s="1"/>
  <c r="DH76" i="37" s="1"/>
  <c r="DI76" i="37" s="1"/>
  <c r="DJ76" i="37" s="1"/>
  <c r="DK76" i="37" s="1"/>
  <c r="DL76" i="37" s="1"/>
  <c r="DM76" i="37" s="1"/>
  <c r="AE76" i="85"/>
  <c r="AJ77" i="37"/>
  <c r="AK77" i="37" s="1"/>
  <c r="AL77" i="37" s="1"/>
  <c r="AM77" i="37" s="1"/>
  <c r="AN77" i="37" s="1"/>
  <c r="AO77" i="37" s="1"/>
  <c r="AP77" i="37" s="1"/>
  <c r="AQ77" i="37" s="1"/>
  <c r="AR77" i="37" s="1"/>
  <c r="AS77" i="37" s="1"/>
  <c r="DP77" i="37"/>
  <c r="DQ77" i="37" s="1"/>
  <c r="DR77" i="37" s="1"/>
  <c r="DS77" i="37" s="1"/>
  <c r="DT77" i="37" s="1"/>
  <c r="DU77" i="37" s="1"/>
  <c r="DV77" i="37" s="1"/>
  <c r="DW77" i="37" s="1"/>
  <c r="DX77" i="37" s="1"/>
  <c r="DY77" i="37" s="1"/>
  <c r="AF77" i="85"/>
  <c r="AY77" i="85" s="1"/>
  <c r="BJ79" i="37"/>
  <c r="BK79" i="37" s="1"/>
  <c r="BL79" i="37" s="1"/>
  <c r="BM79" i="37" s="1"/>
  <c r="BN79" i="37" s="1"/>
  <c r="BO79" i="37" s="1"/>
  <c r="BP79" i="37" s="1"/>
  <c r="BQ79" i="37" s="1"/>
  <c r="CR79" i="37"/>
  <c r="CS79" i="37" s="1"/>
  <c r="CT79" i="37" s="1"/>
  <c r="CU79" i="37" s="1"/>
  <c r="CV79" i="37" s="1"/>
  <c r="CW79" i="37" s="1"/>
  <c r="CX79" i="37" s="1"/>
  <c r="CY79" i="37" s="1"/>
  <c r="CZ79" i="37" s="1"/>
  <c r="DA79" i="37" s="1"/>
  <c r="AD79" i="85"/>
  <c r="DB79" i="85" s="1"/>
  <c r="DC79" i="85" s="1"/>
  <c r="DD80" i="37"/>
  <c r="DE80" i="37" s="1"/>
  <c r="DF80" i="37" s="1"/>
  <c r="DG80" i="37" s="1"/>
  <c r="DH80" i="37" s="1"/>
  <c r="DI80" i="37" s="1"/>
  <c r="DJ80" i="37" s="1"/>
  <c r="DK80" i="37" s="1"/>
  <c r="DL80" i="37" s="1"/>
  <c r="DM80" i="37" s="1"/>
  <c r="AJ81" i="37"/>
  <c r="AK81" i="37" s="1"/>
  <c r="AL81" i="37" s="1"/>
  <c r="AM81" i="37" s="1"/>
  <c r="AN81" i="37" s="1"/>
  <c r="AO81" i="37" s="1"/>
  <c r="AP81" i="37" s="1"/>
  <c r="AQ81" i="37" s="1"/>
  <c r="AR81" i="37" s="1"/>
  <c r="AS81" i="37" s="1"/>
  <c r="X81" i="85"/>
  <c r="DP81" i="37"/>
  <c r="DQ81" i="37" s="1"/>
  <c r="DR81" i="37" s="1"/>
  <c r="DS81" i="37" s="1"/>
  <c r="DT81" i="37" s="1"/>
  <c r="DU81" i="37" s="1"/>
  <c r="DV81" i="37" s="1"/>
  <c r="DW81" i="37" s="1"/>
  <c r="DX81" i="37" s="1"/>
  <c r="DY81" i="37" s="1"/>
  <c r="BJ83" i="37"/>
  <c r="BK83" i="37" s="1"/>
  <c r="BL83" i="37" s="1"/>
  <c r="BM83" i="37" s="1"/>
  <c r="BN83" i="37" s="1"/>
  <c r="BO83" i="37" s="1"/>
  <c r="BP83" i="37" s="1"/>
  <c r="BQ83" i="37" s="1"/>
  <c r="Z83" i="85"/>
  <c r="CR83" i="37"/>
  <c r="CS83" i="37" s="1"/>
  <c r="CT83" i="37" s="1"/>
  <c r="CU83" i="37" s="1"/>
  <c r="CV83" i="37" s="1"/>
  <c r="CW83" i="37" s="1"/>
  <c r="CX83" i="37" s="1"/>
  <c r="CY83" i="37" s="1"/>
  <c r="CZ83" i="37" s="1"/>
  <c r="DA83" i="37" s="1"/>
  <c r="DD84" i="37"/>
  <c r="DE84" i="37" s="1"/>
  <c r="DF84" i="37" s="1"/>
  <c r="DG84" i="37" s="1"/>
  <c r="DH84" i="37" s="1"/>
  <c r="DI84" i="37" s="1"/>
  <c r="DJ84" i="37" s="1"/>
  <c r="DK84" i="37" s="1"/>
  <c r="DL84" i="37" s="1"/>
  <c r="DM84" i="37" s="1"/>
  <c r="AE84" i="85"/>
  <c r="AJ85" i="37"/>
  <c r="AK85" i="37" s="1"/>
  <c r="AL85" i="37" s="1"/>
  <c r="AM85" i="37" s="1"/>
  <c r="AN85" i="37" s="1"/>
  <c r="AO85" i="37" s="1"/>
  <c r="AP85" i="37" s="1"/>
  <c r="AQ85" i="37" s="1"/>
  <c r="AR85" i="37" s="1"/>
  <c r="AS85" i="37" s="1"/>
  <c r="DP85" i="37"/>
  <c r="DQ85" i="37" s="1"/>
  <c r="DR85" i="37" s="1"/>
  <c r="DS85" i="37" s="1"/>
  <c r="DT85" i="37" s="1"/>
  <c r="DU85" i="37" s="1"/>
  <c r="DV85" i="37" s="1"/>
  <c r="DW85" i="37" s="1"/>
  <c r="DX85" i="37" s="1"/>
  <c r="DY85" i="37" s="1"/>
  <c r="AF85" i="85"/>
  <c r="AY85" i="85" s="1"/>
  <c r="BJ87" i="37"/>
  <c r="BK87" i="37" s="1"/>
  <c r="BL87" i="37" s="1"/>
  <c r="BM87" i="37" s="1"/>
  <c r="BN87" i="37" s="1"/>
  <c r="BO87" i="37" s="1"/>
  <c r="BP87" i="37" s="1"/>
  <c r="BQ87" i="37" s="1"/>
  <c r="CR87" i="37"/>
  <c r="CS87" i="37" s="1"/>
  <c r="CT87" i="37" s="1"/>
  <c r="CU87" i="37" s="1"/>
  <c r="CV87" i="37" s="1"/>
  <c r="CW87" i="37" s="1"/>
  <c r="CX87" i="37" s="1"/>
  <c r="CY87" i="37" s="1"/>
  <c r="CZ87" i="37" s="1"/>
  <c r="DA87" i="37" s="1"/>
  <c r="AD87" i="85"/>
  <c r="DB87" i="85" s="1"/>
  <c r="DC87" i="85" s="1"/>
  <c r="DD88" i="37"/>
  <c r="DE88" i="37" s="1"/>
  <c r="DF88" i="37" s="1"/>
  <c r="DG88" i="37" s="1"/>
  <c r="DH88" i="37" s="1"/>
  <c r="DI88" i="37" s="1"/>
  <c r="DJ88" i="37" s="1"/>
  <c r="DK88" i="37" s="1"/>
  <c r="DL88" i="37" s="1"/>
  <c r="DM88" i="37" s="1"/>
  <c r="AJ89" i="37"/>
  <c r="AK89" i="37" s="1"/>
  <c r="AL89" i="37" s="1"/>
  <c r="AM89" i="37" s="1"/>
  <c r="AN89" i="37" s="1"/>
  <c r="AO89" i="37" s="1"/>
  <c r="AP89" i="37" s="1"/>
  <c r="AQ89" i="37" s="1"/>
  <c r="AR89" i="37" s="1"/>
  <c r="AS89" i="37" s="1"/>
  <c r="X89" i="85"/>
  <c r="DP89" i="37"/>
  <c r="DQ89" i="37" s="1"/>
  <c r="DR89" i="37" s="1"/>
  <c r="DS89" i="37" s="1"/>
  <c r="DT89" i="37" s="1"/>
  <c r="DU89" i="37" s="1"/>
  <c r="DV89" i="37" s="1"/>
  <c r="DW89" i="37" s="1"/>
  <c r="DX89" i="37" s="1"/>
  <c r="DY89" i="37" s="1"/>
  <c r="BJ91" i="37"/>
  <c r="BK91" i="37" s="1"/>
  <c r="BL91" i="37" s="1"/>
  <c r="BM91" i="37" s="1"/>
  <c r="BN91" i="37" s="1"/>
  <c r="BO91" i="37" s="1"/>
  <c r="BP91" i="37" s="1"/>
  <c r="BQ91" i="37" s="1"/>
  <c r="CR91" i="37"/>
  <c r="CS91" i="37" s="1"/>
  <c r="CT91" i="37" s="1"/>
  <c r="CU91" i="37" s="1"/>
  <c r="CV91" i="37" s="1"/>
  <c r="CW91" i="37" s="1"/>
  <c r="CX91" i="37" s="1"/>
  <c r="CY91" i="37" s="1"/>
  <c r="CZ91" i="37" s="1"/>
  <c r="DA91" i="37" s="1"/>
  <c r="DD92" i="37"/>
  <c r="DE92" i="37" s="1"/>
  <c r="DF92" i="37" s="1"/>
  <c r="DG92" i="37" s="1"/>
  <c r="DH92" i="37" s="1"/>
  <c r="DI92" i="37" s="1"/>
  <c r="DJ92" i="37" s="1"/>
  <c r="DK92" i="37" s="1"/>
  <c r="DL92" i="37" s="1"/>
  <c r="DM92" i="37" s="1"/>
  <c r="AE92" i="85"/>
  <c r="AJ93" i="37"/>
  <c r="AK93" i="37" s="1"/>
  <c r="AL93" i="37" s="1"/>
  <c r="AM93" i="37" s="1"/>
  <c r="AN93" i="37" s="1"/>
  <c r="AO93" i="37" s="1"/>
  <c r="AP93" i="37" s="1"/>
  <c r="AQ93" i="37" s="1"/>
  <c r="AR93" i="37" s="1"/>
  <c r="AS93" i="37" s="1"/>
  <c r="DP93" i="37"/>
  <c r="DQ93" i="37" s="1"/>
  <c r="DR93" i="37" s="1"/>
  <c r="DS93" i="37" s="1"/>
  <c r="DT93" i="37" s="1"/>
  <c r="DU93" i="37" s="1"/>
  <c r="DV93" i="37" s="1"/>
  <c r="DW93" i="37" s="1"/>
  <c r="DX93" i="37" s="1"/>
  <c r="DY93" i="37" s="1"/>
  <c r="AF93" i="85"/>
  <c r="AY93" i="85" s="1"/>
  <c r="BJ95" i="37"/>
  <c r="BK95" i="37" s="1"/>
  <c r="BL95" i="37" s="1"/>
  <c r="BM95" i="37" s="1"/>
  <c r="BN95" i="37" s="1"/>
  <c r="BO95" i="37" s="1"/>
  <c r="BP95" i="37" s="1"/>
  <c r="BQ95" i="37" s="1"/>
  <c r="CR95" i="37"/>
  <c r="CS95" i="37" s="1"/>
  <c r="CT95" i="37" s="1"/>
  <c r="CU95" i="37" s="1"/>
  <c r="CV95" i="37" s="1"/>
  <c r="CW95" i="37" s="1"/>
  <c r="CX95" i="37" s="1"/>
  <c r="CY95" i="37" s="1"/>
  <c r="CZ95" i="37" s="1"/>
  <c r="DA95" i="37" s="1"/>
  <c r="AD95" i="85"/>
  <c r="DB95" i="85" s="1"/>
  <c r="DC95" i="85" s="1"/>
  <c r="DD96" i="37"/>
  <c r="DE96" i="37" s="1"/>
  <c r="DF96" i="37" s="1"/>
  <c r="DG96" i="37" s="1"/>
  <c r="DH96" i="37" s="1"/>
  <c r="DI96" i="37" s="1"/>
  <c r="DJ96" i="37" s="1"/>
  <c r="DK96" i="37" s="1"/>
  <c r="DL96" i="37" s="1"/>
  <c r="DM96" i="37" s="1"/>
  <c r="AJ97" i="37"/>
  <c r="AK97" i="37" s="1"/>
  <c r="AL97" i="37" s="1"/>
  <c r="AM97" i="37" s="1"/>
  <c r="AN97" i="37" s="1"/>
  <c r="AO97" i="37" s="1"/>
  <c r="AP97" i="37" s="1"/>
  <c r="AQ97" i="37" s="1"/>
  <c r="AR97" i="37" s="1"/>
  <c r="AS97" i="37" s="1"/>
  <c r="X97" i="85"/>
  <c r="DP97" i="37"/>
  <c r="DQ97" i="37" s="1"/>
  <c r="DR97" i="37" s="1"/>
  <c r="DS97" i="37" s="1"/>
  <c r="DT97" i="37" s="1"/>
  <c r="DU97" i="37" s="1"/>
  <c r="DV97" i="37" s="1"/>
  <c r="DW97" i="37" s="1"/>
  <c r="DX97" i="37" s="1"/>
  <c r="DY97" i="37" s="1"/>
  <c r="BJ99" i="37"/>
  <c r="BK99" i="37" s="1"/>
  <c r="BL99" i="37" s="1"/>
  <c r="BM99" i="37" s="1"/>
  <c r="BN99" i="37" s="1"/>
  <c r="BO99" i="37" s="1"/>
  <c r="BP99" i="37" s="1"/>
  <c r="BQ99" i="37" s="1"/>
  <c r="Z99" i="85"/>
  <c r="CR99" i="37"/>
  <c r="CS99" i="37" s="1"/>
  <c r="CT99" i="37" s="1"/>
  <c r="CU99" i="37" s="1"/>
  <c r="CV99" i="37" s="1"/>
  <c r="CW99" i="37" s="1"/>
  <c r="CX99" i="37" s="1"/>
  <c r="CY99" i="37" s="1"/>
  <c r="CZ99" i="37" s="1"/>
  <c r="DA99" i="37" s="1"/>
  <c r="DD100" i="37"/>
  <c r="DE100" i="37" s="1"/>
  <c r="DF100" i="37" s="1"/>
  <c r="DG100" i="37" s="1"/>
  <c r="DH100" i="37" s="1"/>
  <c r="DI100" i="37" s="1"/>
  <c r="DJ100" i="37" s="1"/>
  <c r="DK100" i="37" s="1"/>
  <c r="DL100" i="37" s="1"/>
  <c r="DM100" i="37" s="1"/>
  <c r="AE100" i="85"/>
  <c r="AJ101" i="37"/>
  <c r="AK101" i="37" s="1"/>
  <c r="AL101" i="37" s="1"/>
  <c r="AM101" i="37" s="1"/>
  <c r="AN101" i="37" s="1"/>
  <c r="AO101" i="37" s="1"/>
  <c r="AP101" i="37" s="1"/>
  <c r="AQ101" i="37" s="1"/>
  <c r="AR101" i="37" s="1"/>
  <c r="AS101" i="37" s="1"/>
  <c r="DP101" i="37"/>
  <c r="DQ101" i="37" s="1"/>
  <c r="DR101" i="37" s="1"/>
  <c r="DS101" i="37" s="1"/>
  <c r="DT101" i="37" s="1"/>
  <c r="DU101" i="37" s="1"/>
  <c r="DV101" i="37" s="1"/>
  <c r="DW101" i="37" s="1"/>
  <c r="DX101" i="37" s="1"/>
  <c r="DY101" i="37" s="1"/>
  <c r="AF101" i="85"/>
  <c r="AY101" i="85" s="1"/>
  <c r="BJ103" i="37"/>
  <c r="BK103" i="37" s="1"/>
  <c r="BL103" i="37" s="1"/>
  <c r="BM103" i="37" s="1"/>
  <c r="BN103" i="37" s="1"/>
  <c r="BO103" i="37" s="1"/>
  <c r="BP103" i="37" s="1"/>
  <c r="BQ103" i="37" s="1"/>
  <c r="CR103" i="37"/>
  <c r="CS103" i="37" s="1"/>
  <c r="CT103" i="37" s="1"/>
  <c r="CU103" i="37" s="1"/>
  <c r="CV103" i="37" s="1"/>
  <c r="CW103" i="37" s="1"/>
  <c r="CX103" i="37" s="1"/>
  <c r="CY103" i="37" s="1"/>
  <c r="CZ103" i="37" s="1"/>
  <c r="DA103" i="37" s="1"/>
  <c r="AD103" i="85"/>
  <c r="DB103" i="85" s="1"/>
  <c r="DC103" i="85" s="1"/>
  <c r="DD104" i="37"/>
  <c r="DE104" i="37" s="1"/>
  <c r="DF104" i="37" s="1"/>
  <c r="DG104" i="37" s="1"/>
  <c r="DH104" i="37" s="1"/>
  <c r="DI104" i="37" s="1"/>
  <c r="DJ104" i="37" s="1"/>
  <c r="DK104" i="37" s="1"/>
  <c r="DL104" i="37" s="1"/>
  <c r="DM104" i="37" s="1"/>
  <c r="AJ105" i="37"/>
  <c r="AK105" i="37" s="1"/>
  <c r="AL105" i="37" s="1"/>
  <c r="AM105" i="37" s="1"/>
  <c r="AN105" i="37" s="1"/>
  <c r="AO105" i="37" s="1"/>
  <c r="AP105" i="37" s="1"/>
  <c r="AQ105" i="37" s="1"/>
  <c r="AR105" i="37" s="1"/>
  <c r="AS105" i="37" s="1"/>
  <c r="X105" i="85"/>
  <c r="DP105" i="37"/>
  <c r="DQ105" i="37" s="1"/>
  <c r="DR105" i="37" s="1"/>
  <c r="DS105" i="37" s="1"/>
  <c r="DT105" i="37" s="1"/>
  <c r="DU105" i="37" s="1"/>
  <c r="DV105" i="37" s="1"/>
  <c r="DW105" i="37" s="1"/>
  <c r="DX105" i="37" s="1"/>
  <c r="DY105" i="37" s="1"/>
  <c r="BJ107" i="37"/>
  <c r="BK107" i="37" s="1"/>
  <c r="BL107" i="37" s="1"/>
  <c r="BM107" i="37" s="1"/>
  <c r="BN107" i="37" s="1"/>
  <c r="BO107" i="37" s="1"/>
  <c r="BP107" i="37" s="1"/>
  <c r="BQ107" i="37" s="1"/>
  <c r="Z107" i="85" s="1"/>
  <c r="CR107" i="37"/>
  <c r="CS107" i="37" s="1"/>
  <c r="CT107" i="37" s="1"/>
  <c r="CU107" i="37" s="1"/>
  <c r="CV107" i="37" s="1"/>
  <c r="CW107" i="37" s="1"/>
  <c r="CX107" i="37" s="1"/>
  <c r="CY107" i="37" s="1"/>
  <c r="CZ107" i="37" s="1"/>
  <c r="DA107" i="37" s="1"/>
  <c r="DD108" i="37"/>
  <c r="DE108" i="37" s="1"/>
  <c r="DF108" i="37" s="1"/>
  <c r="DG108" i="37" s="1"/>
  <c r="DH108" i="37" s="1"/>
  <c r="DI108" i="37" s="1"/>
  <c r="DJ108" i="37" s="1"/>
  <c r="DK108" i="37" s="1"/>
  <c r="DL108" i="37" s="1"/>
  <c r="DM108" i="37" s="1"/>
  <c r="AE108" i="85"/>
  <c r="AJ109" i="37"/>
  <c r="AK109" i="37" s="1"/>
  <c r="AL109" i="37" s="1"/>
  <c r="AM109" i="37" s="1"/>
  <c r="AN109" i="37" s="1"/>
  <c r="AO109" i="37" s="1"/>
  <c r="AP109" i="37" s="1"/>
  <c r="AQ109" i="37" s="1"/>
  <c r="AR109" i="37" s="1"/>
  <c r="AS109" i="37" s="1"/>
  <c r="DP109" i="37"/>
  <c r="DQ109" i="37" s="1"/>
  <c r="DR109" i="37" s="1"/>
  <c r="DS109" i="37" s="1"/>
  <c r="DT109" i="37" s="1"/>
  <c r="DU109" i="37" s="1"/>
  <c r="DV109" i="37" s="1"/>
  <c r="DW109" i="37" s="1"/>
  <c r="DX109" i="37" s="1"/>
  <c r="DY109" i="37" s="1"/>
  <c r="AF109" i="85"/>
  <c r="AY109" i="85" s="1"/>
  <c r="BJ111" i="37"/>
  <c r="BK111" i="37" s="1"/>
  <c r="BL111" i="37" s="1"/>
  <c r="BM111" i="37" s="1"/>
  <c r="BN111" i="37" s="1"/>
  <c r="BO111" i="37" s="1"/>
  <c r="BP111" i="37" s="1"/>
  <c r="BQ111" i="37" s="1"/>
  <c r="CR111" i="37"/>
  <c r="CS111" i="37" s="1"/>
  <c r="CT111" i="37" s="1"/>
  <c r="CU111" i="37" s="1"/>
  <c r="CV111" i="37" s="1"/>
  <c r="CW111" i="37" s="1"/>
  <c r="CX111" i="37" s="1"/>
  <c r="CY111" i="37" s="1"/>
  <c r="CZ111" i="37" s="1"/>
  <c r="DA111" i="37" s="1"/>
  <c r="AD111" i="85"/>
  <c r="DB111" i="85" s="1"/>
  <c r="DC111" i="85" s="1"/>
  <c r="DD112" i="37"/>
  <c r="DE112" i="37" s="1"/>
  <c r="DF112" i="37" s="1"/>
  <c r="DG112" i="37" s="1"/>
  <c r="DH112" i="37" s="1"/>
  <c r="DI112" i="37" s="1"/>
  <c r="DJ112" i="37" s="1"/>
  <c r="DK112" i="37" s="1"/>
  <c r="DL112" i="37" s="1"/>
  <c r="DM112" i="37" s="1"/>
  <c r="AJ113" i="37"/>
  <c r="AK113" i="37" s="1"/>
  <c r="AL113" i="37" s="1"/>
  <c r="AM113" i="37" s="1"/>
  <c r="AN113" i="37" s="1"/>
  <c r="AO113" i="37" s="1"/>
  <c r="AP113" i="37" s="1"/>
  <c r="AQ113" i="37" s="1"/>
  <c r="AR113" i="37" s="1"/>
  <c r="AS113" i="37" s="1"/>
  <c r="X113" i="85"/>
  <c r="DP113" i="37"/>
  <c r="DQ113" i="37" s="1"/>
  <c r="DR113" i="37" s="1"/>
  <c r="DS113" i="37" s="1"/>
  <c r="DT113" i="37" s="1"/>
  <c r="DU113" i="37" s="1"/>
  <c r="DV113" i="37" s="1"/>
  <c r="DW113" i="37" s="1"/>
  <c r="DX113" i="37" s="1"/>
  <c r="DY113" i="37" s="1"/>
  <c r="BJ115" i="37"/>
  <c r="BK115" i="37" s="1"/>
  <c r="BL115" i="37" s="1"/>
  <c r="BM115" i="37" s="1"/>
  <c r="BN115" i="37" s="1"/>
  <c r="BO115" i="37" s="1"/>
  <c r="BP115" i="37" s="1"/>
  <c r="BQ115" i="37" s="1"/>
  <c r="CR115" i="37"/>
  <c r="CS115" i="37" s="1"/>
  <c r="CT115" i="37" s="1"/>
  <c r="CU115" i="37" s="1"/>
  <c r="CV115" i="37" s="1"/>
  <c r="CW115" i="37" s="1"/>
  <c r="CX115" i="37" s="1"/>
  <c r="CY115" i="37" s="1"/>
  <c r="CZ115" i="37" s="1"/>
  <c r="DA115" i="37" s="1"/>
  <c r="DD116" i="37"/>
  <c r="DE116" i="37" s="1"/>
  <c r="DF116" i="37" s="1"/>
  <c r="DG116" i="37" s="1"/>
  <c r="DH116" i="37" s="1"/>
  <c r="DI116" i="37" s="1"/>
  <c r="DJ116" i="37" s="1"/>
  <c r="DK116" i="37" s="1"/>
  <c r="DL116" i="37" s="1"/>
  <c r="DM116" i="37" s="1"/>
  <c r="AE116" i="85"/>
  <c r="AJ117" i="37"/>
  <c r="AK117" i="37" s="1"/>
  <c r="AL117" i="37" s="1"/>
  <c r="AM117" i="37" s="1"/>
  <c r="AN117" i="37" s="1"/>
  <c r="AO117" i="37" s="1"/>
  <c r="AP117" i="37" s="1"/>
  <c r="AQ117" i="37" s="1"/>
  <c r="AR117" i="37" s="1"/>
  <c r="AS117" i="37" s="1"/>
  <c r="DP117" i="37"/>
  <c r="DQ117" i="37" s="1"/>
  <c r="DR117" i="37" s="1"/>
  <c r="DS117" i="37" s="1"/>
  <c r="DT117" i="37" s="1"/>
  <c r="DU117" i="37" s="1"/>
  <c r="DV117" i="37" s="1"/>
  <c r="DW117" i="37" s="1"/>
  <c r="DX117" i="37" s="1"/>
  <c r="DY117" i="37" s="1"/>
  <c r="AF117" i="85"/>
  <c r="AY117" i="85" s="1"/>
  <c r="BJ119" i="37"/>
  <c r="BK119" i="37" s="1"/>
  <c r="BL119" i="37" s="1"/>
  <c r="BM119" i="37" s="1"/>
  <c r="BN119" i="37" s="1"/>
  <c r="BO119" i="37" s="1"/>
  <c r="BP119" i="37" s="1"/>
  <c r="BQ119" i="37" s="1"/>
  <c r="CR119" i="37"/>
  <c r="CS119" i="37" s="1"/>
  <c r="CT119" i="37" s="1"/>
  <c r="CU119" i="37" s="1"/>
  <c r="CV119" i="37" s="1"/>
  <c r="CW119" i="37" s="1"/>
  <c r="CX119" i="37" s="1"/>
  <c r="CY119" i="37" s="1"/>
  <c r="CZ119" i="37" s="1"/>
  <c r="DA119" i="37" s="1"/>
  <c r="AD119" i="85"/>
  <c r="DB119" i="85" s="1"/>
  <c r="DC119" i="85" s="1"/>
  <c r="DD120" i="37"/>
  <c r="DE120" i="37" s="1"/>
  <c r="DF120" i="37" s="1"/>
  <c r="DG120" i="37" s="1"/>
  <c r="DH120" i="37" s="1"/>
  <c r="DI120" i="37" s="1"/>
  <c r="DJ120" i="37" s="1"/>
  <c r="DK120" i="37" s="1"/>
  <c r="DL120" i="37" s="1"/>
  <c r="DM120" i="37" s="1"/>
  <c r="AJ121" i="37"/>
  <c r="AK121" i="37" s="1"/>
  <c r="AL121" i="37" s="1"/>
  <c r="AM121" i="37" s="1"/>
  <c r="AN121" i="37" s="1"/>
  <c r="AO121" i="37" s="1"/>
  <c r="AP121" i="37" s="1"/>
  <c r="AQ121" i="37" s="1"/>
  <c r="AR121" i="37" s="1"/>
  <c r="AS121" i="37" s="1"/>
  <c r="X121" i="85"/>
  <c r="DP121" i="37"/>
  <c r="DQ121" i="37" s="1"/>
  <c r="DR121" i="37" s="1"/>
  <c r="DS121" i="37" s="1"/>
  <c r="DT121" i="37" s="1"/>
  <c r="DU121" i="37" s="1"/>
  <c r="DV121" i="37" s="1"/>
  <c r="DW121" i="37" s="1"/>
  <c r="DX121" i="37" s="1"/>
  <c r="DY121" i="37" s="1"/>
  <c r="BJ123" i="37"/>
  <c r="BK123" i="37" s="1"/>
  <c r="BL123" i="37" s="1"/>
  <c r="BM123" i="37" s="1"/>
  <c r="BN123" i="37" s="1"/>
  <c r="BO123" i="37" s="1"/>
  <c r="BP123" i="37" s="1"/>
  <c r="BQ123" i="37" s="1"/>
  <c r="CR123" i="37"/>
  <c r="CS123" i="37" s="1"/>
  <c r="CT123" i="37" s="1"/>
  <c r="CU123" i="37" s="1"/>
  <c r="CV123" i="37" s="1"/>
  <c r="CW123" i="37" s="1"/>
  <c r="CX123" i="37" s="1"/>
  <c r="CY123" i="37" s="1"/>
  <c r="CZ123" i="37" s="1"/>
  <c r="DA123" i="37" s="1"/>
  <c r="DD124" i="37"/>
  <c r="DE124" i="37" s="1"/>
  <c r="DF124" i="37" s="1"/>
  <c r="DG124" i="37" s="1"/>
  <c r="DH124" i="37" s="1"/>
  <c r="DI124" i="37" s="1"/>
  <c r="DJ124" i="37" s="1"/>
  <c r="DK124" i="37" s="1"/>
  <c r="DL124" i="37" s="1"/>
  <c r="DM124" i="37" s="1"/>
  <c r="AE124" i="85"/>
  <c r="AJ125" i="37"/>
  <c r="AK125" i="37" s="1"/>
  <c r="AL125" i="37" s="1"/>
  <c r="AM125" i="37" s="1"/>
  <c r="AN125" i="37" s="1"/>
  <c r="AO125" i="37" s="1"/>
  <c r="AP125" i="37" s="1"/>
  <c r="AQ125" i="37" s="1"/>
  <c r="AR125" i="37" s="1"/>
  <c r="AS125" i="37" s="1"/>
  <c r="DP125" i="37"/>
  <c r="DQ125" i="37" s="1"/>
  <c r="DR125" i="37" s="1"/>
  <c r="DS125" i="37" s="1"/>
  <c r="DT125" i="37" s="1"/>
  <c r="DU125" i="37" s="1"/>
  <c r="DV125" i="37" s="1"/>
  <c r="DW125" i="37" s="1"/>
  <c r="DX125" i="37" s="1"/>
  <c r="DY125" i="37" s="1"/>
  <c r="AF125" i="85"/>
  <c r="AY125" i="85" s="1"/>
  <c r="BJ127" i="37"/>
  <c r="BK127" i="37" s="1"/>
  <c r="BL127" i="37" s="1"/>
  <c r="BM127" i="37" s="1"/>
  <c r="BN127" i="37" s="1"/>
  <c r="BO127" i="37" s="1"/>
  <c r="BP127" i="37" s="1"/>
  <c r="BQ127" i="37" s="1"/>
  <c r="CR127" i="37"/>
  <c r="CS127" i="37" s="1"/>
  <c r="CT127" i="37" s="1"/>
  <c r="CU127" i="37" s="1"/>
  <c r="CV127" i="37" s="1"/>
  <c r="CW127" i="37" s="1"/>
  <c r="CX127" i="37" s="1"/>
  <c r="CY127" i="37" s="1"/>
  <c r="CZ127" i="37" s="1"/>
  <c r="DA127" i="37" s="1"/>
  <c r="AD127" i="85"/>
  <c r="DB127" i="85" s="1"/>
  <c r="DC127" i="85" s="1"/>
  <c r="DD128" i="37"/>
  <c r="DE128" i="37" s="1"/>
  <c r="DF128" i="37" s="1"/>
  <c r="DG128" i="37" s="1"/>
  <c r="DH128" i="37" s="1"/>
  <c r="DI128" i="37" s="1"/>
  <c r="DJ128" i="37" s="1"/>
  <c r="DK128" i="37" s="1"/>
  <c r="DL128" i="37" s="1"/>
  <c r="DM128" i="37" s="1"/>
  <c r="AJ129" i="37"/>
  <c r="AK129" i="37" s="1"/>
  <c r="AL129" i="37" s="1"/>
  <c r="AM129" i="37" s="1"/>
  <c r="AN129" i="37" s="1"/>
  <c r="AO129" i="37" s="1"/>
  <c r="AP129" i="37" s="1"/>
  <c r="AQ129" i="37" s="1"/>
  <c r="AR129" i="37" s="1"/>
  <c r="AS129" i="37" s="1"/>
  <c r="X129" i="85"/>
  <c r="DP129" i="37"/>
  <c r="DQ129" i="37" s="1"/>
  <c r="DR129" i="37" s="1"/>
  <c r="DS129" i="37" s="1"/>
  <c r="DT129" i="37" s="1"/>
  <c r="DU129" i="37" s="1"/>
  <c r="DV129" i="37" s="1"/>
  <c r="DW129" i="37" s="1"/>
  <c r="DX129" i="37" s="1"/>
  <c r="DY129" i="37" s="1"/>
  <c r="BJ131" i="37"/>
  <c r="BK131" i="37" s="1"/>
  <c r="BL131" i="37" s="1"/>
  <c r="BM131" i="37" s="1"/>
  <c r="BN131" i="37" s="1"/>
  <c r="BO131" i="37" s="1"/>
  <c r="BP131" i="37" s="1"/>
  <c r="BQ131" i="37" s="1"/>
  <c r="Z131" i="85"/>
  <c r="CR131" i="37"/>
  <c r="CS131" i="37" s="1"/>
  <c r="CT131" i="37" s="1"/>
  <c r="CU131" i="37" s="1"/>
  <c r="CV131" i="37" s="1"/>
  <c r="CW131" i="37" s="1"/>
  <c r="CX131" i="37" s="1"/>
  <c r="CY131" i="37" s="1"/>
  <c r="CZ131" i="37" s="1"/>
  <c r="DA131" i="37" s="1"/>
  <c r="DD132" i="37"/>
  <c r="DE132" i="37" s="1"/>
  <c r="DF132" i="37" s="1"/>
  <c r="DG132" i="37" s="1"/>
  <c r="DH132" i="37" s="1"/>
  <c r="DI132" i="37" s="1"/>
  <c r="DJ132" i="37" s="1"/>
  <c r="DK132" i="37" s="1"/>
  <c r="DL132" i="37" s="1"/>
  <c r="DM132" i="37" s="1"/>
  <c r="AE132" i="85"/>
  <c r="AJ133" i="37"/>
  <c r="AK133" i="37" s="1"/>
  <c r="AL133" i="37" s="1"/>
  <c r="AM133" i="37" s="1"/>
  <c r="AN133" i="37" s="1"/>
  <c r="AO133" i="37" s="1"/>
  <c r="AP133" i="37" s="1"/>
  <c r="AQ133" i="37" s="1"/>
  <c r="AR133" i="37" s="1"/>
  <c r="AS133" i="37" s="1"/>
  <c r="DP133" i="37"/>
  <c r="DQ133" i="37" s="1"/>
  <c r="DR133" i="37" s="1"/>
  <c r="DS133" i="37" s="1"/>
  <c r="DT133" i="37" s="1"/>
  <c r="DU133" i="37" s="1"/>
  <c r="DV133" i="37" s="1"/>
  <c r="DW133" i="37" s="1"/>
  <c r="DX133" i="37" s="1"/>
  <c r="DY133" i="37" s="1"/>
  <c r="AF133" i="85"/>
  <c r="AY133" i="85" s="1"/>
  <c r="BJ135" i="37"/>
  <c r="BK135" i="37" s="1"/>
  <c r="BL135" i="37" s="1"/>
  <c r="BM135" i="37" s="1"/>
  <c r="BN135" i="37" s="1"/>
  <c r="BO135" i="37" s="1"/>
  <c r="BP135" i="37" s="1"/>
  <c r="BQ135" i="37" s="1"/>
  <c r="CR135" i="37"/>
  <c r="CS135" i="37" s="1"/>
  <c r="CT135" i="37" s="1"/>
  <c r="CU135" i="37" s="1"/>
  <c r="CV135" i="37" s="1"/>
  <c r="CW135" i="37" s="1"/>
  <c r="CX135" i="37" s="1"/>
  <c r="CY135" i="37" s="1"/>
  <c r="CZ135" i="37" s="1"/>
  <c r="DA135" i="37" s="1"/>
  <c r="AD135" i="85"/>
  <c r="DB135" i="85" s="1"/>
  <c r="DC135" i="85" s="1"/>
  <c r="DD136" i="37"/>
  <c r="DE136" i="37" s="1"/>
  <c r="DF136" i="37" s="1"/>
  <c r="DG136" i="37" s="1"/>
  <c r="DH136" i="37" s="1"/>
  <c r="DI136" i="37" s="1"/>
  <c r="DJ136" i="37" s="1"/>
  <c r="DK136" i="37" s="1"/>
  <c r="DL136" i="37" s="1"/>
  <c r="DM136" i="37" s="1"/>
  <c r="AJ137" i="37"/>
  <c r="AK137" i="37" s="1"/>
  <c r="AL137" i="37" s="1"/>
  <c r="AM137" i="37" s="1"/>
  <c r="AN137" i="37" s="1"/>
  <c r="AO137" i="37" s="1"/>
  <c r="AP137" i="37" s="1"/>
  <c r="AQ137" i="37" s="1"/>
  <c r="AR137" i="37" s="1"/>
  <c r="AS137" i="37" s="1"/>
  <c r="X137" i="85"/>
  <c r="DP137" i="37"/>
  <c r="DQ137" i="37" s="1"/>
  <c r="DR137" i="37" s="1"/>
  <c r="DS137" i="37" s="1"/>
  <c r="DT137" i="37" s="1"/>
  <c r="DU137" i="37" s="1"/>
  <c r="DV137" i="37" s="1"/>
  <c r="DW137" i="37" s="1"/>
  <c r="DX137" i="37" s="1"/>
  <c r="DY137" i="37" s="1"/>
  <c r="BJ139" i="37"/>
  <c r="BK139" i="37" s="1"/>
  <c r="BL139" i="37" s="1"/>
  <c r="BM139" i="37" s="1"/>
  <c r="BN139" i="37" s="1"/>
  <c r="BO139" i="37" s="1"/>
  <c r="BP139" i="37" s="1"/>
  <c r="BQ139" i="37" s="1"/>
  <c r="CR139" i="37"/>
  <c r="CS139" i="37" s="1"/>
  <c r="CT139" i="37" s="1"/>
  <c r="CU139" i="37" s="1"/>
  <c r="CV139" i="37" s="1"/>
  <c r="CW139" i="37" s="1"/>
  <c r="CX139" i="37" s="1"/>
  <c r="CY139" i="37" s="1"/>
  <c r="CZ139" i="37" s="1"/>
  <c r="DA139" i="37" s="1"/>
  <c r="DD140" i="37"/>
  <c r="DE140" i="37" s="1"/>
  <c r="DF140" i="37" s="1"/>
  <c r="DG140" i="37" s="1"/>
  <c r="DH140" i="37" s="1"/>
  <c r="DI140" i="37" s="1"/>
  <c r="DJ140" i="37" s="1"/>
  <c r="DK140" i="37" s="1"/>
  <c r="DL140" i="37" s="1"/>
  <c r="DM140" i="37" s="1"/>
  <c r="AE140" i="85"/>
  <c r="AJ141" i="37"/>
  <c r="AK141" i="37" s="1"/>
  <c r="AL141" i="37" s="1"/>
  <c r="AM141" i="37" s="1"/>
  <c r="AN141" i="37" s="1"/>
  <c r="AO141" i="37" s="1"/>
  <c r="AP141" i="37" s="1"/>
  <c r="AQ141" i="37" s="1"/>
  <c r="AR141" i="37" s="1"/>
  <c r="AS141" i="37" s="1"/>
  <c r="DP141" i="37"/>
  <c r="DQ141" i="37" s="1"/>
  <c r="DR141" i="37" s="1"/>
  <c r="DS141" i="37" s="1"/>
  <c r="DT141" i="37" s="1"/>
  <c r="DU141" i="37" s="1"/>
  <c r="DV141" i="37" s="1"/>
  <c r="DW141" i="37" s="1"/>
  <c r="DX141" i="37" s="1"/>
  <c r="DY141" i="37" s="1"/>
  <c r="AF141" i="85"/>
  <c r="AY141" i="85" s="1"/>
  <c r="BJ143" i="37"/>
  <c r="BK143" i="37" s="1"/>
  <c r="BL143" i="37" s="1"/>
  <c r="BM143" i="37" s="1"/>
  <c r="BN143" i="37" s="1"/>
  <c r="BO143" i="37" s="1"/>
  <c r="BP143" i="37" s="1"/>
  <c r="BQ143" i="37" s="1"/>
  <c r="CR143" i="37"/>
  <c r="CS143" i="37" s="1"/>
  <c r="CT143" i="37" s="1"/>
  <c r="CU143" i="37" s="1"/>
  <c r="CV143" i="37" s="1"/>
  <c r="CW143" i="37" s="1"/>
  <c r="CX143" i="37" s="1"/>
  <c r="CY143" i="37" s="1"/>
  <c r="CZ143" i="37" s="1"/>
  <c r="DA143" i="37" s="1"/>
  <c r="AD143" i="85"/>
  <c r="DB143" i="85" s="1"/>
  <c r="DC143" i="85" s="1"/>
  <c r="DD144" i="37"/>
  <c r="DE144" i="37" s="1"/>
  <c r="DF144" i="37" s="1"/>
  <c r="DG144" i="37" s="1"/>
  <c r="DH144" i="37" s="1"/>
  <c r="DI144" i="37" s="1"/>
  <c r="DJ144" i="37" s="1"/>
  <c r="DK144" i="37" s="1"/>
  <c r="DL144" i="37" s="1"/>
  <c r="DM144" i="37" s="1"/>
  <c r="AJ145" i="37"/>
  <c r="AK145" i="37" s="1"/>
  <c r="AL145" i="37" s="1"/>
  <c r="AM145" i="37" s="1"/>
  <c r="AN145" i="37" s="1"/>
  <c r="AO145" i="37" s="1"/>
  <c r="AP145" i="37" s="1"/>
  <c r="AQ145" i="37" s="1"/>
  <c r="AR145" i="37" s="1"/>
  <c r="AS145" i="37" s="1"/>
  <c r="X145" i="85"/>
  <c r="DP145" i="37"/>
  <c r="DQ145" i="37" s="1"/>
  <c r="DR145" i="37" s="1"/>
  <c r="DS145" i="37" s="1"/>
  <c r="DT145" i="37" s="1"/>
  <c r="DU145" i="37" s="1"/>
  <c r="DV145" i="37" s="1"/>
  <c r="DW145" i="37" s="1"/>
  <c r="DX145" i="37" s="1"/>
  <c r="DY145" i="37" s="1"/>
  <c r="BJ147" i="37"/>
  <c r="BK147" i="37" s="1"/>
  <c r="BL147" i="37" s="1"/>
  <c r="BM147" i="37" s="1"/>
  <c r="BN147" i="37" s="1"/>
  <c r="BO147" i="37" s="1"/>
  <c r="BP147" i="37" s="1"/>
  <c r="BQ147" i="37" s="1"/>
  <c r="Z147" i="85"/>
  <c r="CR147" i="37"/>
  <c r="CS147" i="37" s="1"/>
  <c r="CT147" i="37" s="1"/>
  <c r="CU147" i="37" s="1"/>
  <c r="CV147" i="37" s="1"/>
  <c r="CW147" i="37" s="1"/>
  <c r="CX147" i="37" s="1"/>
  <c r="CY147" i="37" s="1"/>
  <c r="CZ147" i="37" s="1"/>
  <c r="DA147" i="37" s="1"/>
  <c r="DD148" i="37"/>
  <c r="DE148" i="37" s="1"/>
  <c r="DF148" i="37" s="1"/>
  <c r="DG148" i="37" s="1"/>
  <c r="DH148" i="37" s="1"/>
  <c r="DI148" i="37" s="1"/>
  <c r="DJ148" i="37" s="1"/>
  <c r="DK148" i="37" s="1"/>
  <c r="DL148" i="37" s="1"/>
  <c r="DM148" i="37" s="1"/>
  <c r="AE148" i="85"/>
  <c r="AJ149" i="37"/>
  <c r="AK149" i="37" s="1"/>
  <c r="AL149" i="37" s="1"/>
  <c r="AM149" i="37" s="1"/>
  <c r="AN149" i="37" s="1"/>
  <c r="AO149" i="37" s="1"/>
  <c r="AP149" i="37" s="1"/>
  <c r="AQ149" i="37" s="1"/>
  <c r="AR149" i="37" s="1"/>
  <c r="AS149" i="37" s="1"/>
  <c r="DP149" i="37"/>
  <c r="DQ149" i="37" s="1"/>
  <c r="DR149" i="37" s="1"/>
  <c r="DS149" i="37" s="1"/>
  <c r="DT149" i="37" s="1"/>
  <c r="DU149" i="37" s="1"/>
  <c r="DV149" i="37" s="1"/>
  <c r="DW149" i="37" s="1"/>
  <c r="DX149" i="37" s="1"/>
  <c r="DY149" i="37" s="1"/>
  <c r="AF149" i="85"/>
  <c r="AY149" i="85" s="1"/>
  <c r="BJ151" i="37"/>
  <c r="BK151" i="37" s="1"/>
  <c r="BL151" i="37" s="1"/>
  <c r="BM151" i="37" s="1"/>
  <c r="BN151" i="37" s="1"/>
  <c r="BO151" i="37" s="1"/>
  <c r="BP151" i="37" s="1"/>
  <c r="BQ151" i="37" s="1"/>
  <c r="CR151" i="37"/>
  <c r="CS151" i="37" s="1"/>
  <c r="CT151" i="37" s="1"/>
  <c r="CU151" i="37" s="1"/>
  <c r="CV151" i="37" s="1"/>
  <c r="CW151" i="37" s="1"/>
  <c r="CX151" i="37" s="1"/>
  <c r="CY151" i="37" s="1"/>
  <c r="CZ151" i="37" s="1"/>
  <c r="DA151" i="37" s="1"/>
  <c r="AD151" i="85"/>
  <c r="DB151" i="85" s="1"/>
  <c r="DC151" i="85" s="1"/>
  <c r="DD152" i="37"/>
  <c r="DE152" i="37" s="1"/>
  <c r="DF152" i="37" s="1"/>
  <c r="DG152" i="37" s="1"/>
  <c r="DH152" i="37" s="1"/>
  <c r="DI152" i="37" s="1"/>
  <c r="DJ152" i="37" s="1"/>
  <c r="DK152" i="37" s="1"/>
  <c r="DL152" i="37" s="1"/>
  <c r="DM152" i="37" s="1"/>
  <c r="AJ153" i="37"/>
  <c r="AK153" i="37" s="1"/>
  <c r="AL153" i="37" s="1"/>
  <c r="AM153" i="37" s="1"/>
  <c r="AN153" i="37" s="1"/>
  <c r="AO153" i="37" s="1"/>
  <c r="AP153" i="37" s="1"/>
  <c r="AQ153" i="37" s="1"/>
  <c r="AR153" i="37" s="1"/>
  <c r="AS153" i="37" s="1"/>
  <c r="X153" i="85"/>
  <c r="DP153" i="37"/>
  <c r="DQ153" i="37" s="1"/>
  <c r="DR153" i="37" s="1"/>
  <c r="DS153" i="37" s="1"/>
  <c r="DT153" i="37" s="1"/>
  <c r="DU153" i="37" s="1"/>
  <c r="DV153" i="37" s="1"/>
  <c r="DW153" i="37" s="1"/>
  <c r="DX153" i="37" s="1"/>
  <c r="DY153" i="37" s="1"/>
  <c r="BJ155" i="37"/>
  <c r="BK155" i="37" s="1"/>
  <c r="BL155" i="37" s="1"/>
  <c r="BM155" i="37" s="1"/>
  <c r="BN155" i="37" s="1"/>
  <c r="BO155" i="37" s="1"/>
  <c r="BP155" i="37" s="1"/>
  <c r="BQ155" i="37" s="1"/>
  <c r="Z155" i="85" s="1"/>
  <c r="CR155" i="37"/>
  <c r="CS155" i="37" s="1"/>
  <c r="CT155" i="37" s="1"/>
  <c r="CU155" i="37" s="1"/>
  <c r="CV155" i="37" s="1"/>
  <c r="CW155" i="37" s="1"/>
  <c r="CX155" i="37" s="1"/>
  <c r="CY155" i="37" s="1"/>
  <c r="CZ155" i="37" s="1"/>
  <c r="DA155" i="37" s="1"/>
  <c r="DD156" i="37"/>
  <c r="DE156" i="37" s="1"/>
  <c r="DF156" i="37" s="1"/>
  <c r="DG156" i="37" s="1"/>
  <c r="DH156" i="37" s="1"/>
  <c r="DI156" i="37" s="1"/>
  <c r="DJ156" i="37" s="1"/>
  <c r="DK156" i="37" s="1"/>
  <c r="DL156" i="37" s="1"/>
  <c r="DM156" i="37" s="1"/>
  <c r="AE156" i="85"/>
  <c r="AJ157" i="37"/>
  <c r="AK157" i="37" s="1"/>
  <c r="AL157" i="37" s="1"/>
  <c r="AM157" i="37" s="1"/>
  <c r="AN157" i="37" s="1"/>
  <c r="AO157" i="37" s="1"/>
  <c r="AP157" i="37" s="1"/>
  <c r="AQ157" i="37" s="1"/>
  <c r="AR157" i="37" s="1"/>
  <c r="AS157" i="37" s="1"/>
  <c r="DP157" i="37"/>
  <c r="DQ157" i="37" s="1"/>
  <c r="DR157" i="37" s="1"/>
  <c r="DS157" i="37" s="1"/>
  <c r="DT157" i="37" s="1"/>
  <c r="DU157" i="37" s="1"/>
  <c r="DV157" i="37" s="1"/>
  <c r="DW157" i="37" s="1"/>
  <c r="DX157" i="37" s="1"/>
  <c r="DY157" i="37" s="1"/>
  <c r="AF157" i="85"/>
  <c r="AY157" i="85" s="1"/>
  <c r="BJ159" i="37"/>
  <c r="BK159" i="37" s="1"/>
  <c r="BL159" i="37" s="1"/>
  <c r="BM159" i="37" s="1"/>
  <c r="BN159" i="37" s="1"/>
  <c r="BO159" i="37" s="1"/>
  <c r="BP159" i="37" s="1"/>
  <c r="BQ159" i="37" s="1"/>
  <c r="CR159" i="37"/>
  <c r="CS159" i="37" s="1"/>
  <c r="CT159" i="37" s="1"/>
  <c r="CU159" i="37" s="1"/>
  <c r="CV159" i="37" s="1"/>
  <c r="CW159" i="37" s="1"/>
  <c r="CX159" i="37" s="1"/>
  <c r="CY159" i="37" s="1"/>
  <c r="CZ159" i="37" s="1"/>
  <c r="DA159" i="37" s="1"/>
  <c r="AD159" i="85"/>
  <c r="DB159" i="85" s="1"/>
  <c r="DC159" i="85" s="1"/>
  <c r="DD160" i="37"/>
  <c r="DE160" i="37" s="1"/>
  <c r="DF160" i="37" s="1"/>
  <c r="DG160" i="37" s="1"/>
  <c r="DH160" i="37" s="1"/>
  <c r="DI160" i="37" s="1"/>
  <c r="DJ160" i="37" s="1"/>
  <c r="DK160" i="37" s="1"/>
  <c r="DL160" i="37" s="1"/>
  <c r="DM160" i="37" s="1"/>
  <c r="AJ161" i="37"/>
  <c r="AK161" i="37" s="1"/>
  <c r="AL161" i="37" s="1"/>
  <c r="AM161" i="37" s="1"/>
  <c r="AN161" i="37" s="1"/>
  <c r="AO161" i="37" s="1"/>
  <c r="AP161" i="37" s="1"/>
  <c r="AQ161" i="37" s="1"/>
  <c r="AR161" i="37" s="1"/>
  <c r="AS161" i="37" s="1"/>
  <c r="X161" i="85"/>
  <c r="DP161" i="37"/>
  <c r="DQ161" i="37" s="1"/>
  <c r="DR161" i="37" s="1"/>
  <c r="DS161" i="37" s="1"/>
  <c r="DT161" i="37" s="1"/>
  <c r="DU161" i="37" s="1"/>
  <c r="DV161" i="37" s="1"/>
  <c r="DW161" i="37" s="1"/>
  <c r="DX161" i="37" s="1"/>
  <c r="DY161" i="37" s="1"/>
  <c r="BJ163" i="37"/>
  <c r="BK163" i="37" s="1"/>
  <c r="BL163" i="37" s="1"/>
  <c r="BM163" i="37" s="1"/>
  <c r="BN163" i="37" s="1"/>
  <c r="BO163" i="37" s="1"/>
  <c r="BP163" i="37" s="1"/>
  <c r="BQ163" i="37" s="1"/>
  <c r="CR163" i="37"/>
  <c r="CS163" i="37" s="1"/>
  <c r="CT163" i="37" s="1"/>
  <c r="CU163" i="37" s="1"/>
  <c r="CV163" i="37" s="1"/>
  <c r="CW163" i="37" s="1"/>
  <c r="CX163" i="37" s="1"/>
  <c r="CY163" i="37" s="1"/>
  <c r="CZ163" i="37" s="1"/>
  <c r="DA163" i="37" s="1"/>
  <c r="DD164" i="37"/>
  <c r="DE164" i="37" s="1"/>
  <c r="DF164" i="37" s="1"/>
  <c r="DG164" i="37" s="1"/>
  <c r="DH164" i="37" s="1"/>
  <c r="DI164" i="37" s="1"/>
  <c r="DJ164" i="37" s="1"/>
  <c r="DK164" i="37" s="1"/>
  <c r="DL164" i="37" s="1"/>
  <c r="DM164" i="37" s="1"/>
  <c r="AE164" i="85"/>
  <c r="AJ165" i="37"/>
  <c r="AK165" i="37" s="1"/>
  <c r="AL165" i="37" s="1"/>
  <c r="AM165" i="37" s="1"/>
  <c r="AN165" i="37" s="1"/>
  <c r="AO165" i="37" s="1"/>
  <c r="AP165" i="37" s="1"/>
  <c r="AQ165" i="37" s="1"/>
  <c r="AR165" i="37" s="1"/>
  <c r="AS165" i="37" s="1"/>
  <c r="DP165" i="37"/>
  <c r="DQ165" i="37" s="1"/>
  <c r="DR165" i="37" s="1"/>
  <c r="DS165" i="37" s="1"/>
  <c r="DT165" i="37" s="1"/>
  <c r="DU165" i="37" s="1"/>
  <c r="DV165" i="37" s="1"/>
  <c r="DW165" i="37" s="1"/>
  <c r="DX165" i="37" s="1"/>
  <c r="DY165" i="37" s="1"/>
  <c r="AF165" i="85"/>
  <c r="AY165" i="85" s="1"/>
  <c r="BJ167" i="37"/>
  <c r="BK167" i="37" s="1"/>
  <c r="BL167" i="37" s="1"/>
  <c r="BM167" i="37" s="1"/>
  <c r="BN167" i="37" s="1"/>
  <c r="BO167" i="37" s="1"/>
  <c r="BP167" i="37" s="1"/>
  <c r="BQ167" i="37" s="1"/>
  <c r="CR167" i="37"/>
  <c r="CS167" i="37" s="1"/>
  <c r="CT167" i="37" s="1"/>
  <c r="CU167" i="37" s="1"/>
  <c r="CV167" i="37" s="1"/>
  <c r="CW167" i="37" s="1"/>
  <c r="CX167" i="37" s="1"/>
  <c r="CY167" i="37" s="1"/>
  <c r="CZ167" i="37" s="1"/>
  <c r="DA167" i="37" s="1"/>
  <c r="AD167" i="85"/>
  <c r="DB167" i="85" s="1"/>
  <c r="DC167" i="85" s="1"/>
  <c r="DD168" i="37"/>
  <c r="DE168" i="37" s="1"/>
  <c r="DF168" i="37" s="1"/>
  <c r="DG168" i="37" s="1"/>
  <c r="DH168" i="37" s="1"/>
  <c r="DI168" i="37" s="1"/>
  <c r="DJ168" i="37" s="1"/>
  <c r="DK168" i="37" s="1"/>
  <c r="DL168" i="37" s="1"/>
  <c r="DM168" i="37" s="1"/>
  <c r="AJ169" i="37"/>
  <c r="AK169" i="37" s="1"/>
  <c r="AL169" i="37" s="1"/>
  <c r="AM169" i="37" s="1"/>
  <c r="AN169" i="37" s="1"/>
  <c r="AO169" i="37" s="1"/>
  <c r="AP169" i="37" s="1"/>
  <c r="AQ169" i="37" s="1"/>
  <c r="AR169" i="37" s="1"/>
  <c r="AS169" i="37" s="1"/>
  <c r="X169" i="85"/>
  <c r="DP169" i="37"/>
  <c r="DQ169" i="37" s="1"/>
  <c r="DR169" i="37" s="1"/>
  <c r="DS169" i="37" s="1"/>
  <c r="DT169" i="37" s="1"/>
  <c r="DU169" i="37" s="1"/>
  <c r="DV169" i="37" s="1"/>
  <c r="DW169" i="37" s="1"/>
  <c r="DX169" i="37" s="1"/>
  <c r="DY169" i="37" s="1"/>
  <c r="BJ171" i="37"/>
  <c r="BK171" i="37" s="1"/>
  <c r="BL171" i="37" s="1"/>
  <c r="BM171" i="37" s="1"/>
  <c r="BN171" i="37" s="1"/>
  <c r="BO171" i="37" s="1"/>
  <c r="BP171" i="37" s="1"/>
  <c r="BQ171" i="37" s="1"/>
  <c r="CR171" i="37"/>
  <c r="CS171" i="37" s="1"/>
  <c r="CT171" i="37" s="1"/>
  <c r="CU171" i="37" s="1"/>
  <c r="CV171" i="37" s="1"/>
  <c r="CW171" i="37" s="1"/>
  <c r="CX171" i="37" s="1"/>
  <c r="CY171" i="37" s="1"/>
  <c r="CZ171" i="37" s="1"/>
  <c r="DA171" i="37" s="1"/>
  <c r="DD172" i="37"/>
  <c r="DE172" i="37" s="1"/>
  <c r="DF172" i="37" s="1"/>
  <c r="DG172" i="37" s="1"/>
  <c r="DH172" i="37" s="1"/>
  <c r="DI172" i="37" s="1"/>
  <c r="DJ172" i="37" s="1"/>
  <c r="DK172" i="37" s="1"/>
  <c r="DL172" i="37" s="1"/>
  <c r="DM172" i="37" s="1"/>
  <c r="AE172" i="85"/>
  <c r="AJ173" i="37"/>
  <c r="AK173" i="37" s="1"/>
  <c r="AL173" i="37" s="1"/>
  <c r="AM173" i="37" s="1"/>
  <c r="AN173" i="37" s="1"/>
  <c r="AO173" i="37" s="1"/>
  <c r="AP173" i="37" s="1"/>
  <c r="AQ173" i="37" s="1"/>
  <c r="AR173" i="37" s="1"/>
  <c r="AS173" i="37" s="1"/>
  <c r="DP173" i="37"/>
  <c r="DQ173" i="37" s="1"/>
  <c r="DR173" i="37" s="1"/>
  <c r="DS173" i="37" s="1"/>
  <c r="DT173" i="37" s="1"/>
  <c r="DU173" i="37" s="1"/>
  <c r="DV173" i="37" s="1"/>
  <c r="DW173" i="37" s="1"/>
  <c r="DX173" i="37" s="1"/>
  <c r="DY173" i="37" s="1"/>
  <c r="AF173" i="85"/>
  <c r="AY173" i="85" s="1"/>
  <c r="BJ175" i="37"/>
  <c r="BK175" i="37" s="1"/>
  <c r="BL175" i="37" s="1"/>
  <c r="BM175" i="37" s="1"/>
  <c r="BN175" i="37" s="1"/>
  <c r="BO175" i="37" s="1"/>
  <c r="BP175" i="37" s="1"/>
  <c r="BQ175" i="37" s="1"/>
  <c r="CR175" i="37"/>
  <c r="CS175" i="37" s="1"/>
  <c r="CT175" i="37" s="1"/>
  <c r="CU175" i="37" s="1"/>
  <c r="CV175" i="37" s="1"/>
  <c r="CW175" i="37" s="1"/>
  <c r="CX175" i="37" s="1"/>
  <c r="CY175" i="37" s="1"/>
  <c r="CZ175" i="37" s="1"/>
  <c r="DA175" i="37" s="1"/>
  <c r="AD175" i="85"/>
  <c r="DB175" i="85" s="1"/>
  <c r="DC175" i="85" s="1"/>
  <c r="DD176" i="37"/>
  <c r="DE176" i="37" s="1"/>
  <c r="DF176" i="37" s="1"/>
  <c r="DG176" i="37" s="1"/>
  <c r="DH176" i="37" s="1"/>
  <c r="DI176" i="37" s="1"/>
  <c r="DJ176" i="37" s="1"/>
  <c r="DK176" i="37" s="1"/>
  <c r="DL176" i="37" s="1"/>
  <c r="DM176" i="37" s="1"/>
  <c r="AJ177" i="37"/>
  <c r="AK177" i="37" s="1"/>
  <c r="AL177" i="37" s="1"/>
  <c r="AM177" i="37" s="1"/>
  <c r="AN177" i="37" s="1"/>
  <c r="AO177" i="37" s="1"/>
  <c r="AP177" i="37" s="1"/>
  <c r="AQ177" i="37" s="1"/>
  <c r="AR177" i="37" s="1"/>
  <c r="AS177" i="37" s="1"/>
  <c r="X177" i="85"/>
  <c r="DP177" i="37"/>
  <c r="DQ177" i="37" s="1"/>
  <c r="DR177" i="37" s="1"/>
  <c r="DS177" i="37" s="1"/>
  <c r="DT177" i="37" s="1"/>
  <c r="DU177" i="37" s="1"/>
  <c r="DV177" i="37" s="1"/>
  <c r="DW177" i="37" s="1"/>
  <c r="DX177" i="37" s="1"/>
  <c r="DY177" i="37" s="1"/>
  <c r="BJ179" i="37"/>
  <c r="BK179" i="37" s="1"/>
  <c r="BL179" i="37" s="1"/>
  <c r="BM179" i="37" s="1"/>
  <c r="BN179" i="37" s="1"/>
  <c r="BO179" i="37" s="1"/>
  <c r="BP179" i="37" s="1"/>
  <c r="BQ179" i="37" s="1"/>
  <c r="Z179" i="85"/>
  <c r="CR179" i="37"/>
  <c r="CS179" i="37" s="1"/>
  <c r="CT179" i="37" s="1"/>
  <c r="CU179" i="37" s="1"/>
  <c r="CV179" i="37" s="1"/>
  <c r="CW179" i="37" s="1"/>
  <c r="CX179" i="37" s="1"/>
  <c r="CY179" i="37" s="1"/>
  <c r="CZ179" i="37" s="1"/>
  <c r="DA179" i="37" s="1"/>
  <c r="DD180" i="37"/>
  <c r="DE180" i="37" s="1"/>
  <c r="DF180" i="37" s="1"/>
  <c r="DG180" i="37" s="1"/>
  <c r="DH180" i="37" s="1"/>
  <c r="DI180" i="37" s="1"/>
  <c r="DJ180" i="37" s="1"/>
  <c r="DK180" i="37" s="1"/>
  <c r="DL180" i="37" s="1"/>
  <c r="DM180" i="37" s="1"/>
  <c r="AE180" i="85"/>
  <c r="AJ181" i="37"/>
  <c r="AK181" i="37" s="1"/>
  <c r="AL181" i="37" s="1"/>
  <c r="AM181" i="37" s="1"/>
  <c r="AN181" i="37" s="1"/>
  <c r="AO181" i="37" s="1"/>
  <c r="AP181" i="37" s="1"/>
  <c r="AQ181" i="37" s="1"/>
  <c r="AR181" i="37" s="1"/>
  <c r="AS181" i="37" s="1"/>
  <c r="DP181" i="37"/>
  <c r="DQ181" i="37" s="1"/>
  <c r="DR181" i="37" s="1"/>
  <c r="DS181" i="37" s="1"/>
  <c r="DT181" i="37" s="1"/>
  <c r="DU181" i="37" s="1"/>
  <c r="DV181" i="37" s="1"/>
  <c r="DW181" i="37" s="1"/>
  <c r="DX181" i="37" s="1"/>
  <c r="DY181" i="37" s="1"/>
  <c r="AF181" i="85"/>
  <c r="AY181" i="85" s="1"/>
  <c r="BJ183" i="37"/>
  <c r="BK183" i="37" s="1"/>
  <c r="BL183" i="37" s="1"/>
  <c r="BM183" i="37" s="1"/>
  <c r="BN183" i="37" s="1"/>
  <c r="BO183" i="37" s="1"/>
  <c r="BP183" i="37" s="1"/>
  <c r="BQ183" i="37" s="1"/>
  <c r="CR183" i="37"/>
  <c r="CS183" i="37" s="1"/>
  <c r="CT183" i="37" s="1"/>
  <c r="CU183" i="37" s="1"/>
  <c r="CV183" i="37" s="1"/>
  <c r="CW183" i="37" s="1"/>
  <c r="CX183" i="37" s="1"/>
  <c r="CY183" i="37" s="1"/>
  <c r="CZ183" i="37" s="1"/>
  <c r="DA183" i="37" s="1"/>
  <c r="AD183" i="85"/>
  <c r="DB183" i="85" s="1"/>
  <c r="DC183" i="85" s="1"/>
  <c r="DD184" i="37"/>
  <c r="DE184" i="37" s="1"/>
  <c r="DF184" i="37" s="1"/>
  <c r="DG184" i="37" s="1"/>
  <c r="DH184" i="37" s="1"/>
  <c r="DI184" i="37" s="1"/>
  <c r="DJ184" i="37" s="1"/>
  <c r="DK184" i="37" s="1"/>
  <c r="DL184" i="37" s="1"/>
  <c r="DM184" i="37" s="1"/>
  <c r="AJ185" i="37"/>
  <c r="AK185" i="37" s="1"/>
  <c r="AL185" i="37" s="1"/>
  <c r="AM185" i="37" s="1"/>
  <c r="AN185" i="37" s="1"/>
  <c r="AO185" i="37" s="1"/>
  <c r="AP185" i="37" s="1"/>
  <c r="AQ185" i="37" s="1"/>
  <c r="AR185" i="37" s="1"/>
  <c r="AS185" i="37" s="1"/>
  <c r="X185" i="85"/>
  <c r="DP185" i="37"/>
  <c r="DQ185" i="37" s="1"/>
  <c r="DR185" i="37" s="1"/>
  <c r="DS185" i="37" s="1"/>
  <c r="DT185" i="37" s="1"/>
  <c r="DU185" i="37" s="1"/>
  <c r="DV185" i="37" s="1"/>
  <c r="DW185" i="37" s="1"/>
  <c r="DX185" i="37" s="1"/>
  <c r="DY185" i="37" s="1"/>
  <c r="BJ187" i="37"/>
  <c r="BK187" i="37" s="1"/>
  <c r="BL187" i="37" s="1"/>
  <c r="BM187" i="37" s="1"/>
  <c r="BN187" i="37" s="1"/>
  <c r="BO187" i="37" s="1"/>
  <c r="BP187" i="37" s="1"/>
  <c r="BQ187" i="37" s="1"/>
  <c r="CR187" i="37"/>
  <c r="CS187" i="37" s="1"/>
  <c r="CT187" i="37" s="1"/>
  <c r="CU187" i="37" s="1"/>
  <c r="CV187" i="37" s="1"/>
  <c r="CW187" i="37" s="1"/>
  <c r="CX187" i="37" s="1"/>
  <c r="CY187" i="37" s="1"/>
  <c r="CZ187" i="37" s="1"/>
  <c r="DA187" i="37" s="1"/>
  <c r="DD188" i="37"/>
  <c r="DE188" i="37" s="1"/>
  <c r="DF188" i="37" s="1"/>
  <c r="DG188" i="37" s="1"/>
  <c r="DH188" i="37" s="1"/>
  <c r="DI188" i="37" s="1"/>
  <c r="DJ188" i="37" s="1"/>
  <c r="DK188" i="37" s="1"/>
  <c r="DL188" i="37" s="1"/>
  <c r="DM188" i="37" s="1"/>
  <c r="AE188" i="85"/>
  <c r="AJ189" i="37"/>
  <c r="AK189" i="37" s="1"/>
  <c r="AL189" i="37" s="1"/>
  <c r="AM189" i="37" s="1"/>
  <c r="AN189" i="37" s="1"/>
  <c r="AO189" i="37" s="1"/>
  <c r="AP189" i="37" s="1"/>
  <c r="AQ189" i="37" s="1"/>
  <c r="AR189" i="37" s="1"/>
  <c r="AS189" i="37" s="1"/>
  <c r="DP189" i="37"/>
  <c r="DQ189" i="37" s="1"/>
  <c r="DR189" i="37" s="1"/>
  <c r="DS189" i="37" s="1"/>
  <c r="DT189" i="37" s="1"/>
  <c r="DU189" i="37" s="1"/>
  <c r="DV189" i="37" s="1"/>
  <c r="DW189" i="37" s="1"/>
  <c r="DX189" i="37" s="1"/>
  <c r="DY189" i="37" s="1"/>
  <c r="AF189" i="85"/>
  <c r="AY189" i="85" s="1"/>
  <c r="BJ191" i="37"/>
  <c r="BK191" i="37" s="1"/>
  <c r="BL191" i="37" s="1"/>
  <c r="BM191" i="37" s="1"/>
  <c r="BN191" i="37" s="1"/>
  <c r="BO191" i="37" s="1"/>
  <c r="BP191" i="37" s="1"/>
  <c r="BQ191" i="37" s="1"/>
  <c r="CR191" i="37"/>
  <c r="CS191" i="37" s="1"/>
  <c r="CT191" i="37" s="1"/>
  <c r="CU191" i="37" s="1"/>
  <c r="CV191" i="37" s="1"/>
  <c r="CW191" i="37" s="1"/>
  <c r="CX191" i="37" s="1"/>
  <c r="CY191" i="37" s="1"/>
  <c r="CZ191" i="37" s="1"/>
  <c r="DA191" i="37" s="1"/>
  <c r="AD191" i="85"/>
  <c r="DB191" i="85" s="1"/>
  <c r="DC191" i="85" s="1"/>
  <c r="DD192" i="37"/>
  <c r="DE192" i="37" s="1"/>
  <c r="DF192" i="37" s="1"/>
  <c r="DG192" i="37" s="1"/>
  <c r="DH192" i="37" s="1"/>
  <c r="DI192" i="37" s="1"/>
  <c r="DJ192" i="37" s="1"/>
  <c r="DK192" i="37" s="1"/>
  <c r="DL192" i="37" s="1"/>
  <c r="DM192" i="37" s="1"/>
  <c r="AJ193" i="37"/>
  <c r="AK193" i="37" s="1"/>
  <c r="AL193" i="37" s="1"/>
  <c r="AM193" i="37" s="1"/>
  <c r="AN193" i="37" s="1"/>
  <c r="AO193" i="37" s="1"/>
  <c r="AP193" i="37" s="1"/>
  <c r="AQ193" i="37" s="1"/>
  <c r="AR193" i="37" s="1"/>
  <c r="AS193" i="37" s="1"/>
  <c r="X193" i="85"/>
  <c r="DP193" i="37"/>
  <c r="DQ193" i="37" s="1"/>
  <c r="DR193" i="37" s="1"/>
  <c r="DS193" i="37" s="1"/>
  <c r="DT193" i="37" s="1"/>
  <c r="DU193" i="37" s="1"/>
  <c r="DV193" i="37" s="1"/>
  <c r="DW193" i="37" s="1"/>
  <c r="DX193" i="37" s="1"/>
  <c r="DY193" i="37" s="1"/>
  <c r="BJ195" i="37"/>
  <c r="BK195" i="37" s="1"/>
  <c r="BL195" i="37" s="1"/>
  <c r="BM195" i="37" s="1"/>
  <c r="BN195" i="37" s="1"/>
  <c r="BO195" i="37" s="1"/>
  <c r="BP195" i="37" s="1"/>
  <c r="BQ195" i="37" s="1"/>
  <c r="CR195" i="37"/>
  <c r="CS195" i="37" s="1"/>
  <c r="CT195" i="37" s="1"/>
  <c r="CU195" i="37" s="1"/>
  <c r="CV195" i="37" s="1"/>
  <c r="CW195" i="37" s="1"/>
  <c r="CX195" i="37" s="1"/>
  <c r="CY195" i="37" s="1"/>
  <c r="CZ195" i="37" s="1"/>
  <c r="DA195" i="37" s="1"/>
  <c r="DD196" i="37"/>
  <c r="DE196" i="37" s="1"/>
  <c r="DF196" i="37" s="1"/>
  <c r="DG196" i="37" s="1"/>
  <c r="DH196" i="37" s="1"/>
  <c r="DI196" i="37" s="1"/>
  <c r="DJ196" i="37" s="1"/>
  <c r="DK196" i="37" s="1"/>
  <c r="DL196" i="37" s="1"/>
  <c r="DM196" i="37" s="1"/>
  <c r="AE196" i="85"/>
  <c r="AJ197" i="37"/>
  <c r="AK197" i="37" s="1"/>
  <c r="AL197" i="37" s="1"/>
  <c r="AM197" i="37" s="1"/>
  <c r="AN197" i="37" s="1"/>
  <c r="AO197" i="37" s="1"/>
  <c r="AP197" i="37" s="1"/>
  <c r="AQ197" i="37" s="1"/>
  <c r="AR197" i="37" s="1"/>
  <c r="AS197" i="37" s="1"/>
  <c r="DP197" i="37"/>
  <c r="DQ197" i="37" s="1"/>
  <c r="DR197" i="37" s="1"/>
  <c r="DS197" i="37" s="1"/>
  <c r="DT197" i="37" s="1"/>
  <c r="DU197" i="37" s="1"/>
  <c r="DV197" i="37" s="1"/>
  <c r="DW197" i="37" s="1"/>
  <c r="DX197" i="37" s="1"/>
  <c r="DY197" i="37" s="1"/>
  <c r="AF197" i="85"/>
  <c r="AY197" i="85" s="1"/>
  <c r="BJ199" i="37"/>
  <c r="BK199" i="37" s="1"/>
  <c r="BL199" i="37" s="1"/>
  <c r="BM199" i="37" s="1"/>
  <c r="BN199" i="37" s="1"/>
  <c r="BO199" i="37" s="1"/>
  <c r="BP199" i="37" s="1"/>
  <c r="BQ199" i="37" s="1"/>
  <c r="CR199" i="37"/>
  <c r="CS199" i="37" s="1"/>
  <c r="CT199" i="37" s="1"/>
  <c r="CU199" i="37" s="1"/>
  <c r="CV199" i="37" s="1"/>
  <c r="CW199" i="37" s="1"/>
  <c r="CX199" i="37" s="1"/>
  <c r="CY199" i="37" s="1"/>
  <c r="CZ199" i="37" s="1"/>
  <c r="DA199" i="37" s="1"/>
  <c r="AD199" i="85"/>
  <c r="DB199" i="85" s="1"/>
  <c r="DC199" i="85" s="1"/>
  <c r="DD200" i="37"/>
  <c r="DE200" i="37" s="1"/>
  <c r="DF200" i="37" s="1"/>
  <c r="DG200" i="37" s="1"/>
  <c r="DH200" i="37" s="1"/>
  <c r="DI200" i="37" s="1"/>
  <c r="DJ200" i="37" s="1"/>
  <c r="DK200" i="37" s="1"/>
  <c r="DL200" i="37" s="1"/>
  <c r="DM200" i="37" s="1"/>
  <c r="AJ201" i="37"/>
  <c r="AK201" i="37" s="1"/>
  <c r="AL201" i="37" s="1"/>
  <c r="AM201" i="37" s="1"/>
  <c r="AN201" i="37" s="1"/>
  <c r="AO201" i="37" s="1"/>
  <c r="AP201" i="37" s="1"/>
  <c r="AQ201" i="37" s="1"/>
  <c r="AR201" i="37" s="1"/>
  <c r="AS201" i="37" s="1"/>
  <c r="X201" i="85"/>
  <c r="DP201" i="37"/>
  <c r="DQ201" i="37" s="1"/>
  <c r="DR201" i="37" s="1"/>
  <c r="DS201" i="37" s="1"/>
  <c r="DT201" i="37" s="1"/>
  <c r="DU201" i="37" s="1"/>
  <c r="DV201" i="37" s="1"/>
  <c r="DW201" i="37" s="1"/>
  <c r="DX201" i="37" s="1"/>
  <c r="DY201" i="37" s="1"/>
  <c r="BJ203" i="37"/>
  <c r="BK203" i="37" s="1"/>
  <c r="BL203" i="37" s="1"/>
  <c r="BM203" i="37" s="1"/>
  <c r="BN203" i="37" s="1"/>
  <c r="BO203" i="37" s="1"/>
  <c r="BP203" i="37" s="1"/>
  <c r="BQ203" i="37" s="1"/>
  <c r="CR203" i="37"/>
  <c r="CS203" i="37" s="1"/>
  <c r="CT203" i="37" s="1"/>
  <c r="CU203" i="37" s="1"/>
  <c r="CV203" i="37" s="1"/>
  <c r="CW203" i="37" s="1"/>
  <c r="CX203" i="37" s="1"/>
  <c r="CY203" i="37" s="1"/>
  <c r="CZ203" i="37" s="1"/>
  <c r="DA203" i="37" s="1"/>
  <c r="DD204" i="37"/>
  <c r="DE204" i="37" s="1"/>
  <c r="DF204" i="37" s="1"/>
  <c r="DG204" i="37" s="1"/>
  <c r="DH204" i="37" s="1"/>
  <c r="DI204" i="37" s="1"/>
  <c r="DJ204" i="37" s="1"/>
  <c r="DK204" i="37" s="1"/>
  <c r="DL204" i="37" s="1"/>
  <c r="DM204" i="37" s="1"/>
  <c r="AE204" i="85"/>
  <c r="AJ205" i="37"/>
  <c r="AK205" i="37" s="1"/>
  <c r="AL205" i="37" s="1"/>
  <c r="AM205" i="37" s="1"/>
  <c r="AN205" i="37" s="1"/>
  <c r="AO205" i="37" s="1"/>
  <c r="AP205" i="37" s="1"/>
  <c r="AQ205" i="37" s="1"/>
  <c r="AR205" i="37" s="1"/>
  <c r="AS205" i="37" s="1"/>
  <c r="DP205" i="37"/>
  <c r="DQ205" i="37" s="1"/>
  <c r="DR205" i="37" s="1"/>
  <c r="DS205" i="37" s="1"/>
  <c r="DT205" i="37" s="1"/>
  <c r="DU205" i="37" s="1"/>
  <c r="DV205" i="37" s="1"/>
  <c r="DW205" i="37" s="1"/>
  <c r="DX205" i="37" s="1"/>
  <c r="DY205" i="37" s="1"/>
  <c r="AF205" i="85"/>
  <c r="AY205" i="85" s="1"/>
  <c r="DP206" i="37"/>
  <c r="DQ206" i="37" s="1"/>
  <c r="DR206" i="37" s="1"/>
  <c r="DS206" i="37" s="1"/>
  <c r="DT206" i="37" s="1"/>
  <c r="DU206" i="37" s="1"/>
  <c r="DV206" i="37" s="1"/>
  <c r="DW206" i="37" s="1"/>
  <c r="DX206" i="37" s="1"/>
  <c r="DY206" i="37" s="1"/>
  <c r="BJ208" i="37"/>
  <c r="BK208" i="37" s="1"/>
  <c r="BL208" i="37" s="1"/>
  <c r="BM208" i="37" s="1"/>
  <c r="BN208" i="37" s="1"/>
  <c r="BO208" i="37" s="1"/>
  <c r="BP208" i="37" s="1"/>
  <c r="BQ208" i="37" s="1"/>
  <c r="Z208" i="85"/>
  <c r="CR208" i="37"/>
  <c r="CS208" i="37" s="1"/>
  <c r="CT208" i="37" s="1"/>
  <c r="CU208" i="37" s="1"/>
  <c r="CV208" i="37" s="1"/>
  <c r="CW208" i="37" s="1"/>
  <c r="CX208" i="37" s="1"/>
  <c r="CY208" i="37" s="1"/>
  <c r="CZ208" i="37" s="1"/>
  <c r="DA208" i="37" s="1"/>
  <c r="DD209" i="37"/>
  <c r="DE209" i="37" s="1"/>
  <c r="DF209" i="37" s="1"/>
  <c r="DG209" i="37" s="1"/>
  <c r="DH209" i="37" s="1"/>
  <c r="DI209" i="37" s="1"/>
  <c r="DJ209" i="37" s="1"/>
  <c r="DK209" i="37" s="1"/>
  <c r="DL209" i="37" s="1"/>
  <c r="DM209" i="37" s="1"/>
  <c r="AE209" i="85"/>
  <c r="BZ207" i="30"/>
  <c r="BY207" i="30"/>
  <c r="BZ206" i="30"/>
  <c r="BY206" i="30"/>
  <c r="BZ205" i="30"/>
  <c r="BY205" i="30"/>
  <c r="BZ204" i="30"/>
  <c r="BY204" i="30"/>
  <c r="BZ203" i="30"/>
  <c r="BY203" i="30"/>
  <c r="BZ202" i="30"/>
  <c r="BY202" i="30"/>
  <c r="BZ201" i="30"/>
  <c r="BY201" i="30"/>
  <c r="BZ200" i="30"/>
  <c r="BY200" i="30"/>
  <c r="BZ199" i="30"/>
  <c r="BY199" i="30"/>
  <c r="BZ198" i="30"/>
  <c r="BY198" i="30"/>
  <c r="BZ197" i="30"/>
  <c r="BY197" i="30"/>
  <c r="BZ196" i="30"/>
  <c r="BY196" i="30"/>
  <c r="BZ195" i="30"/>
  <c r="BY195" i="30"/>
  <c r="BZ194" i="30"/>
  <c r="BY194" i="30"/>
  <c r="BZ193" i="30"/>
  <c r="BY193" i="30"/>
  <c r="BZ192" i="30"/>
  <c r="BY192" i="30"/>
  <c r="BZ191" i="30"/>
  <c r="BY191" i="30"/>
  <c r="BZ190" i="30"/>
  <c r="BY190" i="30"/>
  <c r="BZ189" i="30"/>
  <c r="BY189" i="30"/>
  <c r="BZ188" i="30"/>
  <c r="BY188" i="30"/>
  <c r="BZ187" i="30"/>
  <c r="BY187" i="30"/>
  <c r="BZ186" i="30"/>
  <c r="BY186" i="30"/>
  <c r="BZ185" i="30"/>
  <c r="BY185" i="30"/>
  <c r="BZ184" i="30"/>
  <c r="BY184" i="30"/>
  <c r="BZ183" i="30"/>
  <c r="BY183" i="30"/>
  <c r="BZ182" i="30"/>
  <c r="BY182" i="30"/>
  <c r="BZ181" i="30"/>
  <c r="BY181" i="30"/>
  <c r="BZ180" i="30"/>
  <c r="BY180" i="30"/>
  <c r="BZ179" i="30"/>
  <c r="BY179" i="30"/>
  <c r="BZ178" i="30"/>
  <c r="BY178" i="30"/>
  <c r="BZ177" i="30"/>
  <c r="BY177" i="30"/>
  <c r="BZ176" i="30"/>
  <c r="BY176" i="30"/>
  <c r="BZ175" i="30"/>
  <c r="BY175" i="30"/>
  <c r="BZ174" i="30"/>
  <c r="BY174" i="30"/>
  <c r="BZ173" i="30"/>
  <c r="BY173" i="30"/>
  <c r="BZ172" i="30"/>
  <c r="BY172" i="30"/>
  <c r="BZ171" i="30"/>
  <c r="BY171" i="30"/>
  <c r="BZ170" i="30"/>
  <c r="BY170" i="30"/>
  <c r="BZ169" i="30"/>
  <c r="BY169" i="30"/>
  <c r="BZ168" i="30"/>
  <c r="BY168" i="30"/>
  <c r="BZ167" i="30"/>
  <c r="BY167" i="30"/>
  <c r="BZ166" i="30"/>
  <c r="BY166" i="30"/>
  <c r="BZ165" i="30"/>
  <c r="BY165" i="30"/>
  <c r="BZ164" i="30"/>
  <c r="BY164" i="30"/>
  <c r="BZ163" i="30"/>
  <c r="BY163" i="30"/>
  <c r="BZ162" i="30"/>
  <c r="BY162" i="30"/>
  <c r="BZ161" i="30"/>
  <c r="BY161" i="30"/>
  <c r="BZ160" i="30"/>
  <c r="BY160" i="30"/>
  <c r="BZ159" i="30"/>
  <c r="BY159" i="30"/>
  <c r="BZ158" i="30"/>
  <c r="BY158" i="30"/>
  <c r="BZ157" i="30"/>
  <c r="BY157" i="30"/>
  <c r="BZ156" i="30"/>
  <c r="BY156" i="30"/>
  <c r="BZ155" i="30"/>
  <c r="BY155" i="30"/>
  <c r="BZ154" i="30"/>
  <c r="BY154" i="30"/>
  <c r="BZ153" i="30"/>
  <c r="BY153" i="30"/>
  <c r="BZ152" i="30"/>
  <c r="BY152" i="30"/>
  <c r="BZ151" i="30"/>
  <c r="BY151" i="30"/>
  <c r="BZ150" i="30"/>
  <c r="BY150" i="30"/>
  <c r="BZ149" i="30"/>
  <c r="BY149" i="30"/>
  <c r="BZ148" i="30"/>
  <c r="BY148" i="30"/>
  <c r="BZ147" i="30"/>
  <c r="BY147" i="30"/>
  <c r="BZ146" i="30"/>
  <c r="BY146" i="30"/>
  <c r="BZ145" i="30"/>
  <c r="BY145" i="30"/>
  <c r="BZ144" i="30"/>
  <c r="BY144" i="30"/>
  <c r="BZ143" i="30"/>
  <c r="BY143" i="30"/>
  <c r="BZ142" i="30"/>
  <c r="BY142" i="30"/>
  <c r="BZ141" i="30"/>
  <c r="BY141" i="30"/>
  <c r="BZ140" i="30"/>
  <c r="BY140" i="30"/>
  <c r="BZ139" i="30"/>
  <c r="BY139" i="30"/>
  <c r="BZ138" i="30"/>
  <c r="BY138" i="30"/>
  <c r="BZ137" i="30"/>
  <c r="BY137" i="30"/>
  <c r="BZ136" i="30"/>
  <c r="BY136" i="30"/>
  <c r="BZ135" i="30"/>
  <c r="BY135" i="30"/>
  <c r="BZ134" i="30"/>
  <c r="BY134" i="30"/>
  <c r="BZ133" i="30"/>
  <c r="BY133" i="30"/>
  <c r="BZ132" i="30"/>
  <c r="BY132" i="30"/>
  <c r="BZ131" i="30"/>
  <c r="BY131" i="30"/>
  <c r="BZ130" i="30"/>
  <c r="BY130" i="30"/>
  <c r="BZ129" i="30"/>
  <c r="BY129" i="30"/>
  <c r="BZ128" i="30"/>
  <c r="BY128" i="30"/>
  <c r="BZ127" i="30"/>
  <c r="BY127" i="30"/>
  <c r="BZ126" i="30"/>
  <c r="BY126" i="30"/>
  <c r="BZ125" i="30"/>
  <c r="BY125" i="30"/>
  <c r="BZ124" i="30"/>
  <c r="BY124" i="30"/>
  <c r="BZ123" i="30"/>
  <c r="BY123" i="30"/>
  <c r="BZ122" i="30"/>
  <c r="BY122" i="30"/>
  <c r="BZ121" i="30"/>
  <c r="BY121" i="30"/>
  <c r="BZ120" i="30"/>
  <c r="BY120" i="30"/>
  <c r="BZ119" i="30"/>
  <c r="BY119" i="30"/>
  <c r="BZ118" i="30"/>
  <c r="BY118" i="30"/>
  <c r="BZ117" i="30"/>
  <c r="BY117" i="30"/>
  <c r="BZ116" i="30"/>
  <c r="BY116" i="30"/>
  <c r="BZ115" i="30"/>
  <c r="BY115" i="30"/>
  <c r="BZ114" i="30"/>
  <c r="BY114" i="30"/>
  <c r="BZ113" i="30"/>
  <c r="BY113" i="30"/>
  <c r="BZ112" i="30"/>
  <c r="BY112" i="30"/>
  <c r="BZ111" i="30"/>
  <c r="BY111" i="30"/>
  <c r="BZ110" i="30"/>
  <c r="BY110" i="30"/>
  <c r="BZ109" i="30"/>
  <c r="BY109" i="30"/>
  <c r="BZ108" i="30"/>
  <c r="BY108" i="30"/>
  <c r="BZ107" i="30"/>
  <c r="BY107" i="30"/>
  <c r="BZ106" i="30"/>
  <c r="BY106" i="30"/>
  <c r="BZ105" i="30"/>
  <c r="BY105" i="30"/>
  <c r="BZ104" i="30"/>
  <c r="BY104" i="30"/>
  <c r="BZ103" i="30"/>
  <c r="BY103" i="30"/>
  <c r="BZ102" i="30"/>
  <c r="BY102" i="30"/>
  <c r="BZ101" i="30"/>
  <c r="BY101" i="30"/>
  <c r="BZ100" i="30"/>
  <c r="BY100" i="30"/>
  <c r="BZ99" i="30"/>
  <c r="BY99" i="30"/>
  <c r="BZ98" i="30"/>
  <c r="BY98" i="30"/>
  <c r="BZ97" i="30"/>
  <c r="BY97" i="30"/>
  <c r="BZ96" i="30"/>
  <c r="BY96" i="30"/>
  <c r="BZ95" i="30"/>
  <c r="BY95" i="30"/>
  <c r="BZ94" i="30"/>
  <c r="BY94" i="30"/>
  <c r="BZ93" i="30"/>
  <c r="BY93" i="30"/>
  <c r="BZ92" i="30"/>
  <c r="BY92" i="30"/>
  <c r="BZ91" i="30"/>
  <c r="BY91" i="30"/>
  <c r="BZ90" i="30"/>
  <c r="BY90" i="30"/>
  <c r="BZ89" i="30"/>
  <c r="BY89" i="30"/>
  <c r="BZ88" i="30"/>
  <c r="BY88" i="30"/>
  <c r="BZ87" i="30"/>
  <c r="BY87" i="30"/>
  <c r="BZ86" i="30"/>
  <c r="BY86" i="30"/>
  <c r="BZ85" i="30"/>
  <c r="BY85" i="30"/>
  <c r="BZ84" i="30"/>
  <c r="BY84" i="30"/>
  <c r="BZ83" i="30"/>
  <c r="BY83" i="30"/>
  <c r="BZ82" i="30"/>
  <c r="BY82" i="30"/>
  <c r="BZ81" i="30"/>
  <c r="BY81" i="30"/>
  <c r="BZ80" i="30"/>
  <c r="BY80" i="30"/>
  <c r="BZ79" i="30"/>
  <c r="BY79" i="30"/>
  <c r="BZ78" i="30"/>
  <c r="BY78" i="30"/>
  <c r="BZ77" i="30"/>
  <c r="BY77" i="30"/>
  <c r="BZ76" i="30"/>
  <c r="BY76" i="30"/>
  <c r="BZ75" i="30"/>
  <c r="BY75" i="30"/>
  <c r="BZ74" i="30"/>
  <c r="BY74" i="30"/>
  <c r="BZ73" i="30"/>
  <c r="BY73" i="30"/>
  <c r="BZ72" i="30"/>
  <c r="BY72" i="30"/>
  <c r="BZ71" i="30"/>
  <c r="BY71" i="30"/>
  <c r="BZ70" i="30"/>
  <c r="BY70" i="30"/>
  <c r="BZ69" i="30"/>
  <c r="BY69" i="30"/>
  <c r="BZ68" i="30"/>
  <c r="BY68" i="30"/>
  <c r="BZ67" i="30"/>
  <c r="BY67" i="30"/>
  <c r="BZ66" i="30"/>
  <c r="BY66" i="30"/>
  <c r="BZ65" i="30"/>
  <c r="BY65" i="30"/>
  <c r="BZ64" i="30"/>
  <c r="BY64" i="30"/>
  <c r="BZ63" i="30"/>
  <c r="BY63" i="30"/>
  <c r="BZ62" i="30"/>
  <c r="BY62" i="30"/>
  <c r="BZ61" i="30"/>
  <c r="BY61" i="30"/>
  <c r="BZ60" i="30"/>
  <c r="BY60" i="30"/>
  <c r="BZ59" i="30"/>
  <c r="BY59" i="30"/>
  <c r="BZ58" i="30"/>
  <c r="BY58" i="30"/>
  <c r="BZ57" i="30"/>
  <c r="BY57" i="30"/>
  <c r="BZ56" i="30"/>
  <c r="BY56" i="30"/>
  <c r="BZ55" i="30"/>
  <c r="BY55" i="30"/>
  <c r="BZ54" i="30"/>
  <c r="BY54" i="30"/>
  <c r="BZ53" i="30"/>
  <c r="BY53" i="30"/>
  <c r="BZ52" i="30"/>
  <c r="BY52" i="30"/>
  <c r="BZ51" i="30"/>
  <c r="BY51" i="30"/>
  <c r="BZ50" i="30"/>
  <c r="BY50" i="30"/>
  <c r="BZ49" i="30"/>
  <c r="BY49" i="30"/>
  <c r="BZ48" i="30"/>
  <c r="BY48" i="30"/>
  <c r="BZ47" i="30"/>
  <c r="BY47" i="30"/>
  <c r="BZ46" i="30"/>
  <c r="BY46" i="30"/>
  <c r="BZ45" i="30"/>
  <c r="BY45" i="30"/>
  <c r="BZ44" i="30"/>
  <c r="BY44" i="30"/>
  <c r="BZ43" i="30"/>
  <c r="BY43" i="30"/>
  <c r="BZ42" i="30"/>
  <c r="BY42" i="30"/>
  <c r="BZ41" i="30"/>
  <c r="BY41" i="30"/>
  <c r="BZ40" i="30"/>
  <c r="BY40" i="30"/>
  <c r="BZ39" i="30"/>
  <c r="BY39" i="30"/>
  <c r="BZ38" i="30"/>
  <c r="BY38" i="30"/>
  <c r="BZ37" i="30"/>
  <c r="BY37" i="30"/>
  <c r="BZ36" i="30"/>
  <c r="BY36" i="30"/>
  <c r="BZ35" i="30"/>
  <c r="BY35" i="30"/>
  <c r="BZ34" i="30"/>
  <c r="BY34" i="30"/>
  <c r="BZ33" i="30"/>
  <c r="BY33" i="30"/>
  <c r="BZ32" i="30"/>
  <c r="BY32" i="30"/>
  <c r="BZ31" i="30"/>
  <c r="BY31" i="30"/>
  <c r="BZ30" i="30"/>
  <c r="BY30" i="30"/>
  <c r="BZ29" i="30"/>
  <c r="BY29" i="30"/>
  <c r="BZ28" i="30"/>
  <c r="BY28" i="30"/>
  <c r="BZ27" i="30"/>
  <c r="BY27" i="30"/>
  <c r="BZ26" i="30"/>
  <c r="BY26" i="30"/>
  <c r="BZ25" i="30"/>
  <c r="BY25" i="30"/>
  <c r="BZ24" i="30"/>
  <c r="BY24" i="30"/>
  <c r="BZ23" i="30"/>
  <c r="BY23" i="30"/>
  <c r="BZ22" i="30"/>
  <c r="BY22" i="30"/>
  <c r="BZ21" i="30"/>
  <c r="BY21" i="30"/>
  <c r="BZ20" i="30"/>
  <c r="BY20" i="30"/>
  <c r="BZ19" i="30"/>
  <c r="BY19" i="30"/>
  <c r="BZ18" i="30"/>
  <c r="BY18" i="30"/>
  <c r="BZ17" i="30"/>
  <c r="BY17" i="30"/>
  <c r="BZ16" i="30"/>
  <c r="BY16" i="30"/>
  <c r="BZ15" i="30"/>
  <c r="BY15" i="30"/>
  <c r="BZ14" i="30"/>
  <c r="BY14" i="30"/>
  <c r="BZ13" i="30"/>
  <c r="BY13" i="30"/>
  <c r="BZ12" i="30"/>
  <c r="BY12" i="30"/>
  <c r="BZ11" i="30"/>
  <c r="BY11" i="30"/>
  <c r="BZ10" i="30"/>
  <c r="BY10" i="30"/>
  <c r="BZ9" i="30"/>
  <c r="BY9" i="30"/>
  <c r="Z163" i="85" l="1"/>
  <c r="Z139" i="85"/>
  <c r="Z115" i="85"/>
  <c r="Z91" i="85"/>
  <c r="Z184" i="85"/>
  <c r="Z176" i="85"/>
  <c r="Z120" i="85"/>
  <c r="Z112" i="85"/>
  <c r="Z56" i="85"/>
  <c r="Z48" i="85"/>
  <c r="Z154" i="85"/>
  <c r="Z90" i="85"/>
  <c r="Z195" i="85"/>
  <c r="Z51" i="85"/>
  <c r="Z152" i="85"/>
  <c r="Z144" i="85"/>
  <c r="Z88" i="85"/>
  <c r="Z80" i="85"/>
  <c r="Z122" i="85"/>
  <c r="Z193" i="85"/>
  <c r="Z81" i="85"/>
  <c r="Z49" i="85"/>
  <c r="Z178" i="85"/>
  <c r="Z146" i="85"/>
  <c r="Z114" i="85"/>
  <c r="Z82" i="85"/>
  <c r="Z50" i="85"/>
  <c r="Z187" i="85"/>
  <c r="Z123" i="85"/>
  <c r="Z161" i="85"/>
  <c r="Z209" i="85"/>
  <c r="Z129" i="85"/>
  <c r="Z194" i="85"/>
  <c r="Z162" i="85"/>
  <c r="Z130" i="85"/>
  <c r="Z98" i="85"/>
  <c r="Z66" i="85"/>
  <c r="Z203" i="85"/>
  <c r="Z171" i="85"/>
  <c r="Z75" i="85"/>
  <c r="AD208" i="85"/>
  <c r="DB208" i="85" s="1"/>
  <c r="DC208" i="85" s="1"/>
  <c r="AF206" i="85"/>
  <c r="AY206" i="85" s="1"/>
  <c r="X205" i="85"/>
  <c r="AD203" i="85"/>
  <c r="DB203" i="85" s="1"/>
  <c r="DC203" i="85" s="1"/>
  <c r="AF201" i="85"/>
  <c r="AY201" i="85" s="1"/>
  <c r="AE200" i="85"/>
  <c r="Z199" i="85"/>
  <c r="X197" i="85"/>
  <c r="AD195" i="85"/>
  <c r="DB195" i="85" s="1"/>
  <c r="DC195" i="85" s="1"/>
  <c r="AF193" i="85"/>
  <c r="AY193" i="85" s="1"/>
  <c r="AE192" i="85"/>
  <c r="Z191" i="85"/>
  <c r="X189" i="85"/>
  <c r="AD187" i="85"/>
  <c r="DB187" i="85" s="1"/>
  <c r="DC187" i="85" s="1"/>
  <c r="AF185" i="85"/>
  <c r="AY185" i="85" s="1"/>
  <c r="AE184" i="85"/>
  <c r="Z183" i="85"/>
  <c r="X181" i="85"/>
  <c r="AD179" i="85"/>
  <c r="DB179" i="85" s="1"/>
  <c r="DC179" i="85" s="1"/>
  <c r="AF177" i="85"/>
  <c r="AY177" i="85" s="1"/>
  <c r="AE176" i="85"/>
  <c r="Z175" i="85"/>
  <c r="X173" i="85"/>
  <c r="AD171" i="85"/>
  <c r="DB171" i="85" s="1"/>
  <c r="DC171" i="85" s="1"/>
  <c r="AF169" i="85"/>
  <c r="AY169" i="85" s="1"/>
  <c r="AE168" i="85"/>
  <c r="Z167" i="85"/>
  <c r="X165" i="85"/>
  <c r="AD163" i="85"/>
  <c r="DB163" i="85" s="1"/>
  <c r="DC163" i="85" s="1"/>
  <c r="AF161" i="85"/>
  <c r="AY161" i="85" s="1"/>
  <c r="AE160" i="85"/>
  <c r="Z159" i="85"/>
  <c r="X157" i="85"/>
  <c r="AD155" i="85"/>
  <c r="DB155" i="85" s="1"/>
  <c r="DC155" i="85" s="1"/>
  <c r="AF153" i="85"/>
  <c r="AY153" i="85" s="1"/>
  <c r="AE152" i="85"/>
  <c r="Z151" i="85"/>
  <c r="X149" i="85"/>
  <c r="AD147" i="85"/>
  <c r="DB147" i="85" s="1"/>
  <c r="DC147" i="85" s="1"/>
  <c r="AF145" i="85"/>
  <c r="AY145" i="85" s="1"/>
  <c r="AE144" i="85"/>
  <c r="Z143" i="85"/>
  <c r="X141" i="85"/>
  <c r="AD139" i="85"/>
  <c r="DB139" i="85" s="1"/>
  <c r="DC139" i="85" s="1"/>
  <c r="AF137" i="85"/>
  <c r="AY137" i="85" s="1"/>
  <c r="AE136" i="85"/>
  <c r="Z135" i="85"/>
  <c r="X133" i="85"/>
  <c r="AD131" i="85"/>
  <c r="DB131" i="85" s="1"/>
  <c r="DC131" i="85" s="1"/>
  <c r="AF129" i="85"/>
  <c r="AY129" i="85" s="1"/>
  <c r="AE128" i="85"/>
  <c r="Z127" i="85"/>
  <c r="X125" i="85"/>
  <c r="AD123" i="85"/>
  <c r="DB123" i="85" s="1"/>
  <c r="DC123" i="85" s="1"/>
  <c r="AF121" i="85"/>
  <c r="AY121" i="85" s="1"/>
  <c r="AE120" i="85"/>
  <c r="Z119" i="85"/>
  <c r="X117" i="85"/>
  <c r="AD115" i="85"/>
  <c r="DB115" i="85" s="1"/>
  <c r="DC115" i="85" s="1"/>
  <c r="AF113" i="85"/>
  <c r="AY113" i="85" s="1"/>
  <c r="AE112" i="85"/>
  <c r="Z111" i="85"/>
  <c r="X109" i="85"/>
  <c r="AD107" i="85"/>
  <c r="DB107" i="85" s="1"/>
  <c r="DC107" i="85" s="1"/>
  <c r="AF105" i="85"/>
  <c r="AY105" i="85" s="1"/>
  <c r="AE104" i="85"/>
  <c r="Z103" i="85"/>
  <c r="X101" i="85"/>
  <c r="AD99" i="85"/>
  <c r="DB99" i="85" s="1"/>
  <c r="DC99" i="85" s="1"/>
  <c r="AF97" i="85"/>
  <c r="AY97" i="85" s="1"/>
  <c r="AE96" i="85"/>
  <c r="Z95" i="85"/>
  <c r="X93" i="85"/>
  <c r="AD91" i="85"/>
  <c r="DB91" i="85" s="1"/>
  <c r="DC91" i="85" s="1"/>
  <c r="AF89" i="85"/>
  <c r="AY89" i="85" s="1"/>
  <c r="AE88" i="85"/>
  <c r="Z87" i="85"/>
  <c r="X85" i="85"/>
  <c r="AD83" i="85"/>
  <c r="DB83" i="85" s="1"/>
  <c r="DC83" i="85" s="1"/>
  <c r="AF81" i="85"/>
  <c r="AY81" i="85" s="1"/>
  <c r="AE80" i="85"/>
  <c r="Z79" i="85"/>
  <c r="X77" i="85"/>
  <c r="AD75" i="85"/>
  <c r="DB75" i="85" s="1"/>
  <c r="DC75" i="85" s="1"/>
  <c r="AF73" i="85"/>
  <c r="AY73" i="85" s="1"/>
  <c r="AE72" i="85"/>
  <c r="Z71" i="85"/>
  <c r="X69" i="85"/>
  <c r="AD67" i="85"/>
  <c r="DB67" i="85" s="1"/>
  <c r="DC67" i="85" s="1"/>
  <c r="AF65" i="85"/>
  <c r="AY65" i="85" s="1"/>
  <c r="AE64" i="85"/>
  <c r="Z63" i="85"/>
  <c r="X61" i="85"/>
  <c r="AD59" i="85"/>
  <c r="DB59" i="85" s="1"/>
  <c r="DC59" i="85" s="1"/>
  <c r="AF57" i="85"/>
  <c r="AY57" i="85" s="1"/>
  <c r="AE56" i="85"/>
  <c r="Z55" i="85"/>
  <c r="X53" i="85"/>
  <c r="AD51" i="85"/>
  <c r="DB51" i="85" s="1"/>
  <c r="DC51" i="85" s="1"/>
  <c r="AF49" i="85"/>
  <c r="AY49" i="85" s="1"/>
  <c r="AE48" i="85"/>
  <c r="Z47" i="85"/>
  <c r="X45" i="85"/>
  <c r="CT35" i="37"/>
  <c r="BJ23" i="37"/>
  <c r="BK23" i="37" s="1"/>
  <c r="BL23" i="37" s="1"/>
  <c r="BM23" i="37" s="1"/>
  <c r="BN23" i="37" s="1"/>
  <c r="BO23" i="37" s="1"/>
  <c r="BP23" i="37" s="1"/>
  <c r="BQ23" i="37" s="1"/>
  <c r="AD209" i="85"/>
  <c r="DB209" i="85" s="1"/>
  <c r="DC209" i="85" s="1"/>
  <c r="AF207" i="85"/>
  <c r="AY207" i="85" s="1"/>
  <c r="AD204" i="85"/>
  <c r="DB204" i="85" s="1"/>
  <c r="DC204" i="85" s="1"/>
  <c r="CS200" i="37"/>
  <c r="CT200" i="37" s="1"/>
  <c r="CU200" i="37" s="1"/>
  <c r="CV200" i="37" s="1"/>
  <c r="CW200" i="37" s="1"/>
  <c r="CX200" i="37" s="1"/>
  <c r="CY200" i="37" s="1"/>
  <c r="CZ200" i="37" s="1"/>
  <c r="DA200" i="37" s="1"/>
  <c r="AD200" i="85"/>
  <c r="DB200" i="85" s="1"/>
  <c r="DC200" i="85" s="1"/>
  <c r="X198" i="85"/>
  <c r="AK194" i="37"/>
  <c r="AL194" i="37" s="1"/>
  <c r="AM194" i="37" s="1"/>
  <c r="AN194" i="37" s="1"/>
  <c r="AO194" i="37" s="1"/>
  <c r="AP194" i="37" s="1"/>
  <c r="AQ194" i="37" s="1"/>
  <c r="AR194" i="37" s="1"/>
  <c r="AS194" i="37" s="1"/>
  <c r="Z192" i="85"/>
  <c r="BJ188" i="37"/>
  <c r="BK188" i="37" s="1"/>
  <c r="BL188" i="37" s="1"/>
  <c r="BM188" i="37" s="1"/>
  <c r="BN188" i="37" s="1"/>
  <c r="BO188" i="37" s="1"/>
  <c r="BP188" i="37" s="1"/>
  <c r="BQ188" i="37" s="1"/>
  <c r="AE185" i="85"/>
  <c r="DE181" i="37"/>
  <c r="DF181" i="37" s="1"/>
  <c r="DG181" i="37" s="1"/>
  <c r="DH181" i="37" s="1"/>
  <c r="DI181" i="37" s="1"/>
  <c r="DJ181" i="37" s="1"/>
  <c r="DK181" i="37" s="1"/>
  <c r="DL181" i="37" s="1"/>
  <c r="DM181" i="37" s="1"/>
  <c r="AF178" i="85"/>
  <c r="AY178" i="85" s="1"/>
  <c r="DQ174" i="37"/>
  <c r="DR174" i="37" s="1"/>
  <c r="DS174" i="37" s="1"/>
  <c r="DT174" i="37" s="1"/>
  <c r="DU174" i="37" s="1"/>
  <c r="DV174" i="37" s="1"/>
  <c r="DW174" i="37" s="1"/>
  <c r="DX174" i="37" s="1"/>
  <c r="DY174" i="37" s="1"/>
  <c r="AF174" i="85"/>
  <c r="AY174" i="85" s="1"/>
  <c r="AD172" i="85"/>
  <c r="DB172" i="85" s="1"/>
  <c r="DC172" i="85" s="1"/>
  <c r="CS168" i="37"/>
  <c r="CT168" i="37" s="1"/>
  <c r="CU168" i="37" s="1"/>
  <c r="CV168" i="37" s="1"/>
  <c r="CW168" i="37" s="1"/>
  <c r="CX168" i="37" s="1"/>
  <c r="CY168" i="37" s="1"/>
  <c r="CZ168" i="37" s="1"/>
  <c r="DA168" i="37" s="1"/>
  <c r="X166" i="85"/>
  <c r="AK162" i="37"/>
  <c r="AL162" i="37" s="1"/>
  <c r="AM162" i="37" s="1"/>
  <c r="AN162" i="37" s="1"/>
  <c r="AO162" i="37" s="1"/>
  <c r="AP162" i="37" s="1"/>
  <c r="AQ162" i="37" s="1"/>
  <c r="AR162" i="37" s="1"/>
  <c r="AS162" i="37" s="1"/>
  <c r="Z160" i="85"/>
  <c r="BJ156" i="37"/>
  <c r="BK156" i="37" s="1"/>
  <c r="BL156" i="37" s="1"/>
  <c r="BM156" i="37" s="1"/>
  <c r="BN156" i="37" s="1"/>
  <c r="BO156" i="37" s="1"/>
  <c r="BP156" i="37" s="1"/>
  <c r="BQ156" i="37" s="1"/>
  <c r="AE153" i="85"/>
  <c r="DE149" i="37"/>
  <c r="DF149" i="37" s="1"/>
  <c r="DG149" i="37" s="1"/>
  <c r="DH149" i="37" s="1"/>
  <c r="DI149" i="37" s="1"/>
  <c r="DJ149" i="37" s="1"/>
  <c r="DK149" i="37" s="1"/>
  <c r="DL149" i="37" s="1"/>
  <c r="DM149" i="37" s="1"/>
  <c r="AE149" i="85"/>
  <c r="AF146" i="85"/>
  <c r="AY146" i="85" s="1"/>
  <c r="DQ142" i="37"/>
  <c r="DR142" i="37" s="1"/>
  <c r="DS142" i="37" s="1"/>
  <c r="DT142" i="37" s="1"/>
  <c r="DU142" i="37" s="1"/>
  <c r="DV142" i="37" s="1"/>
  <c r="DW142" i="37" s="1"/>
  <c r="DX142" i="37" s="1"/>
  <c r="DY142" i="37" s="1"/>
  <c r="AD140" i="85"/>
  <c r="DB140" i="85" s="1"/>
  <c r="DC140" i="85" s="1"/>
  <c r="CS136" i="37"/>
  <c r="CT136" i="37" s="1"/>
  <c r="CU136" i="37" s="1"/>
  <c r="CV136" i="37" s="1"/>
  <c r="CW136" i="37" s="1"/>
  <c r="CX136" i="37" s="1"/>
  <c r="CY136" i="37" s="1"/>
  <c r="CZ136" i="37" s="1"/>
  <c r="DA136" i="37" s="1"/>
  <c r="X134" i="85"/>
  <c r="AK130" i="37"/>
  <c r="AL130" i="37" s="1"/>
  <c r="AM130" i="37" s="1"/>
  <c r="AN130" i="37" s="1"/>
  <c r="AO130" i="37" s="1"/>
  <c r="AP130" i="37" s="1"/>
  <c r="AQ130" i="37" s="1"/>
  <c r="AR130" i="37" s="1"/>
  <c r="AS130" i="37" s="1"/>
  <c r="Z128" i="85"/>
  <c r="BJ124" i="37"/>
  <c r="BK124" i="37" s="1"/>
  <c r="BL124" i="37" s="1"/>
  <c r="BM124" i="37" s="1"/>
  <c r="BN124" i="37" s="1"/>
  <c r="BO124" i="37" s="1"/>
  <c r="BP124" i="37" s="1"/>
  <c r="BQ124" i="37" s="1"/>
  <c r="AE121" i="85"/>
  <c r="DE117" i="37"/>
  <c r="DF117" i="37" s="1"/>
  <c r="DG117" i="37" s="1"/>
  <c r="DH117" i="37" s="1"/>
  <c r="DI117" i="37" s="1"/>
  <c r="DJ117" i="37" s="1"/>
  <c r="DK117" i="37" s="1"/>
  <c r="DL117" i="37" s="1"/>
  <c r="DM117" i="37" s="1"/>
  <c r="AF114" i="85"/>
  <c r="AY114" i="85" s="1"/>
  <c r="DQ110" i="37"/>
  <c r="DR110" i="37" s="1"/>
  <c r="DS110" i="37" s="1"/>
  <c r="DT110" i="37" s="1"/>
  <c r="DU110" i="37" s="1"/>
  <c r="DV110" i="37" s="1"/>
  <c r="DW110" i="37" s="1"/>
  <c r="DX110" i="37" s="1"/>
  <c r="DY110" i="37" s="1"/>
  <c r="AD108" i="85"/>
  <c r="DB108" i="85" s="1"/>
  <c r="DC108" i="85" s="1"/>
  <c r="CS104" i="37"/>
  <c r="CT104" i="37" s="1"/>
  <c r="CU104" i="37" s="1"/>
  <c r="CV104" i="37" s="1"/>
  <c r="CW104" i="37" s="1"/>
  <c r="CX104" i="37" s="1"/>
  <c r="CY104" i="37" s="1"/>
  <c r="CZ104" i="37" s="1"/>
  <c r="DA104" i="37" s="1"/>
  <c r="X102" i="85"/>
  <c r="AK98" i="37"/>
  <c r="AL98" i="37" s="1"/>
  <c r="AM98" i="37" s="1"/>
  <c r="AN98" i="37" s="1"/>
  <c r="AO98" i="37" s="1"/>
  <c r="AP98" i="37" s="1"/>
  <c r="AQ98" i="37" s="1"/>
  <c r="AR98" i="37" s="1"/>
  <c r="AS98" i="37" s="1"/>
  <c r="X98" i="85"/>
  <c r="Z96" i="85"/>
  <c r="BJ92" i="37"/>
  <c r="BK92" i="37" s="1"/>
  <c r="BL92" i="37" s="1"/>
  <c r="BM92" i="37" s="1"/>
  <c r="BN92" i="37" s="1"/>
  <c r="BO92" i="37" s="1"/>
  <c r="BP92" i="37" s="1"/>
  <c r="BQ92" i="37" s="1"/>
  <c r="AE89" i="85"/>
  <c r="DE85" i="37"/>
  <c r="DF85" i="37" s="1"/>
  <c r="DG85" i="37" s="1"/>
  <c r="DH85" i="37" s="1"/>
  <c r="DI85" i="37" s="1"/>
  <c r="DJ85" i="37" s="1"/>
  <c r="DK85" i="37" s="1"/>
  <c r="DL85" i="37" s="1"/>
  <c r="DM85" i="37" s="1"/>
  <c r="AF82" i="85"/>
  <c r="AY82" i="85" s="1"/>
  <c r="DQ78" i="37"/>
  <c r="DR78" i="37" s="1"/>
  <c r="DS78" i="37" s="1"/>
  <c r="DT78" i="37" s="1"/>
  <c r="DU78" i="37" s="1"/>
  <c r="DV78" i="37" s="1"/>
  <c r="DW78" i="37" s="1"/>
  <c r="DX78" i="37" s="1"/>
  <c r="DY78" i="37" s="1"/>
  <c r="AD76" i="85"/>
  <c r="DB76" i="85" s="1"/>
  <c r="DC76" i="85" s="1"/>
  <c r="CS72" i="37"/>
  <c r="CT72" i="37" s="1"/>
  <c r="CU72" i="37" s="1"/>
  <c r="CV72" i="37" s="1"/>
  <c r="CW72" i="37" s="1"/>
  <c r="CX72" i="37" s="1"/>
  <c r="CY72" i="37" s="1"/>
  <c r="CZ72" i="37" s="1"/>
  <c r="DA72" i="37" s="1"/>
  <c r="AD72" i="85"/>
  <c r="DB72" i="85" s="1"/>
  <c r="DC72" i="85" s="1"/>
  <c r="X70" i="85"/>
  <c r="AK66" i="37"/>
  <c r="AL66" i="37" s="1"/>
  <c r="AM66" i="37" s="1"/>
  <c r="AN66" i="37" s="1"/>
  <c r="AO66" i="37" s="1"/>
  <c r="AP66" i="37" s="1"/>
  <c r="AQ66" i="37" s="1"/>
  <c r="AR66" i="37" s="1"/>
  <c r="AS66" i="37" s="1"/>
  <c r="Z64" i="85"/>
  <c r="BJ60" i="37"/>
  <c r="BK60" i="37" s="1"/>
  <c r="BL60" i="37" s="1"/>
  <c r="BM60" i="37" s="1"/>
  <c r="BN60" i="37" s="1"/>
  <c r="BO60" i="37" s="1"/>
  <c r="BP60" i="37" s="1"/>
  <c r="BQ60" i="37" s="1"/>
  <c r="AE57" i="85"/>
  <c r="DE53" i="37"/>
  <c r="DF53" i="37" s="1"/>
  <c r="DG53" i="37" s="1"/>
  <c r="DH53" i="37" s="1"/>
  <c r="DI53" i="37" s="1"/>
  <c r="DJ53" i="37" s="1"/>
  <c r="DK53" i="37" s="1"/>
  <c r="DL53" i="37" s="1"/>
  <c r="DM53" i="37" s="1"/>
  <c r="AF50" i="85"/>
  <c r="AY50" i="85" s="1"/>
  <c r="DQ46" i="37"/>
  <c r="DR46" i="37" s="1"/>
  <c r="DS46" i="37" s="1"/>
  <c r="DT46" i="37" s="1"/>
  <c r="DU46" i="37" s="1"/>
  <c r="DV46" i="37" s="1"/>
  <c r="DW46" i="37" s="1"/>
  <c r="DX46" i="37" s="1"/>
  <c r="DY46" i="37" s="1"/>
  <c r="AF46" i="85"/>
  <c r="AY46" i="85" s="1"/>
  <c r="DQ22" i="37"/>
  <c r="DR22" i="37" s="1"/>
  <c r="DS22" i="37" s="1"/>
  <c r="DT22" i="37" s="1"/>
  <c r="DU22" i="37" s="1"/>
  <c r="DV22" i="37" s="1"/>
  <c r="DW22" i="37" s="1"/>
  <c r="DX22" i="37" s="1"/>
  <c r="DY22" i="37" s="1"/>
  <c r="BJ205" i="37"/>
  <c r="BK205" i="37" s="1"/>
  <c r="BL205" i="37" s="1"/>
  <c r="BM205" i="37" s="1"/>
  <c r="BN205" i="37" s="1"/>
  <c r="BO205" i="37" s="1"/>
  <c r="BP205" i="37" s="1"/>
  <c r="BQ205" i="37" s="1"/>
  <c r="AE202" i="85"/>
  <c r="DE198" i="37"/>
  <c r="DF198" i="37" s="1"/>
  <c r="DG198" i="37" s="1"/>
  <c r="DH198" i="37" s="1"/>
  <c r="DI198" i="37" s="1"/>
  <c r="DJ198" i="37" s="1"/>
  <c r="DK198" i="37" s="1"/>
  <c r="DL198" i="37" s="1"/>
  <c r="DM198" i="37" s="1"/>
  <c r="AF195" i="85"/>
  <c r="AY195" i="85" s="1"/>
  <c r="DQ191" i="37"/>
  <c r="DR191" i="37" s="1"/>
  <c r="DS191" i="37" s="1"/>
  <c r="DT191" i="37" s="1"/>
  <c r="DU191" i="37" s="1"/>
  <c r="DV191" i="37" s="1"/>
  <c r="DW191" i="37" s="1"/>
  <c r="DX191" i="37" s="1"/>
  <c r="DY191" i="37" s="1"/>
  <c r="AF191" i="85"/>
  <c r="AY191" i="85" s="1"/>
  <c r="AD189" i="85"/>
  <c r="DB189" i="85" s="1"/>
  <c r="DC189" i="85" s="1"/>
  <c r="CS185" i="37"/>
  <c r="CT185" i="37" s="1"/>
  <c r="CU185" i="37" s="1"/>
  <c r="CV185" i="37" s="1"/>
  <c r="CW185" i="37" s="1"/>
  <c r="CX185" i="37" s="1"/>
  <c r="CY185" i="37" s="1"/>
  <c r="CZ185" i="37" s="1"/>
  <c r="DA185" i="37" s="1"/>
  <c r="X183" i="85"/>
  <c r="AK179" i="37"/>
  <c r="AL179" i="37" s="1"/>
  <c r="AM179" i="37" s="1"/>
  <c r="AN179" i="37" s="1"/>
  <c r="AO179" i="37" s="1"/>
  <c r="AP179" i="37" s="1"/>
  <c r="AQ179" i="37" s="1"/>
  <c r="AR179" i="37" s="1"/>
  <c r="AS179" i="37" s="1"/>
  <c r="Z177" i="85"/>
  <c r="BJ173" i="37"/>
  <c r="BK173" i="37" s="1"/>
  <c r="BL173" i="37" s="1"/>
  <c r="BM173" i="37" s="1"/>
  <c r="BN173" i="37" s="1"/>
  <c r="BO173" i="37" s="1"/>
  <c r="BP173" i="37" s="1"/>
  <c r="BQ173" i="37" s="1"/>
  <c r="AE170" i="85"/>
  <c r="DE166" i="37"/>
  <c r="DF166" i="37" s="1"/>
  <c r="DG166" i="37" s="1"/>
  <c r="DH166" i="37" s="1"/>
  <c r="DI166" i="37" s="1"/>
  <c r="DJ166" i="37" s="1"/>
  <c r="DK166" i="37" s="1"/>
  <c r="DL166" i="37" s="1"/>
  <c r="DM166" i="37" s="1"/>
  <c r="AE166" i="85"/>
  <c r="AF163" i="85"/>
  <c r="AY163" i="85" s="1"/>
  <c r="DQ159" i="37"/>
  <c r="DR159" i="37" s="1"/>
  <c r="DS159" i="37" s="1"/>
  <c r="DT159" i="37" s="1"/>
  <c r="DU159" i="37" s="1"/>
  <c r="DV159" i="37" s="1"/>
  <c r="DW159" i="37" s="1"/>
  <c r="DX159" i="37" s="1"/>
  <c r="DY159" i="37" s="1"/>
  <c r="AD157" i="85"/>
  <c r="DB157" i="85" s="1"/>
  <c r="DC157" i="85" s="1"/>
  <c r="CS153" i="37"/>
  <c r="CT153" i="37" s="1"/>
  <c r="CU153" i="37" s="1"/>
  <c r="CV153" i="37" s="1"/>
  <c r="CW153" i="37" s="1"/>
  <c r="CX153" i="37" s="1"/>
  <c r="CY153" i="37" s="1"/>
  <c r="CZ153" i="37" s="1"/>
  <c r="DA153" i="37" s="1"/>
  <c r="X151" i="85"/>
  <c r="AK147" i="37"/>
  <c r="AL147" i="37" s="1"/>
  <c r="AM147" i="37" s="1"/>
  <c r="AN147" i="37" s="1"/>
  <c r="AO147" i="37" s="1"/>
  <c r="AP147" i="37" s="1"/>
  <c r="AQ147" i="37" s="1"/>
  <c r="AR147" i="37" s="1"/>
  <c r="AS147" i="37" s="1"/>
  <c r="Z145" i="85"/>
  <c r="BJ141" i="37"/>
  <c r="BK141" i="37" s="1"/>
  <c r="BL141" i="37" s="1"/>
  <c r="BM141" i="37" s="1"/>
  <c r="BN141" i="37" s="1"/>
  <c r="BO141" i="37" s="1"/>
  <c r="BP141" i="37" s="1"/>
  <c r="BQ141" i="37" s="1"/>
  <c r="AE138" i="85"/>
  <c r="DE134" i="37"/>
  <c r="DF134" i="37" s="1"/>
  <c r="DG134" i="37" s="1"/>
  <c r="DH134" i="37" s="1"/>
  <c r="DI134" i="37" s="1"/>
  <c r="DJ134" i="37" s="1"/>
  <c r="DK134" i="37" s="1"/>
  <c r="DL134" i="37" s="1"/>
  <c r="DM134" i="37" s="1"/>
  <c r="AF131" i="85"/>
  <c r="AY131" i="85" s="1"/>
  <c r="DQ127" i="37"/>
  <c r="DR127" i="37" s="1"/>
  <c r="DS127" i="37" s="1"/>
  <c r="DT127" i="37" s="1"/>
  <c r="DU127" i="37" s="1"/>
  <c r="DV127" i="37" s="1"/>
  <c r="DW127" i="37" s="1"/>
  <c r="DX127" i="37" s="1"/>
  <c r="DY127" i="37" s="1"/>
  <c r="AD125" i="85"/>
  <c r="DB125" i="85" s="1"/>
  <c r="DC125" i="85" s="1"/>
  <c r="CS121" i="37"/>
  <c r="CT121" i="37" s="1"/>
  <c r="CU121" i="37" s="1"/>
  <c r="CV121" i="37" s="1"/>
  <c r="CW121" i="37" s="1"/>
  <c r="CX121" i="37" s="1"/>
  <c r="CY121" i="37" s="1"/>
  <c r="CZ121" i="37" s="1"/>
  <c r="DA121" i="37" s="1"/>
  <c r="X119" i="85"/>
  <c r="CT31" i="37"/>
  <c r="DQ13" i="37"/>
  <c r="DR13" i="37" s="1"/>
  <c r="DS13" i="37" s="1"/>
  <c r="DT13" i="37" s="1"/>
  <c r="DU13" i="37" s="1"/>
  <c r="DV13" i="37" s="1"/>
  <c r="DW13" i="37" s="1"/>
  <c r="DX13" i="37" s="1"/>
  <c r="DY13" i="37" s="1"/>
  <c r="CS11" i="37"/>
  <c r="X206" i="85"/>
  <c r="AK202" i="37"/>
  <c r="AL202" i="37" s="1"/>
  <c r="AM202" i="37" s="1"/>
  <c r="AN202" i="37" s="1"/>
  <c r="AO202" i="37" s="1"/>
  <c r="AP202" i="37" s="1"/>
  <c r="AQ202" i="37" s="1"/>
  <c r="AR202" i="37" s="1"/>
  <c r="AS202" i="37" s="1"/>
  <c r="X202" i="85"/>
  <c r="Z200" i="85"/>
  <c r="BJ196" i="37"/>
  <c r="BK196" i="37" s="1"/>
  <c r="BL196" i="37" s="1"/>
  <c r="BM196" i="37" s="1"/>
  <c r="BN196" i="37" s="1"/>
  <c r="BO196" i="37" s="1"/>
  <c r="BP196" i="37" s="1"/>
  <c r="BQ196" i="37" s="1"/>
  <c r="AE193" i="85"/>
  <c r="DE189" i="37"/>
  <c r="DF189" i="37" s="1"/>
  <c r="DG189" i="37" s="1"/>
  <c r="DH189" i="37" s="1"/>
  <c r="DI189" i="37" s="1"/>
  <c r="DJ189" i="37" s="1"/>
  <c r="DK189" i="37" s="1"/>
  <c r="DL189" i="37" s="1"/>
  <c r="DM189" i="37" s="1"/>
  <c r="AF186" i="85"/>
  <c r="AY186" i="85" s="1"/>
  <c r="DQ182" i="37"/>
  <c r="DR182" i="37" s="1"/>
  <c r="DS182" i="37" s="1"/>
  <c r="DT182" i="37" s="1"/>
  <c r="DU182" i="37" s="1"/>
  <c r="DV182" i="37" s="1"/>
  <c r="DW182" i="37" s="1"/>
  <c r="DX182" i="37" s="1"/>
  <c r="DY182" i="37" s="1"/>
  <c r="AD180" i="85"/>
  <c r="DB180" i="85" s="1"/>
  <c r="DC180" i="85" s="1"/>
  <c r="CS176" i="37"/>
  <c r="CT176" i="37" s="1"/>
  <c r="CU176" i="37" s="1"/>
  <c r="CV176" i="37" s="1"/>
  <c r="CW176" i="37" s="1"/>
  <c r="CX176" i="37" s="1"/>
  <c r="CY176" i="37" s="1"/>
  <c r="CZ176" i="37" s="1"/>
  <c r="DA176" i="37" s="1"/>
  <c r="AD176" i="85"/>
  <c r="DB176" i="85" s="1"/>
  <c r="DC176" i="85" s="1"/>
  <c r="X174" i="85"/>
  <c r="AK170" i="37"/>
  <c r="AL170" i="37" s="1"/>
  <c r="AM170" i="37" s="1"/>
  <c r="AN170" i="37" s="1"/>
  <c r="AO170" i="37" s="1"/>
  <c r="AP170" i="37" s="1"/>
  <c r="AQ170" i="37" s="1"/>
  <c r="AR170" i="37" s="1"/>
  <c r="AS170" i="37" s="1"/>
  <c r="Z168" i="85"/>
  <c r="BJ164" i="37"/>
  <c r="BK164" i="37" s="1"/>
  <c r="BL164" i="37" s="1"/>
  <c r="BM164" i="37" s="1"/>
  <c r="BN164" i="37" s="1"/>
  <c r="BO164" i="37" s="1"/>
  <c r="BP164" i="37" s="1"/>
  <c r="BQ164" i="37" s="1"/>
  <c r="AE161" i="85"/>
  <c r="DE157" i="37"/>
  <c r="DF157" i="37" s="1"/>
  <c r="DG157" i="37" s="1"/>
  <c r="DH157" i="37" s="1"/>
  <c r="DI157" i="37" s="1"/>
  <c r="DJ157" i="37" s="1"/>
  <c r="DK157" i="37" s="1"/>
  <c r="DL157" i="37" s="1"/>
  <c r="DM157" i="37" s="1"/>
  <c r="AF154" i="85"/>
  <c r="AY154" i="85" s="1"/>
  <c r="DQ150" i="37"/>
  <c r="DR150" i="37" s="1"/>
  <c r="DS150" i="37" s="1"/>
  <c r="DT150" i="37" s="1"/>
  <c r="DU150" i="37" s="1"/>
  <c r="DV150" i="37" s="1"/>
  <c r="DW150" i="37" s="1"/>
  <c r="DX150" i="37" s="1"/>
  <c r="DY150" i="37" s="1"/>
  <c r="AF150" i="85"/>
  <c r="AY150" i="85" s="1"/>
  <c r="AD148" i="85"/>
  <c r="DB148" i="85" s="1"/>
  <c r="DC148" i="85" s="1"/>
  <c r="CS144" i="37"/>
  <c r="CT144" i="37" s="1"/>
  <c r="CU144" i="37" s="1"/>
  <c r="CV144" i="37" s="1"/>
  <c r="CW144" i="37" s="1"/>
  <c r="CX144" i="37" s="1"/>
  <c r="CY144" i="37" s="1"/>
  <c r="CZ144" i="37" s="1"/>
  <c r="DA144" i="37" s="1"/>
  <c r="X142" i="85"/>
  <c r="AK138" i="37"/>
  <c r="AL138" i="37" s="1"/>
  <c r="AM138" i="37" s="1"/>
  <c r="AN138" i="37" s="1"/>
  <c r="AO138" i="37" s="1"/>
  <c r="AP138" i="37" s="1"/>
  <c r="AQ138" i="37" s="1"/>
  <c r="AR138" i="37" s="1"/>
  <c r="AS138" i="37" s="1"/>
  <c r="Z136" i="85"/>
  <c r="BJ132" i="37"/>
  <c r="BK132" i="37" s="1"/>
  <c r="BL132" i="37" s="1"/>
  <c r="BM132" i="37" s="1"/>
  <c r="BN132" i="37" s="1"/>
  <c r="BO132" i="37" s="1"/>
  <c r="BP132" i="37" s="1"/>
  <c r="BQ132" i="37" s="1"/>
  <c r="AE129" i="85"/>
  <c r="DE125" i="37"/>
  <c r="DF125" i="37" s="1"/>
  <c r="DG125" i="37" s="1"/>
  <c r="DH125" i="37" s="1"/>
  <c r="DI125" i="37" s="1"/>
  <c r="DJ125" i="37" s="1"/>
  <c r="DK125" i="37" s="1"/>
  <c r="DL125" i="37" s="1"/>
  <c r="DM125" i="37" s="1"/>
  <c r="AE125" i="85"/>
  <c r="AF122" i="85"/>
  <c r="AY122" i="85" s="1"/>
  <c r="DQ118" i="37"/>
  <c r="DR118" i="37" s="1"/>
  <c r="DS118" i="37" s="1"/>
  <c r="DT118" i="37" s="1"/>
  <c r="DU118" i="37" s="1"/>
  <c r="DV118" i="37" s="1"/>
  <c r="DW118" i="37" s="1"/>
  <c r="DX118" i="37" s="1"/>
  <c r="DY118" i="37" s="1"/>
  <c r="AD116" i="85"/>
  <c r="DB116" i="85" s="1"/>
  <c r="DC116" i="85" s="1"/>
  <c r="CS112" i="37"/>
  <c r="CT112" i="37" s="1"/>
  <c r="CU112" i="37" s="1"/>
  <c r="CV112" i="37" s="1"/>
  <c r="CW112" i="37" s="1"/>
  <c r="CX112" i="37" s="1"/>
  <c r="CY112" i="37" s="1"/>
  <c r="CZ112" i="37" s="1"/>
  <c r="DA112" i="37" s="1"/>
  <c r="X110" i="85"/>
  <c r="AK106" i="37"/>
  <c r="AL106" i="37" s="1"/>
  <c r="AM106" i="37" s="1"/>
  <c r="AN106" i="37" s="1"/>
  <c r="AO106" i="37" s="1"/>
  <c r="AP106" i="37" s="1"/>
  <c r="AQ106" i="37" s="1"/>
  <c r="AR106" i="37" s="1"/>
  <c r="AS106" i="37" s="1"/>
  <c r="Z104" i="85"/>
  <c r="BJ100" i="37"/>
  <c r="BK100" i="37" s="1"/>
  <c r="BL100" i="37" s="1"/>
  <c r="BM100" i="37" s="1"/>
  <c r="BN100" i="37" s="1"/>
  <c r="BO100" i="37" s="1"/>
  <c r="BP100" i="37" s="1"/>
  <c r="BQ100" i="37" s="1"/>
  <c r="AE97" i="85"/>
  <c r="DE93" i="37"/>
  <c r="DF93" i="37" s="1"/>
  <c r="DG93" i="37" s="1"/>
  <c r="DH93" i="37" s="1"/>
  <c r="DI93" i="37" s="1"/>
  <c r="DJ93" i="37" s="1"/>
  <c r="DK93" i="37" s="1"/>
  <c r="DL93" i="37" s="1"/>
  <c r="DM93" i="37" s="1"/>
  <c r="AF90" i="85"/>
  <c r="AY90" i="85" s="1"/>
  <c r="DQ86" i="37"/>
  <c r="DR86" i="37" s="1"/>
  <c r="DS86" i="37" s="1"/>
  <c r="DT86" i="37" s="1"/>
  <c r="DU86" i="37" s="1"/>
  <c r="DV86" i="37" s="1"/>
  <c r="DW86" i="37" s="1"/>
  <c r="DX86" i="37" s="1"/>
  <c r="DY86" i="37" s="1"/>
  <c r="AD84" i="85"/>
  <c r="DB84" i="85" s="1"/>
  <c r="DC84" i="85" s="1"/>
  <c r="CS80" i="37"/>
  <c r="CT80" i="37" s="1"/>
  <c r="CU80" i="37" s="1"/>
  <c r="CV80" i="37" s="1"/>
  <c r="CW80" i="37" s="1"/>
  <c r="CX80" i="37" s="1"/>
  <c r="CY80" i="37" s="1"/>
  <c r="CZ80" i="37" s="1"/>
  <c r="DA80" i="37" s="1"/>
  <c r="X78" i="85"/>
  <c r="AK74" i="37"/>
  <c r="AL74" i="37" s="1"/>
  <c r="AM74" i="37" s="1"/>
  <c r="AN74" i="37" s="1"/>
  <c r="AO74" i="37" s="1"/>
  <c r="AP74" i="37" s="1"/>
  <c r="AQ74" i="37" s="1"/>
  <c r="AR74" i="37" s="1"/>
  <c r="AS74" i="37" s="1"/>
  <c r="X74" i="85"/>
  <c r="Z72" i="85"/>
  <c r="BJ68" i="37"/>
  <c r="BK68" i="37" s="1"/>
  <c r="BL68" i="37" s="1"/>
  <c r="BM68" i="37" s="1"/>
  <c r="BN68" i="37" s="1"/>
  <c r="BO68" i="37" s="1"/>
  <c r="BP68" i="37" s="1"/>
  <c r="BQ68" i="37" s="1"/>
  <c r="AE65" i="85"/>
  <c r="DE61" i="37"/>
  <c r="DF61" i="37" s="1"/>
  <c r="DG61" i="37" s="1"/>
  <c r="DH61" i="37" s="1"/>
  <c r="DI61" i="37" s="1"/>
  <c r="DJ61" i="37" s="1"/>
  <c r="DK61" i="37" s="1"/>
  <c r="DL61" i="37" s="1"/>
  <c r="DM61" i="37" s="1"/>
  <c r="AF58" i="85"/>
  <c r="AY58" i="85" s="1"/>
  <c r="DQ54" i="37"/>
  <c r="DR54" i="37" s="1"/>
  <c r="DS54" i="37" s="1"/>
  <c r="DT54" i="37" s="1"/>
  <c r="DU54" i="37" s="1"/>
  <c r="DV54" i="37" s="1"/>
  <c r="DW54" i="37" s="1"/>
  <c r="DX54" i="37" s="1"/>
  <c r="DY54" i="37" s="1"/>
  <c r="AD52" i="85"/>
  <c r="DB52" i="85" s="1"/>
  <c r="DC52" i="85" s="1"/>
  <c r="CS48" i="37"/>
  <c r="CT48" i="37" s="1"/>
  <c r="CU48" i="37" s="1"/>
  <c r="CV48" i="37" s="1"/>
  <c r="CW48" i="37" s="1"/>
  <c r="CX48" i="37" s="1"/>
  <c r="CY48" i="37" s="1"/>
  <c r="CZ48" i="37" s="1"/>
  <c r="DA48" i="37" s="1"/>
  <c r="AD48" i="85"/>
  <c r="DB48" i="85" s="1"/>
  <c r="DC48" i="85" s="1"/>
  <c r="X46" i="85"/>
  <c r="DQ38" i="37"/>
  <c r="DR38" i="37" s="1"/>
  <c r="DS38" i="37" s="1"/>
  <c r="DT38" i="37" s="1"/>
  <c r="DU38" i="37" s="1"/>
  <c r="DV38" i="37" s="1"/>
  <c r="DW38" i="37" s="1"/>
  <c r="DX38" i="37" s="1"/>
  <c r="DY38" i="37" s="1"/>
  <c r="CS36" i="37"/>
  <c r="CS24" i="37"/>
  <c r="CT16" i="37"/>
  <c r="CU16" i="37" s="1"/>
  <c r="CV16" i="37" s="1"/>
  <c r="DE13" i="37"/>
  <c r="DF13" i="37" s="1"/>
  <c r="DG13" i="37" s="1"/>
  <c r="DH13" i="37" s="1"/>
  <c r="DI13" i="37" s="1"/>
  <c r="DJ13" i="37" s="1"/>
  <c r="DK13" i="37" s="1"/>
  <c r="DL13" i="37" s="1"/>
  <c r="DM13" i="37" s="1"/>
  <c r="X208" i="85"/>
  <c r="AE206" i="85"/>
  <c r="AF203" i="85"/>
  <c r="AY203" i="85" s="1"/>
  <c r="DQ199" i="37"/>
  <c r="DR199" i="37" s="1"/>
  <c r="DS199" i="37" s="1"/>
  <c r="DT199" i="37" s="1"/>
  <c r="DU199" i="37" s="1"/>
  <c r="DV199" i="37" s="1"/>
  <c r="DW199" i="37" s="1"/>
  <c r="DX199" i="37" s="1"/>
  <c r="DY199" i="37" s="1"/>
  <c r="AD197" i="85"/>
  <c r="DB197" i="85" s="1"/>
  <c r="DC197" i="85" s="1"/>
  <c r="CS193" i="37"/>
  <c r="CT193" i="37" s="1"/>
  <c r="CU193" i="37" s="1"/>
  <c r="CV193" i="37" s="1"/>
  <c r="CW193" i="37" s="1"/>
  <c r="CX193" i="37" s="1"/>
  <c r="CY193" i="37" s="1"/>
  <c r="CZ193" i="37" s="1"/>
  <c r="DA193" i="37" s="1"/>
  <c r="X191" i="85"/>
  <c r="AK187" i="37"/>
  <c r="AL187" i="37" s="1"/>
  <c r="AM187" i="37" s="1"/>
  <c r="AN187" i="37" s="1"/>
  <c r="AO187" i="37" s="1"/>
  <c r="AP187" i="37" s="1"/>
  <c r="AQ187" i="37" s="1"/>
  <c r="AR187" i="37" s="1"/>
  <c r="AS187" i="37" s="1"/>
  <c r="Z185" i="85"/>
  <c r="BJ181" i="37"/>
  <c r="BK181" i="37" s="1"/>
  <c r="BL181" i="37" s="1"/>
  <c r="BM181" i="37" s="1"/>
  <c r="BN181" i="37" s="1"/>
  <c r="BO181" i="37" s="1"/>
  <c r="BP181" i="37" s="1"/>
  <c r="BQ181" i="37" s="1"/>
  <c r="AE178" i="85"/>
  <c r="DE174" i="37"/>
  <c r="DF174" i="37" s="1"/>
  <c r="DG174" i="37" s="1"/>
  <c r="DH174" i="37" s="1"/>
  <c r="DI174" i="37" s="1"/>
  <c r="DJ174" i="37" s="1"/>
  <c r="DK174" i="37" s="1"/>
  <c r="DL174" i="37" s="1"/>
  <c r="DM174" i="37" s="1"/>
  <c r="AF171" i="85"/>
  <c r="AY171" i="85" s="1"/>
  <c r="DQ167" i="37"/>
  <c r="DR167" i="37" s="1"/>
  <c r="DS167" i="37" s="1"/>
  <c r="DT167" i="37" s="1"/>
  <c r="DU167" i="37" s="1"/>
  <c r="DV167" i="37" s="1"/>
  <c r="DW167" i="37" s="1"/>
  <c r="DX167" i="37" s="1"/>
  <c r="DY167" i="37" s="1"/>
  <c r="AD165" i="85"/>
  <c r="DB165" i="85" s="1"/>
  <c r="DC165" i="85" s="1"/>
  <c r="CS161" i="37"/>
  <c r="CT161" i="37" s="1"/>
  <c r="CU161" i="37" s="1"/>
  <c r="CV161" i="37" s="1"/>
  <c r="CW161" i="37" s="1"/>
  <c r="CX161" i="37" s="1"/>
  <c r="CY161" i="37" s="1"/>
  <c r="CZ161" i="37" s="1"/>
  <c r="DA161" i="37" s="1"/>
  <c r="X159" i="85"/>
  <c r="AK155" i="37"/>
  <c r="AL155" i="37" s="1"/>
  <c r="AM155" i="37" s="1"/>
  <c r="AN155" i="37" s="1"/>
  <c r="AO155" i="37" s="1"/>
  <c r="AP155" i="37" s="1"/>
  <c r="AQ155" i="37" s="1"/>
  <c r="AR155" i="37" s="1"/>
  <c r="AS155" i="37" s="1"/>
  <c r="X155" i="85"/>
  <c r="Z153" i="85"/>
  <c r="BJ149" i="37"/>
  <c r="BK149" i="37" s="1"/>
  <c r="BL149" i="37" s="1"/>
  <c r="BM149" i="37" s="1"/>
  <c r="BN149" i="37" s="1"/>
  <c r="BO149" i="37" s="1"/>
  <c r="BP149" i="37" s="1"/>
  <c r="BQ149" i="37" s="1"/>
  <c r="AE146" i="85"/>
  <c r="DE142" i="37"/>
  <c r="DF142" i="37" s="1"/>
  <c r="DG142" i="37" s="1"/>
  <c r="DH142" i="37" s="1"/>
  <c r="DI142" i="37" s="1"/>
  <c r="DJ142" i="37" s="1"/>
  <c r="DK142" i="37" s="1"/>
  <c r="DL142" i="37" s="1"/>
  <c r="DM142" i="37" s="1"/>
  <c r="AF139" i="85"/>
  <c r="AY139" i="85" s="1"/>
  <c r="DQ135" i="37"/>
  <c r="DR135" i="37" s="1"/>
  <c r="DS135" i="37" s="1"/>
  <c r="DT135" i="37" s="1"/>
  <c r="DU135" i="37" s="1"/>
  <c r="DV135" i="37" s="1"/>
  <c r="DW135" i="37" s="1"/>
  <c r="DX135" i="37" s="1"/>
  <c r="DY135" i="37" s="1"/>
  <c r="AD133" i="85"/>
  <c r="DB133" i="85" s="1"/>
  <c r="DC133" i="85" s="1"/>
  <c r="CS129" i="37"/>
  <c r="CT129" i="37" s="1"/>
  <c r="CU129" i="37" s="1"/>
  <c r="CV129" i="37" s="1"/>
  <c r="CW129" i="37" s="1"/>
  <c r="CX129" i="37" s="1"/>
  <c r="CY129" i="37" s="1"/>
  <c r="CZ129" i="37" s="1"/>
  <c r="DA129" i="37" s="1"/>
  <c r="AD129" i="85"/>
  <c r="DB129" i="85" s="1"/>
  <c r="DC129" i="85" s="1"/>
  <c r="X127" i="85"/>
  <c r="AK123" i="37"/>
  <c r="AL123" i="37" s="1"/>
  <c r="AM123" i="37" s="1"/>
  <c r="AN123" i="37" s="1"/>
  <c r="AO123" i="37" s="1"/>
  <c r="AP123" i="37" s="1"/>
  <c r="AQ123" i="37" s="1"/>
  <c r="AR123" i="37" s="1"/>
  <c r="AS123" i="37" s="1"/>
  <c r="BJ117" i="37"/>
  <c r="BK117" i="37" s="1"/>
  <c r="BL117" i="37" s="1"/>
  <c r="BM117" i="37" s="1"/>
  <c r="BN117" i="37" s="1"/>
  <c r="BO117" i="37" s="1"/>
  <c r="BP117" i="37" s="1"/>
  <c r="BQ117" i="37" s="1"/>
  <c r="CT43" i="37"/>
  <c r="CU43" i="37" s="1"/>
  <c r="CV43" i="37" s="1"/>
  <c r="CT27" i="37"/>
  <c r="CU27" i="37" s="1"/>
  <c r="CV27" i="37" s="1"/>
  <c r="CS15" i="37"/>
  <c r="BJ204" i="37"/>
  <c r="BK204" i="37" s="1"/>
  <c r="BL204" i="37" s="1"/>
  <c r="BM204" i="37" s="1"/>
  <c r="BN204" i="37" s="1"/>
  <c r="BO204" i="37" s="1"/>
  <c r="BP204" i="37" s="1"/>
  <c r="BQ204" i="37" s="1"/>
  <c r="DE197" i="37"/>
  <c r="DF197" i="37" s="1"/>
  <c r="DG197" i="37" s="1"/>
  <c r="DH197" i="37" s="1"/>
  <c r="DI197" i="37" s="1"/>
  <c r="DJ197" i="37" s="1"/>
  <c r="DK197" i="37" s="1"/>
  <c r="DL197" i="37" s="1"/>
  <c r="DM197" i="37" s="1"/>
  <c r="DQ190" i="37"/>
  <c r="DR190" i="37" s="1"/>
  <c r="DS190" i="37" s="1"/>
  <c r="DT190" i="37" s="1"/>
  <c r="DU190" i="37" s="1"/>
  <c r="DV190" i="37" s="1"/>
  <c r="DW190" i="37" s="1"/>
  <c r="DX190" i="37" s="1"/>
  <c r="DY190" i="37" s="1"/>
  <c r="CS184" i="37"/>
  <c r="CT184" i="37" s="1"/>
  <c r="CU184" i="37" s="1"/>
  <c r="CV184" i="37" s="1"/>
  <c r="CW184" i="37" s="1"/>
  <c r="CX184" i="37" s="1"/>
  <c r="CY184" i="37" s="1"/>
  <c r="CZ184" i="37" s="1"/>
  <c r="DA184" i="37" s="1"/>
  <c r="AK178" i="37"/>
  <c r="AL178" i="37" s="1"/>
  <c r="AM178" i="37" s="1"/>
  <c r="AN178" i="37" s="1"/>
  <c r="AO178" i="37" s="1"/>
  <c r="AP178" i="37" s="1"/>
  <c r="AQ178" i="37" s="1"/>
  <c r="AR178" i="37" s="1"/>
  <c r="AS178" i="37" s="1"/>
  <c r="BJ172" i="37"/>
  <c r="BK172" i="37" s="1"/>
  <c r="BL172" i="37" s="1"/>
  <c r="BM172" i="37" s="1"/>
  <c r="BN172" i="37" s="1"/>
  <c r="BO172" i="37" s="1"/>
  <c r="BP172" i="37" s="1"/>
  <c r="BQ172" i="37" s="1"/>
  <c r="DE165" i="37"/>
  <c r="DF165" i="37" s="1"/>
  <c r="DG165" i="37" s="1"/>
  <c r="DH165" i="37" s="1"/>
  <c r="DI165" i="37" s="1"/>
  <c r="DJ165" i="37" s="1"/>
  <c r="DK165" i="37" s="1"/>
  <c r="DL165" i="37" s="1"/>
  <c r="DM165" i="37" s="1"/>
  <c r="DQ158" i="37"/>
  <c r="DR158" i="37" s="1"/>
  <c r="DS158" i="37" s="1"/>
  <c r="DT158" i="37" s="1"/>
  <c r="DU158" i="37" s="1"/>
  <c r="DV158" i="37" s="1"/>
  <c r="DW158" i="37" s="1"/>
  <c r="DX158" i="37" s="1"/>
  <c r="DY158" i="37" s="1"/>
  <c r="CS152" i="37"/>
  <c r="CT152" i="37" s="1"/>
  <c r="CU152" i="37" s="1"/>
  <c r="CV152" i="37" s="1"/>
  <c r="CW152" i="37" s="1"/>
  <c r="CX152" i="37" s="1"/>
  <c r="CY152" i="37" s="1"/>
  <c r="CZ152" i="37" s="1"/>
  <c r="DA152" i="37" s="1"/>
  <c r="AK146" i="37"/>
  <c r="AL146" i="37" s="1"/>
  <c r="AM146" i="37" s="1"/>
  <c r="AN146" i="37" s="1"/>
  <c r="AO146" i="37" s="1"/>
  <c r="AP146" i="37" s="1"/>
  <c r="AQ146" i="37" s="1"/>
  <c r="AR146" i="37" s="1"/>
  <c r="AS146" i="37" s="1"/>
  <c r="BJ140" i="37"/>
  <c r="BK140" i="37" s="1"/>
  <c r="BL140" i="37" s="1"/>
  <c r="BM140" i="37" s="1"/>
  <c r="BN140" i="37" s="1"/>
  <c r="BO140" i="37" s="1"/>
  <c r="BP140" i="37" s="1"/>
  <c r="BQ140" i="37" s="1"/>
  <c r="DE133" i="37"/>
  <c r="DF133" i="37" s="1"/>
  <c r="DG133" i="37" s="1"/>
  <c r="DH133" i="37" s="1"/>
  <c r="DI133" i="37" s="1"/>
  <c r="DJ133" i="37" s="1"/>
  <c r="DK133" i="37" s="1"/>
  <c r="DL133" i="37" s="1"/>
  <c r="DM133" i="37" s="1"/>
  <c r="DQ126" i="37"/>
  <c r="DR126" i="37" s="1"/>
  <c r="DS126" i="37" s="1"/>
  <c r="DT126" i="37" s="1"/>
  <c r="DU126" i="37" s="1"/>
  <c r="DV126" i="37" s="1"/>
  <c r="DW126" i="37" s="1"/>
  <c r="DX126" i="37" s="1"/>
  <c r="DY126" i="37" s="1"/>
  <c r="CS120" i="37"/>
  <c r="CT120" i="37" s="1"/>
  <c r="CU120" i="37" s="1"/>
  <c r="CV120" i="37" s="1"/>
  <c r="CW120" i="37" s="1"/>
  <c r="CX120" i="37" s="1"/>
  <c r="CY120" i="37" s="1"/>
  <c r="CZ120" i="37" s="1"/>
  <c r="DA120" i="37" s="1"/>
  <c r="AK114" i="37"/>
  <c r="AL114" i="37" s="1"/>
  <c r="AM114" i="37" s="1"/>
  <c r="AN114" i="37" s="1"/>
  <c r="AO114" i="37" s="1"/>
  <c r="AP114" i="37" s="1"/>
  <c r="AQ114" i="37" s="1"/>
  <c r="AR114" i="37" s="1"/>
  <c r="AS114" i="37" s="1"/>
  <c r="BJ108" i="37"/>
  <c r="BK108" i="37" s="1"/>
  <c r="BL108" i="37" s="1"/>
  <c r="BM108" i="37" s="1"/>
  <c r="BN108" i="37" s="1"/>
  <c r="BO108" i="37" s="1"/>
  <c r="BP108" i="37" s="1"/>
  <c r="BQ108" i="37" s="1"/>
  <c r="DE101" i="37"/>
  <c r="DF101" i="37" s="1"/>
  <c r="DG101" i="37" s="1"/>
  <c r="DH101" i="37" s="1"/>
  <c r="DI101" i="37" s="1"/>
  <c r="DJ101" i="37" s="1"/>
  <c r="DK101" i="37" s="1"/>
  <c r="DL101" i="37" s="1"/>
  <c r="DM101" i="37" s="1"/>
  <c r="DQ94" i="37"/>
  <c r="DR94" i="37" s="1"/>
  <c r="DS94" i="37" s="1"/>
  <c r="DT94" i="37" s="1"/>
  <c r="DU94" i="37" s="1"/>
  <c r="DV94" i="37" s="1"/>
  <c r="DW94" i="37" s="1"/>
  <c r="DX94" i="37" s="1"/>
  <c r="DY94" i="37" s="1"/>
  <c r="CS88" i="37"/>
  <c r="CT88" i="37" s="1"/>
  <c r="CU88" i="37" s="1"/>
  <c r="CV88" i="37" s="1"/>
  <c r="CW88" i="37" s="1"/>
  <c r="CX88" i="37" s="1"/>
  <c r="CY88" i="37" s="1"/>
  <c r="CZ88" i="37" s="1"/>
  <c r="DA88" i="37" s="1"/>
  <c r="AK82" i="37"/>
  <c r="AL82" i="37" s="1"/>
  <c r="AM82" i="37" s="1"/>
  <c r="AN82" i="37" s="1"/>
  <c r="AO82" i="37" s="1"/>
  <c r="AP82" i="37" s="1"/>
  <c r="AQ82" i="37" s="1"/>
  <c r="AR82" i="37" s="1"/>
  <c r="AS82" i="37" s="1"/>
  <c r="BJ76" i="37"/>
  <c r="BK76" i="37" s="1"/>
  <c r="BL76" i="37" s="1"/>
  <c r="BM76" i="37" s="1"/>
  <c r="BN76" i="37" s="1"/>
  <c r="BO76" i="37" s="1"/>
  <c r="BP76" i="37" s="1"/>
  <c r="BQ76" i="37" s="1"/>
  <c r="DE69" i="37"/>
  <c r="DF69" i="37" s="1"/>
  <c r="DG69" i="37" s="1"/>
  <c r="DH69" i="37" s="1"/>
  <c r="DI69" i="37" s="1"/>
  <c r="DJ69" i="37" s="1"/>
  <c r="DK69" i="37" s="1"/>
  <c r="DL69" i="37" s="1"/>
  <c r="DM69" i="37" s="1"/>
  <c r="DQ62" i="37"/>
  <c r="DR62" i="37" s="1"/>
  <c r="DS62" i="37" s="1"/>
  <c r="DT62" i="37" s="1"/>
  <c r="DU62" i="37" s="1"/>
  <c r="DV62" i="37" s="1"/>
  <c r="DW62" i="37" s="1"/>
  <c r="DX62" i="37" s="1"/>
  <c r="DY62" i="37" s="1"/>
  <c r="CS56" i="37"/>
  <c r="CT56" i="37" s="1"/>
  <c r="CU56" i="37" s="1"/>
  <c r="CV56" i="37" s="1"/>
  <c r="CW56" i="37" s="1"/>
  <c r="CX56" i="37" s="1"/>
  <c r="CY56" i="37" s="1"/>
  <c r="CZ56" i="37" s="1"/>
  <c r="DA56" i="37" s="1"/>
  <c r="AK50" i="37"/>
  <c r="AL50" i="37" s="1"/>
  <c r="AM50" i="37" s="1"/>
  <c r="AN50" i="37" s="1"/>
  <c r="AO50" i="37" s="1"/>
  <c r="AP50" i="37" s="1"/>
  <c r="AQ50" i="37" s="1"/>
  <c r="AR50" i="37" s="1"/>
  <c r="AS50" i="37" s="1"/>
  <c r="CS40" i="37"/>
  <c r="CT32" i="37"/>
  <c r="CU32" i="37" s="1"/>
  <c r="CV32" i="37" s="1"/>
  <c r="DE29" i="37"/>
  <c r="DF29" i="37" s="1"/>
  <c r="DG29" i="37" s="1"/>
  <c r="DH29" i="37" s="1"/>
  <c r="DI29" i="37" s="1"/>
  <c r="DJ29" i="37" s="1"/>
  <c r="DK29" i="37" s="1"/>
  <c r="DL29" i="37" s="1"/>
  <c r="DM29" i="37" s="1"/>
  <c r="BJ16" i="37"/>
  <c r="BK16" i="37" s="1"/>
  <c r="BL16" i="37" s="1"/>
  <c r="BM16" i="37" s="1"/>
  <c r="BN16" i="37" s="1"/>
  <c r="BO16" i="37" s="1"/>
  <c r="BP16" i="37" s="1"/>
  <c r="BQ16" i="37" s="1"/>
  <c r="CS201" i="37"/>
  <c r="CT201" i="37" s="1"/>
  <c r="CU201" i="37" s="1"/>
  <c r="CV201" i="37" s="1"/>
  <c r="CW201" i="37" s="1"/>
  <c r="CX201" i="37" s="1"/>
  <c r="CY201" i="37" s="1"/>
  <c r="CZ201" i="37" s="1"/>
  <c r="DA201" i="37" s="1"/>
  <c r="AK195" i="37"/>
  <c r="AL195" i="37" s="1"/>
  <c r="AM195" i="37" s="1"/>
  <c r="AN195" i="37" s="1"/>
  <c r="AO195" i="37" s="1"/>
  <c r="AP195" i="37" s="1"/>
  <c r="AQ195" i="37" s="1"/>
  <c r="AR195" i="37" s="1"/>
  <c r="AS195" i="37" s="1"/>
  <c r="BJ189" i="37"/>
  <c r="BK189" i="37" s="1"/>
  <c r="BL189" i="37" s="1"/>
  <c r="BM189" i="37" s="1"/>
  <c r="BN189" i="37" s="1"/>
  <c r="BO189" i="37" s="1"/>
  <c r="BP189" i="37" s="1"/>
  <c r="BQ189" i="37" s="1"/>
  <c r="DE182" i="37"/>
  <c r="DF182" i="37" s="1"/>
  <c r="DG182" i="37" s="1"/>
  <c r="DH182" i="37" s="1"/>
  <c r="DI182" i="37" s="1"/>
  <c r="DJ182" i="37" s="1"/>
  <c r="DK182" i="37" s="1"/>
  <c r="DL182" i="37" s="1"/>
  <c r="DM182" i="37" s="1"/>
  <c r="DQ175" i="37"/>
  <c r="DR175" i="37" s="1"/>
  <c r="DS175" i="37" s="1"/>
  <c r="DT175" i="37" s="1"/>
  <c r="DU175" i="37" s="1"/>
  <c r="DV175" i="37" s="1"/>
  <c r="DW175" i="37" s="1"/>
  <c r="DX175" i="37" s="1"/>
  <c r="DY175" i="37" s="1"/>
  <c r="CS169" i="37"/>
  <c r="CT169" i="37" s="1"/>
  <c r="CU169" i="37" s="1"/>
  <c r="CV169" i="37" s="1"/>
  <c r="CW169" i="37" s="1"/>
  <c r="CX169" i="37" s="1"/>
  <c r="CY169" i="37" s="1"/>
  <c r="CZ169" i="37" s="1"/>
  <c r="DA169" i="37" s="1"/>
  <c r="AK163" i="37"/>
  <c r="AL163" i="37" s="1"/>
  <c r="AM163" i="37" s="1"/>
  <c r="AN163" i="37" s="1"/>
  <c r="AO163" i="37" s="1"/>
  <c r="AP163" i="37" s="1"/>
  <c r="AQ163" i="37" s="1"/>
  <c r="AR163" i="37" s="1"/>
  <c r="AS163" i="37" s="1"/>
  <c r="BJ157" i="37"/>
  <c r="BK157" i="37" s="1"/>
  <c r="BL157" i="37" s="1"/>
  <c r="BM157" i="37" s="1"/>
  <c r="BN157" i="37" s="1"/>
  <c r="BO157" i="37" s="1"/>
  <c r="BP157" i="37" s="1"/>
  <c r="BQ157" i="37" s="1"/>
  <c r="DE150" i="37"/>
  <c r="DF150" i="37" s="1"/>
  <c r="DG150" i="37" s="1"/>
  <c r="DH150" i="37" s="1"/>
  <c r="DI150" i="37" s="1"/>
  <c r="DJ150" i="37" s="1"/>
  <c r="DK150" i="37" s="1"/>
  <c r="DL150" i="37" s="1"/>
  <c r="DM150" i="37" s="1"/>
  <c r="DQ143" i="37"/>
  <c r="DR143" i="37" s="1"/>
  <c r="DS143" i="37" s="1"/>
  <c r="DT143" i="37" s="1"/>
  <c r="DU143" i="37" s="1"/>
  <c r="DV143" i="37" s="1"/>
  <c r="DW143" i="37" s="1"/>
  <c r="DX143" i="37" s="1"/>
  <c r="DY143" i="37" s="1"/>
  <c r="CS137" i="37"/>
  <c r="CT137" i="37" s="1"/>
  <c r="CU137" i="37" s="1"/>
  <c r="CV137" i="37" s="1"/>
  <c r="CW137" i="37" s="1"/>
  <c r="CX137" i="37" s="1"/>
  <c r="CY137" i="37" s="1"/>
  <c r="CZ137" i="37" s="1"/>
  <c r="DA137" i="37" s="1"/>
  <c r="AK131" i="37"/>
  <c r="AL131" i="37" s="1"/>
  <c r="AM131" i="37" s="1"/>
  <c r="AN131" i="37" s="1"/>
  <c r="AO131" i="37" s="1"/>
  <c r="AP131" i="37" s="1"/>
  <c r="AQ131" i="37" s="1"/>
  <c r="AR131" i="37" s="1"/>
  <c r="AS131" i="37" s="1"/>
  <c r="BJ125" i="37"/>
  <c r="BK125" i="37" s="1"/>
  <c r="BL125" i="37" s="1"/>
  <c r="BM125" i="37" s="1"/>
  <c r="BN125" i="37" s="1"/>
  <c r="BO125" i="37" s="1"/>
  <c r="BP125" i="37" s="1"/>
  <c r="BQ125" i="37" s="1"/>
  <c r="DE118" i="37"/>
  <c r="DF118" i="37" s="1"/>
  <c r="DG118" i="37" s="1"/>
  <c r="DH118" i="37" s="1"/>
  <c r="DI118" i="37" s="1"/>
  <c r="DJ118" i="37" s="1"/>
  <c r="DK118" i="37" s="1"/>
  <c r="DL118" i="37" s="1"/>
  <c r="DM118" i="37" s="1"/>
  <c r="CT39" i="37"/>
  <c r="CU39" i="37" s="1"/>
  <c r="CV39" i="37" s="1"/>
  <c r="CT23" i="37"/>
  <c r="CU23" i="37" s="1"/>
  <c r="CV23" i="37" s="1"/>
  <c r="DE20" i="37"/>
  <c r="DF20" i="37" s="1"/>
  <c r="DG20" i="37" s="1"/>
  <c r="DH20" i="37" s="1"/>
  <c r="DI20" i="37" s="1"/>
  <c r="DJ20" i="37" s="1"/>
  <c r="DK20" i="37" s="1"/>
  <c r="DL20" i="37" s="1"/>
  <c r="DM20" i="37" s="1"/>
  <c r="DE205" i="37"/>
  <c r="DF205" i="37" s="1"/>
  <c r="DG205" i="37" s="1"/>
  <c r="DH205" i="37" s="1"/>
  <c r="DI205" i="37" s="1"/>
  <c r="DJ205" i="37" s="1"/>
  <c r="DK205" i="37" s="1"/>
  <c r="DL205" i="37" s="1"/>
  <c r="DM205" i="37" s="1"/>
  <c r="DQ198" i="37"/>
  <c r="DR198" i="37" s="1"/>
  <c r="DS198" i="37" s="1"/>
  <c r="DT198" i="37" s="1"/>
  <c r="DU198" i="37" s="1"/>
  <c r="DV198" i="37" s="1"/>
  <c r="DW198" i="37" s="1"/>
  <c r="DX198" i="37" s="1"/>
  <c r="DY198" i="37" s="1"/>
  <c r="CS192" i="37"/>
  <c r="CT192" i="37" s="1"/>
  <c r="CU192" i="37" s="1"/>
  <c r="CV192" i="37" s="1"/>
  <c r="CW192" i="37" s="1"/>
  <c r="CX192" i="37" s="1"/>
  <c r="CY192" i="37" s="1"/>
  <c r="CZ192" i="37" s="1"/>
  <c r="DA192" i="37" s="1"/>
  <c r="AK186" i="37"/>
  <c r="AL186" i="37" s="1"/>
  <c r="AM186" i="37" s="1"/>
  <c r="AN186" i="37" s="1"/>
  <c r="AO186" i="37" s="1"/>
  <c r="AP186" i="37" s="1"/>
  <c r="AQ186" i="37" s="1"/>
  <c r="AR186" i="37" s="1"/>
  <c r="AS186" i="37" s="1"/>
  <c r="BJ180" i="37"/>
  <c r="BK180" i="37" s="1"/>
  <c r="BL180" i="37" s="1"/>
  <c r="BM180" i="37" s="1"/>
  <c r="BN180" i="37" s="1"/>
  <c r="BO180" i="37" s="1"/>
  <c r="BP180" i="37" s="1"/>
  <c r="BQ180" i="37" s="1"/>
  <c r="DE173" i="37"/>
  <c r="DF173" i="37" s="1"/>
  <c r="DG173" i="37" s="1"/>
  <c r="DH173" i="37" s="1"/>
  <c r="DI173" i="37" s="1"/>
  <c r="DJ173" i="37" s="1"/>
  <c r="DK173" i="37" s="1"/>
  <c r="DL173" i="37" s="1"/>
  <c r="DM173" i="37" s="1"/>
  <c r="DQ166" i="37"/>
  <c r="DR166" i="37" s="1"/>
  <c r="DS166" i="37" s="1"/>
  <c r="DT166" i="37" s="1"/>
  <c r="DU166" i="37" s="1"/>
  <c r="DV166" i="37" s="1"/>
  <c r="DW166" i="37" s="1"/>
  <c r="DX166" i="37" s="1"/>
  <c r="DY166" i="37" s="1"/>
  <c r="CS160" i="37"/>
  <c r="CT160" i="37" s="1"/>
  <c r="CU160" i="37" s="1"/>
  <c r="CV160" i="37" s="1"/>
  <c r="CW160" i="37" s="1"/>
  <c r="CX160" i="37" s="1"/>
  <c r="CY160" i="37" s="1"/>
  <c r="CZ160" i="37" s="1"/>
  <c r="DA160" i="37" s="1"/>
  <c r="AK154" i="37"/>
  <c r="AL154" i="37" s="1"/>
  <c r="AM154" i="37" s="1"/>
  <c r="AN154" i="37" s="1"/>
  <c r="AO154" i="37" s="1"/>
  <c r="AP154" i="37" s="1"/>
  <c r="AQ154" i="37" s="1"/>
  <c r="AR154" i="37" s="1"/>
  <c r="AS154" i="37" s="1"/>
  <c r="BJ148" i="37"/>
  <c r="BK148" i="37" s="1"/>
  <c r="BL148" i="37" s="1"/>
  <c r="BM148" i="37" s="1"/>
  <c r="BN148" i="37" s="1"/>
  <c r="BO148" i="37" s="1"/>
  <c r="BP148" i="37" s="1"/>
  <c r="BQ148" i="37" s="1"/>
  <c r="DE141" i="37"/>
  <c r="DF141" i="37" s="1"/>
  <c r="DG141" i="37" s="1"/>
  <c r="DH141" i="37" s="1"/>
  <c r="DI141" i="37" s="1"/>
  <c r="DJ141" i="37" s="1"/>
  <c r="DK141" i="37" s="1"/>
  <c r="DL141" i="37" s="1"/>
  <c r="DM141" i="37" s="1"/>
  <c r="DQ134" i="37"/>
  <c r="DR134" i="37" s="1"/>
  <c r="DS134" i="37" s="1"/>
  <c r="DT134" i="37" s="1"/>
  <c r="DU134" i="37" s="1"/>
  <c r="DV134" i="37" s="1"/>
  <c r="DW134" i="37" s="1"/>
  <c r="DX134" i="37" s="1"/>
  <c r="DY134" i="37" s="1"/>
  <c r="CS128" i="37"/>
  <c r="CT128" i="37" s="1"/>
  <c r="CU128" i="37" s="1"/>
  <c r="CV128" i="37" s="1"/>
  <c r="CW128" i="37" s="1"/>
  <c r="CX128" i="37" s="1"/>
  <c r="CY128" i="37" s="1"/>
  <c r="CZ128" i="37" s="1"/>
  <c r="DA128" i="37" s="1"/>
  <c r="AK122" i="37"/>
  <c r="AL122" i="37" s="1"/>
  <c r="AM122" i="37" s="1"/>
  <c r="AN122" i="37" s="1"/>
  <c r="AO122" i="37" s="1"/>
  <c r="AP122" i="37" s="1"/>
  <c r="AQ122" i="37" s="1"/>
  <c r="AR122" i="37" s="1"/>
  <c r="AS122" i="37" s="1"/>
  <c r="BJ116" i="37"/>
  <c r="BK116" i="37" s="1"/>
  <c r="BL116" i="37" s="1"/>
  <c r="BM116" i="37" s="1"/>
  <c r="BN116" i="37" s="1"/>
  <c r="BO116" i="37" s="1"/>
  <c r="BP116" i="37" s="1"/>
  <c r="BQ116" i="37" s="1"/>
  <c r="DE109" i="37"/>
  <c r="DF109" i="37" s="1"/>
  <c r="DG109" i="37" s="1"/>
  <c r="DH109" i="37" s="1"/>
  <c r="DI109" i="37" s="1"/>
  <c r="DJ109" i="37" s="1"/>
  <c r="DK109" i="37" s="1"/>
  <c r="DL109" i="37" s="1"/>
  <c r="DM109" i="37" s="1"/>
  <c r="DQ102" i="37"/>
  <c r="DR102" i="37" s="1"/>
  <c r="DS102" i="37" s="1"/>
  <c r="DT102" i="37" s="1"/>
  <c r="DU102" i="37" s="1"/>
  <c r="DV102" i="37" s="1"/>
  <c r="DW102" i="37" s="1"/>
  <c r="DX102" i="37" s="1"/>
  <c r="DY102" i="37" s="1"/>
  <c r="CS96" i="37"/>
  <c r="CT96" i="37" s="1"/>
  <c r="CU96" i="37" s="1"/>
  <c r="CV96" i="37" s="1"/>
  <c r="CW96" i="37" s="1"/>
  <c r="CX96" i="37" s="1"/>
  <c r="CY96" i="37" s="1"/>
  <c r="CZ96" i="37" s="1"/>
  <c r="DA96" i="37" s="1"/>
  <c r="AK90" i="37"/>
  <c r="AL90" i="37" s="1"/>
  <c r="AM90" i="37" s="1"/>
  <c r="AN90" i="37" s="1"/>
  <c r="AO90" i="37" s="1"/>
  <c r="AP90" i="37" s="1"/>
  <c r="AQ90" i="37" s="1"/>
  <c r="AR90" i="37" s="1"/>
  <c r="AS90" i="37" s="1"/>
  <c r="BJ84" i="37"/>
  <c r="BK84" i="37" s="1"/>
  <c r="BL84" i="37" s="1"/>
  <c r="BM84" i="37" s="1"/>
  <c r="BN84" i="37" s="1"/>
  <c r="BO84" i="37" s="1"/>
  <c r="BP84" i="37" s="1"/>
  <c r="BQ84" i="37" s="1"/>
  <c r="DE77" i="37"/>
  <c r="DF77" i="37" s="1"/>
  <c r="DG77" i="37" s="1"/>
  <c r="DH77" i="37" s="1"/>
  <c r="DI77" i="37" s="1"/>
  <c r="DJ77" i="37" s="1"/>
  <c r="DK77" i="37" s="1"/>
  <c r="DL77" i="37" s="1"/>
  <c r="DM77" i="37" s="1"/>
  <c r="DQ70" i="37"/>
  <c r="DR70" i="37" s="1"/>
  <c r="DS70" i="37" s="1"/>
  <c r="DT70" i="37" s="1"/>
  <c r="DU70" i="37" s="1"/>
  <c r="DV70" i="37" s="1"/>
  <c r="DW70" i="37" s="1"/>
  <c r="DX70" i="37" s="1"/>
  <c r="DY70" i="37" s="1"/>
  <c r="CS64" i="37"/>
  <c r="CT64" i="37" s="1"/>
  <c r="CU64" i="37" s="1"/>
  <c r="CV64" i="37" s="1"/>
  <c r="CW64" i="37" s="1"/>
  <c r="CX64" i="37" s="1"/>
  <c r="CY64" i="37" s="1"/>
  <c r="CZ64" i="37" s="1"/>
  <c r="DA64" i="37" s="1"/>
  <c r="AK58" i="37"/>
  <c r="AL58" i="37" s="1"/>
  <c r="AM58" i="37" s="1"/>
  <c r="AN58" i="37" s="1"/>
  <c r="AO58" i="37" s="1"/>
  <c r="AP58" i="37" s="1"/>
  <c r="AQ58" i="37" s="1"/>
  <c r="AR58" i="37" s="1"/>
  <c r="AS58" i="37" s="1"/>
  <c r="BJ52" i="37"/>
  <c r="BK52" i="37" s="1"/>
  <c r="BL52" i="37" s="1"/>
  <c r="BM52" i="37" s="1"/>
  <c r="BN52" i="37" s="1"/>
  <c r="BO52" i="37" s="1"/>
  <c r="BP52" i="37" s="1"/>
  <c r="BQ52" i="37" s="1"/>
  <c r="DE45" i="37"/>
  <c r="DF45" i="37" s="1"/>
  <c r="DG45" i="37" s="1"/>
  <c r="DH45" i="37" s="1"/>
  <c r="DI45" i="37" s="1"/>
  <c r="DJ45" i="37" s="1"/>
  <c r="DK45" i="37" s="1"/>
  <c r="DL45" i="37" s="1"/>
  <c r="DM45" i="37" s="1"/>
  <c r="BJ32" i="37"/>
  <c r="BK32" i="37" s="1"/>
  <c r="BL32" i="37" s="1"/>
  <c r="BM32" i="37" s="1"/>
  <c r="BN32" i="37" s="1"/>
  <c r="BO32" i="37" s="1"/>
  <c r="BP32" i="37" s="1"/>
  <c r="BQ32" i="37" s="1"/>
  <c r="AK203" i="37"/>
  <c r="AL203" i="37" s="1"/>
  <c r="AM203" i="37" s="1"/>
  <c r="AN203" i="37" s="1"/>
  <c r="AO203" i="37" s="1"/>
  <c r="AP203" i="37" s="1"/>
  <c r="AQ203" i="37" s="1"/>
  <c r="AR203" i="37" s="1"/>
  <c r="AS203" i="37" s="1"/>
  <c r="X203" i="85"/>
  <c r="Z201" i="85"/>
  <c r="BJ197" i="37"/>
  <c r="BK197" i="37" s="1"/>
  <c r="BL197" i="37" s="1"/>
  <c r="BM197" i="37" s="1"/>
  <c r="BN197" i="37" s="1"/>
  <c r="BO197" i="37" s="1"/>
  <c r="BP197" i="37" s="1"/>
  <c r="BQ197" i="37" s="1"/>
  <c r="AE194" i="85"/>
  <c r="DE190" i="37"/>
  <c r="DF190" i="37" s="1"/>
  <c r="DG190" i="37" s="1"/>
  <c r="DH190" i="37" s="1"/>
  <c r="DI190" i="37" s="1"/>
  <c r="DJ190" i="37" s="1"/>
  <c r="DK190" i="37" s="1"/>
  <c r="DL190" i="37" s="1"/>
  <c r="DM190" i="37" s="1"/>
  <c r="AE190" i="85"/>
  <c r="AF187" i="85"/>
  <c r="AY187" i="85" s="1"/>
  <c r="DQ183" i="37"/>
  <c r="DR183" i="37" s="1"/>
  <c r="DS183" i="37" s="1"/>
  <c r="DT183" i="37" s="1"/>
  <c r="DU183" i="37" s="1"/>
  <c r="DV183" i="37" s="1"/>
  <c r="DW183" i="37" s="1"/>
  <c r="DX183" i="37" s="1"/>
  <c r="DY183" i="37" s="1"/>
  <c r="AD181" i="85"/>
  <c r="DB181" i="85" s="1"/>
  <c r="DC181" i="85" s="1"/>
  <c r="CS177" i="37"/>
  <c r="CT177" i="37" s="1"/>
  <c r="CU177" i="37" s="1"/>
  <c r="CV177" i="37" s="1"/>
  <c r="CW177" i="37" s="1"/>
  <c r="CX177" i="37" s="1"/>
  <c r="CY177" i="37" s="1"/>
  <c r="CZ177" i="37" s="1"/>
  <c r="DA177" i="37" s="1"/>
  <c r="AD177" i="85"/>
  <c r="DB177" i="85" s="1"/>
  <c r="DC177" i="85" s="1"/>
  <c r="X175" i="85"/>
  <c r="AK171" i="37"/>
  <c r="AL171" i="37" s="1"/>
  <c r="AM171" i="37" s="1"/>
  <c r="AN171" i="37" s="1"/>
  <c r="AO171" i="37" s="1"/>
  <c r="AP171" i="37" s="1"/>
  <c r="AQ171" i="37" s="1"/>
  <c r="AR171" i="37" s="1"/>
  <c r="AS171" i="37" s="1"/>
  <c r="Z169" i="85"/>
  <c r="BJ165" i="37"/>
  <c r="BK165" i="37" s="1"/>
  <c r="BL165" i="37" s="1"/>
  <c r="BM165" i="37" s="1"/>
  <c r="BN165" i="37" s="1"/>
  <c r="BO165" i="37" s="1"/>
  <c r="BP165" i="37" s="1"/>
  <c r="BQ165" i="37" s="1"/>
  <c r="AE162" i="85"/>
  <c r="DE158" i="37"/>
  <c r="DF158" i="37" s="1"/>
  <c r="DG158" i="37" s="1"/>
  <c r="DH158" i="37" s="1"/>
  <c r="DI158" i="37" s="1"/>
  <c r="DJ158" i="37" s="1"/>
  <c r="DK158" i="37" s="1"/>
  <c r="DL158" i="37" s="1"/>
  <c r="DM158" i="37" s="1"/>
  <c r="AF155" i="85"/>
  <c r="AY155" i="85" s="1"/>
  <c r="DQ151" i="37"/>
  <c r="DR151" i="37" s="1"/>
  <c r="DS151" i="37" s="1"/>
  <c r="DT151" i="37" s="1"/>
  <c r="DU151" i="37" s="1"/>
  <c r="DV151" i="37" s="1"/>
  <c r="DW151" i="37" s="1"/>
  <c r="DX151" i="37" s="1"/>
  <c r="DY151" i="37" s="1"/>
  <c r="AF151" i="85"/>
  <c r="AY151" i="85" s="1"/>
  <c r="AD149" i="85"/>
  <c r="DB149" i="85" s="1"/>
  <c r="DC149" i="85" s="1"/>
  <c r="CS145" i="37"/>
  <c r="CT145" i="37" s="1"/>
  <c r="CU145" i="37" s="1"/>
  <c r="CV145" i="37" s="1"/>
  <c r="CW145" i="37" s="1"/>
  <c r="CX145" i="37" s="1"/>
  <c r="CY145" i="37" s="1"/>
  <c r="CZ145" i="37" s="1"/>
  <c r="DA145" i="37" s="1"/>
  <c r="X143" i="85"/>
  <c r="AK139" i="37"/>
  <c r="AL139" i="37" s="1"/>
  <c r="AM139" i="37" s="1"/>
  <c r="AN139" i="37" s="1"/>
  <c r="AO139" i="37" s="1"/>
  <c r="AP139" i="37" s="1"/>
  <c r="AQ139" i="37" s="1"/>
  <c r="AR139" i="37" s="1"/>
  <c r="AS139" i="37" s="1"/>
  <c r="X139" i="85"/>
  <c r="Z137" i="85"/>
  <c r="BJ133" i="37"/>
  <c r="BK133" i="37" s="1"/>
  <c r="BL133" i="37" s="1"/>
  <c r="BM133" i="37" s="1"/>
  <c r="BN133" i="37" s="1"/>
  <c r="BO133" i="37" s="1"/>
  <c r="BP133" i="37" s="1"/>
  <c r="BQ133" i="37" s="1"/>
  <c r="AE130" i="85"/>
  <c r="DE126" i="37"/>
  <c r="DF126" i="37" s="1"/>
  <c r="DG126" i="37" s="1"/>
  <c r="DH126" i="37" s="1"/>
  <c r="DI126" i="37" s="1"/>
  <c r="DJ126" i="37" s="1"/>
  <c r="DK126" i="37" s="1"/>
  <c r="DL126" i="37" s="1"/>
  <c r="DM126" i="37" s="1"/>
  <c r="AE126" i="85"/>
  <c r="AF123" i="85"/>
  <c r="AY123" i="85" s="1"/>
  <c r="DQ119" i="37"/>
  <c r="DR119" i="37" s="1"/>
  <c r="DS119" i="37" s="1"/>
  <c r="DT119" i="37" s="1"/>
  <c r="DU119" i="37" s="1"/>
  <c r="DV119" i="37" s="1"/>
  <c r="DW119" i="37" s="1"/>
  <c r="DX119" i="37" s="1"/>
  <c r="DY119" i="37" s="1"/>
  <c r="AD117" i="85"/>
  <c r="DB117" i="85" s="1"/>
  <c r="DC117" i="85" s="1"/>
  <c r="CT33" i="37"/>
  <c r="CU33" i="37" s="1"/>
  <c r="CV33" i="37" s="1"/>
  <c r="CT17" i="37"/>
  <c r="CU17" i="37" s="1"/>
  <c r="CV17" i="37" s="1"/>
  <c r="CT34" i="37"/>
  <c r="CU34" i="37" s="1"/>
  <c r="CV34" i="37" s="1"/>
  <c r="CT18" i="37"/>
  <c r="CU18" i="37" s="1"/>
  <c r="CV18" i="37" s="1"/>
  <c r="CT29" i="37"/>
  <c r="CT13" i="37"/>
  <c r="CT30" i="37"/>
  <c r="CT14" i="37"/>
  <c r="CT19" i="37"/>
  <c r="CT44" i="37"/>
  <c r="CT28" i="37"/>
  <c r="CU28" i="37" s="1"/>
  <c r="CT12" i="37"/>
  <c r="X115" i="85"/>
  <c r="AD113" i="85"/>
  <c r="DB113" i="85" s="1"/>
  <c r="DC113" i="85" s="1"/>
  <c r="AF111" i="85"/>
  <c r="AY111" i="85" s="1"/>
  <c r="AE110" i="85"/>
  <c r="Z109" i="85"/>
  <c r="X107" i="85"/>
  <c r="AD105" i="85"/>
  <c r="DB105" i="85" s="1"/>
  <c r="DC105" i="85" s="1"/>
  <c r="AF103" i="85"/>
  <c r="AY103" i="85" s="1"/>
  <c r="AE102" i="85"/>
  <c r="Z101" i="85"/>
  <c r="X99" i="85"/>
  <c r="AD97" i="85"/>
  <c r="DB97" i="85" s="1"/>
  <c r="DC97" i="85" s="1"/>
  <c r="AF95" i="85"/>
  <c r="AY95" i="85" s="1"/>
  <c r="AE94" i="85"/>
  <c r="Z93" i="85"/>
  <c r="X91" i="85"/>
  <c r="AD89" i="85"/>
  <c r="DB89" i="85" s="1"/>
  <c r="DC89" i="85" s="1"/>
  <c r="AF87" i="85"/>
  <c r="AY87" i="85" s="1"/>
  <c r="AE86" i="85"/>
  <c r="Z85" i="85"/>
  <c r="X83" i="85"/>
  <c r="AD81" i="85"/>
  <c r="DB81" i="85" s="1"/>
  <c r="DC81" i="85" s="1"/>
  <c r="AF79" i="85"/>
  <c r="AY79" i="85" s="1"/>
  <c r="AE78" i="85"/>
  <c r="Z77" i="85"/>
  <c r="X75" i="85"/>
  <c r="AD73" i="85"/>
  <c r="DB73" i="85" s="1"/>
  <c r="DC73" i="85" s="1"/>
  <c r="AF71" i="85"/>
  <c r="AY71" i="85" s="1"/>
  <c r="AE70" i="85"/>
  <c r="Z69" i="85"/>
  <c r="X67" i="85"/>
  <c r="AD65" i="85"/>
  <c r="DB65" i="85" s="1"/>
  <c r="DC65" i="85" s="1"/>
  <c r="AF63" i="85"/>
  <c r="AY63" i="85" s="1"/>
  <c r="AE62" i="85"/>
  <c r="Z61" i="85"/>
  <c r="X59" i="85"/>
  <c r="AD57" i="85"/>
  <c r="DB57" i="85" s="1"/>
  <c r="DC57" i="85" s="1"/>
  <c r="AF55" i="85"/>
  <c r="AY55" i="85" s="1"/>
  <c r="AE54" i="85"/>
  <c r="Z53" i="85"/>
  <c r="X51" i="85"/>
  <c r="AD49" i="85"/>
  <c r="DB49" i="85" s="1"/>
  <c r="DC49" i="85" s="1"/>
  <c r="AF47" i="85"/>
  <c r="AY47" i="85" s="1"/>
  <c r="AE46" i="85"/>
  <c r="Z45" i="85"/>
  <c r="CT41" i="37"/>
  <c r="CT25" i="37"/>
  <c r="AF209" i="85"/>
  <c r="AY209" i="85" s="1"/>
  <c r="AE208" i="85"/>
  <c r="Z207" i="85"/>
  <c r="Z206" i="85"/>
  <c r="X204" i="85"/>
  <c r="AD202" i="85"/>
  <c r="DB202" i="85" s="1"/>
  <c r="DC202" i="85" s="1"/>
  <c r="AF200" i="85"/>
  <c r="AY200" i="85" s="1"/>
  <c r="AE199" i="85"/>
  <c r="Z198" i="85"/>
  <c r="X196" i="85"/>
  <c r="AD194" i="85"/>
  <c r="DB194" i="85" s="1"/>
  <c r="DC194" i="85" s="1"/>
  <c r="AF192" i="85"/>
  <c r="AY192" i="85" s="1"/>
  <c r="AE191" i="85"/>
  <c r="Z190" i="85"/>
  <c r="X188" i="85"/>
  <c r="AD186" i="85"/>
  <c r="DB186" i="85" s="1"/>
  <c r="DC186" i="85" s="1"/>
  <c r="AF184" i="85"/>
  <c r="AY184" i="85" s="1"/>
  <c r="AE183" i="85"/>
  <c r="Z182" i="85"/>
  <c r="X180" i="85"/>
  <c r="AD178" i="85"/>
  <c r="DB178" i="85" s="1"/>
  <c r="DC178" i="85" s="1"/>
  <c r="AF176" i="85"/>
  <c r="AY176" i="85" s="1"/>
  <c r="AE175" i="85"/>
  <c r="Z174" i="85"/>
  <c r="X172" i="85"/>
  <c r="AD170" i="85"/>
  <c r="DB170" i="85" s="1"/>
  <c r="DC170" i="85" s="1"/>
  <c r="AF168" i="85"/>
  <c r="AY168" i="85" s="1"/>
  <c r="AE167" i="85"/>
  <c r="Z166" i="85"/>
  <c r="X164" i="85"/>
  <c r="AD162" i="85"/>
  <c r="DB162" i="85" s="1"/>
  <c r="DC162" i="85" s="1"/>
  <c r="AF160" i="85"/>
  <c r="AY160" i="85" s="1"/>
  <c r="AE159" i="85"/>
  <c r="Z158" i="85"/>
  <c r="X156" i="85"/>
  <c r="AD154" i="85"/>
  <c r="DB154" i="85" s="1"/>
  <c r="DC154" i="85" s="1"/>
  <c r="AF152" i="85"/>
  <c r="AY152" i="85" s="1"/>
  <c r="AE151" i="85"/>
  <c r="Z150" i="85"/>
  <c r="X148" i="85"/>
  <c r="AD146" i="85"/>
  <c r="DB146" i="85" s="1"/>
  <c r="DC146" i="85" s="1"/>
  <c r="AF144" i="85"/>
  <c r="AY144" i="85" s="1"/>
  <c r="AE143" i="85"/>
  <c r="Z142" i="85"/>
  <c r="X140" i="85"/>
  <c r="AD138" i="85"/>
  <c r="DB138" i="85" s="1"/>
  <c r="DC138" i="85" s="1"/>
  <c r="AF136" i="85"/>
  <c r="AY136" i="85" s="1"/>
  <c r="AE135" i="85"/>
  <c r="Z134" i="85"/>
  <c r="X132" i="85"/>
  <c r="AD130" i="85"/>
  <c r="DB130" i="85" s="1"/>
  <c r="DC130" i="85" s="1"/>
  <c r="AF128" i="85"/>
  <c r="AY128" i="85" s="1"/>
  <c r="AE127" i="85"/>
  <c r="Z126" i="85"/>
  <c r="X124" i="85"/>
  <c r="AD122" i="85"/>
  <c r="DB122" i="85" s="1"/>
  <c r="DC122" i="85" s="1"/>
  <c r="AF120" i="85"/>
  <c r="AY120" i="85" s="1"/>
  <c r="AE119" i="85"/>
  <c r="Z118" i="85"/>
  <c r="X116" i="85"/>
  <c r="AD114" i="85"/>
  <c r="DB114" i="85" s="1"/>
  <c r="DC114" i="85" s="1"/>
  <c r="AF112" i="85"/>
  <c r="AY112" i="85" s="1"/>
  <c r="AE111" i="85"/>
  <c r="Z110" i="85"/>
  <c r="X108" i="85"/>
  <c r="AD106" i="85"/>
  <c r="DB106" i="85" s="1"/>
  <c r="DC106" i="85" s="1"/>
  <c r="AF104" i="85"/>
  <c r="AY104" i="85" s="1"/>
  <c r="AE103" i="85"/>
  <c r="Z102" i="85"/>
  <c r="X100" i="85"/>
  <c r="AD98" i="85"/>
  <c r="DB98" i="85" s="1"/>
  <c r="DC98" i="85" s="1"/>
  <c r="AF96" i="85"/>
  <c r="AY96" i="85" s="1"/>
  <c r="AE95" i="85"/>
  <c r="Z94" i="85"/>
  <c r="X92" i="85"/>
  <c r="AD90" i="85"/>
  <c r="DB90" i="85" s="1"/>
  <c r="DC90" i="85" s="1"/>
  <c r="AF88" i="85"/>
  <c r="AY88" i="85" s="1"/>
  <c r="AE87" i="85"/>
  <c r="Z86" i="85"/>
  <c r="X84" i="85"/>
  <c r="AD82" i="85"/>
  <c r="DB82" i="85" s="1"/>
  <c r="DC82" i="85" s="1"/>
  <c r="AF80" i="85"/>
  <c r="AY80" i="85" s="1"/>
  <c r="AE79" i="85"/>
  <c r="Z78" i="85"/>
  <c r="X76" i="85"/>
  <c r="AD74" i="85"/>
  <c r="DB74" i="85" s="1"/>
  <c r="DC74" i="85" s="1"/>
  <c r="AF72" i="85"/>
  <c r="AY72" i="85" s="1"/>
  <c r="AE71" i="85"/>
  <c r="Z70" i="85"/>
  <c r="X68" i="85"/>
  <c r="AD66" i="85"/>
  <c r="DB66" i="85" s="1"/>
  <c r="DC66" i="85" s="1"/>
  <c r="AF64" i="85"/>
  <c r="AY64" i="85" s="1"/>
  <c r="AE63" i="85"/>
  <c r="Z62" i="85"/>
  <c r="X60" i="85"/>
  <c r="AD58" i="85"/>
  <c r="DB58" i="85" s="1"/>
  <c r="DC58" i="85" s="1"/>
  <c r="AF56" i="85"/>
  <c r="AY56" i="85" s="1"/>
  <c r="AE55" i="85"/>
  <c r="Z54" i="85"/>
  <c r="X52" i="85"/>
  <c r="AD50" i="85"/>
  <c r="DB50" i="85" s="1"/>
  <c r="DC50" i="85" s="1"/>
  <c r="CT42" i="37"/>
  <c r="CT26" i="37"/>
  <c r="CT37" i="37"/>
  <c r="CU37" i="37" s="1"/>
  <c r="CV37" i="37" s="1"/>
  <c r="CT21" i="37"/>
  <c r="CU21" i="37" s="1"/>
  <c r="CV21" i="37" s="1"/>
  <c r="CT38" i="37"/>
  <c r="CU38" i="37" s="1"/>
  <c r="CV38" i="37" s="1"/>
  <c r="CT22" i="37"/>
  <c r="CU22" i="37" s="1"/>
  <c r="CV22" i="37" s="1"/>
  <c r="DW1" i="30"/>
  <c r="DX1" i="30" s="1"/>
  <c r="DY1" i="30" s="1"/>
  <c r="DZ1" i="30" s="1"/>
  <c r="EA1" i="30" s="1"/>
  <c r="EB1" i="30" s="1"/>
  <c r="EC1" i="30" s="1"/>
  <c r="ED1" i="30" s="1"/>
  <c r="EE1" i="30" s="1"/>
  <c r="EF1" i="30" s="1"/>
  <c r="EG1" i="30" s="1"/>
  <c r="EH1" i="30" s="1"/>
  <c r="CY1" i="30"/>
  <c r="I9" i="82"/>
  <c r="J9" i="82" s="1"/>
  <c r="K9" i="82" s="1"/>
  <c r="L9" i="82" s="1"/>
  <c r="M9" i="82" s="1"/>
  <c r="N9" i="82" s="1"/>
  <c r="O9" i="82" s="1"/>
  <c r="P9" i="82" s="1"/>
  <c r="Q9" i="82" s="1"/>
  <c r="R9" i="82" s="1"/>
  <c r="S9" i="82" s="1"/>
  <c r="DJ1" i="30" s="1"/>
  <c r="DC1" i="30" l="1"/>
  <c r="DA1" i="30"/>
  <c r="DE1" i="30"/>
  <c r="DI1" i="30"/>
  <c r="DB1" i="30"/>
  <c r="DF1" i="30"/>
  <c r="DG1" i="30"/>
  <c r="CZ1" i="30"/>
  <c r="DD1" i="30"/>
  <c r="DH1" i="30"/>
  <c r="Z165" i="85"/>
  <c r="Z181" i="85"/>
  <c r="Z100" i="85"/>
  <c r="Z141" i="85"/>
  <c r="Z124" i="85"/>
  <c r="CW37" i="37"/>
  <c r="CX37" i="37" s="1"/>
  <c r="CY37" i="37" s="1"/>
  <c r="CU26" i="37"/>
  <c r="CU41" i="37"/>
  <c r="CU12" i="37"/>
  <c r="CU44" i="37"/>
  <c r="CU14" i="37"/>
  <c r="CW18" i="37"/>
  <c r="CW17" i="37"/>
  <c r="AF119" i="85"/>
  <c r="AY119" i="85" s="1"/>
  <c r="AD145" i="85"/>
  <c r="DB145" i="85" s="1"/>
  <c r="DC145" i="85" s="1"/>
  <c r="X171" i="85"/>
  <c r="Z197" i="85"/>
  <c r="AE45" i="85"/>
  <c r="X58" i="85"/>
  <c r="AF70" i="85"/>
  <c r="AY70" i="85" s="1"/>
  <c r="Z84" i="85"/>
  <c r="AD96" i="85"/>
  <c r="DB96" i="85" s="1"/>
  <c r="DC96" i="85" s="1"/>
  <c r="AE109" i="85"/>
  <c r="X122" i="85"/>
  <c r="AF134" i="85"/>
  <c r="AY134" i="85" s="1"/>
  <c r="Z148" i="85"/>
  <c r="AD160" i="85"/>
  <c r="DB160" i="85" s="1"/>
  <c r="DC160" i="85" s="1"/>
  <c r="AE173" i="85"/>
  <c r="X186" i="85"/>
  <c r="AF198" i="85"/>
  <c r="AY198" i="85" s="1"/>
  <c r="Z125" i="85"/>
  <c r="AD137" i="85"/>
  <c r="DB137" i="85" s="1"/>
  <c r="DC137" i="85" s="1"/>
  <c r="AE150" i="85"/>
  <c r="X163" i="85"/>
  <c r="AF175" i="85"/>
  <c r="AY175" i="85" s="1"/>
  <c r="Z189" i="85"/>
  <c r="AD201" i="85"/>
  <c r="DB201" i="85" s="1"/>
  <c r="DC201" i="85" s="1"/>
  <c r="AD56" i="85"/>
  <c r="DB56" i="85" s="1"/>
  <c r="DC56" i="85" s="1"/>
  <c r="AE69" i="85"/>
  <c r="X82" i="85"/>
  <c r="AF94" i="85"/>
  <c r="AY94" i="85" s="1"/>
  <c r="Z108" i="85"/>
  <c r="AD120" i="85"/>
  <c r="DB120" i="85" s="1"/>
  <c r="DC120" i="85" s="1"/>
  <c r="AE133" i="85"/>
  <c r="X146" i="85"/>
  <c r="AF158" i="85"/>
  <c r="AY158" i="85" s="1"/>
  <c r="Z172" i="85"/>
  <c r="AD184" i="85"/>
  <c r="DB184" i="85" s="1"/>
  <c r="DC184" i="85" s="1"/>
  <c r="AE197" i="85"/>
  <c r="X123" i="85"/>
  <c r="Z149" i="85"/>
  <c r="AE174" i="85"/>
  <c r="AF199" i="85"/>
  <c r="AY199" i="85" s="1"/>
  <c r="CT24" i="37"/>
  <c r="CU24" i="37" s="1"/>
  <c r="CV24" i="37" s="1"/>
  <c r="Z68" i="85"/>
  <c r="AE93" i="85"/>
  <c r="AF118" i="85"/>
  <c r="AY118" i="85" s="1"/>
  <c r="AD144" i="85"/>
  <c r="DB144" i="85" s="1"/>
  <c r="DC144" i="85" s="1"/>
  <c r="X170" i="85"/>
  <c r="Z196" i="85"/>
  <c r="AE134" i="85"/>
  <c r="AF159" i="85"/>
  <c r="AY159" i="85" s="1"/>
  <c r="AD185" i="85"/>
  <c r="DB185" i="85" s="1"/>
  <c r="DC185" i="85" s="1"/>
  <c r="X66" i="85"/>
  <c r="Z92" i="85"/>
  <c r="AE117" i="85"/>
  <c r="AF142" i="85"/>
  <c r="AY142" i="85" s="1"/>
  <c r="AD168" i="85"/>
  <c r="DB168" i="85" s="1"/>
  <c r="DC168" i="85" s="1"/>
  <c r="X194" i="85"/>
  <c r="CU25" i="37"/>
  <c r="CV25" i="37" s="1"/>
  <c r="CU29" i="37"/>
  <c r="CV29" i="37" s="1"/>
  <c r="CW39" i="37"/>
  <c r="CX39" i="37" s="1"/>
  <c r="CY39" i="37" s="1"/>
  <c r="CT40" i="37"/>
  <c r="CU40" i="37" s="1"/>
  <c r="CV40" i="37" s="1"/>
  <c r="CT15" i="37"/>
  <c r="CU15" i="37" s="1"/>
  <c r="CV15" i="37" s="1"/>
  <c r="CW43" i="37"/>
  <c r="CX43" i="37" s="1"/>
  <c r="CY43" i="37" s="1"/>
  <c r="AE142" i="85"/>
  <c r="AF167" i="85"/>
  <c r="AY167" i="85" s="1"/>
  <c r="AD193" i="85"/>
  <c r="DB193" i="85" s="1"/>
  <c r="DC193" i="85" s="1"/>
  <c r="CW16" i="37"/>
  <c r="AE61" i="85"/>
  <c r="AF86" i="85"/>
  <c r="AY86" i="85" s="1"/>
  <c r="AD112" i="85"/>
  <c r="DB112" i="85" s="1"/>
  <c r="DC112" i="85" s="1"/>
  <c r="X138" i="85"/>
  <c r="Z164" i="85"/>
  <c r="AE189" i="85"/>
  <c r="AF127" i="85"/>
  <c r="AY127" i="85" s="1"/>
  <c r="AD153" i="85"/>
  <c r="DB153" i="85" s="1"/>
  <c r="DC153" i="85" s="1"/>
  <c r="X179" i="85"/>
  <c r="Z205" i="85"/>
  <c r="CT20" i="37"/>
  <c r="CU20" i="37" s="1"/>
  <c r="CV20" i="37" s="1"/>
  <c r="Z60" i="85"/>
  <c r="AE85" i="85"/>
  <c r="AF110" i="85"/>
  <c r="AY110" i="85" s="1"/>
  <c r="AD136" i="85"/>
  <c r="DB136" i="85" s="1"/>
  <c r="DC136" i="85" s="1"/>
  <c r="X162" i="85"/>
  <c r="Z188" i="85"/>
  <c r="CU42" i="37"/>
  <c r="CU19" i="37"/>
  <c r="CU13" i="37"/>
  <c r="CW34" i="37"/>
  <c r="CW33" i="37"/>
  <c r="CX33" i="37" s="1"/>
  <c r="CY33" i="37" s="1"/>
  <c r="Z133" i="85"/>
  <c r="AE158" i="85"/>
  <c r="AF183" i="85"/>
  <c r="AY183" i="85" s="1"/>
  <c r="Z52" i="85"/>
  <c r="AD64" i="85"/>
  <c r="DB64" i="85" s="1"/>
  <c r="DC64" i="85" s="1"/>
  <c r="AE77" i="85"/>
  <c r="X90" i="85"/>
  <c r="AF102" i="85"/>
  <c r="AY102" i="85" s="1"/>
  <c r="Z116" i="85"/>
  <c r="AD128" i="85"/>
  <c r="DB128" i="85" s="1"/>
  <c r="DC128" i="85" s="1"/>
  <c r="AE141" i="85"/>
  <c r="X154" i="85"/>
  <c r="AF166" i="85"/>
  <c r="AY166" i="85" s="1"/>
  <c r="Z180" i="85"/>
  <c r="AD192" i="85"/>
  <c r="DB192" i="85" s="1"/>
  <c r="DC192" i="85" s="1"/>
  <c r="AE205" i="85"/>
  <c r="AE118" i="85"/>
  <c r="X131" i="85"/>
  <c r="AF143" i="85"/>
  <c r="AY143" i="85" s="1"/>
  <c r="Z157" i="85"/>
  <c r="AD169" i="85"/>
  <c r="DB169" i="85" s="1"/>
  <c r="DC169" i="85" s="1"/>
  <c r="AE182" i="85"/>
  <c r="X195" i="85"/>
  <c r="X50" i="85"/>
  <c r="AF62" i="85"/>
  <c r="AY62" i="85" s="1"/>
  <c r="Z76" i="85"/>
  <c r="AD88" i="85"/>
  <c r="DB88" i="85" s="1"/>
  <c r="DC88" i="85" s="1"/>
  <c r="AE101" i="85"/>
  <c r="X114" i="85"/>
  <c r="AF126" i="85"/>
  <c r="AY126" i="85" s="1"/>
  <c r="Z140" i="85"/>
  <c r="AD152" i="85"/>
  <c r="DB152" i="85" s="1"/>
  <c r="DC152" i="85" s="1"/>
  <c r="AE165" i="85"/>
  <c r="X178" i="85"/>
  <c r="AF190" i="85"/>
  <c r="AY190" i="85" s="1"/>
  <c r="Z204" i="85"/>
  <c r="Z117" i="85"/>
  <c r="AF135" i="85"/>
  <c r="AY135" i="85" s="1"/>
  <c r="AD161" i="85"/>
  <c r="DB161" i="85" s="1"/>
  <c r="DC161" i="85" s="1"/>
  <c r="X187" i="85"/>
  <c r="AF54" i="85"/>
  <c r="AY54" i="85" s="1"/>
  <c r="AD80" i="85"/>
  <c r="DB80" i="85" s="1"/>
  <c r="DC80" i="85" s="1"/>
  <c r="X106" i="85"/>
  <c r="Z132" i="85"/>
  <c r="AE157" i="85"/>
  <c r="AF182" i="85"/>
  <c r="AY182" i="85" s="1"/>
  <c r="AD121" i="85"/>
  <c r="DB121" i="85" s="1"/>
  <c r="DC121" i="85" s="1"/>
  <c r="X147" i="85"/>
  <c r="Z173" i="85"/>
  <c r="AE198" i="85"/>
  <c r="AE53" i="85"/>
  <c r="AF78" i="85"/>
  <c r="AY78" i="85" s="1"/>
  <c r="AD104" i="85"/>
  <c r="DB104" i="85" s="1"/>
  <c r="DC104" i="85" s="1"/>
  <c r="X130" i="85"/>
  <c r="Z156" i="85"/>
  <c r="AE181" i="85"/>
  <c r="CU35" i="37"/>
  <c r="CV35" i="37" s="1"/>
  <c r="CW22" i="37"/>
  <c r="CX22" i="37" s="1"/>
  <c r="CW21" i="37"/>
  <c r="CX21" i="37" s="1"/>
  <c r="CW38" i="37"/>
  <c r="CX38" i="37" s="1"/>
  <c r="CY38" i="37" s="1"/>
  <c r="CU30" i="37"/>
  <c r="CV30" i="37" s="1"/>
  <c r="CW23" i="37"/>
  <c r="CX23" i="37" s="1"/>
  <c r="CW32" i="37"/>
  <c r="CX32" i="37" s="1"/>
  <c r="CY32" i="37" s="1"/>
  <c r="CW27" i="37"/>
  <c r="CX27" i="37" s="1"/>
  <c r="CY27" i="37" s="1"/>
  <c r="CT36" i="37"/>
  <c r="CU36" i="37" s="1"/>
  <c r="CV36" i="37" s="1"/>
  <c r="CT11" i="37"/>
  <c r="CU11" i="37" s="1"/>
  <c r="CV11" i="37" s="1"/>
  <c r="CU31" i="37"/>
  <c r="CV31" i="37" s="1"/>
  <c r="M8" i="30"/>
  <c r="L8" i="30"/>
  <c r="K8" i="30"/>
  <c r="BZ8" i="30"/>
  <c r="BY8" i="30"/>
  <c r="CW31" i="37" l="1"/>
  <c r="CX31" i="37" s="1"/>
  <c r="CY31" i="37" s="1"/>
  <c r="CZ39" i="37"/>
  <c r="DA39" i="37" s="1"/>
  <c r="CW25" i="37"/>
  <c r="CX25" i="37" s="1"/>
  <c r="CW36" i="37"/>
  <c r="CX36" i="37" s="1"/>
  <c r="CY36" i="37" s="1"/>
  <c r="CW30" i="37"/>
  <c r="CV44" i="37"/>
  <c r="CV41" i="37"/>
  <c r="CZ37" i="37"/>
  <c r="DA37" i="37" s="1"/>
  <c r="CZ21" i="37"/>
  <c r="DA21" i="37" s="1"/>
  <c r="CW35" i="37"/>
  <c r="CV13" i="37"/>
  <c r="CZ43" i="37"/>
  <c r="DA43" i="37" s="1"/>
  <c r="CW40" i="37"/>
  <c r="CX40" i="37" s="1"/>
  <c r="CY40" i="37" s="1"/>
  <c r="CW29" i="37"/>
  <c r="CZ32" i="37"/>
  <c r="DA32" i="37" s="1"/>
  <c r="CZ33" i="37"/>
  <c r="DA33" i="37" s="1"/>
  <c r="CV19" i="37"/>
  <c r="CX18" i="37"/>
  <c r="CW11" i="37"/>
  <c r="CX11" i="37" s="1"/>
  <c r="CZ27" i="37"/>
  <c r="DA27" i="37" s="1"/>
  <c r="CZ23" i="37"/>
  <c r="DA23" i="37" s="1"/>
  <c r="CX34" i="37"/>
  <c r="CY34" i="37" s="1"/>
  <c r="CV28" i="37"/>
  <c r="CX17" i="37"/>
  <c r="CV14" i="37"/>
  <c r="CV12" i="37"/>
  <c r="CZ22" i="37"/>
  <c r="DA22" i="37" s="1"/>
  <c r="CW24" i="37"/>
  <c r="CX24" i="37" s="1"/>
  <c r="CV26" i="37"/>
  <c r="CZ38" i="37"/>
  <c r="DA38" i="37" s="1"/>
  <c r="CW15" i="37"/>
  <c r="CX15" i="37" s="1"/>
  <c r="CV42" i="37"/>
  <c r="CW20" i="37"/>
  <c r="CX20" i="37" s="1"/>
  <c r="CY20" i="37" s="1"/>
  <c r="CX16" i="37"/>
  <c r="X13" i="2"/>
  <c r="BC17" i="85" s="1"/>
  <c r="X20" i="2"/>
  <c r="BC24" i="85" s="1"/>
  <c r="X36" i="2"/>
  <c r="BC40" i="85" s="1"/>
  <c r="X37" i="2"/>
  <c r="BC41" i="85" s="1"/>
  <c r="X38" i="2"/>
  <c r="BC42" i="85" s="1"/>
  <c r="X21" i="2"/>
  <c r="BC25" i="85" s="1"/>
  <c r="X9" i="2"/>
  <c r="BC13" i="85" s="1"/>
  <c r="X29" i="2"/>
  <c r="BC33" i="85" s="1"/>
  <c r="X39" i="2"/>
  <c r="BC43" i="85" s="1"/>
  <c r="X40" i="2"/>
  <c r="BC44" i="85" s="1"/>
  <c r="X17" i="2"/>
  <c r="BC21" i="85" s="1"/>
  <c r="X22" i="2"/>
  <c r="BC26" i="85" s="1"/>
  <c r="X18" i="2"/>
  <c r="BC22" i="85" s="1"/>
  <c r="X23" i="2"/>
  <c r="BC27" i="85" s="1"/>
  <c r="X24" i="2"/>
  <c r="BC28" i="85" s="1"/>
  <c r="X6" i="2"/>
  <c r="BC10" i="85" s="1"/>
  <c r="X10" i="2"/>
  <c r="BC14" i="85" s="1"/>
  <c r="X35" i="2"/>
  <c r="BC39" i="85" s="1"/>
  <c r="X7" i="2"/>
  <c r="BC11" i="85" s="1"/>
  <c r="X16" i="2"/>
  <c r="BC20" i="85" s="1"/>
  <c r="X15" i="2"/>
  <c r="BC19" i="85" s="1"/>
  <c r="X11" i="2"/>
  <c r="BC15" i="85" s="1"/>
  <c r="X25" i="2"/>
  <c r="BC29" i="85" s="1"/>
  <c r="X30" i="2"/>
  <c r="BC34" i="85" s="1"/>
  <c r="X31" i="2"/>
  <c r="BC35" i="85" s="1"/>
  <c r="X32" i="2"/>
  <c r="BC36" i="85" s="1"/>
  <c r="X33" i="2"/>
  <c r="BC37" i="85" s="1"/>
  <c r="X12" i="2"/>
  <c r="BC16" i="85" s="1"/>
  <c r="X26" i="2"/>
  <c r="BC30" i="85" s="1"/>
  <c r="X27" i="2"/>
  <c r="BC31" i="85" s="1"/>
  <c r="X19" i="2"/>
  <c r="BC23" i="85" s="1"/>
  <c r="X34" i="2"/>
  <c r="BC38" i="85" s="1"/>
  <c r="X28" i="2"/>
  <c r="BC32" i="85" s="1"/>
  <c r="X14" i="2"/>
  <c r="BC18" i="85" s="1"/>
  <c r="X41" i="2"/>
  <c r="BC45" i="85" s="1"/>
  <c r="X42" i="2"/>
  <c r="BC46" i="85" s="1"/>
  <c r="X43" i="2"/>
  <c r="BC47" i="85" s="1"/>
  <c r="X44" i="2"/>
  <c r="BC48" i="85" s="1"/>
  <c r="X45" i="2"/>
  <c r="BC49" i="85" s="1"/>
  <c r="X46" i="2"/>
  <c r="BC50" i="85" s="1"/>
  <c r="X47" i="2"/>
  <c r="BC51" i="85" s="1"/>
  <c r="X48" i="2"/>
  <c r="BC52" i="85" s="1"/>
  <c r="X49" i="2"/>
  <c r="BC53" i="85" s="1"/>
  <c r="X50" i="2"/>
  <c r="BC54" i="85" s="1"/>
  <c r="X51" i="2"/>
  <c r="BC55" i="85" s="1"/>
  <c r="X52" i="2"/>
  <c r="BC56" i="85" s="1"/>
  <c r="X53" i="2"/>
  <c r="BC57" i="85" s="1"/>
  <c r="X54" i="2"/>
  <c r="BC58" i="85" s="1"/>
  <c r="X55" i="2"/>
  <c r="BC59" i="85" s="1"/>
  <c r="X56" i="2"/>
  <c r="BC60" i="85" s="1"/>
  <c r="X57" i="2"/>
  <c r="BC61" i="85" s="1"/>
  <c r="X58" i="2"/>
  <c r="BC62" i="85" s="1"/>
  <c r="X59" i="2"/>
  <c r="BC63" i="85" s="1"/>
  <c r="X60" i="2"/>
  <c r="BC64" i="85" s="1"/>
  <c r="X61" i="2"/>
  <c r="BC65" i="85" s="1"/>
  <c r="X62" i="2"/>
  <c r="BC66" i="85" s="1"/>
  <c r="X63" i="2"/>
  <c r="BC67" i="85" s="1"/>
  <c r="X64" i="2"/>
  <c r="BC68" i="85" s="1"/>
  <c r="X65" i="2"/>
  <c r="BC69" i="85" s="1"/>
  <c r="X66" i="2"/>
  <c r="BC70" i="85" s="1"/>
  <c r="X67" i="2"/>
  <c r="BC71" i="85" s="1"/>
  <c r="X68" i="2"/>
  <c r="BC72" i="85" s="1"/>
  <c r="X69" i="2"/>
  <c r="BC73" i="85" s="1"/>
  <c r="X70" i="2"/>
  <c r="BC74" i="85" s="1"/>
  <c r="X71" i="2"/>
  <c r="BC75" i="85" s="1"/>
  <c r="X72" i="2"/>
  <c r="BC76" i="85" s="1"/>
  <c r="X73" i="2"/>
  <c r="BC77" i="85" s="1"/>
  <c r="X74" i="2"/>
  <c r="BC78" i="85" s="1"/>
  <c r="X75" i="2"/>
  <c r="BC79" i="85" s="1"/>
  <c r="X76" i="2"/>
  <c r="BC80" i="85" s="1"/>
  <c r="X77" i="2"/>
  <c r="BC81" i="85" s="1"/>
  <c r="X78" i="2"/>
  <c r="BC82" i="85" s="1"/>
  <c r="X79" i="2"/>
  <c r="BC83" i="85" s="1"/>
  <c r="X80" i="2"/>
  <c r="BC84" i="85" s="1"/>
  <c r="X81" i="2"/>
  <c r="BC85" i="85" s="1"/>
  <c r="X82" i="2"/>
  <c r="BC86" i="85" s="1"/>
  <c r="X83" i="2"/>
  <c r="BC87" i="85" s="1"/>
  <c r="X84" i="2"/>
  <c r="BC88" i="85" s="1"/>
  <c r="X85" i="2"/>
  <c r="BC89" i="85" s="1"/>
  <c r="X86" i="2"/>
  <c r="BC90" i="85" s="1"/>
  <c r="X87" i="2"/>
  <c r="BC91" i="85" s="1"/>
  <c r="X88" i="2"/>
  <c r="BC92" i="85" s="1"/>
  <c r="X89" i="2"/>
  <c r="BC93" i="85" s="1"/>
  <c r="X90" i="2"/>
  <c r="BC94" i="85" s="1"/>
  <c r="X91" i="2"/>
  <c r="BC95" i="85" s="1"/>
  <c r="X92" i="2"/>
  <c r="BC96" i="85" s="1"/>
  <c r="X93" i="2"/>
  <c r="BC97" i="85" s="1"/>
  <c r="X94" i="2"/>
  <c r="BC98" i="85" s="1"/>
  <c r="X95" i="2"/>
  <c r="BC99" i="85" s="1"/>
  <c r="X96" i="2"/>
  <c r="BC100" i="85" s="1"/>
  <c r="X97" i="2"/>
  <c r="BC101" i="85" s="1"/>
  <c r="X98" i="2"/>
  <c r="BC102" i="85" s="1"/>
  <c r="X99" i="2"/>
  <c r="BC103" i="85" s="1"/>
  <c r="X100" i="2"/>
  <c r="BC104" i="85" s="1"/>
  <c r="X101" i="2"/>
  <c r="BC105" i="85" s="1"/>
  <c r="X102" i="2"/>
  <c r="BC106" i="85" s="1"/>
  <c r="X103" i="2"/>
  <c r="BC107" i="85" s="1"/>
  <c r="X104" i="2"/>
  <c r="BC108" i="85" s="1"/>
  <c r="X105" i="2"/>
  <c r="BC109" i="85" s="1"/>
  <c r="X106" i="2"/>
  <c r="BC110" i="85" s="1"/>
  <c r="X107" i="2"/>
  <c r="BC111" i="85" s="1"/>
  <c r="X108" i="2"/>
  <c r="BC112" i="85" s="1"/>
  <c r="X109" i="2"/>
  <c r="BC113" i="85" s="1"/>
  <c r="X110" i="2"/>
  <c r="BC114" i="85" s="1"/>
  <c r="X111" i="2"/>
  <c r="BC115" i="85" s="1"/>
  <c r="X112" i="2"/>
  <c r="BC116" i="85" s="1"/>
  <c r="X113" i="2"/>
  <c r="BC117" i="85" s="1"/>
  <c r="X114" i="2"/>
  <c r="BC118" i="85" s="1"/>
  <c r="X115" i="2"/>
  <c r="BC119" i="85" s="1"/>
  <c r="X116" i="2"/>
  <c r="BC120" i="85" s="1"/>
  <c r="X117" i="2"/>
  <c r="BC121" i="85" s="1"/>
  <c r="X118" i="2"/>
  <c r="BC122" i="85" s="1"/>
  <c r="X119" i="2"/>
  <c r="BC123" i="85" s="1"/>
  <c r="X120" i="2"/>
  <c r="BC124" i="85" s="1"/>
  <c r="X121" i="2"/>
  <c r="BC125" i="85" s="1"/>
  <c r="X122" i="2"/>
  <c r="BC126" i="85" s="1"/>
  <c r="X123" i="2"/>
  <c r="BC127" i="85" s="1"/>
  <c r="X124" i="2"/>
  <c r="BC128" i="85" s="1"/>
  <c r="X125" i="2"/>
  <c r="BC129" i="85" s="1"/>
  <c r="X126" i="2"/>
  <c r="BC130" i="85" s="1"/>
  <c r="X127" i="2"/>
  <c r="BC131" i="85" s="1"/>
  <c r="X128" i="2"/>
  <c r="BC132" i="85" s="1"/>
  <c r="X129" i="2"/>
  <c r="BC133" i="85" s="1"/>
  <c r="X130" i="2"/>
  <c r="BC134" i="85" s="1"/>
  <c r="X131" i="2"/>
  <c r="BC135" i="85" s="1"/>
  <c r="X132" i="2"/>
  <c r="BC136" i="85" s="1"/>
  <c r="X133" i="2"/>
  <c r="BC137" i="85" s="1"/>
  <c r="X134" i="2"/>
  <c r="BC138" i="85" s="1"/>
  <c r="X135" i="2"/>
  <c r="BC139" i="85" s="1"/>
  <c r="X136" i="2"/>
  <c r="BC140" i="85" s="1"/>
  <c r="X137" i="2"/>
  <c r="BC141" i="85" s="1"/>
  <c r="X138" i="2"/>
  <c r="BC142" i="85" s="1"/>
  <c r="X139" i="2"/>
  <c r="BC143" i="85" s="1"/>
  <c r="X140" i="2"/>
  <c r="BC144" i="85" s="1"/>
  <c r="X141" i="2"/>
  <c r="BC145" i="85" s="1"/>
  <c r="X142" i="2"/>
  <c r="BC146" i="85" s="1"/>
  <c r="X143" i="2"/>
  <c r="BC147" i="85" s="1"/>
  <c r="X144" i="2"/>
  <c r="BC148" i="85" s="1"/>
  <c r="X145" i="2"/>
  <c r="BC149" i="85" s="1"/>
  <c r="X146" i="2"/>
  <c r="BC150" i="85" s="1"/>
  <c r="X147" i="2"/>
  <c r="BC151" i="85" s="1"/>
  <c r="X148" i="2"/>
  <c r="BC152" i="85" s="1"/>
  <c r="X149" i="2"/>
  <c r="BC153" i="85" s="1"/>
  <c r="X150" i="2"/>
  <c r="BC154" i="85" s="1"/>
  <c r="X151" i="2"/>
  <c r="BC155" i="85" s="1"/>
  <c r="X152" i="2"/>
  <c r="BC156" i="85" s="1"/>
  <c r="X153" i="2"/>
  <c r="BC157" i="85" s="1"/>
  <c r="X154" i="2"/>
  <c r="BC158" i="85" s="1"/>
  <c r="X155" i="2"/>
  <c r="BC159" i="85" s="1"/>
  <c r="X156" i="2"/>
  <c r="BC160" i="85" s="1"/>
  <c r="X157" i="2"/>
  <c r="BC161" i="85" s="1"/>
  <c r="X158" i="2"/>
  <c r="BC162" i="85" s="1"/>
  <c r="X159" i="2"/>
  <c r="BC163" i="85" s="1"/>
  <c r="X160" i="2"/>
  <c r="BC164" i="85" s="1"/>
  <c r="X161" i="2"/>
  <c r="BC165" i="85" s="1"/>
  <c r="X162" i="2"/>
  <c r="BC166" i="85" s="1"/>
  <c r="X163" i="2"/>
  <c r="BC167" i="85" s="1"/>
  <c r="X164" i="2"/>
  <c r="BC168" i="85" s="1"/>
  <c r="X165" i="2"/>
  <c r="BC169" i="85" s="1"/>
  <c r="X166" i="2"/>
  <c r="BC170" i="85" s="1"/>
  <c r="X167" i="2"/>
  <c r="BC171" i="85" s="1"/>
  <c r="X168" i="2"/>
  <c r="BC172" i="85" s="1"/>
  <c r="X169" i="2"/>
  <c r="BC173" i="85" s="1"/>
  <c r="X170" i="2"/>
  <c r="BC174" i="85" s="1"/>
  <c r="X171" i="2"/>
  <c r="BC175" i="85" s="1"/>
  <c r="X172" i="2"/>
  <c r="BC176" i="85" s="1"/>
  <c r="X173" i="2"/>
  <c r="BC177" i="85" s="1"/>
  <c r="X174" i="2"/>
  <c r="BC178" i="85" s="1"/>
  <c r="X175" i="2"/>
  <c r="BC179" i="85" s="1"/>
  <c r="X176" i="2"/>
  <c r="BC180" i="85" s="1"/>
  <c r="X177" i="2"/>
  <c r="BC181" i="85" s="1"/>
  <c r="X178" i="2"/>
  <c r="BC182" i="85" s="1"/>
  <c r="X179" i="2"/>
  <c r="BC183" i="85" s="1"/>
  <c r="X180" i="2"/>
  <c r="BC184" i="85" s="1"/>
  <c r="X181" i="2"/>
  <c r="BC185" i="85" s="1"/>
  <c r="X182" i="2"/>
  <c r="BC186" i="85" s="1"/>
  <c r="X183" i="2"/>
  <c r="BC187" i="85" s="1"/>
  <c r="X184" i="2"/>
  <c r="BC188" i="85" s="1"/>
  <c r="X185" i="2"/>
  <c r="BC189" i="85" s="1"/>
  <c r="X186" i="2"/>
  <c r="BC190" i="85" s="1"/>
  <c r="X187" i="2"/>
  <c r="BC191" i="85" s="1"/>
  <c r="X188" i="2"/>
  <c r="BC192" i="85" s="1"/>
  <c r="X189" i="2"/>
  <c r="BC193" i="85" s="1"/>
  <c r="X190" i="2"/>
  <c r="BC194" i="85" s="1"/>
  <c r="X191" i="2"/>
  <c r="BC195" i="85" s="1"/>
  <c r="X192" i="2"/>
  <c r="BC196" i="85" s="1"/>
  <c r="X193" i="2"/>
  <c r="BC197" i="85" s="1"/>
  <c r="X194" i="2"/>
  <c r="BC198" i="85" s="1"/>
  <c r="X195" i="2"/>
  <c r="BC199" i="85" s="1"/>
  <c r="X196" i="2"/>
  <c r="BC200" i="85" s="1"/>
  <c r="X197" i="2"/>
  <c r="BC201" i="85" s="1"/>
  <c r="X198" i="2"/>
  <c r="BC202" i="85" s="1"/>
  <c r="X199" i="2"/>
  <c r="BC203" i="85" s="1"/>
  <c r="X200" i="2"/>
  <c r="BC204" i="85" s="1"/>
  <c r="X201" i="2"/>
  <c r="BC205" i="85" s="1"/>
  <c r="X202" i="2"/>
  <c r="BC206" i="85" s="1"/>
  <c r="X203" i="2"/>
  <c r="BC207" i="85" s="1"/>
  <c r="X204" i="2"/>
  <c r="BC208" i="85" s="1"/>
  <c r="X205" i="2"/>
  <c r="BC209" i="85" s="1"/>
  <c r="X8" i="2"/>
  <c r="BC12" i="85" s="1"/>
  <c r="CY16" i="37" l="1"/>
  <c r="CW42" i="37"/>
  <c r="CX42" i="37" s="1"/>
  <c r="CY42" i="37" s="1"/>
  <c r="CW14" i="37"/>
  <c r="CX14" i="37" s="1"/>
  <c r="CY14" i="37" s="1"/>
  <c r="CW28" i="37"/>
  <c r="CX28" i="37" s="1"/>
  <c r="CY28" i="37" s="1"/>
  <c r="CW19" i="37"/>
  <c r="CX19" i="37" s="1"/>
  <c r="CZ24" i="37"/>
  <c r="DA24" i="37" s="1"/>
  <c r="CZ40" i="37"/>
  <c r="DA40" i="37" s="1"/>
  <c r="CW13" i="37"/>
  <c r="CX13" i="37" s="1"/>
  <c r="CW41" i="37"/>
  <c r="CX41" i="37" s="1"/>
  <c r="CY41" i="37" s="1"/>
  <c r="CX30" i="37"/>
  <c r="CY30" i="37" s="1"/>
  <c r="CZ25" i="37"/>
  <c r="DA25" i="37" s="1"/>
  <c r="CZ31" i="37"/>
  <c r="DA31" i="37" s="1"/>
  <c r="CZ20" i="37"/>
  <c r="DA20" i="37" s="1"/>
  <c r="CZ15" i="37"/>
  <c r="DA15" i="37" s="1"/>
  <c r="CW12" i="37"/>
  <c r="CX12" i="37" s="1"/>
  <c r="CZ34" i="37"/>
  <c r="DA34" i="37" s="1"/>
  <c r="CZ11" i="37"/>
  <c r="DA11" i="37" s="1"/>
  <c r="CW26" i="37"/>
  <c r="CX26" i="37" s="1"/>
  <c r="CY26" i="37" s="1"/>
  <c r="CX29" i="37"/>
  <c r="CX35" i="37"/>
  <c r="CW44" i="37"/>
  <c r="CX44" i="37" s="1"/>
  <c r="CY44" i="37" s="1"/>
  <c r="CZ36" i="37"/>
  <c r="DA36" i="37" s="1"/>
  <c r="BF32" i="85"/>
  <c r="BF12" i="85"/>
  <c r="BF38" i="85"/>
  <c r="BF16" i="85"/>
  <c r="BF34" i="85"/>
  <c r="BF20" i="85"/>
  <c r="BF26" i="85"/>
  <c r="BF33" i="85"/>
  <c r="BF41" i="85"/>
  <c r="BF37" i="85"/>
  <c r="BF29" i="85"/>
  <c r="BF11" i="85"/>
  <c r="BF28" i="85"/>
  <c r="BF21" i="85"/>
  <c r="BF13" i="85"/>
  <c r="BF40" i="85"/>
  <c r="BF23" i="85"/>
  <c r="BF18" i="85"/>
  <c r="BF31" i="85"/>
  <c r="BF36" i="85"/>
  <c r="BF15" i="85"/>
  <c r="BF39" i="85"/>
  <c r="BF27" i="85"/>
  <c r="BF44" i="85"/>
  <c r="BF25" i="85"/>
  <c r="BF24" i="85"/>
  <c r="BF30" i="85"/>
  <c r="BF35" i="85"/>
  <c r="BF19" i="85"/>
  <c r="BF14" i="85"/>
  <c r="BF22" i="85"/>
  <c r="BF43" i="85"/>
  <c r="BF42" i="85"/>
  <c r="BF17" i="85"/>
  <c r="G207" i="83"/>
  <c r="G206" i="83"/>
  <c r="G205" i="83"/>
  <c r="G204" i="83"/>
  <c r="G203" i="83"/>
  <c r="G202" i="83"/>
  <c r="G201" i="83"/>
  <c r="G200" i="83"/>
  <c r="G199" i="83"/>
  <c r="G198" i="83"/>
  <c r="G197" i="83"/>
  <c r="G196" i="83"/>
  <c r="G195" i="83"/>
  <c r="G194" i="83"/>
  <c r="G193" i="83"/>
  <c r="G192" i="83"/>
  <c r="G191" i="83"/>
  <c r="G190" i="83"/>
  <c r="G189" i="83"/>
  <c r="G188" i="83"/>
  <c r="G187" i="83"/>
  <c r="G186" i="83"/>
  <c r="G185" i="83"/>
  <c r="G184" i="83"/>
  <c r="G183" i="83"/>
  <c r="G182" i="83"/>
  <c r="G181" i="83"/>
  <c r="G180" i="83"/>
  <c r="G179" i="83"/>
  <c r="G178" i="83"/>
  <c r="G177" i="83"/>
  <c r="G176" i="83"/>
  <c r="G175" i="83"/>
  <c r="G174" i="83"/>
  <c r="G173" i="83"/>
  <c r="G172" i="83"/>
  <c r="G171" i="83"/>
  <c r="G170" i="83"/>
  <c r="G169" i="83"/>
  <c r="G168" i="83"/>
  <c r="G167" i="83"/>
  <c r="G166" i="83"/>
  <c r="G165" i="83"/>
  <c r="G164" i="83"/>
  <c r="G163" i="83"/>
  <c r="G162" i="83"/>
  <c r="G161" i="83"/>
  <c r="G160" i="83"/>
  <c r="G159" i="83"/>
  <c r="G158" i="83"/>
  <c r="G157" i="83"/>
  <c r="G156" i="83"/>
  <c r="G155" i="83"/>
  <c r="G154" i="83"/>
  <c r="G153" i="83"/>
  <c r="G152" i="83"/>
  <c r="G151" i="83"/>
  <c r="G150" i="83"/>
  <c r="G149" i="83"/>
  <c r="G148" i="83"/>
  <c r="G147" i="83"/>
  <c r="G146" i="83"/>
  <c r="G145" i="83"/>
  <c r="G144" i="83"/>
  <c r="G143" i="83"/>
  <c r="G142" i="83"/>
  <c r="G141" i="83"/>
  <c r="G140" i="83"/>
  <c r="G139" i="83"/>
  <c r="G138" i="83"/>
  <c r="G137" i="83"/>
  <c r="G136" i="83"/>
  <c r="G135" i="83"/>
  <c r="G134" i="83"/>
  <c r="G133" i="83"/>
  <c r="G132" i="83"/>
  <c r="G131" i="83"/>
  <c r="G130" i="83"/>
  <c r="G129" i="83"/>
  <c r="G128" i="83"/>
  <c r="G127" i="83"/>
  <c r="G126" i="83"/>
  <c r="G125" i="83"/>
  <c r="G124" i="83"/>
  <c r="G123" i="83"/>
  <c r="G122" i="83"/>
  <c r="G121" i="83"/>
  <c r="G120" i="83"/>
  <c r="G119" i="83"/>
  <c r="G118" i="83"/>
  <c r="G117" i="83"/>
  <c r="G116" i="83"/>
  <c r="G115" i="83"/>
  <c r="G114" i="83"/>
  <c r="G113" i="83"/>
  <c r="G112" i="83"/>
  <c r="G111" i="83"/>
  <c r="G110" i="83"/>
  <c r="G109" i="83"/>
  <c r="G108" i="83"/>
  <c r="G107" i="83"/>
  <c r="G106" i="83"/>
  <c r="G105" i="83"/>
  <c r="G104" i="83"/>
  <c r="G103" i="83"/>
  <c r="G102" i="83"/>
  <c r="G101" i="83"/>
  <c r="G100" i="83"/>
  <c r="G99" i="83"/>
  <c r="G98" i="83"/>
  <c r="G97" i="83"/>
  <c r="G96" i="83"/>
  <c r="G95" i="83"/>
  <c r="G94" i="83"/>
  <c r="G93" i="83"/>
  <c r="G92" i="83"/>
  <c r="G91" i="83"/>
  <c r="G90" i="83"/>
  <c r="G89" i="83"/>
  <c r="G88" i="83"/>
  <c r="G87" i="83"/>
  <c r="G86" i="83"/>
  <c r="G85" i="83"/>
  <c r="G84" i="83"/>
  <c r="G83" i="83"/>
  <c r="G82" i="83"/>
  <c r="G81" i="83"/>
  <c r="G80" i="83"/>
  <c r="G79" i="83"/>
  <c r="G78" i="83"/>
  <c r="G77" i="83"/>
  <c r="G76" i="83"/>
  <c r="G75" i="83"/>
  <c r="G74" i="83"/>
  <c r="G73" i="83"/>
  <c r="G72" i="83"/>
  <c r="G71" i="83"/>
  <c r="G70" i="83"/>
  <c r="G69" i="83"/>
  <c r="G68" i="83"/>
  <c r="G67" i="83"/>
  <c r="G66" i="83"/>
  <c r="G65" i="83"/>
  <c r="G64" i="83"/>
  <c r="G63" i="83"/>
  <c r="G62" i="83"/>
  <c r="G61" i="83"/>
  <c r="G60" i="83"/>
  <c r="G59" i="83"/>
  <c r="G58" i="83"/>
  <c r="G57" i="83"/>
  <c r="G56" i="83"/>
  <c r="G55" i="83"/>
  <c r="G54" i="83"/>
  <c r="G53" i="83"/>
  <c r="G52" i="83"/>
  <c r="G51" i="83"/>
  <c r="G50" i="83"/>
  <c r="G49" i="83"/>
  <c r="G48" i="83"/>
  <c r="G47" i="83"/>
  <c r="G46" i="83"/>
  <c r="G45" i="83"/>
  <c r="G44" i="83"/>
  <c r="G43" i="83"/>
  <c r="G42" i="83"/>
  <c r="BV42" i="83" s="1"/>
  <c r="G41" i="83"/>
  <c r="BV41" i="83" s="1"/>
  <c r="G40" i="83"/>
  <c r="BV40" i="83" s="1"/>
  <c r="G39" i="83"/>
  <c r="BV39" i="83" s="1"/>
  <c r="G38" i="83"/>
  <c r="BV38" i="83" s="1"/>
  <c r="G37" i="83"/>
  <c r="BV37" i="83" s="1"/>
  <c r="G36" i="83"/>
  <c r="BV36" i="83" s="1"/>
  <c r="G35" i="83"/>
  <c r="BV35" i="83" s="1"/>
  <c r="G34" i="83"/>
  <c r="BV34" i="83" s="1"/>
  <c r="G33" i="83"/>
  <c r="BV33" i="83" s="1"/>
  <c r="G32" i="83"/>
  <c r="BV32" i="83" s="1"/>
  <c r="G31" i="83"/>
  <c r="BV31" i="83" s="1"/>
  <c r="G30" i="83"/>
  <c r="BV30" i="83" s="1"/>
  <c r="G29" i="83"/>
  <c r="BV29" i="83" s="1"/>
  <c r="G28" i="83"/>
  <c r="BV28" i="83" s="1"/>
  <c r="G27" i="83"/>
  <c r="BV27" i="83" s="1"/>
  <c r="G26" i="83"/>
  <c r="BV26" i="83" s="1"/>
  <c r="G25" i="83"/>
  <c r="BV25" i="83" s="1"/>
  <c r="G24" i="83"/>
  <c r="BV24" i="83" s="1"/>
  <c r="G23" i="83"/>
  <c r="BV23" i="83" s="1"/>
  <c r="G22" i="83"/>
  <c r="BV22" i="83" s="1"/>
  <c r="G21" i="83"/>
  <c r="BV21" i="83" s="1"/>
  <c r="G20" i="83"/>
  <c r="BV20" i="83" s="1"/>
  <c r="G19" i="83"/>
  <c r="BV19" i="83" s="1"/>
  <c r="G18" i="83"/>
  <c r="BV18" i="83" s="1"/>
  <c r="G17" i="83"/>
  <c r="BV17" i="83" s="1"/>
  <c r="G16" i="83"/>
  <c r="BV16" i="83" s="1"/>
  <c r="G15" i="83"/>
  <c r="BV15" i="83" s="1"/>
  <c r="G14" i="83"/>
  <c r="BV14" i="83" s="1"/>
  <c r="G13" i="83"/>
  <c r="BV13" i="83" s="1"/>
  <c r="G12" i="83"/>
  <c r="BV12" i="83" s="1"/>
  <c r="G11" i="83"/>
  <c r="BV11" i="83" s="1"/>
  <c r="G10" i="83"/>
  <c r="BV10" i="83" s="1"/>
  <c r="G9" i="83"/>
  <c r="BV9" i="83" s="1"/>
  <c r="CZ18" i="37" l="1"/>
  <c r="DA18" i="37" s="1"/>
  <c r="CZ44" i="37"/>
  <c r="DA44" i="37" s="1"/>
  <c r="CY29" i="37"/>
  <c r="CZ26" i="37"/>
  <c r="DA26" i="37" s="1"/>
  <c r="CZ12" i="37"/>
  <c r="DA12" i="37" s="1"/>
  <c r="CZ13" i="37"/>
  <c r="DA13" i="37" s="1"/>
  <c r="CZ14" i="37"/>
  <c r="DA14" i="37" s="1"/>
  <c r="CZ42" i="37"/>
  <c r="DA42" i="37" s="1"/>
  <c r="CZ17" i="37"/>
  <c r="DA17" i="37" s="1"/>
  <c r="CZ41" i="37"/>
  <c r="DA41" i="37" s="1"/>
  <c r="CZ28" i="37"/>
  <c r="DA28" i="37" s="1"/>
  <c r="CY35" i="37"/>
  <c r="CZ19" i="37"/>
  <c r="DA19" i="37" s="1"/>
  <c r="DA16" i="37"/>
  <c r="E10" i="84"/>
  <c r="E8" i="84"/>
  <c r="E12" i="84"/>
  <c r="AJ2" i="64"/>
  <c r="C1" i="64"/>
  <c r="BB2" i="64"/>
  <c r="B1" i="64"/>
  <c r="D1" i="64" s="1"/>
  <c r="L6" i="2"/>
  <c r="K6" i="2"/>
  <c r="BX8" i="30"/>
  <c r="IZ8" i="30" s="1"/>
  <c r="BL10" i="85"/>
  <c r="G8" i="83"/>
  <c r="BV8" i="83" s="1"/>
  <c r="L13" i="2"/>
  <c r="G17" i="37"/>
  <c r="BX15" i="30"/>
  <c r="IZ15" i="30" s="1"/>
  <c r="L29" i="2"/>
  <c r="G33" i="37"/>
  <c r="BX31" i="30"/>
  <c r="IZ31" i="30" s="1"/>
  <c r="L37" i="2"/>
  <c r="G41" i="37"/>
  <c r="BX39" i="30"/>
  <c r="IZ39" i="30" s="1"/>
  <c r="L45" i="2"/>
  <c r="G49" i="37"/>
  <c r="BX47" i="30"/>
  <c r="L53" i="2"/>
  <c r="G57" i="37"/>
  <c r="BX55" i="30"/>
  <c r="L61" i="2"/>
  <c r="G65" i="37"/>
  <c r="BX63" i="30"/>
  <c r="L69" i="2"/>
  <c r="G73" i="37"/>
  <c r="BX71" i="30"/>
  <c r="L77" i="2"/>
  <c r="G81" i="37"/>
  <c r="BX79" i="30"/>
  <c r="L85" i="2"/>
  <c r="G89" i="37"/>
  <c r="BX87" i="30"/>
  <c r="L93" i="2"/>
  <c r="G97" i="37"/>
  <c r="BX95" i="30"/>
  <c r="L101" i="2"/>
  <c r="G105" i="37"/>
  <c r="BX103" i="30"/>
  <c r="L109" i="2"/>
  <c r="G113" i="37"/>
  <c r="BX111" i="30"/>
  <c r="L117" i="2"/>
  <c r="G121" i="37"/>
  <c r="BX119" i="30"/>
  <c r="L121" i="2"/>
  <c r="G125" i="37"/>
  <c r="BX123" i="30"/>
  <c r="L129" i="2"/>
  <c r="G133" i="37"/>
  <c r="BX131" i="30"/>
  <c r="L137" i="2"/>
  <c r="G141" i="37"/>
  <c r="BX139" i="30"/>
  <c r="L145" i="2"/>
  <c r="G149" i="37"/>
  <c r="BX147" i="30"/>
  <c r="L153" i="2"/>
  <c r="G157" i="37"/>
  <c r="BX155" i="30"/>
  <c r="L161" i="2"/>
  <c r="G165" i="37"/>
  <c r="BX163" i="30"/>
  <c r="L169" i="2"/>
  <c r="G173" i="37"/>
  <c r="BX171" i="30"/>
  <c r="L177" i="2"/>
  <c r="G181" i="37"/>
  <c r="BX179" i="30"/>
  <c r="L185" i="2"/>
  <c r="G189" i="37"/>
  <c r="BX187" i="30"/>
  <c r="L189" i="2"/>
  <c r="G193" i="37"/>
  <c r="BX191" i="30"/>
  <c r="L197" i="2"/>
  <c r="G201" i="37"/>
  <c r="BX199" i="30"/>
  <c r="L201" i="2"/>
  <c r="G205" i="37"/>
  <c r="BX203" i="30"/>
  <c r="L10" i="2"/>
  <c r="G14" i="37"/>
  <c r="GH14" i="37" s="1"/>
  <c r="BX12" i="30"/>
  <c r="IZ12" i="30" s="1"/>
  <c r="L14" i="2"/>
  <c r="G18" i="37"/>
  <c r="BX16" i="30"/>
  <c r="IZ16" i="30" s="1"/>
  <c r="L18" i="2"/>
  <c r="G22" i="37"/>
  <c r="BX20" i="30"/>
  <c r="IZ20" i="30" s="1"/>
  <c r="L22" i="2"/>
  <c r="G26" i="37"/>
  <c r="BX24" i="30"/>
  <c r="IZ24" i="30" s="1"/>
  <c r="L26" i="2"/>
  <c r="G30" i="37"/>
  <c r="BX28" i="30"/>
  <c r="IZ28" i="30" s="1"/>
  <c r="L30" i="2"/>
  <c r="G34" i="37"/>
  <c r="BX32" i="30"/>
  <c r="IZ32" i="30" s="1"/>
  <c r="L34" i="2"/>
  <c r="G38" i="37"/>
  <c r="BX36" i="30"/>
  <c r="IZ36" i="30" s="1"/>
  <c r="L38" i="2"/>
  <c r="G42" i="37"/>
  <c r="BX40" i="30"/>
  <c r="IZ40" i="30" s="1"/>
  <c r="L42" i="2"/>
  <c r="G46" i="37"/>
  <c r="BX44" i="30"/>
  <c r="L46" i="2"/>
  <c r="G50" i="37"/>
  <c r="BX48" i="30"/>
  <c r="L50" i="2"/>
  <c r="G54" i="37"/>
  <c r="BX52" i="30"/>
  <c r="L54" i="2"/>
  <c r="G58" i="37"/>
  <c r="BX56" i="30"/>
  <c r="L58" i="2"/>
  <c r="G62" i="37"/>
  <c r="BX60" i="30"/>
  <c r="L62" i="2"/>
  <c r="G66" i="37"/>
  <c r="BX64" i="30"/>
  <c r="L66" i="2"/>
  <c r="G70" i="37"/>
  <c r="BX68" i="30"/>
  <c r="L70" i="2"/>
  <c r="G74" i="37"/>
  <c r="BX72" i="30"/>
  <c r="L74" i="2"/>
  <c r="G78" i="37"/>
  <c r="BX76" i="30"/>
  <c r="L78" i="2"/>
  <c r="G82" i="37"/>
  <c r="BX80" i="30"/>
  <c r="L82" i="2"/>
  <c r="G86" i="37"/>
  <c r="BX84" i="30"/>
  <c r="L86" i="2"/>
  <c r="G90" i="37"/>
  <c r="BX88" i="30"/>
  <c r="L90" i="2"/>
  <c r="G94" i="37"/>
  <c r="BX92" i="30"/>
  <c r="L94" i="2"/>
  <c r="G98" i="37"/>
  <c r="BX96" i="30"/>
  <c r="L98" i="2"/>
  <c r="G102" i="37"/>
  <c r="BX100" i="30"/>
  <c r="L102" i="2"/>
  <c r="G106" i="37"/>
  <c r="BX104" i="30"/>
  <c r="L106" i="2"/>
  <c r="G110" i="37"/>
  <c r="BX108" i="30"/>
  <c r="L110" i="2"/>
  <c r="G114" i="37"/>
  <c r="BX112" i="30"/>
  <c r="L114" i="2"/>
  <c r="G118" i="37"/>
  <c r="BX116" i="30"/>
  <c r="L118" i="2"/>
  <c r="G122" i="37"/>
  <c r="BX120" i="30"/>
  <c r="L122" i="2"/>
  <c r="G126" i="37"/>
  <c r="BX124" i="30"/>
  <c r="L126" i="2"/>
  <c r="G130" i="37"/>
  <c r="BX128" i="30"/>
  <c r="L130" i="2"/>
  <c r="G134" i="37"/>
  <c r="BX132" i="30"/>
  <c r="L134" i="2"/>
  <c r="G138" i="37"/>
  <c r="BX136" i="30"/>
  <c r="L138" i="2"/>
  <c r="G142" i="37"/>
  <c r="BX140" i="30"/>
  <c r="L142" i="2"/>
  <c r="G146" i="37"/>
  <c r="BX144" i="30"/>
  <c r="L146" i="2"/>
  <c r="G150" i="37"/>
  <c r="BX148" i="30"/>
  <c r="L150" i="2"/>
  <c r="G154" i="37"/>
  <c r="BX152" i="30"/>
  <c r="L154" i="2"/>
  <c r="G158" i="37"/>
  <c r="BX156" i="30"/>
  <c r="L158" i="2"/>
  <c r="G162" i="37"/>
  <c r="BX160" i="30"/>
  <c r="L162" i="2"/>
  <c r="G166" i="37"/>
  <c r="BX164" i="30"/>
  <c r="L166" i="2"/>
  <c r="G170" i="37"/>
  <c r="BX168" i="30"/>
  <c r="L170" i="2"/>
  <c r="G174" i="37"/>
  <c r="BX172" i="30"/>
  <c r="L174" i="2"/>
  <c r="G178" i="37"/>
  <c r="BX176" i="30"/>
  <c r="L178" i="2"/>
  <c r="G182" i="37"/>
  <c r="BX180" i="30"/>
  <c r="L182" i="2"/>
  <c r="G186" i="37"/>
  <c r="BX184" i="30"/>
  <c r="L186" i="2"/>
  <c r="G190" i="37"/>
  <c r="BX188" i="30"/>
  <c r="L190" i="2"/>
  <c r="G194" i="37"/>
  <c r="BX192" i="30"/>
  <c r="L194" i="2"/>
  <c r="G198" i="37"/>
  <c r="BX196" i="30"/>
  <c r="L198" i="2"/>
  <c r="G202" i="37"/>
  <c r="BX200" i="30"/>
  <c r="L202" i="2"/>
  <c r="G206" i="37"/>
  <c r="BX204" i="30"/>
  <c r="L17" i="2"/>
  <c r="G21" i="37"/>
  <c r="BX19" i="30"/>
  <c r="IZ19" i="30" s="1"/>
  <c r="L33" i="2"/>
  <c r="G37" i="37"/>
  <c r="BX35" i="30"/>
  <c r="IZ35" i="30" s="1"/>
  <c r="L11" i="2"/>
  <c r="G15" i="37"/>
  <c r="BX13" i="30"/>
  <c r="IZ13" i="30" s="1"/>
  <c r="L23" i="2"/>
  <c r="G27" i="37"/>
  <c r="BX25" i="30"/>
  <c r="IZ25" i="30" s="1"/>
  <c r="L31" i="2"/>
  <c r="G35" i="37"/>
  <c r="BX33" i="30"/>
  <c r="IZ33" i="30" s="1"/>
  <c r="L39" i="2"/>
  <c r="G43" i="37"/>
  <c r="BX41" i="30"/>
  <c r="IZ41" i="30" s="1"/>
  <c r="L47" i="2"/>
  <c r="G51" i="37"/>
  <c r="BX49" i="30"/>
  <c r="L55" i="2"/>
  <c r="G59" i="37"/>
  <c r="BX57" i="30"/>
  <c r="L63" i="2"/>
  <c r="G67" i="37"/>
  <c r="BX65" i="30"/>
  <c r="L71" i="2"/>
  <c r="G75" i="37"/>
  <c r="BX73" i="30"/>
  <c r="L79" i="2"/>
  <c r="G83" i="37"/>
  <c r="BX81" i="30"/>
  <c r="L87" i="2"/>
  <c r="G91" i="37"/>
  <c r="BX89" i="30"/>
  <c r="L95" i="2"/>
  <c r="G99" i="37"/>
  <c r="BX97" i="30"/>
  <c r="L103" i="2"/>
  <c r="G107" i="37"/>
  <c r="BX105" i="30"/>
  <c r="L111" i="2"/>
  <c r="G115" i="37"/>
  <c r="BX113" i="30"/>
  <c r="L119" i="2"/>
  <c r="G123" i="37"/>
  <c r="BX121" i="30"/>
  <c r="L127" i="2"/>
  <c r="G131" i="37"/>
  <c r="BX129" i="30"/>
  <c r="L135" i="2"/>
  <c r="G139" i="37"/>
  <c r="BX137" i="30"/>
  <c r="L147" i="2"/>
  <c r="G151" i="37"/>
  <c r="BX149" i="30"/>
  <c r="L175" i="2"/>
  <c r="G179" i="37"/>
  <c r="BX177" i="30"/>
  <c r="L9" i="2"/>
  <c r="G13" i="37"/>
  <c r="BX11" i="30"/>
  <c r="IZ11" i="30" s="1"/>
  <c r="L25" i="2"/>
  <c r="G29" i="37"/>
  <c r="BX27" i="30"/>
  <c r="IZ27" i="30" s="1"/>
  <c r="L7" i="2"/>
  <c r="G11" i="37"/>
  <c r="BX9" i="30"/>
  <c r="IZ9" i="30" s="1"/>
  <c r="L15" i="2"/>
  <c r="G19" i="37"/>
  <c r="BX17" i="30"/>
  <c r="IZ17" i="30" s="1"/>
  <c r="L19" i="2"/>
  <c r="G23" i="37"/>
  <c r="BX21" i="30"/>
  <c r="IZ21" i="30" s="1"/>
  <c r="L27" i="2"/>
  <c r="G31" i="37"/>
  <c r="BX29" i="30"/>
  <c r="IZ29" i="30" s="1"/>
  <c r="L35" i="2"/>
  <c r="G39" i="37"/>
  <c r="BX37" i="30"/>
  <c r="IZ37" i="30" s="1"/>
  <c r="L43" i="2"/>
  <c r="G47" i="37"/>
  <c r="BX45" i="30"/>
  <c r="L51" i="2"/>
  <c r="G55" i="37"/>
  <c r="BX53" i="30"/>
  <c r="L59" i="2"/>
  <c r="G63" i="37"/>
  <c r="BX61" i="30"/>
  <c r="L67" i="2"/>
  <c r="G71" i="37"/>
  <c r="BX69" i="30"/>
  <c r="L75" i="2"/>
  <c r="G79" i="37"/>
  <c r="BX77" i="30"/>
  <c r="L83" i="2"/>
  <c r="G87" i="37"/>
  <c r="BX85" i="30"/>
  <c r="L91" i="2"/>
  <c r="G95" i="37"/>
  <c r="BX93" i="30"/>
  <c r="L99" i="2"/>
  <c r="G103" i="37"/>
  <c r="BX101" i="30"/>
  <c r="L107" i="2"/>
  <c r="G111" i="37"/>
  <c r="BX109" i="30"/>
  <c r="L115" i="2"/>
  <c r="G119" i="37"/>
  <c r="BX117" i="30"/>
  <c r="L123" i="2"/>
  <c r="G127" i="37"/>
  <c r="BX125" i="30"/>
  <c r="L131" i="2"/>
  <c r="G135" i="37"/>
  <c r="BX133" i="30"/>
  <c r="L139" i="2"/>
  <c r="G143" i="37"/>
  <c r="BX141" i="30"/>
  <c r="L143" i="2"/>
  <c r="G147" i="37"/>
  <c r="BX145" i="30"/>
  <c r="L151" i="2"/>
  <c r="G155" i="37"/>
  <c r="BX153" i="30"/>
  <c r="L155" i="2"/>
  <c r="G159" i="37"/>
  <c r="BX157" i="30"/>
  <c r="L159" i="2"/>
  <c r="G163" i="37"/>
  <c r="BX161" i="30"/>
  <c r="L163" i="2"/>
  <c r="G167" i="37"/>
  <c r="BX165" i="30"/>
  <c r="L167" i="2"/>
  <c r="G171" i="37"/>
  <c r="BX169" i="30"/>
  <c r="L171" i="2"/>
  <c r="G175" i="37"/>
  <c r="BX173" i="30"/>
  <c r="L179" i="2"/>
  <c r="G183" i="37"/>
  <c r="BX181" i="30"/>
  <c r="L183" i="2"/>
  <c r="G187" i="37"/>
  <c r="BX185" i="30"/>
  <c r="L187" i="2"/>
  <c r="G191" i="37"/>
  <c r="BX189" i="30"/>
  <c r="L191" i="2"/>
  <c r="G195" i="37"/>
  <c r="BX193" i="30"/>
  <c r="L195" i="2"/>
  <c r="G199" i="37"/>
  <c r="BX197" i="30"/>
  <c r="L199" i="2"/>
  <c r="G203" i="37"/>
  <c r="BX201" i="30"/>
  <c r="L203" i="2"/>
  <c r="G207" i="37"/>
  <c r="BX205" i="30"/>
  <c r="L8" i="2"/>
  <c r="G12" i="37"/>
  <c r="GH12" i="37" s="1"/>
  <c r="BX10" i="30"/>
  <c r="IZ10" i="30" s="1"/>
  <c r="L12" i="2"/>
  <c r="G16" i="37"/>
  <c r="BX14" i="30"/>
  <c r="IZ14" i="30" s="1"/>
  <c r="L16" i="2"/>
  <c r="G20" i="37"/>
  <c r="BX18" i="30"/>
  <c r="IZ18" i="30" s="1"/>
  <c r="L20" i="2"/>
  <c r="G24" i="37"/>
  <c r="BX22" i="30"/>
  <c r="IZ22" i="30" s="1"/>
  <c r="L24" i="2"/>
  <c r="G28" i="37"/>
  <c r="GH28" i="37" s="1"/>
  <c r="BX26" i="30"/>
  <c r="IZ26" i="30" s="1"/>
  <c r="L28" i="2"/>
  <c r="G32" i="37"/>
  <c r="BX30" i="30"/>
  <c r="IZ30" i="30" s="1"/>
  <c r="L32" i="2"/>
  <c r="G36" i="37"/>
  <c r="BX34" i="30"/>
  <c r="IZ34" i="30" s="1"/>
  <c r="L36" i="2"/>
  <c r="G40" i="37"/>
  <c r="BX38" i="30"/>
  <c r="IZ38" i="30" s="1"/>
  <c r="L40" i="2"/>
  <c r="G44" i="37"/>
  <c r="BX42" i="30"/>
  <c r="IZ42" i="30" s="1"/>
  <c r="L44" i="2"/>
  <c r="G48" i="37"/>
  <c r="BX46" i="30"/>
  <c r="L48" i="2"/>
  <c r="G52" i="37"/>
  <c r="BX50" i="30"/>
  <c r="L52" i="2"/>
  <c r="G56" i="37"/>
  <c r="BX54" i="30"/>
  <c r="L56" i="2"/>
  <c r="G60" i="37"/>
  <c r="BX58" i="30"/>
  <c r="L60" i="2"/>
  <c r="G64" i="37"/>
  <c r="BX62" i="30"/>
  <c r="L64" i="2"/>
  <c r="G68" i="37"/>
  <c r="BX66" i="30"/>
  <c r="L68" i="2"/>
  <c r="G72" i="37"/>
  <c r="BX70" i="30"/>
  <c r="L72" i="2"/>
  <c r="G76" i="37"/>
  <c r="BX74" i="30"/>
  <c r="L76" i="2"/>
  <c r="G80" i="37"/>
  <c r="BX78" i="30"/>
  <c r="L80" i="2"/>
  <c r="G84" i="37"/>
  <c r="BX82" i="30"/>
  <c r="L84" i="2"/>
  <c r="G88" i="37"/>
  <c r="BX86" i="30"/>
  <c r="L88" i="2"/>
  <c r="G92" i="37"/>
  <c r="BX90" i="30"/>
  <c r="L92" i="2"/>
  <c r="G96" i="37"/>
  <c r="BX94" i="30"/>
  <c r="L96" i="2"/>
  <c r="G100" i="37"/>
  <c r="BX98" i="30"/>
  <c r="L100" i="2"/>
  <c r="G104" i="37"/>
  <c r="BX102" i="30"/>
  <c r="L104" i="2"/>
  <c r="G108" i="37"/>
  <c r="BX106" i="30"/>
  <c r="L108" i="2"/>
  <c r="G112" i="37"/>
  <c r="BX110" i="30"/>
  <c r="L112" i="2"/>
  <c r="G116" i="37"/>
  <c r="BX114" i="30"/>
  <c r="L116" i="2"/>
  <c r="G120" i="37"/>
  <c r="BX118" i="30"/>
  <c r="L120" i="2"/>
  <c r="G124" i="37"/>
  <c r="BX122" i="30"/>
  <c r="L124" i="2"/>
  <c r="G128" i="37"/>
  <c r="BX126" i="30"/>
  <c r="L128" i="2"/>
  <c r="G132" i="37"/>
  <c r="BX130" i="30"/>
  <c r="L132" i="2"/>
  <c r="G136" i="37"/>
  <c r="BX134" i="30"/>
  <c r="L136" i="2"/>
  <c r="G140" i="37"/>
  <c r="BX138" i="30"/>
  <c r="L140" i="2"/>
  <c r="G144" i="37"/>
  <c r="BX142" i="30"/>
  <c r="L144" i="2"/>
  <c r="G148" i="37"/>
  <c r="BX146" i="30"/>
  <c r="L148" i="2"/>
  <c r="G152" i="37"/>
  <c r="BX150" i="30"/>
  <c r="L152" i="2"/>
  <c r="G156" i="37"/>
  <c r="BX154" i="30"/>
  <c r="L156" i="2"/>
  <c r="G160" i="37"/>
  <c r="BX158" i="30"/>
  <c r="L160" i="2"/>
  <c r="G164" i="37"/>
  <c r="BX162" i="30"/>
  <c r="L164" i="2"/>
  <c r="G168" i="37"/>
  <c r="BX166" i="30"/>
  <c r="L168" i="2"/>
  <c r="G172" i="37"/>
  <c r="BX170" i="30"/>
  <c r="L172" i="2"/>
  <c r="G176" i="37"/>
  <c r="BX174" i="30"/>
  <c r="L176" i="2"/>
  <c r="G180" i="37"/>
  <c r="BX178" i="30"/>
  <c r="L180" i="2"/>
  <c r="G184" i="37"/>
  <c r="BX182" i="30"/>
  <c r="L184" i="2"/>
  <c r="G188" i="37"/>
  <c r="BX186" i="30"/>
  <c r="L188" i="2"/>
  <c r="G192" i="37"/>
  <c r="BX190" i="30"/>
  <c r="L192" i="2"/>
  <c r="G196" i="37"/>
  <c r="BX194" i="30"/>
  <c r="L196" i="2"/>
  <c r="G200" i="37"/>
  <c r="BX198" i="30"/>
  <c r="L200" i="2"/>
  <c r="G204" i="37"/>
  <c r="BX202" i="30"/>
  <c r="L204" i="2"/>
  <c r="G208" i="37"/>
  <c r="BX206" i="30"/>
  <c r="L21" i="2"/>
  <c r="G25" i="37"/>
  <c r="BX23" i="30"/>
  <c r="IZ23" i="30" s="1"/>
  <c r="L41" i="2"/>
  <c r="G45" i="37"/>
  <c r="BX43" i="30"/>
  <c r="L49" i="2"/>
  <c r="G53" i="37"/>
  <c r="BX51" i="30"/>
  <c r="L57" i="2"/>
  <c r="G61" i="37"/>
  <c r="BX59" i="30"/>
  <c r="L65" i="2"/>
  <c r="G69" i="37"/>
  <c r="BX67" i="30"/>
  <c r="L73" i="2"/>
  <c r="G77" i="37"/>
  <c r="BX75" i="30"/>
  <c r="L81" i="2"/>
  <c r="G85" i="37"/>
  <c r="BX83" i="30"/>
  <c r="L89" i="2"/>
  <c r="G93" i="37"/>
  <c r="BX91" i="30"/>
  <c r="L97" i="2"/>
  <c r="G101" i="37"/>
  <c r="BX99" i="30"/>
  <c r="L105" i="2"/>
  <c r="G109" i="37"/>
  <c r="BX107" i="30"/>
  <c r="L113" i="2"/>
  <c r="G117" i="37"/>
  <c r="BX115" i="30"/>
  <c r="L125" i="2"/>
  <c r="G129" i="37"/>
  <c r="BX127" i="30"/>
  <c r="L133" i="2"/>
  <c r="G137" i="37"/>
  <c r="BX135" i="30"/>
  <c r="L141" i="2"/>
  <c r="G145" i="37"/>
  <c r="BX143" i="30"/>
  <c r="L149" i="2"/>
  <c r="G153" i="37"/>
  <c r="BX151" i="30"/>
  <c r="L157" i="2"/>
  <c r="G161" i="37"/>
  <c r="BX159" i="30"/>
  <c r="L165" i="2"/>
  <c r="G169" i="37"/>
  <c r="BX167" i="30"/>
  <c r="L173" i="2"/>
  <c r="G177" i="37"/>
  <c r="BX175" i="30"/>
  <c r="L181" i="2"/>
  <c r="G185" i="37"/>
  <c r="BX183" i="30"/>
  <c r="L193" i="2"/>
  <c r="G197" i="37"/>
  <c r="BX195" i="30"/>
  <c r="L205" i="2"/>
  <c r="G209" i="37"/>
  <c r="BX207" i="30"/>
  <c r="C8" i="30"/>
  <c r="GJ25" i="37" l="1"/>
  <c r="GD25" i="37"/>
  <c r="FY25" i="37"/>
  <c r="FX25" i="37"/>
  <c r="FZ25" i="37"/>
  <c r="AB25" i="85" s="1"/>
  <c r="FU25" i="37"/>
  <c r="GE25" i="37"/>
  <c r="AD25" i="85" s="1"/>
  <c r="DB25" i="85" s="1"/>
  <c r="FV25" i="37"/>
  <c r="GA25" i="37"/>
  <c r="AE25" i="85" s="1"/>
  <c r="GC25" i="37"/>
  <c r="GB25" i="37"/>
  <c r="AF25" i="85" s="1"/>
  <c r="AY25" i="85" s="1"/>
  <c r="FW25" i="37"/>
  <c r="Z25" i="85" s="1"/>
  <c r="FT25" i="37"/>
  <c r="GF25" i="37"/>
  <c r="GG25" i="37"/>
  <c r="GI25" i="37"/>
  <c r="GH25" i="37"/>
  <c r="GJ36" i="37"/>
  <c r="FU36" i="37"/>
  <c r="GE36" i="37"/>
  <c r="AD36" i="85" s="1"/>
  <c r="DB36" i="85" s="1"/>
  <c r="FZ36" i="37"/>
  <c r="AB36" i="85" s="1"/>
  <c r="GB36" i="37"/>
  <c r="AF36" i="85" s="1"/>
  <c r="AY36" i="85" s="1"/>
  <c r="GA36" i="37"/>
  <c r="AE36" i="85" s="1"/>
  <c r="FV36" i="37"/>
  <c r="GC36" i="37"/>
  <c r="FX36" i="37"/>
  <c r="FW36" i="37"/>
  <c r="Z36" i="85" s="1"/>
  <c r="FY36" i="37"/>
  <c r="GD36" i="37"/>
  <c r="FT36" i="37"/>
  <c r="GF36" i="37"/>
  <c r="GG36" i="37"/>
  <c r="GH36" i="37"/>
  <c r="GI36" i="37"/>
  <c r="GJ20" i="37"/>
  <c r="FU20" i="37"/>
  <c r="GE20" i="37"/>
  <c r="AD20" i="85" s="1"/>
  <c r="DB20" i="85" s="1"/>
  <c r="FZ20" i="37"/>
  <c r="AB20" i="85" s="1"/>
  <c r="GB20" i="37"/>
  <c r="AF20" i="85" s="1"/>
  <c r="AY20" i="85" s="1"/>
  <c r="GA20" i="37"/>
  <c r="AE20" i="85" s="1"/>
  <c r="FV20" i="37"/>
  <c r="GC20" i="37"/>
  <c r="FX20" i="37"/>
  <c r="FW20" i="37"/>
  <c r="Z20" i="85" s="1"/>
  <c r="FY20" i="37"/>
  <c r="GD20" i="37"/>
  <c r="FT20" i="37"/>
  <c r="GF20" i="37"/>
  <c r="GG20" i="37"/>
  <c r="GH20" i="37"/>
  <c r="GI20" i="37"/>
  <c r="GJ23" i="37"/>
  <c r="GE23" i="37"/>
  <c r="AD23" i="85" s="1"/>
  <c r="DB23" i="85" s="1"/>
  <c r="GD23" i="37"/>
  <c r="FY23" i="37"/>
  <c r="GA23" i="37"/>
  <c r="AE23" i="85" s="1"/>
  <c r="FZ23" i="37"/>
  <c r="AB23" i="85" s="1"/>
  <c r="FU23" i="37"/>
  <c r="GB23" i="37"/>
  <c r="AF23" i="85" s="1"/>
  <c r="AY23" i="85" s="1"/>
  <c r="FW23" i="37"/>
  <c r="Z23" i="85" s="1"/>
  <c r="FV23" i="37"/>
  <c r="FX23" i="37"/>
  <c r="GC23" i="37"/>
  <c r="FT23" i="37"/>
  <c r="GF23" i="37"/>
  <c r="GG23" i="37"/>
  <c r="GH23" i="37"/>
  <c r="GI23" i="37"/>
  <c r="GJ13" i="37"/>
  <c r="FU13" i="37"/>
  <c r="GC13" i="37"/>
  <c r="FY13" i="37"/>
  <c r="GB13" i="37"/>
  <c r="AF13" i="85" s="1"/>
  <c r="AY13" i="85" s="1"/>
  <c r="GE13" i="37"/>
  <c r="FT13" i="37"/>
  <c r="FX13" i="37"/>
  <c r="GA13" i="37"/>
  <c r="AE13" i="85" s="1"/>
  <c r="GD13" i="37"/>
  <c r="FW13" i="37"/>
  <c r="Z13" i="85" s="1"/>
  <c r="FZ13" i="37"/>
  <c r="AB13" i="85" s="1"/>
  <c r="FV13" i="37"/>
  <c r="GF13" i="37"/>
  <c r="GG13" i="37"/>
  <c r="GJ35" i="37"/>
  <c r="GA35" i="37"/>
  <c r="AE35" i="85" s="1"/>
  <c r="FZ35" i="37"/>
  <c r="AB35" i="85" s="1"/>
  <c r="FU35" i="37"/>
  <c r="GB35" i="37"/>
  <c r="AF35" i="85" s="1"/>
  <c r="AY35" i="85" s="1"/>
  <c r="FW35" i="37"/>
  <c r="Z35" i="85" s="1"/>
  <c r="FV35" i="37"/>
  <c r="FX35" i="37"/>
  <c r="GC35" i="37"/>
  <c r="GE35" i="37"/>
  <c r="GD35" i="37"/>
  <c r="FY35" i="37"/>
  <c r="FT35" i="37"/>
  <c r="GF35" i="37"/>
  <c r="GG35" i="37"/>
  <c r="GJ21" i="37"/>
  <c r="FZ21" i="37"/>
  <c r="AB21" i="85" s="1"/>
  <c r="FU21" i="37"/>
  <c r="GE21" i="37"/>
  <c r="AD21" i="85" s="1"/>
  <c r="DB21" i="85" s="1"/>
  <c r="FV21" i="37"/>
  <c r="GA21" i="37"/>
  <c r="AE21" i="85" s="1"/>
  <c r="GC21" i="37"/>
  <c r="GB21" i="37"/>
  <c r="AF21" i="85" s="1"/>
  <c r="AY21" i="85" s="1"/>
  <c r="FW21" i="37"/>
  <c r="Z21" i="85" s="1"/>
  <c r="GD21" i="37"/>
  <c r="FY21" i="37"/>
  <c r="FX21" i="37"/>
  <c r="FT21" i="37"/>
  <c r="GF21" i="37"/>
  <c r="GG21" i="37"/>
  <c r="GH21" i="37"/>
  <c r="GI21" i="37"/>
  <c r="GJ34" i="37"/>
  <c r="GA34" i="37"/>
  <c r="AE34" i="85" s="1"/>
  <c r="FV34" i="37"/>
  <c r="FU34" i="37"/>
  <c r="FT34" i="37"/>
  <c r="FW34" i="37"/>
  <c r="Z34" i="85" s="1"/>
  <c r="GB34" i="37"/>
  <c r="AF34" i="85" s="1"/>
  <c r="AY34" i="85" s="1"/>
  <c r="GD34" i="37"/>
  <c r="GC34" i="37"/>
  <c r="FX34" i="37"/>
  <c r="GE34" i="37"/>
  <c r="AD34" i="85" s="1"/>
  <c r="DB34" i="85" s="1"/>
  <c r="FZ34" i="37"/>
  <c r="AB34" i="85" s="1"/>
  <c r="FY34" i="37"/>
  <c r="GG34" i="37"/>
  <c r="GF34" i="37"/>
  <c r="GH34" i="37"/>
  <c r="GJ18" i="37"/>
  <c r="GA18" i="37"/>
  <c r="AE18" i="85" s="1"/>
  <c r="FV18" i="37"/>
  <c r="FU18" i="37"/>
  <c r="FW18" i="37"/>
  <c r="Z18" i="85" s="1"/>
  <c r="GB18" i="37"/>
  <c r="AF18" i="85" s="1"/>
  <c r="AY18" i="85" s="1"/>
  <c r="GD18" i="37"/>
  <c r="GC18" i="37"/>
  <c r="FX18" i="37"/>
  <c r="FT18" i="37"/>
  <c r="GE18" i="37"/>
  <c r="FZ18" i="37"/>
  <c r="AB18" i="85" s="1"/>
  <c r="FY18" i="37"/>
  <c r="GG18" i="37"/>
  <c r="GF18" i="37"/>
  <c r="GH18" i="37"/>
  <c r="GJ41" i="37"/>
  <c r="GD41" i="37"/>
  <c r="FY41" i="37"/>
  <c r="FX41" i="37"/>
  <c r="FZ41" i="37"/>
  <c r="AB41" i="85" s="1"/>
  <c r="FU41" i="37"/>
  <c r="GE41" i="37"/>
  <c r="FV41" i="37"/>
  <c r="GA41" i="37"/>
  <c r="AE41" i="85" s="1"/>
  <c r="GC41" i="37"/>
  <c r="GB41" i="37"/>
  <c r="AF41" i="85" s="1"/>
  <c r="AY41" i="85" s="1"/>
  <c r="FW41" i="37"/>
  <c r="Z41" i="85" s="1"/>
  <c r="FT41" i="37"/>
  <c r="GF41" i="37"/>
  <c r="GG41" i="37"/>
  <c r="GH41" i="37"/>
  <c r="GI34" i="37"/>
  <c r="AD41" i="85"/>
  <c r="DB41" i="85" s="1"/>
  <c r="GJ40" i="37"/>
  <c r="FY40" i="37"/>
  <c r="GD40" i="37"/>
  <c r="FU40" i="37"/>
  <c r="GE40" i="37"/>
  <c r="AD40" i="85" s="1"/>
  <c r="DB40" i="85" s="1"/>
  <c r="FZ40" i="37"/>
  <c r="AB40" i="85" s="1"/>
  <c r="GB40" i="37"/>
  <c r="AF40" i="85" s="1"/>
  <c r="AY40" i="85" s="1"/>
  <c r="GA40" i="37"/>
  <c r="AE40" i="85" s="1"/>
  <c r="FV40" i="37"/>
  <c r="GC40" i="37"/>
  <c r="FX40" i="37"/>
  <c r="FW40" i="37"/>
  <c r="Z40" i="85" s="1"/>
  <c r="FT40" i="37"/>
  <c r="GF40" i="37"/>
  <c r="GG40" i="37"/>
  <c r="GH40" i="37"/>
  <c r="GI40" i="37"/>
  <c r="GJ24" i="37"/>
  <c r="FY24" i="37"/>
  <c r="GD24" i="37"/>
  <c r="FU24" i="37"/>
  <c r="GE24" i="37"/>
  <c r="AD24" i="85" s="1"/>
  <c r="DB24" i="85" s="1"/>
  <c r="FZ24" i="37"/>
  <c r="AB24" i="85" s="1"/>
  <c r="GB24" i="37"/>
  <c r="AF24" i="85" s="1"/>
  <c r="AY24" i="85" s="1"/>
  <c r="GA24" i="37"/>
  <c r="AE24" i="85" s="1"/>
  <c r="FV24" i="37"/>
  <c r="GC24" i="37"/>
  <c r="FX24" i="37"/>
  <c r="FW24" i="37"/>
  <c r="Z24" i="85" s="1"/>
  <c r="FT24" i="37"/>
  <c r="GF24" i="37"/>
  <c r="GG24" i="37"/>
  <c r="GH24" i="37"/>
  <c r="GJ31" i="37"/>
  <c r="GB31" i="37"/>
  <c r="AF31" i="85" s="1"/>
  <c r="AY31" i="85" s="1"/>
  <c r="FW31" i="37"/>
  <c r="Z31" i="85" s="1"/>
  <c r="FV31" i="37"/>
  <c r="FX31" i="37"/>
  <c r="GC31" i="37"/>
  <c r="GE31" i="37"/>
  <c r="AD31" i="85" s="1"/>
  <c r="DB31" i="85" s="1"/>
  <c r="GD31" i="37"/>
  <c r="FY31" i="37"/>
  <c r="GA31" i="37"/>
  <c r="AE31" i="85" s="1"/>
  <c r="FZ31" i="37"/>
  <c r="AB31" i="85" s="1"/>
  <c r="FU31" i="37"/>
  <c r="FT31" i="37"/>
  <c r="GF31" i="37"/>
  <c r="GG31" i="37"/>
  <c r="GH31" i="37"/>
  <c r="GJ29" i="37"/>
  <c r="GC29" i="37"/>
  <c r="GB29" i="37"/>
  <c r="AF29" i="85" s="1"/>
  <c r="AY29" i="85" s="1"/>
  <c r="FW29" i="37"/>
  <c r="Z29" i="85" s="1"/>
  <c r="GD29" i="37"/>
  <c r="FY29" i="37"/>
  <c r="FX29" i="37"/>
  <c r="FZ29" i="37"/>
  <c r="AB29" i="85" s="1"/>
  <c r="FU29" i="37"/>
  <c r="GE29" i="37"/>
  <c r="FV29" i="37"/>
  <c r="GA29" i="37"/>
  <c r="AE29" i="85" s="1"/>
  <c r="FT29" i="37"/>
  <c r="GF29" i="37"/>
  <c r="GG29" i="37"/>
  <c r="GJ43" i="37"/>
  <c r="FX43" i="37"/>
  <c r="GC43" i="37"/>
  <c r="GE43" i="37"/>
  <c r="AD43" i="85" s="1"/>
  <c r="DB43" i="85" s="1"/>
  <c r="GD43" i="37"/>
  <c r="FY43" i="37"/>
  <c r="GA43" i="37"/>
  <c r="AE43" i="85" s="1"/>
  <c r="FZ43" i="37"/>
  <c r="AB43" i="85" s="1"/>
  <c r="FU43" i="37"/>
  <c r="GB43" i="37"/>
  <c r="AF43" i="85" s="1"/>
  <c r="AY43" i="85" s="1"/>
  <c r="FW43" i="37"/>
  <c r="Z43" i="85" s="1"/>
  <c r="FV43" i="37"/>
  <c r="FT43" i="37"/>
  <c r="GF43" i="37"/>
  <c r="GG43" i="37"/>
  <c r="GH43" i="37"/>
  <c r="GI43" i="37"/>
  <c r="GJ37" i="37"/>
  <c r="FZ37" i="37"/>
  <c r="AB37" i="85" s="1"/>
  <c r="FU37" i="37"/>
  <c r="GE37" i="37"/>
  <c r="AD37" i="85" s="1"/>
  <c r="DB37" i="85" s="1"/>
  <c r="FV37" i="37"/>
  <c r="GA37" i="37"/>
  <c r="AE37" i="85" s="1"/>
  <c r="GC37" i="37"/>
  <c r="GB37" i="37"/>
  <c r="AF37" i="85" s="1"/>
  <c r="AY37" i="85" s="1"/>
  <c r="FW37" i="37"/>
  <c r="Z37" i="85" s="1"/>
  <c r="GD37" i="37"/>
  <c r="FY37" i="37"/>
  <c r="FX37" i="37"/>
  <c r="FT37" i="37"/>
  <c r="GF37" i="37"/>
  <c r="GH37" i="37"/>
  <c r="GG37" i="37"/>
  <c r="GI37" i="37"/>
  <c r="GJ38" i="37"/>
  <c r="GE38" i="37"/>
  <c r="AD38" i="85" s="1"/>
  <c r="DB38" i="85" s="1"/>
  <c r="FZ38" i="37"/>
  <c r="AB38" i="85" s="1"/>
  <c r="FY38" i="37"/>
  <c r="GA38" i="37"/>
  <c r="AE38" i="85" s="1"/>
  <c r="FV38" i="37"/>
  <c r="FU38" i="37"/>
  <c r="FW38" i="37"/>
  <c r="Z38" i="85" s="1"/>
  <c r="GB38" i="37"/>
  <c r="AF38" i="85" s="1"/>
  <c r="AY38" i="85" s="1"/>
  <c r="GD38" i="37"/>
  <c r="GC38" i="37"/>
  <c r="FX38" i="37"/>
  <c r="FT38" i="37"/>
  <c r="GF38" i="37"/>
  <c r="GG38" i="37"/>
  <c r="GH38" i="37"/>
  <c r="GI38" i="37"/>
  <c r="GJ22" i="37"/>
  <c r="GE22" i="37"/>
  <c r="AD22" i="85" s="1"/>
  <c r="DB22" i="85" s="1"/>
  <c r="FZ22" i="37"/>
  <c r="AB22" i="85" s="1"/>
  <c r="FY22" i="37"/>
  <c r="GA22" i="37"/>
  <c r="AE22" i="85" s="1"/>
  <c r="FV22" i="37"/>
  <c r="FU22" i="37"/>
  <c r="FW22" i="37"/>
  <c r="Z22" i="85" s="1"/>
  <c r="GB22" i="37"/>
  <c r="AF22" i="85" s="1"/>
  <c r="AY22" i="85" s="1"/>
  <c r="GD22" i="37"/>
  <c r="GC22" i="37"/>
  <c r="FX22" i="37"/>
  <c r="FT22" i="37"/>
  <c r="GF22" i="37"/>
  <c r="GG22" i="37"/>
  <c r="GH22" i="37"/>
  <c r="GI22" i="37"/>
  <c r="GH35" i="37"/>
  <c r="AD13" i="85"/>
  <c r="DB13" i="85" s="1"/>
  <c r="GH29" i="37"/>
  <c r="AD18" i="85"/>
  <c r="DB18" i="85" s="1"/>
  <c r="GJ44" i="37"/>
  <c r="GC44" i="37"/>
  <c r="FX44" i="37"/>
  <c r="FW44" i="37"/>
  <c r="Z44" i="85" s="1"/>
  <c r="FY44" i="37"/>
  <c r="GD44" i="37"/>
  <c r="FU44" i="37"/>
  <c r="GE44" i="37"/>
  <c r="AD44" i="85" s="1"/>
  <c r="DB44" i="85" s="1"/>
  <c r="FZ44" i="37"/>
  <c r="AB44" i="85" s="1"/>
  <c r="GB44" i="37"/>
  <c r="AF44" i="85" s="1"/>
  <c r="AY44" i="85" s="1"/>
  <c r="GA44" i="37"/>
  <c r="AE44" i="85" s="1"/>
  <c r="FV44" i="37"/>
  <c r="FT44" i="37"/>
  <c r="GF44" i="37"/>
  <c r="GG44" i="37"/>
  <c r="GH44" i="37"/>
  <c r="GJ28" i="37"/>
  <c r="GC28" i="37"/>
  <c r="FX28" i="37"/>
  <c r="FW28" i="37"/>
  <c r="Z28" i="85" s="1"/>
  <c r="FY28" i="37"/>
  <c r="GD28" i="37"/>
  <c r="FU28" i="37"/>
  <c r="GE28" i="37"/>
  <c r="FZ28" i="37"/>
  <c r="AB28" i="85" s="1"/>
  <c r="GB28" i="37"/>
  <c r="AF28" i="85" s="1"/>
  <c r="AY28" i="85" s="1"/>
  <c r="GA28" i="37"/>
  <c r="AE28" i="85" s="1"/>
  <c r="FV28" i="37"/>
  <c r="FT28" i="37"/>
  <c r="GF28" i="37"/>
  <c r="GG28" i="37"/>
  <c r="GJ12" i="37"/>
  <c r="GB12" i="37"/>
  <c r="AF12" i="85" s="1"/>
  <c r="AY12" i="85" s="1"/>
  <c r="FX12" i="37"/>
  <c r="FW12" i="37"/>
  <c r="Z12" i="85" s="1"/>
  <c r="FZ12" i="37"/>
  <c r="AB12" i="85" s="1"/>
  <c r="GC12" i="37"/>
  <c r="FV12" i="37"/>
  <c r="FY12" i="37"/>
  <c r="GE12" i="37"/>
  <c r="FU12" i="37"/>
  <c r="GA12" i="37"/>
  <c r="AE12" i="85" s="1"/>
  <c r="GD12" i="37"/>
  <c r="FT12" i="37"/>
  <c r="GF12" i="37"/>
  <c r="GG12" i="37"/>
  <c r="GJ39" i="37"/>
  <c r="GE39" i="37"/>
  <c r="AD39" i="85" s="1"/>
  <c r="DB39" i="85" s="1"/>
  <c r="GD39" i="37"/>
  <c r="FY39" i="37"/>
  <c r="GA39" i="37"/>
  <c r="AE39" i="85" s="1"/>
  <c r="FZ39" i="37"/>
  <c r="AB39" i="85" s="1"/>
  <c r="FU39" i="37"/>
  <c r="GB39" i="37"/>
  <c r="AF39" i="85" s="1"/>
  <c r="AY39" i="85" s="1"/>
  <c r="FW39" i="37"/>
  <c r="Z39" i="85" s="1"/>
  <c r="FV39" i="37"/>
  <c r="FX39" i="37"/>
  <c r="GC39" i="37"/>
  <c r="FT39" i="37"/>
  <c r="GF39" i="37"/>
  <c r="GG39" i="37"/>
  <c r="GI39" i="37"/>
  <c r="GH39" i="37"/>
  <c r="GJ11" i="37"/>
  <c r="GA11" i="37"/>
  <c r="AE11" i="85" s="1"/>
  <c r="FW11" i="37"/>
  <c r="Z11" i="85" s="1"/>
  <c r="GE11" i="37"/>
  <c r="AD11" i="85" s="1"/>
  <c r="DB11" i="85" s="1"/>
  <c r="FU11" i="37"/>
  <c r="FX11" i="37"/>
  <c r="GD11" i="37"/>
  <c r="FZ11" i="37"/>
  <c r="AB11" i="85" s="1"/>
  <c r="FT11" i="37"/>
  <c r="GC11" i="37"/>
  <c r="FV11" i="37"/>
  <c r="FY11" i="37"/>
  <c r="GB11" i="37"/>
  <c r="AF11" i="85" s="1"/>
  <c r="AY11" i="85" s="1"/>
  <c r="GF11" i="37"/>
  <c r="GG11" i="37"/>
  <c r="GI11" i="37"/>
  <c r="GH11" i="37"/>
  <c r="GJ15" i="37"/>
  <c r="GE15" i="37"/>
  <c r="AD15" i="85" s="1"/>
  <c r="DB15" i="85" s="1"/>
  <c r="GA15" i="37"/>
  <c r="AE15" i="85" s="1"/>
  <c r="FW15" i="37"/>
  <c r="Z15" i="85" s="1"/>
  <c r="GD15" i="37"/>
  <c r="FZ15" i="37"/>
  <c r="AB15" i="85" s="1"/>
  <c r="FV15" i="37"/>
  <c r="FY15" i="37"/>
  <c r="GB15" i="37"/>
  <c r="AF15" i="85" s="1"/>
  <c r="AY15" i="85" s="1"/>
  <c r="FU15" i="37"/>
  <c r="FX15" i="37"/>
  <c r="FT15" i="37"/>
  <c r="GC15" i="37"/>
  <c r="GF15" i="37"/>
  <c r="GG15" i="37"/>
  <c r="GH15" i="37"/>
  <c r="GJ42" i="37"/>
  <c r="GD42" i="37"/>
  <c r="GC42" i="37"/>
  <c r="FX42" i="37"/>
  <c r="GE42" i="37"/>
  <c r="AD42" i="85" s="1"/>
  <c r="DB42" i="85" s="1"/>
  <c r="FZ42" i="37"/>
  <c r="AB42" i="85" s="1"/>
  <c r="FY42" i="37"/>
  <c r="GA42" i="37"/>
  <c r="AE42" i="85" s="1"/>
  <c r="FV42" i="37"/>
  <c r="FU42" i="37"/>
  <c r="FW42" i="37"/>
  <c r="Z42" i="85" s="1"/>
  <c r="GB42" i="37"/>
  <c r="AF42" i="85" s="1"/>
  <c r="AY42" i="85" s="1"/>
  <c r="FT42" i="37"/>
  <c r="GF42" i="37"/>
  <c r="GG42" i="37"/>
  <c r="GH42" i="37"/>
  <c r="GJ26" i="37"/>
  <c r="GD26" i="37"/>
  <c r="GC26" i="37"/>
  <c r="FX26" i="37"/>
  <c r="GE26" i="37"/>
  <c r="AD26" i="85" s="1"/>
  <c r="DB26" i="85" s="1"/>
  <c r="FZ26" i="37"/>
  <c r="AB26" i="85" s="1"/>
  <c r="FY26" i="37"/>
  <c r="GA26" i="37"/>
  <c r="AE26" i="85" s="1"/>
  <c r="FV26" i="37"/>
  <c r="FU26" i="37"/>
  <c r="FW26" i="37"/>
  <c r="Z26" i="85" s="1"/>
  <c r="GB26" i="37"/>
  <c r="AF26" i="85" s="1"/>
  <c r="AY26" i="85" s="1"/>
  <c r="FT26" i="37"/>
  <c r="GF26" i="37"/>
  <c r="GG26" i="37"/>
  <c r="GH26" i="37"/>
  <c r="GJ17" i="37"/>
  <c r="FV17" i="37"/>
  <c r="GA17" i="37"/>
  <c r="AE17" i="85" s="1"/>
  <c r="GC17" i="37"/>
  <c r="GB17" i="37"/>
  <c r="AF17" i="85" s="1"/>
  <c r="AY17" i="85" s="1"/>
  <c r="FW17" i="37"/>
  <c r="Z17" i="85" s="1"/>
  <c r="GD17" i="37"/>
  <c r="FY17" i="37"/>
  <c r="FX17" i="37"/>
  <c r="FZ17" i="37"/>
  <c r="AB17" i="85" s="1"/>
  <c r="FU17" i="37"/>
  <c r="GE17" i="37"/>
  <c r="AD17" i="85" s="1"/>
  <c r="DB17" i="85" s="1"/>
  <c r="FT17" i="37"/>
  <c r="GG17" i="37"/>
  <c r="GF17" i="37"/>
  <c r="GH17" i="37"/>
  <c r="GI24" i="37"/>
  <c r="AD12" i="85"/>
  <c r="DB12" i="85" s="1"/>
  <c r="GH13" i="37"/>
  <c r="GI31" i="37"/>
  <c r="GJ32" i="37"/>
  <c r="GB32" i="37"/>
  <c r="AF32" i="85" s="1"/>
  <c r="AY32" i="85" s="1"/>
  <c r="GA32" i="37"/>
  <c r="AE32" i="85" s="1"/>
  <c r="FV32" i="37"/>
  <c r="GC32" i="37"/>
  <c r="FX32" i="37"/>
  <c r="FW32" i="37"/>
  <c r="Z32" i="85" s="1"/>
  <c r="FY32" i="37"/>
  <c r="GD32" i="37"/>
  <c r="FU32" i="37"/>
  <c r="GE32" i="37"/>
  <c r="AD32" i="85" s="1"/>
  <c r="DB32" i="85" s="1"/>
  <c r="FZ32" i="37"/>
  <c r="AB32" i="85" s="1"/>
  <c r="FT32" i="37"/>
  <c r="GF32" i="37"/>
  <c r="GG32" i="37"/>
  <c r="GH32" i="37"/>
  <c r="GI32" i="37"/>
  <c r="GJ16" i="37"/>
  <c r="GB16" i="37"/>
  <c r="AF16" i="85" s="1"/>
  <c r="AY16" i="85" s="1"/>
  <c r="GA16" i="37"/>
  <c r="AE16" i="85" s="1"/>
  <c r="GC16" i="37"/>
  <c r="FX16" i="37"/>
  <c r="FW16" i="37"/>
  <c r="Z16" i="85" s="1"/>
  <c r="FY16" i="37"/>
  <c r="GD16" i="37"/>
  <c r="GE16" i="37"/>
  <c r="AD16" i="85" s="1"/>
  <c r="DB16" i="85" s="1"/>
  <c r="FZ16" i="37"/>
  <c r="AB16" i="85" s="1"/>
  <c r="FT16" i="37"/>
  <c r="FV16" i="37"/>
  <c r="FU16" i="37"/>
  <c r="GF16" i="37"/>
  <c r="GG16" i="37"/>
  <c r="GH16" i="37"/>
  <c r="GJ19" i="37"/>
  <c r="GA19" i="37"/>
  <c r="AE19" i="85" s="1"/>
  <c r="FZ19" i="37"/>
  <c r="AB19" i="85" s="1"/>
  <c r="FU19" i="37"/>
  <c r="GB19" i="37"/>
  <c r="AF19" i="85" s="1"/>
  <c r="AY19" i="85" s="1"/>
  <c r="FW19" i="37"/>
  <c r="Z19" i="85" s="1"/>
  <c r="FV19" i="37"/>
  <c r="FX19" i="37"/>
  <c r="GC19" i="37"/>
  <c r="GE19" i="37"/>
  <c r="AD19" i="85" s="1"/>
  <c r="DB19" i="85" s="1"/>
  <c r="GD19" i="37"/>
  <c r="FY19" i="37"/>
  <c r="FT19" i="37"/>
  <c r="GF19" i="37"/>
  <c r="GG19" i="37"/>
  <c r="GH19" i="37"/>
  <c r="GJ27" i="37"/>
  <c r="FX27" i="37"/>
  <c r="GC27" i="37"/>
  <c r="GE27" i="37"/>
  <c r="AD27" i="85" s="1"/>
  <c r="DB27" i="85" s="1"/>
  <c r="GD27" i="37"/>
  <c r="FY27" i="37"/>
  <c r="GA27" i="37"/>
  <c r="AE27" i="85" s="1"/>
  <c r="FZ27" i="37"/>
  <c r="AB27" i="85" s="1"/>
  <c r="FU27" i="37"/>
  <c r="GB27" i="37"/>
  <c r="AF27" i="85" s="1"/>
  <c r="AY27" i="85" s="1"/>
  <c r="FW27" i="37"/>
  <c r="Z27" i="85" s="1"/>
  <c r="FV27" i="37"/>
  <c r="FT27" i="37"/>
  <c r="GF27" i="37"/>
  <c r="GG27" i="37"/>
  <c r="GH27" i="37"/>
  <c r="GI27" i="37"/>
  <c r="GJ30" i="37"/>
  <c r="FW30" i="37"/>
  <c r="Z30" i="85" s="1"/>
  <c r="GB30" i="37"/>
  <c r="AF30" i="85" s="1"/>
  <c r="AY30" i="85" s="1"/>
  <c r="GD30" i="37"/>
  <c r="GC30" i="37"/>
  <c r="FX30" i="37"/>
  <c r="GE30" i="37"/>
  <c r="FZ30" i="37"/>
  <c r="AB30" i="85" s="1"/>
  <c r="FY30" i="37"/>
  <c r="GA30" i="37"/>
  <c r="AE30" i="85" s="1"/>
  <c r="FV30" i="37"/>
  <c r="FU30" i="37"/>
  <c r="FT30" i="37"/>
  <c r="GF30" i="37"/>
  <c r="GG30" i="37"/>
  <c r="GJ14" i="37"/>
  <c r="FZ14" i="37"/>
  <c r="AB14" i="85" s="1"/>
  <c r="FV14" i="37"/>
  <c r="FT14" i="37"/>
  <c r="GD14" i="37"/>
  <c r="FW14" i="37"/>
  <c r="Z14" i="85" s="1"/>
  <c r="GC14" i="37"/>
  <c r="FY14" i="37"/>
  <c r="GB14" i="37"/>
  <c r="AF14" i="85" s="1"/>
  <c r="AY14" i="85" s="1"/>
  <c r="GE14" i="37"/>
  <c r="AD14" i="85" s="1"/>
  <c r="DB14" i="85" s="1"/>
  <c r="FU14" i="37"/>
  <c r="FX14" i="37"/>
  <c r="GA14" i="37"/>
  <c r="AE14" i="85" s="1"/>
  <c r="GF14" i="37"/>
  <c r="GG14" i="37"/>
  <c r="GJ33" i="37"/>
  <c r="FV33" i="37"/>
  <c r="GA33" i="37"/>
  <c r="AE33" i="85" s="1"/>
  <c r="GC33" i="37"/>
  <c r="GB33" i="37"/>
  <c r="AF33" i="85" s="1"/>
  <c r="AY33" i="85" s="1"/>
  <c r="FW33" i="37"/>
  <c r="Z33" i="85" s="1"/>
  <c r="GD33" i="37"/>
  <c r="FY33" i="37"/>
  <c r="FX33" i="37"/>
  <c r="FZ33" i="37"/>
  <c r="AB33" i="85" s="1"/>
  <c r="FU33" i="37"/>
  <c r="GE33" i="37"/>
  <c r="AD33" i="85" s="1"/>
  <c r="DB33" i="85" s="1"/>
  <c r="FT33" i="37"/>
  <c r="GF33" i="37"/>
  <c r="GG33" i="37"/>
  <c r="GH33" i="37"/>
  <c r="GI33" i="37"/>
  <c r="GH30" i="37"/>
  <c r="AD28" i="85"/>
  <c r="DB28" i="85" s="1"/>
  <c r="GI26" i="37"/>
  <c r="GI44" i="37"/>
  <c r="GI15" i="37"/>
  <c r="GI17" i="37"/>
  <c r="GI18" i="37"/>
  <c r="DD10" i="85"/>
  <c r="F10" i="85"/>
  <c r="GI14" i="37"/>
  <c r="GI28" i="37"/>
  <c r="GI13" i="37"/>
  <c r="GI12" i="37"/>
  <c r="CZ35" i="37"/>
  <c r="DA35" i="37" s="1"/>
  <c r="AD35" i="85" s="1"/>
  <c r="DB35" i="85" s="1"/>
  <c r="GI35" i="37"/>
  <c r="GI19" i="37"/>
  <c r="CZ30" i="37"/>
  <c r="DA30" i="37" s="1"/>
  <c r="AD30" i="85" s="1"/>
  <c r="DB30" i="85" s="1"/>
  <c r="GI16" i="37"/>
  <c r="GI41" i="37"/>
  <c r="GI42" i="37"/>
  <c r="CZ29" i="37"/>
  <c r="DA29" i="37" s="1"/>
  <c r="AD29" i="85" s="1"/>
  <c r="DB29" i="85" s="1"/>
  <c r="IV8" i="30"/>
  <c r="D10" i="85"/>
  <c r="C10" i="85"/>
  <c r="BF10" i="85"/>
  <c r="EU197" i="37"/>
  <c r="EU161" i="37"/>
  <c r="EU129" i="37"/>
  <c r="EU93" i="37"/>
  <c r="EU61" i="37"/>
  <c r="EU208" i="37"/>
  <c r="EU192" i="37"/>
  <c r="EU176" i="37"/>
  <c r="EU160" i="37"/>
  <c r="IX146" i="30"/>
  <c r="IY146" i="30"/>
  <c r="IV146" i="30"/>
  <c r="IW146" i="30"/>
  <c r="BK146" i="30"/>
  <c r="EU128" i="37"/>
  <c r="IY114" i="30"/>
  <c r="IV114" i="30"/>
  <c r="IW114" i="30"/>
  <c r="IX114" i="30"/>
  <c r="BK114" i="30"/>
  <c r="IY98" i="30"/>
  <c r="IV98" i="30"/>
  <c r="IW98" i="30"/>
  <c r="IX98" i="30"/>
  <c r="BK98" i="30"/>
  <c r="IY82" i="30"/>
  <c r="IV82" i="30"/>
  <c r="IW82" i="30"/>
  <c r="IX82" i="30"/>
  <c r="BK82" i="30"/>
  <c r="IY66" i="30"/>
  <c r="IV66" i="30"/>
  <c r="IW66" i="30"/>
  <c r="IX66" i="30"/>
  <c r="BK66" i="30"/>
  <c r="IY50" i="30"/>
  <c r="IV50" i="30"/>
  <c r="IW50" i="30"/>
  <c r="IX50" i="30"/>
  <c r="BK50" i="30"/>
  <c r="IY34" i="30"/>
  <c r="IV34" i="30"/>
  <c r="IW34" i="30"/>
  <c r="IX34" i="30"/>
  <c r="BK34" i="30"/>
  <c r="IY18" i="30"/>
  <c r="IV18" i="30"/>
  <c r="IW18" i="30"/>
  <c r="IX18" i="30"/>
  <c r="BK18" i="30"/>
  <c r="EU199" i="37"/>
  <c r="EU183" i="37"/>
  <c r="EU163" i="37"/>
  <c r="EU143" i="37"/>
  <c r="EU111" i="37"/>
  <c r="IY85" i="30"/>
  <c r="IV85" i="30"/>
  <c r="IW85" i="30"/>
  <c r="IX85" i="30"/>
  <c r="BK85" i="30"/>
  <c r="IY53" i="30"/>
  <c r="IV53" i="30"/>
  <c r="IW53" i="30"/>
  <c r="IX53" i="30"/>
  <c r="BK53" i="30"/>
  <c r="EU47" i="37"/>
  <c r="IY21" i="30"/>
  <c r="IV21" i="30"/>
  <c r="IW21" i="30"/>
  <c r="IX21" i="30"/>
  <c r="BK21" i="30"/>
  <c r="IW11" i="30"/>
  <c r="IY11" i="30"/>
  <c r="IV11" i="30"/>
  <c r="IX11" i="30"/>
  <c r="BK11" i="30"/>
  <c r="IX129" i="30"/>
  <c r="IY129" i="30"/>
  <c r="IV129" i="30"/>
  <c r="IW129" i="30"/>
  <c r="BK129" i="30"/>
  <c r="IY97" i="30"/>
  <c r="IV97" i="30"/>
  <c r="IW97" i="30"/>
  <c r="IX97" i="30"/>
  <c r="BK97" i="30"/>
  <c r="EU91" i="37"/>
  <c r="IY65" i="30"/>
  <c r="IV65" i="30"/>
  <c r="IW65" i="30"/>
  <c r="IX65" i="30"/>
  <c r="BK65" i="30"/>
  <c r="EU59" i="37"/>
  <c r="IY33" i="30"/>
  <c r="IV33" i="30"/>
  <c r="IW33" i="30"/>
  <c r="IX33" i="30"/>
  <c r="BK33" i="30"/>
  <c r="IY19" i="30"/>
  <c r="IV19" i="30"/>
  <c r="IW19" i="30"/>
  <c r="IX19" i="30"/>
  <c r="BK19" i="30"/>
  <c r="EU206" i="37"/>
  <c r="IX192" i="30"/>
  <c r="IY192" i="30"/>
  <c r="IV192" i="30"/>
  <c r="IW192" i="30"/>
  <c r="BK192" i="30"/>
  <c r="IX176" i="30"/>
  <c r="IY176" i="30"/>
  <c r="IV176" i="30"/>
  <c r="IW176" i="30"/>
  <c r="BK176" i="30"/>
  <c r="EU174" i="37"/>
  <c r="IX160" i="30"/>
  <c r="IY160" i="30"/>
  <c r="IV160" i="30"/>
  <c r="IW160" i="30"/>
  <c r="BK160" i="30"/>
  <c r="EU158" i="37"/>
  <c r="IX144" i="30"/>
  <c r="IY144" i="30"/>
  <c r="IV144" i="30"/>
  <c r="IW144" i="30"/>
  <c r="BK144" i="30"/>
  <c r="EU142" i="37"/>
  <c r="EU126" i="37"/>
  <c r="EU110" i="37"/>
  <c r="EU94" i="37"/>
  <c r="EU78" i="37"/>
  <c r="EU62" i="37"/>
  <c r="IY48" i="30"/>
  <c r="IV48" i="30"/>
  <c r="IW48" i="30"/>
  <c r="IX48" i="30"/>
  <c r="BK48" i="30"/>
  <c r="IY71" i="30"/>
  <c r="IV71" i="30"/>
  <c r="IW71" i="30"/>
  <c r="IX71" i="30"/>
  <c r="BK71" i="30"/>
  <c r="EU209" i="37"/>
  <c r="IX175" i="30"/>
  <c r="IY175" i="30"/>
  <c r="IV175" i="30"/>
  <c r="IW175" i="30"/>
  <c r="BK175" i="30"/>
  <c r="EU169" i="37"/>
  <c r="IX143" i="30"/>
  <c r="IY143" i="30"/>
  <c r="IV143" i="30"/>
  <c r="IW143" i="30"/>
  <c r="BK143" i="30"/>
  <c r="EU137" i="37"/>
  <c r="IY107" i="30"/>
  <c r="IV107" i="30"/>
  <c r="IW107" i="30"/>
  <c r="IX107" i="30"/>
  <c r="BK107" i="30"/>
  <c r="EU101" i="37"/>
  <c r="IY75" i="30"/>
  <c r="IV75" i="30"/>
  <c r="IW75" i="30"/>
  <c r="IX75" i="30"/>
  <c r="BK75" i="30"/>
  <c r="EU69" i="37"/>
  <c r="IY43" i="30"/>
  <c r="IV43" i="30"/>
  <c r="IW43" i="30"/>
  <c r="IX43" i="30"/>
  <c r="BK43" i="30"/>
  <c r="IX198" i="30"/>
  <c r="IY198" i="30"/>
  <c r="IV198" i="30"/>
  <c r="IW198" i="30"/>
  <c r="BK198" i="30"/>
  <c r="EU196" i="37"/>
  <c r="IX182" i="30"/>
  <c r="IY182" i="30"/>
  <c r="IV182" i="30"/>
  <c r="IW182" i="30"/>
  <c r="BK182" i="30"/>
  <c r="EU180" i="37"/>
  <c r="IX166" i="30"/>
  <c r="IY166" i="30"/>
  <c r="IV166" i="30"/>
  <c r="IW166" i="30"/>
  <c r="BK166" i="30"/>
  <c r="EU164" i="37"/>
  <c r="IX150" i="30"/>
  <c r="IY150" i="30"/>
  <c r="IV150" i="30"/>
  <c r="IW150" i="30"/>
  <c r="BK150" i="30"/>
  <c r="EU148" i="37"/>
  <c r="IX134" i="30"/>
  <c r="IY134" i="30"/>
  <c r="IV134" i="30"/>
  <c r="IW134" i="30"/>
  <c r="BK134" i="30"/>
  <c r="EU132" i="37"/>
  <c r="IY118" i="30"/>
  <c r="IV118" i="30"/>
  <c r="IW118" i="30"/>
  <c r="IX118" i="30"/>
  <c r="BK118" i="30"/>
  <c r="EU116" i="37"/>
  <c r="IY102" i="30"/>
  <c r="IV102" i="30"/>
  <c r="IW102" i="30"/>
  <c r="IX102" i="30"/>
  <c r="BK102" i="30"/>
  <c r="EU100" i="37"/>
  <c r="IY86" i="30"/>
  <c r="IV86" i="30"/>
  <c r="IW86" i="30"/>
  <c r="IX86" i="30"/>
  <c r="BK86" i="30"/>
  <c r="EU84" i="37"/>
  <c r="IY70" i="30"/>
  <c r="IV70" i="30"/>
  <c r="IW70" i="30"/>
  <c r="IX70" i="30"/>
  <c r="BK70" i="30"/>
  <c r="EU68" i="37"/>
  <c r="IY54" i="30"/>
  <c r="IV54" i="30"/>
  <c r="IW54" i="30"/>
  <c r="IX54" i="30"/>
  <c r="BK54" i="30"/>
  <c r="EU52" i="37"/>
  <c r="IY38" i="30"/>
  <c r="IV38" i="30"/>
  <c r="IW38" i="30"/>
  <c r="IX38" i="30"/>
  <c r="BK38" i="30"/>
  <c r="IY22" i="30"/>
  <c r="IV22" i="30"/>
  <c r="IW22" i="30"/>
  <c r="IX22" i="30"/>
  <c r="BK22" i="30"/>
  <c r="IX205" i="30"/>
  <c r="IY205" i="30"/>
  <c r="IV205" i="30"/>
  <c r="IW205" i="30"/>
  <c r="BK205" i="30"/>
  <c r="EU203" i="37"/>
  <c r="IX189" i="30"/>
  <c r="IY189" i="30"/>
  <c r="IV189" i="30"/>
  <c r="IW189" i="30"/>
  <c r="BK189" i="30"/>
  <c r="EU187" i="37"/>
  <c r="IX169" i="30"/>
  <c r="IY169" i="30"/>
  <c r="IV169" i="30"/>
  <c r="IW169" i="30"/>
  <c r="BK169" i="30"/>
  <c r="EU167" i="37"/>
  <c r="IX153" i="30"/>
  <c r="IY153" i="30"/>
  <c r="IV153" i="30"/>
  <c r="IW153" i="30"/>
  <c r="BK153" i="30"/>
  <c r="EU147" i="37"/>
  <c r="IX125" i="30"/>
  <c r="IY125" i="30"/>
  <c r="IV125" i="30"/>
  <c r="IW125" i="30"/>
  <c r="BK125" i="30"/>
  <c r="EU119" i="37"/>
  <c r="IY93" i="30"/>
  <c r="IV93" i="30"/>
  <c r="IW93" i="30"/>
  <c r="IX93" i="30"/>
  <c r="BK93" i="30"/>
  <c r="EU87" i="37"/>
  <c r="IY61" i="30"/>
  <c r="IV61" i="30"/>
  <c r="IW61" i="30"/>
  <c r="IX61" i="30"/>
  <c r="BK61" i="30"/>
  <c r="EU55" i="37"/>
  <c r="IY29" i="30"/>
  <c r="IV29" i="30"/>
  <c r="IW29" i="30"/>
  <c r="IX29" i="30"/>
  <c r="BK29" i="30"/>
  <c r="IY27" i="30"/>
  <c r="IV27" i="30"/>
  <c r="IW27" i="30"/>
  <c r="IX27" i="30"/>
  <c r="BK27" i="30"/>
  <c r="IX137" i="30"/>
  <c r="IY137" i="30"/>
  <c r="IV137" i="30"/>
  <c r="IW137" i="30"/>
  <c r="BK137" i="30"/>
  <c r="EU131" i="37"/>
  <c r="IY105" i="30"/>
  <c r="IV105" i="30"/>
  <c r="IW105" i="30"/>
  <c r="IX105" i="30"/>
  <c r="BK105" i="30"/>
  <c r="EU99" i="37"/>
  <c r="IY73" i="30"/>
  <c r="IV73" i="30"/>
  <c r="IW73" i="30"/>
  <c r="IX73" i="30"/>
  <c r="BK73" i="30"/>
  <c r="EU67" i="37"/>
  <c r="IY41" i="30"/>
  <c r="IV41" i="30"/>
  <c r="IW41" i="30"/>
  <c r="IX41" i="30"/>
  <c r="BK41" i="30"/>
  <c r="IY35" i="30"/>
  <c r="IV35" i="30"/>
  <c r="IW35" i="30"/>
  <c r="IX35" i="30"/>
  <c r="BK35" i="30"/>
  <c r="IX196" i="30"/>
  <c r="IY196" i="30"/>
  <c r="IV196" i="30"/>
  <c r="IW196" i="30"/>
  <c r="BK196" i="30"/>
  <c r="EU194" i="37"/>
  <c r="IX180" i="30"/>
  <c r="IY180" i="30"/>
  <c r="IV180" i="30"/>
  <c r="IW180" i="30"/>
  <c r="BK180" i="30"/>
  <c r="EU178" i="37"/>
  <c r="IX164" i="30"/>
  <c r="IY164" i="30"/>
  <c r="IV164" i="30"/>
  <c r="IW164" i="30"/>
  <c r="BK164" i="30"/>
  <c r="EU162" i="37"/>
  <c r="IX148" i="30"/>
  <c r="IY148" i="30"/>
  <c r="IV148" i="30"/>
  <c r="IW148" i="30"/>
  <c r="BK148" i="30"/>
  <c r="EU146" i="37"/>
  <c r="IX132" i="30"/>
  <c r="IY132" i="30"/>
  <c r="IV132" i="30"/>
  <c r="IW132" i="30"/>
  <c r="BK132" i="30"/>
  <c r="EU130" i="37"/>
  <c r="IY116" i="30"/>
  <c r="IV116" i="30"/>
  <c r="IW116" i="30"/>
  <c r="IX116" i="30"/>
  <c r="BK116" i="30"/>
  <c r="EU114" i="37"/>
  <c r="IY100" i="30"/>
  <c r="IV100" i="30"/>
  <c r="IW100" i="30"/>
  <c r="IX100" i="30"/>
  <c r="BK100" i="30"/>
  <c r="EU98" i="37"/>
  <c r="IY84" i="30"/>
  <c r="IV84" i="30"/>
  <c r="IW84" i="30"/>
  <c r="IX84" i="30"/>
  <c r="BK84" i="30"/>
  <c r="EU82" i="37"/>
  <c r="IY68" i="30"/>
  <c r="IV68" i="30"/>
  <c r="IW68" i="30"/>
  <c r="IX68" i="30"/>
  <c r="BK68" i="30"/>
  <c r="EU66" i="37"/>
  <c r="IY52" i="30"/>
  <c r="IV52" i="30"/>
  <c r="IW52" i="30"/>
  <c r="IX52" i="30"/>
  <c r="BK52" i="30"/>
  <c r="EU50" i="37"/>
  <c r="IY36" i="30"/>
  <c r="IV36" i="30"/>
  <c r="IW36" i="30"/>
  <c r="IX36" i="30"/>
  <c r="BK36" i="30"/>
  <c r="IY20" i="30"/>
  <c r="IV20" i="30"/>
  <c r="IW20" i="30"/>
  <c r="IX20" i="30"/>
  <c r="BK20" i="30"/>
  <c r="IX199" i="30"/>
  <c r="IY199" i="30"/>
  <c r="IV199" i="30"/>
  <c r="IW199" i="30"/>
  <c r="BK199" i="30"/>
  <c r="EU193" i="37"/>
  <c r="IX171" i="30"/>
  <c r="IY171" i="30"/>
  <c r="IV171" i="30"/>
  <c r="IW171" i="30"/>
  <c r="BK171" i="30"/>
  <c r="EU165" i="37"/>
  <c r="IX139" i="30"/>
  <c r="IY139" i="30"/>
  <c r="IV139" i="30"/>
  <c r="IW139" i="30"/>
  <c r="BK139" i="30"/>
  <c r="EU133" i="37"/>
  <c r="IY111" i="30"/>
  <c r="IV111" i="30"/>
  <c r="IW111" i="30"/>
  <c r="IX111" i="30"/>
  <c r="BK111" i="30"/>
  <c r="EU105" i="37"/>
  <c r="IY79" i="30"/>
  <c r="IV79" i="30"/>
  <c r="IW79" i="30"/>
  <c r="IX79" i="30"/>
  <c r="BK79" i="30"/>
  <c r="EU73" i="37"/>
  <c r="IY47" i="30"/>
  <c r="IV47" i="30"/>
  <c r="IW47" i="30"/>
  <c r="IX47" i="30"/>
  <c r="BK47" i="30"/>
  <c r="EU177" i="37"/>
  <c r="EU145" i="37"/>
  <c r="EU109" i="37"/>
  <c r="EU45" i="37"/>
  <c r="IX202" i="30"/>
  <c r="IY202" i="30"/>
  <c r="IV202" i="30"/>
  <c r="IW202" i="30"/>
  <c r="BK202" i="30"/>
  <c r="IX186" i="30"/>
  <c r="IY186" i="30"/>
  <c r="IV186" i="30"/>
  <c r="IW186" i="30"/>
  <c r="BK186" i="30"/>
  <c r="IX170" i="30"/>
  <c r="IY170" i="30"/>
  <c r="IV170" i="30"/>
  <c r="IW170" i="30"/>
  <c r="BK170" i="30"/>
  <c r="IX154" i="30"/>
  <c r="IY154" i="30"/>
  <c r="IV154" i="30"/>
  <c r="IW154" i="30"/>
  <c r="BK154" i="30"/>
  <c r="EU136" i="37"/>
  <c r="EU120" i="37"/>
  <c r="EU104" i="37"/>
  <c r="EU88" i="37"/>
  <c r="EU72" i="37"/>
  <c r="EU56" i="37"/>
  <c r="EU191" i="37"/>
  <c r="EU171" i="37"/>
  <c r="IW9" i="30"/>
  <c r="IY9" i="30"/>
  <c r="IV9" i="30"/>
  <c r="IX9" i="30"/>
  <c r="BJ9" i="30"/>
  <c r="BK9" i="30"/>
  <c r="EU139" i="37"/>
  <c r="EU107" i="37"/>
  <c r="EU75" i="37"/>
  <c r="IW13" i="30"/>
  <c r="IY13" i="30"/>
  <c r="IV13" i="30"/>
  <c r="IX13" i="30"/>
  <c r="BK13" i="30"/>
  <c r="IX200" i="30"/>
  <c r="IY200" i="30"/>
  <c r="IV200" i="30"/>
  <c r="IW200" i="30"/>
  <c r="BK200" i="30"/>
  <c r="IX184" i="30"/>
  <c r="IY184" i="30"/>
  <c r="IV184" i="30"/>
  <c r="IW184" i="30"/>
  <c r="BK184" i="30"/>
  <c r="IX168" i="30"/>
  <c r="IY168" i="30"/>
  <c r="IV168" i="30"/>
  <c r="IW168" i="30"/>
  <c r="BK168" i="30"/>
  <c r="IX152" i="30"/>
  <c r="IY152" i="30"/>
  <c r="IV152" i="30"/>
  <c r="IW152" i="30"/>
  <c r="BK152" i="30"/>
  <c r="IX136" i="30"/>
  <c r="IY136" i="30"/>
  <c r="IV136" i="30"/>
  <c r="IW136" i="30"/>
  <c r="BK136" i="30"/>
  <c r="EU118" i="37"/>
  <c r="EU102" i="37"/>
  <c r="EU86" i="37"/>
  <c r="EU70" i="37"/>
  <c r="EU54" i="37"/>
  <c r="IY40" i="30"/>
  <c r="IV40" i="30"/>
  <c r="IW40" i="30"/>
  <c r="IX40" i="30"/>
  <c r="BK40" i="30"/>
  <c r="IY24" i="30"/>
  <c r="IV24" i="30"/>
  <c r="IW24" i="30"/>
  <c r="IX24" i="30"/>
  <c r="BK24" i="30"/>
  <c r="IX203" i="30"/>
  <c r="IY203" i="30"/>
  <c r="IV203" i="30"/>
  <c r="IW203" i="30"/>
  <c r="BK203" i="30"/>
  <c r="EU201" i="37"/>
  <c r="IX179" i="30"/>
  <c r="IY179" i="30"/>
  <c r="IV179" i="30"/>
  <c r="IW179" i="30"/>
  <c r="BK179" i="30"/>
  <c r="EU173" i="37"/>
  <c r="IX147" i="30"/>
  <c r="IY147" i="30"/>
  <c r="IV147" i="30"/>
  <c r="IW147" i="30"/>
  <c r="BK147" i="30"/>
  <c r="EU141" i="37"/>
  <c r="EU113" i="37"/>
  <c r="IY87" i="30"/>
  <c r="IV87" i="30"/>
  <c r="IW87" i="30"/>
  <c r="IX87" i="30"/>
  <c r="BK87" i="30"/>
  <c r="EU81" i="37"/>
  <c r="IY55" i="30"/>
  <c r="IV55" i="30"/>
  <c r="IW55" i="30"/>
  <c r="IX55" i="30"/>
  <c r="BK55" i="30"/>
  <c r="EU49" i="37"/>
  <c r="IW15" i="30"/>
  <c r="IY15" i="30"/>
  <c r="IV15" i="30"/>
  <c r="IX15" i="30"/>
  <c r="BK15" i="30"/>
  <c r="IX183" i="30"/>
  <c r="IY183" i="30"/>
  <c r="IV183" i="30"/>
  <c r="IW183" i="30"/>
  <c r="BK183" i="30"/>
  <c r="IX151" i="30"/>
  <c r="IY151" i="30"/>
  <c r="IV151" i="30"/>
  <c r="IW151" i="30"/>
  <c r="BK151" i="30"/>
  <c r="IY115" i="30"/>
  <c r="IV115" i="30"/>
  <c r="IW115" i="30"/>
  <c r="IX115" i="30"/>
  <c r="BK115" i="30"/>
  <c r="IY83" i="30"/>
  <c r="IV83" i="30"/>
  <c r="IW83" i="30"/>
  <c r="IX83" i="30"/>
  <c r="BK83" i="30"/>
  <c r="EU77" i="37"/>
  <c r="IY51" i="30"/>
  <c r="IV51" i="30"/>
  <c r="IW51" i="30"/>
  <c r="IX51" i="30"/>
  <c r="BK51" i="30"/>
  <c r="EU200" i="37"/>
  <c r="EU184" i="37"/>
  <c r="EU168" i="37"/>
  <c r="EU152" i="37"/>
  <c r="IX138" i="30"/>
  <c r="IY138" i="30"/>
  <c r="IV138" i="30"/>
  <c r="IW138" i="30"/>
  <c r="BK138" i="30"/>
  <c r="IY122" i="30"/>
  <c r="IV122" i="30"/>
  <c r="IW122" i="30"/>
  <c r="IX122" i="30"/>
  <c r="BK122" i="30"/>
  <c r="IY106" i="30"/>
  <c r="IV106" i="30"/>
  <c r="IW106" i="30"/>
  <c r="IX106" i="30"/>
  <c r="BK106" i="30"/>
  <c r="IY90" i="30"/>
  <c r="IV90" i="30"/>
  <c r="IW90" i="30"/>
  <c r="IX90" i="30"/>
  <c r="BK90" i="30"/>
  <c r="IY74" i="30"/>
  <c r="IV74" i="30"/>
  <c r="IW74" i="30"/>
  <c r="IX74" i="30"/>
  <c r="BK74" i="30"/>
  <c r="IY58" i="30"/>
  <c r="IV58" i="30"/>
  <c r="IW58" i="30"/>
  <c r="IX58" i="30"/>
  <c r="BK58" i="30"/>
  <c r="IY42" i="30"/>
  <c r="IV42" i="30"/>
  <c r="IW42" i="30"/>
  <c r="IX42" i="30"/>
  <c r="BK42" i="30"/>
  <c r="IY26" i="30"/>
  <c r="IV26" i="30"/>
  <c r="IW26" i="30"/>
  <c r="IX26" i="30"/>
  <c r="BK26" i="30"/>
  <c r="IW10" i="30"/>
  <c r="IY10" i="30"/>
  <c r="IV10" i="30"/>
  <c r="IX10" i="30"/>
  <c r="BK10" i="30"/>
  <c r="EU207" i="37"/>
  <c r="IX193" i="30"/>
  <c r="IY193" i="30"/>
  <c r="IV193" i="30"/>
  <c r="IW193" i="30"/>
  <c r="BK193" i="30"/>
  <c r="IX173" i="30"/>
  <c r="IY173" i="30"/>
  <c r="IV173" i="30"/>
  <c r="IW173" i="30"/>
  <c r="BK173" i="30"/>
  <c r="IX157" i="30"/>
  <c r="IY157" i="30"/>
  <c r="IV157" i="30"/>
  <c r="IW157" i="30"/>
  <c r="BK157" i="30"/>
  <c r="EU155" i="37"/>
  <c r="IX133" i="30"/>
  <c r="IY133" i="30"/>
  <c r="IV133" i="30"/>
  <c r="IW133" i="30"/>
  <c r="BK133" i="30"/>
  <c r="EU127" i="37"/>
  <c r="IY101" i="30"/>
  <c r="IV101" i="30"/>
  <c r="IW101" i="30"/>
  <c r="IX101" i="30"/>
  <c r="BK101" i="30"/>
  <c r="EU95" i="37"/>
  <c r="IY69" i="30"/>
  <c r="IV69" i="30"/>
  <c r="IW69" i="30"/>
  <c r="IX69" i="30"/>
  <c r="BK69" i="30"/>
  <c r="EU63" i="37"/>
  <c r="IY37" i="30"/>
  <c r="IV37" i="30"/>
  <c r="IW37" i="30"/>
  <c r="IX37" i="30"/>
  <c r="BK37" i="30"/>
  <c r="IX149" i="30"/>
  <c r="IY149" i="30"/>
  <c r="IV149" i="30"/>
  <c r="IW149" i="30"/>
  <c r="BK149" i="30"/>
  <c r="IY113" i="30"/>
  <c r="IV113" i="30"/>
  <c r="IW113" i="30"/>
  <c r="IX113" i="30"/>
  <c r="BK113" i="30"/>
  <c r="IY81" i="30"/>
  <c r="IV81" i="30"/>
  <c r="IW81" i="30"/>
  <c r="IX81" i="30"/>
  <c r="BK81" i="30"/>
  <c r="IY49" i="30"/>
  <c r="IV49" i="30"/>
  <c r="IW49" i="30"/>
  <c r="IX49" i="30"/>
  <c r="BK49" i="30"/>
  <c r="EU198" i="37"/>
  <c r="EU182" i="37"/>
  <c r="EU166" i="37"/>
  <c r="EU150" i="37"/>
  <c r="EU134" i="37"/>
  <c r="IY120" i="30"/>
  <c r="IV120" i="30"/>
  <c r="IW120" i="30"/>
  <c r="IX120" i="30"/>
  <c r="BK120" i="30"/>
  <c r="IY104" i="30"/>
  <c r="IV104" i="30"/>
  <c r="IW104" i="30"/>
  <c r="IX104" i="30"/>
  <c r="BK104" i="30"/>
  <c r="IY88" i="30"/>
  <c r="IV88" i="30"/>
  <c r="IW88" i="30"/>
  <c r="IX88" i="30"/>
  <c r="BK88" i="30"/>
  <c r="IY72" i="30"/>
  <c r="IV72" i="30"/>
  <c r="IW72" i="30"/>
  <c r="IX72" i="30"/>
  <c r="BK72" i="30"/>
  <c r="IY56" i="30"/>
  <c r="IV56" i="30"/>
  <c r="IW56" i="30"/>
  <c r="IX56" i="30"/>
  <c r="BK56" i="30"/>
  <c r="IY119" i="30"/>
  <c r="IV119" i="30"/>
  <c r="IW119" i="30"/>
  <c r="IX119" i="30"/>
  <c r="BK119" i="30"/>
  <c r="IX195" i="30"/>
  <c r="IY195" i="30"/>
  <c r="IV195" i="30"/>
  <c r="IW195" i="30"/>
  <c r="BK195" i="30"/>
  <c r="EU185" i="37"/>
  <c r="IX159" i="30"/>
  <c r="IY159" i="30"/>
  <c r="IV159" i="30"/>
  <c r="IW159" i="30"/>
  <c r="BK159" i="30"/>
  <c r="EU153" i="37"/>
  <c r="IX127" i="30"/>
  <c r="IY127" i="30"/>
  <c r="IV127" i="30"/>
  <c r="IW127" i="30"/>
  <c r="BK127" i="30"/>
  <c r="EU117" i="37"/>
  <c r="IY91" i="30"/>
  <c r="IV91" i="30"/>
  <c r="IW91" i="30"/>
  <c r="IX91" i="30"/>
  <c r="BK91" i="30"/>
  <c r="EU85" i="37"/>
  <c r="IY59" i="30"/>
  <c r="IV59" i="30"/>
  <c r="IW59" i="30"/>
  <c r="IX59" i="30"/>
  <c r="BK59" i="30"/>
  <c r="EU53" i="37"/>
  <c r="IX206" i="30"/>
  <c r="IY206" i="30"/>
  <c r="IV206" i="30"/>
  <c r="IW206" i="30"/>
  <c r="BK206" i="30"/>
  <c r="EU204" i="37"/>
  <c r="IX190" i="30"/>
  <c r="IY190" i="30"/>
  <c r="IV190" i="30"/>
  <c r="IW190" i="30"/>
  <c r="BK190" i="30"/>
  <c r="EU188" i="37"/>
  <c r="IX174" i="30"/>
  <c r="IY174" i="30"/>
  <c r="IV174" i="30"/>
  <c r="IW174" i="30"/>
  <c r="BK174" i="30"/>
  <c r="EU172" i="37"/>
  <c r="IX158" i="30"/>
  <c r="IY158" i="30"/>
  <c r="IV158" i="30"/>
  <c r="IW158" i="30"/>
  <c r="BK158" i="30"/>
  <c r="EU156" i="37"/>
  <c r="IX142" i="30"/>
  <c r="IY142" i="30"/>
  <c r="IV142" i="30"/>
  <c r="IW142" i="30"/>
  <c r="BK142" i="30"/>
  <c r="EU140" i="37"/>
  <c r="IX126" i="30"/>
  <c r="IY126" i="30"/>
  <c r="IV126" i="30"/>
  <c r="IW126" i="30"/>
  <c r="BK126" i="30"/>
  <c r="EU124" i="37"/>
  <c r="IY110" i="30"/>
  <c r="IV110" i="30"/>
  <c r="IW110" i="30"/>
  <c r="IX110" i="30"/>
  <c r="BK110" i="30"/>
  <c r="EU108" i="37"/>
  <c r="IY94" i="30"/>
  <c r="IV94" i="30"/>
  <c r="IW94" i="30"/>
  <c r="IX94" i="30"/>
  <c r="BK94" i="30"/>
  <c r="EU92" i="37"/>
  <c r="IY78" i="30"/>
  <c r="IV78" i="30"/>
  <c r="IW78" i="30"/>
  <c r="IX78" i="30"/>
  <c r="BK78" i="30"/>
  <c r="EU76" i="37"/>
  <c r="IY62" i="30"/>
  <c r="IV62" i="30"/>
  <c r="IW62" i="30"/>
  <c r="IX62" i="30"/>
  <c r="BK62" i="30"/>
  <c r="EU60" i="37"/>
  <c r="IY46" i="30"/>
  <c r="IV46" i="30"/>
  <c r="IW46" i="30"/>
  <c r="IX46" i="30"/>
  <c r="BK46" i="30"/>
  <c r="IY30" i="30"/>
  <c r="IV30" i="30"/>
  <c r="IW30" i="30"/>
  <c r="IX30" i="30"/>
  <c r="BK30" i="30"/>
  <c r="IW14" i="30"/>
  <c r="IY14" i="30"/>
  <c r="IV14" i="30"/>
  <c r="IX14" i="30"/>
  <c r="BK14" i="30"/>
  <c r="IX197" i="30"/>
  <c r="IY197" i="30"/>
  <c r="IV197" i="30"/>
  <c r="IW197" i="30"/>
  <c r="BK197" i="30"/>
  <c r="EU195" i="37"/>
  <c r="IX181" i="30"/>
  <c r="IY181" i="30"/>
  <c r="IV181" i="30"/>
  <c r="IW181" i="30"/>
  <c r="BK181" i="30"/>
  <c r="EU175" i="37"/>
  <c r="IX161" i="30"/>
  <c r="IY161" i="30"/>
  <c r="IV161" i="30"/>
  <c r="IW161" i="30"/>
  <c r="BK161" i="30"/>
  <c r="EU159" i="37"/>
  <c r="IX141" i="30"/>
  <c r="IY141" i="30"/>
  <c r="IV141" i="30"/>
  <c r="IW141" i="30"/>
  <c r="BK141" i="30"/>
  <c r="EU135" i="37"/>
  <c r="IY109" i="30"/>
  <c r="IV109" i="30"/>
  <c r="IW109" i="30"/>
  <c r="IX109" i="30"/>
  <c r="BK109" i="30"/>
  <c r="EU103" i="37"/>
  <c r="IY77" i="30"/>
  <c r="IV77" i="30"/>
  <c r="IW77" i="30"/>
  <c r="IX77" i="30"/>
  <c r="BK77" i="30"/>
  <c r="EU71" i="37"/>
  <c r="IY45" i="30"/>
  <c r="IV45" i="30"/>
  <c r="IW45" i="30"/>
  <c r="IX45" i="30"/>
  <c r="BK45" i="30"/>
  <c r="IY17" i="30"/>
  <c r="IV17" i="30"/>
  <c r="IW17" i="30"/>
  <c r="IX17" i="30"/>
  <c r="BK17" i="30"/>
  <c r="IX177" i="30"/>
  <c r="IY177" i="30"/>
  <c r="IV177" i="30"/>
  <c r="IW177" i="30"/>
  <c r="BK177" i="30"/>
  <c r="EU151" i="37"/>
  <c r="IY121" i="30"/>
  <c r="IV121" i="30"/>
  <c r="IW121" i="30"/>
  <c r="IX121" i="30"/>
  <c r="BK121" i="30"/>
  <c r="EU115" i="37"/>
  <c r="IY89" i="30"/>
  <c r="IV89" i="30"/>
  <c r="IW89" i="30"/>
  <c r="IX89" i="30"/>
  <c r="BK89" i="30"/>
  <c r="EU83" i="37"/>
  <c r="IY57" i="30"/>
  <c r="IV57" i="30"/>
  <c r="IW57" i="30"/>
  <c r="IX57" i="30"/>
  <c r="BK57" i="30"/>
  <c r="EU51" i="37"/>
  <c r="IY25" i="30"/>
  <c r="IV25" i="30"/>
  <c r="IW25" i="30"/>
  <c r="IX25" i="30"/>
  <c r="BK25" i="30"/>
  <c r="IX204" i="30"/>
  <c r="IY204" i="30"/>
  <c r="IV204" i="30"/>
  <c r="IW204" i="30"/>
  <c r="BK204" i="30"/>
  <c r="EU202" i="37"/>
  <c r="IX188" i="30"/>
  <c r="IY188" i="30"/>
  <c r="IV188" i="30"/>
  <c r="IW188" i="30"/>
  <c r="BK188" i="30"/>
  <c r="EU186" i="37"/>
  <c r="IX172" i="30"/>
  <c r="IY172" i="30"/>
  <c r="IV172" i="30"/>
  <c r="IW172" i="30"/>
  <c r="BK172" i="30"/>
  <c r="EU170" i="37"/>
  <c r="IX156" i="30"/>
  <c r="IY156" i="30"/>
  <c r="IV156" i="30"/>
  <c r="IW156" i="30"/>
  <c r="BK156" i="30"/>
  <c r="EU154" i="37"/>
  <c r="IX140" i="30"/>
  <c r="IY140" i="30"/>
  <c r="IV140" i="30"/>
  <c r="IW140" i="30"/>
  <c r="BK140" i="30"/>
  <c r="EU138" i="37"/>
  <c r="IY124" i="30"/>
  <c r="IV124" i="30"/>
  <c r="IW124" i="30"/>
  <c r="IX124" i="30"/>
  <c r="BK124" i="30"/>
  <c r="EU122" i="37"/>
  <c r="IY108" i="30"/>
  <c r="IV108" i="30"/>
  <c r="IW108" i="30"/>
  <c r="IX108" i="30"/>
  <c r="BK108" i="30"/>
  <c r="EU106" i="37"/>
  <c r="IY92" i="30"/>
  <c r="IV92" i="30"/>
  <c r="IW92" i="30"/>
  <c r="IX92" i="30"/>
  <c r="BK92" i="30"/>
  <c r="EU90" i="37"/>
  <c r="IY76" i="30"/>
  <c r="IV76" i="30"/>
  <c r="IW76" i="30"/>
  <c r="IX76" i="30"/>
  <c r="BK76" i="30"/>
  <c r="EU74" i="37"/>
  <c r="IY60" i="30"/>
  <c r="IV60" i="30"/>
  <c r="IW60" i="30"/>
  <c r="IX60" i="30"/>
  <c r="BK60" i="30"/>
  <c r="EU58" i="37"/>
  <c r="IY44" i="30"/>
  <c r="IV44" i="30"/>
  <c r="IW44" i="30"/>
  <c r="IX44" i="30"/>
  <c r="BK44" i="30"/>
  <c r="IY28" i="30"/>
  <c r="IV28" i="30"/>
  <c r="IW28" i="30"/>
  <c r="IX28" i="30"/>
  <c r="BK28" i="30"/>
  <c r="IW12" i="30"/>
  <c r="IY12" i="30"/>
  <c r="IV12" i="30"/>
  <c r="IX12" i="30"/>
  <c r="BK12" i="30"/>
  <c r="EU205" i="37"/>
  <c r="IX187" i="30"/>
  <c r="IY187" i="30"/>
  <c r="IV187" i="30"/>
  <c r="IW187" i="30"/>
  <c r="BK187" i="30"/>
  <c r="EU181" i="37"/>
  <c r="IX155" i="30"/>
  <c r="IY155" i="30"/>
  <c r="IV155" i="30"/>
  <c r="IW155" i="30"/>
  <c r="BK155" i="30"/>
  <c r="EU149" i="37"/>
  <c r="IY123" i="30"/>
  <c r="IV123" i="30"/>
  <c r="IW123" i="30"/>
  <c r="IX123" i="30"/>
  <c r="BK123" i="30"/>
  <c r="EU121" i="37"/>
  <c r="IY95" i="30"/>
  <c r="IV95" i="30"/>
  <c r="IW95" i="30"/>
  <c r="IX95" i="30"/>
  <c r="BK95" i="30"/>
  <c r="EU89" i="37"/>
  <c r="IY63" i="30"/>
  <c r="IV63" i="30"/>
  <c r="IW63" i="30"/>
  <c r="IX63" i="30"/>
  <c r="BK63" i="30"/>
  <c r="EU57" i="37"/>
  <c r="IY31" i="30"/>
  <c r="IV31" i="30"/>
  <c r="IW31" i="30"/>
  <c r="IX31" i="30"/>
  <c r="BK31" i="30"/>
  <c r="IW8" i="30"/>
  <c r="IY8" i="30"/>
  <c r="IX8" i="30"/>
  <c r="I8" i="30"/>
  <c r="BK8" i="30"/>
  <c r="BJ8" i="30"/>
  <c r="D8" i="84"/>
  <c r="D9" i="84"/>
  <c r="IX207" i="30"/>
  <c r="IY207" i="30"/>
  <c r="IV207" i="30"/>
  <c r="IW207" i="30"/>
  <c r="BK207" i="30"/>
  <c r="IX167" i="30"/>
  <c r="IY167" i="30"/>
  <c r="IV167" i="30"/>
  <c r="IW167" i="30"/>
  <c r="BK167" i="30"/>
  <c r="IX135" i="30"/>
  <c r="IY135" i="30"/>
  <c r="IV135" i="30"/>
  <c r="IW135" i="30"/>
  <c r="BK135" i="30"/>
  <c r="IY99" i="30"/>
  <c r="IV99" i="30"/>
  <c r="IW99" i="30"/>
  <c r="IX99" i="30"/>
  <c r="BK99" i="30"/>
  <c r="IY67" i="30"/>
  <c r="IV67" i="30"/>
  <c r="IW67" i="30"/>
  <c r="IX67" i="30"/>
  <c r="BK67" i="30"/>
  <c r="IY23" i="30"/>
  <c r="IV23" i="30"/>
  <c r="IW23" i="30"/>
  <c r="IX23" i="30"/>
  <c r="BK23" i="30"/>
  <c r="IX194" i="30"/>
  <c r="IY194" i="30"/>
  <c r="IV194" i="30"/>
  <c r="IW194" i="30"/>
  <c r="BK194" i="30"/>
  <c r="IX178" i="30"/>
  <c r="IY178" i="30"/>
  <c r="IV178" i="30"/>
  <c r="IW178" i="30"/>
  <c r="BK178" i="30"/>
  <c r="IX162" i="30"/>
  <c r="IY162" i="30"/>
  <c r="IV162" i="30"/>
  <c r="IW162" i="30"/>
  <c r="BK162" i="30"/>
  <c r="EU144" i="37"/>
  <c r="IX130" i="30"/>
  <c r="IY130" i="30"/>
  <c r="IV130" i="30"/>
  <c r="IW130" i="30"/>
  <c r="BK130" i="30"/>
  <c r="EU112" i="37"/>
  <c r="EU96" i="37"/>
  <c r="EU80" i="37"/>
  <c r="EU64" i="37"/>
  <c r="EU48" i="37"/>
  <c r="IX201" i="30"/>
  <c r="IY201" i="30"/>
  <c r="IV201" i="30"/>
  <c r="IW201" i="30"/>
  <c r="BK201" i="30"/>
  <c r="IX185" i="30"/>
  <c r="IY185" i="30"/>
  <c r="IV185" i="30"/>
  <c r="IW185" i="30"/>
  <c r="BK185" i="30"/>
  <c r="IX165" i="30"/>
  <c r="IY165" i="30"/>
  <c r="IV165" i="30"/>
  <c r="IW165" i="30"/>
  <c r="BK165" i="30"/>
  <c r="IX145" i="30"/>
  <c r="IY145" i="30"/>
  <c r="IV145" i="30"/>
  <c r="IW145" i="30"/>
  <c r="BK145" i="30"/>
  <c r="IY117" i="30"/>
  <c r="IV117" i="30"/>
  <c r="IW117" i="30"/>
  <c r="IX117" i="30"/>
  <c r="BK117" i="30"/>
  <c r="EU79" i="37"/>
  <c r="EU179" i="37"/>
  <c r="EU123" i="37"/>
  <c r="EU190" i="37"/>
  <c r="IX128" i="30"/>
  <c r="IY128" i="30"/>
  <c r="IV128" i="30"/>
  <c r="IW128" i="30"/>
  <c r="BK128" i="30"/>
  <c r="IY112" i="30"/>
  <c r="IV112" i="30"/>
  <c r="IW112" i="30"/>
  <c r="IX112" i="30"/>
  <c r="BK112" i="30"/>
  <c r="IY96" i="30"/>
  <c r="IV96" i="30"/>
  <c r="IW96" i="30"/>
  <c r="IX96" i="30"/>
  <c r="BK96" i="30"/>
  <c r="IY80" i="30"/>
  <c r="IV80" i="30"/>
  <c r="IW80" i="30"/>
  <c r="IX80" i="30"/>
  <c r="BK80" i="30"/>
  <c r="IY64" i="30"/>
  <c r="IV64" i="30"/>
  <c r="IW64" i="30"/>
  <c r="IX64" i="30"/>
  <c r="BK64" i="30"/>
  <c r="EU46" i="37"/>
  <c r="IY32" i="30"/>
  <c r="IV32" i="30"/>
  <c r="IW32" i="30"/>
  <c r="IX32" i="30"/>
  <c r="BK32" i="30"/>
  <c r="IW16" i="30"/>
  <c r="IY16" i="30"/>
  <c r="IV16" i="30"/>
  <c r="IX16" i="30"/>
  <c r="BK16" i="30"/>
  <c r="IX191" i="30"/>
  <c r="IY191" i="30"/>
  <c r="IV191" i="30"/>
  <c r="IW191" i="30"/>
  <c r="BK191" i="30"/>
  <c r="EU189" i="37"/>
  <c r="IX163" i="30"/>
  <c r="IY163" i="30"/>
  <c r="IV163" i="30"/>
  <c r="IW163" i="30"/>
  <c r="BK163" i="30"/>
  <c r="EU157" i="37"/>
  <c r="IX131" i="30"/>
  <c r="IY131" i="30"/>
  <c r="IV131" i="30"/>
  <c r="IW131" i="30"/>
  <c r="BK131" i="30"/>
  <c r="EU125" i="37"/>
  <c r="IY103" i="30"/>
  <c r="IV103" i="30"/>
  <c r="IW103" i="30"/>
  <c r="IX103" i="30"/>
  <c r="BK103" i="30"/>
  <c r="EU97" i="37"/>
  <c r="EU65" i="37"/>
  <c r="IY39" i="30"/>
  <c r="IV39" i="30"/>
  <c r="IW39" i="30"/>
  <c r="IX39" i="30"/>
  <c r="BK39" i="30"/>
  <c r="D12" i="84"/>
  <c r="S24" i="85" s="1"/>
  <c r="D10" i="84"/>
  <c r="FO197" i="37"/>
  <c r="FS197" i="37"/>
  <c r="FP197" i="37"/>
  <c r="FM197" i="37"/>
  <c r="FQ197" i="37"/>
  <c r="FN197" i="37"/>
  <c r="FR197" i="37"/>
  <c r="FD197" i="37"/>
  <c r="FH197" i="37"/>
  <c r="FL197" i="37"/>
  <c r="FA197" i="37"/>
  <c r="FE197" i="37"/>
  <c r="FI197" i="37"/>
  <c r="FB197" i="37"/>
  <c r="FF197" i="37"/>
  <c r="FJ197" i="37"/>
  <c r="FC197" i="37"/>
  <c r="FG197" i="37"/>
  <c r="FK197" i="37"/>
  <c r="IP167" i="30"/>
  <c r="Q169" i="85" s="1"/>
  <c r="IS167" i="30"/>
  <c r="R169" i="85" s="1"/>
  <c r="I167" i="30"/>
  <c r="J167" i="30"/>
  <c r="IL167" i="30"/>
  <c r="IP135" i="30"/>
  <c r="Q137" i="85" s="1"/>
  <c r="IS135" i="30"/>
  <c r="R137" i="85" s="1"/>
  <c r="I135" i="30"/>
  <c r="J135" i="30"/>
  <c r="IL135" i="30"/>
  <c r="FM129" i="37"/>
  <c r="FQ129" i="37"/>
  <c r="FN129" i="37"/>
  <c r="FR129" i="37"/>
  <c r="FO129" i="37"/>
  <c r="FS129" i="37"/>
  <c r="FP129" i="37"/>
  <c r="FD129" i="37"/>
  <c r="FH129" i="37"/>
  <c r="FL129" i="37"/>
  <c r="FA129" i="37"/>
  <c r="FE129" i="37"/>
  <c r="FI129" i="37"/>
  <c r="FB129" i="37"/>
  <c r="FF129" i="37"/>
  <c r="FJ129" i="37"/>
  <c r="FC129" i="37"/>
  <c r="FG129" i="37"/>
  <c r="FK129" i="37"/>
  <c r="IP99" i="30"/>
  <c r="Q101" i="85" s="1"/>
  <c r="IS99" i="30"/>
  <c r="R101" i="85" s="1"/>
  <c r="I99" i="30"/>
  <c r="J99" i="30"/>
  <c r="FM93" i="37"/>
  <c r="FQ93" i="37"/>
  <c r="FN93" i="37"/>
  <c r="FR93" i="37"/>
  <c r="FO93" i="37"/>
  <c r="FS93" i="37"/>
  <c r="FP93" i="37"/>
  <c r="FD93" i="37"/>
  <c r="FH93" i="37"/>
  <c r="FL93" i="37"/>
  <c r="FA93" i="37"/>
  <c r="FE93" i="37"/>
  <c r="FI93" i="37"/>
  <c r="FB93" i="37"/>
  <c r="FF93" i="37"/>
  <c r="FJ93" i="37"/>
  <c r="FC93" i="37"/>
  <c r="FG93" i="37"/>
  <c r="FK93" i="37"/>
  <c r="IP67" i="30"/>
  <c r="Q69" i="85" s="1"/>
  <c r="IS67" i="30"/>
  <c r="R69" i="85" s="1"/>
  <c r="I67" i="30"/>
  <c r="J67" i="30"/>
  <c r="FM61" i="37"/>
  <c r="FQ61" i="37"/>
  <c r="FN61" i="37"/>
  <c r="FR61" i="37"/>
  <c r="FO61" i="37"/>
  <c r="FS61" i="37"/>
  <c r="FP61" i="37"/>
  <c r="FD61" i="37"/>
  <c r="FH61" i="37"/>
  <c r="FL61" i="37"/>
  <c r="FA61" i="37"/>
  <c r="FE61" i="37"/>
  <c r="FI61" i="37"/>
  <c r="FB61" i="37"/>
  <c r="FF61" i="37"/>
  <c r="FJ61" i="37"/>
  <c r="FC61" i="37"/>
  <c r="FG61" i="37"/>
  <c r="FK61" i="37"/>
  <c r="FN208" i="37"/>
  <c r="FR208" i="37"/>
  <c r="FO208" i="37"/>
  <c r="FS208" i="37"/>
  <c r="FP208" i="37"/>
  <c r="FM208" i="37"/>
  <c r="FQ208" i="37"/>
  <c r="FD208" i="37"/>
  <c r="FH208" i="37"/>
  <c r="FL208" i="37"/>
  <c r="FA208" i="37"/>
  <c r="FE208" i="37"/>
  <c r="FI208" i="37"/>
  <c r="FB208" i="37"/>
  <c r="FF208" i="37"/>
  <c r="FJ208" i="37"/>
  <c r="FC208" i="37"/>
  <c r="FG208" i="37"/>
  <c r="FK208" i="37"/>
  <c r="FO209" i="37"/>
  <c r="FS209" i="37"/>
  <c r="FP209" i="37"/>
  <c r="FM209" i="37"/>
  <c r="FQ209" i="37"/>
  <c r="FN209" i="37"/>
  <c r="FR209" i="37"/>
  <c r="FD209" i="37"/>
  <c r="FH209" i="37"/>
  <c r="FL209" i="37"/>
  <c r="FA209" i="37"/>
  <c r="FE209" i="37"/>
  <c r="FI209" i="37"/>
  <c r="FB209" i="37"/>
  <c r="FF209" i="37"/>
  <c r="FJ209" i="37"/>
  <c r="FC209" i="37"/>
  <c r="FG209" i="37"/>
  <c r="FK209" i="37"/>
  <c r="IP175" i="30"/>
  <c r="Q177" i="85" s="1"/>
  <c r="IS175" i="30"/>
  <c r="R177" i="85" s="1"/>
  <c r="I175" i="30"/>
  <c r="J175" i="30"/>
  <c r="FO169" i="37"/>
  <c r="FS169" i="37"/>
  <c r="FP169" i="37"/>
  <c r="FM169" i="37"/>
  <c r="FQ169" i="37"/>
  <c r="FN169" i="37"/>
  <c r="FR169" i="37"/>
  <c r="FD169" i="37"/>
  <c r="FH169" i="37"/>
  <c r="FL169" i="37"/>
  <c r="FA169" i="37"/>
  <c r="FE169" i="37"/>
  <c r="FI169" i="37"/>
  <c r="FB169" i="37"/>
  <c r="FF169" i="37"/>
  <c r="FJ169" i="37"/>
  <c r="FC169" i="37"/>
  <c r="FG169" i="37"/>
  <c r="FK169" i="37"/>
  <c r="IP143" i="30"/>
  <c r="Q145" i="85" s="1"/>
  <c r="IS143" i="30"/>
  <c r="R145" i="85" s="1"/>
  <c r="I143" i="30"/>
  <c r="J143" i="30"/>
  <c r="FM137" i="37"/>
  <c r="FQ137" i="37"/>
  <c r="FN137" i="37"/>
  <c r="FR137" i="37"/>
  <c r="FO137" i="37"/>
  <c r="FS137" i="37"/>
  <c r="FP137" i="37"/>
  <c r="FD137" i="37"/>
  <c r="FH137" i="37"/>
  <c r="FL137" i="37"/>
  <c r="FA137" i="37"/>
  <c r="FE137" i="37"/>
  <c r="FI137" i="37"/>
  <c r="FB137" i="37"/>
  <c r="FF137" i="37"/>
  <c r="FJ137" i="37"/>
  <c r="FC137" i="37"/>
  <c r="FG137" i="37"/>
  <c r="FK137" i="37"/>
  <c r="IP107" i="30"/>
  <c r="Q109" i="85" s="1"/>
  <c r="IS107" i="30"/>
  <c r="R109" i="85" s="1"/>
  <c r="I107" i="30"/>
  <c r="J107" i="30"/>
  <c r="IL107" i="30"/>
  <c r="FM101" i="37"/>
  <c r="FQ101" i="37"/>
  <c r="FN101" i="37"/>
  <c r="FR101" i="37"/>
  <c r="FO101" i="37"/>
  <c r="FS101" i="37"/>
  <c r="FP101" i="37"/>
  <c r="FD101" i="37"/>
  <c r="FH101" i="37"/>
  <c r="FL101" i="37"/>
  <c r="FA101" i="37"/>
  <c r="FE101" i="37"/>
  <c r="FI101" i="37"/>
  <c r="FB101" i="37"/>
  <c r="FF101" i="37"/>
  <c r="FJ101" i="37"/>
  <c r="FC101" i="37"/>
  <c r="FG101" i="37"/>
  <c r="FK101" i="37"/>
  <c r="IP75" i="30"/>
  <c r="Q77" i="85" s="1"/>
  <c r="IS75" i="30"/>
  <c r="R77" i="85" s="1"/>
  <c r="I75" i="30"/>
  <c r="J75" i="30"/>
  <c r="FM69" i="37"/>
  <c r="FQ69" i="37"/>
  <c r="FN69" i="37"/>
  <c r="FR69" i="37"/>
  <c r="FO69" i="37"/>
  <c r="FS69" i="37"/>
  <c r="FP69" i="37"/>
  <c r="FD69" i="37"/>
  <c r="FH69" i="37"/>
  <c r="FL69" i="37"/>
  <c r="FA69" i="37"/>
  <c r="FE69" i="37"/>
  <c r="FI69" i="37"/>
  <c r="FB69" i="37"/>
  <c r="FF69" i="37"/>
  <c r="FJ69" i="37"/>
  <c r="FC69" i="37"/>
  <c r="FG69" i="37"/>
  <c r="FK69" i="37"/>
  <c r="IP43" i="30"/>
  <c r="Q45" i="85" s="1"/>
  <c r="IS43" i="30"/>
  <c r="R45" i="85" s="1"/>
  <c r="I43" i="30"/>
  <c r="J43" i="30"/>
  <c r="IP198" i="30"/>
  <c r="Q200" i="85" s="1"/>
  <c r="IS198" i="30"/>
  <c r="R200" i="85" s="1"/>
  <c r="J198" i="30"/>
  <c r="I198" i="30"/>
  <c r="FN196" i="37"/>
  <c r="FR196" i="37"/>
  <c r="FO196" i="37"/>
  <c r="FS196" i="37"/>
  <c r="FP196" i="37"/>
  <c r="FM196" i="37"/>
  <c r="FQ196" i="37"/>
  <c r="FD196" i="37"/>
  <c r="FH196" i="37"/>
  <c r="FL196" i="37"/>
  <c r="FA196" i="37"/>
  <c r="FE196" i="37"/>
  <c r="FI196" i="37"/>
  <c r="FB196" i="37"/>
  <c r="FF196" i="37"/>
  <c r="FJ196" i="37"/>
  <c r="FC196" i="37"/>
  <c r="FG196" i="37"/>
  <c r="FK196" i="37"/>
  <c r="IP182" i="30"/>
  <c r="Q184" i="85" s="1"/>
  <c r="IS182" i="30"/>
  <c r="R184" i="85" s="1"/>
  <c r="J182" i="30"/>
  <c r="I182" i="30"/>
  <c r="FN180" i="37"/>
  <c r="FR180" i="37"/>
  <c r="FO180" i="37"/>
  <c r="FS180" i="37"/>
  <c r="FP180" i="37"/>
  <c r="FM180" i="37"/>
  <c r="FQ180" i="37"/>
  <c r="FD180" i="37"/>
  <c r="FH180" i="37"/>
  <c r="FL180" i="37"/>
  <c r="FA180" i="37"/>
  <c r="FE180" i="37"/>
  <c r="FI180" i="37"/>
  <c r="FB180" i="37"/>
  <c r="FF180" i="37"/>
  <c r="FJ180" i="37"/>
  <c r="FC180" i="37"/>
  <c r="FG180" i="37"/>
  <c r="FK180" i="37"/>
  <c r="IP166" i="30"/>
  <c r="Q168" i="85" s="1"/>
  <c r="IS166" i="30"/>
  <c r="R168" i="85" s="1"/>
  <c r="J166" i="30"/>
  <c r="I166" i="30"/>
  <c r="FN164" i="37"/>
  <c r="FR164" i="37"/>
  <c r="FO164" i="37"/>
  <c r="FS164" i="37"/>
  <c r="FP164" i="37"/>
  <c r="FM164" i="37"/>
  <c r="FQ164" i="37"/>
  <c r="FD164" i="37"/>
  <c r="FH164" i="37"/>
  <c r="FL164" i="37"/>
  <c r="FA164" i="37"/>
  <c r="FE164" i="37"/>
  <c r="FI164" i="37"/>
  <c r="FB164" i="37"/>
  <c r="FF164" i="37"/>
  <c r="FJ164" i="37"/>
  <c r="FC164" i="37"/>
  <c r="FG164" i="37"/>
  <c r="FK164" i="37"/>
  <c r="IP150" i="30"/>
  <c r="Q152" i="85" s="1"/>
  <c r="IS150" i="30"/>
  <c r="R152" i="85" s="1"/>
  <c r="J150" i="30"/>
  <c r="I150" i="30"/>
  <c r="FN148" i="37"/>
  <c r="FR148" i="37"/>
  <c r="FO148" i="37"/>
  <c r="FS148" i="37"/>
  <c r="FP148" i="37"/>
  <c r="FM148" i="37"/>
  <c r="FQ148" i="37"/>
  <c r="FD148" i="37"/>
  <c r="FH148" i="37"/>
  <c r="FL148" i="37"/>
  <c r="FA148" i="37"/>
  <c r="FE148" i="37"/>
  <c r="FI148" i="37"/>
  <c r="FB148" i="37"/>
  <c r="FF148" i="37"/>
  <c r="FJ148" i="37"/>
  <c r="FC148" i="37"/>
  <c r="FG148" i="37"/>
  <c r="FK148" i="37"/>
  <c r="IP134" i="30"/>
  <c r="Q136" i="85" s="1"/>
  <c r="IS134" i="30"/>
  <c r="R136" i="85" s="1"/>
  <c r="J134" i="30"/>
  <c r="I134" i="30"/>
  <c r="FP132" i="37"/>
  <c r="FM132" i="37"/>
  <c r="FQ132" i="37"/>
  <c r="FN132" i="37"/>
  <c r="FR132" i="37"/>
  <c r="FO132" i="37"/>
  <c r="FS132" i="37"/>
  <c r="FD132" i="37"/>
  <c r="FH132" i="37"/>
  <c r="FL132" i="37"/>
  <c r="FA132" i="37"/>
  <c r="FE132" i="37"/>
  <c r="FI132" i="37"/>
  <c r="FB132" i="37"/>
  <c r="FF132" i="37"/>
  <c r="FJ132" i="37"/>
  <c r="FC132" i="37"/>
  <c r="FG132" i="37"/>
  <c r="FK132" i="37"/>
  <c r="IS118" i="30"/>
  <c r="R120" i="85" s="1"/>
  <c r="IP118" i="30"/>
  <c r="Q120" i="85" s="1"/>
  <c r="J118" i="30"/>
  <c r="I118" i="30"/>
  <c r="FP116" i="37"/>
  <c r="FM116" i="37"/>
  <c r="FQ116" i="37"/>
  <c r="FN116" i="37"/>
  <c r="FR116" i="37"/>
  <c r="FO116" i="37"/>
  <c r="FS116" i="37"/>
  <c r="FD116" i="37"/>
  <c r="FH116" i="37"/>
  <c r="FL116" i="37"/>
  <c r="FA116" i="37"/>
  <c r="FE116" i="37"/>
  <c r="FI116" i="37"/>
  <c r="FB116" i="37"/>
  <c r="FF116" i="37"/>
  <c r="FJ116" i="37"/>
  <c r="FC116" i="37"/>
  <c r="FG116" i="37"/>
  <c r="FK116" i="37"/>
  <c r="IP102" i="30"/>
  <c r="Q104" i="85" s="1"/>
  <c r="IS102" i="30"/>
  <c r="R104" i="85" s="1"/>
  <c r="J102" i="30"/>
  <c r="I102" i="30"/>
  <c r="IL102" i="30"/>
  <c r="FP100" i="37"/>
  <c r="FM100" i="37"/>
  <c r="FQ100" i="37"/>
  <c r="FN100" i="37"/>
  <c r="FR100" i="37"/>
  <c r="FO100" i="37"/>
  <c r="FS100" i="37"/>
  <c r="FD100" i="37"/>
  <c r="FH100" i="37"/>
  <c r="FL100" i="37"/>
  <c r="FA100" i="37"/>
  <c r="FE100" i="37"/>
  <c r="FI100" i="37"/>
  <c r="FB100" i="37"/>
  <c r="FF100" i="37"/>
  <c r="FJ100" i="37"/>
  <c r="FC100" i="37"/>
  <c r="FG100" i="37"/>
  <c r="FK100" i="37"/>
  <c r="IP86" i="30"/>
  <c r="Q88" i="85" s="1"/>
  <c r="IS86" i="30"/>
  <c r="R88" i="85" s="1"/>
  <c r="J86" i="30"/>
  <c r="I86" i="30"/>
  <c r="IL86" i="30"/>
  <c r="FP84" i="37"/>
  <c r="FM84" i="37"/>
  <c r="FQ84" i="37"/>
  <c r="FN84" i="37"/>
  <c r="FR84" i="37"/>
  <c r="FO84" i="37"/>
  <c r="FS84" i="37"/>
  <c r="FD84" i="37"/>
  <c r="FH84" i="37"/>
  <c r="FL84" i="37"/>
  <c r="FA84" i="37"/>
  <c r="FE84" i="37"/>
  <c r="FI84" i="37"/>
  <c r="FB84" i="37"/>
  <c r="FF84" i="37"/>
  <c r="FJ84" i="37"/>
  <c r="FC84" i="37"/>
  <c r="FG84" i="37"/>
  <c r="FK84" i="37"/>
  <c r="IP70" i="30"/>
  <c r="Q72" i="85" s="1"/>
  <c r="IS70" i="30"/>
  <c r="R72" i="85" s="1"/>
  <c r="J70" i="30"/>
  <c r="I70" i="30"/>
  <c r="FP68" i="37"/>
  <c r="FM68" i="37"/>
  <c r="FQ68" i="37"/>
  <c r="FN68" i="37"/>
  <c r="FR68" i="37"/>
  <c r="FO68" i="37"/>
  <c r="FS68" i="37"/>
  <c r="FD68" i="37"/>
  <c r="FH68" i="37"/>
  <c r="FL68" i="37"/>
  <c r="FA68" i="37"/>
  <c r="FE68" i="37"/>
  <c r="FI68" i="37"/>
  <c r="FB68" i="37"/>
  <c r="FF68" i="37"/>
  <c r="FJ68" i="37"/>
  <c r="FC68" i="37"/>
  <c r="FG68" i="37"/>
  <c r="FK68" i="37"/>
  <c r="IP54" i="30"/>
  <c r="Q56" i="85" s="1"/>
  <c r="IS54" i="30"/>
  <c r="R56" i="85" s="1"/>
  <c r="J54" i="30"/>
  <c r="I54" i="30"/>
  <c r="FP52" i="37"/>
  <c r="FM52" i="37"/>
  <c r="FQ52" i="37"/>
  <c r="FN52" i="37"/>
  <c r="FR52" i="37"/>
  <c r="FO52" i="37"/>
  <c r="FS52" i="37"/>
  <c r="FD52" i="37"/>
  <c r="FH52" i="37"/>
  <c r="FL52" i="37"/>
  <c r="FA52" i="37"/>
  <c r="FE52" i="37"/>
  <c r="FI52" i="37"/>
  <c r="FB52" i="37"/>
  <c r="FF52" i="37"/>
  <c r="FJ52" i="37"/>
  <c r="FC52" i="37"/>
  <c r="FG52" i="37"/>
  <c r="FK52" i="37"/>
  <c r="IP205" i="30"/>
  <c r="Q207" i="85" s="1"/>
  <c r="IS205" i="30"/>
  <c r="R207" i="85" s="1"/>
  <c r="J205" i="30"/>
  <c r="I205" i="30"/>
  <c r="FM203" i="37"/>
  <c r="FQ203" i="37"/>
  <c r="FN203" i="37"/>
  <c r="FR203" i="37"/>
  <c r="FO203" i="37"/>
  <c r="FS203" i="37"/>
  <c r="FP203" i="37"/>
  <c r="FD203" i="37"/>
  <c r="FH203" i="37"/>
  <c r="FL203" i="37"/>
  <c r="FA203" i="37"/>
  <c r="FE203" i="37"/>
  <c r="FI203" i="37"/>
  <c r="FB203" i="37"/>
  <c r="FF203" i="37"/>
  <c r="FJ203" i="37"/>
  <c r="FC203" i="37"/>
  <c r="FG203" i="37"/>
  <c r="FK203" i="37"/>
  <c r="IP189" i="30"/>
  <c r="Q191" i="85" s="1"/>
  <c r="IS189" i="30"/>
  <c r="R191" i="85" s="1"/>
  <c r="J189" i="30"/>
  <c r="I189" i="30"/>
  <c r="FM187" i="37"/>
  <c r="FQ187" i="37"/>
  <c r="FN187" i="37"/>
  <c r="FR187" i="37"/>
  <c r="FO187" i="37"/>
  <c r="FS187" i="37"/>
  <c r="FP187" i="37"/>
  <c r="FD187" i="37"/>
  <c r="FH187" i="37"/>
  <c r="FL187" i="37"/>
  <c r="FA187" i="37"/>
  <c r="FE187" i="37"/>
  <c r="FI187" i="37"/>
  <c r="FB187" i="37"/>
  <c r="FF187" i="37"/>
  <c r="FJ187" i="37"/>
  <c r="FC187" i="37"/>
  <c r="FG187" i="37"/>
  <c r="FK187" i="37"/>
  <c r="IP169" i="30"/>
  <c r="Q171" i="85" s="1"/>
  <c r="IS169" i="30"/>
  <c r="R171" i="85" s="1"/>
  <c r="J169" i="30"/>
  <c r="I169" i="30"/>
  <c r="FM167" i="37"/>
  <c r="FQ167" i="37"/>
  <c r="FN167" i="37"/>
  <c r="FR167" i="37"/>
  <c r="FO167" i="37"/>
  <c r="FS167" i="37"/>
  <c r="FP167" i="37"/>
  <c r="FD167" i="37"/>
  <c r="FH167" i="37"/>
  <c r="FL167" i="37"/>
  <c r="FA167" i="37"/>
  <c r="FE167" i="37"/>
  <c r="FI167" i="37"/>
  <c r="FB167" i="37"/>
  <c r="FF167" i="37"/>
  <c r="FJ167" i="37"/>
  <c r="FC167" i="37"/>
  <c r="FG167" i="37"/>
  <c r="FK167" i="37"/>
  <c r="IP153" i="30"/>
  <c r="Q155" i="85" s="1"/>
  <c r="IS153" i="30"/>
  <c r="R155" i="85" s="1"/>
  <c r="J153" i="30"/>
  <c r="I153" i="30"/>
  <c r="FM147" i="37"/>
  <c r="FQ147" i="37"/>
  <c r="FN147" i="37"/>
  <c r="FR147" i="37"/>
  <c r="FO147" i="37"/>
  <c r="FS147" i="37"/>
  <c r="FP147" i="37"/>
  <c r="FD147" i="37"/>
  <c r="FH147" i="37"/>
  <c r="FL147" i="37"/>
  <c r="FA147" i="37"/>
  <c r="FE147" i="37"/>
  <c r="FI147" i="37"/>
  <c r="FB147" i="37"/>
  <c r="FF147" i="37"/>
  <c r="FJ147" i="37"/>
  <c r="FC147" i="37"/>
  <c r="FG147" i="37"/>
  <c r="FK147" i="37"/>
  <c r="IS125" i="30"/>
  <c r="R127" i="85" s="1"/>
  <c r="IP125" i="30"/>
  <c r="Q127" i="85" s="1"/>
  <c r="J125" i="30"/>
  <c r="I125" i="30"/>
  <c r="FO119" i="37"/>
  <c r="FS119" i="37"/>
  <c r="FP119" i="37"/>
  <c r="FM119" i="37"/>
  <c r="FQ119" i="37"/>
  <c r="FN119" i="37"/>
  <c r="FR119" i="37"/>
  <c r="FA119" i="37"/>
  <c r="FB119" i="37"/>
  <c r="FC119" i="37"/>
  <c r="FD119" i="37"/>
  <c r="FH119" i="37"/>
  <c r="FL119" i="37"/>
  <c r="FE119" i="37"/>
  <c r="FI119" i="37"/>
  <c r="FF119" i="37"/>
  <c r="FJ119" i="37"/>
  <c r="FG119" i="37"/>
  <c r="FK119" i="37"/>
  <c r="IP93" i="30"/>
  <c r="Q95" i="85" s="1"/>
  <c r="IS93" i="30"/>
  <c r="R95" i="85" s="1"/>
  <c r="J93" i="30"/>
  <c r="I93" i="30"/>
  <c r="FO87" i="37"/>
  <c r="FS87" i="37"/>
  <c r="FP87" i="37"/>
  <c r="FM87" i="37"/>
  <c r="FQ87" i="37"/>
  <c r="FN87" i="37"/>
  <c r="FR87" i="37"/>
  <c r="FD87" i="37"/>
  <c r="FH87" i="37"/>
  <c r="FL87" i="37"/>
  <c r="FA87" i="37"/>
  <c r="FE87" i="37"/>
  <c r="FI87" i="37"/>
  <c r="FB87" i="37"/>
  <c r="FF87" i="37"/>
  <c r="FJ87" i="37"/>
  <c r="FC87" i="37"/>
  <c r="FG87" i="37"/>
  <c r="FK87" i="37"/>
  <c r="IP61" i="30"/>
  <c r="Q63" i="85" s="1"/>
  <c r="IS61" i="30"/>
  <c r="R63" i="85" s="1"/>
  <c r="J61" i="30"/>
  <c r="I61" i="30"/>
  <c r="FO55" i="37"/>
  <c r="FS55" i="37"/>
  <c r="FP55" i="37"/>
  <c r="FM55" i="37"/>
  <c r="FQ55" i="37"/>
  <c r="FN55" i="37"/>
  <c r="FR55" i="37"/>
  <c r="FD55" i="37"/>
  <c r="FH55" i="37"/>
  <c r="FL55" i="37"/>
  <c r="FA55" i="37"/>
  <c r="FE55" i="37"/>
  <c r="FI55" i="37"/>
  <c r="FB55" i="37"/>
  <c r="FF55" i="37"/>
  <c r="FJ55" i="37"/>
  <c r="FC55" i="37"/>
  <c r="FG55" i="37"/>
  <c r="FK55" i="37"/>
  <c r="IP137" i="30"/>
  <c r="Q139" i="85" s="1"/>
  <c r="IS137" i="30"/>
  <c r="R139" i="85" s="1"/>
  <c r="J137" i="30"/>
  <c r="I137" i="30"/>
  <c r="FO131" i="37"/>
  <c r="FS131" i="37"/>
  <c r="FP131" i="37"/>
  <c r="FM131" i="37"/>
  <c r="FQ131" i="37"/>
  <c r="FN131" i="37"/>
  <c r="FR131" i="37"/>
  <c r="FD131" i="37"/>
  <c r="FH131" i="37"/>
  <c r="FL131" i="37"/>
  <c r="FA131" i="37"/>
  <c r="FE131" i="37"/>
  <c r="FI131" i="37"/>
  <c r="FB131" i="37"/>
  <c r="FF131" i="37"/>
  <c r="FJ131" i="37"/>
  <c r="FC131" i="37"/>
  <c r="FG131" i="37"/>
  <c r="FK131" i="37"/>
  <c r="IP105" i="30"/>
  <c r="Q107" i="85" s="1"/>
  <c r="IS105" i="30"/>
  <c r="R107" i="85" s="1"/>
  <c r="J105" i="30"/>
  <c r="I105" i="30"/>
  <c r="FO99" i="37"/>
  <c r="FS99" i="37"/>
  <c r="FP99" i="37"/>
  <c r="FM99" i="37"/>
  <c r="FQ99" i="37"/>
  <c r="FN99" i="37"/>
  <c r="FR99" i="37"/>
  <c r="FD99" i="37"/>
  <c r="FH99" i="37"/>
  <c r="FL99" i="37"/>
  <c r="FA99" i="37"/>
  <c r="FE99" i="37"/>
  <c r="FI99" i="37"/>
  <c r="FB99" i="37"/>
  <c r="FF99" i="37"/>
  <c r="FJ99" i="37"/>
  <c r="FC99" i="37"/>
  <c r="FG99" i="37"/>
  <c r="FK99" i="37"/>
  <c r="IP73" i="30"/>
  <c r="Q75" i="85" s="1"/>
  <c r="IS73" i="30"/>
  <c r="R75" i="85" s="1"/>
  <c r="J73" i="30"/>
  <c r="I73" i="30"/>
  <c r="FO67" i="37"/>
  <c r="FS67" i="37"/>
  <c r="FP67" i="37"/>
  <c r="FM67" i="37"/>
  <c r="FQ67" i="37"/>
  <c r="FN67" i="37"/>
  <c r="FR67" i="37"/>
  <c r="FD67" i="37"/>
  <c r="FH67" i="37"/>
  <c r="FL67" i="37"/>
  <c r="FA67" i="37"/>
  <c r="FE67" i="37"/>
  <c r="FI67" i="37"/>
  <c r="FB67" i="37"/>
  <c r="FF67" i="37"/>
  <c r="FJ67" i="37"/>
  <c r="FC67" i="37"/>
  <c r="FG67" i="37"/>
  <c r="FK67" i="37"/>
  <c r="IP196" i="30"/>
  <c r="Q198" i="85" s="1"/>
  <c r="IS196" i="30"/>
  <c r="R198" i="85" s="1"/>
  <c r="J196" i="30"/>
  <c r="I196" i="30"/>
  <c r="FP194" i="37"/>
  <c r="FM194" i="37"/>
  <c r="FQ194" i="37"/>
  <c r="FN194" i="37"/>
  <c r="FR194" i="37"/>
  <c r="FO194" i="37"/>
  <c r="FS194" i="37"/>
  <c r="FD194" i="37"/>
  <c r="FH194" i="37"/>
  <c r="FL194" i="37"/>
  <c r="FA194" i="37"/>
  <c r="FE194" i="37"/>
  <c r="FI194" i="37"/>
  <c r="FB194" i="37"/>
  <c r="FF194" i="37"/>
  <c r="FJ194" i="37"/>
  <c r="FC194" i="37"/>
  <c r="FG194" i="37"/>
  <c r="FK194" i="37"/>
  <c r="IP180" i="30"/>
  <c r="Q182" i="85" s="1"/>
  <c r="IS180" i="30"/>
  <c r="R182" i="85" s="1"/>
  <c r="J180" i="30"/>
  <c r="I180" i="30"/>
  <c r="FP178" i="37"/>
  <c r="FM178" i="37"/>
  <c r="FQ178" i="37"/>
  <c r="FN178" i="37"/>
  <c r="FR178" i="37"/>
  <c r="FO178" i="37"/>
  <c r="FS178" i="37"/>
  <c r="FD178" i="37"/>
  <c r="FH178" i="37"/>
  <c r="FL178" i="37"/>
  <c r="FA178" i="37"/>
  <c r="FE178" i="37"/>
  <c r="FI178" i="37"/>
  <c r="FB178" i="37"/>
  <c r="FF178" i="37"/>
  <c r="FJ178" i="37"/>
  <c r="FC178" i="37"/>
  <c r="FG178" i="37"/>
  <c r="FK178" i="37"/>
  <c r="IP164" i="30"/>
  <c r="Q166" i="85" s="1"/>
  <c r="IS164" i="30"/>
  <c r="R166" i="85" s="1"/>
  <c r="J164" i="30"/>
  <c r="I164" i="30"/>
  <c r="FP162" i="37"/>
  <c r="FM162" i="37"/>
  <c r="FQ162" i="37"/>
  <c r="FN162" i="37"/>
  <c r="FR162" i="37"/>
  <c r="FO162" i="37"/>
  <c r="FS162" i="37"/>
  <c r="FD162" i="37"/>
  <c r="FH162" i="37"/>
  <c r="FL162" i="37"/>
  <c r="FA162" i="37"/>
  <c r="FE162" i="37"/>
  <c r="FI162" i="37"/>
  <c r="FB162" i="37"/>
  <c r="FF162" i="37"/>
  <c r="FJ162" i="37"/>
  <c r="FC162" i="37"/>
  <c r="FG162" i="37"/>
  <c r="FK162" i="37"/>
  <c r="IP148" i="30"/>
  <c r="Q150" i="85" s="1"/>
  <c r="IS148" i="30"/>
  <c r="R150" i="85" s="1"/>
  <c r="J148" i="30"/>
  <c r="I148" i="30"/>
  <c r="FP146" i="37"/>
  <c r="FM146" i="37"/>
  <c r="FQ146" i="37"/>
  <c r="FN146" i="37"/>
  <c r="FR146" i="37"/>
  <c r="FO146" i="37"/>
  <c r="FS146" i="37"/>
  <c r="FD146" i="37"/>
  <c r="FH146" i="37"/>
  <c r="FL146" i="37"/>
  <c r="FA146" i="37"/>
  <c r="FE146" i="37"/>
  <c r="FI146" i="37"/>
  <c r="FB146" i="37"/>
  <c r="FF146" i="37"/>
  <c r="FJ146" i="37"/>
  <c r="FC146" i="37"/>
  <c r="FG146" i="37"/>
  <c r="FK146" i="37"/>
  <c r="IP132" i="30"/>
  <c r="Q134" i="85" s="1"/>
  <c r="IS132" i="30"/>
  <c r="R134" i="85" s="1"/>
  <c r="J132" i="30"/>
  <c r="I132" i="30"/>
  <c r="FN130" i="37"/>
  <c r="FR130" i="37"/>
  <c r="FO130" i="37"/>
  <c r="FS130" i="37"/>
  <c r="FP130" i="37"/>
  <c r="FM130" i="37"/>
  <c r="FQ130" i="37"/>
  <c r="FD130" i="37"/>
  <c r="FH130" i="37"/>
  <c r="FL130" i="37"/>
  <c r="FA130" i="37"/>
  <c r="FE130" i="37"/>
  <c r="FI130" i="37"/>
  <c r="FB130" i="37"/>
  <c r="FF130" i="37"/>
  <c r="FJ130" i="37"/>
  <c r="FC130" i="37"/>
  <c r="FG130" i="37"/>
  <c r="FK130" i="37"/>
  <c r="IS116" i="30"/>
  <c r="R118" i="85" s="1"/>
  <c r="IP116" i="30"/>
  <c r="Q118" i="85" s="1"/>
  <c r="J116" i="30"/>
  <c r="I116" i="30"/>
  <c r="FN114" i="37"/>
  <c r="FR114" i="37"/>
  <c r="FO114" i="37"/>
  <c r="FS114" i="37"/>
  <c r="FP114" i="37"/>
  <c r="FM114" i="37"/>
  <c r="FQ114" i="37"/>
  <c r="FD114" i="37"/>
  <c r="FH114" i="37"/>
  <c r="FL114" i="37"/>
  <c r="FA114" i="37"/>
  <c r="FE114" i="37"/>
  <c r="FI114" i="37"/>
  <c r="FB114" i="37"/>
  <c r="FF114" i="37"/>
  <c r="FJ114" i="37"/>
  <c r="FC114" i="37"/>
  <c r="FG114" i="37"/>
  <c r="FK114" i="37"/>
  <c r="IP100" i="30"/>
  <c r="Q102" i="85" s="1"/>
  <c r="IS100" i="30"/>
  <c r="R102" i="85" s="1"/>
  <c r="J100" i="30"/>
  <c r="I100" i="30"/>
  <c r="IL100" i="30"/>
  <c r="FN98" i="37"/>
  <c r="FR98" i="37"/>
  <c r="FO98" i="37"/>
  <c r="FS98" i="37"/>
  <c r="FP98" i="37"/>
  <c r="FM98" i="37"/>
  <c r="FQ98" i="37"/>
  <c r="FD98" i="37"/>
  <c r="FH98" i="37"/>
  <c r="FL98" i="37"/>
  <c r="FA98" i="37"/>
  <c r="FE98" i="37"/>
  <c r="FI98" i="37"/>
  <c r="FB98" i="37"/>
  <c r="FF98" i="37"/>
  <c r="FJ98" i="37"/>
  <c r="FC98" i="37"/>
  <c r="FG98" i="37"/>
  <c r="FK98" i="37"/>
  <c r="IP84" i="30"/>
  <c r="Q86" i="85" s="1"/>
  <c r="IS84" i="30"/>
  <c r="R86" i="85" s="1"/>
  <c r="J84" i="30"/>
  <c r="I84" i="30"/>
  <c r="IL84" i="30"/>
  <c r="FN82" i="37"/>
  <c r="FR82" i="37"/>
  <c r="FO82" i="37"/>
  <c r="FS82" i="37"/>
  <c r="FP82" i="37"/>
  <c r="FM82" i="37"/>
  <c r="FQ82" i="37"/>
  <c r="FD82" i="37"/>
  <c r="FH82" i="37"/>
  <c r="FL82" i="37"/>
  <c r="FA82" i="37"/>
  <c r="FE82" i="37"/>
  <c r="FI82" i="37"/>
  <c r="FB82" i="37"/>
  <c r="FF82" i="37"/>
  <c r="FJ82" i="37"/>
  <c r="FC82" i="37"/>
  <c r="FG82" i="37"/>
  <c r="FK82" i="37"/>
  <c r="IP68" i="30"/>
  <c r="Q70" i="85" s="1"/>
  <c r="IS68" i="30"/>
  <c r="R70" i="85" s="1"/>
  <c r="J68" i="30"/>
  <c r="I68" i="30"/>
  <c r="IL68" i="30"/>
  <c r="FN66" i="37"/>
  <c r="FR66" i="37"/>
  <c r="FO66" i="37"/>
  <c r="FS66" i="37"/>
  <c r="FP66" i="37"/>
  <c r="FM66" i="37"/>
  <c r="FQ66" i="37"/>
  <c r="FD66" i="37"/>
  <c r="FH66" i="37"/>
  <c r="FL66" i="37"/>
  <c r="FA66" i="37"/>
  <c r="FE66" i="37"/>
  <c r="FI66" i="37"/>
  <c r="FB66" i="37"/>
  <c r="FF66" i="37"/>
  <c r="FJ66" i="37"/>
  <c r="FC66" i="37"/>
  <c r="FG66" i="37"/>
  <c r="FK66" i="37"/>
  <c r="IP52" i="30"/>
  <c r="Q54" i="85" s="1"/>
  <c r="IS52" i="30"/>
  <c r="R54" i="85" s="1"/>
  <c r="J52" i="30"/>
  <c r="I52" i="30"/>
  <c r="IL52" i="30"/>
  <c r="FN50" i="37"/>
  <c r="FR50" i="37"/>
  <c r="FO50" i="37"/>
  <c r="FS50" i="37"/>
  <c r="FP50" i="37"/>
  <c r="FM50" i="37"/>
  <c r="FQ50" i="37"/>
  <c r="FD50" i="37"/>
  <c r="FH50" i="37"/>
  <c r="FL50" i="37"/>
  <c r="FA50" i="37"/>
  <c r="FE50" i="37"/>
  <c r="FI50" i="37"/>
  <c r="FB50" i="37"/>
  <c r="FF50" i="37"/>
  <c r="FJ50" i="37"/>
  <c r="FC50" i="37"/>
  <c r="FG50" i="37"/>
  <c r="FK50" i="37"/>
  <c r="IP199" i="30"/>
  <c r="Q201" i="85" s="1"/>
  <c r="IS199" i="30"/>
  <c r="R201" i="85" s="1"/>
  <c r="I199" i="30"/>
  <c r="J199" i="30"/>
  <c r="FO193" i="37"/>
  <c r="FS193" i="37"/>
  <c r="FP193" i="37"/>
  <c r="FM193" i="37"/>
  <c r="FQ193" i="37"/>
  <c r="FN193" i="37"/>
  <c r="FR193" i="37"/>
  <c r="FD193" i="37"/>
  <c r="FH193" i="37"/>
  <c r="FL193" i="37"/>
  <c r="FA193" i="37"/>
  <c r="FE193" i="37"/>
  <c r="FI193" i="37"/>
  <c r="FB193" i="37"/>
  <c r="FF193" i="37"/>
  <c r="FJ193" i="37"/>
  <c r="FC193" i="37"/>
  <c r="FG193" i="37"/>
  <c r="FK193" i="37"/>
  <c r="IP171" i="30"/>
  <c r="Q173" i="85" s="1"/>
  <c r="IS171" i="30"/>
  <c r="R173" i="85" s="1"/>
  <c r="I171" i="30"/>
  <c r="J171" i="30"/>
  <c r="FO165" i="37"/>
  <c r="FS165" i="37"/>
  <c r="FP165" i="37"/>
  <c r="FM165" i="37"/>
  <c r="FQ165" i="37"/>
  <c r="FN165" i="37"/>
  <c r="FR165" i="37"/>
  <c r="FD165" i="37"/>
  <c r="FH165" i="37"/>
  <c r="FL165" i="37"/>
  <c r="FA165" i="37"/>
  <c r="FE165" i="37"/>
  <c r="FI165" i="37"/>
  <c r="FB165" i="37"/>
  <c r="FF165" i="37"/>
  <c r="FJ165" i="37"/>
  <c r="FC165" i="37"/>
  <c r="FG165" i="37"/>
  <c r="FK165" i="37"/>
  <c r="IP139" i="30"/>
  <c r="Q141" i="85" s="1"/>
  <c r="IS139" i="30"/>
  <c r="R141" i="85" s="1"/>
  <c r="I139" i="30"/>
  <c r="J139" i="30"/>
  <c r="FM133" i="37"/>
  <c r="FQ133" i="37"/>
  <c r="FN133" i="37"/>
  <c r="FR133" i="37"/>
  <c r="FO133" i="37"/>
  <c r="FS133" i="37"/>
  <c r="FP133" i="37"/>
  <c r="FD133" i="37"/>
  <c r="FH133" i="37"/>
  <c r="FL133" i="37"/>
  <c r="FA133" i="37"/>
  <c r="FE133" i="37"/>
  <c r="FI133" i="37"/>
  <c r="FB133" i="37"/>
  <c r="FF133" i="37"/>
  <c r="FJ133" i="37"/>
  <c r="FC133" i="37"/>
  <c r="FG133" i="37"/>
  <c r="FK133" i="37"/>
  <c r="IP111" i="30"/>
  <c r="Q113" i="85" s="1"/>
  <c r="IS111" i="30"/>
  <c r="R113" i="85" s="1"/>
  <c r="I111" i="30"/>
  <c r="J111" i="30"/>
  <c r="IL111" i="30"/>
  <c r="FM105" i="37"/>
  <c r="FQ105" i="37"/>
  <c r="FN105" i="37"/>
  <c r="FR105" i="37"/>
  <c r="FO105" i="37"/>
  <c r="FS105" i="37"/>
  <c r="FP105" i="37"/>
  <c r="FD105" i="37"/>
  <c r="FH105" i="37"/>
  <c r="FL105" i="37"/>
  <c r="FA105" i="37"/>
  <c r="FE105" i="37"/>
  <c r="FI105" i="37"/>
  <c r="FB105" i="37"/>
  <c r="FF105" i="37"/>
  <c r="FJ105" i="37"/>
  <c r="FC105" i="37"/>
  <c r="FG105" i="37"/>
  <c r="FK105" i="37"/>
  <c r="IP79" i="30"/>
  <c r="Q81" i="85" s="1"/>
  <c r="IS79" i="30"/>
  <c r="R81" i="85" s="1"/>
  <c r="I79" i="30"/>
  <c r="J79" i="30"/>
  <c r="FM73" i="37"/>
  <c r="FQ73" i="37"/>
  <c r="FN73" i="37"/>
  <c r="FR73" i="37"/>
  <c r="FO73" i="37"/>
  <c r="FS73" i="37"/>
  <c r="FP73" i="37"/>
  <c r="FD73" i="37"/>
  <c r="FH73" i="37"/>
  <c r="FL73" i="37"/>
  <c r="FA73" i="37"/>
  <c r="FE73" i="37"/>
  <c r="FI73" i="37"/>
  <c r="FB73" i="37"/>
  <c r="FF73" i="37"/>
  <c r="FJ73" i="37"/>
  <c r="FC73" i="37"/>
  <c r="FG73" i="37"/>
  <c r="FK73" i="37"/>
  <c r="IP47" i="30"/>
  <c r="Q49" i="85" s="1"/>
  <c r="IS47" i="30"/>
  <c r="R49" i="85" s="1"/>
  <c r="I47" i="30"/>
  <c r="J47" i="30"/>
  <c r="FM45" i="37"/>
  <c r="FQ45" i="37"/>
  <c r="FN45" i="37"/>
  <c r="FR45" i="37"/>
  <c r="FO45" i="37"/>
  <c r="FS45" i="37"/>
  <c r="FP45" i="37"/>
  <c r="FD45" i="37"/>
  <c r="FH45" i="37"/>
  <c r="FL45" i="37"/>
  <c r="FA45" i="37"/>
  <c r="FE45" i="37"/>
  <c r="FI45" i="37"/>
  <c r="FB45" i="37"/>
  <c r="FF45" i="37"/>
  <c r="FJ45" i="37"/>
  <c r="FC45" i="37"/>
  <c r="FG45" i="37"/>
  <c r="FK45" i="37"/>
  <c r="IP202" i="30"/>
  <c r="Q204" i="85" s="1"/>
  <c r="IS202" i="30"/>
  <c r="R204" i="85" s="1"/>
  <c r="J202" i="30"/>
  <c r="I202" i="30"/>
  <c r="FN200" i="37"/>
  <c r="FR200" i="37"/>
  <c r="FO200" i="37"/>
  <c r="FS200" i="37"/>
  <c r="FP200" i="37"/>
  <c r="FM200" i="37"/>
  <c r="FQ200" i="37"/>
  <c r="FD200" i="37"/>
  <c r="FH200" i="37"/>
  <c r="FL200" i="37"/>
  <c r="FA200" i="37"/>
  <c r="FE200" i="37"/>
  <c r="FI200" i="37"/>
  <c r="FB200" i="37"/>
  <c r="FF200" i="37"/>
  <c r="FJ200" i="37"/>
  <c r="FC200" i="37"/>
  <c r="FG200" i="37"/>
  <c r="FK200" i="37"/>
  <c r="IP186" i="30"/>
  <c r="Q188" i="85" s="1"/>
  <c r="IS186" i="30"/>
  <c r="R188" i="85" s="1"/>
  <c r="J186" i="30"/>
  <c r="I186" i="30"/>
  <c r="FN184" i="37"/>
  <c r="FR184" i="37"/>
  <c r="FO184" i="37"/>
  <c r="FS184" i="37"/>
  <c r="FP184" i="37"/>
  <c r="FM184" i="37"/>
  <c r="FQ184" i="37"/>
  <c r="FD184" i="37"/>
  <c r="FH184" i="37"/>
  <c r="FL184" i="37"/>
  <c r="FA184" i="37"/>
  <c r="FE184" i="37"/>
  <c r="FI184" i="37"/>
  <c r="FB184" i="37"/>
  <c r="FF184" i="37"/>
  <c r="FJ184" i="37"/>
  <c r="FC184" i="37"/>
  <c r="FG184" i="37"/>
  <c r="FK184" i="37"/>
  <c r="IP170" i="30"/>
  <c r="Q172" i="85" s="1"/>
  <c r="IS170" i="30"/>
  <c r="R172" i="85" s="1"/>
  <c r="J170" i="30"/>
  <c r="I170" i="30"/>
  <c r="FN168" i="37"/>
  <c r="FR168" i="37"/>
  <c r="FO168" i="37"/>
  <c r="FS168" i="37"/>
  <c r="FP168" i="37"/>
  <c r="FM168" i="37"/>
  <c r="FQ168" i="37"/>
  <c r="FD168" i="37"/>
  <c r="FH168" i="37"/>
  <c r="FL168" i="37"/>
  <c r="FA168" i="37"/>
  <c r="FE168" i="37"/>
  <c r="FI168" i="37"/>
  <c r="FB168" i="37"/>
  <c r="FF168" i="37"/>
  <c r="FJ168" i="37"/>
  <c r="FC168" i="37"/>
  <c r="FG168" i="37"/>
  <c r="FK168" i="37"/>
  <c r="IP154" i="30"/>
  <c r="Q156" i="85" s="1"/>
  <c r="IS154" i="30"/>
  <c r="R156" i="85" s="1"/>
  <c r="J154" i="30"/>
  <c r="I154" i="30"/>
  <c r="FN152" i="37"/>
  <c r="FR152" i="37"/>
  <c r="FO152" i="37"/>
  <c r="FS152" i="37"/>
  <c r="FP152" i="37"/>
  <c r="FM152" i="37"/>
  <c r="FQ152" i="37"/>
  <c r="FD152" i="37"/>
  <c r="FH152" i="37"/>
  <c r="FL152" i="37"/>
  <c r="FA152" i="37"/>
  <c r="FE152" i="37"/>
  <c r="FI152" i="37"/>
  <c r="FB152" i="37"/>
  <c r="FF152" i="37"/>
  <c r="FJ152" i="37"/>
  <c r="FC152" i="37"/>
  <c r="FG152" i="37"/>
  <c r="FK152" i="37"/>
  <c r="IP138" i="30"/>
  <c r="Q140" i="85" s="1"/>
  <c r="IS138" i="30"/>
  <c r="R140" i="85" s="1"/>
  <c r="J138" i="30"/>
  <c r="I138" i="30"/>
  <c r="FP136" i="37"/>
  <c r="FM136" i="37"/>
  <c r="FQ136" i="37"/>
  <c r="FN136" i="37"/>
  <c r="FR136" i="37"/>
  <c r="FO136" i="37"/>
  <c r="FS136" i="37"/>
  <c r="FD136" i="37"/>
  <c r="FH136" i="37"/>
  <c r="FL136" i="37"/>
  <c r="FA136" i="37"/>
  <c r="FE136" i="37"/>
  <c r="FI136" i="37"/>
  <c r="FB136" i="37"/>
  <c r="FF136" i="37"/>
  <c r="FJ136" i="37"/>
  <c r="FC136" i="37"/>
  <c r="FG136" i="37"/>
  <c r="FK136" i="37"/>
  <c r="IS122" i="30"/>
  <c r="R124" i="85" s="1"/>
  <c r="IP122" i="30"/>
  <c r="Q124" i="85" s="1"/>
  <c r="J122" i="30"/>
  <c r="I122" i="30"/>
  <c r="FP120" i="37"/>
  <c r="FM120" i="37"/>
  <c r="FQ120" i="37"/>
  <c r="FN120" i="37"/>
  <c r="FR120" i="37"/>
  <c r="FO120" i="37"/>
  <c r="FS120" i="37"/>
  <c r="FD120" i="37"/>
  <c r="FH120" i="37"/>
  <c r="FL120" i="37"/>
  <c r="FA120" i="37"/>
  <c r="FE120" i="37"/>
  <c r="FI120" i="37"/>
  <c r="FB120" i="37"/>
  <c r="FF120" i="37"/>
  <c r="FJ120" i="37"/>
  <c r="FC120" i="37"/>
  <c r="FG120" i="37"/>
  <c r="FK120" i="37"/>
  <c r="IP106" i="30"/>
  <c r="Q108" i="85" s="1"/>
  <c r="IS106" i="30"/>
  <c r="R108" i="85" s="1"/>
  <c r="J106" i="30"/>
  <c r="I106" i="30"/>
  <c r="FP104" i="37"/>
  <c r="FM104" i="37"/>
  <c r="FQ104" i="37"/>
  <c r="FN104" i="37"/>
  <c r="FR104" i="37"/>
  <c r="FO104" i="37"/>
  <c r="FS104" i="37"/>
  <c r="FD104" i="37"/>
  <c r="FH104" i="37"/>
  <c r="FL104" i="37"/>
  <c r="FA104" i="37"/>
  <c r="FE104" i="37"/>
  <c r="FI104" i="37"/>
  <c r="FB104" i="37"/>
  <c r="FF104" i="37"/>
  <c r="FJ104" i="37"/>
  <c r="FC104" i="37"/>
  <c r="FG104" i="37"/>
  <c r="FK104" i="37"/>
  <c r="IP90" i="30"/>
  <c r="Q92" i="85" s="1"/>
  <c r="IS90" i="30"/>
  <c r="R92" i="85" s="1"/>
  <c r="J90" i="30"/>
  <c r="I90" i="30"/>
  <c r="IL90" i="30"/>
  <c r="FP88" i="37"/>
  <c r="FM88" i="37"/>
  <c r="FQ88" i="37"/>
  <c r="FN88" i="37"/>
  <c r="FR88" i="37"/>
  <c r="FO88" i="37"/>
  <c r="FS88" i="37"/>
  <c r="FD88" i="37"/>
  <c r="FH88" i="37"/>
  <c r="FL88" i="37"/>
  <c r="FA88" i="37"/>
  <c r="FE88" i="37"/>
  <c r="FI88" i="37"/>
  <c r="FB88" i="37"/>
  <c r="FF88" i="37"/>
  <c r="FJ88" i="37"/>
  <c r="FC88" i="37"/>
  <c r="FG88" i="37"/>
  <c r="FK88" i="37"/>
  <c r="IP74" i="30"/>
  <c r="Q76" i="85" s="1"/>
  <c r="IS74" i="30"/>
  <c r="R76" i="85" s="1"/>
  <c r="J74" i="30"/>
  <c r="I74" i="30"/>
  <c r="IL74" i="30"/>
  <c r="FP72" i="37"/>
  <c r="FM72" i="37"/>
  <c r="FQ72" i="37"/>
  <c r="FN72" i="37"/>
  <c r="FR72" i="37"/>
  <c r="FO72" i="37"/>
  <c r="FS72" i="37"/>
  <c r="FD72" i="37"/>
  <c r="FH72" i="37"/>
  <c r="FL72" i="37"/>
  <c r="FA72" i="37"/>
  <c r="FE72" i="37"/>
  <c r="FI72" i="37"/>
  <c r="FB72" i="37"/>
  <c r="FF72" i="37"/>
  <c r="FJ72" i="37"/>
  <c r="FC72" i="37"/>
  <c r="FG72" i="37"/>
  <c r="FK72" i="37"/>
  <c r="IP58" i="30"/>
  <c r="Q60" i="85" s="1"/>
  <c r="IS58" i="30"/>
  <c r="R60" i="85" s="1"/>
  <c r="J58" i="30"/>
  <c r="I58" i="30"/>
  <c r="IL58" i="30"/>
  <c r="FP56" i="37"/>
  <c r="FM56" i="37"/>
  <c r="FQ56" i="37"/>
  <c r="FN56" i="37"/>
  <c r="FR56" i="37"/>
  <c r="FO56" i="37"/>
  <c r="FS56" i="37"/>
  <c r="FD56" i="37"/>
  <c r="FH56" i="37"/>
  <c r="FL56" i="37"/>
  <c r="FA56" i="37"/>
  <c r="FE56" i="37"/>
  <c r="FI56" i="37"/>
  <c r="FB56" i="37"/>
  <c r="FF56" i="37"/>
  <c r="FJ56" i="37"/>
  <c r="FC56" i="37"/>
  <c r="FG56" i="37"/>
  <c r="FK56" i="37"/>
  <c r="FM207" i="37"/>
  <c r="FQ207" i="37"/>
  <c r="FN207" i="37"/>
  <c r="FR207" i="37"/>
  <c r="FO207" i="37"/>
  <c r="FS207" i="37"/>
  <c r="FP207" i="37"/>
  <c r="FD207" i="37"/>
  <c r="FH207" i="37"/>
  <c r="FL207" i="37"/>
  <c r="FA207" i="37"/>
  <c r="FE207" i="37"/>
  <c r="FI207" i="37"/>
  <c r="FB207" i="37"/>
  <c r="FF207" i="37"/>
  <c r="FJ207" i="37"/>
  <c r="FC207" i="37"/>
  <c r="FG207" i="37"/>
  <c r="FK207" i="37"/>
  <c r="IP193" i="30"/>
  <c r="Q195" i="85" s="1"/>
  <c r="IS193" i="30"/>
  <c r="R195" i="85" s="1"/>
  <c r="J193" i="30"/>
  <c r="I193" i="30"/>
  <c r="FM191" i="37"/>
  <c r="FQ191" i="37"/>
  <c r="FN191" i="37"/>
  <c r="FR191" i="37"/>
  <c r="FO191" i="37"/>
  <c r="FS191" i="37"/>
  <c r="FP191" i="37"/>
  <c r="FD191" i="37"/>
  <c r="FH191" i="37"/>
  <c r="FL191" i="37"/>
  <c r="FA191" i="37"/>
  <c r="FE191" i="37"/>
  <c r="FI191" i="37"/>
  <c r="FB191" i="37"/>
  <c r="FF191" i="37"/>
  <c r="FJ191" i="37"/>
  <c r="FC191" i="37"/>
  <c r="FG191" i="37"/>
  <c r="FK191" i="37"/>
  <c r="IP173" i="30"/>
  <c r="Q175" i="85" s="1"/>
  <c r="IS173" i="30"/>
  <c r="R175" i="85" s="1"/>
  <c r="J173" i="30"/>
  <c r="I173" i="30"/>
  <c r="FM171" i="37"/>
  <c r="FQ171" i="37"/>
  <c r="FN171" i="37"/>
  <c r="FR171" i="37"/>
  <c r="FO171" i="37"/>
  <c r="FS171" i="37"/>
  <c r="FP171" i="37"/>
  <c r="FD171" i="37"/>
  <c r="FH171" i="37"/>
  <c r="FL171" i="37"/>
  <c r="FA171" i="37"/>
  <c r="FE171" i="37"/>
  <c r="FI171" i="37"/>
  <c r="FB171" i="37"/>
  <c r="FF171" i="37"/>
  <c r="FJ171" i="37"/>
  <c r="FC171" i="37"/>
  <c r="FG171" i="37"/>
  <c r="FK171" i="37"/>
  <c r="IP157" i="30"/>
  <c r="Q159" i="85" s="1"/>
  <c r="IS157" i="30"/>
  <c r="R159" i="85" s="1"/>
  <c r="J157" i="30"/>
  <c r="I157" i="30"/>
  <c r="FM155" i="37"/>
  <c r="FQ155" i="37"/>
  <c r="FN155" i="37"/>
  <c r="FR155" i="37"/>
  <c r="FO155" i="37"/>
  <c r="FS155" i="37"/>
  <c r="FP155" i="37"/>
  <c r="FD155" i="37"/>
  <c r="FH155" i="37"/>
  <c r="FL155" i="37"/>
  <c r="FA155" i="37"/>
  <c r="FE155" i="37"/>
  <c r="FI155" i="37"/>
  <c r="FB155" i="37"/>
  <c r="FF155" i="37"/>
  <c r="FJ155" i="37"/>
  <c r="FC155" i="37"/>
  <c r="FG155" i="37"/>
  <c r="FK155" i="37"/>
  <c r="IP133" i="30"/>
  <c r="Q135" i="85" s="1"/>
  <c r="IS133" i="30"/>
  <c r="R135" i="85" s="1"/>
  <c r="J133" i="30"/>
  <c r="I133" i="30"/>
  <c r="FO127" i="37"/>
  <c r="FS127" i="37"/>
  <c r="FP127" i="37"/>
  <c r="FM127" i="37"/>
  <c r="FQ127" i="37"/>
  <c r="FN127" i="37"/>
  <c r="FR127" i="37"/>
  <c r="FD127" i="37"/>
  <c r="FH127" i="37"/>
  <c r="FL127" i="37"/>
  <c r="FA127" i="37"/>
  <c r="FE127" i="37"/>
  <c r="FI127" i="37"/>
  <c r="FB127" i="37"/>
  <c r="FF127" i="37"/>
  <c r="FJ127" i="37"/>
  <c r="FC127" i="37"/>
  <c r="FG127" i="37"/>
  <c r="FK127" i="37"/>
  <c r="IP101" i="30"/>
  <c r="Q103" i="85" s="1"/>
  <c r="IS101" i="30"/>
  <c r="R103" i="85" s="1"/>
  <c r="J101" i="30"/>
  <c r="I101" i="30"/>
  <c r="FO95" i="37"/>
  <c r="FS95" i="37"/>
  <c r="FP95" i="37"/>
  <c r="FM95" i="37"/>
  <c r="FQ95" i="37"/>
  <c r="FN95" i="37"/>
  <c r="FR95" i="37"/>
  <c r="FD95" i="37"/>
  <c r="FH95" i="37"/>
  <c r="FL95" i="37"/>
  <c r="FA95" i="37"/>
  <c r="FE95" i="37"/>
  <c r="FI95" i="37"/>
  <c r="FB95" i="37"/>
  <c r="FF95" i="37"/>
  <c r="FJ95" i="37"/>
  <c r="FC95" i="37"/>
  <c r="FG95" i="37"/>
  <c r="FK95" i="37"/>
  <c r="IP69" i="30"/>
  <c r="Q71" i="85" s="1"/>
  <c r="IS69" i="30"/>
  <c r="R71" i="85" s="1"/>
  <c r="J69" i="30"/>
  <c r="I69" i="30"/>
  <c r="FO63" i="37"/>
  <c r="FS63" i="37"/>
  <c r="FP63" i="37"/>
  <c r="FM63" i="37"/>
  <c r="FQ63" i="37"/>
  <c r="FN63" i="37"/>
  <c r="FR63" i="37"/>
  <c r="FD63" i="37"/>
  <c r="FH63" i="37"/>
  <c r="FL63" i="37"/>
  <c r="FA63" i="37"/>
  <c r="FE63" i="37"/>
  <c r="FI63" i="37"/>
  <c r="FB63" i="37"/>
  <c r="FF63" i="37"/>
  <c r="FJ63" i="37"/>
  <c r="FC63" i="37"/>
  <c r="FG63" i="37"/>
  <c r="FK63" i="37"/>
  <c r="IP149" i="30"/>
  <c r="Q151" i="85" s="1"/>
  <c r="IS149" i="30"/>
  <c r="R151" i="85" s="1"/>
  <c r="J149" i="30"/>
  <c r="I149" i="30"/>
  <c r="FO139" i="37"/>
  <c r="FS139" i="37"/>
  <c r="FP139" i="37"/>
  <c r="FM139" i="37"/>
  <c r="FQ139" i="37"/>
  <c r="FN139" i="37"/>
  <c r="FR139" i="37"/>
  <c r="FD139" i="37"/>
  <c r="FH139" i="37"/>
  <c r="FL139" i="37"/>
  <c r="FA139" i="37"/>
  <c r="FE139" i="37"/>
  <c r="FI139" i="37"/>
  <c r="FB139" i="37"/>
  <c r="FF139" i="37"/>
  <c r="FJ139" i="37"/>
  <c r="FC139" i="37"/>
  <c r="FG139" i="37"/>
  <c r="FK139" i="37"/>
  <c r="IP113" i="30"/>
  <c r="Q115" i="85" s="1"/>
  <c r="IS113" i="30"/>
  <c r="R115" i="85" s="1"/>
  <c r="J113" i="30"/>
  <c r="I113" i="30"/>
  <c r="FO107" i="37"/>
  <c r="FS107" i="37"/>
  <c r="FP107" i="37"/>
  <c r="FM107" i="37"/>
  <c r="FQ107" i="37"/>
  <c r="FN107" i="37"/>
  <c r="FR107" i="37"/>
  <c r="FD107" i="37"/>
  <c r="FH107" i="37"/>
  <c r="FL107" i="37"/>
  <c r="FA107" i="37"/>
  <c r="FE107" i="37"/>
  <c r="FI107" i="37"/>
  <c r="FB107" i="37"/>
  <c r="FF107" i="37"/>
  <c r="FJ107" i="37"/>
  <c r="FC107" i="37"/>
  <c r="FG107" i="37"/>
  <c r="FK107" i="37"/>
  <c r="IP81" i="30"/>
  <c r="Q83" i="85" s="1"/>
  <c r="IS81" i="30"/>
  <c r="R83" i="85" s="1"/>
  <c r="J81" i="30"/>
  <c r="I81" i="30"/>
  <c r="FO75" i="37"/>
  <c r="FS75" i="37"/>
  <c r="FP75" i="37"/>
  <c r="FM75" i="37"/>
  <c r="FQ75" i="37"/>
  <c r="FN75" i="37"/>
  <c r="FR75" i="37"/>
  <c r="FD75" i="37"/>
  <c r="FH75" i="37"/>
  <c r="FL75" i="37"/>
  <c r="FA75" i="37"/>
  <c r="FE75" i="37"/>
  <c r="FI75" i="37"/>
  <c r="FB75" i="37"/>
  <c r="FF75" i="37"/>
  <c r="FJ75" i="37"/>
  <c r="FC75" i="37"/>
  <c r="FG75" i="37"/>
  <c r="FK75" i="37"/>
  <c r="IP49" i="30"/>
  <c r="Q51" i="85" s="1"/>
  <c r="IS49" i="30"/>
  <c r="R51" i="85" s="1"/>
  <c r="J49" i="30"/>
  <c r="I49" i="30"/>
  <c r="IP200" i="30"/>
  <c r="Q202" i="85" s="1"/>
  <c r="IS200" i="30"/>
  <c r="R202" i="85" s="1"/>
  <c r="J200" i="30"/>
  <c r="I200" i="30"/>
  <c r="FP198" i="37"/>
  <c r="FM198" i="37"/>
  <c r="FQ198" i="37"/>
  <c r="FN198" i="37"/>
  <c r="FR198" i="37"/>
  <c r="FO198" i="37"/>
  <c r="FS198" i="37"/>
  <c r="FD198" i="37"/>
  <c r="FH198" i="37"/>
  <c r="FL198" i="37"/>
  <c r="FA198" i="37"/>
  <c r="FE198" i="37"/>
  <c r="FI198" i="37"/>
  <c r="FB198" i="37"/>
  <c r="FF198" i="37"/>
  <c r="FJ198" i="37"/>
  <c r="FC198" i="37"/>
  <c r="FG198" i="37"/>
  <c r="FK198" i="37"/>
  <c r="IP184" i="30"/>
  <c r="Q186" i="85" s="1"/>
  <c r="IS184" i="30"/>
  <c r="R186" i="85" s="1"/>
  <c r="J184" i="30"/>
  <c r="I184" i="30"/>
  <c r="FP182" i="37"/>
  <c r="FM182" i="37"/>
  <c r="FQ182" i="37"/>
  <c r="FN182" i="37"/>
  <c r="FR182" i="37"/>
  <c r="FO182" i="37"/>
  <c r="FS182" i="37"/>
  <c r="FD182" i="37"/>
  <c r="FH182" i="37"/>
  <c r="FL182" i="37"/>
  <c r="FA182" i="37"/>
  <c r="FE182" i="37"/>
  <c r="FI182" i="37"/>
  <c r="FB182" i="37"/>
  <c r="FF182" i="37"/>
  <c r="FJ182" i="37"/>
  <c r="FC182" i="37"/>
  <c r="FG182" i="37"/>
  <c r="FK182" i="37"/>
  <c r="IP168" i="30"/>
  <c r="Q170" i="85" s="1"/>
  <c r="IS168" i="30"/>
  <c r="R170" i="85" s="1"/>
  <c r="J168" i="30"/>
  <c r="I168" i="30"/>
  <c r="FP166" i="37"/>
  <c r="FM166" i="37"/>
  <c r="FQ166" i="37"/>
  <c r="FN166" i="37"/>
  <c r="FR166" i="37"/>
  <c r="FO166" i="37"/>
  <c r="FS166" i="37"/>
  <c r="FD166" i="37"/>
  <c r="FH166" i="37"/>
  <c r="FL166" i="37"/>
  <c r="FA166" i="37"/>
  <c r="FE166" i="37"/>
  <c r="FI166" i="37"/>
  <c r="FB166" i="37"/>
  <c r="FF166" i="37"/>
  <c r="FJ166" i="37"/>
  <c r="FC166" i="37"/>
  <c r="FG166" i="37"/>
  <c r="FK166" i="37"/>
  <c r="IP152" i="30"/>
  <c r="Q154" i="85" s="1"/>
  <c r="IS152" i="30"/>
  <c r="R154" i="85" s="1"/>
  <c r="J152" i="30"/>
  <c r="I152" i="30"/>
  <c r="FP150" i="37"/>
  <c r="FM150" i="37"/>
  <c r="FQ150" i="37"/>
  <c r="FN150" i="37"/>
  <c r="FR150" i="37"/>
  <c r="FO150" i="37"/>
  <c r="FS150" i="37"/>
  <c r="FD150" i="37"/>
  <c r="FH150" i="37"/>
  <c r="FL150" i="37"/>
  <c r="FA150" i="37"/>
  <c r="FE150" i="37"/>
  <c r="FI150" i="37"/>
  <c r="FB150" i="37"/>
  <c r="FF150" i="37"/>
  <c r="FJ150" i="37"/>
  <c r="FC150" i="37"/>
  <c r="FG150" i="37"/>
  <c r="FK150" i="37"/>
  <c r="IP136" i="30"/>
  <c r="Q138" i="85" s="1"/>
  <c r="IS136" i="30"/>
  <c r="R138" i="85" s="1"/>
  <c r="J136" i="30"/>
  <c r="I136" i="30"/>
  <c r="FN134" i="37"/>
  <c r="FR134" i="37"/>
  <c r="FO134" i="37"/>
  <c r="FS134" i="37"/>
  <c r="FP134" i="37"/>
  <c r="FM134" i="37"/>
  <c r="FQ134" i="37"/>
  <c r="FD134" i="37"/>
  <c r="FH134" i="37"/>
  <c r="FL134" i="37"/>
  <c r="FA134" i="37"/>
  <c r="FE134" i="37"/>
  <c r="FI134" i="37"/>
  <c r="FB134" i="37"/>
  <c r="FF134" i="37"/>
  <c r="FJ134" i="37"/>
  <c r="FC134" i="37"/>
  <c r="FG134" i="37"/>
  <c r="FK134" i="37"/>
  <c r="IS120" i="30"/>
  <c r="R122" i="85" s="1"/>
  <c r="IP120" i="30"/>
  <c r="Q122" i="85" s="1"/>
  <c r="J120" i="30"/>
  <c r="I120" i="30"/>
  <c r="FN118" i="37"/>
  <c r="FR118" i="37"/>
  <c r="FO118" i="37"/>
  <c r="FS118" i="37"/>
  <c r="FP118" i="37"/>
  <c r="FM118" i="37"/>
  <c r="FQ118" i="37"/>
  <c r="FD118" i="37"/>
  <c r="FH118" i="37"/>
  <c r="FL118" i="37"/>
  <c r="FA118" i="37"/>
  <c r="FE118" i="37"/>
  <c r="FI118" i="37"/>
  <c r="FB118" i="37"/>
  <c r="FF118" i="37"/>
  <c r="FJ118" i="37"/>
  <c r="FC118" i="37"/>
  <c r="FG118" i="37"/>
  <c r="FK118" i="37"/>
  <c r="IP104" i="30"/>
  <c r="Q106" i="85" s="1"/>
  <c r="IS104" i="30"/>
  <c r="R106" i="85" s="1"/>
  <c r="J104" i="30"/>
  <c r="I104" i="30"/>
  <c r="FN102" i="37"/>
  <c r="FR102" i="37"/>
  <c r="FO102" i="37"/>
  <c r="FS102" i="37"/>
  <c r="FP102" i="37"/>
  <c r="FM102" i="37"/>
  <c r="FQ102" i="37"/>
  <c r="FD102" i="37"/>
  <c r="FH102" i="37"/>
  <c r="FL102" i="37"/>
  <c r="FA102" i="37"/>
  <c r="FE102" i="37"/>
  <c r="FI102" i="37"/>
  <c r="FB102" i="37"/>
  <c r="FF102" i="37"/>
  <c r="FJ102" i="37"/>
  <c r="FC102" i="37"/>
  <c r="FG102" i="37"/>
  <c r="FK102" i="37"/>
  <c r="IP88" i="30"/>
  <c r="Q90" i="85" s="1"/>
  <c r="IS88" i="30"/>
  <c r="R90" i="85" s="1"/>
  <c r="J88" i="30"/>
  <c r="I88" i="30"/>
  <c r="FN86" i="37"/>
  <c r="FR86" i="37"/>
  <c r="FO86" i="37"/>
  <c r="FS86" i="37"/>
  <c r="FP86" i="37"/>
  <c r="FM86" i="37"/>
  <c r="FQ86" i="37"/>
  <c r="FD86" i="37"/>
  <c r="FH86" i="37"/>
  <c r="FL86" i="37"/>
  <c r="FA86" i="37"/>
  <c r="FE86" i="37"/>
  <c r="FI86" i="37"/>
  <c r="FB86" i="37"/>
  <c r="FF86" i="37"/>
  <c r="FJ86" i="37"/>
  <c r="FC86" i="37"/>
  <c r="FG86" i="37"/>
  <c r="FK86" i="37"/>
  <c r="IP72" i="30"/>
  <c r="Q74" i="85" s="1"/>
  <c r="IS72" i="30"/>
  <c r="R74" i="85" s="1"/>
  <c r="J72" i="30"/>
  <c r="I72" i="30"/>
  <c r="FN70" i="37"/>
  <c r="FR70" i="37"/>
  <c r="FO70" i="37"/>
  <c r="FS70" i="37"/>
  <c r="FP70" i="37"/>
  <c r="FM70" i="37"/>
  <c r="FQ70" i="37"/>
  <c r="FD70" i="37"/>
  <c r="FH70" i="37"/>
  <c r="FL70" i="37"/>
  <c r="FA70" i="37"/>
  <c r="FE70" i="37"/>
  <c r="FI70" i="37"/>
  <c r="FB70" i="37"/>
  <c r="FF70" i="37"/>
  <c r="FJ70" i="37"/>
  <c r="FC70" i="37"/>
  <c r="FG70" i="37"/>
  <c r="FK70" i="37"/>
  <c r="IP56" i="30"/>
  <c r="Q58" i="85" s="1"/>
  <c r="IS56" i="30"/>
  <c r="R58" i="85" s="1"/>
  <c r="J56" i="30"/>
  <c r="I56" i="30"/>
  <c r="FN54" i="37"/>
  <c r="FR54" i="37"/>
  <c r="FO54" i="37"/>
  <c r="FS54" i="37"/>
  <c r="FP54" i="37"/>
  <c r="FM54" i="37"/>
  <c r="FQ54" i="37"/>
  <c r="FD54" i="37"/>
  <c r="FH54" i="37"/>
  <c r="FL54" i="37"/>
  <c r="FA54" i="37"/>
  <c r="FE54" i="37"/>
  <c r="FI54" i="37"/>
  <c r="FB54" i="37"/>
  <c r="FF54" i="37"/>
  <c r="FJ54" i="37"/>
  <c r="FC54" i="37"/>
  <c r="FG54" i="37"/>
  <c r="FK54" i="37"/>
  <c r="IP203" i="30"/>
  <c r="Q205" i="85" s="1"/>
  <c r="IS203" i="30"/>
  <c r="R205" i="85" s="1"/>
  <c r="I203" i="30"/>
  <c r="J203" i="30"/>
  <c r="FO201" i="37"/>
  <c r="FS201" i="37"/>
  <c r="FP201" i="37"/>
  <c r="FM201" i="37"/>
  <c r="FQ201" i="37"/>
  <c r="FN201" i="37"/>
  <c r="FR201" i="37"/>
  <c r="FD201" i="37"/>
  <c r="FH201" i="37"/>
  <c r="FL201" i="37"/>
  <c r="FA201" i="37"/>
  <c r="FE201" i="37"/>
  <c r="FI201" i="37"/>
  <c r="FB201" i="37"/>
  <c r="FF201" i="37"/>
  <c r="FJ201" i="37"/>
  <c r="FC201" i="37"/>
  <c r="FG201" i="37"/>
  <c r="FK201" i="37"/>
  <c r="IP179" i="30"/>
  <c r="Q181" i="85" s="1"/>
  <c r="IS179" i="30"/>
  <c r="R181" i="85" s="1"/>
  <c r="I179" i="30"/>
  <c r="J179" i="30"/>
  <c r="IL179" i="30"/>
  <c r="FO173" i="37"/>
  <c r="FS173" i="37"/>
  <c r="FP173" i="37"/>
  <c r="FM173" i="37"/>
  <c r="FQ173" i="37"/>
  <c r="FN173" i="37"/>
  <c r="FR173" i="37"/>
  <c r="FD173" i="37"/>
  <c r="FH173" i="37"/>
  <c r="FL173" i="37"/>
  <c r="FA173" i="37"/>
  <c r="FE173" i="37"/>
  <c r="FI173" i="37"/>
  <c r="FB173" i="37"/>
  <c r="FF173" i="37"/>
  <c r="FJ173" i="37"/>
  <c r="FC173" i="37"/>
  <c r="FG173" i="37"/>
  <c r="FK173" i="37"/>
  <c r="IP147" i="30"/>
  <c r="Q149" i="85" s="1"/>
  <c r="IS147" i="30"/>
  <c r="R149" i="85" s="1"/>
  <c r="I147" i="30"/>
  <c r="J147" i="30"/>
  <c r="IL147" i="30"/>
  <c r="FM141" i="37"/>
  <c r="FQ141" i="37"/>
  <c r="FN141" i="37"/>
  <c r="FR141" i="37"/>
  <c r="FO141" i="37"/>
  <c r="FS141" i="37"/>
  <c r="FP141" i="37"/>
  <c r="FD141" i="37"/>
  <c r="FH141" i="37"/>
  <c r="FL141" i="37"/>
  <c r="FA141" i="37"/>
  <c r="FE141" i="37"/>
  <c r="FI141" i="37"/>
  <c r="FB141" i="37"/>
  <c r="FF141" i="37"/>
  <c r="FJ141" i="37"/>
  <c r="FC141" i="37"/>
  <c r="FG141" i="37"/>
  <c r="FK141" i="37"/>
  <c r="IS119" i="30"/>
  <c r="R121" i="85" s="1"/>
  <c r="IP119" i="30"/>
  <c r="Q121" i="85" s="1"/>
  <c r="I119" i="30"/>
  <c r="J119" i="30"/>
  <c r="FM113" i="37"/>
  <c r="FQ113" i="37"/>
  <c r="FN113" i="37"/>
  <c r="FR113" i="37"/>
  <c r="FO113" i="37"/>
  <c r="FS113" i="37"/>
  <c r="FP113" i="37"/>
  <c r="FD113" i="37"/>
  <c r="FH113" i="37"/>
  <c r="FL113" i="37"/>
  <c r="FA113" i="37"/>
  <c r="FE113" i="37"/>
  <c r="FI113" i="37"/>
  <c r="FB113" i="37"/>
  <c r="FF113" i="37"/>
  <c r="FJ113" i="37"/>
  <c r="FC113" i="37"/>
  <c r="FG113" i="37"/>
  <c r="FK113" i="37"/>
  <c r="IP87" i="30"/>
  <c r="Q89" i="85" s="1"/>
  <c r="IS87" i="30"/>
  <c r="R89" i="85" s="1"/>
  <c r="I87" i="30"/>
  <c r="J87" i="30"/>
  <c r="FM81" i="37"/>
  <c r="FQ81" i="37"/>
  <c r="FN81" i="37"/>
  <c r="FR81" i="37"/>
  <c r="FO81" i="37"/>
  <c r="FS81" i="37"/>
  <c r="FP81" i="37"/>
  <c r="FD81" i="37"/>
  <c r="FH81" i="37"/>
  <c r="FL81" i="37"/>
  <c r="FA81" i="37"/>
  <c r="FE81" i="37"/>
  <c r="FI81" i="37"/>
  <c r="FB81" i="37"/>
  <c r="FF81" i="37"/>
  <c r="FJ81" i="37"/>
  <c r="FC81" i="37"/>
  <c r="FG81" i="37"/>
  <c r="FK81" i="37"/>
  <c r="IP55" i="30"/>
  <c r="Q57" i="85" s="1"/>
  <c r="IS55" i="30"/>
  <c r="R57" i="85" s="1"/>
  <c r="I55" i="30"/>
  <c r="J55" i="30"/>
  <c r="FM49" i="37"/>
  <c r="FQ49" i="37"/>
  <c r="FN49" i="37"/>
  <c r="FR49" i="37"/>
  <c r="FO49" i="37"/>
  <c r="FS49" i="37"/>
  <c r="FP49" i="37"/>
  <c r="FD49" i="37"/>
  <c r="FH49" i="37"/>
  <c r="FL49" i="37"/>
  <c r="FA49" i="37"/>
  <c r="FE49" i="37"/>
  <c r="FI49" i="37"/>
  <c r="FB49" i="37"/>
  <c r="FF49" i="37"/>
  <c r="FJ49" i="37"/>
  <c r="FC49" i="37"/>
  <c r="FG49" i="37"/>
  <c r="FK49" i="37"/>
  <c r="IS207" i="30"/>
  <c r="R209" i="85" s="1"/>
  <c r="IP207" i="30"/>
  <c r="Q209" i="85" s="1"/>
  <c r="I207" i="30"/>
  <c r="J207" i="30"/>
  <c r="IO207" i="30"/>
  <c r="IP183" i="30"/>
  <c r="Q185" i="85" s="1"/>
  <c r="IS183" i="30"/>
  <c r="R185" i="85" s="1"/>
  <c r="I183" i="30"/>
  <c r="J183" i="30"/>
  <c r="IL183" i="30"/>
  <c r="FO177" i="37"/>
  <c r="FS177" i="37"/>
  <c r="FP177" i="37"/>
  <c r="FM177" i="37"/>
  <c r="FQ177" i="37"/>
  <c r="FN177" i="37"/>
  <c r="FR177" i="37"/>
  <c r="FD177" i="37"/>
  <c r="FH177" i="37"/>
  <c r="FL177" i="37"/>
  <c r="FA177" i="37"/>
  <c r="FE177" i="37"/>
  <c r="FI177" i="37"/>
  <c r="FB177" i="37"/>
  <c r="FF177" i="37"/>
  <c r="FJ177" i="37"/>
  <c r="FC177" i="37"/>
  <c r="FG177" i="37"/>
  <c r="FK177" i="37"/>
  <c r="IP151" i="30"/>
  <c r="Q153" i="85" s="1"/>
  <c r="IS151" i="30"/>
  <c r="R153" i="85" s="1"/>
  <c r="I151" i="30"/>
  <c r="J151" i="30"/>
  <c r="IL151" i="30"/>
  <c r="FO145" i="37"/>
  <c r="FS145" i="37"/>
  <c r="FP145" i="37"/>
  <c r="FM145" i="37"/>
  <c r="FQ145" i="37"/>
  <c r="FN145" i="37"/>
  <c r="FR145" i="37"/>
  <c r="FD145" i="37"/>
  <c r="FH145" i="37"/>
  <c r="FL145" i="37"/>
  <c r="FA145" i="37"/>
  <c r="FE145" i="37"/>
  <c r="FI145" i="37"/>
  <c r="FB145" i="37"/>
  <c r="FF145" i="37"/>
  <c r="FJ145" i="37"/>
  <c r="FC145" i="37"/>
  <c r="FG145" i="37"/>
  <c r="FK145" i="37"/>
  <c r="IS115" i="30"/>
  <c r="R117" i="85" s="1"/>
  <c r="IP115" i="30"/>
  <c r="Q117" i="85" s="1"/>
  <c r="I115" i="30"/>
  <c r="J115" i="30"/>
  <c r="IL115" i="30"/>
  <c r="FM109" i="37"/>
  <c r="FQ109" i="37"/>
  <c r="FN109" i="37"/>
  <c r="FR109" i="37"/>
  <c r="FO109" i="37"/>
  <c r="FS109" i="37"/>
  <c r="FP109" i="37"/>
  <c r="FD109" i="37"/>
  <c r="FH109" i="37"/>
  <c r="FL109" i="37"/>
  <c r="FA109" i="37"/>
  <c r="FE109" i="37"/>
  <c r="FI109" i="37"/>
  <c r="FB109" i="37"/>
  <c r="FF109" i="37"/>
  <c r="FJ109" i="37"/>
  <c r="FC109" i="37"/>
  <c r="FG109" i="37"/>
  <c r="FK109" i="37"/>
  <c r="IP83" i="30"/>
  <c r="Q85" i="85" s="1"/>
  <c r="IS83" i="30"/>
  <c r="R85" i="85" s="1"/>
  <c r="I83" i="30"/>
  <c r="J83" i="30"/>
  <c r="FM77" i="37"/>
  <c r="FQ77" i="37"/>
  <c r="FN77" i="37"/>
  <c r="FR77" i="37"/>
  <c r="FO77" i="37"/>
  <c r="FS77" i="37"/>
  <c r="FP77" i="37"/>
  <c r="FD77" i="37"/>
  <c r="FH77" i="37"/>
  <c r="FL77" i="37"/>
  <c r="FA77" i="37"/>
  <c r="FE77" i="37"/>
  <c r="FI77" i="37"/>
  <c r="FB77" i="37"/>
  <c r="FF77" i="37"/>
  <c r="FJ77" i="37"/>
  <c r="FC77" i="37"/>
  <c r="FG77" i="37"/>
  <c r="FK77" i="37"/>
  <c r="IP51" i="30"/>
  <c r="Q53" i="85" s="1"/>
  <c r="IS51" i="30"/>
  <c r="R53" i="85" s="1"/>
  <c r="I51" i="30"/>
  <c r="J51" i="30"/>
  <c r="IP195" i="30"/>
  <c r="Q197" i="85" s="1"/>
  <c r="IS195" i="30"/>
  <c r="R197" i="85" s="1"/>
  <c r="I195" i="30"/>
  <c r="J195" i="30"/>
  <c r="FO185" i="37"/>
  <c r="FS185" i="37"/>
  <c r="FP185" i="37"/>
  <c r="FM185" i="37"/>
  <c r="FQ185" i="37"/>
  <c r="FN185" i="37"/>
  <c r="FR185" i="37"/>
  <c r="FD185" i="37"/>
  <c r="FH185" i="37"/>
  <c r="FL185" i="37"/>
  <c r="FA185" i="37"/>
  <c r="FE185" i="37"/>
  <c r="FI185" i="37"/>
  <c r="FB185" i="37"/>
  <c r="FF185" i="37"/>
  <c r="FJ185" i="37"/>
  <c r="FC185" i="37"/>
  <c r="FG185" i="37"/>
  <c r="FK185" i="37"/>
  <c r="IP159" i="30"/>
  <c r="Q161" i="85" s="1"/>
  <c r="IS159" i="30"/>
  <c r="R161" i="85" s="1"/>
  <c r="I159" i="30"/>
  <c r="J159" i="30"/>
  <c r="FO153" i="37"/>
  <c r="FS153" i="37"/>
  <c r="FP153" i="37"/>
  <c r="FM153" i="37"/>
  <c r="FQ153" i="37"/>
  <c r="FN153" i="37"/>
  <c r="FR153" i="37"/>
  <c r="FD153" i="37"/>
  <c r="FH153" i="37"/>
  <c r="FL153" i="37"/>
  <c r="FA153" i="37"/>
  <c r="FE153" i="37"/>
  <c r="FI153" i="37"/>
  <c r="FB153" i="37"/>
  <c r="FF153" i="37"/>
  <c r="FJ153" i="37"/>
  <c r="FC153" i="37"/>
  <c r="FG153" i="37"/>
  <c r="FK153" i="37"/>
  <c r="IS127" i="30"/>
  <c r="R129" i="85" s="1"/>
  <c r="IP127" i="30"/>
  <c r="Q129" i="85" s="1"/>
  <c r="I127" i="30"/>
  <c r="J127" i="30"/>
  <c r="FM117" i="37"/>
  <c r="FQ117" i="37"/>
  <c r="FN117" i="37"/>
  <c r="FR117" i="37"/>
  <c r="FO117" i="37"/>
  <c r="FS117" i="37"/>
  <c r="FP117" i="37"/>
  <c r="FD117" i="37"/>
  <c r="FH117" i="37"/>
  <c r="FL117" i="37"/>
  <c r="FA117" i="37"/>
  <c r="FE117" i="37"/>
  <c r="FI117" i="37"/>
  <c r="FB117" i="37"/>
  <c r="FF117" i="37"/>
  <c r="FJ117" i="37"/>
  <c r="FC117" i="37"/>
  <c r="FG117" i="37"/>
  <c r="FK117" i="37"/>
  <c r="IP91" i="30"/>
  <c r="Q93" i="85" s="1"/>
  <c r="IS91" i="30"/>
  <c r="R93" i="85" s="1"/>
  <c r="I91" i="30"/>
  <c r="J91" i="30"/>
  <c r="FM85" i="37"/>
  <c r="FQ85" i="37"/>
  <c r="FN85" i="37"/>
  <c r="FR85" i="37"/>
  <c r="FO85" i="37"/>
  <c r="FS85" i="37"/>
  <c r="FP85" i="37"/>
  <c r="FD85" i="37"/>
  <c r="FH85" i="37"/>
  <c r="FL85" i="37"/>
  <c r="FA85" i="37"/>
  <c r="FE85" i="37"/>
  <c r="FI85" i="37"/>
  <c r="FB85" i="37"/>
  <c r="FF85" i="37"/>
  <c r="FJ85" i="37"/>
  <c r="FC85" i="37"/>
  <c r="FG85" i="37"/>
  <c r="FK85" i="37"/>
  <c r="IP59" i="30"/>
  <c r="Q61" i="85" s="1"/>
  <c r="IS59" i="30"/>
  <c r="R61" i="85" s="1"/>
  <c r="I59" i="30"/>
  <c r="J59" i="30"/>
  <c r="FM53" i="37"/>
  <c r="FQ53" i="37"/>
  <c r="FN53" i="37"/>
  <c r="FR53" i="37"/>
  <c r="FO53" i="37"/>
  <c r="FS53" i="37"/>
  <c r="FP53" i="37"/>
  <c r="FD53" i="37"/>
  <c r="FH53" i="37"/>
  <c r="FL53" i="37"/>
  <c r="FA53" i="37"/>
  <c r="FE53" i="37"/>
  <c r="FI53" i="37"/>
  <c r="FB53" i="37"/>
  <c r="FF53" i="37"/>
  <c r="FJ53" i="37"/>
  <c r="FC53" i="37"/>
  <c r="FG53" i="37"/>
  <c r="FK53" i="37"/>
  <c r="IP206" i="30"/>
  <c r="Q208" i="85" s="1"/>
  <c r="IS206" i="30"/>
  <c r="R208" i="85" s="1"/>
  <c r="J206" i="30"/>
  <c r="I206" i="30"/>
  <c r="FN204" i="37"/>
  <c r="FR204" i="37"/>
  <c r="FO204" i="37"/>
  <c r="FS204" i="37"/>
  <c r="FP204" i="37"/>
  <c r="FM204" i="37"/>
  <c r="FQ204" i="37"/>
  <c r="FD204" i="37"/>
  <c r="FH204" i="37"/>
  <c r="FL204" i="37"/>
  <c r="FA204" i="37"/>
  <c r="FE204" i="37"/>
  <c r="FI204" i="37"/>
  <c r="FB204" i="37"/>
  <c r="FF204" i="37"/>
  <c r="FJ204" i="37"/>
  <c r="FC204" i="37"/>
  <c r="FG204" i="37"/>
  <c r="FK204" i="37"/>
  <c r="IP190" i="30"/>
  <c r="Q192" i="85" s="1"/>
  <c r="IS190" i="30"/>
  <c r="R192" i="85" s="1"/>
  <c r="J190" i="30"/>
  <c r="I190" i="30"/>
  <c r="FN188" i="37"/>
  <c r="FR188" i="37"/>
  <c r="FO188" i="37"/>
  <c r="FS188" i="37"/>
  <c r="FP188" i="37"/>
  <c r="FM188" i="37"/>
  <c r="FQ188" i="37"/>
  <c r="FD188" i="37"/>
  <c r="FH188" i="37"/>
  <c r="FL188" i="37"/>
  <c r="FA188" i="37"/>
  <c r="FE188" i="37"/>
  <c r="FI188" i="37"/>
  <c r="FB188" i="37"/>
  <c r="FF188" i="37"/>
  <c r="FJ188" i="37"/>
  <c r="FC188" i="37"/>
  <c r="FG188" i="37"/>
  <c r="FK188" i="37"/>
  <c r="IP174" i="30"/>
  <c r="Q176" i="85" s="1"/>
  <c r="IS174" i="30"/>
  <c r="R176" i="85" s="1"/>
  <c r="J174" i="30"/>
  <c r="I174" i="30"/>
  <c r="FN172" i="37"/>
  <c r="FR172" i="37"/>
  <c r="FO172" i="37"/>
  <c r="FS172" i="37"/>
  <c r="FP172" i="37"/>
  <c r="FM172" i="37"/>
  <c r="FQ172" i="37"/>
  <c r="FD172" i="37"/>
  <c r="FH172" i="37"/>
  <c r="FL172" i="37"/>
  <c r="FA172" i="37"/>
  <c r="FE172" i="37"/>
  <c r="FI172" i="37"/>
  <c r="FB172" i="37"/>
  <c r="FF172" i="37"/>
  <c r="FJ172" i="37"/>
  <c r="FC172" i="37"/>
  <c r="FG172" i="37"/>
  <c r="FK172" i="37"/>
  <c r="IP158" i="30"/>
  <c r="Q160" i="85" s="1"/>
  <c r="IS158" i="30"/>
  <c r="R160" i="85" s="1"/>
  <c r="J158" i="30"/>
  <c r="I158" i="30"/>
  <c r="FN156" i="37"/>
  <c r="FR156" i="37"/>
  <c r="FO156" i="37"/>
  <c r="FS156" i="37"/>
  <c r="FP156" i="37"/>
  <c r="FM156" i="37"/>
  <c r="FQ156" i="37"/>
  <c r="FD156" i="37"/>
  <c r="FH156" i="37"/>
  <c r="FL156" i="37"/>
  <c r="FA156" i="37"/>
  <c r="FE156" i="37"/>
  <c r="FI156" i="37"/>
  <c r="FB156" i="37"/>
  <c r="FF156" i="37"/>
  <c r="FJ156" i="37"/>
  <c r="FC156" i="37"/>
  <c r="FG156" i="37"/>
  <c r="FK156" i="37"/>
  <c r="IP142" i="30"/>
  <c r="Q144" i="85" s="1"/>
  <c r="IS142" i="30"/>
  <c r="R144" i="85" s="1"/>
  <c r="J142" i="30"/>
  <c r="I142" i="30"/>
  <c r="FP140" i="37"/>
  <c r="FM140" i="37"/>
  <c r="FQ140" i="37"/>
  <c r="FN140" i="37"/>
  <c r="FR140" i="37"/>
  <c r="FO140" i="37"/>
  <c r="FS140" i="37"/>
  <c r="FD140" i="37"/>
  <c r="FH140" i="37"/>
  <c r="FL140" i="37"/>
  <c r="FA140" i="37"/>
  <c r="FE140" i="37"/>
  <c r="FI140" i="37"/>
  <c r="FB140" i="37"/>
  <c r="FF140" i="37"/>
  <c r="FJ140" i="37"/>
  <c r="FC140" i="37"/>
  <c r="FG140" i="37"/>
  <c r="FK140" i="37"/>
  <c r="IS126" i="30"/>
  <c r="R128" i="85" s="1"/>
  <c r="IP126" i="30"/>
  <c r="Q128" i="85" s="1"/>
  <c r="J126" i="30"/>
  <c r="I126" i="30"/>
  <c r="FP124" i="37"/>
  <c r="FM124" i="37"/>
  <c r="FQ124" i="37"/>
  <c r="FN124" i="37"/>
  <c r="FR124" i="37"/>
  <c r="FO124" i="37"/>
  <c r="FS124" i="37"/>
  <c r="FD124" i="37"/>
  <c r="FH124" i="37"/>
  <c r="FL124" i="37"/>
  <c r="FA124" i="37"/>
  <c r="FE124" i="37"/>
  <c r="FI124" i="37"/>
  <c r="FB124" i="37"/>
  <c r="FF124" i="37"/>
  <c r="FJ124" i="37"/>
  <c r="FC124" i="37"/>
  <c r="FG124" i="37"/>
  <c r="FK124" i="37"/>
  <c r="IP110" i="30"/>
  <c r="Q112" i="85" s="1"/>
  <c r="IS110" i="30"/>
  <c r="R112" i="85" s="1"/>
  <c r="J110" i="30"/>
  <c r="I110" i="30"/>
  <c r="FP108" i="37"/>
  <c r="FM108" i="37"/>
  <c r="FQ108" i="37"/>
  <c r="FN108" i="37"/>
  <c r="FR108" i="37"/>
  <c r="FO108" i="37"/>
  <c r="FS108" i="37"/>
  <c r="FD108" i="37"/>
  <c r="FH108" i="37"/>
  <c r="FL108" i="37"/>
  <c r="FA108" i="37"/>
  <c r="FE108" i="37"/>
  <c r="FI108" i="37"/>
  <c r="FB108" i="37"/>
  <c r="FF108" i="37"/>
  <c r="FJ108" i="37"/>
  <c r="FC108" i="37"/>
  <c r="FG108" i="37"/>
  <c r="FK108" i="37"/>
  <c r="IP94" i="30"/>
  <c r="Q96" i="85" s="1"/>
  <c r="IS94" i="30"/>
  <c r="R96" i="85" s="1"/>
  <c r="J94" i="30"/>
  <c r="I94" i="30"/>
  <c r="FP92" i="37"/>
  <c r="FM92" i="37"/>
  <c r="FQ92" i="37"/>
  <c r="FN92" i="37"/>
  <c r="FR92" i="37"/>
  <c r="FO92" i="37"/>
  <c r="FS92" i="37"/>
  <c r="FD92" i="37"/>
  <c r="FH92" i="37"/>
  <c r="FL92" i="37"/>
  <c r="FA92" i="37"/>
  <c r="FE92" i="37"/>
  <c r="FI92" i="37"/>
  <c r="FB92" i="37"/>
  <c r="FF92" i="37"/>
  <c r="FJ92" i="37"/>
  <c r="FC92" i="37"/>
  <c r="FG92" i="37"/>
  <c r="FK92" i="37"/>
  <c r="IP78" i="30"/>
  <c r="Q80" i="85" s="1"/>
  <c r="IS78" i="30"/>
  <c r="R80" i="85" s="1"/>
  <c r="J78" i="30"/>
  <c r="I78" i="30"/>
  <c r="IL78" i="30"/>
  <c r="FP76" i="37"/>
  <c r="FM76" i="37"/>
  <c r="FQ76" i="37"/>
  <c r="FN76" i="37"/>
  <c r="FR76" i="37"/>
  <c r="FO76" i="37"/>
  <c r="FS76" i="37"/>
  <c r="FD76" i="37"/>
  <c r="FH76" i="37"/>
  <c r="FL76" i="37"/>
  <c r="FA76" i="37"/>
  <c r="FE76" i="37"/>
  <c r="FI76" i="37"/>
  <c r="FB76" i="37"/>
  <c r="FF76" i="37"/>
  <c r="FJ76" i="37"/>
  <c r="FC76" i="37"/>
  <c r="FG76" i="37"/>
  <c r="FK76" i="37"/>
  <c r="IP62" i="30"/>
  <c r="Q64" i="85" s="1"/>
  <c r="IS62" i="30"/>
  <c r="R64" i="85" s="1"/>
  <c r="J62" i="30"/>
  <c r="I62" i="30"/>
  <c r="IL62" i="30"/>
  <c r="FP60" i="37"/>
  <c r="FM60" i="37"/>
  <c r="FQ60" i="37"/>
  <c r="FN60" i="37"/>
  <c r="FR60" i="37"/>
  <c r="FO60" i="37"/>
  <c r="FS60" i="37"/>
  <c r="FD60" i="37"/>
  <c r="FH60" i="37"/>
  <c r="FL60" i="37"/>
  <c r="FA60" i="37"/>
  <c r="FE60" i="37"/>
  <c r="FI60" i="37"/>
  <c r="FB60" i="37"/>
  <c r="FF60" i="37"/>
  <c r="FJ60" i="37"/>
  <c r="FC60" i="37"/>
  <c r="FG60" i="37"/>
  <c r="FK60" i="37"/>
  <c r="IP46" i="30"/>
  <c r="Q48" i="85" s="1"/>
  <c r="IS46" i="30"/>
  <c r="R48" i="85" s="1"/>
  <c r="J46" i="30"/>
  <c r="I46" i="30"/>
  <c r="IP197" i="30"/>
  <c r="Q199" i="85" s="1"/>
  <c r="IS197" i="30"/>
  <c r="R199" i="85" s="1"/>
  <c r="J197" i="30"/>
  <c r="I197" i="30"/>
  <c r="FM195" i="37"/>
  <c r="FQ195" i="37"/>
  <c r="FN195" i="37"/>
  <c r="FR195" i="37"/>
  <c r="FO195" i="37"/>
  <c r="FS195" i="37"/>
  <c r="FP195" i="37"/>
  <c r="FD195" i="37"/>
  <c r="FH195" i="37"/>
  <c r="FL195" i="37"/>
  <c r="FA195" i="37"/>
  <c r="FE195" i="37"/>
  <c r="FI195" i="37"/>
  <c r="FB195" i="37"/>
  <c r="FF195" i="37"/>
  <c r="FJ195" i="37"/>
  <c r="FC195" i="37"/>
  <c r="FG195" i="37"/>
  <c r="FK195" i="37"/>
  <c r="IP181" i="30"/>
  <c r="Q183" i="85" s="1"/>
  <c r="IS181" i="30"/>
  <c r="R183" i="85" s="1"/>
  <c r="J181" i="30"/>
  <c r="I181" i="30"/>
  <c r="FM175" i="37"/>
  <c r="FQ175" i="37"/>
  <c r="FN175" i="37"/>
  <c r="FR175" i="37"/>
  <c r="FO175" i="37"/>
  <c r="FS175" i="37"/>
  <c r="FP175" i="37"/>
  <c r="FD175" i="37"/>
  <c r="FH175" i="37"/>
  <c r="FL175" i="37"/>
  <c r="FA175" i="37"/>
  <c r="FE175" i="37"/>
  <c r="FI175" i="37"/>
  <c r="FB175" i="37"/>
  <c r="FF175" i="37"/>
  <c r="FJ175" i="37"/>
  <c r="FC175" i="37"/>
  <c r="FG175" i="37"/>
  <c r="FK175" i="37"/>
  <c r="IP161" i="30"/>
  <c r="Q163" i="85" s="1"/>
  <c r="IS161" i="30"/>
  <c r="R163" i="85" s="1"/>
  <c r="J161" i="30"/>
  <c r="I161" i="30"/>
  <c r="FM159" i="37"/>
  <c r="FQ159" i="37"/>
  <c r="FN159" i="37"/>
  <c r="FR159" i="37"/>
  <c r="FO159" i="37"/>
  <c r="FS159" i="37"/>
  <c r="FP159" i="37"/>
  <c r="FD159" i="37"/>
  <c r="FH159" i="37"/>
  <c r="FL159" i="37"/>
  <c r="FA159" i="37"/>
  <c r="FE159" i="37"/>
  <c r="FI159" i="37"/>
  <c r="FB159" i="37"/>
  <c r="FF159" i="37"/>
  <c r="FJ159" i="37"/>
  <c r="FC159" i="37"/>
  <c r="FG159" i="37"/>
  <c r="FK159" i="37"/>
  <c r="IP141" i="30"/>
  <c r="Q143" i="85" s="1"/>
  <c r="IS141" i="30"/>
  <c r="R143" i="85" s="1"/>
  <c r="J141" i="30"/>
  <c r="I141" i="30"/>
  <c r="FO135" i="37"/>
  <c r="FS135" i="37"/>
  <c r="FP135" i="37"/>
  <c r="FM135" i="37"/>
  <c r="FQ135" i="37"/>
  <c r="FN135" i="37"/>
  <c r="FR135" i="37"/>
  <c r="FD135" i="37"/>
  <c r="FH135" i="37"/>
  <c r="FL135" i="37"/>
  <c r="FA135" i="37"/>
  <c r="FE135" i="37"/>
  <c r="FI135" i="37"/>
  <c r="FB135" i="37"/>
  <c r="FF135" i="37"/>
  <c r="FJ135" i="37"/>
  <c r="FC135" i="37"/>
  <c r="FG135" i="37"/>
  <c r="FK135" i="37"/>
  <c r="IP109" i="30"/>
  <c r="Q111" i="85" s="1"/>
  <c r="IS109" i="30"/>
  <c r="R111" i="85" s="1"/>
  <c r="J109" i="30"/>
  <c r="I109" i="30"/>
  <c r="FO103" i="37"/>
  <c r="FS103" i="37"/>
  <c r="FP103" i="37"/>
  <c r="FM103" i="37"/>
  <c r="FQ103" i="37"/>
  <c r="FN103" i="37"/>
  <c r="FR103" i="37"/>
  <c r="FD103" i="37"/>
  <c r="FH103" i="37"/>
  <c r="FL103" i="37"/>
  <c r="FA103" i="37"/>
  <c r="FE103" i="37"/>
  <c r="FI103" i="37"/>
  <c r="FB103" i="37"/>
  <c r="FF103" i="37"/>
  <c r="FJ103" i="37"/>
  <c r="FC103" i="37"/>
  <c r="FG103" i="37"/>
  <c r="FK103" i="37"/>
  <c r="IP77" i="30"/>
  <c r="Q79" i="85" s="1"/>
  <c r="IS77" i="30"/>
  <c r="R79" i="85" s="1"/>
  <c r="J77" i="30"/>
  <c r="I77" i="30"/>
  <c r="FO71" i="37"/>
  <c r="FS71" i="37"/>
  <c r="FP71" i="37"/>
  <c r="FM71" i="37"/>
  <c r="FQ71" i="37"/>
  <c r="FN71" i="37"/>
  <c r="FR71" i="37"/>
  <c r="FD71" i="37"/>
  <c r="FH71" i="37"/>
  <c r="FL71" i="37"/>
  <c r="FA71" i="37"/>
  <c r="FE71" i="37"/>
  <c r="FI71" i="37"/>
  <c r="FB71" i="37"/>
  <c r="FF71" i="37"/>
  <c r="FJ71" i="37"/>
  <c r="FC71" i="37"/>
  <c r="FG71" i="37"/>
  <c r="FK71" i="37"/>
  <c r="IP45" i="30"/>
  <c r="Q47" i="85" s="1"/>
  <c r="IS45" i="30"/>
  <c r="R47" i="85" s="1"/>
  <c r="J45" i="30"/>
  <c r="I45" i="30"/>
  <c r="IP177" i="30"/>
  <c r="Q179" i="85" s="1"/>
  <c r="IS177" i="30"/>
  <c r="R179" i="85" s="1"/>
  <c r="J177" i="30"/>
  <c r="I177" i="30"/>
  <c r="FM151" i="37"/>
  <c r="FQ151" i="37"/>
  <c r="FN151" i="37"/>
  <c r="FR151" i="37"/>
  <c r="FO151" i="37"/>
  <c r="FS151" i="37"/>
  <c r="FP151" i="37"/>
  <c r="FD151" i="37"/>
  <c r="FH151" i="37"/>
  <c r="FL151" i="37"/>
  <c r="FA151" i="37"/>
  <c r="FE151" i="37"/>
  <c r="FI151" i="37"/>
  <c r="FB151" i="37"/>
  <c r="FF151" i="37"/>
  <c r="FJ151" i="37"/>
  <c r="FC151" i="37"/>
  <c r="FG151" i="37"/>
  <c r="FK151" i="37"/>
  <c r="IS121" i="30"/>
  <c r="R123" i="85" s="1"/>
  <c r="IP121" i="30"/>
  <c r="Q123" i="85" s="1"/>
  <c r="J121" i="30"/>
  <c r="I121" i="30"/>
  <c r="IB121" i="30"/>
  <c r="FO115" i="37"/>
  <c r="FS115" i="37"/>
  <c r="FP115" i="37"/>
  <c r="FM115" i="37"/>
  <c r="FQ115" i="37"/>
  <c r="FN115" i="37"/>
  <c r="FR115" i="37"/>
  <c r="FD115" i="37"/>
  <c r="FH115" i="37"/>
  <c r="FL115" i="37"/>
  <c r="FA115" i="37"/>
  <c r="FE115" i="37"/>
  <c r="FI115" i="37"/>
  <c r="FB115" i="37"/>
  <c r="FF115" i="37"/>
  <c r="FJ115" i="37"/>
  <c r="FC115" i="37"/>
  <c r="FG115" i="37"/>
  <c r="FK115" i="37"/>
  <c r="IP89" i="30"/>
  <c r="Q91" i="85" s="1"/>
  <c r="IS89" i="30"/>
  <c r="R91" i="85" s="1"/>
  <c r="J89" i="30"/>
  <c r="I89" i="30"/>
  <c r="FO83" i="37"/>
  <c r="FS83" i="37"/>
  <c r="FP83" i="37"/>
  <c r="FM83" i="37"/>
  <c r="FQ83" i="37"/>
  <c r="FN83" i="37"/>
  <c r="FR83" i="37"/>
  <c r="FD83" i="37"/>
  <c r="FH83" i="37"/>
  <c r="FL83" i="37"/>
  <c r="FA83" i="37"/>
  <c r="FE83" i="37"/>
  <c r="FI83" i="37"/>
  <c r="FB83" i="37"/>
  <c r="FF83" i="37"/>
  <c r="FJ83" i="37"/>
  <c r="FC83" i="37"/>
  <c r="FG83" i="37"/>
  <c r="FK83" i="37"/>
  <c r="IP57" i="30"/>
  <c r="Q59" i="85" s="1"/>
  <c r="IS57" i="30"/>
  <c r="R59" i="85" s="1"/>
  <c r="J57" i="30"/>
  <c r="I57" i="30"/>
  <c r="FO51" i="37"/>
  <c r="FS51" i="37"/>
  <c r="FP51" i="37"/>
  <c r="FM51" i="37"/>
  <c r="FQ51" i="37"/>
  <c r="FN51" i="37"/>
  <c r="FR51" i="37"/>
  <c r="FD51" i="37"/>
  <c r="FH51" i="37"/>
  <c r="FL51" i="37"/>
  <c r="FA51" i="37"/>
  <c r="FE51" i="37"/>
  <c r="FI51" i="37"/>
  <c r="FB51" i="37"/>
  <c r="FF51" i="37"/>
  <c r="FJ51" i="37"/>
  <c r="FC51" i="37"/>
  <c r="FG51" i="37"/>
  <c r="FK51" i="37"/>
  <c r="IP204" i="30"/>
  <c r="Q206" i="85" s="1"/>
  <c r="IS204" i="30"/>
  <c r="R206" i="85" s="1"/>
  <c r="J204" i="30"/>
  <c r="I204" i="30"/>
  <c r="FP202" i="37"/>
  <c r="FM202" i="37"/>
  <c r="FQ202" i="37"/>
  <c r="FN202" i="37"/>
  <c r="FR202" i="37"/>
  <c r="FO202" i="37"/>
  <c r="FS202" i="37"/>
  <c r="FD202" i="37"/>
  <c r="FH202" i="37"/>
  <c r="FL202" i="37"/>
  <c r="FA202" i="37"/>
  <c r="FE202" i="37"/>
  <c r="FI202" i="37"/>
  <c r="FB202" i="37"/>
  <c r="FF202" i="37"/>
  <c r="FJ202" i="37"/>
  <c r="FC202" i="37"/>
  <c r="FG202" i="37"/>
  <c r="FK202" i="37"/>
  <c r="IP188" i="30"/>
  <c r="Q190" i="85" s="1"/>
  <c r="IS188" i="30"/>
  <c r="R190" i="85" s="1"/>
  <c r="J188" i="30"/>
  <c r="I188" i="30"/>
  <c r="FP186" i="37"/>
  <c r="FM186" i="37"/>
  <c r="FQ186" i="37"/>
  <c r="FN186" i="37"/>
  <c r="FR186" i="37"/>
  <c r="FO186" i="37"/>
  <c r="FS186" i="37"/>
  <c r="FD186" i="37"/>
  <c r="FH186" i="37"/>
  <c r="FL186" i="37"/>
  <c r="FA186" i="37"/>
  <c r="FE186" i="37"/>
  <c r="FI186" i="37"/>
  <c r="FB186" i="37"/>
  <c r="FF186" i="37"/>
  <c r="FJ186" i="37"/>
  <c r="FC186" i="37"/>
  <c r="FG186" i="37"/>
  <c r="FK186" i="37"/>
  <c r="IP172" i="30"/>
  <c r="Q174" i="85" s="1"/>
  <c r="IS172" i="30"/>
  <c r="R174" i="85" s="1"/>
  <c r="J172" i="30"/>
  <c r="I172" i="30"/>
  <c r="FP170" i="37"/>
  <c r="FM170" i="37"/>
  <c r="FQ170" i="37"/>
  <c r="FN170" i="37"/>
  <c r="FR170" i="37"/>
  <c r="FO170" i="37"/>
  <c r="FS170" i="37"/>
  <c r="FD170" i="37"/>
  <c r="FH170" i="37"/>
  <c r="FL170" i="37"/>
  <c r="FA170" i="37"/>
  <c r="FE170" i="37"/>
  <c r="FI170" i="37"/>
  <c r="FB170" i="37"/>
  <c r="FF170" i="37"/>
  <c r="FJ170" i="37"/>
  <c r="FC170" i="37"/>
  <c r="FG170" i="37"/>
  <c r="FK170" i="37"/>
  <c r="IP156" i="30"/>
  <c r="Q158" i="85" s="1"/>
  <c r="IS156" i="30"/>
  <c r="R158" i="85" s="1"/>
  <c r="J156" i="30"/>
  <c r="I156" i="30"/>
  <c r="FP154" i="37"/>
  <c r="FM154" i="37"/>
  <c r="FQ154" i="37"/>
  <c r="FN154" i="37"/>
  <c r="FR154" i="37"/>
  <c r="FO154" i="37"/>
  <c r="FS154" i="37"/>
  <c r="FD154" i="37"/>
  <c r="FH154" i="37"/>
  <c r="FL154" i="37"/>
  <c r="FA154" i="37"/>
  <c r="FE154" i="37"/>
  <c r="FI154" i="37"/>
  <c r="FB154" i="37"/>
  <c r="FF154" i="37"/>
  <c r="FJ154" i="37"/>
  <c r="FC154" i="37"/>
  <c r="FG154" i="37"/>
  <c r="FK154" i="37"/>
  <c r="IP140" i="30"/>
  <c r="Q142" i="85" s="1"/>
  <c r="IS140" i="30"/>
  <c r="R142" i="85" s="1"/>
  <c r="J140" i="30"/>
  <c r="I140" i="30"/>
  <c r="FN138" i="37"/>
  <c r="FR138" i="37"/>
  <c r="FO138" i="37"/>
  <c r="FS138" i="37"/>
  <c r="FP138" i="37"/>
  <c r="FM138" i="37"/>
  <c r="FQ138" i="37"/>
  <c r="FD138" i="37"/>
  <c r="FH138" i="37"/>
  <c r="FL138" i="37"/>
  <c r="FA138" i="37"/>
  <c r="FE138" i="37"/>
  <c r="FI138" i="37"/>
  <c r="FB138" i="37"/>
  <c r="FF138" i="37"/>
  <c r="FJ138" i="37"/>
  <c r="FC138" i="37"/>
  <c r="FG138" i="37"/>
  <c r="FK138" i="37"/>
  <c r="IS124" i="30"/>
  <c r="R126" i="85" s="1"/>
  <c r="IP124" i="30"/>
  <c r="Q126" i="85" s="1"/>
  <c r="J124" i="30"/>
  <c r="I124" i="30"/>
  <c r="FN122" i="37"/>
  <c r="FR122" i="37"/>
  <c r="FO122" i="37"/>
  <c r="FS122" i="37"/>
  <c r="FP122" i="37"/>
  <c r="FM122" i="37"/>
  <c r="FQ122" i="37"/>
  <c r="FD122" i="37"/>
  <c r="FH122" i="37"/>
  <c r="FL122" i="37"/>
  <c r="FA122" i="37"/>
  <c r="FE122" i="37"/>
  <c r="FI122" i="37"/>
  <c r="FB122" i="37"/>
  <c r="FF122" i="37"/>
  <c r="FJ122" i="37"/>
  <c r="FC122" i="37"/>
  <c r="FG122" i="37"/>
  <c r="FK122" i="37"/>
  <c r="IP108" i="30"/>
  <c r="Q110" i="85" s="1"/>
  <c r="IS108" i="30"/>
  <c r="R110" i="85" s="1"/>
  <c r="J108" i="30"/>
  <c r="I108" i="30"/>
  <c r="FN106" i="37"/>
  <c r="FR106" i="37"/>
  <c r="FO106" i="37"/>
  <c r="FS106" i="37"/>
  <c r="FP106" i="37"/>
  <c r="FM106" i="37"/>
  <c r="FQ106" i="37"/>
  <c r="FD106" i="37"/>
  <c r="FH106" i="37"/>
  <c r="FL106" i="37"/>
  <c r="FA106" i="37"/>
  <c r="FE106" i="37"/>
  <c r="FI106" i="37"/>
  <c r="FB106" i="37"/>
  <c r="FF106" i="37"/>
  <c r="FJ106" i="37"/>
  <c r="FC106" i="37"/>
  <c r="FG106" i="37"/>
  <c r="FK106" i="37"/>
  <c r="IP92" i="30"/>
  <c r="Q94" i="85" s="1"/>
  <c r="IS92" i="30"/>
  <c r="R94" i="85" s="1"/>
  <c r="J92" i="30"/>
  <c r="I92" i="30"/>
  <c r="IL92" i="30"/>
  <c r="FN90" i="37"/>
  <c r="FR90" i="37"/>
  <c r="FO90" i="37"/>
  <c r="FS90" i="37"/>
  <c r="FP90" i="37"/>
  <c r="FM90" i="37"/>
  <c r="FQ90" i="37"/>
  <c r="FD90" i="37"/>
  <c r="FH90" i="37"/>
  <c r="FL90" i="37"/>
  <c r="FA90" i="37"/>
  <c r="FE90" i="37"/>
  <c r="FI90" i="37"/>
  <c r="FB90" i="37"/>
  <c r="FF90" i="37"/>
  <c r="FJ90" i="37"/>
  <c r="FC90" i="37"/>
  <c r="FG90" i="37"/>
  <c r="FK90" i="37"/>
  <c r="IP76" i="30"/>
  <c r="Q78" i="85" s="1"/>
  <c r="IS76" i="30"/>
  <c r="R78" i="85" s="1"/>
  <c r="J76" i="30"/>
  <c r="I76" i="30"/>
  <c r="IL76" i="30"/>
  <c r="FN74" i="37"/>
  <c r="FR74" i="37"/>
  <c r="FO74" i="37"/>
  <c r="FS74" i="37"/>
  <c r="FP74" i="37"/>
  <c r="FM74" i="37"/>
  <c r="FQ74" i="37"/>
  <c r="FD74" i="37"/>
  <c r="FH74" i="37"/>
  <c r="FL74" i="37"/>
  <c r="FA74" i="37"/>
  <c r="FE74" i="37"/>
  <c r="FI74" i="37"/>
  <c r="FB74" i="37"/>
  <c r="FF74" i="37"/>
  <c r="FJ74" i="37"/>
  <c r="FC74" i="37"/>
  <c r="FG74" i="37"/>
  <c r="FK74" i="37"/>
  <c r="IP60" i="30"/>
  <c r="Q62" i="85" s="1"/>
  <c r="IS60" i="30"/>
  <c r="R62" i="85" s="1"/>
  <c r="J60" i="30"/>
  <c r="I60" i="30"/>
  <c r="IL60" i="30"/>
  <c r="FN58" i="37"/>
  <c r="FR58" i="37"/>
  <c r="FO58" i="37"/>
  <c r="FS58" i="37"/>
  <c r="FP58" i="37"/>
  <c r="FM58" i="37"/>
  <c r="FQ58" i="37"/>
  <c r="FD58" i="37"/>
  <c r="FH58" i="37"/>
  <c r="FL58" i="37"/>
  <c r="FA58" i="37"/>
  <c r="FE58" i="37"/>
  <c r="FI58" i="37"/>
  <c r="FB58" i="37"/>
  <c r="FF58" i="37"/>
  <c r="FJ58" i="37"/>
  <c r="FC58" i="37"/>
  <c r="FG58" i="37"/>
  <c r="FK58" i="37"/>
  <c r="IP44" i="30"/>
  <c r="Q46" i="85" s="1"/>
  <c r="IS44" i="30"/>
  <c r="R46" i="85" s="1"/>
  <c r="J44" i="30"/>
  <c r="I44" i="30"/>
  <c r="IL44" i="30"/>
  <c r="FO205" i="37"/>
  <c r="FS205" i="37"/>
  <c r="FP205" i="37"/>
  <c r="FM205" i="37"/>
  <c r="FQ205" i="37"/>
  <c r="FN205" i="37"/>
  <c r="FR205" i="37"/>
  <c r="FD205" i="37"/>
  <c r="FH205" i="37"/>
  <c r="FL205" i="37"/>
  <c r="FA205" i="37"/>
  <c r="FE205" i="37"/>
  <c r="FI205" i="37"/>
  <c r="FB205" i="37"/>
  <c r="FF205" i="37"/>
  <c r="FJ205" i="37"/>
  <c r="FC205" i="37"/>
  <c r="FG205" i="37"/>
  <c r="FK205" i="37"/>
  <c r="IP187" i="30"/>
  <c r="Q189" i="85" s="1"/>
  <c r="IS187" i="30"/>
  <c r="R189" i="85" s="1"/>
  <c r="I187" i="30"/>
  <c r="J187" i="30"/>
  <c r="FO181" i="37"/>
  <c r="FS181" i="37"/>
  <c r="FP181" i="37"/>
  <c r="FM181" i="37"/>
  <c r="FQ181" i="37"/>
  <c r="FN181" i="37"/>
  <c r="FR181" i="37"/>
  <c r="FD181" i="37"/>
  <c r="FH181" i="37"/>
  <c r="FL181" i="37"/>
  <c r="FA181" i="37"/>
  <c r="FE181" i="37"/>
  <c r="FI181" i="37"/>
  <c r="FB181" i="37"/>
  <c r="FF181" i="37"/>
  <c r="FJ181" i="37"/>
  <c r="FC181" i="37"/>
  <c r="FG181" i="37"/>
  <c r="FK181" i="37"/>
  <c r="IP155" i="30"/>
  <c r="Q157" i="85" s="1"/>
  <c r="IS155" i="30"/>
  <c r="R157" i="85" s="1"/>
  <c r="I155" i="30"/>
  <c r="J155" i="30"/>
  <c r="FO149" i="37"/>
  <c r="FS149" i="37"/>
  <c r="FP149" i="37"/>
  <c r="FM149" i="37"/>
  <c r="FQ149" i="37"/>
  <c r="FN149" i="37"/>
  <c r="FR149" i="37"/>
  <c r="FD149" i="37"/>
  <c r="FH149" i="37"/>
  <c r="FL149" i="37"/>
  <c r="FA149" i="37"/>
  <c r="FE149" i="37"/>
  <c r="FI149" i="37"/>
  <c r="FB149" i="37"/>
  <c r="FF149" i="37"/>
  <c r="FJ149" i="37"/>
  <c r="FC149" i="37"/>
  <c r="FG149" i="37"/>
  <c r="FK149" i="37"/>
  <c r="IS123" i="30"/>
  <c r="R125" i="85" s="1"/>
  <c r="IP123" i="30"/>
  <c r="Q125" i="85" s="1"/>
  <c r="I123" i="30"/>
  <c r="J123" i="30"/>
  <c r="FM121" i="37"/>
  <c r="FQ121" i="37"/>
  <c r="FN121" i="37"/>
  <c r="FR121" i="37"/>
  <c r="FO121" i="37"/>
  <c r="FS121" i="37"/>
  <c r="FP121" i="37"/>
  <c r="FD121" i="37"/>
  <c r="FH121" i="37"/>
  <c r="FL121" i="37"/>
  <c r="FA121" i="37"/>
  <c r="FE121" i="37"/>
  <c r="FI121" i="37"/>
  <c r="FB121" i="37"/>
  <c r="FF121" i="37"/>
  <c r="FJ121" i="37"/>
  <c r="FC121" i="37"/>
  <c r="FG121" i="37"/>
  <c r="FK121" i="37"/>
  <c r="IP95" i="30"/>
  <c r="Q97" i="85" s="1"/>
  <c r="IS95" i="30"/>
  <c r="R97" i="85" s="1"/>
  <c r="I95" i="30"/>
  <c r="J95" i="30"/>
  <c r="FM89" i="37"/>
  <c r="FQ89" i="37"/>
  <c r="FN89" i="37"/>
  <c r="FR89" i="37"/>
  <c r="FO89" i="37"/>
  <c r="FS89" i="37"/>
  <c r="FP89" i="37"/>
  <c r="FD89" i="37"/>
  <c r="FH89" i="37"/>
  <c r="FL89" i="37"/>
  <c r="FA89" i="37"/>
  <c r="FE89" i="37"/>
  <c r="FI89" i="37"/>
  <c r="FB89" i="37"/>
  <c r="FF89" i="37"/>
  <c r="FJ89" i="37"/>
  <c r="FC89" i="37"/>
  <c r="FG89" i="37"/>
  <c r="FK89" i="37"/>
  <c r="IP63" i="30"/>
  <c r="Q65" i="85" s="1"/>
  <c r="IS63" i="30"/>
  <c r="R65" i="85" s="1"/>
  <c r="I63" i="30"/>
  <c r="J63" i="30"/>
  <c r="FM57" i="37"/>
  <c r="FQ57" i="37"/>
  <c r="FN57" i="37"/>
  <c r="FR57" i="37"/>
  <c r="FO57" i="37"/>
  <c r="FS57" i="37"/>
  <c r="FP57" i="37"/>
  <c r="FD57" i="37"/>
  <c r="FH57" i="37"/>
  <c r="FL57" i="37"/>
  <c r="FA57" i="37"/>
  <c r="FE57" i="37"/>
  <c r="FI57" i="37"/>
  <c r="FB57" i="37"/>
  <c r="FF57" i="37"/>
  <c r="FJ57" i="37"/>
  <c r="FC57" i="37"/>
  <c r="FG57" i="37"/>
  <c r="FK57" i="37"/>
  <c r="FO161" i="37"/>
  <c r="FS161" i="37"/>
  <c r="FP161" i="37"/>
  <c r="FM161" i="37"/>
  <c r="FQ161" i="37"/>
  <c r="FN161" i="37"/>
  <c r="FR161" i="37"/>
  <c r="FD161" i="37"/>
  <c r="FH161" i="37"/>
  <c r="FL161" i="37"/>
  <c r="FA161" i="37"/>
  <c r="FE161" i="37"/>
  <c r="FI161" i="37"/>
  <c r="FB161" i="37"/>
  <c r="FF161" i="37"/>
  <c r="FJ161" i="37"/>
  <c r="FC161" i="37"/>
  <c r="FG161" i="37"/>
  <c r="FK161" i="37"/>
  <c r="IP194" i="30"/>
  <c r="Q196" i="85" s="1"/>
  <c r="IS194" i="30"/>
  <c r="R196" i="85" s="1"/>
  <c r="J194" i="30"/>
  <c r="I194" i="30"/>
  <c r="FN192" i="37"/>
  <c r="FR192" i="37"/>
  <c r="FO192" i="37"/>
  <c r="FS192" i="37"/>
  <c r="FP192" i="37"/>
  <c r="FM192" i="37"/>
  <c r="FQ192" i="37"/>
  <c r="FD192" i="37"/>
  <c r="FH192" i="37"/>
  <c r="FL192" i="37"/>
  <c r="FA192" i="37"/>
  <c r="FE192" i="37"/>
  <c r="FI192" i="37"/>
  <c r="FB192" i="37"/>
  <c r="FF192" i="37"/>
  <c r="FJ192" i="37"/>
  <c r="FC192" i="37"/>
  <c r="FG192" i="37"/>
  <c r="FK192" i="37"/>
  <c r="IP178" i="30"/>
  <c r="Q180" i="85" s="1"/>
  <c r="IS178" i="30"/>
  <c r="R180" i="85" s="1"/>
  <c r="J178" i="30"/>
  <c r="I178" i="30"/>
  <c r="FN176" i="37"/>
  <c r="FR176" i="37"/>
  <c r="FO176" i="37"/>
  <c r="FS176" i="37"/>
  <c r="FP176" i="37"/>
  <c r="FM176" i="37"/>
  <c r="FQ176" i="37"/>
  <c r="FD176" i="37"/>
  <c r="FH176" i="37"/>
  <c r="FL176" i="37"/>
  <c r="FA176" i="37"/>
  <c r="FE176" i="37"/>
  <c r="FI176" i="37"/>
  <c r="FB176" i="37"/>
  <c r="FF176" i="37"/>
  <c r="FJ176" i="37"/>
  <c r="FC176" i="37"/>
  <c r="FG176" i="37"/>
  <c r="FK176" i="37"/>
  <c r="IP162" i="30"/>
  <c r="Q164" i="85" s="1"/>
  <c r="IS162" i="30"/>
  <c r="R164" i="85" s="1"/>
  <c r="J162" i="30"/>
  <c r="I162" i="30"/>
  <c r="FN160" i="37"/>
  <c r="FR160" i="37"/>
  <c r="FO160" i="37"/>
  <c r="FS160" i="37"/>
  <c r="FP160" i="37"/>
  <c r="FM160" i="37"/>
  <c r="FQ160" i="37"/>
  <c r="FD160" i="37"/>
  <c r="FH160" i="37"/>
  <c r="FL160" i="37"/>
  <c r="FA160" i="37"/>
  <c r="FE160" i="37"/>
  <c r="FI160" i="37"/>
  <c r="FB160" i="37"/>
  <c r="FF160" i="37"/>
  <c r="FJ160" i="37"/>
  <c r="FC160" i="37"/>
  <c r="FG160" i="37"/>
  <c r="FK160" i="37"/>
  <c r="IP146" i="30"/>
  <c r="Q148" i="85" s="1"/>
  <c r="IS146" i="30"/>
  <c r="R148" i="85" s="1"/>
  <c r="J146" i="30"/>
  <c r="I146" i="30"/>
  <c r="FN144" i="37"/>
  <c r="FR144" i="37"/>
  <c r="FO144" i="37"/>
  <c r="FS144" i="37"/>
  <c r="FP144" i="37"/>
  <c r="FM144" i="37"/>
  <c r="FQ144" i="37"/>
  <c r="FD144" i="37"/>
  <c r="FH144" i="37"/>
  <c r="FL144" i="37"/>
  <c r="FA144" i="37"/>
  <c r="FE144" i="37"/>
  <c r="FI144" i="37"/>
  <c r="FB144" i="37"/>
  <c r="FF144" i="37"/>
  <c r="FJ144" i="37"/>
  <c r="FC144" i="37"/>
  <c r="FG144" i="37"/>
  <c r="FK144" i="37"/>
  <c r="IP130" i="30"/>
  <c r="Q132" i="85" s="1"/>
  <c r="IS130" i="30"/>
  <c r="R132" i="85" s="1"/>
  <c r="J130" i="30"/>
  <c r="I130" i="30"/>
  <c r="FP128" i="37"/>
  <c r="FM128" i="37"/>
  <c r="FQ128" i="37"/>
  <c r="FN128" i="37"/>
  <c r="FR128" i="37"/>
  <c r="FO128" i="37"/>
  <c r="FS128" i="37"/>
  <c r="FD128" i="37"/>
  <c r="FH128" i="37"/>
  <c r="FL128" i="37"/>
  <c r="FA128" i="37"/>
  <c r="FE128" i="37"/>
  <c r="FI128" i="37"/>
  <c r="FB128" i="37"/>
  <c r="FF128" i="37"/>
  <c r="FJ128" i="37"/>
  <c r="FC128" i="37"/>
  <c r="FG128" i="37"/>
  <c r="FK128" i="37"/>
  <c r="IP114" i="30"/>
  <c r="Q116" i="85" s="1"/>
  <c r="IS114" i="30"/>
  <c r="R116" i="85" s="1"/>
  <c r="J114" i="30"/>
  <c r="I114" i="30"/>
  <c r="FP112" i="37"/>
  <c r="FM112" i="37"/>
  <c r="FQ112" i="37"/>
  <c r="FN112" i="37"/>
  <c r="FR112" i="37"/>
  <c r="FO112" i="37"/>
  <c r="FS112" i="37"/>
  <c r="FD112" i="37"/>
  <c r="FH112" i="37"/>
  <c r="FL112" i="37"/>
  <c r="FA112" i="37"/>
  <c r="FE112" i="37"/>
  <c r="FI112" i="37"/>
  <c r="FB112" i="37"/>
  <c r="FF112" i="37"/>
  <c r="FJ112" i="37"/>
  <c r="FC112" i="37"/>
  <c r="FG112" i="37"/>
  <c r="FK112" i="37"/>
  <c r="IP98" i="30"/>
  <c r="Q100" i="85" s="1"/>
  <c r="IS98" i="30"/>
  <c r="R100" i="85" s="1"/>
  <c r="J98" i="30"/>
  <c r="I98" i="30"/>
  <c r="IL98" i="30"/>
  <c r="FP96" i="37"/>
  <c r="FM96" i="37"/>
  <c r="FQ96" i="37"/>
  <c r="FN96" i="37"/>
  <c r="FR96" i="37"/>
  <c r="FO96" i="37"/>
  <c r="FS96" i="37"/>
  <c r="FD96" i="37"/>
  <c r="FH96" i="37"/>
  <c r="FL96" i="37"/>
  <c r="FA96" i="37"/>
  <c r="FE96" i="37"/>
  <c r="FI96" i="37"/>
  <c r="FB96" i="37"/>
  <c r="FF96" i="37"/>
  <c r="FJ96" i="37"/>
  <c r="FC96" i="37"/>
  <c r="FG96" i="37"/>
  <c r="FK96" i="37"/>
  <c r="IP82" i="30"/>
  <c r="Q84" i="85" s="1"/>
  <c r="IS82" i="30"/>
  <c r="R84" i="85" s="1"/>
  <c r="J82" i="30"/>
  <c r="I82" i="30"/>
  <c r="IL82" i="30"/>
  <c r="FP80" i="37"/>
  <c r="FM80" i="37"/>
  <c r="FQ80" i="37"/>
  <c r="FN80" i="37"/>
  <c r="FR80" i="37"/>
  <c r="FO80" i="37"/>
  <c r="FS80" i="37"/>
  <c r="FD80" i="37"/>
  <c r="FH80" i="37"/>
  <c r="FL80" i="37"/>
  <c r="FA80" i="37"/>
  <c r="FE80" i="37"/>
  <c r="FI80" i="37"/>
  <c r="FB80" i="37"/>
  <c r="FF80" i="37"/>
  <c r="FJ80" i="37"/>
  <c r="FC80" i="37"/>
  <c r="FG80" i="37"/>
  <c r="FK80" i="37"/>
  <c r="IP66" i="30"/>
  <c r="Q68" i="85" s="1"/>
  <c r="IS66" i="30"/>
  <c r="R68" i="85" s="1"/>
  <c r="J66" i="30"/>
  <c r="I66" i="30"/>
  <c r="IL66" i="30"/>
  <c r="FP64" i="37"/>
  <c r="FM64" i="37"/>
  <c r="FQ64" i="37"/>
  <c r="FN64" i="37"/>
  <c r="FR64" i="37"/>
  <c r="FO64" i="37"/>
  <c r="FS64" i="37"/>
  <c r="FD64" i="37"/>
  <c r="FH64" i="37"/>
  <c r="FL64" i="37"/>
  <c r="FA64" i="37"/>
  <c r="FE64" i="37"/>
  <c r="FI64" i="37"/>
  <c r="FB64" i="37"/>
  <c r="FF64" i="37"/>
  <c r="FJ64" i="37"/>
  <c r="FC64" i="37"/>
  <c r="FG64" i="37"/>
  <c r="FK64" i="37"/>
  <c r="IP50" i="30"/>
  <c r="Q52" i="85" s="1"/>
  <c r="IS50" i="30"/>
  <c r="R52" i="85" s="1"/>
  <c r="J50" i="30"/>
  <c r="I50" i="30"/>
  <c r="IL50" i="30"/>
  <c r="FP48" i="37"/>
  <c r="FM48" i="37"/>
  <c r="FQ48" i="37"/>
  <c r="FN48" i="37"/>
  <c r="FR48" i="37"/>
  <c r="FO48" i="37"/>
  <c r="FS48" i="37"/>
  <c r="FD48" i="37"/>
  <c r="FH48" i="37"/>
  <c r="FL48" i="37"/>
  <c r="FA48" i="37"/>
  <c r="FE48" i="37"/>
  <c r="FI48" i="37"/>
  <c r="FB48" i="37"/>
  <c r="FF48" i="37"/>
  <c r="FJ48" i="37"/>
  <c r="FC48" i="37"/>
  <c r="FG48" i="37"/>
  <c r="FK48" i="37"/>
  <c r="IP201" i="30"/>
  <c r="Q203" i="85" s="1"/>
  <c r="IS201" i="30"/>
  <c r="R203" i="85" s="1"/>
  <c r="J201" i="30"/>
  <c r="I201" i="30"/>
  <c r="FM199" i="37"/>
  <c r="FQ199" i="37"/>
  <c r="FN199" i="37"/>
  <c r="FR199" i="37"/>
  <c r="FO199" i="37"/>
  <c r="FS199" i="37"/>
  <c r="FP199" i="37"/>
  <c r="FD199" i="37"/>
  <c r="FH199" i="37"/>
  <c r="FL199" i="37"/>
  <c r="FA199" i="37"/>
  <c r="FE199" i="37"/>
  <c r="FI199" i="37"/>
  <c r="FB199" i="37"/>
  <c r="FF199" i="37"/>
  <c r="FJ199" i="37"/>
  <c r="FC199" i="37"/>
  <c r="FG199" i="37"/>
  <c r="FK199" i="37"/>
  <c r="IP185" i="30"/>
  <c r="Q187" i="85" s="1"/>
  <c r="IS185" i="30"/>
  <c r="R187" i="85" s="1"/>
  <c r="J185" i="30"/>
  <c r="I185" i="30"/>
  <c r="FM183" i="37"/>
  <c r="FQ183" i="37"/>
  <c r="FN183" i="37"/>
  <c r="FR183" i="37"/>
  <c r="FO183" i="37"/>
  <c r="FS183" i="37"/>
  <c r="FP183" i="37"/>
  <c r="FD183" i="37"/>
  <c r="FH183" i="37"/>
  <c r="FL183" i="37"/>
  <c r="FA183" i="37"/>
  <c r="FE183" i="37"/>
  <c r="FI183" i="37"/>
  <c r="FB183" i="37"/>
  <c r="FF183" i="37"/>
  <c r="FJ183" i="37"/>
  <c r="FC183" i="37"/>
  <c r="FG183" i="37"/>
  <c r="FK183" i="37"/>
  <c r="IP165" i="30"/>
  <c r="Q167" i="85" s="1"/>
  <c r="IS165" i="30"/>
  <c r="R167" i="85" s="1"/>
  <c r="J165" i="30"/>
  <c r="I165" i="30"/>
  <c r="FM163" i="37"/>
  <c r="FQ163" i="37"/>
  <c r="FN163" i="37"/>
  <c r="FR163" i="37"/>
  <c r="FO163" i="37"/>
  <c r="FS163" i="37"/>
  <c r="FP163" i="37"/>
  <c r="FD163" i="37"/>
  <c r="FH163" i="37"/>
  <c r="FL163" i="37"/>
  <c r="FA163" i="37"/>
  <c r="FE163" i="37"/>
  <c r="FI163" i="37"/>
  <c r="FB163" i="37"/>
  <c r="FF163" i="37"/>
  <c r="FJ163" i="37"/>
  <c r="FC163" i="37"/>
  <c r="FG163" i="37"/>
  <c r="FK163" i="37"/>
  <c r="IP145" i="30"/>
  <c r="Q147" i="85" s="1"/>
  <c r="IS145" i="30"/>
  <c r="R147" i="85" s="1"/>
  <c r="J145" i="30"/>
  <c r="I145" i="30"/>
  <c r="FM143" i="37"/>
  <c r="FQ143" i="37"/>
  <c r="FN143" i="37"/>
  <c r="FR143" i="37"/>
  <c r="FO143" i="37"/>
  <c r="FS143" i="37"/>
  <c r="FP143" i="37"/>
  <c r="FD143" i="37"/>
  <c r="FH143" i="37"/>
  <c r="FL143" i="37"/>
  <c r="FA143" i="37"/>
  <c r="FE143" i="37"/>
  <c r="FI143" i="37"/>
  <c r="FB143" i="37"/>
  <c r="FF143" i="37"/>
  <c r="FJ143" i="37"/>
  <c r="FC143" i="37"/>
  <c r="FG143" i="37"/>
  <c r="FK143" i="37"/>
  <c r="IS117" i="30"/>
  <c r="R119" i="85" s="1"/>
  <c r="IP117" i="30"/>
  <c r="Q119" i="85" s="1"/>
  <c r="J117" i="30"/>
  <c r="I117" i="30"/>
  <c r="IB117" i="30"/>
  <c r="FO111" i="37"/>
  <c r="FS111" i="37"/>
  <c r="FP111" i="37"/>
  <c r="FM111" i="37"/>
  <c r="FQ111" i="37"/>
  <c r="FN111" i="37"/>
  <c r="FR111" i="37"/>
  <c r="FD111" i="37"/>
  <c r="FH111" i="37"/>
  <c r="FL111" i="37"/>
  <c r="FA111" i="37"/>
  <c r="FE111" i="37"/>
  <c r="FI111" i="37"/>
  <c r="FB111" i="37"/>
  <c r="FF111" i="37"/>
  <c r="FJ111" i="37"/>
  <c r="FC111" i="37"/>
  <c r="FG111" i="37"/>
  <c r="FK111" i="37"/>
  <c r="IP85" i="30"/>
  <c r="Q87" i="85" s="1"/>
  <c r="IS85" i="30"/>
  <c r="R87" i="85" s="1"/>
  <c r="J85" i="30"/>
  <c r="I85" i="30"/>
  <c r="IO85" i="30"/>
  <c r="FO79" i="37"/>
  <c r="FS79" i="37"/>
  <c r="FP79" i="37"/>
  <c r="FM79" i="37"/>
  <c r="FQ79" i="37"/>
  <c r="FN79" i="37"/>
  <c r="FR79" i="37"/>
  <c r="FD79" i="37"/>
  <c r="FH79" i="37"/>
  <c r="FL79" i="37"/>
  <c r="FA79" i="37"/>
  <c r="FE79" i="37"/>
  <c r="FI79" i="37"/>
  <c r="FB79" i="37"/>
  <c r="FF79" i="37"/>
  <c r="FJ79" i="37"/>
  <c r="FC79" i="37"/>
  <c r="FG79" i="37"/>
  <c r="FK79" i="37"/>
  <c r="IP53" i="30"/>
  <c r="Q55" i="85" s="1"/>
  <c r="IS53" i="30"/>
  <c r="R55" i="85" s="1"/>
  <c r="J53" i="30"/>
  <c r="I53" i="30"/>
  <c r="FO47" i="37"/>
  <c r="FS47" i="37"/>
  <c r="FP47" i="37"/>
  <c r="FM47" i="37"/>
  <c r="FQ47" i="37"/>
  <c r="FN47" i="37"/>
  <c r="FR47" i="37"/>
  <c r="FD47" i="37"/>
  <c r="FH47" i="37"/>
  <c r="FL47" i="37"/>
  <c r="FA47" i="37"/>
  <c r="FE47" i="37"/>
  <c r="FI47" i="37"/>
  <c r="FB47" i="37"/>
  <c r="FF47" i="37"/>
  <c r="FJ47" i="37"/>
  <c r="FC47" i="37"/>
  <c r="FG47" i="37"/>
  <c r="FK47" i="37"/>
  <c r="FM179" i="37"/>
  <c r="FQ179" i="37"/>
  <c r="FN179" i="37"/>
  <c r="FR179" i="37"/>
  <c r="FO179" i="37"/>
  <c r="FS179" i="37"/>
  <c r="FP179" i="37"/>
  <c r="FD179" i="37"/>
  <c r="FH179" i="37"/>
  <c r="FL179" i="37"/>
  <c r="FA179" i="37"/>
  <c r="FE179" i="37"/>
  <c r="FI179" i="37"/>
  <c r="FB179" i="37"/>
  <c r="FF179" i="37"/>
  <c r="FJ179" i="37"/>
  <c r="FC179" i="37"/>
  <c r="FG179" i="37"/>
  <c r="FK179" i="37"/>
  <c r="IP129" i="30"/>
  <c r="Q131" i="85" s="1"/>
  <c r="IS129" i="30"/>
  <c r="R131" i="85" s="1"/>
  <c r="J129" i="30"/>
  <c r="I129" i="30"/>
  <c r="IL129" i="30"/>
  <c r="FO123" i="37"/>
  <c r="FS123" i="37"/>
  <c r="FP123" i="37"/>
  <c r="FM123" i="37"/>
  <c r="FQ123" i="37"/>
  <c r="FN123" i="37"/>
  <c r="FR123" i="37"/>
  <c r="FD123" i="37"/>
  <c r="FH123" i="37"/>
  <c r="FL123" i="37"/>
  <c r="FA123" i="37"/>
  <c r="FE123" i="37"/>
  <c r="FI123" i="37"/>
  <c r="FB123" i="37"/>
  <c r="FF123" i="37"/>
  <c r="FJ123" i="37"/>
  <c r="FC123" i="37"/>
  <c r="FG123" i="37"/>
  <c r="FK123" i="37"/>
  <c r="IP97" i="30"/>
  <c r="Q99" i="85" s="1"/>
  <c r="IS97" i="30"/>
  <c r="R99" i="85" s="1"/>
  <c r="J97" i="30"/>
  <c r="I97" i="30"/>
  <c r="FO91" i="37"/>
  <c r="FS91" i="37"/>
  <c r="FP91" i="37"/>
  <c r="FM91" i="37"/>
  <c r="FQ91" i="37"/>
  <c r="FN91" i="37"/>
  <c r="FR91" i="37"/>
  <c r="FD91" i="37"/>
  <c r="FH91" i="37"/>
  <c r="FL91" i="37"/>
  <c r="FA91" i="37"/>
  <c r="FE91" i="37"/>
  <c r="FI91" i="37"/>
  <c r="FB91" i="37"/>
  <c r="FF91" i="37"/>
  <c r="FJ91" i="37"/>
  <c r="FC91" i="37"/>
  <c r="FG91" i="37"/>
  <c r="FK91" i="37"/>
  <c r="IP65" i="30"/>
  <c r="Q67" i="85" s="1"/>
  <c r="IS65" i="30"/>
  <c r="R67" i="85" s="1"/>
  <c r="J65" i="30"/>
  <c r="I65" i="30"/>
  <c r="FO59" i="37"/>
  <c r="FS59" i="37"/>
  <c r="FP59" i="37"/>
  <c r="FM59" i="37"/>
  <c r="FQ59" i="37"/>
  <c r="FN59" i="37"/>
  <c r="FR59" i="37"/>
  <c r="FD59" i="37"/>
  <c r="FH59" i="37"/>
  <c r="FL59" i="37"/>
  <c r="FA59" i="37"/>
  <c r="FE59" i="37"/>
  <c r="FI59" i="37"/>
  <c r="FB59" i="37"/>
  <c r="FF59" i="37"/>
  <c r="FJ59" i="37"/>
  <c r="FC59" i="37"/>
  <c r="FG59" i="37"/>
  <c r="FK59" i="37"/>
  <c r="FP206" i="37"/>
  <c r="FM206" i="37"/>
  <c r="FQ206" i="37"/>
  <c r="FN206" i="37"/>
  <c r="FR206" i="37"/>
  <c r="FO206" i="37"/>
  <c r="FS206" i="37"/>
  <c r="FD206" i="37"/>
  <c r="FH206" i="37"/>
  <c r="FL206" i="37"/>
  <c r="FA206" i="37"/>
  <c r="FE206" i="37"/>
  <c r="FI206" i="37"/>
  <c r="FB206" i="37"/>
  <c r="FF206" i="37"/>
  <c r="FJ206" i="37"/>
  <c r="FC206" i="37"/>
  <c r="FG206" i="37"/>
  <c r="FK206" i="37"/>
  <c r="IP192" i="30"/>
  <c r="Q194" i="85" s="1"/>
  <c r="IS192" i="30"/>
  <c r="R194" i="85" s="1"/>
  <c r="J192" i="30"/>
  <c r="I192" i="30"/>
  <c r="FP190" i="37"/>
  <c r="FM190" i="37"/>
  <c r="FQ190" i="37"/>
  <c r="FN190" i="37"/>
  <c r="FR190" i="37"/>
  <c r="FO190" i="37"/>
  <c r="FS190" i="37"/>
  <c r="FD190" i="37"/>
  <c r="FH190" i="37"/>
  <c r="FL190" i="37"/>
  <c r="FA190" i="37"/>
  <c r="FE190" i="37"/>
  <c r="FI190" i="37"/>
  <c r="FB190" i="37"/>
  <c r="FF190" i="37"/>
  <c r="FJ190" i="37"/>
  <c r="FC190" i="37"/>
  <c r="FG190" i="37"/>
  <c r="FK190" i="37"/>
  <c r="IP176" i="30"/>
  <c r="Q178" i="85" s="1"/>
  <c r="IS176" i="30"/>
  <c r="R178" i="85" s="1"/>
  <c r="J176" i="30"/>
  <c r="I176" i="30"/>
  <c r="FP174" i="37"/>
  <c r="FM174" i="37"/>
  <c r="FQ174" i="37"/>
  <c r="FN174" i="37"/>
  <c r="FR174" i="37"/>
  <c r="FO174" i="37"/>
  <c r="FS174" i="37"/>
  <c r="FD174" i="37"/>
  <c r="FH174" i="37"/>
  <c r="FL174" i="37"/>
  <c r="FA174" i="37"/>
  <c r="FE174" i="37"/>
  <c r="FI174" i="37"/>
  <c r="FB174" i="37"/>
  <c r="FF174" i="37"/>
  <c r="FJ174" i="37"/>
  <c r="FC174" i="37"/>
  <c r="FG174" i="37"/>
  <c r="FK174" i="37"/>
  <c r="IP160" i="30"/>
  <c r="Q162" i="85" s="1"/>
  <c r="IS160" i="30"/>
  <c r="R162" i="85" s="1"/>
  <c r="J160" i="30"/>
  <c r="I160" i="30"/>
  <c r="FP158" i="37"/>
  <c r="FM158" i="37"/>
  <c r="FQ158" i="37"/>
  <c r="FN158" i="37"/>
  <c r="FR158" i="37"/>
  <c r="FO158" i="37"/>
  <c r="FS158" i="37"/>
  <c r="FD158" i="37"/>
  <c r="FH158" i="37"/>
  <c r="FL158" i="37"/>
  <c r="FA158" i="37"/>
  <c r="FE158" i="37"/>
  <c r="FI158" i="37"/>
  <c r="FB158" i="37"/>
  <c r="FF158" i="37"/>
  <c r="FJ158" i="37"/>
  <c r="FC158" i="37"/>
  <c r="FG158" i="37"/>
  <c r="FK158" i="37"/>
  <c r="IP144" i="30"/>
  <c r="Q146" i="85" s="1"/>
  <c r="IS144" i="30"/>
  <c r="R146" i="85" s="1"/>
  <c r="J144" i="30"/>
  <c r="I144" i="30"/>
  <c r="FO142" i="37"/>
  <c r="FP142" i="37"/>
  <c r="FM142" i="37"/>
  <c r="FN142" i="37"/>
  <c r="FQ142" i="37"/>
  <c r="FR142" i="37"/>
  <c r="FS142" i="37"/>
  <c r="FD142" i="37"/>
  <c r="FH142" i="37"/>
  <c r="FL142" i="37"/>
  <c r="FA142" i="37"/>
  <c r="FE142" i="37"/>
  <c r="FI142" i="37"/>
  <c r="FB142" i="37"/>
  <c r="FF142" i="37"/>
  <c r="FJ142" i="37"/>
  <c r="FC142" i="37"/>
  <c r="FG142" i="37"/>
  <c r="FK142" i="37"/>
  <c r="IP128" i="30"/>
  <c r="Q130" i="85" s="1"/>
  <c r="IS128" i="30"/>
  <c r="R130" i="85" s="1"/>
  <c r="J128" i="30"/>
  <c r="I128" i="30"/>
  <c r="FN126" i="37"/>
  <c r="FR126" i="37"/>
  <c r="FO126" i="37"/>
  <c r="FS126" i="37"/>
  <c r="FP126" i="37"/>
  <c r="FM126" i="37"/>
  <c r="FQ126" i="37"/>
  <c r="FD126" i="37"/>
  <c r="FH126" i="37"/>
  <c r="FL126" i="37"/>
  <c r="FA126" i="37"/>
  <c r="FE126" i="37"/>
  <c r="FI126" i="37"/>
  <c r="FB126" i="37"/>
  <c r="FF126" i="37"/>
  <c r="FJ126" i="37"/>
  <c r="FC126" i="37"/>
  <c r="FG126" i="37"/>
  <c r="FK126" i="37"/>
  <c r="IP112" i="30"/>
  <c r="Q114" i="85" s="1"/>
  <c r="IS112" i="30"/>
  <c r="R114" i="85" s="1"/>
  <c r="J112" i="30"/>
  <c r="I112" i="30"/>
  <c r="FN110" i="37"/>
  <c r="FR110" i="37"/>
  <c r="FO110" i="37"/>
  <c r="FS110" i="37"/>
  <c r="FP110" i="37"/>
  <c r="FM110" i="37"/>
  <c r="FQ110" i="37"/>
  <c r="FD110" i="37"/>
  <c r="FH110" i="37"/>
  <c r="FL110" i="37"/>
  <c r="FA110" i="37"/>
  <c r="FE110" i="37"/>
  <c r="FI110" i="37"/>
  <c r="FB110" i="37"/>
  <c r="FF110" i="37"/>
  <c r="FJ110" i="37"/>
  <c r="FC110" i="37"/>
  <c r="FG110" i="37"/>
  <c r="FK110" i="37"/>
  <c r="IP96" i="30"/>
  <c r="Q98" i="85" s="1"/>
  <c r="IS96" i="30"/>
  <c r="R98" i="85" s="1"/>
  <c r="J96" i="30"/>
  <c r="I96" i="30"/>
  <c r="FN94" i="37"/>
  <c r="FR94" i="37"/>
  <c r="FO94" i="37"/>
  <c r="FS94" i="37"/>
  <c r="FP94" i="37"/>
  <c r="FM94" i="37"/>
  <c r="FQ94" i="37"/>
  <c r="FD94" i="37"/>
  <c r="FH94" i="37"/>
  <c r="FL94" i="37"/>
  <c r="FA94" i="37"/>
  <c r="FE94" i="37"/>
  <c r="FI94" i="37"/>
  <c r="FB94" i="37"/>
  <c r="FF94" i="37"/>
  <c r="FJ94" i="37"/>
  <c r="FC94" i="37"/>
  <c r="FG94" i="37"/>
  <c r="FK94" i="37"/>
  <c r="IP80" i="30"/>
  <c r="Q82" i="85" s="1"/>
  <c r="IS80" i="30"/>
  <c r="R82" i="85" s="1"/>
  <c r="J80" i="30"/>
  <c r="I80" i="30"/>
  <c r="IL80" i="30"/>
  <c r="FN78" i="37"/>
  <c r="FR78" i="37"/>
  <c r="FO78" i="37"/>
  <c r="FS78" i="37"/>
  <c r="FP78" i="37"/>
  <c r="FM78" i="37"/>
  <c r="FQ78" i="37"/>
  <c r="FD78" i="37"/>
  <c r="FH78" i="37"/>
  <c r="FL78" i="37"/>
  <c r="FA78" i="37"/>
  <c r="FE78" i="37"/>
  <c r="FI78" i="37"/>
  <c r="FB78" i="37"/>
  <c r="FF78" i="37"/>
  <c r="FJ78" i="37"/>
  <c r="FC78" i="37"/>
  <c r="FG78" i="37"/>
  <c r="FK78" i="37"/>
  <c r="IP64" i="30"/>
  <c r="Q66" i="85" s="1"/>
  <c r="IS64" i="30"/>
  <c r="R66" i="85" s="1"/>
  <c r="J64" i="30"/>
  <c r="I64" i="30"/>
  <c r="FN62" i="37"/>
  <c r="FR62" i="37"/>
  <c r="FO62" i="37"/>
  <c r="FS62" i="37"/>
  <c r="FP62" i="37"/>
  <c r="FM62" i="37"/>
  <c r="FQ62" i="37"/>
  <c r="FD62" i="37"/>
  <c r="FH62" i="37"/>
  <c r="FL62" i="37"/>
  <c r="FA62" i="37"/>
  <c r="FE62" i="37"/>
  <c r="FI62" i="37"/>
  <c r="FB62" i="37"/>
  <c r="FF62" i="37"/>
  <c r="FJ62" i="37"/>
  <c r="FC62" i="37"/>
  <c r="FG62" i="37"/>
  <c r="FK62" i="37"/>
  <c r="IP48" i="30"/>
  <c r="Q50" i="85" s="1"/>
  <c r="IS48" i="30"/>
  <c r="R50" i="85" s="1"/>
  <c r="J48" i="30"/>
  <c r="I48" i="30"/>
  <c r="FN46" i="37"/>
  <c r="FR46" i="37"/>
  <c r="FO46" i="37"/>
  <c r="FS46" i="37"/>
  <c r="FP46" i="37"/>
  <c r="FM46" i="37"/>
  <c r="FQ46" i="37"/>
  <c r="FD46" i="37"/>
  <c r="FH46" i="37"/>
  <c r="FL46" i="37"/>
  <c r="FA46" i="37"/>
  <c r="FE46" i="37"/>
  <c r="FI46" i="37"/>
  <c r="FB46" i="37"/>
  <c r="FF46" i="37"/>
  <c r="FJ46" i="37"/>
  <c r="FC46" i="37"/>
  <c r="FG46" i="37"/>
  <c r="FK46" i="37"/>
  <c r="IP191" i="30"/>
  <c r="Q193" i="85" s="1"/>
  <c r="IS191" i="30"/>
  <c r="R193" i="85" s="1"/>
  <c r="I191" i="30"/>
  <c r="J191" i="30"/>
  <c r="FO189" i="37"/>
  <c r="FS189" i="37"/>
  <c r="FP189" i="37"/>
  <c r="FM189" i="37"/>
  <c r="FQ189" i="37"/>
  <c r="FN189" i="37"/>
  <c r="FR189" i="37"/>
  <c r="FD189" i="37"/>
  <c r="FH189" i="37"/>
  <c r="FL189" i="37"/>
  <c r="FA189" i="37"/>
  <c r="FE189" i="37"/>
  <c r="FI189" i="37"/>
  <c r="FB189" i="37"/>
  <c r="FF189" i="37"/>
  <c r="FJ189" i="37"/>
  <c r="FC189" i="37"/>
  <c r="FG189" i="37"/>
  <c r="FK189" i="37"/>
  <c r="IP163" i="30"/>
  <c r="Q165" i="85" s="1"/>
  <c r="IS163" i="30"/>
  <c r="R165" i="85" s="1"/>
  <c r="I163" i="30"/>
  <c r="J163" i="30"/>
  <c r="IL163" i="30"/>
  <c r="FO157" i="37"/>
  <c r="FS157" i="37"/>
  <c r="FP157" i="37"/>
  <c r="FM157" i="37"/>
  <c r="FQ157" i="37"/>
  <c r="FN157" i="37"/>
  <c r="FR157" i="37"/>
  <c r="FD157" i="37"/>
  <c r="FH157" i="37"/>
  <c r="FL157" i="37"/>
  <c r="FA157" i="37"/>
  <c r="FE157" i="37"/>
  <c r="FI157" i="37"/>
  <c r="FB157" i="37"/>
  <c r="FF157" i="37"/>
  <c r="FJ157" i="37"/>
  <c r="FC157" i="37"/>
  <c r="FG157" i="37"/>
  <c r="FK157" i="37"/>
  <c r="IP131" i="30"/>
  <c r="Q133" i="85" s="1"/>
  <c r="IS131" i="30"/>
  <c r="R133" i="85" s="1"/>
  <c r="I131" i="30"/>
  <c r="J131" i="30"/>
  <c r="IO131" i="30"/>
  <c r="IL131" i="30"/>
  <c r="FM125" i="37"/>
  <c r="FQ125" i="37"/>
  <c r="FN125" i="37"/>
  <c r="FR125" i="37"/>
  <c r="FO125" i="37"/>
  <c r="FS125" i="37"/>
  <c r="FP125" i="37"/>
  <c r="FD125" i="37"/>
  <c r="FH125" i="37"/>
  <c r="FL125" i="37"/>
  <c r="FA125" i="37"/>
  <c r="FE125" i="37"/>
  <c r="FI125" i="37"/>
  <c r="FB125" i="37"/>
  <c r="FF125" i="37"/>
  <c r="FJ125" i="37"/>
  <c r="FC125" i="37"/>
  <c r="FG125" i="37"/>
  <c r="FK125" i="37"/>
  <c r="IP103" i="30"/>
  <c r="Q105" i="85" s="1"/>
  <c r="IS103" i="30"/>
  <c r="R105" i="85" s="1"/>
  <c r="I103" i="30"/>
  <c r="J103" i="30"/>
  <c r="IL103" i="30"/>
  <c r="FM97" i="37"/>
  <c r="FQ97" i="37"/>
  <c r="FN97" i="37"/>
  <c r="FR97" i="37"/>
  <c r="FO97" i="37"/>
  <c r="FS97" i="37"/>
  <c r="FP97" i="37"/>
  <c r="FD97" i="37"/>
  <c r="FH97" i="37"/>
  <c r="FL97" i="37"/>
  <c r="FA97" i="37"/>
  <c r="FE97" i="37"/>
  <c r="FI97" i="37"/>
  <c r="FB97" i="37"/>
  <c r="FF97" i="37"/>
  <c r="FJ97" i="37"/>
  <c r="FC97" i="37"/>
  <c r="FG97" i="37"/>
  <c r="FK97" i="37"/>
  <c r="IP71" i="30"/>
  <c r="Q73" i="85" s="1"/>
  <c r="IS71" i="30"/>
  <c r="R73" i="85" s="1"/>
  <c r="I71" i="30"/>
  <c r="J71" i="30"/>
  <c r="FM65" i="37"/>
  <c r="FQ65" i="37"/>
  <c r="FN65" i="37"/>
  <c r="FR65" i="37"/>
  <c r="FO65" i="37"/>
  <c r="FS65" i="37"/>
  <c r="FP65" i="37"/>
  <c r="FD65" i="37"/>
  <c r="FH65" i="37"/>
  <c r="FL65" i="37"/>
  <c r="FA65" i="37"/>
  <c r="FE65" i="37"/>
  <c r="FI65" i="37"/>
  <c r="FB65" i="37"/>
  <c r="FF65" i="37"/>
  <c r="FJ65" i="37"/>
  <c r="FC65" i="37"/>
  <c r="FG65" i="37"/>
  <c r="FK65" i="37"/>
  <c r="F1" i="64"/>
  <c r="AP23" i="64" s="1"/>
  <c r="I30" i="30"/>
  <c r="I14" i="30"/>
  <c r="I17" i="30"/>
  <c r="I25" i="30"/>
  <c r="I28" i="30"/>
  <c r="I12" i="30"/>
  <c r="I31" i="30"/>
  <c r="B8" i="30"/>
  <c r="AV8" i="30" s="1"/>
  <c r="AL5" i="64"/>
  <c r="AL16" i="64"/>
  <c r="AL10" i="64"/>
  <c r="AL7" i="64"/>
  <c r="AL11" i="64"/>
  <c r="AL15" i="64"/>
  <c r="AL12" i="64"/>
  <c r="AM5" i="64"/>
  <c r="AL8" i="64"/>
  <c r="AL9" i="64"/>
  <c r="AL13" i="64"/>
  <c r="AL6" i="64"/>
  <c r="AL14" i="64"/>
  <c r="AM6" i="64"/>
  <c r="AM7" i="64"/>
  <c r="AM8" i="64"/>
  <c r="AM9" i="64"/>
  <c r="AM10" i="64"/>
  <c r="AM11" i="64"/>
  <c r="AM12" i="64"/>
  <c r="AM13" i="64"/>
  <c r="AM14" i="64"/>
  <c r="AM15" i="64"/>
  <c r="AM16" i="64"/>
  <c r="I23" i="30"/>
  <c r="I34" i="30"/>
  <c r="I18" i="30"/>
  <c r="I21" i="30"/>
  <c r="I11" i="30"/>
  <c r="I33" i="30"/>
  <c r="I19" i="30"/>
  <c r="I32" i="30"/>
  <c r="I16" i="30"/>
  <c r="I39" i="30"/>
  <c r="I38" i="30"/>
  <c r="I22" i="30"/>
  <c r="I29" i="30"/>
  <c r="I27" i="30"/>
  <c r="I41" i="30"/>
  <c r="I35" i="30"/>
  <c r="I36" i="30"/>
  <c r="I20" i="30"/>
  <c r="I42" i="30"/>
  <c r="I26" i="30"/>
  <c r="I10" i="30"/>
  <c r="I37" i="30"/>
  <c r="I9" i="30"/>
  <c r="I13" i="30"/>
  <c r="I40" i="30"/>
  <c r="I24" i="30"/>
  <c r="I15" i="30"/>
  <c r="BC17" i="64"/>
  <c r="BF18" i="64"/>
  <c r="BF20" i="64"/>
  <c r="BD18" i="64"/>
  <c r="BD13" i="64"/>
  <c r="BD9" i="64"/>
  <c r="BD5" i="64"/>
  <c r="BC16" i="64"/>
  <c r="BC12" i="64"/>
  <c r="BC8" i="64"/>
  <c r="BF16" i="64"/>
  <c r="BF12" i="64"/>
  <c r="BF8" i="64"/>
  <c r="BE14" i="64"/>
  <c r="BE10" i="64"/>
  <c r="BE6" i="64"/>
  <c r="BD20" i="64"/>
  <c r="BF17" i="64"/>
  <c r="BE19" i="64"/>
  <c r="BD17" i="64"/>
  <c r="BD16" i="64"/>
  <c r="BD12" i="64"/>
  <c r="BD8" i="64"/>
  <c r="BC15" i="64"/>
  <c r="BC11" i="64"/>
  <c r="BC7" i="64"/>
  <c r="BF15" i="64"/>
  <c r="BF11" i="64"/>
  <c r="BF7" i="64"/>
  <c r="BE13" i="64"/>
  <c r="BE9" i="64"/>
  <c r="BE5" i="64"/>
  <c r="BC19" i="64"/>
  <c r="BC20" i="64"/>
  <c r="BE18" i="64"/>
  <c r="BE20" i="64"/>
  <c r="BD15" i="64"/>
  <c r="BD11" i="64"/>
  <c r="BD7" i="64"/>
  <c r="BC14" i="64"/>
  <c r="BC10" i="64"/>
  <c r="BC6" i="64"/>
  <c r="BF14" i="64"/>
  <c r="BF10" i="64"/>
  <c r="BF6" i="64"/>
  <c r="BE16" i="64"/>
  <c r="BE12" i="64"/>
  <c r="BE8" i="64"/>
  <c r="BC18" i="64"/>
  <c r="BF19" i="64"/>
  <c r="BE17" i="64"/>
  <c r="BD19" i="64"/>
  <c r="BD14" i="64"/>
  <c r="BD10" i="64"/>
  <c r="BD6" i="64"/>
  <c r="BC13" i="64"/>
  <c r="BC9" i="64"/>
  <c r="BC5" i="64"/>
  <c r="BF13" i="64"/>
  <c r="BF9" i="64"/>
  <c r="BF5" i="64"/>
  <c r="BE15" i="64"/>
  <c r="BE11" i="64"/>
  <c r="BE7" i="64"/>
  <c r="IB186" i="30"/>
  <c r="IB154" i="30"/>
  <c r="IB138" i="30"/>
  <c r="IB122" i="30"/>
  <c r="II106" i="30"/>
  <c r="II74" i="30"/>
  <c r="IB173" i="30"/>
  <c r="II157" i="30"/>
  <c r="II133" i="30"/>
  <c r="IB113" i="30"/>
  <c r="IB81" i="30"/>
  <c r="II200" i="30"/>
  <c r="IB168" i="30"/>
  <c r="IB152" i="30"/>
  <c r="II136" i="30"/>
  <c r="IB136" i="30"/>
  <c r="IB120" i="30"/>
  <c r="II88" i="30"/>
  <c r="IB203" i="30"/>
  <c r="IB179" i="30"/>
  <c r="II119" i="30"/>
  <c r="II87" i="30"/>
  <c r="IB55" i="30"/>
  <c r="IB159" i="30"/>
  <c r="IB127" i="30"/>
  <c r="IB57" i="30"/>
  <c r="IB71" i="30"/>
  <c r="II143" i="30"/>
  <c r="IB143" i="30"/>
  <c r="IB198" i="30"/>
  <c r="II134" i="30"/>
  <c r="II102" i="30"/>
  <c r="IB102" i="30"/>
  <c r="IB86" i="30"/>
  <c r="IB153" i="30"/>
  <c r="IB125" i="30"/>
  <c r="IB137" i="30"/>
  <c r="II105" i="30"/>
  <c r="II180" i="30"/>
  <c r="II100" i="30"/>
  <c r="II199" i="30"/>
  <c r="IB199" i="30"/>
  <c r="HS183" i="30"/>
  <c r="HT183" i="30"/>
  <c r="HP183" i="30"/>
  <c r="HQ183" i="30"/>
  <c r="HT151" i="30"/>
  <c r="HS151" i="30"/>
  <c r="HP151" i="30"/>
  <c r="HQ151" i="30"/>
  <c r="HS115" i="30"/>
  <c r="HT115" i="30"/>
  <c r="HQ115" i="30"/>
  <c r="HP115" i="30"/>
  <c r="HS83" i="30"/>
  <c r="HQ83" i="30"/>
  <c r="HT83" i="30"/>
  <c r="HP83" i="30"/>
  <c r="HS51" i="30"/>
  <c r="HQ51" i="30"/>
  <c r="HT51" i="30"/>
  <c r="HP51" i="30"/>
  <c r="HT202" i="30"/>
  <c r="HS202" i="30"/>
  <c r="HP202" i="30"/>
  <c r="HQ202" i="30"/>
  <c r="HT186" i="30"/>
  <c r="HQ186" i="30"/>
  <c r="HS186" i="30"/>
  <c r="HP186" i="30"/>
  <c r="HT170" i="30"/>
  <c r="HS170" i="30"/>
  <c r="HQ170" i="30"/>
  <c r="HP170" i="30"/>
  <c r="HS154" i="30"/>
  <c r="HT154" i="30"/>
  <c r="HQ154" i="30"/>
  <c r="HP154" i="30"/>
  <c r="HS138" i="30"/>
  <c r="HT138" i="30"/>
  <c r="HP138" i="30"/>
  <c r="HQ138" i="30"/>
  <c r="HS122" i="30"/>
  <c r="HT122" i="30"/>
  <c r="HP122" i="30"/>
  <c r="HQ122" i="30"/>
  <c r="HS106" i="30"/>
  <c r="HT106" i="30"/>
  <c r="HP106" i="30"/>
  <c r="HQ106" i="30"/>
  <c r="HS90" i="30"/>
  <c r="HP90" i="30"/>
  <c r="HQ90" i="30"/>
  <c r="HT90" i="30"/>
  <c r="HS74" i="30"/>
  <c r="HT74" i="30"/>
  <c r="HP74" i="30"/>
  <c r="HQ74" i="30"/>
  <c r="HS58" i="30"/>
  <c r="HQ58" i="30"/>
  <c r="HT58" i="30"/>
  <c r="HP58" i="30"/>
  <c r="HT193" i="30"/>
  <c r="HS193" i="30"/>
  <c r="HQ193" i="30"/>
  <c r="HP193" i="30"/>
  <c r="HS173" i="30"/>
  <c r="HQ173" i="30"/>
  <c r="HT173" i="30"/>
  <c r="HP173" i="30"/>
  <c r="HS157" i="30"/>
  <c r="HQ157" i="30"/>
  <c r="HT157" i="30"/>
  <c r="HP157" i="30"/>
  <c r="HT133" i="30"/>
  <c r="HQ133" i="30"/>
  <c r="HS133" i="30"/>
  <c r="HP133" i="30"/>
  <c r="HT101" i="30"/>
  <c r="HS101" i="30"/>
  <c r="HQ101" i="30"/>
  <c r="HP101" i="30"/>
  <c r="HT69" i="30"/>
  <c r="HP69" i="30"/>
  <c r="HQ69" i="30"/>
  <c r="HS69" i="30"/>
  <c r="HT149" i="30"/>
  <c r="HS149" i="30"/>
  <c r="HQ149" i="30"/>
  <c r="HP149" i="30"/>
  <c r="HS113" i="30"/>
  <c r="HT113" i="30"/>
  <c r="HQ113" i="30"/>
  <c r="HP113" i="30"/>
  <c r="HS81" i="30"/>
  <c r="HT81" i="30"/>
  <c r="HQ81" i="30"/>
  <c r="HP81" i="30"/>
  <c r="HS49" i="30"/>
  <c r="HT49" i="30"/>
  <c r="HQ49" i="30"/>
  <c r="HP49" i="30"/>
  <c r="HT200" i="30"/>
  <c r="HS200" i="30"/>
  <c r="HP200" i="30"/>
  <c r="HQ200" i="30"/>
  <c r="HT184" i="30"/>
  <c r="HS184" i="30"/>
  <c r="HP184" i="30"/>
  <c r="HQ184" i="30"/>
  <c r="HT168" i="30"/>
  <c r="HQ168" i="30"/>
  <c r="HS168" i="30"/>
  <c r="HP168" i="30"/>
  <c r="HS152" i="30"/>
  <c r="HT152" i="30"/>
  <c r="HP152" i="30"/>
  <c r="HQ152" i="30"/>
  <c r="HS136" i="30"/>
  <c r="HT136" i="30"/>
  <c r="HP136" i="30"/>
  <c r="HQ136" i="30"/>
  <c r="HS120" i="30"/>
  <c r="HT120" i="30"/>
  <c r="HP120" i="30"/>
  <c r="HQ120" i="30"/>
  <c r="HS104" i="30"/>
  <c r="HT104" i="30"/>
  <c r="HP104" i="30"/>
  <c r="HQ104" i="30"/>
  <c r="HS88" i="30"/>
  <c r="HT88" i="30"/>
  <c r="HP88" i="30"/>
  <c r="HQ88" i="30"/>
  <c r="HS72" i="30"/>
  <c r="HT72" i="30"/>
  <c r="HP72" i="30"/>
  <c r="HQ72" i="30"/>
  <c r="HS56" i="30"/>
  <c r="HT56" i="30"/>
  <c r="HQ56" i="30"/>
  <c r="HP56" i="30"/>
  <c r="HS203" i="30"/>
  <c r="HT203" i="30"/>
  <c r="HP203" i="30"/>
  <c r="HQ203" i="30"/>
  <c r="HT179" i="30"/>
  <c r="HQ179" i="30"/>
  <c r="HS179" i="30"/>
  <c r="HP179" i="30"/>
  <c r="HS147" i="30"/>
  <c r="HP147" i="30"/>
  <c r="HT147" i="30"/>
  <c r="HQ147" i="30"/>
  <c r="HT119" i="30"/>
  <c r="HQ119" i="30"/>
  <c r="HP119" i="30"/>
  <c r="HS119" i="30"/>
  <c r="HT87" i="30"/>
  <c r="HS87" i="30"/>
  <c r="HQ87" i="30"/>
  <c r="HP87" i="30"/>
  <c r="HT55" i="30"/>
  <c r="HP55" i="30"/>
  <c r="HQ55" i="30"/>
  <c r="HS55" i="30"/>
  <c r="HT195" i="30"/>
  <c r="HS195" i="30"/>
  <c r="HP195" i="30"/>
  <c r="HQ195" i="30"/>
  <c r="HS159" i="30"/>
  <c r="HP159" i="30"/>
  <c r="HQ159" i="30"/>
  <c r="HT159" i="30"/>
  <c r="HS127" i="30"/>
  <c r="HT127" i="30"/>
  <c r="HQ127" i="30"/>
  <c r="HP127" i="30"/>
  <c r="HS91" i="30"/>
  <c r="HT91" i="30"/>
  <c r="HQ91" i="30"/>
  <c r="HP91" i="30"/>
  <c r="HS59" i="30"/>
  <c r="HT59" i="30"/>
  <c r="HP59" i="30"/>
  <c r="HQ59" i="30"/>
  <c r="HS206" i="30"/>
  <c r="HT206" i="30"/>
  <c r="HQ206" i="30"/>
  <c r="HP206" i="30"/>
  <c r="HS190" i="30"/>
  <c r="HT190" i="30"/>
  <c r="HP190" i="30"/>
  <c r="HQ190" i="30"/>
  <c r="HS174" i="30"/>
  <c r="HT174" i="30"/>
  <c r="HP174" i="30"/>
  <c r="HQ174" i="30"/>
  <c r="HS158" i="30"/>
  <c r="HT158" i="30"/>
  <c r="HP158" i="30"/>
  <c r="HQ158" i="30"/>
  <c r="HT142" i="30"/>
  <c r="HS142" i="30"/>
  <c r="HP142" i="30"/>
  <c r="HQ142" i="30"/>
  <c r="HT126" i="30"/>
  <c r="HS126" i="30"/>
  <c r="HP126" i="30"/>
  <c r="HQ126" i="30"/>
  <c r="HT110" i="30"/>
  <c r="HS110" i="30"/>
  <c r="HP110" i="30"/>
  <c r="HQ110" i="30"/>
  <c r="HT94" i="30"/>
  <c r="HS94" i="30"/>
  <c r="HP94" i="30"/>
  <c r="HR94" i="30" s="1"/>
  <c r="HQ94" i="30"/>
  <c r="HT78" i="30"/>
  <c r="HS78" i="30"/>
  <c r="HP78" i="30"/>
  <c r="HR78" i="30" s="1"/>
  <c r="HQ78" i="30"/>
  <c r="HT62" i="30"/>
  <c r="HQ62" i="30"/>
  <c r="HP62" i="30"/>
  <c r="HS62" i="30"/>
  <c r="HT46" i="30"/>
  <c r="HP46" i="30"/>
  <c r="HS46" i="30"/>
  <c r="HQ46" i="30"/>
  <c r="HS197" i="30"/>
  <c r="HT197" i="30"/>
  <c r="HQ197" i="30"/>
  <c r="HP197" i="30"/>
  <c r="HS181" i="30"/>
  <c r="HT181" i="30"/>
  <c r="HP181" i="30"/>
  <c r="HR181" i="30" s="1"/>
  <c r="HQ181" i="30"/>
  <c r="HT161" i="30"/>
  <c r="HP161" i="30"/>
  <c r="HQ161" i="30"/>
  <c r="HS161" i="30"/>
  <c r="HS141" i="30"/>
  <c r="HT141" i="30"/>
  <c r="HQ141" i="30"/>
  <c r="HR141" i="30" s="1"/>
  <c r="HP141" i="30"/>
  <c r="HS109" i="30"/>
  <c r="HT109" i="30"/>
  <c r="HQ109" i="30"/>
  <c r="HR109" i="30" s="1"/>
  <c r="HP109" i="30"/>
  <c r="HS77" i="30"/>
  <c r="HT77" i="30"/>
  <c r="HQ77" i="30"/>
  <c r="HR77" i="30" s="1"/>
  <c r="HP77" i="30"/>
  <c r="HS45" i="30"/>
  <c r="HT45" i="30"/>
  <c r="HQ45" i="30"/>
  <c r="HR45" i="30" s="1"/>
  <c r="HP45" i="30"/>
  <c r="HT177" i="30"/>
  <c r="HS177" i="30"/>
  <c r="HQ177" i="30"/>
  <c r="HP177" i="30"/>
  <c r="HS121" i="30"/>
  <c r="HT121" i="30"/>
  <c r="HQ121" i="30"/>
  <c r="HR121" i="30" s="1"/>
  <c r="HP121" i="30"/>
  <c r="HS89" i="30"/>
  <c r="HT89" i="30"/>
  <c r="HQ89" i="30"/>
  <c r="HR89" i="30" s="1"/>
  <c r="HP89" i="30"/>
  <c r="HS57" i="30"/>
  <c r="HT57" i="30"/>
  <c r="HP57" i="30"/>
  <c r="HQ57" i="30"/>
  <c r="HS204" i="30"/>
  <c r="HT204" i="30"/>
  <c r="HP204" i="30"/>
  <c r="HR204" i="30" s="1"/>
  <c r="HQ204" i="30"/>
  <c r="HS188" i="30"/>
  <c r="HT188" i="30"/>
  <c r="HP188" i="30"/>
  <c r="HR188" i="30" s="1"/>
  <c r="HQ188" i="30"/>
  <c r="HS172" i="30"/>
  <c r="HT172" i="30"/>
  <c r="HP172" i="30"/>
  <c r="HR172" i="30" s="1"/>
  <c r="HQ172" i="30"/>
  <c r="HS156" i="30"/>
  <c r="HT156" i="30"/>
  <c r="HP156" i="30"/>
  <c r="HR156" i="30" s="1"/>
  <c r="HQ156" i="30"/>
  <c r="HT140" i="30"/>
  <c r="HP140" i="30"/>
  <c r="HS140" i="30"/>
  <c r="HQ140" i="30"/>
  <c r="HT124" i="30"/>
  <c r="HS124" i="30"/>
  <c r="HP124" i="30"/>
  <c r="HR124" i="30" s="1"/>
  <c r="HQ124" i="30"/>
  <c r="HT108" i="30"/>
  <c r="HS108" i="30"/>
  <c r="HP108" i="30"/>
  <c r="HR108" i="30" s="1"/>
  <c r="HQ108" i="30"/>
  <c r="HT92" i="30"/>
  <c r="HS92" i="30"/>
  <c r="HP92" i="30"/>
  <c r="HR92" i="30" s="1"/>
  <c r="HQ92" i="30"/>
  <c r="HT76" i="30"/>
  <c r="HQ76" i="30"/>
  <c r="HS76" i="30"/>
  <c r="HP76" i="30"/>
  <c r="HT60" i="30"/>
  <c r="HQ60" i="30"/>
  <c r="HS60" i="30"/>
  <c r="HP60" i="30"/>
  <c r="HT44" i="30"/>
  <c r="HS44" i="30"/>
  <c r="HP44" i="30"/>
  <c r="HR44" i="30" s="1"/>
  <c r="HQ44" i="30"/>
  <c r="HS187" i="30"/>
  <c r="HT187" i="30"/>
  <c r="HP187" i="30"/>
  <c r="HR187" i="30" s="1"/>
  <c r="HQ187" i="30"/>
  <c r="HS155" i="30"/>
  <c r="HT155" i="30"/>
  <c r="HP155" i="30"/>
  <c r="HR155" i="30" s="1"/>
  <c r="HQ155" i="30"/>
  <c r="HS123" i="30"/>
  <c r="HT123" i="30"/>
  <c r="HQ123" i="30"/>
  <c r="HR123" i="30" s="1"/>
  <c r="HP123" i="30"/>
  <c r="HS95" i="30"/>
  <c r="HT95" i="30"/>
  <c r="HQ95" i="30"/>
  <c r="HR95" i="30" s="1"/>
  <c r="HP95" i="30"/>
  <c r="HS63" i="30"/>
  <c r="HT63" i="30"/>
  <c r="HP63" i="30"/>
  <c r="HQ63" i="30"/>
  <c r="H8" i="30"/>
  <c r="HS207" i="30"/>
  <c r="HT207" i="30"/>
  <c r="HP207" i="30"/>
  <c r="HQ207" i="30"/>
  <c r="HS167" i="30"/>
  <c r="HT167" i="30"/>
  <c r="HP167" i="30"/>
  <c r="HQ167" i="30"/>
  <c r="HT135" i="30"/>
  <c r="HS135" i="30"/>
  <c r="HQ135" i="30"/>
  <c r="HP135" i="30"/>
  <c r="HS99" i="30"/>
  <c r="HT99" i="30"/>
  <c r="HQ99" i="30"/>
  <c r="HP99" i="30"/>
  <c r="HS67" i="30"/>
  <c r="HP67" i="30"/>
  <c r="HT67" i="30"/>
  <c r="HQ67" i="30"/>
  <c r="HS194" i="30"/>
  <c r="HT194" i="30"/>
  <c r="HP194" i="30"/>
  <c r="HQ194" i="30"/>
  <c r="HS178" i="30"/>
  <c r="HT178" i="30"/>
  <c r="HP178" i="30"/>
  <c r="HQ178" i="30"/>
  <c r="HS162" i="30"/>
  <c r="HT162" i="30"/>
  <c r="HQ162" i="30"/>
  <c r="HP162" i="30"/>
  <c r="HS146" i="30"/>
  <c r="HT146" i="30"/>
  <c r="HQ146" i="30"/>
  <c r="HP146" i="30"/>
  <c r="HS130" i="30"/>
  <c r="HT130" i="30"/>
  <c r="HP130" i="30"/>
  <c r="HQ130" i="30"/>
  <c r="HS114" i="30"/>
  <c r="HT114" i="30"/>
  <c r="HP114" i="30"/>
  <c r="HQ114" i="30"/>
  <c r="HS98" i="30"/>
  <c r="HT98" i="30"/>
  <c r="HP98" i="30"/>
  <c r="HQ98" i="30"/>
  <c r="HS82" i="30"/>
  <c r="HT82" i="30"/>
  <c r="HP82" i="30"/>
  <c r="HQ82" i="30"/>
  <c r="HS66" i="30"/>
  <c r="HT66" i="30"/>
  <c r="HP66" i="30"/>
  <c r="HQ66" i="30"/>
  <c r="HS50" i="30"/>
  <c r="HT50" i="30"/>
  <c r="HP50" i="30"/>
  <c r="HQ50" i="30"/>
  <c r="HS201" i="30"/>
  <c r="HT201" i="30"/>
  <c r="HQ201" i="30"/>
  <c r="HP201" i="30"/>
  <c r="HS185" i="30"/>
  <c r="HT185" i="30"/>
  <c r="HP185" i="30"/>
  <c r="HQ185" i="30"/>
  <c r="HS165" i="30"/>
  <c r="HT165" i="30"/>
  <c r="HP165" i="30"/>
  <c r="HQ165" i="30"/>
  <c r="HS145" i="30"/>
  <c r="HT145" i="30"/>
  <c r="HP145" i="30"/>
  <c r="HQ145" i="30"/>
  <c r="HT117" i="30"/>
  <c r="HS117" i="30"/>
  <c r="HQ117" i="30"/>
  <c r="HP117" i="30"/>
  <c r="HT85" i="30"/>
  <c r="HS85" i="30"/>
  <c r="HQ85" i="30"/>
  <c r="HP85" i="30"/>
  <c r="HT53" i="30"/>
  <c r="HQ53" i="30"/>
  <c r="HS53" i="30"/>
  <c r="HP53" i="30"/>
  <c r="HS129" i="30"/>
  <c r="HT129" i="30"/>
  <c r="HQ129" i="30"/>
  <c r="HP129" i="30"/>
  <c r="HS97" i="30"/>
  <c r="HT97" i="30"/>
  <c r="HQ97" i="30"/>
  <c r="HP97" i="30"/>
  <c r="HS65" i="30"/>
  <c r="HT65" i="30"/>
  <c r="HP65" i="30"/>
  <c r="HQ65" i="30"/>
  <c r="HS192" i="30"/>
  <c r="HT192" i="30"/>
  <c r="HP192" i="30"/>
  <c r="HQ192" i="30"/>
  <c r="HS176" i="30"/>
  <c r="HT176" i="30"/>
  <c r="HP176" i="30"/>
  <c r="HQ176" i="30"/>
  <c r="HS160" i="30"/>
  <c r="HT160" i="30"/>
  <c r="HP160" i="30"/>
  <c r="HQ160" i="30"/>
  <c r="HS144" i="30"/>
  <c r="HT144" i="30"/>
  <c r="HP144" i="30"/>
  <c r="HQ144" i="30"/>
  <c r="HS128" i="30"/>
  <c r="HT128" i="30"/>
  <c r="HP128" i="30"/>
  <c r="HQ128" i="30"/>
  <c r="HS112" i="30"/>
  <c r="HT112" i="30"/>
  <c r="HP112" i="30"/>
  <c r="HQ112" i="30"/>
  <c r="HS96" i="30"/>
  <c r="HT96" i="30"/>
  <c r="HP96" i="30"/>
  <c r="HQ96" i="30"/>
  <c r="HS80" i="30"/>
  <c r="HT80" i="30"/>
  <c r="HP80" i="30"/>
  <c r="HQ80" i="30"/>
  <c r="HS64" i="30"/>
  <c r="HT64" i="30"/>
  <c r="HQ64" i="30"/>
  <c r="HP64" i="30"/>
  <c r="HS48" i="30"/>
  <c r="HT48" i="30"/>
  <c r="HP48" i="30"/>
  <c r="HQ48" i="30"/>
  <c r="HS191" i="30"/>
  <c r="HT191" i="30"/>
  <c r="HQ191" i="30"/>
  <c r="HP191" i="30"/>
  <c r="HT163" i="30"/>
  <c r="HS163" i="30"/>
  <c r="HP163" i="30"/>
  <c r="HQ163" i="30"/>
  <c r="HS131" i="30"/>
  <c r="HT131" i="30"/>
  <c r="HQ131" i="30"/>
  <c r="HP131" i="30"/>
  <c r="HT103" i="30"/>
  <c r="HS103" i="30"/>
  <c r="HQ103" i="30"/>
  <c r="HP103" i="30"/>
  <c r="HT71" i="30"/>
  <c r="HS71" i="30"/>
  <c r="HQ71" i="30"/>
  <c r="HP71" i="30"/>
  <c r="HS175" i="30"/>
  <c r="HQ175" i="30"/>
  <c r="HP175" i="30"/>
  <c r="HT175" i="30"/>
  <c r="HS143" i="30"/>
  <c r="HT143" i="30"/>
  <c r="HP143" i="30"/>
  <c r="HQ143" i="30"/>
  <c r="HS107" i="30"/>
  <c r="HT107" i="30"/>
  <c r="HQ107" i="30"/>
  <c r="HP107" i="30"/>
  <c r="HS75" i="30"/>
  <c r="HT75" i="30"/>
  <c r="HQ75" i="30"/>
  <c r="HP75" i="30"/>
  <c r="HS43" i="30"/>
  <c r="HT43" i="30"/>
  <c r="HQ43" i="30"/>
  <c r="HP43" i="30"/>
  <c r="HS198" i="30"/>
  <c r="HT198" i="30"/>
  <c r="HQ198" i="30"/>
  <c r="HP198" i="30"/>
  <c r="HS182" i="30"/>
  <c r="HP182" i="30"/>
  <c r="HT182" i="30"/>
  <c r="HQ182" i="30"/>
  <c r="HS166" i="30"/>
  <c r="HQ166" i="30"/>
  <c r="HT166" i="30"/>
  <c r="HP166" i="30"/>
  <c r="HS150" i="30"/>
  <c r="HT150" i="30"/>
  <c r="HP150" i="30"/>
  <c r="HQ150" i="30"/>
  <c r="HS134" i="30"/>
  <c r="HT134" i="30"/>
  <c r="HP134" i="30"/>
  <c r="HQ134" i="30"/>
  <c r="HS118" i="30"/>
  <c r="HT118" i="30"/>
  <c r="HP118" i="30"/>
  <c r="HQ118" i="30"/>
  <c r="HS102" i="30"/>
  <c r="HT102" i="30"/>
  <c r="HP102" i="30"/>
  <c r="HQ102" i="30"/>
  <c r="HS86" i="30"/>
  <c r="HT86" i="30"/>
  <c r="HP86" i="30"/>
  <c r="HQ86" i="30"/>
  <c r="HS70" i="30"/>
  <c r="HT70" i="30"/>
  <c r="HP70" i="30"/>
  <c r="HQ70" i="30"/>
  <c r="HS54" i="30"/>
  <c r="HT54" i="30"/>
  <c r="HP54" i="30"/>
  <c r="HQ54" i="30"/>
  <c r="HS205" i="30"/>
  <c r="HT205" i="30"/>
  <c r="HP205" i="30"/>
  <c r="HQ205" i="30"/>
  <c r="HS189" i="30"/>
  <c r="HQ189" i="30"/>
  <c r="HT189" i="30"/>
  <c r="HP189" i="30"/>
  <c r="HS169" i="30"/>
  <c r="HT169" i="30"/>
  <c r="HP169" i="30"/>
  <c r="HQ169" i="30"/>
  <c r="HS153" i="30"/>
  <c r="HT153" i="30"/>
  <c r="HP153" i="30"/>
  <c r="HQ153" i="30"/>
  <c r="HS125" i="30"/>
  <c r="HT125" i="30"/>
  <c r="HQ125" i="30"/>
  <c r="HP125" i="30"/>
  <c r="HS93" i="30"/>
  <c r="HT93" i="30"/>
  <c r="HQ93" i="30"/>
  <c r="HP93" i="30"/>
  <c r="HS61" i="30"/>
  <c r="HT61" i="30"/>
  <c r="HP61" i="30"/>
  <c r="HQ61" i="30"/>
  <c r="HS137" i="30"/>
  <c r="HT137" i="30"/>
  <c r="HQ137" i="30"/>
  <c r="HP137" i="30"/>
  <c r="HS105" i="30"/>
  <c r="HT105" i="30"/>
  <c r="HQ105" i="30"/>
  <c r="HP105" i="30"/>
  <c r="HS73" i="30"/>
  <c r="HT73" i="30"/>
  <c r="HQ73" i="30"/>
  <c r="HP73" i="30"/>
  <c r="HS196" i="30"/>
  <c r="HP196" i="30"/>
  <c r="HT196" i="30"/>
  <c r="HQ196" i="30"/>
  <c r="HS180" i="30"/>
  <c r="HP180" i="30"/>
  <c r="HT180" i="30"/>
  <c r="HQ180" i="30"/>
  <c r="HS164" i="30"/>
  <c r="HQ164" i="30"/>
  <c r="HT164" i="30"/>
  <c r="HP164" i="30"/>
  <c r="HS148" i="30"/>
  <c r="HT148" i="30"/>
  <c r="HP148" i="30"/>
  <c r="HQ148" i="30"/>
  <c r="HS132" i="30"/>
  <c r="HT132" i="30"/>
  <c r="HP132" i="30"/>
  <c r="HQ132" i="30"/>
  <c r="HS116" i="30"/>
  <c r="HT116" i="30"/>
  <c r="HP116" i="30"/>
  <c r="HQ116" i="30"/>
  <c r="HS100" i="30"/>
  <c r="HT100" i="30"/>
  <c r="HP100" i="30"/>
  <c r="HQ100" i="30"/>
  <c r="HS84" i="30"/>
  <c r="HT84" i="30"/>
  <c r="HP84" i="30"/>
  <c r="HQ84" i="30"/>
  <c r="HS68" i="30"/>
  <c r="HT68" i="30"/>
  <c r="HP68" i="30"/>
  <c r="HQ68" i="30"/>
  <c r="HS52" i="30"/>
  <c r="HT52" i="30"/>
  <c r="HP52" i="30"/>
  <c r="HQ52" i="30"/>
  <c r="HS199" i="30"/>
  <c r="HT199" i="30"/>
  <c r="HQ199" i="30"/>
  <c r="HP199" i="30"/>
  <c r="HS171" i="30"/>
  <c r="HT171" i="30"/>
  <c r="HP171" i="30"/>
  <c r="HQ171" i="30"/>
  <c r="HS139" i="30"/>
  <c r="HT139" i="30"/>
  <c r="HQ139" i="30"/>
  <c r="HP139" i="30"/>
  <c r="HS111" i="30"/>
  <c r="HT111" i="30"/>
  <c r="HQ111" i="30"/>
  <c r="HP111" i="30"/>
  <c r="HS79" i="30"/>
  <c r="HT79" i="30"/>
  <c r="HQ79" i="30"/>
  <c r="HP79" i="30"/>
  <c r="HS47" i="30"/>
  <c r="HT47" i="30"/>
  <c r="HQ47" i="30"/>
  <c r="HP47" i="30"/>
  <c r="G8" i="30"/>
  <c r="HN8" i="30" s="1"/>
  <c r="HO175" i="30"/>
  <c r="HM175" i="30"/>
  <c r="HO143" i="30"/>
  <c r="HM143" i="30"/>
  <c r="HO107" i="30"/>
  <c r="HM107" i="30"/>
  <c r="HO75" i="30"/>
  <c r="HM75" i="30"/>
  <c r="HO43" i="30"/>
  <c r="HM43" i="30"/>
  <c r="HO198" i="30"/>
  <c r="HM198" i="30"/>
  <c r="HO182" i="30"/>
  <c r="HM182" i="30"/>
  <c r="HO166" i="30"/>
  <c r="HM166" i="30"/>
  <c r="HO150" i="30"/>
  <c r="HM150" i="30"/>
  <c r="HO134" i="30"/>
  <c r="HM134" i="30"/>
  <c r="HO118" i="30"/>
  <c r="HM118" i="30"/>
  <c r="HO102" i="30"/>
  <c r="HM102" i="30"/>
  <c r="HO86" i="30"/>
  <c r="HM86" i="30"/>
  <c r="HO70" i="30"/>
  <c r="HM70" i="30"/>
  <c r="HO54" i="30"/>
  <c r="HM54" i="30"/>
  <c r="HO205" i="30"/>
  <c r="HM205" i="30"/>
  <c r="HO189" i="30"/>
  <c r="HM189" i="30"/>
  <c r="HO169" i="30"/>
  <c r="HM169" i="30"/>
  <c r="HO153" i="30"/>
  <c r="HM153" i="30"/>
  <c r="HO125" i="30"/>
  <c r="HM125" i="30"/>
  <c r="HL125" i="30" s="1"/>
  <c r="HK125" i="30" s="1"/>
  <c r="HO93" i="30"/>
  <c r="HM93" i="30"/>
  <c r="HO61" i="30"/>
  <c r="HM61" i="30"/>
  <c r="HO137" i="30"/>
  <c r="HM137" i="30"/>
  <c r="HO105" i="30"/>
  <c r="HM105" i="30"/>
  <c r="HO73" i="30"/>
  <c r="HM73" i="30"/>
  <c r="HM196" i="30"/>
  <c r="HO196" i="30"/>
  <c r="HM180" i="30"/>
  <c r="HO180" i="30"/>
  <c r="HO164" i="30"/>
  <c r="HM164" i="30"/>
  <c r="HO148" i="30"/>
  <c r="HM148" i="30"/>
  <c r="HO132" i="30"/>
  <c r="HM132" i="30"/>
  <c r="HO116" i="30"/>
  <c r="HM116" i="30"/>
  <c r="HO100" i="30"/>
  <c r="HM100" i="30"/>
  <c r="HO84" i="30"/>
  <c r="HM84" i="30"/>
  <c r="HO68" i="30"/>
  <c r="HM68" i="30"/>
  <c r="HO52" i="30"/>
  <c r="HM52" i="30"/>
  <c r="HM199" i="30"/>
  <c r="HO199" i="30"/>
  <c r="HO171" i="30"/>
  <c r="HM171" i="30"/>
  <c r="HO139" i="30"/>
  <c r="HM139" i="30"/>
  <c r="HL139" i="30" s="1"/>
  <c r="HK139" i="30" s="1"/>
  <c r="HO111" i="30"/>
  <c r="HM111" i="30"/>
  <c r="HO79" i="30"/>
  <c r="HM79" i="30"/>
  <c r="HO47" i="30"/>
  <c r="HM47" i="30"/>
  <c r="HM183" i="30"/>
  <c r="HO183" i="30"/>
  <c r="HO151" i="30"/>
  <c r="HM151" i="30"/>
  <c r="HO115" i="30"/>
  <c r="HM115" i="30"/>
  <c r="HL115" i="30" s="1"/>
  <c r="HK115" i="30" s="1"/>
  <c r="HO83" i="30"/>
  <c r="HM83" i="30"/>
  <c r="HO51" i="30"/>
  <c r="HM51" i="30"/>
  <c r="HO202" i="30"/>
  <c r="HM202" i="30"/>
  <c r="HO186" i="30"/>
  <c r="HM186" i="30"/>
  <c r="HO170" i="30"/>
  <c r="HM170" i="30"/>
  <c r="HO154" i="30"/>
  <c r="HM154" i="30"/>
  <c r="HO138" i="30"/>
  <c r="HM138" i="30"/>
  <c r="HO122" i="30"/>
  <c r="HM122" i="30"/>
  <c r="HO106" i="30"/>
  <c r="HM106" i="30"/>
  <c r="HO90" i="30"/>
  <c r="HM90" i="30"/>
  <c r="HO74" i="30"/>
  <c r="HM74" i="30"/>
  <c r="HO58" i="30"/>
  <c r="HM58" i="30"/>
  <c r="HO193" i="30"/>
  <c r="HM193" i="30"/>
  <c r="HO173" i="30"/>
  <c r="HM173" i="30"/>
  <c r="HO157" i="30"/>
  <c r="HM157" i="30"/>
  <c r="HL157" i="30" s="1"/>
  <c r="HK157" i="30" s="1"/>
  <c r="HO133" i="30"/>
  <c r="HM133" i="30"/>
  <c r="HL133" i="30" s="1"/>
  <c r="HK133" i="30" s="1"/>
  <c r="HO101" i="30"/>
  <c r="HM101" i="30"/>
  <c r="HO69" i="30"/>
  <c r="HM69" i="30"/>
  <c r="HO149" i="30"/>
  <c r="HM149" i="30"/>
  <c r="HL149" i="30" s="1"/>
  <c r="HK149" i="30" s="1"/>
  <c r="HO113" i="30"/>
  <c r="HM113" i="30"/>
  <c r="HO81" i="30"/>
  <c r="HM81" i="30"/>
  <c r="HO49" i="30"/>
  <c r="HM49" i="30"/>
  <c r="HM200" i="30"/>
  <c r="HO200" i="30"/>
  <c r="HM184" i="30"/>
  <c r="HO184" i="30"/>
  <c r="HO168" i="30"/>
  <c r="HM168" i="30"/>
  <c r="HO152" i="30"/>
  <c r="HM152" i="30"/>
  <c r="HO136" i="30"/>
  <c r="HM136" i="30"/>
  <c r="HO120" i="30"/>
  <c r="HM120" i="30"/>
  <c r="HO104" i="30"/>
  <c r="HM104" i="30"/>
  <c r="HO88" i="30"/>
  <c r="HM88" i="30"/>
  <c r="HO72" i="30"/>
  <c r="HM72" i="30"/>
  <c r="HO56" i="30"/>
  <c r="HM56" i="30"/>
  <c r="HO203" i="30"/>
  <c r="HM203" i="30"/>
  <c r="HO179" i="30"/>
  <c r="HM179" i="30"/>
  <c r="HO147" i="30"/>
  <c r="HM147" i="30"/>
  <c r="HL147" i="30" s="1"/>
  <c r="HK147" i="30" s="1"/>
  <c r="HO119" i="30"/>
  <c r="HM119" i="30"/>
  <c r="HO87" i="30"/>
  <c r="HM87" i="30"/>
  <c r="HO55" i="30"/>
  <c r="HM55" i="30"/>
  <c r="HO195" i="30"/>
  <c r="HM195" i="30"/>
  <c r="HO159" i="30"/>
  <c r="HM159" i="30"/>
  <c r="HO127" i="30"/>
  <c r="HM127" i="30"/>
  <c r="HO91" i="30"/>
  <c r="HM91" i="30"/>
  <c r="HO59" i="30"/>
  <c r="HM59" i="30"/>
  <c r="HO206" i="30"/>
  <c r="HM206" i="30"/>
  <c r="HO190" i="30"/>
  <c r="HM190" i="30"/>
  <c r="HO174" i="30"/>
  <c r="HM174" i="30"/>
  <c r="HO158" i="30"/>
  <c r="HM158" i="30"/>
  <c r="HO142" i="30"/>
  <c r="HM142" i="30"/>
  <c r="HO126" i="30"/>
  <c r="HM126" i="30"/>
  <c r="HO110" i="30"/>
  <c r="HM110" i="30"/>
  <c r="HO94" i="30"/>
  <c r="HM94" i="30"/>
  <c r="HO78" i="30"/>
  <c r="HM78" i="30"/>
  <c r="HO62" i="30"/>
  <c r="HM62" i="30"/>
  <c r="HO46" i="30"/>
  <c r="HM46" i="30"/>
  <c r="HO197" i="30"/>
  <c r="HM197" i="30"/>
  <c r="HO181" i="30"/>
  <c r="HM181" i="30"/>
  <c r="HO161" i="30"/>
  <c r="HM161" i="30"/>
  <c r="HO141" i="30"/>
  <c r="HM141" i="30"/>
  <c r="HL141" i="30" s="1"/>
  <c r="HK141" i="30" s="1"/>
  <c r="HO109" i="30"/>
  <c r="HM109" i="30"/>
  <c r="HO77" i="30"/>
  <c r="HM77" i="30"/>
  <c r="HO45" i="30"/>
  <c r="HM45" i="30"/>
  <c r="HO177" i="30"/>
  <c r="HM177" i="30"/>
  <c r="HO121" i="30"/>
  <c r="HM121" i="30"/>
  <c r="HO89" i="30"/>
  <c r="HM89" i="30"/>
  <c r="HO57" i="30"/>
  <c r="HM57" i="30"/>
  <c r="HM204" i="30"/>
  <c r="HO204" i="30"/>
  <c r="HM188" i="30"/>
  <c r="HO188" i="30"/>
  <c r="HO172" i="30"/>
  <c r="HM172" i="30"/>
  <c r="HO156" i="30"/>
  <c r="HM156" i="30"/>
  <c r="HO140" i="30"/>
  <c r="HM140" i="30"/>
  <c r="HO124" i="30"/>
  <c r="HM124" i="30"/>
  <c r="HO108" i="30"/>
  <c r="HM108" i="30"/>
  <c r="HO92" i="30"/>
  <c r="HM92" i="30"/>
  <c r="HO76" i="30"/>
  <c r="HM76" i="30"/>
  <c r="HO60" i="30"/>
  <c r="HM60" i="30"/>
  <c r="HO44" i="30"/>
  <c r="HM44" i="30"/>
  <c r="HO187" i="30"/>
  <c r="HM187" i="30"/>
  <c r="HO155" i="30"/>
  <c r="HM155" i="30"/>
  <c r="HL155" i="30" s="1"/>
  <c r="HK155" i="30" s="1"/>
  <c r="HO123" i="30"/>
  <c r="HM123" i="30"/>
  <c r="HL123" i="30" s="1"/>
  <c r="HK123" i="30" s="1"/>
  <c r="HO95" i="30"/>
  <c r="HM95" i="30"/>
  <c r="HO63" i="30"/>
  <c r="HM63" i="30"/>
  <c r="F8" i="30"/>
  <c r="HM207" i="30"/>
  <c r="HO207" i="30"/>
  <c r="HO167" i="30"/>
  <c r="HM167" i="30"/>
  <c r="HO135" i="30"/>
  <c r="HM135" i="30"/>
  <c r="HO99" i="30"/>
  <c r="HM99" i="30"/>
  <c r="HO67" i="30"/>
  <c r="HM67" i="30"/>
  <c r="HO194" i="30"/>
  <c r="HM194" i="30"/>
  <c r="HO178" i="30"/>
  <c r="HM178" i="30"/>
  <c r="HO162" i="30"/>
  <c r="HM162" i="30"/>
  <c r="HO146" i="30"/>
  <c r="HM146" i="30"/>
  <c r="HO130" i="30"/>
  <c r="HM130" i="30"/>
  <c r="HO114" i="30"/>
  <c r="HM114" i="30"/>
  <c r="HO98" i="30"/>
  <c r="HM98" i="30"/>
  <c r="HO82" i="30"/>
  <c r="HM82" i="30"/>
  <c r="HO66" i="30"/>
  <c r="HM66" i="30"/>
  <c r="HO50" i="30"/>
  <c r="HM50" i="30"/>
  <c r="HO201" i="30"/>
  <c r="HM201" i="30"/>
  <c r="HO185" i="30"/>
  <c r="HM185" i="30"/>
  <c r="HO165" i="30"/>
  <c r="HM165" i="30"/>
  <c r="HO145" i="30"/>
  <c r="HM145" i="30"/>
  <c r="HO117" i="30"/>
  <c r="HM117" i="30"/>
  <c r="HO85" i="30"/>
  <c r="HM85" i="30"/>
  <c r="HO53" i="30"/>
  <c r="HM53" i="30"/>
  <c r="HO129" i="30"/>
  <c r="HM129" i="30"/>
  <c r="HO97" i="30"/>
  <c r="HM97" i="30"/>
  <c r="HO65" i="30"/>
  <c r="HM65" i="30"/>
  <c r="HM192" i="30"/>
  <c r="HO192" i="30"/>
  <c r="HO176" i="30"/>
  <c r="HM176" i="30"/>
  <c r="HO160" i="30"/>
  <c r="HM160" i="30"/>
  <c r="HO144" i="30"/>
  <c r="HM144" i="30"/>
  <c r="HO128" i="30"/>
  <c r="HM128" i="30"/>
  <c r="HO112" i="30"/>
  <c r="HM112" i="30"/>
  <c r="HO96" i="30"/>
  <c r="HM96" i="30"/>
  <c r="HO80" i="30"/>
  <c r="HM80" i="30"/>
  <c r="HO64" i="30"/>
  <c r="HM64" i="30"/>
  <c r="HO48" i="30"/>
  <c r="HM48" i="30"/>
  <c r="HM191" i="30"/>
  <c r="HO191" i="30"/>
  <c r="HO163" i="30"/>
  <c r="HM163" i="30"/>
  <c r="HO131" i="30"/>
  <c r="HM131" i="30"/>
  <c r="HL131" i="30" s="1"/>
  <c r="HK131" i="30" s="1"/>
  <c r="HO103" i="30"/>
  <c r="HM103" i="30"/>
  <c r="HO71" i="30"/>
  <c r="HM71" i="30"/>
  <c r="HG175" i="30"/>
  <c r="HC175" i="30"/>
  <c r="GY175" i="30"/>
  <c r="GU175" i="30"/>
  <c r="GQ175" i="30"/>
  <c r="GM175" i="30"/>
  <c r="GI175" i="30"/>
  <c r="GE175" i="30"/>
  <c r="GA175" i="30"/>
  <c r="EH175" i="30"/>
  <c r="ED175" i="30"/>
  <c r="DZ175" i="30"/>
  <c r="DJ175" i="30"/>
  <c r="DF175" i="30"/>
  <c r="DB175" i="30"/>
  <c r="CL175" i="30"/>
  <c r="CH175" i="30"/>
  <c r="CD175" i="30"/>
  <c r="HJ175" i="30"/>
  <c r="HF175" i="30"/>
  <c r="HB175" i="30"/>
  <c r="GX175" i="30"/>
  <c r="GT175" i="30"/>
  <c r="GP175" i="30"/>
  <c r="GL175" i="30"/>
  <c r="GH175" i="30"/>
  <c r="GD175" i="30"/>
  <c r="EG175" i="30"/>
  <c r="EC175" i="30"/>
  <c r="DY175" i="30"/>
  <c r="DI175" i="30"/>
  <c r="DE175" i="30"/>
  <c r="DA175" i="30"/>
  <c r="CK175" i="30"/>
  <c r="CG175" i="30"/>
  <c r="CC175" i="30"/>
  <c r="HI175" i="30"/>
  <c r="HE175" i="30"/>
  <c r="HA175" i="30"/>
  <c r="GW175" i="30"/>
  <c r="GS175" i="30"/>
  <c r="GO175" i="30"/>
  <c r="GK175" i="30"/>
  <c r="GG175" i="30"/>
  <c r="GC175" i="30"/>
  <c r="EF175" i="30"/>
  <c r="EB175" i="30"/>
  <c r="DX175" i="30"/>
  <c r="DH175" i="30"/>
  <c r="DD175" i="30"/>
  <c r="CZ175" i="30"/>
  <c r="CJ175" i="30"/>
  <c r="CF175" i="30"/>
  <c r="CB175" i="30"/>
  <c r="HH175" i="30"/>
  <c r="HD175" i="30"/>
  <c r="GZ175" i="30"/>
  <c r="GV175" i="30"/>
  <c r="GR175" i="30"/>
  <c r="GN175" i="30"/>
  <c r="GJ175" i="30"/>
  <c r="GF175" i="30"/>
  <c r="GB175" i="30"/>
  <c r="EE175" i="30"/>
  <c r="EA175" i="30"/>
  <c r="DW175" i="30"/>
  <c r="DG175" i="30"/>
  <c r="DC175" i="30"/>
  <c r="CY175" i="30"/>
  <c r="CI175" i="30"/>
  <c r="CA175" i="30"/>
  <c r="D175" i="30"/>
  <c r="H175" i="30"/>
  <c r="BI175" i="30"/>
  <c r="B175" i="30"/>
  <c r="F175" i="30"/>
  <c r="AV175" i="30"/>
  <c r="G175" i="30"/>
  <c r="A175" i="30"/>
  <c r="E177" i="85" s="1"/>
  <c r="BH175" i="30"/>
  <c r="E175" i="30"/>
  <c r="C175" i="30"/>
  <c r="BJ175" i="30"/>
  <c r="HH143" i="30"/>
  <c r="HD143" i="30"/>
  <c r="GZ143" i="30"/>
  <c r="GV143" i="30"/>
  <c r="GR143" i="30"/>
  <c r="GN143" i="30"/>
  <c r="GJ143" i="30"/>
  <c r="GF143" i="30"/>
  <c r="GB143" i="30"/>
  <c r="EE143" i="30"/>
  <c r="EA143" i="30"/>
  <c r="DW143" i="30"/>
  <c r="DG143" i="30"/>
  <c r="DC143" i="30"/>
  <c r="CY143" i="30"/>
  <c r="CI143" i="30"/>
  <c r="CA143" i="30"/>
  <c r="HG143" i="30"/>
  <c r="HC143" i="30"/>
  <c r="GY143" i="30"/>
  <c r="GU143" i="30"/>
  <c r="GQ143" i="30"/>
  <c r="GM143" i="30"/>
  <c r="GI143" i="30"/>
  <c r="GE143" i="30"/>
  <c r="GA143" i="30"/>
  <c r="EH143" i="30"/>
  <c r="ED143" i="30"/>
  <c r="DZ143" i="30"/>
  <c r="DJ143" i="30"/>
  <c r="DF143" i="30"/>
  <c r="DB143" i="30"/>
  <c r="CL143" i="30"/>
  <c r="CH143" i="30"/>
  <c r="CD143" i="30"/>
  <c r="HJ143" i="30"/>
  <c r="HF143" i="30"/>
  <c r="HB143" i="30"/>
  <c r="GX143" i="30"/>
  <c r="GT143" i="30"/>
  <c r="GP143" i="30"/>
  <c r="GL143" i="30"/>
  <c r="GH143" i="30"/>
  <c r="GD143" i="30"/>
  <c r="EG143" i="30"/>
  <c r="EC143" i="30"/>
  <c r="DY143" i="30"/>
  <c r="DI143" i="30"/>
  <c r="DE143" i="30"/>
  <c r="DA143" i="30"/>
  <c r="CK143" i="30"/>
  <c r="CG143" i="30"/>
  <c r="CC143" i="30"/>
  <c r="HI143" i="30"/>
  <c r="HE143" i="30"/>
  <c r="HA143" i="30"/>
  <c r="GW143" i="30"/>
  <c r="GS143" i="30"/>
  <c r="GO143" i="30"/>
  <c r="GK143" i="30"/>
  <c r="GG143" i="30"/>
  <c r="GC143" i="30"/>
  <c r="EF143" i="30"/>
  <c r="EB143" i="30"/>
  <c r="DX143" i="30"/>
  <c r="DH143" i="30"/>
  <c r="DD143" i="30"/>
  <c r="CZ143" i="30"/>
  <c r="CJ143" i="30"/>
  <c r="CF143" i="30"/>
  <c r="CB143" i="30"/>
  <c r="A143" i="30"/>
  <c r="E145" i="85" s="1"/>
  <c r="E143" i="30"/>
  <c r="BJ143" i="30"/>
  <c r="C143" i="30"/>
  <c r="G143" i="30"/>
  <c r="BH143" i="30"/>
  <c r="D143" i="30"/>
  <c r="AV143" i="30"/>
  <c r="B143" i="30"/>
  <c r="F143" i="30"/>
  <c r="BI143" i="30"/>
  <c r="H143" i="30"/>
  <c r="HH107" i="30"/>
  <c r="HI107" i="30"/>
  <c r="HD107" i="30"/>
  <c r="GZ107" i="30"/>
  <c r="GV107" i="30"/>
  <c r="GR107" i="30"/>
  <c r="GN107" i="30"/>
  <c r="GJ107" i="30"/>
  <c r="GF107" i="30"/>
  <c r="GB107" i="30"/>
  <c r="EE107" i="30"/>
  <c r="EA107" i="30"/>
  <c r="DW107" i="30"/>
  <c r="DG107" i="30"/>
  <c r="DC107" i="30"/>
  <c r="CY107" i="30"/>
  <c r="CI107" i="30"/>
  <c r="CA107" i="30"/>
  <c r="HG107" i="30"/>
  <c r="HC107" i="30"/>
  <c r="GY107" i="30"/>
  <c r="GU107" i="30"/>
  <c r="GQ107" i="30"/>
  <c r="GM107" i="30"/>
  <c r="GI107" i="30"/>
  <c r="GE107" i="30"/>
  <c r="GA107" i="30"/>
  <c r="EH107" i="30"/>
  <c r="ED107" i="30"/>
  <c r="DZ107" i="30"/>
  <c r="DJ107" i="30"/>
  <c r="DF107" i="30"/>
  <c r="DB107" i="30"/>
  <c r="CL107" i="30"/>
  <c r="CH107" i="30"/>
  <c r="CD107" i="30"/>
  <c r="HF107" i="30"/>
  <c r="HB107" i="30"/>
  <c r="GX107" i="30"/>
  <c r="GT107" i="30"/>
  <c r="GP107" i="30"/>
  <c r="GL107" i="30"/>
  <c r="GH107" i="30"/>
  <c r="GD107" i="30"/>
  <c r="EG107" i="30"/>
  <c r="EC107" i="30"/>
  <c r="DY107" i="30"/>
  <c r="DI107" i="30"/>
  <c r="DE107" i="30"/>
  <c r="DA107" i="30"/>
  <c r="CK107" i="30"/>
  <c r="CG107" i="30"/>
  <c r="CC107" i="30"/>
  <c r="HJ107" i="30"/>
  <c r="HE107" i="30"/>
  <c r="HA107" i="30"/>
  <c r="GW107" i="30"/>
  <c r="GS107" i="30"/>
  <c r="GO107" i="30"/>
  <c r="GK107" i="30"/>
  <c r="GG107" i="30"/>
  <c r="GC107" i="30"/>
  <c r="EF107" i="30"/>
  <c r="EB107" i="30"/>
  <c r="DX107" i="30"/>
  <c r="DH107" i="30"/>
  <c r="DD107" i="30"/>
  <c r="CZ107" i="30"/>
  <c r="CJ107" i="30"/>
  <c r="CF107" i="30"/>
  <c r="CB107" i="30"/>
  <c r="C107" i="30"/>
  <c r="G107" i="30"/>
  <c r="BI107" i="30"/>
  <c r="A107" i="30"/>
  <c r="E109" i="85" s="1"/>
  <c r="E107" i="30"/>
  <c r="AV107" i="30"/>
  <c r="F107" i="30"/>
  <c r="H107" i="30"/>
  <c r="BH107" i="30"/>
  <c r="B107" i="30"/>
  <c r="BJ107" i="30"/>
  <c r="D107" i="30"/>
  <c r="HI75" i="30"/>
  <c r="HE75" i="30"/>
  <c r="HA75" i="30"/>
  <c r="GW75" i="30"/>
  <c r="GS75" i="30"/>
  <c r="GO75" i="30"/>
  <c r="GK75" i="30"/>
  <c r="GG75" i="30"/>
  <c r="GC75" i="30"/>
  <c r="EF75" i="30"/>
  <c r="EB75" i="30"/>
  <c r="DX75" i="30"/>
  <c r="DH75" i="30"/>
  <c r="DD75" i="30"/>
  <c r="CZ75" i="30"/>
  <c r="CJ75" i="30"/>
  <c r="CF75" i="30"/>
  <c r="CB75" i="30"/>
  <c r="HH75" i="30"/>
  <c r="HD75" i="30"/>
  <c r="GZ75" i="30"/>
  <c r="GV75" i="30"/>
  <c r="GR75" i="30"/>
  <c r="GN75" i="30"/>
  <c r="GJ75" i="30"/>
  <c r="GF75" i="30"/>
  <c r="GB75" i="30"/>
  <c r="EE75" i="30"/>
  <c r="EA75" i="30"/>
  <c r="DW75" i="30"/>
  <c r="DG75" i="30"/>
  <c r="DC75" i="30"/>
  <c r="CY75" i="30"/>
  <c r="CI75" i="30"/>
  <c r="CA75" i="30"/>
  <c r="HG75" i="30"/>
  <c r="HC75" i="30"/>
  <c r="GY75" i="30"/>
  <c r="GU75" i="30"/>
  <c r="GQ75" i="30"/>
  <c r="GM75" i="30"/>
  <c r="GI75" i="30"/>
  <c r="GE75" i="30"/>
  <c r="GA75" i="30"/>
  <c r="EH75" i="30"/>
  <c r="ED75" i="30"/>
  <c r="DZ75" i="30"/>
  <c r="DJ75" i="30"/>
  <c r="DF75" i="30"/>
  <c r="DB75" i="30"/>
  <c r="CL75" i="30"/>
  <c r="CH75" i="30"/>
  <c r="CD75" i="30"/>
  <c r="HJ75" i="30"/>
  <c r="HF75" i="30"/>
  <c r="HB75" i="30"/>
  <c r="GX75" i="30"/>
  <c r="GT75" i="30"/>
  <c r="GP75" i="30"/>
  <c r="GL75" i="30"/>
  <c r="GH75" i="30"/>
  <c r="GD75" i="30"/>
  <c r="EG75" i="30"/>
  <c r="EC75" i="30"/>
  <c r="DY75" i="30"/>
  <c r="DI75" i="30"/>
  <c r="DE75" i="30"/>
  <c r="DA75" i="30"/>
  <c r="CK75" i="30"/>
  <c r="CG75" i="30"/>
  <c r="CC75" i="30"/>
  <c r="A75" i="30"/>
  <c r="E77" i="85" s="1"/>
  <c r="E75" i="30"/>
  <c r="BJ75" i="30"/>
  <c r="C75" i="30"/>
  <c r="G75" i="30"/>
  <c r="BH75" i="30"/>
  <c r="D75" i="30"/>
  <c r="F75" i="30"/>
  <c r="H75" i="30"/>
  <c r="AV75" i="30"/>
  <c r="B75" i="30"/>
  <c r="BI75" i="30"/>
  <c r="HI198" i="30"/>
  <c r="HE198" i="30"/>
  <c r="HA198" i="30"/>
  <c r="GW198" i="30"/>
  <c r="GS198" i="30"/>
  <c r="GO198" i="30"/>
  <c r="GK198" i="30"/>
  <c r="GG198" i="30"/>
  <c r="GC198" i="30"/>
  <c r="EG198" i="30"/>
  <c r="EC198" i="30"/>
  <c r="DY198" i="30"/>
  <c r="DI198" i="30"/>
  <c r="DE198" i="30"/>
  <c r="DA198" i="30"/>
  <c r="CK198" i="30"/>
  <c r="CG198" i="30"/>
  <c r="CC198" i="30"/>
  <c r="HG198" i="30"/>
  <c r="HC198" i="30"/>
  <c r="GY198" i="30"/>
  <c r="GU198" i="30"/>
  <c r="GQ198" i="30"/>
  <c r="GM198" i="30"/>
  <c r="GI198" i="30"/>
  <c r="GE198" i="30"/>
  <c r="GA198" i="30"/>
  <c r="EE198" i="30"/>
  <c r="EA198" i="30"/>
  <c r="DW198" i="30"/>
  <c r="DG198" i="30"/>
  <c r="DC198" i="30"/>
  <c r="CY198" i="30"/>
  <c r="CI198" i="30"/>
  <c r="CA198" i="30"/>
  <c r="HF198" i="30"/>
  <c r="GX198" i="30"/>
  <c r="GP198" i="30"/>
  <c r="GH198" i="30"/>
  <c r="EH198" i="30"/>
  <c r="DZ198" i="30"/>
  <c r="DF198" i="30"/>
  <c r="CL198" i="30"/>
  <c r="CD198" i="30"/>
  <c r="HJ198" i="30"/>
  <c r="HB198" i="30"/>
  <c r="GT198" i="30"/>
  <c r="GL198" i="30"/>
  <c r="GD198" i="30"/>
  <c r="ED198" i="30"/>
  <c r="DJ198" i="30"/>
  <c r="DB198" i="30"/>
  <c r="CH198" i="30"/>
  <c r="GV198" i="30"/>
  <c r="GF198" i="30"/>
  <c r="DX198" i="30"/>
  <c r="CJ198" i="30"/>
  <c r="HH198" i="30"/>
  <c r="GR198" i="30"/>
  <c r="GB198" i="30"/>
  <c r="DH198" i="30"/>
  <c r="CF198" i="30"/>
  <c r="HD198" i="30"/>
  <c r="GN198" i="30"/>
  <c r="EF198" i="30"/>
  <c r="DD198" i="30"/>
  <c r="CB198" i="30"/>
  <c r="GZ198" i="30"/>
  <c r="GJ198" i="30"/>
  <c r="EB198" i="30"/>
  <c r="CZ198" i="30"/>
  <c r="A198" i="30"/>
  <c r="E200" i="85" s="1"/>
  <c r="E198" i="30"/>
  <c r="BJ198" i="30"/>
  <c r="B198" i="30"/>
  <c r="F198" i="30"/>
  <c r="AV198" i="30"/>
  <c r="H198" i="30"/>
  <c r="C198" i="30"/>
  <c r="G198" i="30"/>
  <c r="BH198" i="30"/>
  <c r="BI198" i="30"/>
  <c r="D198" i="30"/>
  <c r="HH182" i="30"/>
  <c r="HD182" i="30"/>
  <c r="GZ182" i="30"/>
  <c r="GV182" i="30"/>
  <c r="GR182" i="30"/>
  <c r="GN182" i="30"/>
  <c r="GJ182" i="30"/>
  <c r="GF182" i="30"/>
  <c r="GB182" i="30"/>
  <c r="EE182" i="30"/>
  <c r="EA182" i="30"/>
  <c r="DW182" i="30"/>
  <c r="DG182" i="30"/>
  <c r="DC182" i="30"/>
  <c r="CY182" i="30"/>
  <c r="CI182" i="30"/>
  <c r="CA182" i="30"/>
  <c r="HJ182" i="30"/>
  <c r="HF182" i="30"/>
  <c r="HB182" i="30"/>
  <c r="GX182" i="30"/>
  <c r="GT182" i="30"/>
  <c r="GP182" i="30"/>
  <c r="GL182" i="30"/>
  <c r="GH182" i="30"/>
  <c r="GD182" i="30"/>
  <c r="EG182" i="30"/>
  <c r="EC182" i="30"/>
  <c r="DY182" i="30"/>
  <c r="DI182" i="30"/>
  <c r="DE182" i="30"/>
  <c r="DA182" i="30"/>
  <c r="CK182" i="30"/>
  <c r="CG182" i="30"/>
  <c r="CC182" i="30"/>
  <c r="HC182" i="30"/>
  <c r="GU182" i="30"/>
  <c r="GM182" i="30"/>
  <c r="GE182" i="30"/>
  <c r="ED182" i="30"/>
  <c r="DJ182" i="30"/>
  <c r="DB182" i="30"/>
  <c r="CH182" i="30"/>
  <c r="HI182" i="30"/>
  <c r="HA182" i="30"/>
  <c r="GS182" i="30"/>
  <c r="GK182" i="30"/>
  <c r="GC182" i="30"/>
  <c r="EB182" i="30"/>
  <c r="DH182" i="30"/>
  <c r="CZ182" i="30"/>
  <c r="CF182" i="30"/>
  <c r="HG182" i="30"/>
  <c r="GY182" i="30"/>
  <c r="GQ182" i="30"/>
  <c r="GI182" i="30"/>
  <c r="GA182" i="30"/>
  <c r="EH182" i="30"/>
  <c r="DZ182" i="30"/>
  <c r="DF182" i="30"/>
  <c r="CL182" i="30"/>
  <c r="CD182" i="30"/>
  <c r="HE182" i="30"/>
  <c r="GW182" i="30"/>
  <c r="GO182" i="30"/>
  <c r="GG182" i="30"/>
  <c r="EF182" i="30"/>
  <c r="DX182" i="30"/>
  <c r="DD182" i="30"/>
  <c r="CJ182" i="30"/>
  <c r="CB182" i="30"/>
  <c r="A182" i="30"/>
  <c r="E184" i="85" s="1"/>
  <c r="E182" i="30"/>
  <c r="BJ182" i="30"/>
  <c r="C182" i="30"/>
  <c r="G182" i="30"/>
  <c r="BH182" i="30"/>
  <c r="F182" i="30"/>
  <c r="BI182" i="30"/>
  <c r="AV182" i="30"/>
  <c r="H182" i="30"/>
  <c r="B182" i="30"/>
  <c r="D182" i="30"/>
  <c r="HH166" i="30"/>
  <c r="HD166" i="30"/>
  <c r="GZ166" i="30"/>
  <c r="GV166" i="30"/>
  <c r="GR166" i="30"/>
  <c r="GN166" i="30"/>
  <c r="GJ166" i="30"/>
  <c r="GF166" i="30"/>
  <c r="GB166" i="30"/>
  <c r="EF166" i="30"/>
  <c r="EB166" i="30"/>
  <c r="DX166" i="30"/>
  <c r="DH166" i="30"/>
  <c r="DD166" i="30"/>
  <c r="CZ166" i="30"/>
  <c r="CJ166" i="30"/>
  <c r="CF166" i="30"/>
  <c r="CB166" i="30"/>
  <c r="HG166" i="30"/>
  <c r="HC166" i="30"/>
  <c r="GY166" i="30"/>
  <c r="GU166" i="30"/>
  <c r="GQ166" i="30"/>
  <c r="GM166" i="30"/>
  <c r="GI166" i="30"/>
  <c r="GE166" i="30"/>
  <c r="GA166" i="30"/>
  <c r="EE166" i="30"/>
  <c r="EA166" i="30"/>
  <c r="DW166" i="30"/>
  <c r="DG166" i="30"/>
  <c r="DC166" i="30"/>
  <c r="CY166" i="30"/>
  <c r="CI166" i="30"/>
  <c r="CA166" i="30"/>
  <c r="HJ166" i="30"/>
  <c r="HF166" i="30"/>
  <c r="HB166" i="30"/>
  <c r="GX166" i="30"/>
  <c r="GT166" i="30"/>
  <c r="GP166" i="30"/>
  <c r="GL166" i="30"/>
  <c r="GH166" i="30"/>
  <c r="GD166" i="30"/>
  <c r="EH166" i="30"/>
  <c r="ED166" i="30"/>
  <c r="DZ166" i="30"/>
  <c r="DJ166" i="30"/>
  <c r="DF166" i="30"/>
  <c r="DB166" i="30"/>
  <c r="CL166" i="30"/>
  <c r="CH166" i="30"/>
  <c r="CD166" i="30"/>
  <c r="HI166" i="30"/>
  <c r="HE166" i="30"/>
  <c r="HA166" i="30"/>
  <c r="GW166" i="30"/>
  <c r="GS166" i="30"/>
  <c r="GO166" i="30"/>
  <c r="GK166" i="30"/>
  <c r="GG166" i="30"/>
  <c r="GC166" i="30"/>
  <c r="EG166" i="30"/>
  <c r="EC166" i="30"/>
  <c r="DY166" i="30"/>
  <c r="DI166" i="30"/>
  <c r="DE166" i="30"/>
  <c r="DA166" i="30"/>
  <c r="CK166" i="30"/>
  <c r="CG166" i="30"/>
  <c r="CC166" i="30"/>
  <c r="D166" i="30"/>
  <c r="H166" i="30"/>
  <c r="BJ166" i="30"/>
  <c r="B166" i="30"/>
  <c r="F166" i="30"/>
  <c r="BH166" i="30"/>
  <c r="E166" i="30"/>
  <c r="BI166" i="30"/>
  <c r="G166" i="30"/>
  <c r="AV166" i="30"/>
  <c r="A166" i="30"/>
  <c r="E168" i="85" s="1"/>
  <c r="C166" i="30"/>
  <c r="HH150" i="30"/>
  <c r="HD150" i="30"/>
  <c r="GZ150" i="30"/>
  <c r="GV150" i="30"/>
  <c r="GR150" i="30"/>
  <c r="GN150" i="30"/>
  <c r="GJ150" i="30"/>
  <c r="GF150" i="30"/>
  <c r="GB150" i="30"/>
  <c r="EE150" i="30"/>
  <c r="EA150" i="30"/>
  <c r="DW150" i="30"/>
  <c r="DG150" i="30"/>
  <c r="DC150" i="30"/>
  <c r="CY150" i="30"/>
  <c r="CI150" i="30"/>
  <c r="CA150" i="30"/>
  <c r="HG150" i="30"/>
  <c r="HC150" i="30"/>
  <c r="GY150" i="30"/>
  <c r="GU150" i="30"/>
  <c r="GQ150" i="30"/>
  <c r="GM150" i="30"/>
  <c r="GI150" i="30"/>
  <c r="GE150" i="30"/>
  <c r="GA150" i="30"/>
  <c r="EH150" i="30"/>
  <c r="ED150" i="30"/>
  <c r="DZ150" i="30"/>
  <c r="DJ150" i="30"/>
  <c r="DF150" i="30"/>
  <c r="DB150" i="30"/>
  <c r="CL150" i="30"/>
  <c r="CH150" i="30"/>
  <c r="CD150" i="30"/>
  <c r="HJ150" i="30"/>
  <c r="HF150" i="30"/>
  <c r="HB150" i="30"/>
  <c r="GX150" i="30"/>
  <c r="GT150" i="30"/>
  <c r="GP150" i="30"/>
  <c r="GL150" i="30"/>
  <c r="GH150" i="30"/>
  <c r="GD150" i="30"/>
  <c r="EG150" i="30"/>
  <c r="EC150" i="30"/>
  <c r="DY150" i="30"/>
  <c r="DI150" i="30"/>
  <c r="DE150" i="30"/>
  <c r="DA150" i="30"/>
  <c r="CK150" i="30"/>
  <c r="CG150" i="30"/>
  <c r="CC150" i="30"/>
  <c r="HI150" i="30"/>
  <c r="HE150" i="30"/>
  <c r="HA150" i="30"/>
  <c r="GW150" i="30"/>
  <c r="GS150" i="30"/>
  <c r="GO150" i="30"/>
  <c r="GK150" i="30"/>
  <c r="GG150" i="30"/>
  <c r="GC150" i="30"/>
  <c r="EF150" i="30"/>
  <c r="EB150" i="30"/>
  <c r="DX150" i="30"/>
  <c r="DH150" i="30"/>
  <c r="DD150" i="30"/>
  <c r="CZ150" i="30"/>
  <c r="CJ150" i="30"/>
  <c r="CF150" i="30"/>
  <c r="CB150" i="30"/>
  <c r="B150" i="30"/>
  <c r="F150" i="30"/>
  <c r="AV150" i="30"/>
  <c r="D150" i="30"/>
  <c r="H150" i="30"/>
  <c r="BI150" i="30"/>
  <c r="G150" i="30"/>
  <c r="A150" i="30"/>
  <c r="E152" i="85" s="1"/>
  <c r="BH150" i="30"/>
  <c r="C150" i="30"/>
  <c r="BJ150" i="30"/>
  <c r="E150" i="30"/>
  <c r="HH134" i="30"/>
  <c r="HD134" i="30"/>
  <c r="GZ134" i="30"/>
  <c r="GV134" i="30"/>
  <c r="GR134" i="30"/>
  <c r="GN134" i="30"/>
  <c r="GJ134" i="30"/>
  <c r="GF134" i="30"/>
  <c r="GB134" i="30"/>
  <c r="EG134" i="30"/>
  <c r="EC134" i="30"/>
  <c r="DY134" i="30"/>
  <c r="DI134" i="30"/>
  <c r="DE134" i="30"/>
  <c r="DA134" i="30"/>
  <c r="CK134" i="30"/>
  <c r="CG134" i="30"/>
  <c r="CC134" i="30"/>
  <c r="HG134" i="30"/>
  <c r="HC134" i="30"/>
  <c r="GY134" i="30"/>
  <c r="GU134" i="30"/>
  <c r="GQ134" i="30"/>
  <c r="GM134" i="30"/>
  <c r="GI134" i="30"/>
  <c r="GE134" i="30"/>
  <c r="GA134" i="30"/>
  <c r="EF134" i="30"/>
  <c r="EB134" i="30"/>
  <c r="DX134" i="30"/>
  <c r="DH134" i="30"/>
  <c r="DD134" i="30"/>
  <c r="CZ134" i="30"/>
  <c r="CJ134" i="30"/>
  <c r="CF134" i="30"/>
  <c r="CB134" i="30"/>
  <c r="HJ134" i="30"/>
  <c r="HF134" i="30"/>
  <c r="HB134" i="30"/>
  <c r="GX134" i="30"/>
  <c r="GT134" i="30"/>
  <c r="GP134" i="30"/>
  <c r="GL134" i="30"/>
  <c r="GH134" i="30"/>
  <c r="GD134" i="30"/>
  <c r="EE134" i="30"/>
  <c r="EA134" i="30"/>
  <c r="DW134" i="30"/>
  <c r="DG134" i="30"/>
  <c r="DC134" i="30"/>
  <c r="CY134" i="30"/>
  <c r="CI134" i="30"/>
  <c r="CA134" i="30"/>
  <c r="HI134" i="30"/>
  <c r="HE134" i="30"/>
  <c r="HA134" i="30"/>
  <c r="GW134" i="30"/>
  <c r="GS134" i="30"/>
  <c r="GO134" i="30"/>
  <c r="GK134" i="30"/>
  <c r="GG134" i="30"/>
  <c r="GC134" i="30"/>
  <c r="EH134" i="30"/>
  <c r="ED134" i="30"/>
  <c r="DZ134" i="30"/>
  <c r="DJ134" i="30"/>
  <c r="DF134" i="30"/>
  <c r="DB134" i="30"/>
  <c r="CL134" i="30"/>
  <c r="CH134" i="30"/>
  <c r="CD134" i="30"/>
  <c r="B134" i="30"/>
  <c r="F134" i="30"/>
  <c r="AV134" i="30"/>
  <c r="D134" i="30"/>
  <c r="H134" i="30"/>
  <c r="BI134" i="30"/>
  <c r="C134" i="30"/>
  <c r="BJ134" i="30"/>
  <c r="A134" i="30"/>
  <c r="E136" i="85" s="1"/>
  <c r="E134" i="30"/>
  <c r="G134" i="30"/>
  <c r="BH134" i="30"/>
  <c r="HG118" i="30"/>
  <c r="HC118" i="30"/>
  <c r="GY118" i="30"/>
  <c r="GU118" i="30"/>
  <c r="GQ118" i="30"/>
  <c r="GM118" i="30"/>
  <c r="GI118" i="30"/>
  <c r="GE118" i="30"/>
  <c r="GA118" i="30"/>
  <c r="EH118" i="30"/>
  <c r="ED118" i="30"/>
  <c r="DZ118" i="30"/>
  <c r="DJ118" i="30"/>
  <c r="DF118" i="30"/>
  <c r="DB118" i="30"/>
  <c r="CL118" i="30"/>
  <c r="CH118" i="30"/>
  <c r="CD118" i="30"/>
  <c r="HJ118" i="30"/>
  <c r="HF118" i="30"/>
  <c r="HB118" i="30"/>
  <c r="GX118" i="30"/>
  <c r="GT118" i="30"/>
  <c r="GP118" i="30"/>
  <c r="GL118" i="30"/>
  <c r="GH118" i="30"/>
  <c r="GD118" i="30"/>
  <c r="EG118" i="30"/>
  <c r="EC118" i="30"/>
  <c r="DY118" i="30"/>
  <c r="DI118" i="30"/>
  <c r="DE118" i="30"/>
  <c r="DA118" i="30"/>
  <c r="CK118" i="30"/>
  <c r="CG118" i="30"/>
  <c r="CC118" i="30"/>
  <c r="HI118" i="30"/>
  <c r="HE118" i="30"/>
  <c r="HA118" i="30"/>
  <c r="GW118" i="30"/>
  <c r="GS118" i="30"/>
  <c r="GO118" i="30"/>
  <c r="GK118" i="30"/>
  <c r="GG118" i="30"/>
  <c r="GC118" i="30"/>
  <c r="EF118" i="30"/>
  <c r="EB118" i="30"/>
  <c r="DX118" i="30"/>
  <c r="DH118" i="30"/>
  <c r="DD118" i="30"/>
  <c r="CZ118" i="30"/>
  <c r="CJ118" i="30"/>
  <c r="CF118" i="30"/>
  <c r="CB118" i="30"/>
  <c r="HH118" i="30"/>
  <c r="HD118" i="30"/>
  <c r="GZ118" i="30"/>
  <c r="GV118" i="30"/>
  <c r="GR118" i="30"/>
  <c r="GN118" i="30"/>
  <c r="GJ118" i="30"/>
  <c r="GF118" i="30"/>
  <c r="GB118" i="30"/>
  <c r="EE118" i="30"/>
  <c r="EA118" i="30"/>
  <c r="DW118" i="30"/>
  <c r="DG118" i="30"/>
  <c r="DC118" i="30"/>
  <c r="CY118" i="30"/>
  <c r="CI118" i="30"/>
  <c r="CA118" i="30"/>
  <c r="B118" i="30"/>
  <c r="F118" i="30"/>
  <c r="AV118" i="30"/>
  <c r="D118" i="30"/>
  <c r="H118" i="30"/>
  <c r="BI118" i="30"/>
  <c r="C118" i="30"/>
  <c r="BJ118" i="30"/>
  <c r="A118" i="30"/>
  <c r="E120" i="85" s="1"/>
  <c r="BH118" i="30"/>
  <c r="E118" i="30"/>
  <c r="G118" i="30"/>
  <c r="HI102" i="30"/>
  <c r="HE102" i="30"/>
  <c r="HA102" i="30"/>
  <c r="GW102" i="30"/>
  <c r="GS102" i="30"/>
  <c r="GO102" i="30"/>
  <c r="GK102" i="30"/>
  <c r="GG102" i="30"/>
  <c r="GC102" i="30"/>
  <c r="EE102" i="30"/>
  <c r="EA102" i="30"/>
  <c r="DW102" i="30"/>
  <c r="DG102" i="30"/>
  <c r="DC102" i="30"/>
  <c r="CY102" i="30"/>
  <c r="CI102" i="30"/>
  <c r="CA102" i="30"/>
  <c r="HH102" i="30"/>
  <c r="HD102" i="30"/>
  <c r="GZ102" i="30"/>
  <c r="GV102" i="30"/>
  <c r="GR102" i="30"/>
  <c r="GN102" i="30"/>
  <c r="GJ102" i="30"/>
  <c r="GF102" i="30"/>
  <c r="GB102" i="30"/>
  <c r="EH102" i="30"/>
  <c r="ED102" i="30"/>
  <c r="DZ102" i="30"/>
  <c r="DJ102" i="30"/>
  <c r="DF102" i="30"/>
  <c r="DB102" i="30"/>
  <c r="CL102" i="30"/>
  <c r="CH102" i="30"/>
  <c r="CD102" i="30"/>
  <c r="HG102" i="30"/>
  <c r="HC102" i="30"/>
  <c r="GY102" i="30"/>
  <c r="GU102" i="30"/>
  <c r="GQ102" i="30"/>
  <c r="GM102" i="30"/>
  <c r="GI102" i="30"/>
  <c r="GE102" i="30"/>
  <c r="GA102" i="30"/>
  <c r="EG102" i="30"/>
  <c r="EC102" i="30"/>
  <c r="DY102" i="30"/>
  <c r="DI102" i="30"/>
  <c r="DE102" i="30"/>
  <c r="DA102" i="30"/>
  <c r="CK102" i="30"/>
  <c r="CG102" i="30"/>
  <c r="CC102" i="30"/>
  <c r="HJ102" i="30"/>
  <c r="HF102" i="30"/>
  <c r="HB102" i="30"/>
  <c r="GX102" i="30"/>
  <c r="GT102" i="30"/>
  <c r="GP102" i="30"/>
  <c r="GL102" i="30"/>
  <c r="GH102" i="30"/>
  <c r="GD102" i="30"/>
  <c r="EF102" i="30"/>
  <c r="EB102" i="30"/>
  <c r="DX102" i="30"/>
  <c r="DH102" i="30"/>
  <c r="DD102" i="30"/>
  <c r="CZ102" i="30"/>
  <c r="CJ102" i="30"/>
  <c r="CF102" i="30"/>
  <c r="CB102" i="30"/>
  <c r="C102" i="30"/>
  <c r="G102" i="30"/>
  <c r="BH102" i="30"/>
  <c r="A102" i="30"/>
  <c r="E104" i="85" s="1"/>
  <c r="E102" i="30"/>
  <c r="BJ102" i="30"/>
  <c r="H102" i="30"/>
  <c r="F102" i="30"/>
  <c r="B102" i="30"/>
  <c r="D102" i="30"/>
  <c r="AV102" i="30"/>
  <c r="BI102" i="30"/>
  <c r="HH86" i="30"/>
  <c r="HD86" i="30"/>
  <c r="GZ86" i="30"/>
  <c r="GV86" i="30"/>
  <c r="GR86" i="30"/>
  <c r="GN86" i="30"/>
  <c r="GJ86" i="30"/>
  <c r="GF86" i="30"/>
  <c r="GB86" i="30"/>
  <c r="EH86" i="30"/>
  <c r="ED86" i="30"/>
  <c r="DZ86" i="30"/>
  <c r="DJ86" i="30"/>
  <c r="DF86" i="30"/>
  <c r="DB86" i="30"/>
  <c r="CL86" i="30"/>
  <c r="CH86" i="30"/>
  <c r="CD86" i="30"/>
  <c r="HJ86" i="30"/>
  <c r="HF86" i="30"/>
  <c r="HB86" i="30"/>
  <c r="GX86" i="30"/>
  <c r="GT86" i="30"/>
  <c r="GP86" i="30"/>
  <c r="GL86" i="30"/>
  <c r="GH86" i="30"/>
  <c r="GD86" i="30"/>
  <c r="EF86" i="30"/>
  <c r="EB86" i="30"/>
  <c r="DX86" i="30"/>
  <c r="DH86" i="30"/>
  <c r="DD86" i="30"/>
  <c r="CZ86" i="30"/>
  <c r="CJ86" i="30"/>
  <c r="CF86" i="30"/>
  <c r="CB86" i="30"/>
  <c r="HI86" i="30"/>
  <c r="HA86" i="30"/>
  <c r="GS86" i="30"/>
  <c r="GK86" i="30"/>
  <c r="GC86" i="30"/>
  <c r="EG86" i="30"/>
  <c r="DY86" i="30"/>
  <c r="DE86" i="30"/>
  <c r="CK86" i="30"/>
  <c r="CC86" i="30"/>
  <c r="HG86" i="30"/>
  <c r="GY86" i="30"/>
  <c r="GQ86" i="30"/>
  <c r="GI86" i="30"/>
  <c r="GA86" i="30"/>
  <c r="EE86" i="30"/>
  <c r="DW86" i="30"/>
  <c r="DC86" i="30"/>
  <c r="CI86" i="30"/>
  <c r="CA86" i="30"/>
  <c r="HE86" i="30"/>
  <c r="GW86" i="30"/>
  <c r="GO86" i="30"/>
  <c r="GG86" i="30"/>
  <c r="EC86" i="30"/>
  <c r="DI86" i="30"/>
  <c r="DA86" i="30"/>
  <c r="CG86" i="30"/>
  <c r="HC86" i="30"/>
  <c r="GU86" i="30"/>
  <c r="GM86" i="30"/>
  <c r="GE86" i="30"/>
  <c r="EA86" i="30"/>
  <c r="DG86" i="30"/>
  <c r="CY86" i="30"/>
  <c r="D86" i="30"/>
  <c r="H86" i="30"/>
  <c r="AV86" i="30"/>
  <c r="B86" i="30"/>
  <c r="F86" i="30"/>
  <c r="BI86" i="30"/>
  <c r="E86" i="30"/>
  <c r="G86" i="30"/>
  <c r="BH86" i="30"/>
  <c r="A86" i="30"/>
  <c r="E88" i="85" s="1"/>
  <c r="BJ86" i="30"/>
  <c r="C86" i="30"/>
  <c r="HJ70" i="30"/>
  <c r="HF70" i="30"/>
  <c r="HB70" i="30"/>
  <c r="GX70" i="30"/>
  <c r="GT70" i="30"/>
  <c r="GP70" i="30"/>
  <c r="GL70" i="30"/>
  <c r="GH70" i="30"/>
  <c r="GD70" i="30"/>
  <c r="EH70" i="30"/>
  <c r="ED70" i="30"/>
  <c r="DZ70" i="30"/>
  <c r="DJ70" i="30"/>
  <c r="DF70" i="30"/>
  <c r="DB70" i="30"/>
  <c r="CL70" i="30"/>
  <c r="CH70" i="30"/>
  <c r="CD70" i="30"/>
  <c r="HI70" i="30"/>
  <c r="HE70" i="30"/>
  <c r="HA70" i="30"/>
  <c r="GW70" i="30"/>
  <c r="GS70" i="30"/>
  <c r="GO70" i="30"/>
  <c r="GK70" i="30"/>
  <c r="GG70" i="30"/>
  <c r="GC70" i="30"/>
  <c r="EG70" i="30"/>
  <c r="EC70" i="30"/>
  <c r="DY70" i="30"/>
  <c r="DI70" i="30"/>
  <c r="DE70" i="30"/>
  <c r="DA70" i="30"/>
  <c r="CK70" i="30"/>
  <c r="CG70" i="30"/>
  <c r="CC70" i="30"/>
  <c r="HH70" i="30"/>
  <c r="HD70" i="30"/>
  <c r="GZ70" i="30"/>
  <c r="GV70" i="30"/>
  <c r="GR70" i="30"/>
  <c r="GN70" i="30"/>
  <c r="GJ70" i="30"/>
  <c r="GF70" i="30"/>
  <c r="GB70" i="30"/>
  <c r="EF70" i="30"/>
  <c r="EB70" i="30"/>
  <c r="DX70" i="30"/>
  <c r="DH70" i="30"/>
  <c r="DD70" i="30"/>
  <c r="CZ70" i="30"/>
  <c r="CJ70" i="30"/>
  <c r="CF70" i="30"/>
  <c r="CB70" i="30"/>
  <c r="HG70" i="30"/>
  <c r="HC70" i="30"/>
  <c r="GY70" i="30"/>
  <c r="GU70" i="30"/>
  <c r="GQ70" i="30"/>
  <c r="GM70" i="30"/>
  <c r="GI70" i="30"/>
  <c r="GE70" i="30"/>
  <c r="GA70" i="30"/>
  <c r="EE70" i="30"/>
  <c r="EA70" i="30"/>
  <c r="DW70" i="30"/>
  <c r="DG70" i="30"/>
  <c r="DC70" i="30"/>
  <c r="CY70" i="30"/>
  <c r="CI70" i="30"/>
  <c r="CA70" i="30"/>
  <c r="B70" i="30"/>
  <c r="F70" i="30"/>
  <c r="AV70" i="30"/>
  <c r="D70" i="30"/>
  <c r="H70" i="30"/>
  <c r="BI70" i="30"/>
  <c r="C70" i="30"/>
  <c r="BJ70" i="30"/>
  <c r="E70" i="30"/>
  <c r="G70" i="30"/>
  <c r="A70" i="30"/>
  <c r="E72" i="85" s="1"/>
  <c r="BH70" i="30"/>
  <c r="HH54" i="30"/>
  <c r="HD54" i="30"/>
  <c r="GZ54" i="30"/>
  <c r="GV54" i="30"/>
  <c r="GR54" i="30"/>
  <c r="GN54" i="30"/>
  <c r="GJ54" i="30"/>
  <c r="GF54" i="30"/>
  <c r="GB54" i="30"/>
  <c r="EE54" i="30"/>
  <c r="EA54" i="30"/>
  <c r="DW54" i="30"/>
  <c r="DG54" i="30"/>
  <c r="DC54" i="30"/>
  <c r="CY54" i="30"/>
  <c r="CI54" i="30"/>
  <c r="CA54" i="30"/>
  <c r="HG54" i="30"/>
  <c r="HC54" i="30"/>
  <c r="GY54" i="30"/>
  <c r="GU54" i="30"/>
  <c r="GQ54" i="30"/>
  <c r="GM54" i="30"/>
  <c r="GI54" i="30"/>
  <c r="GE54" i="30"/>
  <c r="GA54" i="30"/>
  <c r="EH54" i="30"/>
  <c r="ED54" i="30"/>
  <c r="DZ54" i="30"/>
  <c r="DJ54" i="30"/>
  <c r="DF54" i="30"/>
  <c r="DB54" i="30"/>
  <c r="CL54" i="30"/>
  <c r="CH54" i="30"/>
  <c r="CD54" i="30"/>
  <c r="HJ54" i="30"/>
  <c r="HF54" i="30"/>
  <c r="HB54" i="30"/>
  <c r="GX54" i="30"/>
  <c r="GT54" i="30"/>
  <c r="GP54" i="30"/>
  <c r="GL54" i="30"/>
  <c r="GH54" i="30"/>
  <c r="GD54" i="30"/>
  <c r="EG54" i="30"/>
  <c r="EC54" i="30"/>
  <c r="DY54" i="30"/>
  <c r="DI54" i="30"/>
  <c r="DE54" i="30"/>
  <c r="DA54" i="30"/>
  <c r="CK54" i="30"/>
  <c r="CG54" i="30"/>
  <c r="CC54" i="30"/>
  <c r="HI54" i="30"/>
  <c r="HE54" i="30"/>
  <c r="HA54" i="30"/>
  <c r="GW54" i="30"/>
  <c r="GS54" i="30"/>
  <c r="GO54" i="30"/>
  <c r="GK54" i="30"/>
  <c r="GG54" i="30"/>
  <c r="GC54" i="30"/>
  <c r="EF54" i="30"/>
  <c r="EB54" i="30"/>
  <c r="DX54" i="30"/>
  <c r="DH54" i="30"/>
  <c r="DD54" i="30"/>
  <c r="CZ54" i="30"/>
  <c r="CJ54" i="30"/>
  <c r="CF54" i="30"/>
  <c r="CB54" i="30"/>
  <c r="A54" i="30"/>
  <c r="E56" i="85" s="1"/>
  <c r="E54" i="30"/>
  <c r="BH54" i="30"/>
  <c r="C54" i="30"/>
  <c r="G54" i="30"/>
  <c r="BJ54" i="30"/>
  <c r="F54" i="30"/>
  <c r="AV54" i="30"/>
  <c r="D54" i="30"/>
  <c r="H54" i="30"/>
  <c r="BI54" i="30"/>
  <c r="B54" i="30"/>
  <c r="A38" i="30"/>
  <c r="E38" i="30"/>
  <c r="BJ38" i="30"/>
  <c r="C38" i="30"/>
  <c r="G38" i="30"/>
  <c r="HN38" i="30" s="1"/>
  <c r="BH38" i="30"/>
  <c r="BI38" i="30" s="1"/>
  <c r="D38" i="30"/>
  <c r="H38" i="30"/>
  <c r="F38" i="30"/>
  <c r="HM38" i="30" s="1"/>
  <c r="B38" i="30"/>
  <c r="D22" i="30"/>
  <c r="J22" i="30" s="1"/>
  <c r="CA22" i="30" s="1"/>
  <c r="GA22" i="30" s="1"/>
  <c r="H22" i="30"/>
  <c r="B22" i="30"/>
  <c r="F22" i="30"/>
  <c r="HM22" i="30" s="1"/>
  <c r="C22" i="30"/>
  <c r="G22" i="30"/>
  <c r="HN22" i="30" s="1"/>
  <c r="BH22" i="30"/>
  <c r="BJ22" i="30"/>
  <c r="A22" i="30"/>
  <c r="E22" i="30"/>
  <c r="HG205" i="30"/>
  <c r="HC205" i="30"/>
  <c r="GY205" i="30"/>
  <c r="GU205" i="30"/>
  <c r="GQ205" i="30"/>
  <c r="GM205" i="30"/>
  <c r="GI205" i="30"/>
  <c r="GE205" i="30"/>
  <c r="GA205" i="30"/>
  <c r="EH205" i="30"/>
  <c r="ED205" i="30"/>
  <c r="DZ205" i="30"/>
  <c r="DJ205" i="30"/>
  <c r="DF205" i="30"/>
  <c r="DB205" i="30"/>
  <c r="CL205" i="30"/>
  <c r="CH205" i="30"/>
  <c r="CD205" i="30"/>
  <c r="HI205" i="30"/>
  <c r="HE205" i="30"/>
  <c r="HA205" i="30"/>
  <c r="GW205" i="30"/>
  <c r="GS205" i="30"/>
  <c r="GO205" i="30"/>
  <c r="GK205" i="30"/>
  <c r="GG205" i="30"/>
  <c r="GC205" i="30"/>
  <c r="EF205" i="30"/>
  <c r="EB205" i="30"/>
  <c r="DX205" i="30"/>
  <c r="DH205" i="30"/>
  <c r="DD205" i="30"/>
  <c r="CZ205" i="30"/>
  <c r="CJ205" i="30"/>
  <c r="CF205" i="30"/>
  <c r="CB205" i="30"/>
  <c r="HH205" i="30"/>
  <c r="GZ205" i="30"/>
  <c r="GR205" i="30"/>
  <c r="GJ205" i="30"/>
  <c r="GB205" i="30"/>
  <c r="EG205" i="30"/>
  <c r="DY205" i="30"/>
  <c r="DE205" i="30"/>
  <c r="CK205" i="30"/>
  <c r="CC205" i="30"/>
  <c r="HD205" i="30"/>
  <c r="GV205" i="30"/>
  <c r="GN205" i="30"/>
  <c r="GF205" i="30"/>
  <c r="EC205" i="30"/>
  <c r="DI205" i="30"/>
  <c r="DA205" i="30"/>
  <c r="CG205" i="30"/>
  <c r="HJ205" i="30"/>
  <c r="GT205" i="30"/>
  <c r="GD205" i="30"/>
  <c r="EE205" i="30"/>
  <c r="DC205" i="30"/>
  <c r="CA205" i="30"/>
  <c r="HB205" i="30"/>
  <c r="GL205" i="30"/>
  <c r="DW205" i="30"/>
  <c r="CI205" i="30"/>
  <c r="GH205" i="30"/>
  <c r="EA205" i="30"/>
  <c r="GX205" i="30"/>
  <c r="CY205" i="30"/>
  <c r="GP205" i="30"/>
  <c r="DG205" i="30"/>
  <c r="HF205" i="30"/>
  <c r="D205" i="30"/>
  <c r="H205" i="30"/>
  <c r="AV205" i="30"/>
  <c r="A205" i="30"/>
  <c r="E207" i="85" s="1"/>
  <c r="E205" i="30"/>
  <c r="BH205" i="30"/>
  <c r="B205" i="30"/>
  <c r="F205" i="30"/>
  <c r="BI205" i="30"/>
  <c r="G205" i="30"/>
  <c r="BJ205" i="30"/>
  <c r="C205" i="30"/>
  <c r="HG189" i="30"/>
  <c r="HC189" i="30"/>
  <c r="GY189" i="30"/>
  <c r="GU189" i="30"/>
  <c r="GQ189" i="30"/>
  <c r="GM189" i="30"/>
  <c r="GI189" i="30"/>
  <c r="GE189" i="30"/>
  <c r="GA189" i="30"/>
  <c r="EH189" i="30"/>
  <c r="ED189" i="30"/>
  <c r="DZ189" i="30"/>
  <c r="DJ189" i="30"/>
  <c r="DF189" i="30"/>
  <c r="HI189" i="30"/>
  <c r="HE189" i="30"/>
  <c r="HA189" i="30"/>
  <c r="GW189" i="30"/>
  <c r="GS189" i="30"/>
  <c r="GO189" i="30"/>
  <c r="GK189" i="30"/>
  <c r="GG189" i="30"/>
  <c r="GC189" i="30"/>
  <c r="EF189" i="30"/>
  <c r="EB189" i="30"/>
  <c r="DX189" i="30"/>
  <c r="DH189" i="30"/>
  <c r="HD189" i="30"/>
  <c r="GV189" i="30"/>
  <c r="GN189" i="30"/>
  <c r="GF189" i="30"/>
  <c r="EC189" i="30"/>
  <c r="DI189" i="30"/>
  <c r="DC189" i="30"/>
  <c r="HJ189" i="30"/>
  <c r="HB189" i="30"/>
  <c r="GT189" i="30"/>
  <c r="GL189" i="30"/>
  <c r="GD189" i="30"/>
  <c r="EA189" i="30"/>
  <c r="DG189" i="30"/>
  <c r="DB189" i="30"/>
  <c r="CL189" i="30"/>
  <c r="CH189" i="30"/>
  <c r="CD189" i="30"/>
  <c r="HH189" i="30"/>
  <c r="GZ189" i="30"/>
  <c r="GR189" i="30"/>
  <c r="GJ189" i="30"/>
  <c r="GB189" i="30"/>
  <c r="EG189" i="30"/>
  <c r="DY189" i="30"/>
  <c r="DE189" i="30"/>
  <c r="HF189" i="30"/>
  <c r="GX189" i="30"/>
  <c r="GP189" i="30"/>
  <c r="GH189" i="30"/>
  <c r="EE189" i="30"/>
  <c r="DW189" i="30"/>
  <c r="DD189" i="30"/>
  <c r="CZ189" i="30"/>
  <c r="CJ189" i="30"/>
  <c r="CF189" i="30"/>
  <c r="CB189" i="30"/>
  <c r="CY189" i="30"/>
  <c r="CK189" i="30"/>
  <c r="CC189" i="30"/>
  <c r="CI189" i="30"/>
  <c r="CA189" i="30"/>
  <c r="DA189" i="30"/>
  <c r="CG189" i="30"/>
  <c r="A189" i="30"/>
  <c r="E191" i="85" s="1"/>
  <c r="E189" i="30"/>
  <c r="BJ189" i="30"/>
  <c r="D189" i="30"/>
  <c r="B189" i="30"/>
  <c r="F189" i="30"/>
  <c r="AV189" i="30"/>
  <c r="BI189" i="30"/>
  <c r="C189" i="30"/>
  <c r="G189" i="30"/>
  <c r="BH189" i="30"/>
  <c r="H189" i="30"/>
  <c r="HI169" i="30"/>
  <c r="HE169" i="30"/>
  <c r="HA169" i="30"/>
  <c r="GW169" i="30"/>
  <c r="GS169" i="30"/>
  <c r="GO169" i="30"/>
  <c r="GK169" i="30"/>
  <c r="GG169" i="30"/>
  <c r="GC169" i="30"/>
  <c r="EF169" i="30"/>
  <c r="EB169" i="30"/>
  <c r="DX169" i="30"/>
  <c r="DH169" i="30"/>
  <c r="DD169" i="30"/>
  <c r="CZ169" i="30"/>
  <c r="CJ169" i="30"/>
  <c r="CF169" i="30"/>
  <c r="CB169" i="30"/>
  <c r="HH169" i="30"/>
  <c r="HD169" i="30"/>
  <c r="GZ169" i="30"/>
  <c r="GV169" i="30"/>
  <c r="GR169" i="30"/>
  <c r="GN169" i="30"/>
  <c r="GJ169" i="30"/>
  <c r="GF169" i="30"/>
  <c r="GB169" i="30"/>
  <c r="EE169" i="30"/>
  <c r="EA169" i="30"/>
  <c r="DW169" i="30"/>
  <c r="DG169" i="30"/>
  <c r="DC169" i="30"/>
  <c r="CY169" i="30"/>
  <c r="CI169" i="30"/>
  <c r="CA169" i="30"/>
  <c r="HG169" i="30"/>
  <c r="HC169" i="30"/>
  <c r="GY169" i="30"/>
  <c r="GU169" i="30"/>
  <c r="GQ169" i="30"/>
  <c r="GM169" i="30"/>
  <c r="GI169" i="30"/>
  <c r="GE169" i="30"/>
  <c r="GA169" i="30"/>
  <c r="EH169" i="30"/>
  <c r="ED169" i="30"/>
  <c r="DZ169" i="30"/>
  <c r="DJ169" i="30"/>
  <c r="DF169" i="30"/>
  <c r="DB169" i="30"/>
  <c r="CL169" i="30"/>
  <c r="CH169" i="30"/>
  <c r="CD169" i="30"/>
  <c r="HJ169" i="30"/>
  <c r="HF169" i="30"/>
  <c r="HB169" i="30"/>
  <c r="GX169" i="30"/>
  <c r="GT169" i="30"/>
  <c r="GP169" i="30"/>
  <c r="GL169" i="30"/>
  <c r="GH169" i="30"/>
  <c r="GD169" i="30"/>
  <c r="EG169" i="30"/>
  <c r="EC169" i="30"/>
  <c r="DY169" i="30"/>
  <c r="DI169" i="30"/>
  <c r="DE169" i="30"/>
  <c r="DA169" i="30"/>
  <c r="CK169" i="30"/>
  <c r="CG169" i="30"/>
  <c r="CC169" i="30"/>
  <c r="B169" i="30"/>
  <c r="F169" i="30"/>
  <c r="AV169" i="30"/>
  <c r="D169" i="30"/>
  <c r="H169" i="30"/>
  <c r="BI169" i="30"/>
  <c r="E169" i="30"/>
  <c r="C169" i="30"/>
  <c r="BJ169" i="30"/>
  <c r="G169" i="30"/>
  <c r="A169" i="30"/>
  <c r="E171" i="85" s="1"/>
  <c r="BH169" i="30"/>
  <c r="HJ125" i="30"/>
  <c r="HF125" i="30"/>
  <c r="HB125" i="30"/>
  <c r="GX125" i="30"/>
  <c r="GT125" i="30"/>
  <c r="GP125" i="30"/>
  <c r="GL125" i="30"/>
  <c r="GH125" i="30"/>
  <c r="GD125" i="30"/>
  <c r="EF125" i="30"/>
  <c r="EB125" i="30"/>
  <c r="DX125" i="30"/>
  <c r="DH125" i="30"/>
  <c r="DD125" i="30"/>
  <c r="CZ125" i="30"/>
  <c r="CJ125" i="30"/>
  <c r="CF125" i="30"/>
  <c r="CB125" i="30"/>
  <c r="HI125" i="30"/>
  <c r="HE125" i="30"/>
  <c r="HA125" i="30"/>
  <c r="GW125" i="30"/>
  <c r="GS125" i="30"/>
  <c r="GO125" i="30"/>
  <c r="GK125" i="30"/>
  <c r="GG125" i="30"/>
  <c r="GC125" i="30"/>
  <c r="EE125" i="30"/>
  <c r="EA125" i="30"/>
  <c r="DW125" i="30"/>
  <c r="DG125" i="30"/>
  <c r="DC125" i="30"/>
  <c r="CY125" i="30"/>
  <c r="CI125" i="30"/>
  <c r="CA125" i="30"/>
  <c r="HH125" i="30"/>
  <c r="HD125" i="30"/>
  <c r="GZ125" i="30"/>
  <c r="GV125" i="30"/>
  <c r="GR125" i="30"/>
  <c r="GN125" i="30"/>
  <c r="GJ125" i="30"/>
  <c r="GF125" i="30"/>
  <c r="GB125" i="30"/>
  <c r="EH125" i="30"/>
  <c r="ED125" i="30"/>
  <c r="DZ125" i="30"/>
  <c r="DJ125" i="30"/>
  <c r="DF125" i="30"/>
  <c r="DB125" i="30"/>
  <c r="CL125" i="30"/>
  <c r="CH125" i="30"/>
  <c r="CD125" i="30"/>
  <c r="HG125" i="30"/>
  <c r="HC125" i="30"/>
  <c r="GY125" i="30"/>
  <c r="GU125" i="30"/>
  <c r="GQ125" i="30"/>
  <c r="GM125" i="30"/>
  <c r="GI125" i="30"/>
  <c r="GE125" i="30"/>
  <c r="GA125" i="30"/>
  <c r="EG125" i="30"/>
  <c r="EC125" i="30"/>
  <c r="DY125" i="30"/>
  <c r="DI125" i="30"/>
  <c r="DE125" i="30"/>
  <c r="DA125" i="30"/>
  <c r="CK125" i="30"/>
  <c r="CG125" i="30"/>
  <c r="CC125" i="30"/>
  <c r="C125" i="30"/>
  <c r="G125" i="30"/>
  <c r="BH125" i="30"/>
  <c r="A125" i="30"/>
  <c r="E127" i="85" s="1"/>
  <c r="E125" i="30"/>
  <c r="BJ125" i="30"/>
  <c r="B125" i="30"/>
  <c r="H125" i="30"/>
  <c r="D125" i="30"/>
  <c r="AV125" i="30"/>
  <c r="F125" i="30"/>
  <c r="BI125" i="30"/>
  <c r="HG93" i="30"/>
  <c r="HC93" i="30"/>
  <c r="GY93" i="30"/>
  <c r="GU93" i="30"/>
  <c r="GQ93" i="30"/>
  <c r="GM93" i="30"/>
  <c r="GI93" i="30"/>
  <c r="GE93" i="30"/>
  <c r="GA93" i="30"/>
  <c r="EH93" i="30"/>
  <c r="ED93" i="30"/>
  <c r="DZ93" i="30"/>
  <c r="DJ93" i="30"/>
  <c r="DF93" i="30"/>
  <c r="DB93" i="30"/>
  <c r="CL93" i="30"/>
  <c r="CH93" i="30"/>
  <c r="CD93" i="30"/>
  <c r="HJ93" i="30"/>
  <c r="HF93" i="30"/>
  <c r="HB93" i="30"/>
  <c r="GX93" i="30"/>
  <c r="GT93" i="30"/>
  <c r="GP93" i="30"/>
  <c r="GL93" i="30"/>
  <c r="GH93" i="30"/>
  <c r="GD93" i="30"/>
  <c r="EG93" i="30"/>
  <c r="EC93" i="30"/>
  <c r="DY93" i="30"/>
  <c r="DI93" i="30"/>
  <c r="DE93" i="30"/>
  <c r="DA93" i="30"/>
  <c r="CK93" i="30"/>
  <c r="CG93" i="30"/>
  <c r="CC93" i="30"/>
  <c r="HI93" i="30"/>
  <c r="HE93" i="30"/>
  <c r="HA93" i="30"/>
  <c r="GW93" i="30"/>
  <c r="GS93" i="30"/>
  <c r="GO93" i="30"/>
  <c r="GK93" i="30"/>
  <c r="GG93" i="30"/>
  <c r="GC93" i="30"/>
  <c r="EF93" i="30"/>
  <c r="EB93" i="30"/>
  <c r="DX93" i="30"/>
  <c r="DH93" i="30"/>
  <c r="DD93" i="30"/>
  <c r="CZ93" i="30"/>
  <c r="CJ93" i="30"/>
  <c r="CF93" i="30"/>
  <c r="CB93" i="30"/>
  <c r="HH93" i="30"/>
  <c r="HD93" i="30"/>
  <c r="GZ93" i="30"/>
  <c r="GV93" i="30"/>
  <c r="GR93" i="30"/>
  <c r="GN93" i="30"/>
  <c r="GJ93" i="30"/>
  <c r="GF93" i="30"/>
  <c r="GB93" i="30"/>
  <c r="EE93" i="30"/>
  <c r="EA93" i="30"/>
  <c r="DW93" i="30"/>
  <c r="DG93" i="30"/>
  <c r="DC93" i="30"/>
  <c r="CY93" i="30"/>
  <c r="CI93" i="30"/>
  <c r="CA93" i="30"/>
  <c r="D93" i="30"/>
  <c r="H93" i="30"/>
  <c r="BI93" i="30"/>
  <c r="B93" i="30"/>
  <c r="F93" i="30"/>
  <c r="AV93" i="30"/>
  <c r="C93" i="30"/>
  <c r="BJ93" i="30"/>
  <c r="A93" i="30"/>
  <c r="E95" i="85" s="1"/>
  <c r="BH93" i="30"/>
  <c r="E93" i="30"/>
  <c r="G93" i="30"/>
  <c r="HJ61" i="30"/>
  <c r="HF61" i="30"/>
  <c r="HB61" i="30"/>
  <c r="GX61" i="30"/>
  <c r="GT61" i="30"/>
  <c r="GP61" i="30"/>
  <c r="GL61" i="30"/>
  <c r="GH61" i="30"/>
  <c r="GD61" i="30"/>
  <c r="EG61" i="30"/>
  <c r="EC61" i="30"/>
  <c r="DY61" i="30"/>
  <c r="DI61" i="30"/>
  <c r="DE61" i="30"/>
  <c r="DA61" i="30"/>
  <c r="CK61" i="30"/>
  <c r="CG61" i="30"/>
  <c r="CC61" i="30"/>
  <c r="HI61" i="30"/>
  <c r="HE61" i="30"/>
  <c r="HA61" i="30"/>
  <c r="GW61" i="30"/>
  <c r="GS61" i="30"/>
  <c r="GO61" i="30"/>
  <c r="GK61" i="30"/>
  <c r="GG61" i="30"/>
  <c r="GC61" i="30"/>
  <c r="EF61" i="30"/>
  <c r="EB61" i="30"/>
  <c r="DX61" i="30"/>
  <c r="DH61" i="30"/>
  <c r="DD61" i="30"/>
  <c r="CZ61" i="30"/>
  <c r="CJ61" i="30"/>
  <c r="CF61" i="30"/>
  <c r="CB61" i="30"/>
  <c r="HH61" i="30"/>
  <c r="HD61" i="30"/>
  <c r="GZ61" i="30"/>
  <c r="GV61" i="30"/>
  <c r="GR61" i="30"/>
  <c r="GN61" i="30"/>
  <c r="GJ61" i="30"/>
  <c r="GF61" i="30"/>
  <c r="GB61" i="30"/>
  <c r="EE61" i="30"/>
  <c r="EA61" i="30"/>
  <c r="DW61" i="30"/>
  <c r="DG61" i="30"/>
  <c r="DC61" i="30"/>
  <c r="CY61" i="30"/>
  <c r="CI61" i="30"/>
  <c r="CA61" i="30"/>
  <c r="HG61" i="30"/>
  <c r="HC61" i="30"/>
  <c r="GY61" i="30"/>
  <c r="GU61" i="30"/>
  <c r="GQ61" i="30"/>
  <c r="GM61" i="30"/>
  <c r="GI61" i="30"/>
  <c r="GE61" i="30"/>
  <c r="GA61" i="30"/>
  <c r="EH61" i="30"/>
  <c r="ED61" i="30"/>
  <c r="DZ61" i="30"/>
  <c r="DJ61" i="30"/>
  <c r="DF61" i="30"/>
  <c r="DB61" i="30"/>
  <c r="CL61" i="30"/>
  <c r="CH61" i="30"/>
  <c r="CD61" i="30"/>
  <c r="C61" i="30"/>
  <c r="G61" i="30"/>
  <c r="BH61" i="30"/>
  <c r="A61" i="30"/>
  <c r="E63" i="85" s="1"/>
  <c r="E61" i="30"/>
  <c r="BJ61" i="30"/>
  <c r="B61" i="30"/>
  <c r="H61" i="30"/>
  <c r="D61" i="30"/>
  <c r="AV61" i="30"/>
  <c r="F61" i="30"/>
  <c r="BI61" i="30"/>
  <c r="A29" i="30"/>
  <c r="E29" i="30"/>
  <c r="BH29" i="30"/>
  <c r="C29" i="30"/>
  <c r="G29" i="30"/>
  <c r="HN29" i="30" s="1"/>
  <c r="BJ29" i="30"/>
  <c r="D29" i="30"/>
  <c r="J29" i="30" s="1"/>
  <c r="CA29" i="30" s="1"/>
  <c r="GA29" i="30" s="1"/>
  <c r="H29" i="30"/>
  <c r="F29" i="30"/>
  <c r="HM29" i="30" s="1"/>
  <c r="BI29" i="30"/>
  <c r="B29" i="30"/>
  <c r="DW29" i="30" s="1"/>
  <c r="GY29" i="30" s="1"/>
  <c r="C27" i="30"/>
  <c r="G27" i="30"/>
  <c r="HN27" i="30" s="1"/>
  <c r="BH27" i="30"/>
  <c r="A27" i="30"/>
  <c r="E27" i="30"/>
  <c r="BJ27" i="30"/>
  <c r="B27" i="30"/>
  <c r="F27" i="30"/>
  <c r="HM27" i="30" s="1"/>
  <c r="D27" i="30"/>
  <c r="H27" i="30"/>
  <c r="HJ137" i="30"/>
  <c r="HF137" i="30"/>
  <c r="HB137" i="30"/>
  <c r="GX137" i="30"/>
  <c r="GT137" i="30"/>
  <c r="GP137" i="30"/>
  <c r="GL137" i="30"/>
  <c r="GH137" i="30"/>
  <c r="GD137" i="30"/>
  <c r="EG137" i="30"/>
  <c r="EC137" i="30"/>
  <c r="DY137" i="30"/>
  <c r="DI137" i="30"/>
  <c r="DE137" i="30"/>
  <c r="DA137" i="30"/>
  <c r="CK137" i="30"/>
  <c r="CG137" i="30"/>
  <c r="CC137" i="30"/>
  <c r="HI137" i="30"/>
  <c r="HE137" i="30"/>
  <c r="HA137" i="30"/>
  <c r="GW137" i="30"/>
  <c r="GS137" i="30"/>
  <c r="GO137" i="30"/>
  <c r="GK137" i="30"/>
  <c r="GG137" i="30"/>
  <c r="GC137" i="30"/>
  <c r="EF137" i="30"/>
  <c r="EB137" i="30"/>
  <c r="DX137" i="30"/>
  <c r="DH137" i="30"/>
  <c r="DD137" i="30"/>
  <c r="CZ137" i="30"/>
  <c r="CJ137" i="30"/>
  <c r="CF137" i="30"/>
  <c r="CB137" i="30"/>
  <c r="HH137" i="30"/>
  <c r="HD137" i="30"/>
  <c r="GZ137" i="30"/>
  <c r="GV137" i="30"/>
  <c r="GR137" i="30"/>
  <c r="GN137" i="30"/>
  <c r="GJ137" i="30"/>
  <c r="GF137" i="30"/>
  <c r="GB137" i="30"/>
  <c r="EE137" i="30"/>
  <c r="EA137" i="30"/>
  <c r="DW137" i="30"/>
  <c r="DG137" i="30"/>
  <c r="DC137" i="30"/>
  <c r="CY137" i="30"/>
  <c r="CI137" i="30"/>
  <c r="CA137" i="30"/>
  <c r="HG137" i="30"/>
  <c r="HC137" i="30"/>
  <c r="GY137" i="30"/>
  <c r="GU137" i="30"/>
  <c r="GQ137" i="30"/>
  <c r="GM137" i="30"/>
  <c r="GI137" i="30"/>
  <c r="GE137" i="30"/>
  <c r="GA137" i="30"/>
  <c r="EH137" i="30"/>
  <c r="ED137" i="30"/>
  <c r="DZ137" i="30"/>
  <c r="DJ137" i="30"/>
  <c r="DF137" i="30"/>
  <c r="DB137" i="30"/>
  <c r="CL137" i="30"/>
  <c r="CH137" i="30"/>
  <c r="CD137" i="30"/>
  <c r="A137" i="30"/>
  <c r="E139" i="85" s="1"/>
  <c r="E137" i="30"/>
  <c r="BH137" i="30"/>
  <c r="C137" i="30"/>
  <c r="G137" i="30"/>
  <c r="AV137" i="30"/>
  <c r="BJ137" i="30"/>
  <c r="H137" i="30"/>
  <c r="B137" i="30"/>
  <c r="D137" i="30"/>
  <c r="BI137" i="30"/>
  <c r="F137" i="30"/>
  <c r="HI105" i="30"/>
  <c r="HE105" i="30"/>
  <c r="HA105" i="30"/>
  <c r="GW105" i="30"/>
  <c r="GS105" i="30"/>
  <c r="GO105" i="30"/>
  <c r="GK105" i="30"/>
  <c r="GG105" i="30"/>
  <c r="GC105" i="30"/>
  <c r="EF105" i="30"/>
  <c r="EB105" i="30"/>
  <c r="DX105" i="30"/>
  <c r="DH105" i="30"/>
  <c r="DD105" i="30"/>
  <c r="CZ105" i="30"/>
  <c r="CJ105" i="30"/>
  <c r="CF105" i="30"/>
  <c r="CB105" i="30"/>
  <c r="HH105" i="30"/>
  <c r="HD105" i="30"/>
  <c r="GZ105" i="30"/>
  <c r="GV105" i="30"/>
  <c r="GR105" i="30"/>
  <c r="GN105" i="30"/>
  <c r="GJ105" i="30"/>
  <c r="GF105" i="30"/>
  <c r="GB105" i="30"/>
  <c r="EE105" i="30"/>
  <c r="EA105" i="30"/>
  <c r="DW105" i="30"/>
  <c r="DG105" i="30"/>
  <c r="DC105" i="30"/>
  <c r="CY105" i="30"/>
  <c r="CI105" i="30"/>
  <c r="CA105" i="30"/>
  <c r="HG105" i="30"/>
  <c r="HC105" i="30"/>
  <c r="GY105" i="30"/>
  <c r="GU105" i="30"/>
  <c r="GQ105" i="30"/>
  <c r="GM105" i="30"/>
  <c r="GI105" i="30"/>
  <c r="GE105" i="30"/>
  <c r="GA105" i="30"/>
  <c r="EH105" i="30"/>
  <c r="ED105" i="30"/>
  <c r="DZ105" i="30"/>
  <c r="DJ105" i="30"/>
  <c r="DF105" i="30"/>
  <c r="DB105" i="30"/>
  <c r="CL105" i="30"/>
  <c r="CH105" i="30"/>
  <c r="CD105" i="30"/>
  <c r="HJ105" i="30"/>
  <c r="HF105" i="30"/>
  <c r="HB105" i="30"/>
  <c r="GX105" i="30"/>
  <c r="GT105" i="30"/>
  <c r="GP105" i="30"/>
  <c r="GL105" i="30"/>
  <c r="GH105" i="30"/>
  <c r="GD105" i="30"/>
  <c r="EG105" i="30"/>
  <c r="EC105" i="30"/>
  <c r="DY105" i="30"/>
  <c r="DI105" i="30"/>
  <c r="DE105" i="30"/>
  <c r="DA105" i="30"/>
  <c r="CK105" i="30"/>
  <c r="CG105" i="30"/>
  <c r="CC105" i="30"/>
  <c r="C105" i="30"/>
  <c r="G105" i="30"/>
  <c r="BI105" i="30"/>
  <c r="A105" i="30"/>
  <c r="E107" i="85" s="1"/>
  <c r="E105" i="30"/>
  <c r="AV105" i="30"/>
  <c r="B105" i="30"/>
  <c r="BJ105" i="30"/>
  <c r="H105" i="30"/>
  <c r="BH105" i="30"/>
  <c r="D105" i="30"/>
  <c r="F105" i="30"/>
  <c r="HH73" i="30"/>
  <c r="HD73" i="30"/>
  <c r="GZ73" i="30"/>
  <c r="GV73" i="30"/>
  <c r="GR73" i="30"/>
  <c r="GN73" i="30"/>
  <c r="GJ73" i="30"/>
  <c r="GF73" i="30"/>
  <c r="GB73" i="30"/>
  <c r="EE73" i="30"/>
  <c r="EA73" i="30"/>
  <c r="DW73" i="30"/>
  <c r="DG73" i="30"/>
  <c r="DC73" i="30"/>
  <c r="CY73" i="30"/>
  <c r="CI73" i="30"/>
  <c r="CA73" i="30"/>
  <c r="HG73" i="30"/>
  <c r="HC73" i="30"/>
  <c r="GY73" i="30"/>
  <c r="GU73" i="30"/>
  <c r="GQ73" i="30"/>
  <c r="GM73" i="30"/>
  <c r="GI73" i="30"/>
  <c r="GE73" i="30"/>
  <c r="GA73" i="30"/>
  <c r="EH73" i="30"/>
  <c r="ED73" i="30"/>
  <c r="DZ73" i="30"/>
  <c r="DJ73" i="30"/>
  <c r="DF73" i="30"/>
  <c r="DB73" i="30"/>
  <c r="CL73" i="30"/>
  <c r="CH73" i="30"/>
  <c r="CD73" i="30"/>
  <c r="HJ73" i="30"/>
  <c r="HF73" i="30"/>
  <c r="HB73" i="30"/>
  <c r="GX73" i="30"/>
  <c r="GT73" i="30"/>
  <c r="GP73" i="30"/>
  <c r="GL73" i="30"/>
  <c r="GH73" i="30"/>
  <c r="GD73" i="30"/>
  <c r="EG73" i="30"/>
  <c r="EC73" i="30"/>
  <c r="DY73" i="30"/>
  <c r="DI73" i="30"/>
  <c r="DE73" i="30"/>
  <c r="DA73" i="30"/>
  <c r="CK73" i="30"/>
  <c r="CG73" i="30"/>
  <c r="CC73" i="30"/>
  <c r="HI73" i="30"/>
  <c r="HE73" i="30"/>
  <c r="HA73" i="30"/>
  <c r="GW73" i="30"/>
  <c r="GS73" i="30"/>
  <c r="GO73" i="30"/>
  <c r="GK73" i="30"/>
  <c r="GG73" i="30"/>
  <c r="GC73" i="30"/>
  <c r="EF73" i="30"/>
  <c r="EB73" i="30"/>
  <c r="DX73" i="30"/>
  <c r="DH73" i="30"/>
  <c r="DD73" i="30"/>
  <c r="CZ73" i="30"/>
  <c r="CJ73" i="30"/>
  <c r="CF73" i="30"/>
  <c r="CB73" i="30"/>
  <c r="C73" i="30"/>
  <c r="G73" i="30"/>
  <c r="BH73" i="30"/>
  <c r="A73" i="30"/>
  <c r="E75" i="85" s="1"/>
  <c r="E73" i="30"/>
  <c r="BJ73" i="30"/>
  <c r="F73" i="30"/>
  <c r="BI73" i="30"/>
  <c r="H73" i="30"/>
  <c r="B73" i="30"/>
  <c r="D73" i="30"/>
  <c r="AV73" i="30"/>
  <c r="HI52" i="30"/>
  <c r="HE52" i="30"/>
  <c r="HA52" i="30"/>
  <c r="GW52" i="30"/>
  <c r="GS52" i="30"/>
  <c r="GO52" i="30"/>
  <c r="GK52" i="30"/>
  <c r="GG52" i="30"/>
  <c r="GC52" i="30"/>
  <c r="EF52" i="30"/>
  <c r="EB52" i="30"/>
  <c r="DX52" i="30"/>
  <c r="DH52" i="30"/>
  <c r="DD52" i="30"/>
  <c r="CZ52" i="30"/>
  <c r="CJ52" i="30"/>
  <c r="CF52" i="30"/>
  <c r="CB52" i="30"/>
  <c r="HH52" i="30"/>
  <c r="HD52" i="30"/>
  <c r="GZ52" i="30"/>
  <c r="GV52" i="30"/>
  <c r="GR52" i="30"/>
  <c r="GN52" i="30"/>
  <c r="GJ52" i="30"/>
  <c r="GF52" i="30"/>
  <c r="GB52" i="30"/>
  <c r="EE52" i="30"/>
  <c r="EA52" i="30"/>
  <c r="DW52" i="30"/>
  <c r="DG52" i="30"/>
  <c r="DC52" i="30"/>
  <c r="CY52" i="30"/>
  <c r="CI52" i="30"/>
  <c r="CA52" i="30"/>
  <c r="HG52" i="30"/>
  <c r="HC52" i="30"/>
  <c r="GY52" i="30"/>
  <c r="GU52" i="30"/>
  <c r="GQ52" i="30"/>
  <c r="GM52" i="30"/>
  <c r="GI52" i="30"/>
  <c r="GE52" i="30"/>
  <c r="GA52" i="30"/>
  <c r="EH52" i="30"/>
  <c r="ED52" i="30"/>
  <c r="DZ52" i="30"/>
  <c r="DJ52" i="30"/>
  <c r="DF52" i="30"/>
  <c r="DB52" i="30"/>
  <c r="CL52" i="30"/>
  <c r="CH52" i="30"/>
  <c r="CD52" i="30"/>
  <c r="HJ52" i="30"/>
  <c r="HF52" i="30"/>
  <c r="HB52" i="30"/>
  <c r="GX52" i="30"/>
  <c r="GT52" i="30"/>
  <c r="GP52" i="30"/>
  <c r="GL52" i="30"/>
  <c r="GH52" i="30"/>
  <c r="GD52" i="30"/>
  <c r="EG52" i="30"/>
  <c r="EC52" i="30"/>
  <c r="DY52" i="30"/>
  <c r="DI52" i="30"/>
  <c r="DE52" i="30"/>
  <c r="DA52" i="30"/>
  <c r="CK52" i="30"/>
  <c r="CG52" i="30"/>
  <c r="CC52" i="30"/>
  <c r="A52" i="30"/>
  <c r="E54" i="85" s="1"/>
  <c r="E52" i="30"/>
  <c r="BH52" i="30"/>
  <c r="C52" i="30"/>
  <c r="G52" i="30"/>
  <c r="BJ52" i="30"/>
  <c r="B52" i="30"/>
  <c r="AV52" i="30"/>
  <c r="H52" i="30"/>
  <c r="D52" i="30"/>
  <c r="BI52" i="30"/>
  <c r="F52" i="30"/>
  <c r="HI183" i="30"/>
  <c r="HE183" i="30"/>
  <c r="HA183" i="30"/>
  <c r="GW183" i="30"/>
  <c r="GS183" i="30"/>
  <c r="GO183" i="30"/>
  <c r="GK183" i="30"/>
  <c r="GG183" i="30"/>
  <c r="GC183" i="30"/>
  <c r="EF183" i="30"/>
  <c r="EB183" i="30"/>
  <c r="DX183" i="30"/>
  <c r="DH183" i="30"/>
  <c r="DD183" i="30"/>
  <c r="CZ183" i="30"/>
  <c r="CJ183" i="30"/>
  <c r="CF183" i="30"/>
  <c r="CB183" i="30"/>
  <c r="HG183" i="30"/>
  <c r="HC183" i="30"/>
  <c r="GY183" i="30"/>
  <c r="GU183" i="30"/>
  <c r="GQ183" i="30"/>
  <c r="GM183" i="30"/>
  <c r="GI183" i="30"/>
  <c r="GE183" i="30"/>
  <c r="GA183" i="30"/>
  <c r="EH183" i="30"/>
  <c r="ED183" i="30"/>
  <c r="DZ183" i="30"/>
  <c r="DJ183" i="30"/>
  <c r="DF183" i="30"/>
  <c r="DB183" i="30"/>
  <c r="CL183" i="30"/>
  <c r="CH183" i="30"/>
  <c r="CD183" i="30"/>
  <c r="HF183" i="30"/>
  <c r="GX183" i="30"/>
  <c r="GP183" i="30"/>
  <c r="GH183" i="30"/>
  <c r="EE183" i="30"/>
  <c r="DW183" i="30"/>
  <c r="DC183" i="30"/>
  <c r="CI183" i="30"/>
  <c r="CA183" i="30"/>
  <c r="HD183" i="30"/>
  <c r="GV183" i="30"/>
  <c r="GN183" i="30"/>
  <c r="GF183" i="30"/>
  <c r="EC183" i="30"/>
  <c r="DI183" i="30"/>
  <c r="DA183" i="30"/>
  <c r="CG183" i="30"/>
  <c r="HJ183" i="30"/>
  <c r="HB183" i="30"/>
  <c r="GT183" i="30"/>
  <c r="GL183" i="30"/>
  <c r="GD183" i="30"/>
  <c r="EA183" i="30"/>
  <c r="DG183" i="30"/>
  <c r="CY183" i="30"/>
  <c r="HH183" i="30"/>
  <c r="GZ183" i="30"/>
  <c r="GR183" i="30"/>
  <c r="GJ183" i="30"/>
  <c r="GB183" i="30"/>
  <c r="EG183" i="30"/>
  <c r="DY183" i="30"/>
  <c r="DE183" i="30"/>
  <c r="CK183" i="30"/>
  <c r="CC183" i="30"/>
  <c r="D183" i="30"/>
  <c r="H183" i="30"/>
  <c r="BI183" i="30"/>
  <c r="E183" i="30"/>
  <c r="AV183" i="30"/>
  <c r="C183" i="30"/>
  <c r="A183" i="30"/>
  <c r="E185" i="85" s="1"/>
  <c r="F183" i="30"/>
  <c r="BH183" i="30"/>
  <c r="B183" i="30"/>
  <c r="G183" i="30"/>
  <c r="BJ183" i="30"/>
  <c r="HI151" i="30"/>
  <c r="HE151" i="30"/>
  <c r="HA151" i="30"/>
  <c r="GW151" i="30"/>
  <c r="GS151" i="30"/>
  <c r="GO151" i="30"/>
  <c r="GK151" i="30"/>
  <c r="GG151" i="30"/>
  <c r="GC151" i="30"/>
  <c r="EF151" i="30"/>
  <c r="EB151" i="30"/>
  <c r="DX151" i="30"/>
  <c r="DH151" i="30"/>
  <c r="DD151" i="30"/>
  <c r="CZ151" i="30"/>
  <c r="CJ151" i="30"/>
  <c r="CF151" i="30"/>
  <c r="CB151" i="30"/>
  <c r="HH151" i="30"/>
  <c r="HD151" i="30"/>
  <c r="GZ151" i="30"/>
  <c r="GV151" i="30"/>
  <c r="GR151" i="30"/>
  <c r="GN151" i="30"/>
  <c r="GJ151" i="30"/>
  <c r="GF151" i="30"/>
  <c r="GB151" i="30"/>
  <c r="EE151" i="30"/>
  <c r="EA151" i="30"/>
  <c r="DW151" i="30"/>
  <c r="DG151" i="30"/>
  <c r="DC151" i="30"/>
  <c r="CY151" i="30"/>
  <c r="CI151" i="30"/>
  <c r="CA151" i="30"/>
  <c r="HG151" i="30"/>
  <c r="HC151" i="30"/>
  <c r="GY151" i="30"/>
  <c r="GU151" i="30"/>
  <c r="GQ151" i="30"/>
  <c r="GM151" i="30"/>
  <c r="GI151" i="30"/>
  <c r="GE151" i="30"/>
  <c r="GA151" i="30"/>
  <c r="EH151" i="30"/>
  <c r="ED151" i="30"/>
  <c r="DZ151" i="30"/>
  <c r="DJ151" i="30"/>
  <c r="DF151" i="30"/>
  <c r="DB151" i="30"/>
  <c r="CL151" i="30"/>
  <c r="CH151" i="30"/>
  <c r="CD151" i="30"/>
  <c r="HJ151" i="30"/>
  <c r="HF151" i="30"/>
  <c r="HB151" i="30"/>
  <c r="GX151" i="30"/>
  <c r="GT151" i="30"/>
  <c r="GP151" i="30"/>
  <c r="GL151" i="30"/>
  <c r="GH151" i="30"/>
  <c r="GD151" i="30"/>
  <c r="EG151" i="30"/>
  <c r="EC151" i="30"/>
  <c r="DY151" i="30"/>
  <c r="DI151" i="30"/>
  <c r="DE151" i="30"/>
  <c r="DA151" i="30"/>
  <c r="CK151" i="30"/>
  <c r="CG151" i="30"/>
  <c r="CC151" i="30"/>
  <c r="A151" i="30"/>
  <c r="E153" i="85" s="1"/>
  <c r="E151" i="30"/>
  <c r="BJ151" i="30"/>
  <c r="C151" i="30"/>
  <c r="G151" i="30"/>
  <c r="BH151" i="30"/>
  <c r="D151" i="30"/>
  <c r="AV151" i="30"/>
  <c r="B151" i="30"/>
  <c r="F151" i="30"/>
  <c r="BI151" i="30"/>
  <c r="H151" i="30"/>
  <c r="HG115" i="30"/>
  <c r="HC115" i="30"/>
  <c r="GY115" i="30"/>
  <c r="GU115" i="30"/>
  <c r="GQ115" i="30"/>
  <c r="GM115" i="30"/>
  <c r="GI115" i="30"/>
  <c r="GE115" i="30"/>
  <c r="GA115" i="30"/>
  <c r="EG115" i="30"/>
  <c r="EC115" i="30"/>
  <c r="DY115" i="30"/>
  <c r="DI115" i="30"/>
  <c r="DE115" i="30"/>
  <c r="DA115" i="30"/>
  <c r="CK115" i="30"/>
  <c r="CG115" i="30"/>
  <c r="CC115" i="30"/>
  <c r="HJ115" i="30"/>
  <c r="HF115" i="30"/>
  <c r="HB115" i="30"/>
  <c r="GX115" i="30"/>
  <c r="GT115" i="30"/>
  <c r="GP115" i="30"/>
  <c r="GL115" i="30"/>
  <c r="GH115" i="30"/>
  <c r="GD115" i="30"/>
  <c r="EF115" i="30"/>
  <c r="EB115" i="30"/>
  <c r="DX115" i="30"/>
  <c r="DH115" i="30"/>
  <c r="DD115" i="30"/>
  <c r="CZ115" i="30"/>
  <c r="CJ115" i="30"/>
  <c r="CF115" i="30"/>
  <c r="CB115" i="30"/>
  <c r="HI115" i="30"/>
  <c r="HE115" i="30"/>
  <c r="HA115" i="30"/>
  <c r="GW115" i="30"/>
  <c r="GS115" i="30"/>
  <c r="GO115" i="30"/>
  <c r="GK115" i="30"/>
  <c r="GG115" i="30"/>
  <c r="GC115" i="30"/>
  <c r="EE115" i="30"/>
  <c r="EA115" i="30"/>
  <c r="DW115" i="30"/>
  <c r="DG115" i="30"/>
  <c r="DC115" i="30"/>
  <c r="CY115" i="30"/>
  <c r="CI115" i="30"/>
  <c r="CA115" i="30"/>
  <c r="HH115" i="30"/>
  <c r="HD115" i="30"/>
  <c r="GZ115" i="30"/>
  <c r="GV115" i="30"/>
  <c r="GR115" i="30"/>
  <c r="GN115" i="30"/>
  <c r="GJ115" i="30"/>
  <c r="GF115" i="30"/>
  <c r="GB115" i="30"/>
  <c r="EH115" i="30"/>
  <c r="ED115" i="30"/>
  <c r="DZ115" i="30"/>
  <c r="DJ115" i="30"/>
  <c r="DF115" i="30"/>
  <c r="DB115" i="30"/>
  <c r="CL115" i="30"/>
  <c r="CH115" i="30"/>
  <c r="CD115" i="30"/>
  <c r="A115" i="30"/>
  <c r="E117" i="85" s="1"/>
  <c r="E115" i="30"/>
  <c r="BJ115" i="30"/>
  <c r="C115" i="30"/>
  <c r="G115" i="30"/>
  <c r="BH115" i="30"/>
  <c r="D115" i="30"/>
  <c r="AV115" i="30"/>
  <c r="B115" i="30"/>
  <c r="F115" i="30"/>
  <c r="BI115" i="30"/>
  <c r="H115" i="30"/>
  <c r="HG83" i="30"/>
  <c r="HC83" i="30"/>
  <c r="GY83" i="30"/>
  <c r="GU83" i="30"/>
  <c r="GQ83" i="30"/>
  <c r="GM83" i="30"/>
  <c r="GI83" i="30"/>
  <c r="GE83" i="30"/>
  <c r="GA83" i="30"/>
  <c r="EH83" i="30"/>
  <c r="ED83" i="30"/>
  <c r="DZ83" i="30"/>
  <c r="DJ83" i="30"/>
  <c r="DF83" i="30"/>
  <c r="DB83" i="30"/>
  <c r="CL83" i="30"/>
  <c r="CH83" i="30"/>
  <c r="CD83" i="30"/>
  <c r="HI83" i="30"/>
  <c r="HE83" i="30"/>
  <c r="HA83" i="30"/>
  <c r="GW83" i="30"/>
  <c r="GS83" i="30"/>
  <c r="GO83" i="30"/>
  <c r="GK83" i="30"/>
  <c r="GG83" i="30"/>
  <c r="GC83" i="30"/>
  <c r="EF83" i="30"/>
  <c r="EB83" i="30"/>
  <c r="DX83" i="30"/>
  <c r="DH83" i="30"/>
  <c r="DD83" i="30"/>
  <c r="CZ83" i="30"/>
  <c r="CJ83" i="30"/>
  <c r="CF83" i="30"/>
  <c r="CB83" i="30"/>
  <c r="HH83" i="30"/>
  <c r="GZ83" i="30"/>
  <c r="GR83" i="30"/>
  <c r="GJ83" i="30"/>
  <c r="GB83" i="30"/>
  <c r="EG83" i="30"/>
  <c r="DY83" i="30"/>
  <c r="DE83" i="30"/>
  <c r="CK83" i="30"/>
  <c r="CC83" i="30"/>
  <c r="HF83" i="30"/>
  <c r="GX83" i="30"/>
  <c r="GP83" i="30"/>
  <c r="GH83" i="30"/>
  <c r="EE83" i="30"/>
  <c r="DW83" i="30"/>
  <c r="DC83" i="30"/>
  <c r="CI83" i="30"/>
  <c r="CA83" i="30"/>
  <c r="HD83" i="30"/>
  <c r="GV83" i="30"/>
  <c r="GN83" i="30"/>
  <c r="GF83" i="30"/>
  <c r="EC83" i="30"/>
  <c r="DI83" i="30"/>
  <c r="DA83" i="30"/>
  <c r="CG83" i="30"/>
  <c r="HJ83" i="30"/>
  <c r="HB83" i="30"/>
  <c r="GT83" i="30"/>
  <c r="GL83" i="30"/>
  <c r="GD83" i="30"/>
  <c r="EA83" i="30"/>
  <c r="DG83" i="30"/>
  <c r="CY83" i="30"/>
  <c r="A83" i="30"/>
  <c r="E85" i="85" s="1"/>
  <c r="E83" i="30"/>
  <c r="BJ83" i="30"/>
  <c r="C83" i="30"/>
  <c r="G83" i="30"/>
  <c r="BH83" i="30"/>
  <c r="D83" i="30"/>
  <c r="F83" i="30"/>
  <c r="H83" i="30"/>
  <c r="AV83" i="30"/>
  <c r="B83" i="30"/>
  <c r="BI83" i="30"/>
  <c r="HH51" i="30"/>
  <c r="HD51" i="30"/>
  <c r="GZ51" i="30"/>
  <c r="GV51" i="30"/>
  <c r="GR51" i="30"/>
  <c r="GN51" i="30"/>
  <c r="GJ51" i="30"/>
  <c r="GF51" i="30"/>
  <c r="GB51" i="30"/>
  <c r="EH51" i="30"/>
  <c r="ED51" i="30"/>
  <c r="DZ51" i="30"/>
  <c r="DJ51" i="30"/>
  <c r="DF51" i="30"/>
  <c r="DB51" i="30"/>
  <c r="CL51" i="30"/>
  <c r="CH51" i="30"/>
  <c r="CD51" i="30"/>
  <c r="HG51" i="30"/>
  <c r="HC51" i="30"/>
  <c r="GY51" i="30"/>
  <c r="GU51" i="30"/>
  <c r="GQ51" i="30"/>
  <c r="GM51" i="30"/>
  <c r="GI51" i="30"/>
  <c r="GE51" i="30"/>
  <c r="GA51" i="30"/>
  <c r="EG51" i="30"/>
  <c r="EC51" i="30"/>
  <c r="DY51" i="30"/>
  <c r="DI51" i="30"/>
  <c r="DE51" i="30"/>
  <c r="DA51" i="30"/>
  <c r="CK51" i="30"/>
  <c r="CG51" i="30"/>
  <c r="CC51" i="30"/>
  <c r="HJ51" i="30"/>
  <c r="HF51" i="30"/>
  <c r="HB51" i="30"/>
  <c r="GX51" i="30"/>
  <c r="GT51" i="30"/>
  <c r="GP51" i="30"/>
  <c r="GL51" i="30"/>
  <c r="GH51" i="30"/>
  <c r="GD51" i="30"/>
  <c r="EF51" i="30"/>
  <c r="EB51" i="30"/>
  <c r="DX51" i="30"/>
  <c r="DH51" i="30"/>
  <c r="DD51" i="30"/>
  <c r="CZ51" i="30"/>
  <c r="CJ51" i="30"/>
  <c r="CF51" i="30"/>
  <c r="CB51" i="30"/>
  <c r="HI51" i="30"/>
  <c r="HE51" i="30"/>
  <c r="HA51" i="30"/>
  <c r="GW51" i="30"/>
  <c r="GS51" i="30"/>
  <c r="GO51" i="30"/>
  <c r="GK51" i="30"/>
  <c r="GG51" i="30"/>
  <c r="GC51" i="30"/>
  <c r="EE51" i="30"/>
  <c r="EA51" i="30"/>
  <c r="DW51" i="30"/>
  <c r="DG51" i="30"/>
  <c r="DC51" i="30"/>
  <c r="CY51" i="30"/>
  <c r="CI51" i="30"/>
  <c r="CA51" i="30"/>
  <c r="B51" i="30"/>
  <c r="F51" i="30"/>
  <c r="AV51" i="30"/>
  <c r="D51" i="30"/>
  <c r="H51" i="30"/>
  <c r="BI51" i="30"/>
  <c r="A51" i="30"/>
  <c r="E53" i="85" s="1"/>
  <c r="G51" i="30"/>
  <c r="C51" i="30"/>
  <c r="E51" i="30"/>
  <c r="BH51" i="30"/>
  <c r="BJ51" i="30"/>
  <c r="HJ202" i="30"/>
  <c r="HF202" i="30"/>
  <c r="HB202" i="30"/>
  <c r="GX202" i="30"/>
  <c r="GT202" i="30"/>
  <c r="GP202" i="30"/>
  <c r="GL202" i="30"/>
  <c r="GH202" i="30"/>
  <c r="GD202" i="30"/>
  <c r="EG202" i="30"/>
  <c r="EC202" i="30"/>
  <c r="DY202" i="30"/>
  <c r="DI202" i="30"/>
  <c r="DE202" i="30"/>
  <c r="DA202" i="30"/>
  <c r="CK202" i="30"/>
  <c r="CG202" i="30"/>
  <c r="CC202" i="30"/>
  <c r="HH202" i="30"/>
  <c r="HD202" i="30"/>
  <c r="GZ202" i="30"/>
  <c r="GV202" i="30"/>
  <c r="GR202" i="30"/>
  <c r="GN202" i="30"/>
  <c r="GJ202" i="30"/>
  <c r="GF202" i="30"/>
  <c r="GB202" i="30"/>
  <c r="EE202" i="30"/>
  <c r="EA202" i="30"/>
  <c r="DW202" i="30"/>
  <c r="DG202" i="30"/>
  <c r="DC202" i="30"/>
  <c r="CY202" i="30"/>
  <c r="CI202" i="30"/>
  <c r="CA202" i="30"/>
  <c r="HC202" i="30"/>
  <c r="GU202" i="30"/>
  <c r="GM202" i="30"/>
  <c r="GE202" i="30"/>
  <c r="ED202" i="30"/>
  <c r="DJ202" i="30"/>
  <c r="DB202" i="30"/>
  <c r="CH202" i="30"/>
  <c r="HG202" i="30"/>
  <c r="GY202" i="30"/>
  <c r="GQ202" i="30"/>
  <c r="GI202" i="30"/>
  <c r="GA202" i="30"/>
  <c r="EH202" i="30"/>
  <c r="DZ202" i="30"/>
  <c r="DF202" i="30"/>
  <c r="CL202" i="30"/>
  <c r="CD202" i="30"/>
  <c r="HA202" i="30"/>
  <c r="GK202" i="30"/>
  <c r="DX202" i="30"/>
  <c r="CJ202" i="30"/>
  <c r="HI202" i="30"/>
  <c r="GS202" i="30"/>
  <c r="GC202" i="30"/>
  <c r="EF202" i="30"/>
  <c r="DD202" i="30"/>
  <c r="CB202" i="30"/>
  <c r="HE202" i="30"/>
  <c r="DH202" i="30"/>
  <c r="GW202" i="30"/>
  <c r="CZ202" i="30"/>
  <c r="GO202" i="30"/>
  <c r="CF202" i="30"/>
  <c r="GG202" i="30"/>
  <c r="EB202" i="30"/>
  <c r="A202" i="30"/>
  <c r="E204" i="85" s="1"/>
  <c r="E202" i="30"/>
  <c r="BJ202" i="30"/>
  <c r="B202" i="30"/>
  <c r="F202" i="30"/>
  <c r="AV202" i="30"/>
  <c r="BI202" i="30"/>
  <c r="D202" i="30"/>
  <c r="C202" i="30"/>
  <c r="G202" i="30"/>
  <c r="BH202" i="30"/>
  <c r="H202" i="30"/>
  <c r="HH186" i="30"/>
  <c r="HD186" i="30"/>
  <c r="GZ186" i="30"/>
  <c r="GV186" i="30"/>
  <c r="GR186" i="30"/>
  <c r="GN186" i="30"/>
  <c r="GJ186" i="30"/>
  <c r="GF186" i="30"/>
  <c r="GB186" i="30"/>
  <c r="EE186" i="30"/>
  <c r="EA186" i="30"/>
  <c r="DW186" i="30"/>
  <c r="DG186" i="30"/>
  <c r="DC186" i="30"/>
  <c r="CY186" i="30"/>
  <c r="CI186" i="30"/>
  <c r="CA186" i="30"/>
  <c r="HJ186" i="30"/>
  <c r="HF186" i="30"/>
  <c r="HB186" i="30"/>
  <c r="GX186" i="30"/>
  <c r="GT186" i="30"/>
  <c r="GP186" i="30"/>
  <c r="GL186" i="30"/>
  <c r="GH186" i="30"/>
  <c r="GD186" i="30"/>
  <c r="EG186" i="30"/>
  <c r="EC186" i="30"/>
  <c r="DY186" i="30"/>
  <c r="DI186" i="30"/>
  <c r="DE186" i="30"/>
  <c r="DA186" i="30"/>
  <c r="CK186" i="30"/>
  <c r="CG186" i="30"/>
  <c r="CC186" i="30"/>
  <c r="HC186" i="30"/>
  <c r="GU186" i="30"/>
  <c r="GM186" i="30"/>
  <c r="GE186" i="30"/>
  <c r="ED186" i="30"/>
  <c r="DJ186" i="30"/>
  <c r="DB186" i="30"/>
  <c r="CH186" i="30"/>
  <c r="HI186" i="30"/>
  <c r="HA186" i="30"/>
  <c r="GS186" i="30"/>
  <c r="GK186" i="30"/>
  <c r="GC186" i="30"/>
  <c r="EB186" i="30"/>
  <c r="DH186" i="30"/>
  <c r="CZ186" i="30"/>
  <c r="CF186" i="30"/>
  <c r="HG186" i="30"/>
  <c r="GY186" i="30"/>
  <c r="GQ186" i="30"/>
  <c r="GI186" i="30"/>
  <c r="GA186" i="30"/>
  <c r="EH186" i="30"/>
  <c r="DZ186" i="30"/>
  <c r="DF186" i="30"/>
  <c r="CL186" i="30"/>
  <c r="CD186" i="30"/>
  <c r="HE186" i="30"/>
  <c r="GW186" i="30"/>
  <c r="GO186" i="30"/>
  <c r="GG186" i="30"/>
  <c r="EF186" i="30"/>
  <c r="DX186" i="30"/>
  <c r="DD186" i="30"/>
  <c r="CJ186" i="30"/>
  <c r="CB186" i="30"/>
  <c r="D186" i="30"/>
  <c r="H186" i="30"/>
  <c r="BI186" i="30"/>
  <c r="G186" i="30"/>
  <c r="A186" i="30"/>
  <c r="E188" i="85" s="1"/>
  <c r="E186" i="30"/>
  <c r="BJ186" i="30"/>
  <c r="C186" i="30"/>
  <c r="B186" i="30"/>
  <c r="F186" i="30"/>
  <c r="AV186" i="30"/>
  <c r="BH186" i="30"/>
  <c r="HJ170" i="30"/>
  <c r="HF170" i="30"/>
  <c r="HB170" i="30"/>
  <c r="GX170" i="30"/>
  <c r="GT170" i="30"/>
  <c r="GP170" i="30"/>
  <c r="GL170" i="30"/>
  <c r="GH170" i="30"/>
  <c r="GD170" i="30"/>
  <c r="EG170" i="30"/>
  <c r="EC170" i="30"/>
  <c r="DY170" i="30"/>
  <c r="DI170" i="30"/>
  <c r="DE170" i="30"/>
  <c r="DA170" i="30"/>
  <c r="CK170" i="30"/>
  <c r="CG170" i="30"/>
  <c r="CC170" i="30"/>
  <c r="HI170" i="30"/>
  <c r="HE170" i="30"/>
  <c r="HA170" i="30"/>
  <c r="GW170" i="30"/>
  <c r="GS170" i="30"/>
  <c r="GO170" i="30"/>
  <c r="GK170" i="30"/>
  <c r="GG170" i="30"/>
  <c r="GC170" i="30"/>
  <c r="EF170" i="30"/>
  <c r="EB170" i="30"/>
  <c r="DX170" i="30"/>
  <c r="DH170" i="30"/>
  <c r="DD170" i="30"/>
  <c r="CZ170" i="30"/>
  <c r="CJ170" i="30"/>
  <c r="CF170" i="30"/>
  <c r="CB170" i="30"/>
  <c r="HH170" i="30"/>
  <c r="HD170" i="30"/>
  <c r="GZ170" i="30"/>
  <c r="GV170" i="30"/>
  <c r="GR170" i="30"/>
  <c r="GN170" i="30"/>
  <c r="GJ170" i="30"/>
  <c r="GF170" i="30"/>
  <c r="GB170" i="30"/>
  <c r="EE170" i="30"/>
  <c r="EA170" i="30"/>
  <c r="DW170" i="30"/>
  <c r="DG170" i="30"/>
  <c r="DC170" i="30"/>
  <c r="CY170" i="30"/>
  <c r="CI170" i="30"/>
  <c r="CA170" i="30"/>
  <c r="HG170" i="30"/>
  <c r="HC170" i="30"/>
  <c r="GY170" i="30"/>
  <c r="GU170" i="30"/>
  <c r="GQ170" i="30"/>
  <c r="GM170" i="30"/>
  <c r="GI170" i="30"/>
  <c r="GE170" i="30"/>
  <c r="GA170" i="30"/>
  <c r="EH170" i="30"/>
  <c r="ED170" i="30"/>
  <c r="DZ170" i="30"/>
  <c r="DJ170" i="30"/>
  <c r="DF170" i="30"/>
  <c r="DB170" i="30"/>
  <c r="CL170" i="30"/>
  <c r="CH170" i="30"/>
  <c r="CD170" i="30"/>
  <c r="A170" i="30"/>
  <c r="E172" i="85" s="1"/>
  <c r="E170" i="30"/>
  <c r="BJ170" i="30"/>
  <c r="C170" i="30"/>
  <c r="G170" i="30"/>
  <c r="BH170" i="30"/>
  <c r="B170" i="30"/>
  <c r="D170" i="30"/>
  <c r="AV170" i="30"/>
  <c r="F170" i="30"/>
  <c r="BI170" i="30"/>
  <c r="H170" i="30"/>
  <c r="HH154" i="30"/>
  <c r="HD154" i="30"/>
  <c r="GZ154" i="30"/>
  <c r="GV154" i="30"/>
  <c r="GR154" i="30"/>
  <c r="GN154" i="30"/>
  <c r="GJ154" i="30"/>
  <c r="GF154" i="30"/>
  <c r="GB154" i="30"/>
  <c r="EE154" i="30"/>
  <c r="EA154" i="30"/>
  <c r="DW154" i="30"/>
  <c r="DG154" i="30"/>
  <c r="DC154" i="30"/>
  <c r="CY154" i="30"/>
  <c r="CI154" i="30"/>
  <c r="CA154" i="30"/>
  <c r="HG154" i="30"/>
  <c r="HC154" i="30"/>
  <c r="GY154" i="30"/>
  <c r="GU154" i="30"/>
  <c r="GQ154" i="30"/>
  <c r="GM154" i="30"/>
  <c r="GI154" i="30"/>
  <c r="GE154" i="30"/>
  <c r="GA154" i="30"/>
  <c r="EH154" i="30"/>
  <c r="ED154" i="30"/>
  <c r="DZ154" i="30"/>
  <c r="DJ154" i="30"/>
  <c r="DF154" i="30"/>
  <c r="DB154" i="30"/>
  <c r="CL154" i="30"/>
  <c r="CH154" i="30"/>
  <c r="CD154" i="30"/>
  <c r="HJ154" i="30"/>
  <c r="HF154" i="30"/>
  <c r="HB154" i="30"/>
  <c r="GX154" i="30"/>
  <c r="GT154" i="30"/>
  <c r="GP154" i="30"/>
  <c r="GL154" i="30"/>
  <c r="GH154" i="30"/>
  <c r="GD154" i="30"/>
  <c r="EG154" i="30"/>
  <c r="EC154" i="30"/>
  <c r="DY154" i="30"/>
  <c r="DI154" i="30"/>
  <c r="DE154" i="30"/>
  <c r="DA154" i="30"/>
  <c r="CK154" i="30"/>
  <c r="CG154" i="30"/>
  <c r="CC154" i="30"/>
  <c r="HI154" i="30"/>
  <c r="HE154" i="30"/>
  <c r="HA154" i="30"/>
  <c r="GW154" i="30"/>
  <c r="GS154" i="30"/>
  <c r="GO154" i="30"/>
  <c r="GK154" i="30"/>
  <c r="GG154" i="30"/>
  <c r="GC154" i="30"/>
  <c r="EF154" i="30"/>
  <c r="EB154" i="30"/>
  <c r="DX154" i="30"/>
  <c r="DH154" i="30"/>
  <c r="DD154" i="30"/>
  <c r="CZ154" i="30"/>
  <c r="CJ154" i="30"/>
  <c r="CF154" i="30"/>
  <c r="CB154" i="30"/>
  <c r="B154" i="30"/>
  <c r="F154" i="30"/>
  <c r="AV154" i="30"/>
  <c r="D154" i="30"/>
  <c r="H154" i="30"/>
  <c r="BI154" i="30"/>
  <c r="C154" i="30"/>
  <c r="BJ154" i="30"/>
  <c r="A154" i="30"/>
  <c r="E156" i="85" s="1"/>
  <c r="BH154" i="30"/>
  <c r="E154" i="30"/>
  <c r="G154" i="30"/>
  <c r="HG138" i="30"/>
  <c r="HC138" i="30"/>
  <c r="GY138" i="30"/>
  <c r="GU138" i="30"/>
  <c r="GQ138" i="30"/>
  <c r="GM138" i="30"/>
  <c r="GI138" i="30"/>
  <c r="GE138" i="30"/>
  <c r="GA138" i="30"/>
  <c r="EH138" i="30"/>
  <c r="ED138" i="30"/>
  <c r="DZ138" i="30"/>
  <c r="DJ138" i="30"/>
  <c r="DF138" i="30"/>
  <c r="DB138" i="30"/>
  <c r="CL138" i="30"/>
  <c r="CH138" i="30"/>
  <c r="CD138" i="30"/>
  <c r="HJ138" i="30"/>
  <c r="HF138" i="30"/>
  <c r="HB138" i="30"/>
  <c r="GX138" i="30"/>
  <c r="GT138" i="30"/>
  <c r="GP138" i="30"/>
  <c r="GL138" i="30"/>
  <c r="GH138" i="30"/>
  <c r="GD138" i="30"/>
  <c r="EG138" i="30"/>
  <c r="EC138" i="30"/>
  <c r="DY138" i="30"/>
  <c r="DI138" i="30"/>
  <c r="DE138" i="30"/>
  <c r="DA138" i="30"/>
  <c r="CK138" i="30"/>
  <c r="CG138" i="30"/>
  <c r="CC138" i="30"/>
  <c r="HI138" i="30"/>
  <c r="HE138" i="30"/>
  <c r="HA138" i="30"/>
  <c r="GW138" i="30"/>
  <c r="GS138" i="30"/>
  <c r="GO138" i="30"/>
  <c r="GK138" i="30"/>
  <c r="GG138" i="30"/>
  <c r="GC138" i="30"/>
  <c r="EF138" i="30"/>
  <c r="EB138" i="30"/>
  <c r="DX138" i="30"/>
  <c r="DH138" i="30"/>
  <c r="DD138" i="30"/>
  <c r="CZ138" i="30"/>
  <c r="CJ138" i="30"/>
  <c r="CF138" i="30"/>
  <c r="CB138" i="30"/>
  <c r="HH138" i="30"/>
  <c r="HD138" i="30"/>
  <c r="GZ138" i="30"/>
  <c r="GV138" i="30"/>
  <c r="GR138" i="30"/>
  <c r="GN138" i="30"/>
  <c r="GJ138" i="30"/>
  <c r="GF138" i="30"/>
  <c r="GB138" i="30"/>
  <c r="EE138" i="30"/>
  <c r="EA138" i="30"/>
  <c r="DW138" i="30"/>
  <c r="DG138" i="30"/>
  <c r="DC138" i="30"/>
  <c r="CY138" i="30"/>
  <c r="CI138" i="30"/>
  <c r="CA138" i="30"/>
  <c r="B138" i="30"/>
  <c r="F138" i="30"/>
  <c r="AV138" i="30"/>
  <c r="D138" i="30"/>
  <c r="H138" i="30"/>
  <c r="BI138" i="30"/>
  <c r="C138" i="30"/>
  <c r="BJ138" i="30"/>
  <c r="A138" i="30"/>
  <c r="E140" i="85" s="1"/>
  <c r="BH138" i="30"/>
  <c r="E138" i="30"/>
  <c r="G138" i="30"/>
  <c r="HI122" i="30"/>
  <c r="HE122" i="30"/>
  <c r="HA122" i="30"/>
  <c r="GW122" i="30"/>
  <c r="GS122" i="30"/>
  <c r="GO122" i="30"/>
  <c r="GK122" i="30"/>
  <c r="GG122" i="30"/>
  <c r="GC122" i="30"/>
  <c r="EF122" i="30"/>
  <c r="EB122" i="30"/>
  <c r="DX122" i="30"/>
  <c r="DH122" i="30"/>
  <c r="DD122" i="30"/>
  <c r="CZ122" i="30"/>
  <c r="CJ122" i="30"/>
  <c r="CF122" i="30"/>
  <c r="CB122" i="30"/>
  <c r="HH122" i="30"/>
  <c r="HD122" i="30"/>
  <c r="GZ122" i="30"/>
  <c r="GV122" i="30"/>
  <c r="GR122" i="30"/>
  <c r="GN122" i="30"/>
  <c r="GJ122" i="30"/>
  <c r="GF122" i="30"/>
  <c r="GB122" i="30"/>
  <c r="EE122" i="30"/>
  <c r="EA122" i="30"/>
  <c r="DW122" i="30"/>
  <c r="DG122" i="30"/>
  <c r="DC122" i="30"/>
  <c r="CY122" i="30"/>
  <c r="CI122" i="30"/>
  <c r="CA122" i="30"/>
  <c r="HG122" i="30"/>
  <c r="HC122" i="30"/>
  <c r="GY122" i="30"/>
  <c r="GU122" i="30"/>
  <c r="GQ122" i="30"/>
  <c r="GM122" i="30"/>
  <c r="GI122" i="30"/>
  <c r="GE122" i="30"/>
  <c r="GA122" i="30"/>
  <c r="EH122" i="30"/>
  <c r="ED122" i="30"/>
  <c r="DZ122" i="30"/>
  <c r="DJ122" i="30"/>
  <c r="DF122" i="30"/>
  <c r="DB122" i="30"/>
  <c r="CL122" i="30"/>
  <c r="CH122" i="30"/>
  <c r="CD122" i="30"/>
  <c r="HJ122" i="30"/>
  <c r="HF122" i="30"/>
  <c r="HB122" i="30"/>
  <c r="GX122" i="30"/>
  <c r="GT122" i="30"/>
  <c r="GP122" i="30"/>
  <c r="GL122" i="30"/>
  <c r="GH122" i="30"/>
  <c r="GD122" i="30"/>
  <c r="EG122" i="30"/>
  <c r="EC122" i="30"/>
  <c r="DY122" i="30"/>
  <c r="DI122" i="30"/>
  <c r="DE122" i="30"/>
  <c r="DA122" i="30"/>
  <c r="CK122" i="30"/>
  <c r="CG122" i="30"/>
  <c r="CC122" i="30"/>
  <c r="B122" i="30"/>
  <c r="F122" i="30"/>
  <c r="AV122" i="30"/>
  <c r="D122" i="30"/>
  <c r="H122" i="30"/>
  <c r="BI122" i="30"/>
  <c r="G122" i="30"/>
  <c r="A122" i="30"/>
  <c r="E124" i="85" s="1"/>
  <c r="BH122" i="30"/>
  <c r="C122" i="30"/>
  <c r="BJ122" i="30"/>
  <c r="E122" i="30"/>
  <c r="HG106" i="30"/>
  <c r="HC106" i="30"/>
  <c r="GY106" i="30"/>
  <c r="GU106" i="30"/>
  <c r="GQ106" i="30"/>
  <c r="GM106" i="30"/>
  <c r="GI106" i="30"/>
  <c r="GE106" i="30"/>
  <c r="GA106" i="30"/>
  <c r="EG106" i="30"/>
  <c r="EC106" i="30"/>
  <c r="DY106" i="30"/>
  <c r="DI106" i="30"/>
  <c r="DE106" i="30"/>
  <c r="DA106" i="30"/>
  <c r="CK106" i="30"/>
  <c r="CG106" i="30"/>
  <c r="CC106" i="30"/>
  <c r="HJ106" i="30"/>
  <c r="HF106" i="30"/>
  <c r="HB106" i="30"/>
  <c r="GX106" i="30"/>
  <c r="GT106" i="30"/>
  <c r="GP106" i="30"/>
  <c r="GL106" i="30"/>
  <c r="GH106" i="30"/>
  <c r="GD106" i="30"/>
  <c r="EF106" i="30"/>
  <c r="EB106" i="30"/>
  <c r="DX106" i="30"/>
  <c r="DH106" i="30"/>
  <c r="DD106" i="30"/>
  <c r="CZ106" i="30"/>
  <c r="CJ106" i="30"/>
  <c r="CF106" i="30"/>
  <c r="CB106" i="30"/>
  <c r="HI106" i="30"/>
  <c r="HE106" i="30"/>
  <c r="HA106" i="30"/>
  <c r="GW106" i="30"/>
  <c r="GS106" i="30"/>
  <c r="GO106" i="30"/>
  <c r="GK106" i="30"/>
  <c r="GG106" i="30"/>
  <c r="GC106" i="30"/>
  <c r="EE106" i="30"/>
  <c r="EA106" i="30"/>
  <c r="DW106" i="30"/>
  <c r="DG106" i="30"/>
  <c r="DC106" i="30"/>
  <c r="CY106" i="30"/>
  <c r="CI106" i="30"/>
  <c r="CA106" i="30"/>
  <c r="HH106" i="30"/>
  <c r="HD106" i="30"/>
  <c r="GZ106" i="30"/>
  <c r="GV106" i="30"/>
  <c r="GR106" i="30"/>
  <c r="GN106" i="30"/>
  <c r="GJ106" i="30"/>
  <c r="GF106" i="30"/>
  <c r="GB106" i="30"/>
  <c r="EH106" i="30"/>
  <c r="ED106" i="30"/>
  <c r="DZ106" i="30"/>
  <c r="DJ106" i="30"/>
  <c r="DF106" i="30"/>
  <c r="DB106" i="30"/>
  <c r="CL106" i="30"/>
  <c r="CH106" i="30"/>
  <c r="CD106" i="30"/>
  <c r="C106" i="30"/>
  <c r="G106" i="30"/>
  <c r="BI106" i="30"/>
  <c r="A106" i="30"/>
  <c r="E108" i="85" s="1"/>
  <c r="E106" i="30"/>
  <c r="AV106" i="30"/>
  <c r="H106" i="30"/>
  <c r="BH106" i="30"/>
  <c r="B106" i="30"/>
  <c r="BJ106" i="30"/>
  <c r="D106" i="30"/>
  <c r="F106" i="30"/>
  <c r="HG90" i="30"/>
  <c r="HC90" i="30"/>
  <c r="GY90" i="30"/>
  <c r="GU90" i="30"/>
  <c r="GQ90" i="30"/>
  <c r="GM90" i="30"/>
  <c r="GI90" i="30"/>
  <c r="GE90" i="30"/>
  <c r="GA90" i="30"/>
  <c r="EG90" i="30"/>
  <c r="EC90" i="30"/>
  <c r="DY90" i="30"/>
  <c r="DI90" i="30"/>
  <c r="DE90" i="30"/>
  <c r="DA90" i="30"/>
  <c r="CK90" i="30"/>
  <c r="CG90" i="30"/>
  <c r="CC90" i="30"/>
  <c r="HJ90" i="30"/>
  <c r="HF90" i="30"/>
  <c r="HB90" i="30"/>
  <c r="GX90" i="30"/>
  <c r="GT90" i="30"/>
  <c r="GP90" i="30"/>
  <c r="GL90" i="30"/>
  <c r="GH90" i="30"/>
  <c r="GD90" i="30"/>
  <c r="EF90" i="30"/>
  <c r="EB90" i="30"/>
  <c r="DX90" i="30"/>
  <c r="DH90" i="30"/>
  <c r="DD90" i="30"/>
  <c r="CZ90" i="30"/>
  <c r="CJ90" i="30"/>
  <c r="CF90" i="30"/>
  <c r="CB90" i="30"/>
  <c r="HI90" i="30"/>
  <c r="HE90" i="30"/>
  <c r="HA90" i="30"/>
  <c r="GW90" i="30"/>
  <c r="GS90" i="30"/>
  <c r="GO90" i="30"/>
  <c r="GK90" i="30"/>
  <c r="GG90" i="30"/>
  <c r="GC90" i="30"/>
  <c r="EE90" i="30"/>
  <c r="EA90" i="30"/>
  <c r="DW90" i="30"/>
  <c r="DG90" i="30"/>
  <c r="DC90" i="30"/>
  <c r="CY90" i="30"/>
  <c r="CI90" i="30"/>
  <c r="CA90" i="30"/>
  <c r="HH90" i="30"/>
  <c r="HD90" i="30"/>
  <c r="GZ90" i="30"/>
  <c r="GV90" i="30"/>
  <c r="GR90" i="30"/>
  <c r="GN90" i="30"/>
  <c r="GJ90" i="30"/>
  <c r="GF90" i="30"/>
  <c r="GB90" i="30"/>
  <c r="EH90" i="30"/>
  <c r="ED90" i="30"/>
  <c r="DZ90" i="30"/>
  <c r="DJ90" i="30"/>
  <c r="DF90" i="30"/>
  <c r="DB90" i="30"/>
  <c r="CL90" i="30"/>
  <c r="CH90" i="30"/>
  <c r="CD90" i="30"/>
  <c r="D90" i="30"/>
  <c r="H90" i="30"/>
  <c r="BJ90" i="30"/>
  <c r="B90" i="30"/>
  <c r="F90" i="30"/>
  <c r="BH90" i="30"/>
  <c r="E90" i="30"/>
  <c r="BI90" i="30"/>
  <c r="C90" i="30"/>
  <c r="AV90" i="30"/>
  <c r="G90" i="30"/>
  <c r="A90" i="30"/>
  <c r="E92" i="85" s="1"/>
  <c r="HH74" i="30"/>
  <c r="HD74" i="30"/>
  <c r="GZ74" i="30"/>
  <c r="GV74" i="30"/>
  <c r="GR74" i="30"/>
  <c r="GN74" i="30"/>
  <c r="GJ74" i="30"/>
  <c r="GF74" i="30"/>
  <c r="GB74" i="30"/>
  <c r="EF74" i="30"/>
  <c r="EB74" i="30"/>
  <c r="DX74" i="30"/>
  <c r="DH74" i="30"/>
  <c r="DD74" i="30"/>
  <c r="CZ74" i="30"/>
  <c r="CJ74" i="30"/>
  <c r="CF74" i="30"/>
  <c r="CB74" i="30"/>
  <c r="HG74" i="30"/>
  <c r="HC74" i="30"/>
  <c r="GY74" i="30"/>
  <c r="GU74" i="30"/>
  <c r="GQ74" i="30"/>
  <c r="GM74" i="30"/>
  <c r="GI74" i="30"/>
  <c r="GE74" i="30"/>
  <c r="GA74" i="30"/>
  <c r="EE74" i="30"/>
  <c r="EA74" i="30"/>
  <c r="DW74" i="30"/>
  <c r="DG74" i="30"/>
  <c r="DC74" i="30"/>
  <c r="CY74" i="30"/>
  <c r="CI74" i="30"/>
  <c r="CA74" i="30"/>
  <c r="HJ74" i="30"/>
  <c r="HF74" i="30"/>
  <c r="HB74" i="30"/>
  <c r="GX74" i="30"/>
  <c r="GT74" i="30"/>
  <c r="GP74" i="30"/>
  <c r="GL74" i="30"/>
  <c r="GH74" i="30"/>
  <c r="GD74" i="30"/>
  <c r="EH74" i="30"/>
  <c r="ED74" i="30"/>
  <c r="DZ74" i="30"/>
  <c r="DJ74" i="30"/>
  <c r="DF74" i="30"/>
  <c r="DB74" i="30"/>
  <c r="CL74" i="30"/>
  <c r="CH74" i="30"/>
  <c r="CD74" i="30"/>
  <c r="HI74" i="30"/>
  <c r="HE74" i="30"/>
  <c r="HA74" i="30"/>
  <c r="GW74" i="30"/>
  <c r="GS74" i="30"/>
  <c r="GO74" i="30"/>
  <c r="GK74" i="30"/>
  <c r="GG74" i="30"/>
  <c r="GC74" i="30"/>
  <c r="EG74" i="30"/>
  <c r="EC74" i="30"/>
  <c r="DY74" i="30"/>
  <c r="DI74" i="30"/>
  <c r="DE74" i="30"/>
  <c r="DA74" i="30"/>
  <c r="CK74" i="30"/>
  <c r="CG74" i="30"/>
  <c r="CC74" i="30"/>
  <c r="B74" i="30"/>
  <c r="F74" i="30"/>
  <c r="AV74" i="30"/>
  <c r="D74" i="30"/>
  <c r="H74" i="30"/>
  <c r="BI74" i="30"/>
  <c r="G74" i="30"/>
  <c r="E74" i="30"/>
  <c r="A74" i="30"/>
  <c r="E76" i="85" s="1"/>
  <c r="BH74" i="30"/>
  <c r="C74" i="30"/>
  <c r="BJ74" i="30"/>
  <c r="HH58" i="30"/>
  <c r="HD58" i="30"/>
  <c r="GZ58" i="30"/>
  <c r="GV58" i="30"/>
  <c r="GR58" i="30"/>
  <c r="GN58" i="30"/>
  <c r="GJ58" i="30"/>
  <c r="GF58" i="30"/>
  <c r="GB58" i="30"/>
  <c r="EF58" i="30"/>
  <c r="EB58" i="30"/>
  <c r="DX58" i="30"/>
  <c r="DH58" i="30"/>
  <c r="DD58" i="30"/>
  <c r="CZ58" i="30"/>
  <c r="CJ58" i="30"/>
  <c r="CF58" i="30"/>
  <c r="CB58" i="30"/>
  <c r="HG58" i="30"/>
  <c r="HC58" i="30"/>
  <c r="GY58" i="30"/>
  <c r="GU58" i="30"/>
  <c r="GQ58" i="30"/>
  <c r="GM58" i="30"/>
  <c r="GI58" i="30"/>
  <c r="GE58" i="30"/>
  <c r="GA58" i="30"/>
  <c r="EE58" i="30"/>
  <c r="EA58" i="30"/>
  <c r="DW58" i="30"/>
  <c r="DG58" i="30"/>
  <c r="DC58" i="30"/>
  <c r="CY58" i="30"/>
  <c r="CI58" i="30"/>
  <c r="CA58" i="30"/>
  <c r="HJ58" i="30"/>
  <c r="HF58" i="30"/>
  <c r="HB58" i="30"/>
  <c r="GX58" i="30"/>
  <c r="GT58" i="30"/>
  <c r="GP58" i="30"/>
  <c r="GL58" i="30"/>
  <c r="GH58" i="30"/>
  <c r="GD58" i="30"/>
  <c r="EH58" i="30"/>
  <c r="ED58" i="30"/>
  <c r="DZ58" i="30"/>
  <c r="DJ58" i="30"/>
  <c r="DF58" i="30"/>
  <c r="DB58" i="30"/>
  <c r="CL58" i="30"/>
  <c r="CH58" i="30"/>
  <c r="CD58" i="30"/>
  <c r="HI58" i="30"/>
  <c r="HE58" i="30"/>
  <c r="HA58" i="30"/>
  <c r="GW58" i="30"/>
  <c r="GS58" i="30"/>
  <c r="GO58" i="30"/>
  <c r="GK58" i="30"/>
  <c r="GG58" i="30"/>
  <c r="GC58" i="30"/>
  <c r="EG58" i="30"/>
  <c r="EC58" i="30"/>
  <c r="DY58" i="30"/>
  <c r="DI58" i="30"/>
  <c r="DE58" i="30"/>
  <c r="DA58" i="30"/>
  <c r="CK58" i="30"/>
  <c r="CG58" i="30"/>
  <c r="CC58" i="30"/>
  <c r="D58" i="30"/>
  <c r="H58" i="30"/>
  <c r="BJ58" i="30"/>
  <c r="B58" i="30"/>
  <c r="F58" i="30"/>
  <c r="BH58" i="30"/>
  <c r="E58" i="30"/>
  <c r="BI58" i="30"/>
  <c r="G58" i="30"/>
  <c r="A58" i="30"/>
  <c r="E60" i="85" s="1"/>
  <c r="C58" i="30"/>
  <c r="N58" i="30" s="1"/>
  <c r="AV58" i="30"/>
  <c r="D42" i="30"/>
  <c r="H42" i="30"/>
  <c r="B42" i="30"/>
  <c r="F42" i="30"/>
  <c r="HM42" i="30" s="1"/>
  <c r="C42" i="30"/>
  <c r="G42" i="30"/>
  <c r="HN42" i="30" s="1"/>
  <c r="BH42" i="30"/>
  <c r="A42" i="30"/>
  <c r="E42" i="30"/>
  <c r="BJ42" i="30"/>
  <c r="D26" i="30"/>
  <c r="J26" i="30" s="1"/>
  <c r="CA26" i="30" s="1"/>
  <c r="GA26" i="30" s="1"/>
  <c r="H26" i="30"/>
  <c r="B26" i="30"/>
  <c r="F26" i="30"/>
  <c r="HM26" i="30" s="1"/>
  <c r="C26" i="30"/>
  <c r="G26" i="30"/>
  <c r="HN26" i="30" s="1"/>
  <c r="BH26" i="30"/>
  <c r="BJ26" i="30"/>
  <c r="A26" i="30"/>
  <c r="E26" i="30"/>
  <c r="C10" i="30"/>
  <c r="G10" i="30"/>
  <c r="HN10" i="30" s="1"/>
  <c r="BH10" i="30"/>
  <c r="BI10" i="30" s="1"/>
  <c r="D10" i="30"/>
  <c r="H10" i="30"/>
  <c r="A10" i="30"/>
  <c r="E10" i="30"/>
  <c r="BJ10" i="30"/>
  <c r="B10" i="30"/>
  <c r="F10" i="30"/>
  <c r="HM10" i="30" s="1"/>
  <c r="HI193" i="30"/>
  <c r="HE193" i="30"/>
  <c r="HA193" i="30"/>
  <c r="GW193" i="30"/>
  <c r="GS193" i="30"/>
  <c r="GO193" i="30"/>
  <c r="GK193" i="30"/>
  <c r="GG193" i="30"/>
  <c r="GC193" i="30"/>
  <c r="EF193" i="30"/>
  <c r="EB193" i="30"/>
  <c r="DX193" i="30"/>
  <c r="DH193" i="30"/>
  <c r="DD193" i="30"/>
  <c r="CZ193" i="30"/>
  <c r="CJ193" i="30"/>
  <c r="CF193" i="30"/>
  <c r="CB193" i="30"/>
  <c r="HG193" i="30"/>
  <c r="HC193" i="30"/>
  <c r="GY193" i="30"/>
  <c r="GU193" i="30"/>
  <c r="GQ193" i="30"/>
  <c r="GM193" i="30"/>
  <c r="GI193" i="30"/>
  <c r="GE193" i="30"/>
  <c r="GA193" i="30"/>
  <c r="EH193" i="30"/>
  <c r="ED193" i="30"/>
  <c r="DZ193" i="30"/>
  <c r="DJ193" i="30"/>
  <c r="DF193" i="30"/>
  <c r="DB193" i="30"/>
  <c r="CL193" i="30"/>
  <c r="CH193" i="30"/>
  <c r="CD193" i="30"/>
  <c r="HH193" i="30"/>
  <c r="GZ193" i="30"/>
  <c r="GR193" i="30"/>
  <c r="GJ193" i="30"/>
  <c r="GB193" i="30"/>
  <c r="EG193" i="30"/>
  <c r="DY193" i="30"/>
  <c r="DE193" i="30"/>
  <c r="CK193" i="30"/>
  <c r="CC193" i="30"/>
  <c r="HF193" i="30"/>
  <c r="GX193" i="30"/>
  <c r="GP193" i="30"/>
  <c r="GH193" i="30"/>
  <c r="EE193" i="30"/>
  <c r="DW193" i="30"/>
  <c r="DC193" i="30"/>
  <c r="CI193" i="30"/>
  <c r="CA193" i="30"/>
  <c r="HD193" i="30"/>
  <c r="GV193" i="30"/>
  <c r="GN193" i="30"/>
  <c r="GF193" i="30"/>
  <c r="EC193" i="30"/>
  <c r="DI193" i="30"/>
  <c r="DA193" i="30"/>
  <c r="CG193" i="30"/>
  <c r="HJ193" i="30"/>
  <c r="HB193" i="30"/>
  <c r="GT193" i="30"/>
  <c r="GL193" i="30"/>
  <c r="GD193" i="30"/>
  <c r="EA193" i="30"/>
  <c r="DG193" i="30"/>
  <c r="CY193" i="30"/>
  <c r="A193" i="30"/>
  <c r="E195" i="85" s="1"/>
  <c r="E193" i="30"/>
  <c r="BJ193" i="30"/>
  <c r="H193" i="30"/>
  <c r="BI193" i="30"/>
  <c r="B193" i="30"/>
  <c r="F193" i="30"/>
  <c r="AV193" i="30"/>
  <c r="C193" i="30"/>
  <c r="G193" i="30"/>
  <c r="BH193" i="30"/>
  <c r="D193" i="30"/>
  <c r="HI173" i="30"/>
  <c r="HE173" i="30"/>
  <c r="HA173" i="30"/>
  <c r="GW173" i="30"/>
  <c r="GS173" i="30"/>
  <c r="GO173" i="30"/>
  <c r="GK173" i="30"/>
  <c r="GG173" i="30"/>
  <c r="GC173" i="30"/>
  <c r="EF173" i="30"/>
  <c r="EB173" i="30"/>
  <c r="DX173" i="30"/>
  <c r="DH173" i="30"/>
  <c r="DD173" i="30"/>
  <c r="CZ173" i="30"/>
  <c r="CJ173" i="30"/>
  <c r="CF173" i="30"/>
  <c r="CB173" i="30"/>
  <c r="HH173" i="30"/>
  <c r="HD173" i="30"/>
  <c r="GZ173" i="30"/>
  <c r="GV173" i="30"/>
  <c r="GR173" i="30"/>
  <c r="GN173" i="30"/>
  <c r="GJ173" i="30"/>
  <c r="GF173" i="30"/>
  <c r="GB173" i="30"/>
  <c r="EE173" i="30"/>
  <c r="EA173" i="30"/>
  <c r="DW173" i="30"/>
  <c r="DG173" i="30"/>
  <c r="DC173" i="30"/>
  <c r="CY173" i="30"/>
  <c r="CI173" i="30"/>
  <c r="CA173" i="30"/>
  <c r="HG173" i="30"/>
  <c r="HC173" i="30"/>
  <c r="GY173" i="30"/>
  <c r="GU173" i="30"/>
  <c r="GQ173" i="30"/>
  <c r="GM173" i="30"/>
  <c r="GI173" i="30"/>
  <c r="GE173" i="30"/>
  <c r="GA173" i="30"/>
  <c r="EH173" i="30"/>
  <c r="ED173" i="30"/>
  <c r="DZ173" i="30"/>
  <c r="DJ173" i="30"/>
  <c r="DF173" i="30"/>
  <c r="DB173" i="30"/>
  <c r="CL173" i="30"/>
  <c r="CH173" i="30"/>
  <c r="CD173" i="30"/>
  <c r="HJ173" i="30"/>
  <c r="HF173" i="30"/>
  <c r="HB173" i="30"/>
  <c r="GX173" i="30"/>
  <c r="GT173" i="30"/>
  <c r="GP173" i="30"/>
  <c r="GL173" i="30"/>
  <c r="GH173" i="30"/>
  <c r="GD173" i="30"/>
  <c r="EG173" i="30"/>
  <c r="EC173" i="30"/>
  <c r="DY173" i="30"/>
  <c r="DI173" i="30"/>
  <c r="DE173" i="30"/>
  <c r="DA173" i="30"/>
  <c r="CK173" i="30"/>
  <c r="CG173" i="30"/>
  <c r="CC173" i="30"/>
  <c r="B173" i="30"/>
  <c r="F173" i="30"/>
  <c r="AV173" i="30"/>
  <c r="D173" i="30"/>
  <c r="H173" i="30"/>
  <c r="BI173" i="30"/>
  <c r="A173" i="30"/>
  <c r="E175" i="85" s="1"/>
  <c r="BH173" i="30"/>
  <c r="C173" i="30"/>
  <c r="BJ173" i="30"/>
  <c r="E173" i="30"/>
  <c r="G173" i="30"/>
  <c r="HG157" i="30"/>
  <c r="HC157" i="30"/>
  <c r="GY157" i="30"/>
  <c r="GU157" i="30"/>
  <c r="GQ157" i="30"/>
  <c r="GM157" i="30"/>
  <c r="GI157" i="30"/>
  <c r="GE157" i="30"/>
  <c r="GA157" i="30"/>
  <c r="EH157" i="30"/>
  <c r="ED157" i="30"/>
  <c r="DZ157" i="30"/>
  <c r="DJ157" i="30"/>
  <c r="DF157" i="30"/>
  <c r="DB157" i="30"/>
  <c r="CL157" i="30"/>
  <c r="CH157" i="30"/>
  <c r="CD157" i="30"/>
  <c r="HJ157" i="30"/>
  <c r="HF157" i="30"/>
  <c r="HB157" i="30"/>
  <c r="GX157" i="30"/>
  <c r="GT157" i="30"/>
  <c r="GP157" i="30"/>
  <c r="GL157" i="30"/>
  <c r="GH157" i="30"/>
  <c r="GD157" i="30"/>
  <c r="EG157" i="30"/>
  <c r="EC157" i="30"/>
  <c r="DY157" i="30"/>
  <c r="DI157" i="30"/>
  <c r="DE157" i="30"/>
  <c r="DA157" i="30"/>
  <c r="CK157" i="30"/>
  <c r="CG157" i="30"/>
  <c r="CC157" i="30"/>
  <c r="HI157" i="30"/>
  <c r="HE157" i="30"/>
  <c r="HA157" i="30"/>
  <c r="GW157" i="30"/>
  <c r="GS157" i="30"/>
  <c r="GO157" i="30"/>
  <c r="GK157" i="30"/>
  <c r="GG157" i="30"/>
  <c r="GC157" i="30"/>
  <c r="EF157" i="30"/>
  <c r="EB157" i="30"/>
  <c r="DX157" i="30"/>
  <c r="DH157" i="30"/>
  <c r="DD157" i="30"/>
  <c r="CZ157" i="30"/>
  <c r="CJ157" i="30"/>
  <c r="CF157" i="30"/>
  <c r="CB157" i="30"/>
  <c r="HH157" i="30"/>
  <c r="HD157" i="30"/>
  <c r="GZ157" i="30"/>
  <c r="GV157" i="30"/>
  <c r="GR157" i="30"/>
  <c r="GN157" i="30"/>
  <c r="GJ157" i="30"/>
  <c r="GF157" i="30"/>
  <c r="GB157" i="30"/>
  <c r="EE157" i="30"/>
  <c r="EA157" i="30"/>
  <c r="DW157" i="30"/>
  <c r="DG157" i="30"/>
  <c r="DC157" i="30"/>
  <c r="CY157" i="30"/>
  <c r="CI157" i="30"/>
  <c r="CA157" i="30"/>
  <c r="C157" i="30"/>
  <c r="G157" i="30"/>
  <c r="BH157" i="30"/>
  <c r="A157" i="30"/>
  <c r="E159" i="85" s="1"/>
  <c r="E157" i="30"/>
  <c r="BJ157" i="30"/>
  <c r="F157" i="30"/>
  <c r="BI157" i="30"/>
  <c r="D157" i="30"/>
  <c r="AV157" i="30"/>
  <c r="H157" i="30"/>
  <c r="B157" i="30"/>
  <c r="HI133" i="30"/>
  <c r="HE133" i="30"/>
  <c r="HA133" i="30"/>
  <c r="GW133" i="30"/>
  <c r="GS133" i="30"/>
  <c r="GO133" i="30"/>
  <c r="GK133" i="30"/>
  <c r="GG133" i="30"/>
  <c r="GC133" i="30"/>
  <c r="EE133" i="30"/>
  <c r="EA133" i="30"/>
  <c r="DW133" i="30"/>
  <c r="DG133" i="30"/>
  <c r="DC133" i="30"/>
  <c r="CY133" i="30"/>
  <c r="CI133" i="30"/>
  <c r="CA133" i="30"/>
  <c r="HH133" i="30"/>
  <c r="HD133" i="30"/>
  <c r="GZ133" i="30"/>
  <c r="GV133" i="30"/>
  <c r="GR133" i="30"/>
  <c r="GN133" i="30"/>
  <c r="GJ133" i="30"/>
  <c r="GF133" i="30"/>
  <c r="GB133" i="30"/>
  <c r="EH133" i="30"/>
  <c r="ED133" i="30"/>
  <c r="DZ133" i="30"/>
  <c r="DJ133" i="30"/>
  <c r="DF133" i="30"/>
  <c r="DB133" i="30"/>
  <c r="CL133" i="30"/>
  <c r="CH133" i="30"/>
  <c r="CD133" i="30"/>
  <c r="HG133" i="30"/>
  <c r="HC133" i="30"/>
  <c r="GY133" i="30"/>
  <c r="GU133" i="30"/>
  <c r="GQ133" i="30"/>
  <c r="GM133" i="30"/>
  <c r="GI133" i="30"/>
  <c r="GE133" i="30"/>
  <c r="GA133" i="30"/>
  <c r="EG133" i="30"/>
  <c r="EC133" i="30"/>
  <c r="DY133" i="30"/>
  <c r="DI133" i="30"/>
  <c r="DE133" i="30"/>
  <c r="DA133" i="30"/>
  <c r="CK133" i="30"/>
  <c r="CG133" i="30"/>
  <c r="CC133" i="30"/>
  <c r="HJ133" i="30"/>
  <c r="HF133" i="30"/>
  <c r="HB133" i="30"/>
  <c r="GX133" i="30"/>
  <c r="GT133" i="30"/>
  <c r="GP133" i="30"/>
  <c r="GL133" i="30"/>
  <c r="GH133" i="30"/>
  <c r="GD133" i="30"/>
  <c r="EF133" i="30"/>
  <c r="EB133" i="30"/>
  <c r="DX133" i="30"/>
  <c r="DH133" i="30"/>
  <c r="DD133" i="30"/>
  <c r="CZ133" i="30"/>
  <c r="CJ133" i="30"/>
  <c r="CF133" i="30"/>
  <c r="CB133" i="30"/>
  <c r="C133" i="30"/>
  <c r="G133" i="30"/>
  <c r="BH133" i="30"/>
  <c r="A133" i="30"/>
  <c r="E135" i="85" s="1"/>
  <c r="E133" i="30"/>
  <c r="BJ133" i="30"/>
  <c r="B133" i="30"/>
  <c r="H133" i="30"/>
  <c r="D133" i="30"/>
  <c r="AV133" i="30"/>
  <c r="F133" i="30"/>
  <c r="BI133" i="30"/>
  <c r="HG101" i="30"/>
  <c r="HC101" i="30"/>
  <c r="GY101" i="30"/>
  <c r="GU101" i="30"/>
  <c r="GQ101" i="30"/>
  <c r="GM101" i="30"/>
  <c r="GI101" i="30"/>
  <c r="GE101" i="30"/>
  <c r="GA101" i="30"/>
  <c r="EH101" i="30"/>
  <c r="ED101" i="30"/>
  <c r="DZ101" i="30"/>
  <c r="DJ101" i="30"/>
  <c r="DF101" i="30"/>
  <c r="DB101" i="30"/>
  <c r="CL101" i="30"/>
  <c r="CH101" i="30"/>
  <c r="CD101" i="30"/>
  <c r="HJ101" i="30"/>
  <c r="HF101" i="30"/>
  <c r="HB101" i="30"/>
  <c r="GX101" i="30"/>
  <c r="GT101" i="30"/>
  <c r="GP101" i="30"/>
  <c r="GL101" i="30"/>
  <c r="GH101" i="30"/>
  <c r="GD101" i="30"/>
  <c r="EG101" i="30"/>
  <c r="EC101" i="30"/>
  <c r="DY101" i="30"/>
  <c r="DI101" i="30"/>
  <c r="DE101" i="30"/>
  <c r="DA101" i="30"/>
  <c r="CK101" i="30"/>
  <c r="CG101" i="30"/>
  <c r="CC101" i="30"/>
  <c r="HI101" i="30"/>
  <c r="HE101" i="30"/>
  <c r="HA101" i="30"/>
  <c r="GW101" i="30"/>
  <c r="GS101" i="30"/>
  <c r="GO101" i="30"/>
  <c r="GK101" i="30"/>
  <c r="GG101" i="30"/>
  <c r="GC101" i="30"/>
  <c r="EF101" i="30"/>
  <c r="EB101" i="30"/>
  <c r="DX101" i="30"/>
  <c r="DH101" i="30"/>
  <c r="DD101" i="30"/>
  <c r="CZ101" i="30"/>
  <c r="CJ101" i="30"/>
  <c r="CF101" i="30"/>
  <c r="CB101" i="30"/>
  <c r="HH101" i="30"/>
  <c r="HD101" i="30"/>
  <c r="GZ101" i="30"/>
  <c r="GV101" i="30"/>
  <c r="GR101" i="30"/>
  <c r="GN101" i="30"/>
  <c r="GJ101" i="30"/>
  <c r="GF101" i="30"/>
  <c r="GB101" i="30"/>
  <c r="EE101" i="30"/>
  <c r="EA101" i="30"/>
  <c r="DW101" i="30"/>
  <c r="DG101" i="30"/>
  <c r="DC101" i="30"/>
  <c r="CY101" i="30"/>
  <c r="CI101" i="30"/>
  <c r="CA101" i="30"/>
  <c r="D101" i="30"/>
  <c r="H101" i="30"/>
  <c r="BI101" i="30"/>
  <c r="B101" i="30"/>
  <c r="F101" i="30"/>
  <c r="AV101" i="30"/>
  <c r="C101" i="30"/>
  <c r="BJ101" i="30"/>
  <c r="A101" i="30"/>
  <c r="E103" i="85" s="1"/>
  <c r="BH101" i="30"/>
  <c r="E101" i="30"/>
  <c r="G101" i="30"/>
  <c r="HJ69" i="30"/>
  <c r="HF69" i="30"/>
  <c r="HB69" i="30"/>
  <c r="GX69" i="30"/>
  <c r="GT69" i="30"/>
  <c r="GP69" i="30"/>
  <c r="GL69" i="30"/>
  <c r="GH69" i="30"/>
  <c r="GD69" i="30"/>
  <c r="EG69" i="30"/>
  <c r="EC69" i="30"/>
  <c r="DY69" i="30"/>
  <c r="DI69" i="30"/>
  <c r="DE69" i="30"/>
  <c r="DA69" i="30"/>
  <c r="CK69" i="30"/>
  <c r="CG69" i="30"/>
  <c r="CC69" i="30"/>
  <c r="HI69" i="30"/>
  <c r="HE69" i="30"/>
  <c r="HA69" i="30"/>
  <c r="GW69" i="30"/>
  <c r="GS69" i="30"/>
  <c r="GO69" i="30"/>
  <c r="GK69" i="30"/>
  <c r="GG69" i="30"/>
  <c r="GC69" i="30"/>
  <c r="EF69" i="30"/>
  <c r="EB69" i="30"/>
  <c r="DX69" i="30"/>
  <c r="DH69" i="30"/>
  <c r="DD69" i="30"/>
  <c r="CZ69" i="30"/>
  <c r="CJ69" i="30"/>
  <c r="CF69" i="30"/>
  <c r="CB69" i="30"/>
  <c r="HH69" i="30"/>
  <c r="HD69" i="30"/>
  <c r="GZ69" i="30"/>
  <c r="GV69" i="30"/>
  <c r="GR69" i="30"/>
  <c r="GN69" i="30"/>
  <c r="GJ69" i="30"/>
  <c r="GF69" i="30"/>
  <c r="GB69" i="30"/>
  <c r="EE69" i="30"/>
  <c r="EA69" i="30"/>
  <c r="DW69" i="30"/>
  <c r="DG69" i="30"/>
  <c r="DC69" i="30"/>
  <c r="CY69" i="30"/>
  <c r="CI69" i="30"/>
  <c r="CA69" i="30"/>
  <c r="HG69" i="30"/>
  <c r="HC69" i="30"/>
  <c r="GY69" i="30"/>
  <c r="GU69" i="30"/>
  <c r="GQ69" i="30"/>
  <c r="GM69" i="30"/>
  <c r="GI69" i="30"/>
  <c r="GE69" i="30"/>
  <c r="GA69" i="30"/>
  <c r="J71" i="85" s="1"/>
  <c r="EH69" i="30"/>
  <c r="ED69" i="30"/>
  <c r="DZ69" i="30"/>
  <c r="DJ69" i="30"/>
  <c r="DF69" i="30"/>
  <c r="DB69" i="30"/>
  <c r="CL69" i="30"/>
  <c r="CH69" i="30"/>
  <c r="CD69" i="30"/>
  <c r="C69" i="30"/>
  <c r="G69" i="30"/>
  <c r="BH69" i="30"/>
  <c r="A69" i="30"/>
  <c r="E71" i="85" s="1"/>
  <c r="E69" i="30"/>
  <c r="BJ69" i="30"/>
  <c r="B69" i="30"/>
  <c r="D69" i="30"/>
  <c r="AV69" i="30"/>
  <c r="F69" i="30"/>
  <c r="BI69" i="30"/>
  <c r="H69" i="30"/>
  <c r="C37" i="30"/>
  <c r="G37" i="30"/>
  <c r="HN37" i="30" s="1"/>
  <c r="A37" i="30"/>
  <c r="E37" i="30"/>
  <c r="B37" i="30"/>
  <c r="F37" i="30"/>
  <c r="HM37" i="30" s="1"/>
  <c r="BJ37" i="30"/>
  <c r="D37" i="30"/>
  <c r="BH37" i="30"/>
  <c r="H37" i="30"/>
  <c r="D9" i="30"/>
  <c r="H9" i="30"/>
  <c r="A9" i="30"/>
  <c r="E9" i="30"/>
  <c r="B9" i="30"/>
  <c r="F9" i="30"/>
  <c r="HM9" i="30" s="1"/>
  <c r="C9" i="30"/>
  <c r="G9" i="30"/>
  <c r="HN9" i="30" s="1"/>
  <c r="BH9" i="30"/>
  <c r="HG149" i="30"/>
  <c r="HC149" i="30"/>
  <c r="GY149" i="30"/>
  <c r="GU149" i="30"/>
  <c r="GQ149" i="30"/>
  <c r="GM149" i="30"/>
  <c r="GI149" i="30"/>
  <c r="GE149" i="30"/>
  <c r="GA149" i="30"/>
  <c r="EH149" i="30"/>
  <c r="ED149" i="30"/>
  <c r="DZ149" i="30"/>
  <c r="DJ149" i="30"/>
  <c r="DF149" i="30"/>
  <c r="DB149" i="30"/>
  <c r="CL149" i="30"/>
  <c r="CH149" i="30"/>
  <c r="CD149" i="30"/>
  <c r="HJ149" i="30"/>
  <c r="HF149" i="30"/>
  <c r="HB149" i="30"/>
  <c r="GX149" i="30"/>
  <c r="GT149" i="30"/>
  <c r="GP149" i="30"/>
  <c r="GL149" i="30"/>
  <c r="GH149" i="30"/>
  <c r="GD149" i="30"/>
  <c r="EG149" i="30"/>
  <c r="EC149" i="30"/>
  <c r="DY149" i="30"/>
  <c r="DI149" i="30"/>
  <c r="DE149" i="30"/>
  <c r="DA149" i="30"/>
  <c r="CK149" i="30"/>
  <c r="CG149" i="30"/>
  <c r="CC149" i="30"/>
  <c r="HI149" i="30"/>
  <c r="HE149" i="30"/>
  <c r="HA149" i="30"/>
  <c r="GW149" i="30"/>
  <c r="GS149" i="30"/>
  <c r="GO149" i="30"/>
  <c r="GK149" i="30"/>
  <c r="GG149" i="30"/>
  <c r="GC149" i="30"/>
  <c r="EF149" i="30"/>
  <c r="EB149" i="30"/>
  <c r="DX149" i="30"/>
  <c r="DH149" i="30"/>
  <c r="DD149" i="30"/>
  <c r="CZ149" i="30"/>
  <c r="CJ149" i="30"/>
  <c r="CF149" i="30"/>
  <c r="CB149" i="30"/>
  <c r="HH149" i="30"/>
  <c r="HD149" i="30"/>
  <c r="GZ149" i="30"/>
  <c r="GV149" i="30"/>
  <c r="GR149" i="30"/>
  <c r="GN149" i="30"/>
  <c r="GJ149" i="30"/>
  <c r="GF149" i="30"/>
  <c r="GB149" i="30"/>
  <c r="EE149" i="30"/>
  <c r="EA149" i="30"/>
  <c r="DW149" i="30"/>
  <c r="DG149" i="30"/>
  <c r="DC149" i="30"/>
  <c r="CY149" i="30"/>
  <c r="CI149" i="30"/>
  <c r="CA149" i="30"/>
  <c r="C149" i="30"/>
  <c r="G149" i="30"/>
  <c r="BH149" i="30"/>
  <c r="A149" i="30"/>
  <c r="E151" i="85" s="1"/>
  <c r="E149" i="30"/>
  <c r="BJ149" i="30"/>
  <c r="F149" i="30"/>
  <c r="BI149" i="30"/>
  <c r="D149" i="30"/>
  <c r="H149" i="30"/>
  <c r="B149" i="30"/>
  <c r="AV149" i="30"/>
  <c r="HH113" i="30"/>
  <c r="HD113" i="30"/>
  <c r="GZ113" i="30"/>
  <c r="GV113" i="30"/>
  <c r="GR113" i="30"/>
  <c r="GN113" i="30"/>
  <c r="GJ113" i="30"/>
  <c r="GF113" i="30"/>
  <c r="GB113" i="30"/>
  <c r="EE113" i="30"/>
  <c r="EA113" i="30"/>
  <c r="DW113" i="30"/>
  <c r="DG113" i="30"/>
  <c r="DC113" i="30"/>
  <c r="CY113" i="30"/>
  <c r="CI113" i="30"/>
  <c r="CA113" i="30"/>
  <c r="HG113" i="30"/>
  <c r="HC113" i="30"/>
  <c r="GY113" i="30"/>
  <c r="GU113" i="30"/>
  <c r="GQ113" i="30"/>
  <c r="GM113" i="30"/>
  <c r="GI113" i="30"/>
  <c r="GE113" i="30"/>
  <c r="GA113" i="30"/>
  <c r="EH113" i="30"/>
  <c r="ED113" i="30"/>
  <c r="DZ113" i="30"/>
  <c r="DJ113" i="30"/>
  <c r="DF113" i="30"/>
  <c r="DB113" i="30"/>
  <c r="CL113" i="30"/>
  <c r="CH113" i="30"/>
  <c r="CD113" i="30"/>
  <c r="HJ113" i="30"/>
  <c r="HF113" i="30"/>
  <c r="HB113" i="30"/>
  <c r="GX113" i="30"/>
  <c r="GT113" i="30"/>
  <c r="GP113" i="30"/>
  <c r="GL113" i="30"/>
  <c r="GH113" i="30"/>
  <c r="GD113" i="30"/>
  <c r="EG113" i="30"/>
  <c r="EC113" i="30"/>
  <c r="DY113" i="30"/>
  <c r="DI113" i="30"/>
  <c r="DE113" i="30"/>
  <c r="DA113" i="30"/>
  <c r="CK113" i="30"/>
  <c r="CG113" i="30"/>
  <c r="CC113" i="30"/>
  <c r="HI113" i="30"/>
  <c r="HE113" i="30"/>
  <c r="HA113" i="30"/>
  <c r="GW113" i="30"/>
  <c r="GS113" i="30"/>
  <c r="GO113" i="30"/>
  <c r="GK113" i="30"/>
  <c r="GG113" i="30"/>
  <c r="GC113" i="30"/>
  <c r="EF113" i="30"/>
  <c r="EB113" i="30"/>
  <c r="DX113" i="30"/>
  <c r="DH113" i="30"/>
  <c r="DD113" i="30"/>
  <c r="CZ113" i="30"/>
  <c r="CJ113" i="30"/>
  <c r="CF113" i="30"/>
  <c r="CB113" i="30"/>
  <c r="C113" i="30"/>
  <c r="G113" i="30"/>
  <c r="BH113" i="30"/>
  <c r="A113" i="30"/>
  <c r="E115" i="85" s="1"/>
  <c r="E113" i="30"/>
  <c r="BJ113" i="30"/>
  <c r="F113" i="30"/>
  <c r="BI113" i="30"/>
  <c r="AV113" i="30"/>
  <c r="H113" i="30"/>
  <c r="B113" i="30"/>
  <c r="D113" i="30"/>
  <c r="HI81" i="30"/>
  <c r="HE81" i="30"/>
  <c r="HA81" i="30"/>
  <c r="GW81" i="30"/>
  <c r="GS81" i="30"/>
  <c r="GO81" i="30"/>
  <c r="GK81" i="30"/>
  <c r="GG81" i="30"/>
  <c r="GC81" i="30"/>
  <c r="EG81" i="30"/>
  <c r="EC81" i="30"/>
  <c r="DY81" i="30"/>
  <c r="DI81" i="30"/>
  <c r="DE81" i="30"/>
  <c r="DA81" i="30"/>
  <c r="CK81" i="30"/>
  <c r="CG81" i="30"/>
  <c r="CC81" i="30"/>
  <c r="HG81" i="30"/>
  <c r="HC81" i="30"/>
  <c r="GY81" i="30"/>
  <c r="GU81" i="30"/>
  <c r="GQ81" i="30"/>
  <c r="GM81" i="30"/>
  <c r="GI81" i="30"/>
  <c r="GE81" i="30"/>
  <c r="GA81" i="30"/>
  <c r="EE81" i="30"/>
  <c r="EA81" i="30"/>
  <c r="DW81" i="30"/>
  <c r="DG81" i="30"/>
  <c r="DC81" i="30"/>
  <c r="CY81" i="30"/>
  <c r="CI81" i="30"/>
  <c r="CA81" i="30"/>
  <c r="HD81" i="30"/>
  <c r="GV81" i="30"/>
  <c r="GN81" i="30"/>
  <c r="GF81" i="30"/>
  <c r="EF81" i="30"/>
  <c r="DX81" i="30"/>
  <c r="DD81" i="30"/>
  <c r="CJ81" i="30"/>
  <c r="CB81" i="30"/>
  <c r="HJ81" i="30"/>
  <c r="HB81" i="30"/>
  <c r="GT81" i="30"/>
  <c r="GL81" i="30"/>
  <c r="GD81" i="30"/>
  <c r="ED81" i="30"/>
  <c r="DJ81" i="30"/>
  <c r="DB81" i="30"/>
  <c r="CH81" i="30"/>
  <c r="HH81" i="30"/>
  <c r="GZ81" i="30"/>
  <c r="GR81" i="30"/>
  <c r="GJ81" i="30"/>
  <c r="GB81" i="30"/>
  <c r="EB81" i="30"/>
  <c r="DH81" i="30"/>
  <c r="CZ81" i="30"/>
  <c r="CF81" i="30"/>
  <c r="HF81" i="30"/>
  <c r="GX81" i="30"/>
  <c r="GP81" i="30"/>
  <c r="GH81" i="30"/>
  <c r="EH81" i="30"/>
  <c r="DZ81" i="30"/>
  <c r="DF81" i="30"/>
  <c r="CL81" i="30"/>
  <c r="CD81" i="30"/>
  <c r="A81" i="30"/>
  <c r="E83" i="85" s="1"/>
  <c r="E81" i="30"/>
  <c r="BJ81" i="30"/>
  <c r="C81" i="30"/>
  <c r="G81" i="30"/>
  <c r="BH81" i="30"/>
  <c r="H81" i="30"/>
  <c r="AV81" i="30"/>
  <c r="B81" i="30"/>
  <c r="BI81" i="30"/>
  <c r="D81" i="30"/>
  <c r="F81" i="30"/>
  <c r="HI49" i="30"/>
  <c r="HE49" i="30"/>
  <c r="HA49" i="30"/>
  <c r="GW49" i="30"/>
  <c r="GS49" i="30"/>
  <c r="GO49" i="30"/>
  <c r="GK49" i="30"/>
  <c r="GG49" i="30"/>
  <c r="GC49" i="30"/>
  <c r="EE49" i="30"/>
  <c r="EA49" i="30"/>
  <c r="DW49" i="30"/>
  <c r="DG49" i="30"/>
  <c r="DC49" i="30"/>
  <c r="CY49" i="30"/>
  <c r="CI49" i="30"/>
  <c r="CA49" i="30"/>
  <c r="HH49" i="30"/>
  <c r="HD49" i="30"/>
  <c r="GZ49" i="30"/>
  <c r="GV49" i="30"/>
  <c r="GR49" i="30"/>
  <c r="GN49" i="30"/>
  <c r="GJ49" i="30"/>
  <c r="GF49" i="30"/>
  <c r="GB49" i="30"/>
  <c r="EH49" i="30"/>
  <c r="ED49" i="30"/>
  <c r="DZ49" i="30"/>
  <c r="DJ49" i="30"/>
  <c r="DF49" i="30"/>
  <c r="DB49" i="30"/>
  <c r="CL49" i="30"/>
  <c r="CH49" i="30"/>
  <c r="CD49" i="30"/>
  <c r="HG49" i="30"/>
  <c r="HC49" i="30"/>
  <c r="GY49" i="30"/>
  <c r="GU49" i="30"/>
  <c r="GQ49" i="30"/>
  <c r="GM49" i="30"/>
  <c r="GI49" i="30"/>
  <c r="GE49" i="30"/>
  <c r="GA49" i="30"/>
  <c r="EG49" i="30"/>
  <c r="EC49" i="30"/>
  <c r="DY49" i="30"/>
  <c r="DI49" i="30"/>
  <c r="DE49" i="30"/>
  <c r="DA49" i="30"/>
  <c r="CK49" i="30"/>
  <c r="CG49" i="30"/>
  <c r="CC49" i="30"/>
  <c r="HJ49" i="30"/>
  <c r="HF49" i="30"/>
  <c r="HB49" i="30"/>
  <c r="GX49" i="30"/>
  <c r="GT49" i="30"/>
  <c r="GP49" i="30"/>
  <c r="GL49" i="30"/>
  <c r="GH49" i="30"/>
  <c r="GD49" i="30"/>
  <c r="EF49" i="30"/>
  <c r="EB49" i="30"/>
  <c r="DX49" i="30"/>
  <c r="DH49" i="30"/>
  <c r="DD49" i="30"/>
  <c r="CZ49" i="30"/>
  <c r="CJ49" i="30"/>
  <c r="CF49" i="30"/>
  <c r="CB49" i="30"/>
  <c r="B49" i="30"/>
  <c r="F49" i="30"/>
  <c r="AV49" i="30"/>
  <c r="D49" i="30"/>
  <c r="H49" i="30"/>
  <c r="BI49" i="30"/>
  <c r="A49" i="30"/>
  <c r="E51" i="85" s="1"/>
  <c r="E49" i="30"/>
  <c r="BJ49" i="30"/>
  <c r="C49" i="30"/>
  <c r="G49" i="30"/>
  <c r="BH49" i="30"/>
  <c r="B13" i="30"/>
  <c r="F13" i="30"/>
  <c r="HM13" i="30" s="1"/>
  <c r="C13" i="30"/>
  <c r="G13" i="30"/>
  <c r="HN13" i="30" s="1"/>
  <c r="BH13" i="30"/>
  <c r="D13" i="30"/>
  <c r="J13" i="30" s="1"/>
  <c r="CA13" i="30" s="1"/>
  <c r="GA13" i="30" s="1"/>
  <c r="H13" i="30"/>
  <c r="A13" i="30"/>
  <c r="E13" i="30"/>
  <c r="BJ13" i="30"/>
  <c r="HI200" i="30"/>
  <c r="HE200" i="30"/>
  <c r="HA200" i="30"/>
  <c r="GW200" i="30"/>
  <c r="GS200" i="30"/>
  <c r="GO200" i="30"/>
  <c r="GK200" i="30"/>
  <c r="GG200" i="30"/>
  <c r="GC200" i="30"/>
  <c r="EG200" i="30"/>
  <c r="EC200" i="30"/>
  <c r="DY200" i="30"/>
  <c r="DI200" i="30"/>
  <c r="DE200" i="30"/>
  <c r="DA200" i="30"/>
  <c r="CK200" i="30"/>
  <c r="CG200" i="30"/>
  <c r="CC200" i="30"/>
  <c r="HG200" i="30"/>
  <c r="HC200" i="30"/>
  <c r="GY200" i="30"/>
  <c r="GU200" i="30"/>
  <c r="GQ200" i="30"/>
  <c r="GM200" i="30"/>
  <c r="GI200" i="30"/>
  <c r="GE200" i="30"/>
  <c r="GA200" i="30"/>
  <c r="EE200" i="30"/>
  <c r="EA200" i="30"/>
  <c r="DW200" i="30"/>
  <c r="DG200" i="30"/>
  <c r="DC200" i="30"/>
  <c r="CY200" i="30"/>
  <c r="CI200" i="30"/>
  <c r="CA200" i="30"/>
  <c r="HF200" i="30"/>
  <c r="GX200" i="30"/>
  <c r="GP200" i="30"/>
  <c r="GH200" i="30"/>
  <c r="EH200" i="30"/>
  <c r="DZ200" i="30"/>
  <c r="DF200" i="30"/>
  <c r="CL200" i="30"/>
  <c r="CD200" i="30"/>
  <c r="HJ200" i="30"/>
  <c r="HB200" i="30"/>
  <c r="GT200" i="30"/>
  <c r="GL200" i="30"/>
  <c r="GD200" i="30"/>
  <c r="ED200" i="30"/>
  <c r="DJ200" i="30"/>
  <c r="DB200" i="30"/>
  <c r="CH200" i="30"/>
  <c r="GV200" i="30"/>
  <c r="GF200" i="30"/>
  <c r="DX200" i="30"/>
  <c r="CJ200" i="30"/>
  <c r="HH200" i="30"/>
  <c r="GR200" i="30"/>
  <c r="GB200" i="30"/>
  <c r="DH200" i="30"/>
  <c r="CF200" i="30"/>
  <c r="HD200" i="30"/>
  <c r="GN200" i="30"/>
  <c r="EF200" i="30"/>
  <c r="DD200" i="30"/>
  <c r="CB200" i="30"/>
  <c r="GZ200" i="30"/>
  <c r="GJ200" i="30"/>
  <c r="EB200" i="30"/>
  <c r="CZ200" i="30"/>
  <c r="A200" i="30"/>
  <c r="E202" i="85" s="1"/>
  <c r="E200" i="30"/>
  <c r="BJ200" i="30"/>
  <c r="B200" i="30"/>
  <c r="F200" i="30"/>
  <c r="AV200" i="30"/>
  <c r="D200" i="30"/>
  <c r="C200" i="30"/>
  <c r="G200" i="30"/>
  <c r="BH200" i="30"/>
  <c r="H200" i="30"/>
  <c r="BI200" i="30"/>
  <c r="HJ184" i="30"/>
  <c r="HF184" i="30"/>
  <c r="HB184" i="30"/>
  <c r="GX184" i="30"/>
  <c r="GT184" i="30"/>
  <c r="GP184" i="30"/>
  <c r="GL184" i="30"/>
  <c r="GH184" i="30"/>
  <c r="GD184" i="30"/>
  <c r="EG184" i="30"/>
  <c r="EC184" i="30"/>
  <c r="DY184" i="30"/>
  <c r="DI184" i="30"/>
  <c r="DE184" i="30"/>
  <c r="DA184" i="30"/>
  <c r="CK184" i="30"/>
  <c r="CG184" i="30"/>
  <c r="CC184" i="30"/>
  <c r="HH184" i="30"/>
  <c r="HD184" i="30"/>
  <c r="GZ184" i="30"/>
  <c r="GV184" i="30"/>
  <c r="GR184" i="30"/>
  <c r="GN184" i="30"/>
  <c r="GJ184" i="30"/>
  <c r="GF184" i="30"/>
  <c r="GB184" i="30"/>
  <c r="EE184" i="30"/>
  <c r="EA184" i="30"/>
  <c r="DW184" i="30"/>
  <c r="DG184" i="30"/>
  <c r="DC184" i="30"/>
  <c r="CY184" i="30"/>
  <c r="CI184" i="30"/>
  <c r="CA184" i="30"/>
  <c r="HG184" i="30"/>
  <c r="GY184" i="30"/>
  <c r="GQ184" i="30"/>
  <c r="GI184" i="30"/>
  <c r="GA184" i="30"/>
  <c r="EH184" i="30"/>
  <c r="DZ184" i="30"/>
  <c r="DF184" i="30"/>
  <c r="CL184" i="30"/>
  <c r="CD184" i="30"/>
  <c r="HE184" i="30"/>
  <c r="GW184" i="30"/>
  <c r="GO184" i="30"/>
  <c r="GG184" i="30"/>
  <c r="EF184" i="30"/>
  <c r="DX184" i="30"/>
  <c r="DD184" i="30"/>
  <c r="CJ184" i="30"/>
  <c r="CB184" i="30"/>
  <c r="HC184" i="30"/>
  <c r="GU184" i="30"/>
  <c r="GM184" i="30"/>
  <c r="GE184" i="30"/>
  <c r="ED184" i="30"/>
  <c r="DJ184" i="30"/>
  <c r="DB184" i="30"/>
  <c r="CH184" i="30"/>
  <c r="HI184" i="30"/>
  <c r="HA184" i="30"/>
  <c r="GS184" i="30"/>
  <c r="GK184" i="30"/>
  <c r="GC184" i="30"/>
  <c r="EB184" i="30"/>
  <c r="DH184" i="30"/>
  <c r="CZ184" i="30"/>
  <c r="CF184" i="30"/>
  <c r="B184" i="30"/>
  <c r="F184" i="30"/>
  <c r="AV184" i="30"/>
  <c r="A184" i="30"/>
  <c r="E186" i="85" s="1"/>
  <c r="E184" i="30"/>
  <c r="BJ184" i="30"/>
  <c r="C184" i="30"/>
  <c r="G184" i="30"/>
  <c r="BH184" i="30"/>
  <c r="D184" i="30"/>
  <c r="H184" i="30"/>
  <c r="BI184" i="30"/>
  <c r="HH168" i="30"/>
  <c r="HD168" i="30"/>
  <c r="GZ168" i="30"/>
  <c r="GV168" i="30"/>
  <c r="GR168" i="30"/>
  <c r="GN168" i="30"/>
  <c r="GJ168" i="30"/>
  <c r="GF168" i="30"/>
  <c r="GB168" i="30"/>
  <c r="EF168" i="30"/>
  <c r="EB168" i="30"/>
  <c r="DX168" i="30"/>
  <c r="DH168" i="30"/>
  <c r="DD168" i="30"/>
  <c r="CZ168" i="30"/>
  <c r="CJ168" i="30"/>
  <c r="CF168" i="30"/>
  <c r="CB168" i="30"/>
  <c r="HG168" i="30"/>
  <c r="HC168" i="30"/>
  <c r="GY168" i="30"/>
  <c r="GU168" i="30"/>
  <c r="GQ168" i="30"/>
  <c r="GM168" i="30"/>
  <c r="GI168" i="30"/>
  <c r="GE168" i="30"/>
  <c r="GA168" i="30"/>
  <c r="EE168" i="30"/>
  <c r="EA168" i="30"/>
  <c r="DW168" i="30"/>
  <c r="DG168" i="30"/>
  <c r="DC168" i="30"/>
  <c r="CY168" i="30"/>
  <c r="CI168" i="30"/>
  <c r="CA168" i="30"/>
  <c r="HJ168" i="30"/>
  <c r="HF168" i="30"/>
  <c r="HB168" i="30"/>
  <c r="GX168" i="30"/>
  <c r="GT168" i="30"/>
  <c r="GP168" i="30"/>
  <c r="GL168" i="30"/>
  <c r="GH168" i="30"/>
  <c r="GD168" i="30"/>
  <c r="EH168" i="30"/>
  <c r="ED168" i="30"/>
  <c r="DZ168" i="30"/>
  <c r="DJ168" i="30"/>
  <c r="DF168" i="30"/>
  <c r="DB168" i="30"/>
  <c r="CL168" i="30"/>
  <c r="CH168" i="30"/>
  <c r="CD168" i="30"/>
  <c r="HI168" i="30"/>
  <c r="HE168" i="30"/>
  <c r="HA168" i="30"/>
  <c r="GW168" i="30"/>
  <c r="GS168" i="30"/>
  <c r="GO168" i="30"/>
  <c r="GK168" i="30"/>
  <c r="GG168" i="30"/>
  <c r="GC168" i="30"/>
  <c r="EG168" i="30"/>
  <c r="EC168" i="30"/>
  <c r="DY168" i="30"/>
  <c r="DI168" i="30"/>
  <c r="DE168" i="30"/>
  <c r="DA168" i="30"/>
  <c r="CK168" i="30"/>
  <c r="CG168" i="30"/>
  <c r="CC168" i="30"/>
  <c r="C168" i="30"/>
  <c r="G168" i="30"/>
  <c r="BH168" i="30"/>
  <c r="A168" i="30"/>
  <c r="E170" i="85" s="1"/>
  <c r="E168" i="30"/>
  <c r="BJ168" i="30"/>
  <c r="D168" i="30"/>
  <c r="AV168" i="30"/>
  <c r="F168" i="30"/>
  <c r="BI168" i="30"/>
  <c r="H168" i="30"/>
  <c r="B168" i="30"/>
  <c r="HJ152" i="30"/>
  <c r="HF152" i="30"/>
  <c r="HB152" i="30"/>
  <c r="GX152" i="30"/>
  <c r="GT152" i="30"/>
  <c r="GP152" i="30"/>
  <c r="GL152" i="30"/>
  <c r="GH152" i="30"/>
  <c r="GD152" i="30"/>
  <c r="EG152" i="30"/>
  <c r="EC152" i="30"/>
  <c r="DY152" i="30"/>
  <c r="DI152" i="30"/>
  <c r="DE152" i="30"/>
  <c r="DA152" i="30"/>
  <c r="CK152" i="30"/>
  <c r="CG152" i="30"/>
  <c r="CC152" i="30"/>
  <c r="HI152" i="30"/>
  <c r="HE152" i="30"/>
  <c r="HA152" i="30"/>
  <c r="GW152" i="30"/>
  <c r="GS152" i="30"/>
  <c r="GO152" i="30"/>
  <c r="GK152" i="30"/>
  <c r="GG152" i="30"/>
  <c r="GC152" i="30"/>
  <c r="EF152" i="30"/>
  <c r="EB152" i="30"/>
  <c r="DX152" i="30"/>
  <c r="DH152" i="30"/>
  <c r="DD152" i="30"/>
  <c r="CZ152" i="30"/>
  <c r="CJ152" i="30"/>
  <c r="CF152" i="30"/>
  <c r="CB152" i="30"/>
  <c r="HH152" i="30"/>
  <c r="HD152" i="30"/>
  <c r="GZ152" i="30"/>
  <c r="GV152" i="30"/>
  <c r="GR152" i="30"/>
  <c r="GN152" i="30"/>
  <c r="GJ152" i="30"/>
  <c r="GF152" i="30"/>
  <c r="GB152" i="30"/>
  <c r="EE152" i="30"/>
  <c r="EA152" i="30"/>
  <c r="DW152" i="30"/>
  <c r="DG152" i="30"/>
  <c r="DC152" i="30"/>
  <c r="CY152" i="30"/>
  <c r="CI152" i="30"/>
  <c r="CA152" i="30"/>
  <c r="HG152" i="30"/>
  <c r="HC152" i="30"/>
  <c r="GY152" i="30"/>
  <c r="GU152" i="30"/>
  <c r="GQ152" i="30"/>
  <c r="GM152" i="30"/>
  <c r="GI152" i="30"/>
  <c r="GE152" i="30"/>
  <c r="GA152" i="30"/>
  <c r="EH152" i="30"/>
  <c r="ED152" i="30"/>
  <c r="DZ152" i="30"/>
  <c r="DJ152" i="30"/>
  <c r="DF152" i="30"/>
  <c r="DB152" i="30"/>
  <c r="CL152" i="30"/>
  <c r="CH152" i="30"/>
  <c r="CD152" i="30"/>
  <c r="D152" i="30"/>
  <c r="H152" i="30"/>
  <c r="BI152" i="30"/>
  <c r="B152" i="30"/>
  <c r="F152" i="30"/>
  <c r="AV152" i="30"/>
  <c r="E152" i="30"/>
  <c r="G152" i="30"/>
  <c r="A152" i="30"/>
  <c r="E154" i="85" s="1"/>
  <c r="BH152" i="30"/>
  <c r="C152" i="30"/>
  <c r="N152" i="30" s="1"/>
  <c r="BJ152" i="30"/>
  <c r="HI136" i="30"/>
  <c r="HE136" i="30"/>
  <c r="HA136" i="30"/>
  <c r="GW136" i="30"/>
  <c r="GS136" i="30"/>
  <c r="GO136" i="30"/>
  <c r="GK136" i="30"/>
  <c r="GG136" i="30"/>
  <c r="GC136" i="30"/>
  <c r="EH136" i="30"/>
  <c r="ED136" i="30"/>
  <c r="DZ136" i="30"/>
  <c r="DJ136" i="30"/>
  <c r="DF136" i="30"/>
  <c r="DB136" i="30"/>
  <c r="CL136" i="30"/>
  <c r="CH136" i="30"/>
  <c r="CD136" i="30"/>
  <c r="HH136" i="30"/>
  <c r="HD136" i="30"/>
  <c r="GZ136" i="30"/>
  <c r="GV136" i="30"/>
  <c r="GR136" i="30"/>
  <c r="GN136" i="30"/>
  <c r="GJ136" i="30"/>
  <c r="GF136" i="30"/>
  <c r="GB136" i="30"/>
  <c r="EG136" i="30"/>
  <c r="EC136" i="30"/>
  <c r="DY136" i="30"/>
  <c r="DI136" i="30"/>
  <c r="DE136" i="30"/>
  <c r="DA136" i="30"/>
  <c r="CK136" i="30"/>
  <c r="CG136" i="30"/>
  <c r="CC136" i="30"/>
  <c r="HG136" i="30"/>
  <c r="HC136" i="30"/>
  <c r="GY136" i="30"/>
  <c r="GU136" i="30"/>
  <c r="GQ136" i="30"/>
  <c r="GM136" i="30"/>
  <c r="GI136" i="30"/>
  <c r="GE136" i="30"/>
  <c r="GA136" i="30"/>
  <c r="EF136" i="30"/>
  <c r="EB136" i="30"/>
  <c r="DX136" i="30"/>
  <c r="DH136" i="30"/>
  <c r="DD136" i="30"/>
  <c r="CZ136" i="30"/>
  <c r="CJ136" i="30"/>
  <c r="CF136" i="30"/>
  <c r="CB136" i="30"/>
  <c r="HJ136" i="30"/>
  <c r="HF136" i="30"/>
  <c r="HB136" i="30"/>
  <c r="GX136" i="30"/>
  <c r="GT136" i="30"/>
  <c r="GP136" i="30"/>
  <c r="GL136" i="30"/>
  <c r="GH136" i="30"/>
  <c r="GD136" i="30"/>
  <c r="EE136" i="30"/>
  <c r="EA136" i="30"/>
  <c r="DW136" i="30"/>
  <c r="DG136" i="30"/>
  <c r="DC136" i="30"/>
  <c r="CY136" i="30"/>
  <c r="CI136" i="30"/>
  <c r="CA136" i="30"/>
  <c r="D136" i="30"/>
  <c r="H136" i="30"/>
  <c r="B136" i="30"/>
  <c r="F136" i="30"/>
  <c r="BI136" i="30"/>
  <c r="E136" i="30"/>
  <c r="BJ136" i="30"/>
  <c r="BH136" i="30"/>
  <c r="G136" i="30"/>
  <c r="A136" i="30"/>
  <c r="E138" i="85" s="1"/>
  <c r="AV136" i="30"/>
  <c r="C136" i="30"/>
  <c r="HJ120" i="30"/>
  <c r="HF120" i="30"/>
  <c r="HB120" i="30"/>
  <c r="GX120" i="30"/>
  <c r="GT120" i="30"/>
  <c r="GP120" i="30"/>
  <c r="GL120" i="30"/>
  <c r="GH120" i="30"/>
  <c r="GD120" i="30"/>
  <c r="EG120" i="30"/>
  <c r="EC120" i="30"/>
  <c r="DY120" i="30"/>
  <c r="DI120" i="30"/>
  <c r="DE120" i="30"/>
  <c r="DA120" i="30"/>
  <c r="CK120" i="30"/>
  <c r="CG120" i="30"/>
  <c r="CC120" i="30"/>
  <c r="HI120" i="30"/>
  <c r="HE120" i="30"/>
  <c r="HA120" i="30"/>
  <c r="GW120" i="30"/>
  <c r="GS120" i="30"/>
  <c r="GO120" i="30"/>
  <c r="GK120" i="30"/>
  <c r="GG120" i="30"/>
  <c r="GC120" i="30"/>
  <c r="EF120" i="30"/>
  <c r="EB120" i="30"/>
  <c r="DX120" i="30"/>
  <c r="DH120" i="30"/>
  <c r="DD120" i="30"/>
  <c r="CZ120" i="30"/>
  <c r="CJ120" i="30"/>
  <c r="CF120" i="30"/>
  <c r="CB120" i="30"/>
  <c r="HH120" i="30"/>
  <c r="HD120" i="30"/>
  <c r="GZ120" i="30"/>
  <c r="GV120" i="30"/>
  <c r="GR120" i="30"/>
  <c r="GN120" i="30"/>
  <c r="GJ120" i="30"/>
  <c r="GF120" i="30"/>
  <c r="GB120" i="30"/>
  <c r="EE120" i="30"/>
  <c r="EA120" i="30"/>
  <c r="DW120" i="30"/>
  <c r="DG120" i="30"/>
  <c r="DC120" i="30"/>
  <c r="CY120" i="30"/>
  <c r="CI120" i="30"/>
  <c r="CA120" i="30"/>
  <c r="HG120" i="30"/>
  <c r="HC120" i="30"/>
  <c r="GY120" i="30"/>
  <c r="GU120" i="30"/>
  <c r="GQ120" i="30"/>
  <c r="GM120" i="30"/>
  <c r="GI120" i="30"/>
  <c r="GE120" i="30"/>
  <c r="GA120" i="30"/>
  <c r="EH120" i="30"/>
  <c r="ED120" i="30"/>
  <c r="DZ120" i="30"/>
  <c r="DJ120" i="30"/>
  <c r="DF120" i="30"/>
  <c r="DB120" i="30"/>
  <c r="CL120" i="30"/>
  <c r="CH120" i="30"/>
  <c r="CD120" i="30"/>
  <c r="D120" i="30"/>
  <c r="H120" i="30"/>
  <c r="BI120" i="30"/>
  <c r="B120" i="30"/>
  <c r="F120" i="30"/>
  <c r="AV120" i="30"/>
  <c r="A120" i="30"/>
  <c r="E122" i="85" s="1"/>
  <c r="BH120" i="30"/>
  <c r="G120" i="30"/>
  <c r="C120" i="30"/>
  <c r="BJ120" i="30"/>
  <c r="E120" i="30"/>
  <c r="HH104" i="30"/>
  <c r="HD104" i="30"/>
  <c r="GZ104" i="30"/>
  <c r="GV104" i="30"/>
  <c r="GR104" i="30"/>
  <c r="GN104" i="30"/>
  <c r="GJ104" i="30"/>
  <c r="GF104" i="30"/>
  <c r="GB104" i="30"/>
  <c r="EH104" i="30"/>
  <c r="ED104" i="30"/>
  <c r="DZ104" i="30"/>
  <c r="DJ104" i="30"/>
  <c r="DF104" i="30"/>
  <c r="DB104" i="30"/>
  <c r="CL104" i="30"/>
  <c r="CH104" i="30"/>
  <c r="CD104" i="30"/>
  <c r="HG104" i="30"/>
  <c r="HC104" i="30"/>
  <c r="GY104" i="30"/>
  <c r="GU104" i="30"/>
  <c r="GQ104" i="30"/>
  <c r="GM104" i="30"/>
  <c r="GI104" i="30"/>
  <c r="GE104" i="30"/>
  <c r="GA104" i="30"/>
  <c r="EG104" i="30"/>
  <c r="EC104" i="30"/>
  <c r="DY104" i="30"/>
  <c r="DI104" i="30"/>
  <c r="DE104" i="30"/>
  <c r="DA104" i="30"/>
  <c r="CK104" i="30"/>
  <c r="CG104" i="30"/>
  <c r="CC104" i="30"/>
  <c r="HJ104" i="30"/>
  <c r="HF104" i="30"/>
  <c r="HB104" i="30"/>
  <c r="GX104" i="30"/>
  <c r="GT104" i="30"/>
  <c r="GP104" i="30"/>
  <c r="GL104" i="30"/>
  <c r="GH104" i="30"/>
  <c r="GD104" i="30"/>
  <c r="EF104" i="30"/>
  <c r="EB104" i="30"/>
  <c r="DX104" i="30"/>
  <c r="DH104" i="30"/>
  <c r="DD104" i="30"/>
  <c r="CZ104" i="30"/>
  <c r="CJ104" i="30"/>
  <c r="CF104" i="30"/>
  <c r="CB104" i="30"/>
  <c r="HI104" i="30"/>
  <c r="HE104" i="30"/>
  <c r="HA104" i="30"/>
  <c r="GW104" i="30"/>
  <c r="GS104" i="30"/>
  <c r="GO104" i="30"/>
  <c r="GK104" i="30"/>
  <c r="GG104" i="30"/>
  <c r="GC104" i="30"/>
  <c r="EE104" i="30"/>
  <c r="EA104" i="30"/>
  <c r="DW104" i="30"/>
  <c r="DG104" i="30"/>
  <c r="DC104" i="30"/>
  <c r="CY104" i="30"/>
  <c r="CI104" i="30"/>
  <c r="CA104" i="30"/>
  <c r="A104" i="30"/>
  <c r="E106" i="85" s="1"/>
  <c r="E104" i="30"/>
  <c r="BI104" i="30"/>
  <c r="C104" i="30"/>
  <c r="G104" i="30"/>
  <c r="AV104" i="30"/>
  <c r="F104" i="30"/>
  <c r="D104" i="30"/>
  <c r="H104" i="30"/>
  <c r="B104" i="30"/>
  <c r="BH104" i="30"/>
  <c r="BJ104" i="30"/>
  <c r="HG88" i="30"/>
  <c r="HC88" i="30"/>
  <c r="GY88" i="30"/>
  <c r="GU88" i="30"/>
  <c r="GQ88" i="30"/>
  <c r="GM88" i="30"/>
  <c r="GI88" i="30"/>
  <c r="GE88" i="30"/>
  <c r="GA88" i="30"/>
  <c r="EG88" i="30"/>
  <c r="EC88" i="30"/>
  <c r="DY88" i="30"/>
  <c r="DI88" i="30"/>
  <c r="DE88" i="30"/>
  <c r="DA88" i="30"/>
  <c r="CK88" i="30"/>
  <c r="CG88" i="30"/>
  <c r="CC88" i="30"/>
  <c r="HJ88" i="30"/>
  <c r="HF88" i="30"/>
  <c r="HB88" i="30"/>
  <c r="GX88" i="30"/>
  <c r="GT88" i="30"/>
  <c r="GP88" i="30"/>
  <c r="GL88" i="30"/>
  <c r="GH88" i="30"/>
  <c r="GD88" i="30"/>
  <c r="HI88" i="30"/>
  <c r="HE88" i="30"/>
  <c r="HA88" i="30"/>
  <c r="GW88" i="30"/>
  <c r="GS88" i="30"/>
  <c r="GO88" i="30"/>
  <c r="GK88" i="30"/>
  <c r="GG88" i="30"/>
  <c r="GC88" i="30"/>
  <c r="EE88" i="30"/>
  <c r="EA88" i="30"/>
  <c r="DW88" i="30"/>
  <c r="DG88" i="30"/>
  <c r="DC88" i="30"/>
  <c r="CY88" i="30"/>
  <c r="CI88" i="30"/>
  <c r="CA88" i="30"/>
  <c r="HH88" i="30"/>
  <c r="GR88" i="30"/>
  <c r="GB88" i="30"/>
  <c r="EF88" i="30"/>
  <c r="DX88" i="30"/>
  <c r="DD88" i="30"/>
  <c r="CJ88" i="30"/>
  <c r="CB88" i="30"/>
  <c r="HD88" i="30"/>
  <c r="GN88" i="30"/>
  <c r="ED88" i="30"/>
  <c r="DJ88" i="30"/>
  <c r="DB88" i="30"/>
  <c r="CH88" i="30"/>
  <c r="GZ88" i="30"/>
  <c r="GJ88" i="30"/>
  <c r="EB88" i="30"/>
  <c r="DH88" i="30"/>
  <c r="CZ88" i="30"/>
  <c r="CF88" i="30"/>
  <c r="GV88" i="30"/>
  <c r="GF88" i="30"/>
  <c r="EH88" i="30"/>
  <c r="DZ88" i="30"/>
  <c r="DF88" i="30"/>
  <c r="CL88" i="30"/>
  <c r="CD88" i="30"/>
  <c r="D88" i="30"/>
  <c r="H88" i="30"/>
  <c r="AV88" i="30"/>
  <c r="B88" i="30"/>
  <c r="F88" i="30"/>
  <c r="BI88" i="30"/>
  <c r="A88" i="30"/>
  <c r="E90" i="85" s="1"/>
  <c r="BJ88" i="30"/>
  <c r="C88" i="30"/>
  <c r="E88" i="30"/>
  <c r="G88" i="30"/>
  <c r="BH88" i="30"/>
  <c r="HG72" i="30"/>
  <c r="HC72" i="30"/>
  <c r="GY72" i="30"/>
  <c r="GU72" i="30"/>
  <c r="GQ72" i="30"/>
  <c r="GM72" i="30"/>
  <c r="GI72" i="30"/>
  <c r="GE72" i="30"/>
  <c r="GA72" i="30"/>
  <c r="EE72" i="30"/>
  <c r="EA72" i="30"/>
  <c r="DW72" i="30"/>
  <c r="DG72" i="30"/>
  <c r="DC72" i="30"/>
  <c r="CY72" i="30"/>
  <c r="CI72" i="30"/>
  <c r="CA72" i="30"/>
  <c r="HJ72" i="30"/>
  <c r="HF72" i="30"/>
  <c r="HB72" i="30"/>
  <c r="GX72" i="30"/>
  <c r="GT72" i="30"/>
  <c r="GP72" i="30"/>
  <c r="GL72" i="30"/>
  <c r="GH72" i="30"/>
  <c r="GD72" i="30"/>
  <c r="EH72" i="30"/>
  <c r="ED72" i="30"/>
  <c r="DZ72" i="30"/>
  <c r="DJ72" i="30"/>
  <c r="DF72" i="30"/>
  <c r="DB72" i="30"/>
  <c r="CL72" i="30"/>
  <c r="CH72" i="30"/>
  <c r="CD72" i="30"/>
  <c r="HI72" i="30"/>
  <c r="HE72" i="30"/>
  <c r="HA72" i="30"/>
  <c r="GW72" i="30"/>
  <c r="GS72" i="30"/>
  <c r="GO72" i="30"/>
  <c r="GK72" i="30"/>
  <c r="GG72" i="30"/>
  <c r="GC72" i="30"/>
  <c r="EG72" i="30"/>
  <c r="EC72" i="30"/>
  <c r="DY72" i="30"/>
  <c r="DI72" i="30"/>
  <c r="DE72" i="30"/>
  <c r="DA72" i="30"/>
  <c r="CK72" i="30"/>
  <c r="CG72" i="30"/>
  <c r="CC72" i="30"/>
  <c r="HH72" i="30"/>
  <c r="HD72" i="30"/>
  <c r="GZ72" i="30"/>
  <c r="GV72" i="30"/>
  <c r="GR72" i="30"/>
  <c r="GN72" i="30"/>
  <c r="GJ72" i="30"/>
  <c r="GF72" i="30"/>
  <c r="GB72" i="30"/>
  <c r="EF72" i="30"/>
  <c r="EB72" i="30"/>
  <c r="DX72" i="30"/>
  <c r="DH72" i="30"/>
  <c r="DD72" i="30"/>
  <c r="CZ72" i="30"/>
  <c r="CJ72" i="30"/>
  <c r="CF72" i="30"/>
  <c r="CB72" i="30"/>
  <c r="D72" i="30"/>
  <c r="H72" i="30"/>
  <c r="BI72" i="30"/>
  <c r="B72" i="30"/>
  <c r="F72" i="30"/>
  <c r="AV72" i="30"/>
  <c r="A72" i="30"/>
  <c r="E74" i="85" s="1"/>
  <c r="BH72" i="30"/>
  <c r="C72" i="30"/>
  <c r="BJ72" i="30"/>
  <c r="E72" i="30"/>
  <c r="G72" i="30"/>
  <c r="HG56" i="30"/>
  <c r="HC56" i="30"/>
  <c r="GY56" i="30"/>
  <c r="GU56" i="30"/>
  <c r="GQ56" i="30"/>
  <c r="GM56" i="30"/>
  <c r="GI56" i="30"/>
  <c r="GE56" i="30"/>
  <c r="GA56" i="30"/>
  <c r="EH56" i="30"/>
  <c r="ED56" i="30"/>
  <c r="DZ56" i="30"/>
  <c r="DJ56" i="30"/>
  <c r="DF56" i="30"/>
  <c r="DB56" i="30"/>
  <c r="CL56" i="30"/>
  <c r="CH56" i="30"/>
  <c r="CD56" i="30"/>
  <c r="HJ56" i="30"/>
  <c r="HF56" i="30"/>
  <c r="HB56" i="30"/>
  <c r="GX56" i="30"/>
  <c r="GT56" i="30"/>
  <c r="GP56" i="30"/>
  <c r="GL56" i="30"/>
  <c r="GH56" i="30"/>
  <c r="GD56" i="30"/>
  <c r="EG56" i="30"/>
  <c r="EC56" i="30"/>
  <c r="DY56" i="30"/>
  <c r="DI56" i="30"/>
  <c r="DE56" i="30"/>
  <c r="DA56" i="30"/>
  <c r="CK56" i="30"/>
  <c r="CG56" i="30"/>
  <c r="CC56" i="30"/>
  <c r="HI56" i="30"/>
  <c r="HE56" i="30"/>
  <c r="HA56" i="30"/>
  <c r="GW56" i="30"/>
  <c r="GS56" i="30"/>
  <c r="GO56" i="30"/>
  <c r="GK56" i="30"/>
  <c r="GG56" i="30"/>
  <c r="GC56" i="30"/>
  <c r="EF56" i="30"/>
  <c r="EB56" i="30"/>
  <c r="DX56" i="30"/>
  <c r="DH56" i="30"/>
  <c r="DD56" i="30"/>
  <c r="CZ56" i="30"/>
  <c r="CJ56" i="30"/>
  <c r="CF56" i="30"/>
  <c r="CB56" i="30"/>
  <c r="HH56" i="30"/>
  <c r="HD56" i="30"/>
  <c r="GZ56" i="30"/>
  <c r="GV56" i="30"/>
  <c r="GR56" i="30"/>
  <c r="GN56" i="30"/>
  <c r="GJ56" i="30"/>
  <c r="GF56" i="30"/>
  <c r="GB56" i="30"/>
  <c r="EE56" i="30"/>
  <c r="EA56" i="30"/>
  <c r="DW56" i="30"/>
  <c r="DG56" i="30"/>
  <c r="DC56" i="30"/>
  <c r="CY56" i="30"/>
  <c r="CI56" i="30"/>
  <c r="CA56" i="30"/>
  <c r="D56" i="30"/>
  <c r="H56" i="30"/>
  <c r="AV56" i="30"/>
  <c r="B56" i="30"/>
  <c r="F56" i="30"/>
  <c r="BI56" i="30"/>
  <c r="A56" i="30"/>
  <c r="E58" i="85" s="1"/>
  <c r="BJ56" i="30"/>
  <c r="G56" i="30"/>
  <c r="BH56" i="30"/>
  <c r="C56" i="30"/>
  <c r="E56" i="30"/>
  <c r="C40" i="30"/>
  <c r="G40" i="30"/>
  <c r="HN40" i="30" s="1"/>
  <c r="BH40" i="30"/>
  <c r="A40" i="30"/>
  <c r="E40" i="30"/>
  <c r="BJ40" i="30"/>
  <c r="B40" i="30"/>
  <c r="F40" i="30"/>
  <c r="HM40" i="30" s="1"/>
  <c r="H40" i="30"/>
  <c r="BI40" i="30"/>
  <c r="D40" i="30"/>
  <c r="J40" i="30" s="1"/>
  <c r="CA40" i="30" s="1"/>
  <c r="GA40" i="30" s="1"/>
  <c r="B24" i="30"/>
  <c r="F24" i="30"/>
  <c r="HM24" i="30" s="1"/>
  <c r="D24" i="30"/>
  <c r="H24" i="30"/>
  <c r="A24" i="30"/>
  <c r="E24" i="30"/>
  <c r="BJ24" i="30"/>
  <c r="G24" i="30"/>
  <c r="HN24" i="30" s="1"/>
  <c r="C24" i="30"/>
  <c r="BH24" i="30"/>
  <c r="HI203" i="30"/>
  <c r="HE203" i="30"/>
  <c r="HA203" i="30"/>
  <c r="GW203" i="30"/>
  <c r="GS203" i="30"/>
  <c r="GO203" i="30"/>
  <c r="GK203" i="30"/>
  <c r="GG203" i="30"/>
  <c r="HG203" i="30"/>
  <c r="HC203" i="30"/>
  <c r="GY203" i="30"/>
  <c r="GU203" i="30"/>
  <c r="GQ203" i="30"/>
  <c r="GM203" i="30"/>
  <c r="GI203" i="30"/>
  <c r="GE203" i="30"/>
  <c r="HD203" i="30"/>
  <c r="GV203" i="30"/>
  <c r="GN203" i="30"/>
  <c r="GF203" i="30"/>
  <c r="GA203" i="30"/>
  <c r="EH203" i="30"/>
  <c r="ED203" i="30"/>
  <c r="DZ203" i="30"/>
  <c r="DJ203" i="30"/>
  <c r="DF203" i="30"/>
  <c r="DB203" i="30"/>
  <c r="CL203" i="30"/>
  <c r="CH203" i="30"/>
  <c r="CD203" i="30"/>
  <c r="HH203" i="30"/>
  <c r="GZ203" i="30"/>
  <c r="GR203" i="30"/>
  <c r="GJ203" i="30"/>
  <c r="GC203" i="30"/>
  <c r="EF203" i="30"/>
  <c r="EB203" i="30"/>
  <c r="DX203" i="30"/>
  <c r="DH203" i="30"/>
  <c r="DD203" i="30"/>
  <c r="CZ203" i="30"/>
  <c r="CJ203" i="30"/>
  <c r="CF203" i="30"/>
  <c r="CB203" i="30"/>
  <c r="HB203" i="30"/>
  <c r="GL203" i="30"/>
  <c r="EE203" i="30"/>
  <c r="DW203" i="30"/>
  <c r="DC203" i="30"/>
  <c r="CI203" i="30"/>
  <c r="CA203" i="30"/>
  <c r="HJ203" i="30"/>
  <c r="GT203" i="30"/>
  <c r="GD203" i="30"/>
  <c r="EA203" i="30"/>
  <c r="DG203" i="30"/>
  <c r="CY203" i="30"/>
  <c r="GH203" i="30"/>
  <c r="DI203" i="30"/>
  <c r="CG203" i="30"/>
  <c r="GX203" i="30"/>
  <c r="EC203" i="30"/>
  <c r="DA203" i="30"/>
  <c r="DY203" i="30"/>
  <c r="HF203" i="30"/>
  <c r="DE203" i="30"/>
  <c r="GP203" i="30"/>
  <c r="CK203" i="30"/>
  <c r="GB203" i="30"/>
  <c r="EG203" i="30"/>
  <c r="CC203" i="30"/>
  <c r="D203" i="30"/>
  <c r="H203" i="30"/>
  <c r="AV203" i="30"/>
  <c r="A203" i="30"/>
  <c r="E205" i="85" s="1"/>
  <c r="E203" i="30"/>
  <c r="BH203" i="30"/>
  <c r="G203" i="30"/>
  <c r="BJ203" i="30"/>
  <c r="B203" i="30"/>
  <c r="F203" i="30"/>
  <c r="BI203" i="30"/>
  <c r="C203" i="30"/>
  <c r="HI179" i="30"/>
  <c r="HE179" i="30"/>
  <c r="HA179" i="30"/>
  <c r="GW179" i="30"/>
  <c r="GS179" i="30"/>
  <c r="GO179" i="30"/>
  <c r="GK179" i="30"/>
  <c r="GG179" i="30"/>
  <c r="GC179" i="30"/>
  <c r="EF179" i="30"/>
  <c r="EB179" i="30"/>
  <c r="DX179" i="30"/>
  <c r="DH179" i="30"/>
  <c r="DD179" i="30"/>
  <c r="CZ179" i="30"/>
  <c r="CJ179" i="30"/>
  <c r="CF179" i="30"/>
  <c r="CB179" i="30"/>
  <c r="HG179" i="30"/>
  <c r="HC179" i="30"/>
  <c r="GY179" i="30"/>
  <c r="GU179" i="30"/>
  <c r="GQ179" i="30"/>
  <c r="GM179" i="30"/>
  <c r="GI179" i="30"/>
  <c r="GE179" i="30"/>
  <c r="GA179" i="30"/>
  <c r="EH179" i="30"/>
  <c r="ED179" i="30"/>
  <c r="DZ179" i="30"/>
  <c r="DJ179" i="30"/>
  <c r="DF179" i="30"/>
  <c r="DB179" i="30"/>
  <c r="CL179" i="30"/>
  <c r="CH179" i="30"/>
  <c r="CD179" i="30"/>
  <c r="HF179" i="30"/>
  <c r="GX179" i="30"/>
  <c r="GP179" i="30"/>
  <c r="GH179" i="30"/>
  <c r="EE179" i="30"/>
  <c r="DW179" i="30"/>
  <c r="DC179" i="30"/>
  <c r="CI179" i="30"/>
  <c r="CA179" i="30"/>
  <c r="HD179" i="30"/>
  <c r="GV179" i="30"/>
  <c r="GN179" i="30"/>
  <c r="GF179" i="30"/>
  <c r="EC179" i="30"/>
  <c r="DI179" i="30"/>
  <c r="DA179" i="30"/>
  <c r="CG179" i="30"/>
  <c r="HJ179" i="30"/>
  <c r="HB179" i="30"/>
  <c r="GT179" i="30"/>
  <c r="GL179" i="30"/>
  <c r="GD179" i="30"/>
  <c r="EA179" i="30"/>
  <c r="DG179" i="30"/>
  <c r="CY179" i="30"/>
  <c r="HH179" i="30"/>
  <c r="GZ179" i="30"/>
  <c r="GR179" i="30"/>
  <c r="GJ179" i="30"/>
  <c r="GB179" i="30"/>
  <c r="EG179" i="30"/>
  <c r="DY179" i="30"/>
  <c r="DE179" i="30"/>
  <c r="CK179" i="30"/>
  <c r="CC179" i="30"/>
  <c r="D179" i="30"/>
  <c r="H179" i="30"/>
  <c r="BI179" i="30"/>
  <c r="B179" i="30"/>
  <c r="F179" i="30"/>
  <c r="AV179" i="30"/>
  <c r="C179" i="30"/>
  <c r="BJ179" i="30"/>
  <c r="BH179" i="30"/>
  <c r="E179" i="30"/>
  <c r="G179" i="30"/>
  <c r="A179" i="30"/>
  <c r="E181" i="85" s="1"/>
  <c r="HI147" i="30"/>
  <c r="HE147" i="30"/>
  <c r="HA147" i="30"/>
  <c r="GW147" i="30"/>
  <c r="GS147" i="30"/>
  <c r="GO147" i="30"/>
  <c r="GK147" i="30"/>
  <c r="GG147" i="30"/>
  <c r="GC147" i="30"/>
  <c r="EF147" i="30"/>
  <c r="EB147" i="30"/>
  <c r="DX147" i="30"/>
  <c r="DH147" i="30"/>
  <c r="DD147" i="30"/>
  <c r="CZ147" i="30"/>
  <c r="CJ147" i="30"/>
  <c r="CF147" i="30"/>
  <c r="CB147" i="30"/>
  <c r="HH147" i="30"/>
  <c r="HD147" i="30"/>
  <c r="GZ147" i="30"/>
  <c r="GV147" i="30"/>
  <c r="GR147" i="30"/>
  <c r="GN147" i="30"/>
  <c r="GJ147" i="30"/>
  <c r="GF147" i="30"/>
  <c r="GB147" i="30"/>
  <c r="EE147" i="30"/>
  <c r="EA147" i="30"/>
  <c r="DW147" i="30"/>
  <c r="DG147" i="30"/>
  <c r="DC147" i="30"/>
  <c r="CY147" i="30"/>
  <c r="CI147" i="30"/>
  <c r="CA147" i="30"/>
  <c r="HG147" i="30"/>
  <c r="HC147" i="30"/>
  <c r="GY147" i="30"/>
  <c r="GU147" i="30"/>
  <c r="GQ147" i="30"/>
  <c r="GM147" i="30"/>
  <c r="GI147" i="30"/>
  <c r="GE147" i="30"/>
  <c r="GA147" i="30"/>
  <c r="EH147" i="30"/>
  <c r="ED147" i="30"/>
  <c r="DZ147" i="30"/>
  <c r="DJ147" i="30"/>
  <c r="DF147" i="30"/>
  <c r="DB147" i="30"/>
  <c r="CL147" i="30"/>
  <c r="CH147" i="30"/>
  <c r="CD147" i="30"/>
  <c r="HJ147" i="30"/>
  <c r="HF147" i="30"/>
  <c r="HB147" i="30"/>
  <c r="GX147" i="30"/>
  <c r="GT147" i="30"/>
  <c r="GP147" i="30"/>
  <c r="GL147" i="30"/>
  <c r="GH147" i="30"/>
  <c r="GD147" i="30"/>
  <c r="EG147" i="30"/>
  <c r="EC147" i="30"/>
  <c r="DY147" i="30"/>
  <c r="DI147" i="30"/>
  <c r="DE147" i="30"/>
  <c r="DA147" i="30"/>
  <c r="CK147" i="30"/>
  <c r="CG147" i="30"/>
  <c r="CC147" i="30"/>
  <c r="A147" i="30"/>
  <c r="E149" i="85" s="1"/>
  <c r="E147" i="30"/>
  <c r="BJ147" i="30"/>
  <c r="C147" i="30"/>
  <c r="G147" i="30"/>
  <c r="BH147" i="30"/>
  <c r="H147" i="30"/>
  <c r="F147" i="30"/>
  <c r="B147" i="30"/>
  <c r="D147" i="30"/>
  <c r="AV147" i="30"/>
  <c r="BI147" i="30"/>
  <c r="HI119" i="30"/>
  <c r="HE119" i="30"/>
  <c r="HA119" i="30"/>
  <c r="GW119" i="30"/>
  <c r="GS119" i="30"/>
  <c r="GO119" i="30"/>
  <c r="GK119" i="30"/>
  <c r="GG119" i="30"/>
  <c r="GC119" i="30"/>
  <c r="EE119" i="30"/>
  <c r="EA119" i="30"/>
  <c r="DW119" i="30"/>
  <c r="DG119" i="30"/>
  <c r="DC119" i="30"/>
  <c r="CY119" i="30"/>
  <c r="CI119" i="30"/>
  <c r="CA119" i="30"/>
  <c r="HH119" i="30"/>
  <c r="HD119" i="30"/>
  <c r="GZ119" i="30"/>
  <c r="GV119" i="30"/>
  <c r="GR119" i="30"/>
  <c r="GN119" i="30"/>
  <c r="GJ119" i="30"/>
  <c r="GF119" i="30"/>
  <c r="GB119" i="30"/>
  <c r="EH119" i="30"/>
  <c r="ED119" i="30"/>
  <c r="DZ119" i="30"/>
  <c r="DJ119" i="30"/>
  <c r="DF119" i="30"/>
  <c r="DB119" i="30"/>
  <c r="CL119" i="30"/>
  <c r="CH119" i="30"/>
  <c r="CD119" i="30"/>
  <c r="HG119" i="30"/>
  <c r="HC119" i="30"/>
  <c r="GY119" i="30"/>
  <c r="GU119" i="30"/>
  <c r="GQ119" i="30"/>
  <c r="GM119" i="30"/>
  <c r="GI119" i="30"/>
  <c r="GE119" i="30"/>
  <c r="GA119" i="30"/>
  <c r="EG119" i="30"/>
  <c r="EC119" i="30"/>
  <c r="DY119" i="30"/>
  <c r="DI119" i="30"/>
  <c r="DE119" i="30"/>
  <c r="DA119" i="30"/>
  <c r="CK119" i="30"/>
  <c r="CG119" i="30"/>
  <c r="CC119" i="30"/>
  <c r="HJ119" i="30"/>
  <c r="HF119" i="30"/>
  <c r="HB119" i="30"/>
  <c r="GX119" i="30"/>
  <c r="GT119" i="30"/>
  <c r="GP119" i="30"/>
  <c r="GL119" i="30"/>
  <c r="GH119" i="30"/>
  <c r="GD119" i="30"/>
  <c r="EF119" i="30"/>
  <c r="EB119" i="30"/>
  <c r="DX119" i="30"/>
  <c r="DH119" i="30"/>
  <c r="DD119" i="30"/>
  <c r="CZ119" i="30"/>
  <c r="CJ119" i="30"/>
  <c r="CF119" i="30"/>
  <c r="CB119" i="30"/>
  <c r="A119" i="30"/>
  <c r="E121" i="85" s="1"/>
  <c r="E119" i="30"/>
  <c r="BJ119" i="30"/>
  <c r="C119" i="30"/>
  <c r="G119" i="30"/>
  <c r="BH119" i="30"/>
  <c r="H119" i="30"/>
  <c r="F119" i="30"/>
  <c r="B119" i="30"/>
  <c r="D119" i="30"/>
  <c r="AV119" i="30"/>
  <c r="BI119" i="30"/>
  <c r="HI87" i="30"/>
  <c r="HE87" i="30"/>
  <c r="HA87" i="30"/>
  <c r="GW87" i="30"/>
  <c r="GS87" i="30"/>
  <c r="GO87" i="30"/>
  <c r="GK87" i="30"/>
  <c r="GG87" i="30"/>
  <c r="GC87" i="30"/>
  <c r="EF87" i="30"/>
  <c r="EB87" i="30"/>
  <c r="DX87" i="30"/>
  <c r="DH87" i="30"/>
  <c r="DD87" i="30"/>
  <c r="CZ87" i="30"/>
  <c r="CJ87" i="30"/>
  <c r="CF87" i="30"/>
  <c r="CB87" i="30"/>
  <c r="HG87" i="30"/>
  <c r="HC87" i="30"/>
  <c r="GY87" i="30"/>
  <c r="GU87" i="30"/>
  <c r="GQ87" i="30"/>
  <c r="GM87" i="30"/>
  <c r="GI87" i="30"/>
  <c r="GE87" i="30"/>
  <c r="GA87" i="30"/>
  <c r="EH87" i="30"/>
  <c r="ED87" i="30"/>
  <c r="DZ87" i="30"/>
  <c r="DJ87" i="30"/>
  <c r="DF87" i="30"/>
  <c r="DB87" i="30"/>
  <c r="CL87" i="30"/>
  <c r="CH87" i="30"/>
  <c r="CD87" i="30"/>
  <c r="HD87" i="30"/>
  <c r="GV87" i="30"/>
  <c r="GN87" i="30"/>
  <c r="GF87" i="30"/>
  <c r="EC87" i="30"/>
  <c r="DI87" i="30"/>
  <c r="DA87" i="30"/>
  <c r="CG87" i="30"/>
  <c r="HJ87" i="30"/>
  <c r="HB87" i="30"/>
  <c r="GT87" i="30"/>
  <c r="GL87" i="30"/>
  <c r="GD87" i="30"/>
  <c r="EA87" i="30"/>
  <c r="DG87" i="30"/>
  <c r="CY87" i="30"/>
  <c r="HH87" i="30"/>
  <c r="GZ87" i="30"/>
  <c r="GR87" i="30"/>
  <c r="GJ87" i="30"/>
  <c r="GB87" i="30"/>
  <c r="EG87" i="30"/>
  <c r="DY87" i="30"/>
  <c r="DE87" i="30"/>
  <c r="CK87" i="30"/>
  <c r="CC87" i="30"/>
  <c r="HF87" i="30"/>
  <c r="GX87" i="30"/>
  <c r="GP87" i="30"/>
  <c r="GH87" i="30"/>
  <c r="EE87" i="30"/>
  <c r="DW87" i="30"/>
  <c r="DC87" i="30"/>
  <c r="CI87" i="30"/>
  <c r="CA87" i="30"/>
  <c r="A87" i="30"/>
  <c r="E89" i="85" s="1"/>
  <c r="E87" i="30"/>
  <c r="BJ87" i="30"/>
  <c r="C87" i="30"/>
  <c r="G87" i="30"/>
  <c r="BH87" i="30"/>
  <c r="D87" i="30"/>
  <c r="B87" i="30"/>
  <c r="BI87" i="30"/>
  <c r="F87" i="30"/>
  <c r="H87" i="30"/>
  <c r="AV87" i="30"/>
  <c r="HJ55" i="30"/>
  <c r="HF55" i="30"/>
  <c r="HB55" i="30"/>
  <c r="GX55" i="30"/>
  <c r="GT55" i="30"/>
  <c r="GP55" i="30"/>
  <c r="GL55" i="30"/>
  <c r="GH55" i="30"/>
  <c r="GD55" i="30"/>
  <c r="EF55" i="30"/>
  <c r="EB55" i="30"/>
  <c r="DX55" i="30"/>
  <c r="DH55" i="30"/>
  <c r="DD55" i="30"/>
  <c r="CZ55" i="30"/>
  <c r="CJ55" i="30"/>
  <c r="CF55" i="30"/>
  <c r="CB55" i="30"/>
  <c r="HI55" i="30"/>
  <c r="HE55" i="30"/>
  <c r="HA55" i="30"/>
  <c r="GW55" i="30"/>
  <c r="GS55" i="30"/>
  <c r="GO55" i="30"/>
  <c r="GK55" i="30"/>
  <c r="GG55" i="30"/>
  <c r="GC55" i="30"/>
  <c r="EE55" i="30"/>
  <c r="EA55" i="30"/>
  <c r="DW55" i="30"/>
  <c r="DG55" i="30"/>
  <c r="DC55" i="30"/>
  <c r="CY55" i="30"/>
  <c r="CI55" i="30"/>
  <c r="CA55" i="30"/>
  <c r="HH55" i="30"/>
  <c r="HD55" i="30"/>
  <c r="GZ55" i="30"/>
  <c r="GV55" i="30"/>
  <c r="GR55" i="30"/>
  <c r="GN55" i="30"/>
  <c r="GJ55" i="30"/>
  <c r="GF55" i="30"/>
  <c r="GB55" i="30"/>
  <c r="EH55" i="30"/>
  <c r="ED55" i="30"/>
  <c r="DZ55" i="30"/>
  <c r="DJ55" i="30"/>
  <c r="DF55" i="30"/>
  <c r="DB55" i="30"/>
  <c r="CL55" i="30"/>
  <c r="CH55" i="30"/>
  <c r="CD55" i="30"/>
  <c r="HG55" i="30"/>
  <c r="HC55" i="30"/>
  <c r="GY55" i="30"/>
  <c r="GU55" i="30"/>
  <c r="GQ55" i="30"/>
  <c r="GM55" i="30"/>
  <c r="GI55" i="30"/>
  <c r="GE55" i="30"/>
  <c r="GA55" i="30"/>
  <c r="EG55" i="30"/>
  <c r="EC55" i="30"/>
  <c r="DY55" i="30"/>
  <c r="DI55" i="30"/>
  <c r="DE55" i="30"/>
  <c r="DA55" i="30"/>
  <c r="CK55" i="30"/>
  <c r="CG55" i="30"/>
  <c r="CC55" i="30"/>
  <c r="B55" i="30"/>
  <c r="F55" i="30"/>
  <c r="BJ55" i="30"/>
  <c r="D55" i="30"/>
  <c r="H55" i="30"/>
  <c r="BH55" i="30"/>
  <c r="E55" i="30"/>
  <c r="G55" i="30"/>
  <c r="BI55" i="30"/>
  <c r="A55" i="30"/>
  <c r="E57" i="85" s="1"/>
  <c r="AV55" i="30"/>
  <c r="C55" i="30"/>
  <c r="D15" i="30"/>
  <c r="H15" i="30"/>
  <c r="A15" i="30"/>
  <c r="E15" i="30"/>
  <c r="BJ15" i="30"/>
  <c r="B15" i="30"/>
  <c r="F15" i="30"/>
  <c r="HM15" i="30" s="1"/>
  <c r="C15" i="30"/>
  <c r="G15" i="30"/>
  <c r="HN15" i="30" s="1"/>
  <c r="BH15" i="30"/>
  <c r="HJ174" i="30"/>
  <c r="HF174" i="30"/>
  <c r="HB174" i="30"/>
  <c r="GX174" i="30"/>
  <c r="GT174" i="30"/>
  <c r="GP174" i="30"/>
  <c r="GL174" i="30"/>
  <c r="GH174" i="30"/>
  <c r="GD174" i="30"/>
  <c r="EG174" i="30"/>
  <c r="EC174" i="30"/>
  <c r="DY174" i="30"/>
  <c r="HI174" i="30"/>
  <c r="HE174" i="30"/>
  <c r="HA174" i="30"/>
  <c r="GW174" i="30"/>
  <c r="GS174" i="30"/>
  <c r="GO174" i="30"/>
  <c r="GK174" i="30"/>
  <c r="GG174" i="30"/>
  <c r="GC174" i="30"/>
  <c r="EF174" i="30"/>
  <c r="EB174" i="30"/>
  <c r="DX174" i="30"/>
  <c r="DH174" i="30"/>
  <c r="HH174" i="30"/>
  <c r="HD174" i="30"/>
  <c r="GZ174" i="30"/>
  <c r="GV174" i="30"/>
  <c r="GR174" i="30"/>
  <c r="GN174" i="30"/>
  <c r="GJ174" i="30"/>
  <c r="GF174" i="30"/>
  <c r="GB174" i="30"/>
  <c r="EE174" i="30"/>
  <c r="EA174" i="30"/>
  <c r="DW174" i="30"/>
  <c r="HG174" i="30"/>
  <c r="HC174" i="30"/>
  <c r="GY174" i="30"/>
  <c r="GU174" i="30"/>
  <c r="GQ174" i="30"/>
  <c r="GM174" i="30"/>
  <c r="GI174" i="30"/>
  <c r="GE174" i="30"/>
  <c r="GA174" i="30"/>
  <c r="EH174" i="30"/>
  <c r="ED174" i="30"/>
  <c r="DZ174" i="30"/>
  <c r="DJ174" i="30"/>
  <c r="DE174" i="30"/>
  <c r="DA174" i="30"/>
  <c r="CK174" i="30"/>
  <c r="CG174" i="30"/>
  <c r="CC174" i="30"/>
  <c r="DI174" i="30"/>
  <c r="DD174" i="30"/>
  <c r="CZ174" i="30"/>
  <c r="CJ174" i="30"/>
  <c r="CF174" i="30"/>
  <c r="CB174" i="30"/>
  <c r="DG174" i="30"/>
  <c r="DC174" i="30"/>
  <c r="CY174" i="30"/>
  <c r="CI174" i="30"/>
  <c r="CA174" i="30"/>
  <c r="DF174" i="30"/>
  <c r="DB174" i="30"/>
  <c r="CL174" i="30"/>
  <c r="CH174" i="30"/>
  <c r="CD174" i="30"/>
  <c r="A174" i="30"/>
  <c r="E176" i="85" s="1"/>
  <c r="E174" i="30"/>
  <c r="BJ174" i="30"/>
  <c r="C174" i="30"/>
  <c r="G174" i="30"/>
  <c r="BH174" i="30"/>
  <c r="F174" i="30"/>
  <c r="BI174" i="30"/>
  <c r="H174" i="30"/>
  <c r="B174" i="30"/>
  <c r="D174" i="30"/>
  <c r="AV174" i="30"/>
  <c r="HJ78" i="30"/>
  <c r="HF78" i="30"/>
  <c r="HB78" i="30"/>
  <c r="GX78" i="30"/>
  <c r="GT78" i="30"/>
  <c r="GP78" i="30"/>
  <c r="GL78" i="30"/>
  <c r="GH78" i="30"/>
  <c r="GD78" i="30"/>
  <c r="EH78" i="30"/>
  <c r="ED78" i="30"/>
  <c r="DZ78" i="30"/>
  <c r="DJ78" i="30"/>
  <c r="DF78" i="30"/>
  <c r="DB78" i="30"/>
  <c r="CL78" i="30"/>
  <c r="CH78" i="30"/>
  <c r="CD78" i="30"/>
  <c r="HI78" i="30"/>
  <c r="HE78" i="30"/>
  <c r="HA78" i="30"/>
  <c r="GW78" i="30"/>
  <c r="GS78" i="30"/>
  <c r="GO78" i="30"/>
  <c r="GK78" i="30"/>
  <c r="GG78" i="30"/>
  <c r="GC78" i="30"/>
  <c r="EG78" i="30"/>
  <c r="EC78" i="30"/>
  <c r="DY78" i="30"/>
  <c r="DI78" i="30"/>
  <c r="DE78" i="30"/>
  <c r="DA78" i="30"/>
  <c r="CK78" i="30"/>
  <c r="CG78" i="30"/>
  <c r="CC78" i="30"/>
  <c r="HH78" i="30"/>
  <c r="HD78" i="30"/>
  <c r="GZ78" i="30"/>
  <c r="GV78" i="30"/>
  <c r="GR78" i="30"/>
  <c r="GN78" i="30"/>
  <c r="GJ78" i="30"/>
  <c r="GF78" i="30"/>
  <c r="GB78" i="30"/>
  <c r="EF78" i="30"/>
  <c r="EB78" i="30"/>
  <c r="DX78" i="30"/>
  <c r="DH78" i="30"/>
  <c r="DD78" i="30"/>
  <c r="CZ78" i="30"/>
  <c r="CJ78" i="30"/>
  <c r="CF78" i="30"/>
  <c r="CB78" i="30"/>
  <c r="HG78" i="30"/>
  <c r="HC78" i="30"/>
  <c r="GY78" i="30"/>
  <c r="GU78" i="30"/>
  <c r="GQ78" i="30"/>
  <c r="GM78" i="30"/>
  <c r="GI78" i="30"/>
  <c r="GE78" i="30"/>
  <c r="GA78" i="30"/>
  <c r="EE78" i="30"/>
  <c r="EA78" i="30"/>
  <c r="DW78" i="30"/>
  <c r="DG78" i="30"/>
  <c r="DC78" i="30"/>
  <c r="CY78" i="30"/>
  <c r="CI78" i="30"/>
  <c r="CA78" i="30"/>
  <c r="D78" i="30"/>
  <c r="H78" i="30"/>
  <c r="AV78" i="30"/>
  <c r="B78" i="30"/>
  <c r="F78" i="30"/>
  <c r="BI78" i="30"/>
  <c r="E78" i="30"/>
  <c r="C78" i="30"/>
  <c r="G78" i="30"/>
  <c r="BH78" i="30"/>
  <c r="A78" i="30"/>
  <c r="E80" i="85" s="1"/>
  <c r="BJ78" i="30"/>
  <c r="HJ188" i="30"/>
  <c r="HF188" i="30"/>
  <c r="HB188" i="30"/>
  <c r="GX188" i="30"/>
  <c r="GT188" i="30"/>
  <c r="GP188" i="30"/>
  <c r="GL188" i="30"/>
  <c r="GH188" i="30"/>
  <c r="GD188" i="30"/>
  <c r="EG188" i="30"/>
  <c r="EC188" i="30"/>
  <c r="DY188" i="30"/>
  <c r="DI188" i="30"/>
  <c r="DE188" i="30"/>
  <c r="DA188" i="30"/>
  <c r="CK188" i="30"/>
  <c r="CG188" i="30"/>
  <c r="CC188" i="30"/>
  <c r="HH188" i="30"/>
  <c r="HD188" i="30"/>
  <c r="GZ188" i="30"/>
  <c r="GV188" i="30"/>
  <c r="GR188" i="30"/>
  <c r="GN188" i="30"/>
  <c r="GJ188" i="30"/>
  <c r="GF188" i="30"/>
  <c r="GB188" i="30"/>
  <c r="EE188" i="30"/>
  <c r="EA188" i="30"/>
  <c r="DW188" i="30"/>
  <c r="DG188" i="30"/>
  <c r="DC188" i="30"/>
  <c r="CY188" i="30"/>
  <c r="CI188" i="30"/>
  <c r="CA188" i="30"/>
  <c r="HG188" i="30"/>
  <c r="GY188" i="30"/>
  <c r="GQ188" i="30"/>
  <c r="GI188" i="30"/>
  <c r="GA188" i="30"/>
  <c r="EH188" i="30"/>
  <c r="DZ188" i="30"/>
  <c r="DF188" i="30"/>
  <c r="CL188" i="30"/>
  <c r="CD188" i="30"/>
  <c r="HE188" i="30"/>
  <c r="GW188" i="30"/>
  <c r="GO188" i="30"/>
  <c r="GG188" i="30"/>
  <c r="EF188" i="30"/>
  <c r="DX188" i="30"/>
  <c r="DD188" i="30"/>
  <c r="CJ188" i="30"/>
  <c r="CB188" i="30"/>
  <c r="HC188" i="30"/>
  <c r="GU188" i="30"/>
  <c r="GM188" i="30"/>
  <c r="GE188" i="30"/>
  <c r="ED188" i="30"/>
  <c r="DJ188" i="30"/>
  <c r="DB188" i="30"/>
  <c r="CH188" i="30"/>
  <c r="HI188" i="30"/>
  <c r="HA188" i="30"/>
  <c r="GS188" i="30"/>
  <c r="GK188" i="30"/>
  <c r="GC188" i="30"/>
  <c r="EB188" i="30"/>
  <c r="DH188" i="30"/>
  <c r="CZ188" i="30"/>
  <c r="CF188" i="30"/>
  <c r="B188" i="30"/>
  <c r="F188" i="30"/>
  <c r="AV188" i="30"/>
  <c r="E188" i="30"/>
  <c r="C188" i="30"/>
  <c r="G188" i="30"/>
  <c r="BH188" i="30"/>
  <c r="D188" i="30"/>
  <c r="H188" i="30"/>
  <c r="BI188" i="30"/>
  <c r="A188" i="30"/>
  <c r="E190" i="85" s="1"/>
  <c r="BJ188" i="30"/>
  <c r="HH172" i="30"/>
  <c r="HD172" i="30"/>
  <c r="GZ172" i="30"/>
  <c r="GV172" i="30"/>
  <c r="GR172" i="30"/>
  <c r="GN172" i="30"/>
  <c r="GJ172" i="30"/>
  <c r="GF172" i="30"/>
  <c r="GB172" i="30"/>
  <c r="EE172" i="30"/>
  <c r="EA172" i="30"/>
  <c r="DW172" i="30"/>
  <c r="DG172" i="30"/>
  <c r="DC172" i="30"/>
  <c r="CY172" i="30"/>
  <c r="CI172" i="30"/>
  <c r="CA172" i="30"/>
  <c r="HG172" i="30"/>
  <c r="HC172" i="30"/>
  <c r="GY172" i="30"/>
  <c r="GU172" i="30"/>
  <c r="GQ172" i="30"/>
  <c r="GM172" i="30"/>
  <c r="GI172" i="30"/>
  <c r="GE172" i="30"/>
  <c r="GA172" i="30"/>
  <c r="EH172" i="30"/>
  <c r="ED172" i="30"/>
  <c r="DZ172" i="30"/>
  <c r="DJ172" i="30"/>
  <c r="DF172" i="30"/>
  <c r="DB172" i="30"/>
  <c r="CL172" i="30"/>
  <c r="CH172" i="30"/>
  <c r="CD172" i="30"/>
  <c r="HJ172" i="30"/>
  <c r="HF172" i="30"/>
  <c r="HB172" i="30"/>
  <c r="GX172" i="30"/>
  <c r="GT172" i="30"/>
  <c r="GP172" i="30"/>
  <c r="GL172" i="30"/>
  <c r="GH172" i="30"/>
  <c r="GD172" i="30"/>
  <c r="EG172" i="30"/>
  <c r="EC172" i="30"/>
  <c r="DY172" i="30"/>
  <c r="DI172" i="30"/>
  <c r="DE172" i="30"/>
  <c r="DA172" i="30"/>
  <c r="CK172" i="30"/>
  <c r="CG172" i="30"/>
  <c r="CC172" i="30"/>
  <c r="HI172" i="30"/>
  <c r="HE172" i="30"/>
  <c r="HA172" i="30"/>
  <c r="GW172" i="30"/>
  <c r="GS172" i="30"/>
  <c r="GO172" i="30"/>
  <c r="GK172" i="30"/>
  <c r="GG172" i="30"/>
  <c r="GC172" i="30"/>
  <c r="EF172" i="30"/>
  <c r="EB172" i="30"/>
  <c r="DX172" i="30"/>
  <c r="DH172" i="30"/>
  <c r="DD172" i="30"/>
  <c r="CZ172" i="30"/>
  <c r="CJ172" i="30"/>
  <c r="CF172" i="30"/>
  <c r="CB172" i="30"/>
  <c r="C172" i="30"/>
  <c r="G172" i="30"/>
  <c r="BH172" i="30"/>
  <c r="A172" i="30"/>
  <c r="E174" i="85" s="1"/>
  <c r="E172" i="30"/>
  <c r="BJ172" i="30"/>
  <c r="H172" i="30"/>
  <c r="BI172" i="30"/>
  <c r="B172" i="30"/>
  <c r="D172" i="30"/>
  <c r="AV172" i="30"/>
  <c r="F172" i="30"/>
  <c r="HJ156" i="30"/>
  <c r="HF156" i="30"/>
  <c r="HB156" i="30"/>
  <c r="GX156" i="30"/>
  <c r="GT156" i="30"/>
  <c r="GP156" i="30"/>
  <c r="GL156" i="30"/>
  <c r="GH156" i="30"/>
  <c r="GD156" i="30"/>
  <c r="EG156" i="30"/>
  <c r="EC156" i="30"/>
  <c r="DY156" i="30"/>
  <c r="DI156" i="30"/>
  <c r="DE156" i="30"/>
  <c r="DA156" i="30"/>
  <c r="CK156" i="30"/>
  <c r="CG156" i="30"/>
  <c r="CC156" i="30"/>
  <c r="HI156" i="30"/>
  <c r="HE156" i="30"/>
  <c r="HA156" i="30"/>
  <c r="GW156" i="30"/>
  <c r="GS156" i="30"/>
  <c r="GO156" i="30"/>
  <c r="GK156" i="30"/>
  <c r="GG156" i="30"/>
  <c r="GC156" i="30"/>
  <c r="EF156" i="30"/>
  <c r="EB156" i="30"/>
  <c r="DX156" i="30"/>
  <c r="DH156" i="30"/>
  <c r="DD156" i="30"/>
  <c r="CZ156" i="30"/>
  <c r="CJ156" i="30"/>
  <c r="CF156" i="30"/>
  <c r="CB156" i="30"/>
  <c r="HH156" i="30"/>
  <c r="HD156" i="30"/>
  <c r="GZ156" i="30"/>
  <c r="GV156" i="30"/>
  <c r="GR156" i="30"/>
  <c r="GN156" i="30"/>
  <c r="GJ156" i="30"/>
  <c r="GF156" i="30"/>
  <c r="GB156" i="30"/>
  <c r="EE156" i="30"/>
  <c r="EA156" i="30"/>
  <c r="DW156" i="30"/>
  <c r="DG156" i="30"/>
  <c r="DC156" i="30"/>
  <c r="CY156" i="30"/>
  <c r="CI156" i="30"/>
  <c r="CA156" i="30"/>
  <c r="HG156" i="30"/>
  <c r="HC156" i="30"/>
  <c r="GY156" i="30"/>
  <c r="GU156" i="30"/>
  <c r="GQ156" i="30"/>
  <c r="GM156" i="30"/>
  <c r="GI156" i="30"/>
  <c r="GE156" i="30"/>
  <c r="GA156" i="30"/>
  <c r="EH156" i="30"/>
  <c r="ED156" i="30"/>
  <c r="DZ156" i="30"/>
  <c r="DJ156" i="30"/>
  <c r="DF156" i="30"/>
  <c r="DB156" i="30"/>
  <c r="CL156" i="30"/>
  <c r="CH156" i="30"/>
  <c r="CD156" i="30"/>
  <c r="D156" i="30"/>
  <c r="H156" i="30"/>
  <c r="BI156" i="30"/>
  <c r="B156" i="30"/>
  <c r="F156" i="30"/>
  <c r="AV156" i="30"/>
  <c r="A156" i="30"/>
  <c r="E158" i="85" s="1"/>
  <c r="BH156" i="30"/>
  <c r="G156" i="30"/>
  <c r="C156" i="30"/>
  <c r="BJ156" i="30"/>
  <c r="E156" i="30"/>
  <c r="HI140" i="30"/>
  <c r="HE140" i="30"/>
  <c r="HA140" i="30"/>
  <c r="GW140" i="30"/>
  <c r="GS140" i="30"/>
  <c r="GO140" i="30"/>
  <c r="GK140" i="30"/>
  <c r="GG140" i="30"/>
  <c r="GC140" i="30"/>
  <c r="EF140" i="30"/>
  <c r="EB140" i="30"/>
  <c r="DX140" i="30"/>
  <c r="DH140" i="30"/>
  <c r="DD140" i="30"/>
  <c r="CZ140" i="30"/>
  <c r="CJ140" i="30"/>
  <c r="CF140" i="30"/>
  <c r="CB140" i="30"/>
  <c r="HH140" i="30"/>
  <c r="HD140" i="30"/>
  <c r="GZ140" i="30"/>
  <c r="GV140" i="30"/>
  <c r="GR140" i="30"/>
  <c r="GN140" i="30"/>
  <c r="GJ140" i="30"/>
  <c r="GF140" i="30"/>
  <c r="GB140" i="30"/>
  <c r="EE140" i="30"/>
  <c r="EA140" i="30"/>
  <c r="DW140" i="30"/>
  <c r="DG140" i="30"/>
  <c r="DC140" i="30"/>
  <c r="CY140" i="30"/>
  <c r="CI140" i="30"/>
  <c r="CA140" i="30"/>
  <c r="HG140" i="30"/>
  <c r="HC140" i="30"/>
  <c r="GY140" i="30"/>
  <c r="GU140" i="30"/>
  <c r="GQ140" i="30"/>
  <c r="GM140" i="30"/>
  <c r="GI140" i="30"/>
  <c r="GE140" i="30"/>
  <c r="GA140" i="30"/>
  <c r="EH140" i="30"/>
  <c r="ED140" i="30"/>
  <c r="DZ140" i="30"/>
  <c r="DJ140" i="30"/>
  <c r="DF140" i="30"/>
  <c r="DB140" i="30"/>
  <c r="CL140" i="30"/>
  <c r="CH140" i="30"/>
  <c r="CD140" i="30"/>
  <c r="HJ140" i="30"/>
  <c r="HF140" i="30"/>
  <c r="HB140" i="30"/>
  <c r="GX140" i="30"/>
  <c r="GT140" i="30"/>
  <c r="GP140" i="30"/>
  <c r="GL140" i="30"/>
  <c r="GH140" i="30"/>
  <c r="GD140" i="30"/>
  <c r="EG140" i="30"/>
  <c r="EC140" i="30"/>
  <c r="DY140" i="30"/>
  <c r="DI140" i="30"/>
  <c r="DE140" i="30"/>
  <c r="DA140" i="30"/>
  <c r="CK140" i="30"/>
  <c r="CG140" i="30"/>
  <c r="CC140" i="30"/>
  <c r="D140" i="30"/>
  <c r="H140" i="30"/>
  <c r="BI140" i="30"/>
  <c r="B140" i="30"/>
  <c r="F140" i="30"/>
  <c r="AV140" i="30"/>
  <c r="A140" i="30"/>
  <c r="E142" i="85" s="1"/>
  <c r="BH140" i="30"/>
  <c r="G140" i="30"/>
  <c r="C140" i="30"/>
  <c r="BJ140" i="30"/>
  <c r="E140" i="30"/>
  <c r="HH124" i="30"/>
  <c r="HD124" i="30"/>
  <c r="GZ124" i="30"/>
  <c r="GV124" i="30"/>
  <c r="GR124" i="30"/>
  <c r="GN124" i="30"/>
  <c r="GJ124" i="30"/>
  <c r="GF124" i="30"/>
  <c r="GB124" i="30"/>
  <c r="EE124" i="30"/>
  <c r="EA124" i="30"/>
  <c r="DW124" i="30"/>
  <c r="DG124" i="30"/>
  <c r="DC124" i="30"/>
  <c r="CY124" i="30"/>
  <c r="CI124" i="30"/>
  <c r="CA124" i="30"/>
  <c r="HG124" i="30"/>
  <c r="HC124" i="30"/>
  <c r="GY124" i="30"/>
  <c r="GU124" i="30"/>
  <c r="GQ124" i="30"/>
  <c r="GM124" i="30"/>
  <c r="GI124" i="30"/>
  <c r="GE124" i="30"/>
  <c r="GA124" i="30"/>
  <c r="EH124" i="30"/>
  <c r="ED124" i="30"/>
  <c r="DZ124" i="30"/>
  <c r="DJ124" i="30"/>
  <c r="DF124" i="30"/>
  <c r="DB124" i="30"/>
  <c r="CL124" i="30"/>
  <c r="CH124" i="30"/>
  <c r="CD124" i="30"/>
  <c r="HJ124" i="30"/>
  <c r="HF124" i="30"/>
  <c r="HB124" i="30"/>
  <c r="GX124" i="30"/>
  <c r="GT124" i="30"/>
  <c r="GP124" i="30"/>
  <c r="GL124" i="30"/>
  <c r="GH124" i="30"/>
  <c r="GD124" i="30"/>
  <c r="EG124" i="30"/>
  <c r="EC124" i="30"/>
  <c r="DY124" i="30"/>
  <c r="DI124" i="30"/>
  <c r="DE124" i="30"/>
  <c r="DA124" i="30"/>
  <c r="CK124" i="30"/>
  <c r="CG124" i="30"/>
  <c r="CC124" i="30"/>
  <c r="HI124" i="30"/>
  <c r="HE124" i="30"/>
  <c r="HA124" i="30"/>
  <c r="GW124" i="30"/>
  <c r="GS124" i="30"/>
  <c r="GO124" i="30"/>
  <c r="GK124" i="30"/>
  <c r="GG124" i="30"/>
  <c r="GC124" i="30"/>
  <c r="EF124" i="30"/>
  <c r="EB124" i="30"/>
  <c r="DX124" i="30"/>
  <c r="DH124" i="30"/>
  <c r="DD124" i="30"/>
  <c r="CZ124" i="30"/>
  <c r="CJ124" i="30"/>
  <c r="CF124" i="30"/>
  <c r="CB124" i="30"/>
  <c r="D124" i="30"/>
  <c r="H124" i="30"/>
  <c r="BI124" i="30"/>
  <c r="B124" i="30"/>
  <c r="F124" i="30"/>
  <c r="AV124" i="30"/>
  <c r="E124" i="30"/>
  <c r="G124" i="30"/>
  <c r="A124" i="30"/>
  <c r="E126" i="85" s="1"/>
  <c r="BH124" i="30"/>
  <c r="C124" i="30"/>
  <c r="N124" i="30" s="1"/>
  <c r="BJ124" i="30"/>
  <c r="HG108" i="30"/>
  <c r="HC108" i="30"/>
  <c r="GY108" i="30"/>
  <c r="GU108" i="30"/>
  <c r="GQ108" i="30"/>
  <c r="GM108" i="30"/>
  <c r="GI108" i="30"/>
  <c r="GE108" i="30"/>
  <c r="GA108" i="30"/>
  <c r="EH108" i="30"/>
  <c r="ED108" i="30"/>
  <c r="DZ108" i="30"/>
  <c r="DJ108" i="30"/>
  <c r="DF108" i="30"/>
  <c r="DB108" i="30"/>
  <c r="CL108" i="30"/>
  <c r="CH108" i="30"/>
  <c r="CD108" i="30"/>
  <c r="HJ108" i="30"/>
  <c r="HF108" i="30"/>
  <c r="HB108" i="30"/>
  <c r="GX108" i="30"/>
  <c r="GT108" i="30"/>
  <c r="GP108" i="30"/>
  <c r="GL108" i="30"/>
  <c r="GH108" i="30"/>
  <c r="GD108" i="30"/>
  <c r="EG108" i="30"/>
  <c r="EC108" i="30"/>
  <c r="DY108" i="30"/>
  <c r="DI108" i="30"/>
  <c r="DE108" i="30"/>
  <c r="DA108" i="30"/>
  <c r="CK108" i="30"/>
  <c r="CG108" i="30"/>
  <c r="CC108" i="30"/>
  <c r="HI108" i="30"/>
  <c r="HE108" i="30"/>
  <c r="HA108" i="30"/>
  <c r="GW108" i="30"/>
  <c r="GS108" i="30"/>
  <c r="GO108" i="30"/>
  <c r="GK108" i="30"/>
  <c r="GG108" i="30"/>
  <c r="GC108" i="30"/>
  <c r="EF108" i="30"/>
  <c r="EB108" i="30"/>
  <c r="DX108" i="30"/>
  <c r="DH108" i="30"/>
  <c r="DD108" i="30"/>
  <c r="CZ108" i="30"/>
  <c r="CJ108" i="30"/>
  <c r="CF108" i="30"/>
  <c r="CB108" i="30"/>
  <c r="HH108" i="30"/>
  <c r="HD108" i="30"/>
  <c r="GZ108" i="30"/>
  <c r="GV108" i="30"/>
  <c r="GR108" i="30"/>
  <c r="GN108" i="30"/>
  <c r="GJ108" i="30"/>
  <c r="GF108" i="30"/>
  <c r="GB108" i="30"/>
  <c r="EE108" i="30"/>
  <c r="EA108" i="30"/>
  <c r="DW108" i="30"/>
  <c r="DG108" i="30"/>
  <c r="DC108" i="30"/>
  <c r="CY108" i="30"/>
  <c r="CI108" i="30"/>
  <c r="CA108" i="30"/>
  <c r="C108" i="30"/>
  <c r="G108" i="30"/>
  <c r="BI108" i="30"/>
  <c r="A108" i="30"/>
  <c r="E110" i="85" s="1"/>
  <c r="E108" i="30"/>
  <c r="AV108" i="30"/>
  <c r="D108" i="30"/>
  <c r="B108" i="30"/>
  <c r="F108" i="30"/>
  <c r="H108" i="30"/>
  <c r="BH108" i="30"/>
  <c r="BJ108" i="30"/>
  <c r="HJ92" i="30"/>
  <c r="HF92" i="30"/>
  <c r="HB92" i="30"/>
  <c r="GX92" i="30"/>
  <c r="GT92" i="30"/>
  <c r="GP92" i="30"/>
  <c r="GL92" i="30"/>
  <c r="GH92" i="30"/>
  <c r="GD92" i="30"/>
  <c r="EF92" i="30"/>
  <c r="EB92" i="30"/>
  <c r="DX92" i="30"/>
  <c r="DH92" i="30"/>
  <c r="DD92" i="30"/>
  <c r="CZ92" i="30"/>
  <c r="CJ92" i="30"/>
  <c r="CF92" i="30"/>
  <c r="CB92" i="30"/>
  <c r="HI92" i="30"/>
  <c r="HE92" i="30"/>
  <c r="HA92" i="30"/>
  <c r="GW92" i="30"/>
  <c r="GS92" i="30"/>
  <c r="GO92" i="30"/>
  <c r="GK92" i="30"/>
  <c r="GG92" i="30"/>
  <c r="GC92" i="30"/>
  <c r="EE92" i="30"/>
  <c r="EA92" i="30"/>
  <c r="DW92" i="30"/>
  <c r="DG92" i="30"/>
  <c r="DC92" i="30"/>
  <c r="CY92" i="30"/>
  <c r="CI92" i="30"/>
  <c r="CA92" i="30"/>
  <c r="HH92" i="30"/>
  <c r="HD92" i="30"/>
  <c r="GZ92" i="30"/>
  <c r="GV92" i="30"/>
  <c r="GR92" i="30"/>
  <c r="GN92" i="30"/>
  <c r="GJ92" i="30"/>
  <c r="GF92" i="30"/>
  <c r="GB92" i="30"/>
  <c r="EH92" i="30"/>
  <c r="ED92" i="30"/>
  <c r="DZ92" i="30"/>
  <c r="DJ92" i="30"/>
  <c r="DF92" i="30"/>
  <c r="DB92" i="30"/>
  <c r="CL92" i="30"/>
  <c r="CH92" i="30"/>
  <c r="CD92" i="30"/>
  <c r="HG92" i="30"/>
  <c r="HC92" i="30"/>
  <c r="GY92" i="30"/>
  <c r="GU92" i="30"/>
  <c r="GQ92" i="30"/>
  <c r="GM92" i="30"/>
  <c r="GI92" i="30"/>
  <c r="GE92" i="30"/>
  <c r="GA92" i="30"/>
  <c r="EG92" i="30"/>
  <c r="EC92" i="30"/>
  <c r="DY92" i="30"/>
  <c r="DI92" i="30"/>
  <c r="DE92" i="30"/>
  <c r="DA92" i="30"/>
  <c r="CK92" i="30"/>
  <c r="CG92" i="30"/>
  <c r="CC92" i="30"/>
  <c r="A92" i="30"/>
  <c r="E94" i="85" s="1"/>
  <c r="E92" i="30"/>
  <c r="BJ92" i="30"/>
  <c r="C92" i="30"/>
  <c r="G92" i="30"/>
  <c r="BH92" i="30"/>
  <c r="B92" i="30"/>
  <c r="H92" i="30"/>
  <c r="D92" i="30"/>
  <c r="AV92" i="30"/>
  <c r="F92" i="30"/>
  <c r="BI92" i="30"/>
  <c r="HI76" i="30"/>
  <c r="HE76" i="30"/>
  <c r="HA76" i="30"/>
  <c r="GW76" i="30"/>
  <c r="GS76" i="30"/>
  <c r="GO76" i="30"/>
  <c r="GK76" i="30"/>
  <c r="GG76" i="30"/>
  <c r="GC76" i="30"/>
  <c r="EG76" i="30"/>
  <c r="EC76" i="30"/>
  <c r="DY76" i="30"/>
  <c r="DI76" i="30"/>
  <c r="DE76" i="30"/>
  <c r="DA76" i="30"/>
  <c r="CK76" i="30"/>
  <c r="CG76" i="30"/>
  <c r="CC76" i="30"/>
  <c r="HH76" i="30"/>
  <c r="HD76" i="30"/>
  <c r="GZ76" i="30"/>
  <c r="GV76" i="30"/>
  <c r="GR76" i="30"/>
  <c r="GN76" i="30"/>
  <c r="GJ76" i="30"/>
  <c r="GF76" i="30"/>
  <c r="GB76" i="30"/>
  <c r="EF76" i="30"/>
  <c r="EB76" i="30"/>
  <c r="DX76" i="30"/>
  <c r="DH76" i="30"/>
  <c r="DD76" i="30"/>
  <c r="CZ76" i="30"/>
  <c r="CJ76" i="30"/>
  <c r="CF76" i="30"/>
  <c r="CB76" i="30"/>
  <c r="HG76" i="30"/>
  <c r="HC76" i="30"/>
  <c r="GY76" i="30"/>
  <c r="GU76" i="30"/>
  <c r="GQ76" i="30"/>
  <c r="GM76" i="30"/>
  <c r="GI76" i="30"/>
  <c r="GE76" i="30"/>
  <c r="GA76" i="30"/>
  <c r="EE76" i="30"/>
  <c r="EA76" i="30"/>
  <c r="DW76" i="30"/>
  <c r="DG76" i="30"/>
  <c r="DC76" i="30"/>
  <c r="CY76" i="30"/>
  <c r="CI76" i="30"/>
  <c r="CA76" i="30"/>
  <c r="HJ76" i="30"/>
  <c r="HF76" i="30"/>
  <c r="HB76" i="30"/>
  <c r="GX76" i="30"/>
  <c r="GT76" i="30"/>
  <c r="GP76" i="30"/>
  <c r="GL76" i="30"/>
  <c r="GH76" i="30"/>
  <c r="GD76" i="30"/>
  <c r="EH76" i="30"/>
  <c r="ED76" i="30"/>
  <c r="DZ76" i="30"/>
  <c r="DJ76" i="30"/>
  <c r="DF76" i="30"/>
  <c r="DB76" i="30"/>
  <c r="CL76" i="30"/>
  <c r="CH76" i="30"/>
  <c r="CD76" i="30"/>
  <c r="D76" i="30"/>
  <c r="H76" i="30"/>
  <c r="AV76" i="30"/>
  <c r="B76" i="30"/>
  <c r="F76" i="30"/>
  <c r="BI76" i="30"/>
  <c r="A76" i="30"/>
  <c r="E78" i="85" s="1"/>
  <c r="BJ76" i="30"/>
  <c r="G76" i="30"/>
  <c r="BH76" i="30"/>
  <c r="C76" i="30"/>
  <c r="E76" i="30"/>
  <c r="HI60" i="30"/>
  <c r="HE60" i="30"/>
  <c r="HA60" i="30"/>
  <c r="GW60" i="30"/>
  <c r="GS60" i="30"/>
  <c r="GO60" i="30"/>
  <c r="GK60" i="30"/>
  <c r="GG60" i="30"/>
  <c r="GC60" i="30"/>
  <c r="EG60" i="30"/>
  <c r="EC60" i="30"/>
  <c r="DY60" i="30"/>
  <c r="DI60" i="30"/>
  <c r="DE60" i="30"/>
  <c r="DA60" i="30"/>
  <c r="CK60" i="30"/>
  <c r="CG60" i="30"/>
  <c r="CC60" i="30"/>
  <c r="HH60" i="30"/>
  <c r="HD60" i="30"/>
  <c r="GZ60" i="30"/>
  <c r="GV60" i="30"/>
  <c r="GR60" i="30"/>
  <c r="GN60" i="30"/>
  <c r="GJ60" i="30"/>
  <c r="GF60" i="30"/>
  <c r="GB60" i="30"/>
  <c r="EF60" i="30"/>
  <c r="EB60" i="30"/>
  <c r="DX60" i="30"/>
  <c r="DH60" i="30"/>
  <c r="DD60" i="30"/>
  <c r="CZ60" i="30"/>
  <c r="CJ60" i="30"/>
  <c r="CF60" i="30"/>
  <c r="CB60" i="30"/>
  <c r="HG60" i="30"/>
  <c r="HC60" i="30"/>
  <c r="GY60" i="30"/>
  <c r="GU60" i="30"/>
  <c r="GQ60" i="30"/>
  <c r="GM60" i="30"/>
  <c r="GI60" i="30"/>
  <c r="GE60" i="30"/>
  <c r="GA60" i="30"/>
  <c r="EE60" i="30"/>
  <c r="EA60" i="30"/>
  <c r="DW60" i="30"/>
  <c r="DG60" i="30"/>
  <c r="DC60" i="30"/>
  <c r="CY60" i="30"/>
  <c r="CI60" i="30"/>
  <c r="CA60" i="30"/>
  <c r="HJ60" i="30"/>
  <c r="HF60" i="30"/>
  <c r="HB60" i="30"/>
  <c r="GX60" i="30"/>
  <c r="GT60" i="30"/>
  <c r="GP60" i="30"/>
  <c r="GL60" i="30"/>
  <c r="GH60" i="30"/>
  <c r="GD60" i="30"/>
  <c r="EH60" i="30"/>
  <c r="ED60" i="30"/>
  <c r="DZ60" i="30"/>
  <c r="DJ60" i="30"/>
  <c r="DF60" i="30"/>
  <c r="DB60" i="30"/>
  <c r="CL60" i="30"/>
  <c r="CH60" i="30"/>
  <c r="CD60" i="30"/>
  <c r="B60" i="30"/>
  <c r="F60" i="30"/>
  <c r="BI60" i="30"/>
  <c r="D60" i="30"/>
  <c r="H60" i="30"/>
  <c r="AV60" i="30"/>
  <c r="C60" i="30"/>
  <c r="A60" i="30"/>
  <c r="E62" i="85" s="1"/>
  <c r="E60" i="30"/>
  <c r="G60" i="30"/>
  <c r="BH60" i="30"/>
  <c r="BJ60" i="30"/>
  <c r="HI44" i="30"/>
  <c r="HE44" i="30"/>
  <c r="HA44" i="30"/>
  <c r="GW44" i="30"/>
  <c r="GS44" i="30"/>
  <c r="GO44" i="30"/>
  <c r="GK44" i="30"/>
  <c r="GG44" i="30"/>
  <c r="GC44" i="30"/>
  <c r="EF44" i="30"/>
  <c r="EB44" i="30"/>
  <c r="DX44" i="30"/>
  <c r="DH44" i="30"/>
  <c r="DD44" i="30"/>
  <c r="CZ44" i="30"/>
  <c r="CJ44" i="30"/>
  <c r="CF44" i="30"/>
  <c r="CB44" i="30"/>
  <c r="HH44" i="30"/>
  <c r="HD44" i="30"/>
  <c r="GZ44" i="30"/>
  <c r="GV44" i="30"/>
  <c r="GR44" i="30"/>
  <c r="GN44" i="30"/>
  <c r="GJ44" i="30"/>
  <c r="GF44" i="30"/>
  <c r="GB44" i="30"/>
  <c r="EE44" i="30"/>
  <c r="EA44" i="30"/>
  <c r="DW44" i="30"/>
  <c r="DG44" i="30"/>
  <c r="DC44" i="30"/>
  <c r="CY44" i="30"/>
  <c r="CI44" i="30"/>
  <c r="CA44" i="30"/>
  <c r="HG44" i="30"/>
  <c r="HC44" i="30"/>
  <c r="GY44" i="30"/>
  <c r="GU44" i="30"/>
  <c r="GQ44" i="30"/>
  <c r="GM44" i="30"/>
  <c r="GI44" i="30"/>
  <c r="GE44" i="30"/>
  <c r="GA44" i="30"/>
  <c r="EH44" i="30"/>
  <c r="ED44" i="30"/>
  <c r="DZ44" i="30"/>
  <c r="DJ44" i="30"/>
  <c r="DF44" i="30"/>
  <c r="DB44" i="30"/>
  <c r="CL44" i="30"/>
  <c r="CH44" i="30"/>
  <c r="CD44" i="30"/>
  <c r="HJ44" i="30"/>
  <c r="HF44" i="30"/>
  <c r="HB44" i="30"/>
  <c r="GX44" i="30"/>
  <c r="GT44" i="30"/>
  <c r="GP44" i="30"/>
  <c r="GL44" i="30"/>
  <c r="GH44" i="30"/>
  <c r="GD44" i="30"/>
  <c r="EG44" i="30"/>
  <c r="EC44" i="30"/>
  <c r="DY44" i="30"/>
  <c r="DI44" i="30"/>
  <c r="DE44" i="30"/>
  <c r="DA44" i="30"/>
  <c r="CK44" i="30"/>
  <c r="CG44" i="30"/>
  <c r="CC44" i="30"/>
  <c r="B44" i="30"/>
  <c r="F44" i="30"/>
  <c r="BI44" i="30"/>
  <c r="D44" i="30"/>
  <c r="H44" i="30"/>
  <c r="AV44" i="30"/>
  <c r="A44" i="30"/>
  <c r="E46" i="85" s="1"/>
  <c r="E44" i="30"/>
  <c r="BH44" i="30"/>
  <c r="C44" i="30"/>
  <c r="G44" i="30"/>
  <c r="BJ44" i="30"/>
  <c r="B28" i="30"/>
  <c r="AV28" i="30" s="1"/>
  <c r="F28" i="30"/>
  <c r="HM28" i="30" s="1"/>
  <c r="D28" i="30"/>
  <c r="H28" i="30"/>
  <c r="A28" i="30"/>
  <c r="E28" i="30"/>
  <c r="BJ28" i="30"/>
  <c r="C28" i="30"/>
  <c r="G28" i="30"/>
  <c r="HN28" i="30" s="1"/>
  <c r="BH28" i="30"/>
  <c r="A12" i="30"/>
  <c r="C12" i="30"/>
  <c r="B12" i="30"/>
  <c r="G12" i="30"/>
  <c r="HN12" i="30" s="1"/>
  <c r="BH12" i="30"/>
  <c r="D12" i="30"/>
  <c r="H12" i="30"/>
  <c r="E12" i="30"/>
  <c r="BJ12" i="30"/>
  <c r="F12" i="30"/>
  <c r="HM12" i="30" s="1"/>
  <c r="HI187" i="30"/>
  <c r="HE187" i="30"/>
  <c r="HA187" i="30"/>
  <c r="GW187" i="30"/>
  <c r="GS187" i="30"/>
  <c r="GO187" i="30"/>
  <c r="GK187" i="30"/>
  <c r="GG187" i="30"/>
  <c r="GC187" i="30"/>
  <c r="EF187" i="30"/>
  <c r="EB187" i="30"/>
  <c r="DX187" i="30"/>
  <c r="DH187" i="30"/>
  <c r="DD187" i="30"/>
  <c r="CZ187" i="30"/>
  <c r="CJ187" i="30"/>
  <c r="CF187" i="30"/>
  <c r="CB187" i="30"/>
  <c r="HG187" i="30"/>
  <c r="HC187" i="30"/>
  <c r="GY187" i="30"/>
  <c r="GU187" i="30"/>
  <c r="GQ187" i="30"/>
  <c r="GM187" i="30"/>
  <c r="GI187" i="30"/>
  <c r="GE187" i="30"/>
  <c r="GA187" i="30"/>
  <c r="EH187" i="30"/>
  <c r="ED187" i="30"/>
  <c r="DZ187" i="30"/>
  <c r="DJ187" i="30"/>
  <c r="DF187" i="30"/>
  <c r="DB187" i="30"/>
  <c r="CL187" i="30"/>
  <c r="CH187" i="30"/>
  <c r="CD187" i="30"/>
  <c r="HF187" i="30"/>
  <c r="GX187" i="30"/>
  <c r="GP187" i="30"/>
  <c r="GH187" i="30"/>
  <c r="EE187" i="30"/>
  <c r="DW187" i="30"/>
  <c r="DC187" i="30"/>
  <c r="CI187" i="30"/>
  <c r="CA187" i="30"/>
  <c r="HD187" i="30"/>
  <c r="GV187" i="30"/>
  <c r="GN187" i="30"/>
  <c r="GF187" i="30"/>
  <c r="EC187" i="30"/>
  <c r="DI187" i="30"/>
  <c r="DA187" i="30"/>
  <c r="CG187" i="30"/>
  <c r="HJ187" i="30"/>
  <c r="HB187" i="30"/>
  <c r="GT187" i="30"/>
  <c r="GL187" i="30"/>
  <c r="GD187" i="30"/>
  <c r="EA187" i="30"/>
  <c r="DG187" i="30"/>
  <c r="CY187" i="30"/>
  <c r="HH187" i="30"/>
  <c r="GZ187" i="30"/>
  <c r="GR187" i="30"/>
  <c r="GJ187" i="30"/>
  <c r="GB187" i="30"/>
  <c r="EG187" i="30"/>
  <c r="DY187" i="30"/>
  <c r="DE187" i="30"/>
  <c r="CK187" i="30"/>
  <c r="CC187" i="30"/>
  <c r="C187" i="30"/>
  <c r="G187" i="30"/>
  <c r="BH187" i="30"/>
  <c r="F187" i="30"/>
  <c r="D187" i="30"/>
  <c r="H187" i="30"/>
  <c r="BI187" i="30"/>
  <c r="A187" i="30"/>
  <c r="E189" i="85" s="1"/>
  <c r="E187" i="30"/>
  <c r="BJ187" i="30"/>
  <c r="B187" i="30"/>
  <c r="AV187" i="30"/>
  <c r="HI155" i="30"/>
  <c r="HE155" i="30"/>
  <c r="HA155" i="30"/>
  <c r="GW155" i="30"/>
  <c r="GS155" i="30"/>
  <c r="GO155" i="30"/>
  <c r="GK155" i="30"/>
  <c r="GG155" i="30"/>
  <c r="GC155" i="30"/>
  <c r="EF155" i="30"/>
  <c r="EB155" i="30"/>
  <c r="DX155" i="30"/>
  <c r="DH155" i="30"/>
  <c r="DD155" i="30"/>
  <c r="CZ155" i="30"/>
  <c r="CJ155" i="30"/>
  <c r="CF155" i="30"/>
  <c r="CB155" i="30"/>
  <c r="HH155" i="30"/>
  <c r="HD155" i="30"/>
  <c r="GZ155" i="30"/>
  <c r="GV155" i="30"/>
  <c r="GR155" i="30"/>
  <c r="GN155" i="30"/>
  <c r="GJ155" i="30"/>
  <c r="GF155" i="30"/>
  <c r="GB155" i="30"/>
  <c r="EE155" i="30"/>
  <c r="EA155" i="30"/>
  <c r="DW155" i="30"/>
  <c r="DG155" i="30"/>
  <c r="DC155" i="30"/>
  <c r="CY155" i="30"/>
  <c r="CI155" i="30"/>
  <c r="CA155" i="30"/>
  <c r="HG155" i="30"/>
  <c r="HC155" i="30"/>
  <c r="GY155" i="30"/>
  <c r="GU155" i="30"/>
  <c r="GQ155" i="30"/>
  <c r="GM155" i="30"/>
  <c r="GI155" i="30"/>
  <c r="GE155" i="30"/>
  <c r="GA155" i="30"/>
  <c r="EH155" i="30"/>
  <c r="ED155" i="30"/>
  <c r="DZ155" i="30"/>
  <c r="DJ155" i="30"/>
  <c r="DF155" i="30"/>
  <c r="DB155" i="30"/>
  <c r="CL155" i="30"/>
  <c r="CH155" i="30"/>
  <c r="CD155" i="30"/>
  <c r="HJ155" i="30"/>
  <c r="HF155" i="30"/>
  <c r="HB155" i="30"/>
  <c r="GX155" i="30"/>
  <c r="GT155" i="30"/>
  <c r="GP155" i="30"/>
  <c r="GL155" i="30"/>
  <c r="GH155" i="30"/>
  <c r="GD155" i="30"/>
  <c r="EG155" i="30"/>
  <c r="EC155" i="30"/>
  <c r="DY155" i="30"/>
  <c r="DI155" i="30"/>
  <c r="DE155" i="30"/>
  <c r="DA155" i="30"/>
  <c r="CK155" i="30"/>
  <c r="CG155" i="30"/>
  <c r="CC155" i="30"/>
  <c r="A155" i="30"/>
  <c r="E157" i="85" s="1"/>
  <c r="E155" i="30"/>
  <c r="BJ155" i="30"/>
  <c r="C155" i="30"/>
  <c r="G155" i="30"/>
  <c r="BH155" i="30"/>
  <c r="H155" i="30"/>
  <c r="F155" i="30"/>
  <c r="B155" i="30"/>
  <c r="D155" i="30"/>
  <c r="AV155" i="30"/>
  <c r="BI155" i="30"/>
  <c r="HG123" i="30"/>
  <c r="HC123" i="30"/>
  <c r="GY123" i="30"/>
  <c r="GU123" i="30"/>
  <c r="GQ123" i="30"/>
  <c r="GM123" i="30"/>
  <c r="GI123" i="30"/>
  <c r="GE123" i="30"/>
  <c r="GA123" i="30"/>
  <c r="EG123" i="30"/>
  <c r="EC123" i="30"/>
  <c r="DY123" i="30"/>
  <c r="DI123" i="30"/>
  <c r="DE123" i="30"/>
  <c r="DA123" i="30"/>
  <c r="CK123" i="30"/>
  <c r="CG123" i="30"/>
  <c r="CC123" i="30"/>
  <c r="HJ123" i="30"/>
  <c r="HF123" i="30"/>
  <c r="HB123" i="30"/>
  <c r="GX123" i="30"/>
  <c r="GT123" i="30"/>
  <c r="GP123" i="30"/>
  <c r="GL123" i="30"/>
  <c r="GH123" i="30"/>
  <c r="GD123" i="30"/>
  <c r="EF123" i="30"/>
  <c r="EB123" i="30"/>
  <c r="DX123" i="30"/>
  <c r="DH123" i="30"/>
  <c r="DD123" i="30"/>
  <c r="CZ123" i="30"/>
  <c r="CJ123" i="30"/>
  <c r="CF123" i="30"/>
  <c r="CB123" i="30"/>
  <c r="HI123" i="30"/>
  <c r="HE123" i="30"/>
  <c r="HA123" i="30"/>
  <c r="GW123" i="30"/>
  <c r="GS123" i="30"/>
  <c r="GO123" i="30"/>
  <c r="GK123" i="30"/>
  <c r="GG123" i="30"/>
  <c r="GC123" i="30"/>
  <c r="EE123" i="30"/>
  <c r="EA123" i="30"/>
  <c r="DW123" i="30"/>
  <c r="DG123" i="30"/>
  <c r="DC123" i="30"/>
  <c r="CY123" i="30"/>
  <c r="CI123" i="30"/>
  <c r="CA123" i="30"/>
  <c r="HH123" i="30"/>
  <c r="HD123" i="30"/>
  <c r="GZ123" i="30"/>
  <c r="GV123" i="30"/>
  <c r="GR123" i="30"/>
  <c r="GN123" i="30"/>
  <c r="GJ123" i="30"/>
  <c r="GF123" i="30"/>
  <c r="GB123" i="30"/>
  <c r="EH123" i="30"/>
  <c r="ED123" i="30"/>
  <c r="DZ123" i="30"/>
  <c r="DJ123" i="30"/>
  <c r="DF123" i="30"/>
  <c r="DB123" i="30"/>
  <c r="CL123" i="30"/>
  <c r="CH123" i="30"/>
  <c r="CD123" i="30"/>
  <c r="A123" i="30"/>
  <c r="E125" i="85" s="1"/>
  <c r="E123" i="30"/>
  <c r="BJ123" i="30"/>
  <c r="C123" i="30"/>
  <c r="G123" i="30"/>
  <c r="BH123" i="30"/>
  <c r="D123" i="30"/>
  <c r="AV123" i="30"/>
  <c r="B123" i="30"/>
  <c r="F123" i="30"/>
  <c r="BI123" i="30"/>
  <c r="H123" i="30"/>
  <c r="HJ95" i="30"/>
  <c r="HF95" i="30"/>
  <c r="HB95" i="30"/>
  <c r="GX95" i="30"/>
  <c r="GT95" i="30"/>
  <c r="GP95" i="30"/>
  <c r="GL95" i="30"/>
  <c r="GH95" i="30"/>
  <c r="GD95" i="30"/>
  <c r="EG95" i="30"/>
  <c r="EC95" i="30"/>
  <c r="DY95" i="30"/>
  <c r="DI95" i="30"/>
  <c r="DE95" i="30"/>
  <c r="DA95" i="30"/>
  <c r="CK95" i="30"/>
  <c r="CG95" i="30"/>
  <c r="CC95" i="30"/>
  <c r="HI95" i="30"/>
  <c r="HE95" i="30"/>
  <c r="HA95" i="30"/>
  <c r="GW95" i="30"/>
  <c r="GS95" i="30"/>
  <c r="GO95" i="30"/>
  <c r="GK95" i="30"/>
  <c r="GG95" i="30"/>
  <c r="GC95" i="30"/>
  <c r="EF95" i="30"/>
  <c r="EB95" i="30"/>
  <c r="DX95" i="30"/>
  <c r="DH95" i="30"/>
  <c r="DD95" i="30"/>
  <c r="CZ95" i="30"/>
  <c r="CJ95" i="30"/>
  <c r="CF95" i="30"/>
  <c r="CB95" i="30"/>
  <c r="HH95" i="30"/>
  <c r="HD95" i="30"/>
  <c r="GZ95" i="30"/>
  <c r="GV95" i="30"/>
  <c r="GR95" i="30"/>
  <c r="GN95" i="30"/>
  <c r="GJ95" i="30"/>
  <c r="GF95" i="30"/>
  <c r="GB95" i="30"/>
  <c r="EE95" i="30"/>
  <c r="EA95" i="30"/>
  <c r="DW95" i="30"/>
  <c r="DG95" i="30"/>
  <c r="DC95" i="30"/>
  <c r="CY95" i="30"/>
  <c r="CI95" i="30"/>
  <c r="CA95" i="30"/>
  <c r="HG95" i="30"/>
  <c r="HC95" i="30"/>
  <c r="GY95" i="30"/>
  <c r="GU95" i="30"/>
  <c r="GQ95" i="30"/>
  <c r="GM95" i="30"/>
  <c r="GI95" i="30"/>
  <c r="GE95" i="30"/>
  <c r="GA95" i="30"/>
  <c r="J97" i="85" s="1"/>
  <c r="EH95" i="30"/>
  <c r="ED95" i="30"/>
  <c r="DZ95" i="30"/>
  <c r="DJ95" i="30"/>
  <c r="DF95" i="30"/>
  <c r="DB95" i="30"/>
  <c r="CL95" i="30"/>
  <c r="CH95" i="30"/>
  <c r="CD95" i="30"/>
  <c r="B95" i="30"/>
  <c r="F95" i="30"/>
  <c r="AV95" i="30"/>
  <c r="D95" i="30"/>
  <c r="H95" i="30"/>
  <c r="BI95" i="30"/>
  <c r="A95" i="30"/>
  <c r="E97" i="85" s="1"/>
  <c r="BH95" i="30"/>
  <c r="G95" i="30"/>
  <c r="C95" i="30"/>
  <c r="BJ95" i="30"/>
  <c r="E95" i="30"/>
  <c r="HG63" i="30"/>
  <c r="HC63" i="30"/>
  <c r="GY63" i="30"/>
  <c r="GU63" i="30"/>
  <c r="GQ63" i="30"/>
  <c r="GM63" i="30"/>
  <c r="GI63" i="30"/>
  <c r="GE63" i="30"/>
  <c r="GA63" i="30"/>
  <c r="EH63" i="30"/>
  <c r="ED63" i="30"/>
  <c r="DZ63" i="30"/>
  <c r="DJ63" i="30"/>
  <c r="DF63" i="30"/>
  <c r="DB63" i="30"/>
  <c r="CL63" i="30"/>
  <c r="CH63" i="30"/>
  <c r="CD63" i="30"/>
  <c r="HJ63" i="30"/>
  <c r="HF63" i="30"/>
  <c r="HB63" i="30"/>
  <c r="GX63" i="30"/>
  <c r="GT63" i="30"/>
  <c r="GP63" i="30"/>
  <c r="GL63" i="30"/>
  <c r="GH63" i="30"/>
  <c r="GD63" i="30"/>
  <c r="EG63" i="30"/>
  <c r="EC63" i="30"/>
  <c r="DY63" i="30"/>
  <c r="DI63" i="30"/>
  <c r="DE63" i="30"/>
  <c r="DA63" i="30"/>
  <c r="CK63" i="30"/>
  <c r="CG63" i="30"/>
  <c r="CC63" i="30"/>
  <c r="HI63" i="30"/>
  <c r="HE63" i="30"/>
  <c r="HA63" i="30"/>
  <c r="GW63" i="30"/>
  <c r="GS63" i="30"/>
  <c r="GO63" i="30"/>
  <c r="GK63" i="30"/>
  <c r="GG63" i="30"/>
  <c r="GC63" i="30"/>
  <c r="EF63" i="30"/>
  <c r="EB63" i="30"/>
  <c r="DX63" i="30"/>
  <c r="DH63" i="30"/>
  <c r="DD63" i="30"/>
  <c r="CZ63" i="30"/>
  <c r="CJ63" i="30"/>
  <c r="CF63" i="30"/>
  <c r="CB63" i="30"/>
  <c r="HH63" i="30"/>
  <c r="HD63" i="30"/>
  <c r="GZ63" i="30"/>
  <c r="GV63" i="30"/>
  <c r="GR63" i="30"/>
  <c r="GN63" i="30"/>
  <c r="GJ63" i="30"/>
  <c r="GF63" i="30"/>
  <c r="GB63" i="30"/>
  <c r="EE63" i="30"/>
  <c r="EA63" i="30"/>
  <c r="DW63" i="30"/>
  <c r="DG63" i="30"/>
  <c r="DC63" i="30"/>
  <c r="CY63" i="30"/>
  <c r="CI63" i="30"/>
  <c r="CA63" i="30"/>
  <c r="A63" i="30"/>
  <c r="E65" i="85" s="1"/>
  <c r="E63" i="30"/>
  <c r="BJ63" i="30"/>
  <c r="C63" i="30"/>
  <c r="G63" i="30"/>
  <c r="BH63" i="30"/>
  <c r="H63" i="30"/>
  <c r="F63" i="30"/>
  <c r="B63" i="30"/>
  <c r="D63" i="30"/>
  <c r="AV63" i="30"/>
  <c r="BI63" i="30"/>
  <c r="A31" i="30"/>
  <c r="E31" i="30"/>
  <c r="BJ31" i="30"/>
  <c r="C31" i="30"/>
  <c r="G31" i="30"/>
  <c r="HN31" i="30" s="1"/>
  <c r="BH31" i="30"/>
  <c r="D31" i="30"/>
  <c r="H31" i="30"/>
  <c r="F31" i="30"/>
  <c r="HM31" i="30" s="1"/>
  <c r="B31" i="30"/>
  <c r="CY31" i="30" s="1"/>
  <c r="HI195" i="30"/>
  <c r="HE195" i="30"/>
  <c r="HA195" i="30"/>
  <c r="GW195" i="30"/>
  <c r="GS195" i="30"/>
  <c r="GO195" i="30"/>
  <c r="GK195" i="30"/>
  <c r="GG195" i="30"/>
  <c r="GC195" i="30"/>
  <c r="EG195" i="30"/>
  <c r="EC195" i="30"/>
  <c r="DY195" i="30"/>
  <c r="DI195" i="30"/>
  <c r="DE195" i="30"/>
  <c r="DA195" i="30"/>
  <c r="CK195" i="30"/>
  <c r="CG195" i="30"/>
  <c r="CC195" i="30"/>
  <c r="HG195" i="30"/>
  <c r="HC195" i="30"/>
  <c r="GY195" i="30"/>
  <c r="GU195" i="30"/>
  <c r="GQ195" i="30"/>
  <c r="GM195" i="30"/>
  <c r="GI195" i="30"/>
  <c r="GE195" i="30"/>
  <c r="GA195" i="30"/>
  <c r="EE195" i="30"/>
  <c r="EA195" i="30"/>
  <c r="DW195" i="30"/>
  <c r="DG195" i="30"/>
  <c r="DC195" i="30"/>
  <c r="CY195" i="30"/>
  <c r="CI195" i="30"/>
  <c r="CA195" i="30"/>
  <c r="HF195" i="30"/>
  <c r="GX195" i="30"/>
  <c r="GP195" i="30"/>
  <c r="GH195" i="30"/>
  <c r="EH195" i="30"/>
  <c r="DZ195" i="30"/>
  <c r="DF195" i="30"/>
  <c r="CL195" i="30"/>
  <c r="CD195" i="30"/>
  <c r="HJ195" i="30"/>
  <c r="HB195" i="30"/>
  <c r="GT195" i="30"/>
  <c r="GL195" i="30"/>
  <c r="GD195" i="30"/>
  <c r="ED195" i="30"/>
  <c r="DJ195" i="30"/>
  <c r="DB195" i="30"/>
  <c r="CH195" i="30"/>
  <c r="HD195" i="30"/>
  <c r="GN195" i="30"/>
  <c r="EF195" i="30"/>
  <c r="DD195" i="30"/>
  <c r="CB195" i="30"/>
  <c r="GZ195" i="30"/>
  <c r="GJ195" i="30"/>
  <c r="EB195" i="30"/>
  <c r="CZ195" i="30"/>
  <c r="GV195" i="30"/>
  <c r="GF195" i="30"/>
  <c r="DX195" i="30"/>
  <c r="CJ195" i="30"/>
  <c r="HH195" i="30"/>
  <c r="GR195" i="30"/>
  <c r="GB195" i="30"/>
  <c r="DH195" i="30"/>
  <c r="CF195" i="30"/>
  <c r="C195" i="30"/>
  <c r="G195" i="30"/>
  <c r="AV195" i="30"/>
  <c r="D195" i="30"/>
  <c r="H195" i="30"/>
  <c r="BH195" i="30"/>
  <c r="B195" i="30"/>
  <c r="BJ195" i="30"/>
  <c r="A195" i="30"/>
  <c r="E197" i="85" s="1"/>
  <c r="E195" i="30"/>
  <c r="BI195" i="30"/>
  <c r="F195" i="30"/>
  <c r="HI159" i="30"/>
  <c r="HE159" i="30"/>
  <c r="HA159" i="30"/>
  <c r="GW159" i="30"/>
  <c r="GS159" i="30"/>
  <c r="GO159" i="30"/>
  <c r="GK159" i="30"/>
  <c r="GG159" i="30"/>
  <c r="GC159" i="30"/>
  <c r="EF159" i="30"/>
  <c r="EB159" i="30"/>
  <c r="DX159" i="30"/>
  <c r="DH159" i="30"/>
  <c r="DD159" i="30"/>
  <c r="CZ159" i="30"/>
  <c r="CJ159" i="30"/>
  <c r="CF159" i="30"/>
  <c r="CB159" i="30"/>
  <c r="HH159" i="30"/>
  <c r="HD159" i="30"/>
  <c r="GZ159" i="30"/>
  <c r="GV159" i="30"/>
  <c r="GR159" i="30"/>
  <c r="GN159" i="30"/>
  <c r="GJ159" i="30"/>
  <c r="GF159" i="30"/>
  <c r="GB159" i="30"/>
  <c r="EE159" i="30"/>
  <c r="EA159" i="30"/>
  <c r="DW159" i="30"/>
  <c r="DG159" i="30"/>
  <c r="DC159" i="30"/>
  <c r="CY159" i="30"/>
  <c r="CI159" i="30"/>
  <c r="CA159" i="30"/>
  <c r="HG159" i="30"/>
  <c r="HC159" i="30"/>
  <c r="GY159" i="30"/>
  <c r="GU159" i="30"/>
  <c r="GQ159" i="30"/>
  <c r="GM159" i="30"/>
  <c r="GI159" i="30"/>
  <c r="GE159" i="30"/>
  <c r="GA159" i="30"/>
  <c r="EH159" i="30"/>
  <c r="ED159" i="30"/>
  <c r="DZ159" i="30"/>
  <c r="DJ159" i="30"/>
  <c r="DF159" i="30"/>
  <c r="DB159" i="30"/>
  <c r="CL159" i="30"/>
  <c r="CH159" i="30"/>
  <c r="CD159" i="30"/>
  <c r="HJ159" i="30"/>
  <c r="HF159" i="30"/>
  <c r="HB159" i="30"/>
  <c r="GX159" i="30"/>
  <c r="GT159" i="30"/>
  <c r="GP159" i="30"/>
  <c r="GL159" i="30"/>
  <c r="GH159" i="30"/>
  <c r="GD159" i="30"/>
  <c r="EG159" i="30"/>
  <c r="EC159" i="30"/>
  <c r="DY159" i="30"/>
  <c r="DI159" i="30"/>
  <c r="DE159" i="30"/>
  <c r="DA159" i="30"/>
  <c r="CK159" i="30"/>
  <c r="CG159" i="30"/>
  <c r="CC159" i="30"/>
  <c r="A159" i="30"/>
  <c r="E161" i="85" s="1"/>
  <c r="E159" i="30"/>
  <c r="BJ159" i="30"/>
  <c r="C159" i="30"/>
  <c r="G159" i="30"/>
  <c r="BH159" i="30"/>
  <c r="D159" i="30"/>
  <c r="AV159" i="30"/>
  <c r="B159" i="30"/>
  <c r="F159" i="30"/>
  <c r="BI159" i="30"/>
  <c r="H159" i="30"/>
  <c r="HJ127" i="30"/>
  <c r="HF127" i="30"/>
  <c r="HB127" i="30"/>
  <c r="GX127" i="30"/>
  <c r="GT127" i="30"/>
  <c r="GP127" i="30"/>
  <c r="GL127" i="30"/>
  <c r="GH127" i="30"/>
  <c r="GD127" i="30"/>
  <c r="EF127" i="30"/>
  <c r="EB127" i="30"/>
  <c r="DX127" i="30"/>
  <c r="DH127" i="30"/>
  <c r="DD127" i="30"/>
  <c r="CZ127" i="30"/>
  <c r="CJ127" i="30"/>
  <c r="CF127" i="30"/>
  <c r="CB127" i="30"/>
  <c r="HI127" i="30"/>
  <c r="HE127" i="30"/>
  <c r="HA127" i="30"/>
  <c r="GW127" i="30"/>
  <c r="GS127" i="30"/>
  <c r="GO127" i="30"/>
  <c r="GK127" i="30"/>
  <c r="GG127" i="30"/>
  <c r="GC127" i="30"/>
  <c r="EE127" i="30"/>
  <c r="EA127" i="30"/>
  <c r="DW127" i="30"/>
  <c r="DG127" i="30"/>
  <c r="DC127" i="30"/>
  <c r="CY127" i="30"/>
  <c r="CI127" i="30"/>
  <c r="CA127" i="30"/>
  <c r="HH127" i="30"/>
  <c r="HD127" i="30"/>
  <c r="GZ127" i="30"/>
  <c r="GV127" i="30"/>
  <c r="GR127" i="30"/>
  <c r="GN127" i="30"/>
  <c r="GJ127" i="30"/>
  <c r="GF127" i="30"/>
  <c r="GB127" i="30"/>
  <c r="EH127" i="30"/>
  <c r="ED127" i="30"/>
  <c r="DZ127" i="30"/>
  <c r="DJ127" i="30"/>
  <c r="DF127" i="30"/>
  <c r="DB127" i="30"/>
  <c r="CL127" i="30"/>
  <c r="CH127" i="30"/>
  <c r="CD127" i="30"/>
  <c r="HG127" i="30"/>
  <c r="HC127" i="30"/>
  <c r="GY127" i="30"/>
  <c r="GU127" i="30"/>
  <c r="GQ127" i="30"/>
  <c r="GM127" i="30"/>
  <c r="GI127" i="30"/>
  <c r="GE127" i="30"/>
  <c r="GA127" i="30"/>
  <c r="EG127" i="30"/>
  <c r="EC127" i="30"/>
  <c r="DY127" i="30"/>
  <c r="DI127" i="30"/>
  <c r="DE127" i="30"/>
  <c r="DA127" i="30"/>
  <c r="CK127" i="30"/>
  <c r="CG127" i="30"/>
  <c r="CC127" i="30"/>
  <c r="A127" i="30"/>
  <c r="E129" i="85" s="1"/>
  <c r="E127" i="30"/>
  <c r="BJ127" i="30"/>
  <c r="C127" i="30"/>
  <c r="G127" i="30"/>
  <c r="BH127" i="30"/>
  <c r="H127" i="30"/>
  <c r="F127" i="30"/>
  <c r="B127" i="30"/>
  <c r="D127" i="30"/>
  <c r="AV127" i="30"/>
  <c r="BI127" i="30"/>
  <c r="HH91" i="30"/>
  <c r="HD91" i="30"/>
  <c r="GZ91" i="30"/>
  <c r="GV91" i="30"/>
  <c r="GR91" i="30"/>
  <c r="GN91" i="30"/>
  <c r="GJ91" i="30"/>
  <c r="GF91" i="30"/>
  <c r="GB91" i="30"/>
  <c r="EE91" i="30"/>
  <c r="EA91" i="30"/>
  <c r="DW91" i="30"/>
  <c r="DG91" i="30"/>
  <c r="DC91" i="30"/>
  <c r="CY91" i="30"/>
  <c r="CI91" i="30"/>
  <c r="CA91" i="30"/>
  <c r="HG91" i="30"/>
  <c r="HC91" i="30"/>
  <c r="GY91" i="30"/>
  <c r="GU91" i="30"/>
  <c r="GQ91" i="30"/>
  <c r="GM91" i="30"/>
  <c r="GI91" i="30"/>
  <c r="GE91" i="30"/>
  <c r="GA91" i="30"/>
  <c r="EH91" i="30"/>
  <c r="ED91" i="30"/>
  <c r="DZ91" i="30"/>
  <c r="DJ91" i="30"/>
  <c r="DF91" i="30"/>
  <c r="DB91" i="30"/>
  <c r="CL91" i="30"/>
  <c r="CH91" i="30"/>
  <c r="CD91" i="30"/>
  <c r="HJ91" i="30"/>
  <c r="HF91" i="30"/>
  <c r="HB91" i="30"/>
  <c r="GX91" i="30"/>
  <c r="GT91" i="30"/>
  <c r="GP91" i="30"/>
  <c r="GL91" i="30"/>
  <c r="GH91" i="30"/>
  <c r="GD91" i="30"/>
  <c r="EG91" i="30"/>
  <c r="EC91" i="30"/>
  <c r="DY91" i="30"/>
  <c r="DI91" i="30"/>
  <c r="DE91" i="30"/>
  <c r="DA91" i="30"/>
  <c r="CK91" i="30"/>
  <c r="CG91" i="30"/>
  <c r="CC91" i="30"/>
  <c r="HI91" i="30"/>
  <c r="HE91" i="30"/>
  <c r="HA91" i="30"/>
  <c r="GW91" i="30"/>
  <c r="GS91" i="30"/>
  <c r="GO91" i="30"/>
  <c r="GK91" i="30"/>
  <c r="GG91" i="30"/>
  <c r="GC91" i="30"/>
  <c r="EF91" i="30"/>
  <c r="EB91" i="30"/>
  <c r="DX91" i="30"/>
  <c r="DH91" i="30"/>
  <c r="DD91" i="30"/>
  <c r="CZ91" i="30"/>
  <c r="CJ91" i="30"/>
  <c r="CF91" i="30"/>
  <c r="CB91" i="30"/>
  <c r="D91" i="30"/>
  <c r="H91" i="30"/>
  <c r="AV91" i="30"/>
  <c r="B91" i="30"/>
  <c r="F91" i="30"/>
  <c r="BI91" i="30"/>
  <c r="G91" i="30"/>
  <c r="A91" i="30"/>
  <c r="E93" i="85" s="1"/>
  <c r="C91" i="30"/>
  <c r="BH91" i="30"/>
  <c r="E91" i="30"/>
  <c r="BJ91" i="30"/>
  <c r="HI59" i="30"/>
  <c r="HE59" i="30"/>
  <c r="HA59" i="30"/>
  <c r="GW59" i="30"/>
  <c r="GS59" i="30"/>
  <c r="GO59" i="30"/>
  <c r="GK59" i="30"/>
  <c r="GG59" i="30"/>
  <c r="GC59" i="30"/>
  <c r="EF59" i="30"/>
  <c r="EB59" i="30"/>
  <c r="DX59" i="30"/>
  <c r="DH59" i="30"/>
  <c r="DD59" i="30"/>
  <c r="CZ59" i="30"/>
  <c r="CJ59" i="30"/>
  <c r="CF59" i="30"/>
  <c r="CB59" i="30"/>
  <c r="HH59" i="30"/>
  <c r="HD59" i="30"/>
  <c r="GZ59" i="30"/>
  <c r="GV59" i="30"/>
  <c r="GR59" i="30"/>
  <c r="GN59" i="30"/>
  <c r="GJ59" i="30"/>
  <c r="GF59" i="30"/>
  <c r="GB59" i="30"/>
  <c r="EE59" i="30"/>
  <c r="EA59" i="30"/>
  <c r="DW59" i="30"/>
  <c r="DG59" i="30"/>
  <c r="DC59" i="30"/>
  <c r="CY59" i="30"/>
  <c r="CI59" i="30"/>
  <c r="CA59" i="30"/>
  <c r="HG59" i="30"/>
  <c r="HC59" i="30"/>
  <c r="GY59" i="30"/>
  <c r="GU59" i="30"/>
  <c r="GQ59" i="30"/>
  <c r="GM59" i="30"/>
  <c r="GI59" i="30"/>
  <c r="GE59" i="30"/>
  <c r="GA59" i="30"/>
  <c r="EH59" i="30"/>
  <c r="ED59" i="30"/>
  <c r="DZ59" i="30"/>
  <c r="DJ59" i="30"/>
  <c r="DF59" i="30"/>
  <c r="DB59" i="30"/>
  <c r="CL59" i="30"/>
  <c r="CH59" i="30"/>
  <c r="CD59" i="30"/>
  <c r="HJ59" i="30"/>
  <c r="HF59" i="30"/>
  <c r="HB59" i="30"/>
  <c r="GX59" i="30"/>
  <c r="GT59" i="30"/>
  <c r="GP59" i="30"/>
  <c r="GL59" i="30"/>
  <c r="GH59" i="30"/>
  <c r="GD59" i="30"/>
  <c r="EG59" i="30"/>
  <c r="EC59" i="30"/>
  <c r="DY59" i="30"/>
  <c r="DI59" i="30"/>
  <c r="DE59" i="30"/>
  <c r="DA59" i="30"/>
  <c r="CK59" i="30"/>
  <c r="CG59" i="30"/>
  <c r="CC59" i="30"/>
  <c r="D59" i="30"/>
  <c r="H59" i="30"/>
  <c r="BH59" i="30"/>
  <c r="B59" i="30"/>
  <c r="F59" i="30"/>
  <c r="BJ59" i="30"/>
  <c r="G59" i="30"/>
  <c r="E59" i="30"/>
  <c r="A59" i="30"/>
  <c r="E61" i="85" s="1"/>
  <c r="AV59" i="30"/>
  <c r="C59" i="30"/>
  <c r="BI59" i="30"/>
  <c r="HH206" i="30"/>
  <c r="HD206" i="30"/>
  <c r="GZ206" i="30"/>
  <c r="GV206" i="30"/>
  <c r="GR206" i="30"/>
  <c r="GN206" i="30"/>
  <c r="GJ206" i="30"/>
  <c r="GF206" i="30"/>
  <c r="GB206" i="30"/>
  <c r="EE206" i="30"/>
  <c r="EA206" i="30"/>
  <c r="DW206" i="30"/>
  <c r="DG206" i="30"/>
  <c r="DC206" i="30"/>
  <c r="CY206" i="30"/>
  <c r="CI206" i="30"/>
  <c r="CA206" i="30"/>
  <c r="HJ206" i="30"/>
  <c r="HF206" i="30"/>
  <c r="HB206" i="30"/>
  <c r="GX206" i="30"/>
  <c r="GT206" i="30"/>
  <c r="GP206" i="30"/>
  <c r="GL206" i="30"/>
  <c r="GH206" i="30"/>
  <c r="GD206" i="30"/>
  <c r="EG206" i="30"/>
  <c r="EC206" i="30"/>
  <c r="DY206" i="30"/>
  <c r="DI206" i="30"/>
  <c r="DE206" i="30"/>
  <c r="DA206" i="30"/>
  <c r="CK206" i="30"/>
  <c r="CG206" i="30"/>
  <c r="CC206" i="30"/>
  <c r="HI206" i="30"/>
  <c r="HA206" i="30"/>
  <c r="GS206" i="30"/>
  <c r="GK206" i="30"/>
  <c r="GC206" i="30"/>
  <c r="EB206" i="30"/>
  <c r="DH206" i="30"/>
  <c r="CZ206" i="30"/>
  <c r="CF206" i="30"/>
  <c r="HE206" i="30"/>
  <c r="GW206" i="30"/>
  <c r="GO206" i="30"/>
  <c r="GG206" i="30"/>
  <c r="EF206" i="30"/>
  <c r="DX206" i="30"/>
  <c r="DD206" i="30"/>
  <c r="CJ206" i="30"/>
  <c r="CB206" i="30"/>
  <c r="HC206" i="30"/>
  <c r="GM206" i="30"/>
  <c r="ED206" i="30"/>
  <c r="DB206" i="30"/>
  <c r="GU206" i="30"/>
  <c r="GE206" i="30"/>
  <c r="DJ206" i="30"/>
  <c r="CH206" i="30"/>
  <c r="HG206" i="30"/>
  <c r="GA206" i="30"/>
  <c r="EH206" i="30"/>
  <c r="CD206" i="30"/>
  <c r="GQ206" i="30"/>
  <c r="DF206" i="30"/>
  <c r="GY206" i="30"/>
  <c r="GI206" i="30"/>
  <c r="DZ206" i="30"/>
  <c r="CL206" i="30"/>
  <c r="A206" i="30"/>
  <c r="E208" i="85" s="1"/>
  <c r="E206" i="30"/>
  <c r="BJ206" i="30"/>
  <c r="B206" i="30"/>
  <c r="F206" i="30"/>
  <c r="AV206" i="30"/>
  <c r="H206" i="30"/>
  <c r="D206" i="30"/>
  <c r="C206" i="30"/>
  <c r="N206" i="30" s="1"/>
  <c r="G206" i="30"/>
  <c r="BH206" i="30"/>
  <c r="BI206" i="30"/>
  <c r="HH190" i="30"/>
  <c r="HD190" i="30"/>
  <c r="GZ190" i="30"/>
  <c r="GV190" i="30"/>
  <c r="GR190" i="30"/>
  <c r="GN190" i="30"/>
  <c r="GJ190" i="30"/>
  <c r="GF190" i="30"/>
  <c r="GB190" i="30"/>
  <c r="EE190" i="30"/>
  <c r="EA190" i="30"/>
  <c r="DW190" i="30"/>
  <c r="DG190" i="30"/>
  <c r="DC190" i="30"/>
  <c r="CY190" i="30"/>
  <c r="CI190" i="30"/>
  <c r="CA190" i="30"/>
  <c r="HJ190" i="30"/>
  <c r="HF190" i="30"/>
  <c r="HB190" i="30"/>
  <c r="GX190" i="30"/>
  <c r="GT190" i="30"/>
  <c r="GP190" i="30"/>
  <c r="GL190" i="30"/>
  <c r="GH190" i="30"/>
  <c r="GD190" i="30"/>
  <c r="EG190" i="30"/>
  <c r="EC190" i="30"/>
  <c r="DY190" i="30"/>
  <c r="DI190" i="30"/>
  <c r="DE190" i="30"/>
  <c r="DA190" i="30"/>
  <c r="CK190" i="30"/>
  <c r="CG190" i="30"/>
  <c r="CC190" i="30"/>
  <c r="HE190" i="30"/>
  <c r="GW190" i="30"/>
  <c r="GO190" i="30"/>
  <c r="GG190" i="30"/>
  <c r="EF190" i="30"/>
  <c r="DX190" i="30"/>
  <c r="DD190" i="30"/>
  <c r="CJ190" i="30"/>
  <c r="CB190" i="30"/>
  <c r="HC190" i="30"/>
  <c r="GU190" i="30"/>
  <c r="GM190" i="30"/>
  <c r="GE190" i="30"/>
  <c r="ED190" i="30"/>
  <c r="DJ190" i="30"/>
  <c r="DB190" i="30"/>
  <c r="CH190" i="30"/>
  <c r="HI190" i="30"/>
  <c r="HA190" i="30"/>
  <c r="GS190" i="30"/>
  <c r="GK190" i="30"/>
  <c r="GC190" i="30"/>
  <c r="EB190" i="30"/>
  <c r="DH190" i="30"/>
  <c r="CZ190" i="30"/>
  <c r="CF190" i="30"/>
  <c r="HG190" i="30"/>
  <c r="GY190" i="30"/>
  <c r="GQ190" i="30"/>
  <c r="GI190" i="30"/>
  <c r="GA190" i="30"/>
  <c r="EH190" i="30"/>
  <c r="DZ190" i="30"/>
  <c r="DF190" i="30"/>
  <c r="CL190" i="30"/>
  <c r="CD190" i="30"/>
  <c r="D190" i="30"/>
  <c r="H190" i="30"/>
  <c r="BI190" i="30"/>
  <c r="C190" i="30"/>
  <c r="A190" i="30"/>
  <c r="E192" i="85" s="1"/>
  <c r="E190" i="30"/>
  <c r="BJ190" i="30"/>
  <c r="B190" i="30"/>
  <c r="F190" i="30"/>
  <c r="AV190" i="30"/>
  <c r="BH190" i="30"/>
  <c r="G190" i="30"/>
  <c r="HH158" i="30"/>
  <c r="HD158" i="30"/>
  <c r="GZ158" i="30"/>
  <c r="GV158" i="30"/>
  <c r="GR158" i="30"/>
  <c r="GN158" i="30"/>
  <c r="GJ158" i="30"/>
  <c r="GF158" i="30"/>
  <c r="GB158" i="30"/>
  <c r="EE158" i="30"/>
  <c r="EA158" i="30"/>
  <c r="DW158" i="30"/>
  <c r="DG158" i="30"/>
  <c r="DC158" i="30"/>
  <c r="CY158" i="30"/>
  <c r="CI158" i="30"/>
  <c r="CA158" i="30"/>
  <c r="HG158" i="30"/>
  <c r="HC158" i="30"/>
  <c r="GY158" i="30"/>
  <c r="GU158" i="30"/>
  <c r="GQ158" i="30"/>
  <c r="GM158" i="30"/>
  <c r="GI158" i="30"/>
  <c r="GE158" i="30"/>
  <c r="GA158" i="30"/>
  <c r="EH158" i="30"/>
  <c r="ED158" i="30"/>
  <c r="DZ158" i="30"/>
  <c r="DJ158" i="30"/>
  <c r="DF158" i="30"/>
  <c r="DB158" i="30"/>
  <c r="CL158" i="30"/>
  <c r="CH158" i="30"/>
  <c r="CD158" i="30"/>
  <c r="HJ158" i="30"/>
  <c r="HF158" i="30"/>
  <c r="HB158" i="30"/>
  <c r="GX158" i="30"/>
  <c r="GT158" i="30"/>
  <c r="GP158" i="30"/>
  <c r="GL158" i="30"/>
  <c r="GH158" i="30"/>
  <c r="GD158" i="30"/>
  <c r="EG158" i="30"/>
  <c r="EC158" i="30"/>
  <c r="DY158" i="30"/>
  <c r="DI158" i="30"/>
  <c r="DE158" i="30"/>
  <c r="DA158" i="30"/>
  <c r="CK158" i="30"/>
  <c r="CG158" i="30"/>
  <c r="CC158" i="30"/>
  <c r="HI158" i="30"/>
  <c r="HE158" i="30"/>
  <c r="HA158" i="30"/>
  <c r="GW158" i="30"/>
  <c r="GS158" i="30"/>
  <c r="GO158" i="30"/>
  <c r="GK158" i="30"/>
  <c r="GG158" i="30"/>
  <c r="GC158" i="30"/>
  <c r="EF158" i="30"/>
  <c r="EB158" i="30"/>
  <c r="DX158" i="30"/>
  <c r="DH158" i="30"/>
  <c r="DD158" i="30"/>
  <c r="CZ158" i="30"/>
  <c r="CJ158" i="30"/>
  <c r="CF158" i="30"/>
  <c r="CB158" i="30"/>
  <c r="B158" i="30"/>
  <c r="F158" i="30"/>
  <c r="AV158" i="30"/>
  <c r="D158" i="30"/>
  <c r="H158" i="30"/>
  <c r="BI158" i="30"/>
  <c r="G158" i="30"/>
  <c r="A158" i="30"/>
  <c r="E160" i="85" s="1"/>
  <c r="BH158" i="30"/>
  <c r="C158" i="30"/>
  <c r="BJ158" i="30"/>
  <c r="E158" i="30"/>
  <c r="HG142" i="30"/>
  <c r="HC142" i="30"/>
  <c r="GY142" i="30"/>
  <c r="GU142" i="30"/>
  <c r="GQ142" i="30"/>
  <c r="GM142" i="30"/>
  <c r="GI142" i="30"/>
  <c r="GE142" i="30"/>
  <c r="GA142" i="30"/>
  <c r="EH142" i="30"/>
  <c r="ED142" i="30"/>
  <c r="DZ142" i="30"/>
  <c r="DJ142" i="30"/>
  <c r="DF142" i="30"/>
  <c r="DB142" i="30"/>
  <c r="CL142" i="30"/>
  <c r="CH142" i="30"/>
  <c r="CD142" i="30"/>
  <c r="HJ142" i="30"/>
  <c r="HF142" i="30"/>
  <c r="HB142" i="30"/>
  <c r="GX142" i="30"/>
  <c r="GT142" i="30"/>
  <c r="GP142" i="30"/>
  <c r="GL142" i="30"/>
  <c r="GH142" i="30"/>
  <c r="GD142" i="30"/>
  <c r="EG142" i="30"/>
  <c r="EC142" i="30"/>
  <c r="DY142" i="30"/>
  <c r="DI142" i="30"/>
  <c r="DE142" i="30"/>
  <c r="DA142" i="30"/>
  <c r="CK142" i="30"/>
  <c r="CG142" i="30"/>
  <c r="CC142" i="30"/>
  <c r="HI142" i="30"/>
  <c r="HE142" i="30"/>
  <c r="HA142" i="30"/>
  <c r="GW142" i="30"/>
  <c r="GS142" i="30"/>
  <c r="GO142" i="30"/>
  <c r="GK142" i="30"/>
  <c r="GG142" i="30"/>
  <c r="GC142" i="30"/>
  <c r="EF142" i="30"/>
  <c r="EB142" i="30"/>
  <c r="DX142" i="30"/>
  <c r="DH142" i="30"/>
  <c r="DD142" i="30"/>
  <c r="CZ142" i="30"/>
  <c r="CJ142" i="30"/>
  <c r="CF142" i="30"/>
  <c r="CB142" i="30"/>
  <c r="HH142" i="30"/>
  <c r="HD142" i="30"/>
  <c r="GZ142" i="30"/>
  <c r="GV142" i="30"/>
  <c r="GR142" i="30"/>
  <c r="GN142" i="30"/>
  <c r="GJ142" i="30"/>
  <c r="GF142" i="30"/>
  <c r="GB142" i="30"/>
  <c r="EE142" i="30"/>
  <c r="EA142" i="30"/>
  <c r="DW142" i="30"/>
  <c r="DG142" i="30"/>
  <c r="DC142" i="30"/>
  <c r="CY142" i="30"/>
  <c r="CI142" i="30"/>
  <c r="CA142" i="30"/>
  <c r="B142" i="30"/>
  <c r="F142" i="30"/>
  <c r="AV142" i="30"/>
  <c r="D142" i="30"/>
  <c r="H142" i="30"/>
  <c r="BI142" i="30"/>
  <c r="G142" i="30"/>
  <c r="A142" i="30"/>
  <c r="E144" i="85" s="1"/>
  <c r="BH142" i="30"/>
  <c r="C142" i="30"/>
  <c r="BJ142" i="30"/>
  <c r="E142" i="30"/>
  <c r="HH126" i="30"/>
  <c r="HG126" i="30"/>
  <c r="HC126" i="30"/>
  <c r="HJ126" i="30"/>
  <c r="HF126" i="30"/>
  <c r="HI126" i="30"/>
  <c r="HE126" i="30"/>
  <c r="HD126" i="30"/>
  <c r="GY126" i="30"/>
  <c r="GU126" i="30"/>
  <c r="GQ126" i="30"/>
  <c r="GM126" i="30"/>
  <c r="GI126" i="30"/>
  <c r="GE126" i="30"/>
  <c r="GA126" i="30"/>
  <c r="EH126" i="30"/>
  <c r="ED126" i="30"/>
  <c r="DZ126" i="30"/>
  <c r="DJ126" i="30"/>
  <c r="DF126" i="30"/>
  <c r="DB126" i="30"/>
  <c r="CL126" i="30"/>
  <c r="CH126" i="30"/>
  <c r="CD126" i="30"/>
  <c r="HB126" i="30"/>
  <c r="GX126" i="30"/>
  <c r="GT126" i="30"/>
  <c r="GP126" i="30"/>
  <c r="GL126" i="30"/>
  <c r="GH126" i="30"/>
  <c r="GD126" i="30"/>
  <c r="EG126" i="30"/>
  <c r="EC126" i="30"/>
  <c r="DY126" i="30"/>
  <c r="DI126" i="30"/>
  <c r="DE126" i="30"/>
  <c r="DA126" i="30"/>
  <c r="CK126" i="30"/>
  <c r="CG126" i="30"/>
  <c r="CC126" i="30"/>
  <c r="HA126" i="30"/>
  <c r="GW126" i="30"/>
  <c r="GS126" i="30"/>
  <c r="GO126" i="30"/>
  <c r="GK126" i="30"/>
  <c r="GG126" i="30"/>
  <c r="GC126" i="30"/>
  <c r="EF126" i="30"/>
  <c r="EB126" i="30"/>
  <c r="DX126" i="30"/>
  <c r="DH126" i="30"/>
  <c r="DD126" i="30"/>
  <c r="CZ126" i="30"/>
  <c r="CJ126" i="30"/>
  <c r="CF126" i="30"/>
  <c r="CB126" i="30"/>
  <c r="GZ126" i="30"/>
  <c r="GV126" i="30"/>
  <c r="GR126" i="30"/>
  <c r="GN126" i="30"/>
  <c r="GJ126" i="30"/>
  <c r="GF126" i="30"/>
  <c r="GB126" i="30"/>
  <c r="EE126" i="30"/>
  <c r="EA126" i="30"/>
  <c r="DW126" i="30"/>
  <c r="DG126" i="30"/>
  <c r="DC126" i="30"/>
  <c r="CY126" i="30"/>
  <c r="CI126" i="30"/>
  <c r="CA126" i="30"/>
  <c r="B126" i="30"/>
  <c r="F126" i="30"/>
  <c r="AV126" i="30"/>
  <c r="D126" i="30"/>
  <c r="H126" i="30"/>
  <c r="BI126" i="30"/>
  <c r="C126" i="30"/>
  <c r="BJ126" i="30"/>
  <c r="A126" i="30"/>
  <c r="E128" i="85" s="1"/>
  <c r="BH126" i="30"/>
  <c r="E126" i="30"/>
  <c r="G126" i="30"/>
  <c r="HH110" i="30"/>
  <c r="HD110" i="30"/>
  <c r="GZ110" i="30"/>
  <c r="GV110" i="30"/>
  <c r="GR110" i="30"/>
  <c r="GN110" i="30"/>
  <c r="GJ110" i="30"/>
  <c r="GF110" i="30"/>
  <c r="GB110" i="30"/>
  <c r="EE110" i="30"/>
  <c r="EA110" i="30"/>
  <c r="DW110" i="30"/>
  <c r="DG110" i="30"/>
  <c r="DC110" i="30"/>
  <c r="CY110" i="30"/>
  <c r="CI110" i="30"/>
  <c r="CA110" i="30"/>
  <c r="HG110" i="30"/>
  <c r="HC110" i="30"/>
  <c r="GY110" i="30"/>
  <c r="GU110" i="30"/>
  <c r="GQ110" i="30"/>
  <c r="GM110" i="30"/>
  <c r="GI110" i="30"/>
  <c r="GE110" i="30"/>
  <c r="GA110" i="30"/>
  <c r="EH110" i="30"/>
  <c r="ED110" i="30"/>
  <c r="DZ110" i="30"/>
  <c r="DJ110" i="30"/>
  <c r="DF110" i="30"/>
  <c r="DB110" i="30"/>
  <c r="CL110" i="30"/>
  <c r="CH110" i="30"/>
  <c r="CD110" i="30"/>
  <c r="HJ110" i="30"/>
  <c r="HF110" i="30"/>
  <c r="HB110" i="30"/>
  <c r="GX110" i="30"/>
  <c r="GT110" i="30"/>
  <c r="GP110" i="30"/>
  <c r="GL110" i="30"/>
  <c r="GH110" i="30"/>
  <c r="GD110" i="30"/>
  <c r="EG110" i="30"/>
  <c r="EC110" i="30"/>
  <c r="DY110" i="30"/>
  <c r="DI110" i="30"/>
  <c r="DE110" i="30"/>
  <c r="DA110" i="30"/>
  <c r="CK110" i="30"/>
  <c r="CG110" i="30"/>
  <c r="CC110" i="30"/>
  <c r="HI110" i="30"/>
  <c r="HE110" i="30"/>
  <c r="HA110" i="30"/>
  <c r="GW110" i="30"/>
  <c r="GS110" i="30"/>
  <c r="GO110" i="30"/>
  <c r="GK110" i="30"/>
  <c r="GG110" i="30"/>
  <c r="GC110" i="30"/>
  <c r="EF110" i="30"/>
  <c r="EB110" i="30"/>
  <c r="DX110" i="30"/>
  <c r="DH110" i="30"/>
  <c r="DD110" i="30"/>
  <c r="CZ110" i="30"/>
  <c r="CJ110" i="30"/>
  <c r="CF110" i="30"/>
  <c r="CB110" i="30"/>
  <c r="B110" i="30"/>
  <c r="F110" i="30"/>
  <c r="AV110" i="30"/>
  <c r="D110" i="30"/>
  <c r="H110" i="30"/>
  <c r="BI110" i="30"/>
  <c r="C110" i="30"/>
  <c r="BJ110" i="30"/>
  <c r="A110" i="30"/>
  <c r="E112" i="85" s="1"/>
  <c r="BH110" i="30"/>
  <c r="E110" i="30"/>
  <c r="G110" i="30"/>
  <c r="HI94" i="30"/>
  <c r="HE94" i="30"/>
  <c r="HA94" i="30"/>
  <c r="GW94" i="30"/>
  <c r="GS94" i="30"/>
  <c r="GO94" i="30"/>
  <c r="GK94" i="30"/>
  <c r="GG94" i="30"/>
  <c r="GC94" i="30"/>
  <c r="EE94" i="30"/>
  <c r="EA94" i="30"/>
  <c r="DW94" i="30"/>
  <c r="DG94" i="30"/>
  <c r="DC94" i="30"/>
  <c r="CY94" i="30"/>
  <c r="CI94" i="30"/>
  <c r="CA94" i="30"/>
  <c r="HH94" i="30"/>
  <c r="HD94" i="30"/>
  <c r="GZ94" i="30"/>
  <c r="GV94" i="30"/>
  <c r="GR94" i="30"/>
  <c r="GN94" i="30"/>
  <c r="GJ94" i="30"/>
  <c r="GF94" i="30"/>
  <c r="GB94" i="30"/>
  <c r="EH94" i="30"/>
  <c r="ED94" i="30"/>
  <c r="DZ94" i="30"/>
  <c r="DJ94" i="30"/>
  <c r="DF94" i="30"/>
  <c r="DB94" i="30"/>
  <c r="CL94" i="30"/>
  <c r="CH94" i="30"/>
  <c r="CD94" i="30"/>
  <c r="HG94" i="30"/>
  <c r="HC94" i="30"/>
  <c r="GY94" i="30"/>
  <c r="GU94" i="30"/>
  <c r="GQ94" i="30"/>
  <c r="GM94" i="30"/>
  <c r="GI94" i="30"/>
  <c r="GE94" i="30"/>
  <c r="GA94" i="30"/>
  <c r="EG94" i="30"/>
  <c r="EC94" i="30"/>
  <c r="DY94" i="30"/>
  <c r="DI94" i="30"/>
  <c r="DE94" i="30"/>
  <c r="DA94" i="30"/>
  <c r="CK94" i="30"/>
  <c r="CG94" i="30"/>
  <c r="CC94" i="30"/>
  <c r="HJ94" i="30"/>
  <c r="HF94" i="30"/>
  <c r="HB94" i="30"/>
  <c r="GX94" i="30"/>
  <c r="GT94" i="30"/>
  <c r="GP94" i="30"/>
  <c r="GL94" i="30"/>
  <c r="GH94" i="30"/>
  <c r="GD94" i="30"/>
  <c r="EF94" i="30"/>
  <c r="EB94" i="30"/>
  <c r="DX94" i="30"/>
  <c r="DH94" i="30"/>
  <c r="DD94" i="30"/>
  <c r="CZ94" i="30"/>
  <c r="CJ94" i="30"/>
  <c r="CF94" i="30"/>
  <c r="CB94" i="30"/>
  <c r="C94" i="30"/>
  <c r="G94" i="30"/>
  <c r="BH94" i="30"/>
  <c r="A94" i="30"/>
  <c r="E96" i="85" s="1"/>
  <c r="E94" i="30"/>
  <c r="BJ94" i="30"/>
  <c r="H94" i="30"/>
  <c r="F94" i="30"/>
  <c r="B94" i="30"/>
  <c r="D94" i="30"/>
  <c r="AV94" i="30"/>
  <c r="BI94" i="30"/>
  <c r="HJ62" i="30"/>
  <c r="HF62" i="30"/>
  <c r="HB62" i="30"/>
  <c r="GX62" i="30"/>
  <c r="GT62" i="30"/>
  <c r="GP62" i="30"/>
  <c r="GL62" i="30"/>
  <c r="GH62" i="30"/>
  <c r="GD62" i="30"/>
  <c r="EH62" i="30"/>
  <c r="ED62" i="30"/>
  <c r="DZ62" i="30"/>
  <c r="DJ62" i="30"/>
  <c r="DF62" i="30"/>
  <c r="DB62" i="30"/>
  <c r="CL62" i="30"/>
  <c r="CH62" i="30"/>
  <c r="CD62" i="30"/>
  <c r="HI62" i="30"/>
  <c r="HE62" i="30"/>
  <c r="HA62" i="30"/>
  <c r="GW62" i="30"/>
  <c r="GS62" i="30"/>
  <c r="GO62" i="30"/>
  <c r="GK62" i="30"/>
  <c r="GG62" i="30"/>
  <c r="GC62" i="30"/>
  <c r="EG62" i="30"/>
  <c r="EC62" i="30"/>
  <c r="DY62" i="30"/>
  <c r="DI62" i="30"/>
  <c r="DE62" i="30"/>
  <c r="DA62" i="30"/>
  <c r="CK62" i="30"/>
  <c r="CG62" i="30"/>
  <c r="CC62" i="30"/>
  <c r="HH62" i="30"/>
  <c r="HD62" i="30"/>
  <c r="GZ62" i="30"/>
  <c r="GV62" i="30"/>
  <c r="GR62" i="30"/>
  <c r="GN62" i="30"/>
  <c r="GJ62" i="30"/>
  <c r="GF62" i="30"/>
  <c r="GB62" i="30"/>
  <c r="EF62" i="30"/>
  <c r="EB62" i="30"/>
  <c r="DX62" i="30"/>
  <c r="DH62" i="30"/>
  <c r="DD62" i="30"/>
  <c r="CZ62" i="30"/>
  <c r="CJ62" i="30"/>
  <c r="CF62" i="30"/>
  <c r="CB62" i="30"/>
  <c r="HG62" i="30"/>
  <c r="HC62" i="30"/>
  <c r="GY62" i="30"/>
  <c r="GU62" i="30"/>
  <c r="GQ62" i="30"/>
  <c r="GM62" i="30"/>
  <c r="GI62" i="30"/>
  <c r="GE62" i="30"/>
  <c r="GA62" i="30"/>
  <c r="EE62" i="30"/>
  <c r="EA62" i="30"/>
  <c r="DW62" i="30"/>
  <c r="DG62" i="30"/>
  <c r="DC62" i="30"/>
  <c r="CY62" i="30"/>
  <c r="CI62" i="30"/>
  <c r="CA62" i="30"/>
  <c r="B62" i="30"/>
  <c r="F62" i="30"/>
  <c r="AV62" i="30"/>
  <c r="D62" i="30"/>
  <c r="H62" i="30"/>
  <c r="BI62" i="30"/>
  <c r="C62" i="30"/>
  <c r="BJ62" i="30"/>
  <c r="A62" i="30"/>
  <c r="E64" i="85" s="1"/>
  <c r="BH62" i="30"/>
  <c r="E62" i="30"/>
  <c r="G62" i="30"/>
  <c r="HH46" i="30"/>
  <c r="HD46" i="30"/>
  <c r="GZ46" i="30"/>
  <c r="GV46" i="30"/>
  <c r="GR46" i="30"/>
  <c r="GN46" i="30"/>
  <c r="GJ46" i="30"/>
  <c r="GF46" i="30"/>
  <c r="GB46" i="30"/>
  <c r="EE46" i="30"/>
  <c r="EA46" i="30"/>
  <c r="DW46" i="30"/>
  <c r="HG46" i="30"/>
  <c r="HC46" i="30"/>
  <c r="GY46" i="30"/>
  <c r="GU46" i="30"/>
  <c r="GQ46" i="30"/>
  <c r="GM46" i="30"/>
  <c r="GI46" i="30"/>
  <c r="GE46" i="30"/>
  <c r="GA46" i="30"/>
  <c r="EH46" i="30"/>
  <c r="ED46" i="30"/>
  <c r="DZ46" i="30"/>
  <c r="DJ46" i="30"/>
  <c r="DF46" i="30"/>
  <c r="HJ46" i="30"/>
  <c r="HF46" i="30"/>
  <c r="HB46" i="30"/>
  <c r="GX46" i="30"/>
  <c r="GT46" i="30"/>
  <c r="GP46" i="30"/>
  <c r="GL46" i="30"/>
  <c r="GH46" i="30"/>
  <c r="GD46" i="30"/>
  <c r="EG46" i="30"/>
  <c r="EC46" i="30"/>
  <c r="DY46" i="30"/>
  <c r="DI46" i="30"/>
  <c r="DE46" i="30"/>
  <c r="HI46" i="30"/>
  <c r="HE46" i="30"/>
  <c r="HA46" i="30"/>
  <c r="GW46" i="30"/>
  <c r="GS46" i="30"/>
  <c r="GO46" i="30"/>
  <c r="GK46" i="30"/>
  <c r="GG46" i="30"/>
  <c r="GC46" i="30"/>
  <c r="EF46" i="30"/>
  <c r="EB46" i="30"/>
  <c r="DX46" i="30"/>
  <c r="DH46" i="30"/>
  <c r="DC46" i="30"/>
  <c r="CY46" i="30"/>
  <c r="CI46" i="30"/>
  <c r="CA46" i="30"/>
  <c r="DB46" i="30"/>
  <c r="CL46" i="30"/>
  <c r="CH46" i="30"/>
  <c r="CD46" i="30"/>
  <c r="DG46" i="30"/>
  <c r="DA46" i="30"/>
  <c r="CK46" i="30"/>
  <c r="CG46" i="30"/>
  <c r="CC46" i="30"/>
  <c r="DD46" i="30"/>
  <c r="CZ46" i="30"/>
  <c r="CJ46" i="30"/>
  <c r="CF46" i="30"/>
  <c r="CB46" i="30"/>
  <c r="C46" i="30"/>
  <c r="G46" i="30"/>
  <c r="BI46" i="30"/>
  <c r="A46" i="30"/>
  <c r="E48" i="85" s="1"/>
  <c r="E46" i="30"/>
  <c r="AV46" i="30"/>
  <c r="B46" i="30"/>
  <c r="F46" i="30"/>
  <c r="BH46" i="30"/>
  <c r="H46" i="30"/>
  <c r="BJ46" i="30"/>
  <c r="D46" i="30"/>
  <c r="B30" i="30"/>
  <c r="F30" i="30"/>
  <c r="HM30" i="30" s="1"/>
  <c r="D30" i="30"/>
  <c r="J30" i="30" s="1"/>
  <c r="CA30" i="30" s="1"/>
  <c r="GA30" i="30" s="1"/>
  <c r="H30" i="30"/>
  <c r="A30" i="30"/>
  <c r="E30" i="30"/>
  <c r="BJ30" i="30"/>
  <c r="C30" i="30"/>
  <c r="G30" i="30"/>
  <c r="HN30" i="30" s="1"/>
  <c r="BH30" i="30"/>
  <c r="A14" i="30"/>
  <c r="E14" i="30"/>
  <c r="BJ14" i="30"/>
  <c r="B14" i="30"/>
  <c r="F14" i="30"/>
  <c r="HM14" i="30" s="1"/>
  <c r="C14" i="30"/>
  <c r="G14" i="30"/>
  <c r="HN14" i="30" s="1"/>
  <c r="BH14" i="30"/>
  <c r="D14" i="30"/>
  <c r="H14" i="30"/>
  <c r="HI197" i="30"/>
  <c r="HE197" i="30"/>
  <c r="HA197" i="30"/>
  <c r="GW197" i="30"/>
  <c r="GS197" i="30"/>
  <c r="GO197" i="30"/>
  <c r="GK197" i="30"/>
  <c r="GG197" i="30"/>
  <c r="GC197" i="30"/>
  <c r="EG197" i="30"/>
  <c r="EC197" i="30"/>
  <c r="DY197" i="30"/>
  <c r="DI197" i="30"/>
  <c r="DE197" i="30"/>
  <c r="DA197" i="30"/>
  <c r="CK197" i="30"/>
  <c r="CG197" i="30"/>
  <c r="CC197" i="30"/>
  <c r="HG197" i="30"/>
  <c r="HC197" i="30"/>
  <c r="GY197" i="30"/>
  <c r="GU197" i="30"/>
  <c r="GQ197" i="30"/>
  <c r="GM197" i="30"/>
  <c r="GI197" i="30"/>
  <c r="GE197" i="30"/>
  <c r="GA197" i="30"/>
  <c r="EE197" i="30"/>
  <c r="EA197" i="30"/>
  <c r="DW197" i="30"/>
  <c r="DG197" i="30"/>
  <c r="DC197" i="30"/>
  <c r="CY197" i="30"/>
  <c r="CI197" i="30"/>
  <c r="CA197" i="30"/>
  <c r="HF197" i="30"/>
  <c r="GX197" i="30"/>
  <c r="GP197" i="30"/>
  <c r="GH197" i="30"/>
  <c r="EH197" i="30"/>
  <c r="DZ197" i="30"/>
  <c r="DF197" i="30"/>
  <c r="CL197" i="30"/>
  <c r="CD197" i="30"/>
  <c r="HJ197" i="30"/>
  <c r="HB197" i="30"/>
  <c r="GT197" i="30"/>
  <c r="GL197" i="30"/>
  <c r="GD197" i="30"/>
  <c r="ED197" i="30"/>
  <c r="DJ197" i="30"/>
  <c r="DB197" i="30"/>
  <c r="CH197" i="30"/>
  <c r="HD197" i="30"/>
  <c r="GN197" i="30"/>
  <c r="EF197" i="30"/>
  <c r="DD197" i="30"/>
  <c r="CB197" i="30"/>
  <c r="GZ197" i="30"/>
  <c r="GJ197" i="30"/>
  <c r="EB197" i="30"/>
  <c r="CZ197" i="30"/>
  <c r="GV197" i="30"/>
  <c r="GF197" i="30"/>
  <c r="DX197" i="30"/>
  <c r="CJ197" i="30"/>
  <c r="HH197" i="30"/>
  <c r="GR197" i="30"/>
  <c r="GB197" i="30"/>
  <c r="DH197" i="30"/>
  <c r="CF197" i="30"/>
  <c r="D197" i="30"/>
  <c r="H197" i="30"/>
  <c r="AV197" i="30"/>
  <c r="A197" i="30"/>
  <c r="E199" i="85" s="1"/>
  <c r="E197" i="30"/>
  <c r="BH197" i="30"/>
  <c r="C197" i="30"/>
  <c r="B197" i="30"/>
  <c r="F197" i="30"/>
  <c r="BI197" i="30"/>
  <c r="BJ197" i="30"/>
  <c r="G197" i="30"/>
  <c r="HG181" i="30"/>
  <c r="HC181" i="30"/>
  <c r="GY181" i="30"/>
  <c r="GU181" i="30"/>
  <c r="GQ181" i="30"/>
  <c r="GM181" i="30"/>
  <c r="GI181" i="30"/>
  <c r="GE181" i="30"/>
  <c r="GA181" i="30"/>
  <c r="EH181" i="30"/>
  <c r="ED181" i="30"/>
  <c r="DZ181" i="30"/>
  <c r="DJ181" i="30"/>
  <c r="DF181" i="30"/>
  <c r="DB181" i="30"/>
  <c r="CL181" i="30"/>
  <c r="CH181" i="30"/>
  <c r="CD181" i="30"/>
  <c r="HI181" i="30"/>
  <c r="HE181" i="30"/>
  <c r="HA181" i="30"/>
  <c r="GW181" i="30"/>
  <c r="GS181" i="30"/>
  <c r="GO181" i="30"/>
  <c r="GK181" i="30"/>
  <c r="GG181" i="30"/>
  <c r="GC181" i="30"/>
  <c r="EF181" i="30"/>
  <c r="EB181" i="30"/>
  <c r="DX181" i="30"/>
  <c r="DH181" i="30"/>
  <c r="DD181" i="30"/>
  <c r="CZ181" i="30"/>
  <c r="CJ181" i="30"/>
  <c r="CF181" i="30"/>
  <c r="CB181" i="30"/>
  <c r="HJ181" i="30"/>
  <c r="HB181" i="30"/>
  <c r="GT181" i="30"/>
  <c r="GL181" i="30"/>
  <c r="GD181" i="30"/>
  <c r="EA181" i="30"/>
  <c r="DG181" i="30"/>
  <c r="CY181" i="30"/>
  <c r="HH181" i="30"/>
  <c r="GZ181" i="30"/>
  <c r="GR181" i="30"/>
  <c r="GJ181" i="30"/>
  <c r="GB181" i="30"/>
  <c r="EG181" i="30"/>
  <c r="DY181" i="30"/>
  <c r="DE181" i="30"/>
  <c r="CK181" i="30"/>
  <c r="CC181" i="30"/>
  <c r="HF181" i="30"/>
  <c r="GX181" i="30"/>
  <c r="GP181" i="30"/>
  <c r="GH181" i="30"/>
  <c r="EE181" i="30"/>
  <c r="DW181" i="30"/>
  <c r="DC181" i="30"/>
  <c r="CI181" i="30"/>
  <c r="CA181" i="30"/>
  <c r="HD181" i="30"/>
  <c r="GV181" i="30"/>
  <c r="GN181" i="30"/>
  <c r="GF181" i="30"/>
  <c r="EC181" i="30"/>
  <c r="DI181" i="30"/>
  <c r="DA181" i="30"/>
  <c r="CG181" i="30"/>
  <c r="B181" i="30"/>
  <c r="F181" i="30"/>
  <c r="AV181" i="30"/>
  <c r="D181" i="30"/>
  <c r="H181" i="30"/>
  <c r="BI181" i="30"/>
  <c r="A181" i="30"/>
  <c r="E183" i="85" s="1"/>
  <c r="BH181" i="30"/>
  <c r="C181" i="30"/>
  <c r="BJ181" i="30"/>
  <c r="E181" i="30"/>
  <c r="G181" i="30"/>
  <c r="HH161" i="30"/>
  <c r="HD161" i="30"/>
  <c r="GZ161" i="30"/>
  <c r="GV161" i="30"/>
  <c r="GR161" i="30"/>
  <c r="GN161" i="30"/>
  <c r="GJ161" i="30"/>
  <c r="GF161" i="30"/>
  <c r="GB161" i="30"/>
  <c r="EH161" i="30"/>
  <c r="ED161" i="30"/>
  <c r="DZ161" i="30"/>
  <c r="DJ161" i="30"/>
  <c r="DF161" i="30"/>
  <c r="DB161" i="30"/>
  <c r="CL161" i="30"/>
  <c r="CH161" i="30"/>
  <c r="CD161" i="30"/>
  <c r="HG161" i="30"/>
  <c r="HC161" i="30"/>
  <c r="GY161" i="30"/>
  <c r="GU161" i="30"/>
  <c r="GQ161" i="30"/>
  <c r="GM161" i="30"/>
  <c r="GI161" i="30"/>
  <c r="GE161" i="30"/>
  <c r="GA161" i="30"/>
  <c r="EG161" i="30"/>
  <c r="EC161" i="30"/>
  <c r="DY161" i="30"/>
  <c r="DI161" i="30"/>
  <c r="DE161" i="30"/>
  <c r="DA161" i="30"/>
  <c r="CK161" i="30"/>
  <c r="CG161" i="30"/>
  <c r="CC161" i="30"/>
  <c r="HJ161" i="30"/>
  <c r="HF161" i="30"/>
  <c r="HB161" i="30"/>
  <c r="GX161" i="30"/>
  <c r="GT161" i="30"/>
  <c r="GP161" i="30"/>
  <c r="GL161" i="30"/>
  <c r="GH161" i="30"/>
  <c r="GD161" i="30"/>
  <c r="EF161" i="30"/>
  <c r="EB161" i="30"/>
  <c r="DX161" i="30"/>
  <c r="DH161" i="30"/>
  <c r="DD161" i="30"/>
  <c r="CZ161" i="30"/>
  <c r="CJ161" i="30"/>
  <c r="CF161" i="30"/>
  <c r="CB161" i="30"/>
  <c r="HI161" i="30"/>
  <c r="HE161" i="30"/>
  <c r="HA161" i="30"/>
  <c r="GW161" i="30"/>
  <c r="GS161" i="30"/>
  <c r="GO161" i="30"/>
  <c r="GK161" i="30"/>
  <c r="GG161" i="30"/>
  <c r="GC161" i="30"/>
  <c r="EE161" i="30"/>
  <c r="EA161" i="30"/>
  <c r="DW161" i="30"/>
  <c r="DG161" i="30"/>
  <c r="DC161" i="30"/>
  <c r="CY161" i="30"/>
  <c r="CI161" i="30"/>
  <c r="CA161" i="30"/>
  <c r="C161" i="30"/>
  <c r="G161" i="30"/>
  <c r="BH161" i="30"/>
  <c r="A161" i="30"/>
  <c r="E163" i="85" s="1"/>
  <c r="E161" i="30"/>
  <c r="BJ161" i="30"/>
  <c r="B161" i="30"/>
  <c r="H161" i="30"/>
  <c r="D161" i="30"/>
  <c r="AV161" i="30"/>
  <c r="F161" i="30"/>
  <c r="BI161" i="30"/>
  <c r="HJ141" i="30"/>
  <c r="HF141" i="30"/>
  <c r="HB141" i="30"/>
  <c r="GX141" i="30"/>
  <c r="GT141" i="30"/>
  <c r="GP141" i="30"/>
  <c r="GL141" i="30"/>
  <c r="GH141" i="30"/>
  <c r="GD141" i="30"/>
  <c r="EG141" i="30"/>
  <c r="EC141" i="30"/>
  <c r="DY141" i="30"/>
  <c r="DI141" i="30"/>
  <c r="DE141" i="30"/>
  <c r="DA141" i="30"/>
  <c r="CK141" i="30"/>
  <c r="CG141" i="30"/>
  <c r="CC141" i="30"/>
  <c r="HI141" i="30"/>
  <c r="HE141" i="30"/>
  <c r="HA141" i="30"/>
  <c r="GW141" i="30"/>
  <c r="GS141" i="30"/>
  <c r="GO141" i="30"/>
  <c r="GK141" i="30"/>
  <c r="GG141" i="30"/>
  <c r="GC141" i="30"/>
  <c r="EF141" i="30"/>
  <c r="EB141" i="30"/>
  <c r="DX141" i="30"/>
  <c r="DH141" i="30"/>
  <c r="DD141" i="30"/>
  <c r="CZ141" i="30"/>
  <c r="CJ141" i="30"/>
  <c r="CF141" i="30"/>
  <c r="CB141" i="30"/>
  <c r="HH141" i="30"/>
  <c r="HD141" i="30"/>
  <c r="GZ141" i="30"/>
  <c r="GV141" i="30"/>
  <c r="GR141" i="30"/>
  <c r="GN141" i="30"/>
  <c r="GJ141" i="30"/>
  <c r="GF141" i="30"/>
  <c r="GB141" i="30"/>
  <c r="EE141" i="30"/>
  <c r="EA141" i="30"/>
  <c r="DW141" i="30"/>
  <c r="DG141" i="30"/>
  <c r="DC141" i="30"/>
  <c r="CY141" i="30"/>
  <c r="CI141" i="30"/>
  <c r="CA141" i="30"/>
  <c r="HG141" i="30"/>
  <c r="HC141" i="30"/>
  <c r="GY141" i="30"/>
  <c r="GU141" i="30"/>
  <c r="GQ141" i="30"/>
  <c r="GM141" i="30"/>
  <c r="GI141" i="30"/>
  <c r="GE141" i="30"/>
  <c r="GA141" i="30"/>
  <c r="EH141" i="30"/>
  <c r="ED141" i="30"/>
  <c r="DZ141" i="30"/>
  <c r="DJ141" i="30"/>
  <c r="DF141" i="30"/>
  <c r="DB141" i="30"/>
  <c r="CL141" i="30"/>
  <c r="CH141" i="30"/>
  <c r="CD141" i="30"/>
  <c r="C141" i="30"/>
  <c r="G141" i="30"/>
  <c r="BH141" i="30"/>
  <c r="A141" i="30"/>
  <c r="E143" i="85" s="1"/>
  <c r="E141" i="30"/>
  <c r="BJ141" i="30"/>
  <c r="F141" i="30"/>
  <c r="BI141" i="30"/>
  <c r="D141" i="30"/>
  <c r="AV141" i="30"/>
  <c r="H141" i="30"/>
  <c r="B141" i="30"/>
  <c r="HG109" i="30"/>
  <c r="HC109" i="30"/>
  <c r="GY109" i="30"/>
  <c r="GU109" i="30"/>
  <c r="GQ109" i="30"/>
  <c r="GM109" i="30"/>
  <c r="GI109" i="30"/>
  <c r="GE109" i="30"/>
  <c r="GA109" i="30"/>
  <c r="EE109" i="30"/>
  <c r="EA109" i="30"/>
  <c r="DW109" i="30"/>
  <c r="DG109" i="30"/>
  <c r="DC109" i="30"/>
  <c r="CY109" i="30"/>
  <c r="CI109" i="30"/>
  <c r="CA109" i="30"/>
  <c r="HJ109" i="30"/>
  <c r="HF109" i="30"/>
  <c r="HB109" i="30"/>
  <c r="GX109" i="30"/>
  <c r="GT109" i="30"/>
  <c r="GP109" i="30"/>
  <c r="GL109" i="30"/>
  <c r="GH109" i="30"/>
  <c r="GD109" i="30"/>
  <c r="EH109" i="30"/>
  <c r="ED109" i="30"/>
  <c r="DZ109" i="30"/>
  <c r="DJ109" i="30"/>
  <c r="DF109" i="30"/>
  <c r="DB109" i="30"/>
  <c r="CL109" i="30"/>
  <c r="CH109" i="30"/>
  <c r="CD109" i="30"/>
  <c r="HI109" i="30"/>
  <c r="HE109" i="30"/>
  <c r="HA109" i="30"/>
  <c r="GW109" i="30"/>
  <c r="GS109" i="30"/>
  <c r="GO109" i="30"/>
  <c r="GK109" i="30"/>
  <c r="GG109" i="30"/>
  <c r="GC109" i="30"/>
  <c r="EG109" i="30"/>
  <c r="EC109" i="30"/>
  <c r="DY109" i="30"/>
  <c r="DI109" i="30"/>
  <c r="DE109" i="30"/>
  <c r="DA109" i="30"/>
  <c r="CK109" i="30"/>
  <c r="CG109" i="30"/>
  <c r="CC109" i="30"/>
  <c r="HH109" i="30"/>
  <c r="HD109" i="30"/>
  <c r="GZ109" i="30"/>
  <c r="GV109" i="30"/>
  <c r="GR109" i="30"/>
  <c r="GN109" i="30"/>
  <c r="GJ109" i="30"/>
  <c r="GF109" i="30"/>
  <c r="GB109" i="30"/>
  <c r="EF109" i="30"/>
  <c r="EB109" i="30"/>
  <c r="DX109" i="30"/>
  <c r="DH109" i="30"/>
  <c r="DD109" i="30"/>
  <c r="CZ109" i="30"/>
  <c r="CJ109" i="30"/>
  <c r="CF109" i="30"/>
  <c r="CB109" i="30"/>
  <c r="C109" i="30"/>
  <c r="G109" i="30"/>
  <c r="BH109" i="30"/>
  <c r="A109" i="30"/>
  <c r="E111" i="85" s="1"/>
  <c r="E109" i="30"/>
  <c r="BJ109" i="30"/>
  <c r="B109" i="30"/>
  <c r="H109" i="30"/>
  <c r="D109" i="30"/>
  <c r="AV109" i="30"/>
  <c r="F109" i="30"/>
  <c r="BI109" i="30"/>
  <c r="HJ77" i="30"/>
  <c r="HF77" i="30"/>
  <c r="HB77" i="30"/>
  <c r="GX77" i="30"/>
  <c r="GT77" i="30"/>
  <c r="GP77" i="30"/>
  <c r="GL77" i="30"/>
  <c r="GH77" i="30"/>
  <c r="GD77" i="30"/>
  <c r="EG77" i="30"/>
  <c r="EC77" i="30"/>
  <c r="DY77" i="30"/>
  <c r="DI77" i="30"/>
  <c r="DE77" i="30"/>
  <c r="DA77" i="30"/>
  <c r="CK77" i="30"/>
  <c r="CG77" i="30"/>
  <c r="CC77" i="30"/>
  <c r="HI77" i="30"/>
  <c r="HE77" i="30"/>
  <c r="HA77" i="30"/>
  <c r="GW77" i="30"/>
  <c r="GS77" i="30"/>
  <c r="GO77" i="30"/>
  <c r="GK77" i="30"/>
  <c r="GG77" i="30"/>
  <c r="GC77" i="30"/>
  <c r="EF77" i="30"/>
  <c r="EB77" i="30"/>
  <c r="DX77" i="30"/>
  <c r="DH77" i="30"/>
  <c r="DD77" i="30"/>
  <c r="CZ77" i="30"/>
  <c r="CJ77" i="30"/>
  <c r="CF77" i="30"/>
  <c r="CB77" i="30"/>
  <c r="HH77" i="30"/>
  <c r="HD77" i="30"/>
  <c r="GZ77" i="30"/>
  <c r="GV77" i="30"/>
  <c r="GR77" i="30"/>
  <c r="GN77" i="30"/>
  <c r="GJ77" i="30"/>
  <c r="GF77" i="30"/>
  <c r="GB77" i="30"/>
  <c r="EE77" i="30"/>
  <c r="EA77" i="30"/>
  <c r="DW77" i="30"/>
  <c r="DG77" i="30"/>
  <c r="DC77" i="30"/>
  <c r="CY77" i="30"/>
  <c r="CI77" i="30"/>
  <c r="CA77" i="30"/>
  <c r="HG77" i="30"/>
  <c r="HC77" i="30"/>
  <c r="GY77" i="30"/>
  <c r="GU77" i="30"/>
  <c r="GQ77" i="30"/>
  <c r="GM77" i="30"/>
  <c r="GI77" i="30"/>
  <c r="GE77" i="30"/>
  <c r="GA77" i="30"/>
  <c r="EH77" i="30"/>
  <c r="ED77" i="30"/>
  <c r="DZ77" i="30"/>
  <c r="DJ77" i="30"/>
  <c r="DF77" i="30"/>
  <c r="DB77" i="30"/>
  <c r="CL77" i="30"/>
  <c r="CH77" i="30"/>
  <c r="CD77" i="30"/>
  <c r="A77" i="30"/>
  <c r="E79" i="85" s="1"/>
  <c r="E77" i="30"/>
  <c r="BJ77" i="30"/>
  <c r="C77" i="30"/>
  <c r="G77" i="30"/>
  <c r="BH77" i="30"/>
  <c r="H77" i="30"/>
  <c r="AV77" i="30"/>
  <c r="B77" i="30"/>
  <c r="BI77" i="30"/>
  <c r="D77" i="30"/>
  <c r="F77" i="30"/>
  <c r="HG45" i="30"/>
  <c r="HC45" i="30"/>
  <c r="GY45" i="30"/>
  <c r="GU45" i="30"/>
  <c r="GQ45" i="30"/>
  <c r="GM45" i="30"/>
  <c r="GI45" i="30"/>
  <c r="GE45" i="30"/>
  <c r="GA45" i="30"/>
  <c r="EG45" i="30"/>
  <c r="EC45" i="30"/>
  <c r="DY45" i="30"/>
  <c r="DI45" i="30"/>
  <c r="DE45" i="30"/>
  <c r="DA45" i="30"/>
  <c r="CK45" i="30"/>
  <c r="CG45" i="30"/>
  <c r="CC45" i="30"/>
  <c r="HJ45" i="30"/>
  <c r="HF45" i="30"/>
  <c r="HB45" i="30"/>
  <c r="GX45" i="30"/>
  <c r="GT45" i="30"/>
  <c r="GP45" i="30"/>
  <c r="GL45" i="30"/>
  <c r="GH45" i="30"/>
  <c r="GD45" i="30"/>
  <c r="EF45" i="30"/>
  <c r="EB45" i="30"/>
  <c r="DX45" i="30"/>
  <c r="DH45" i="30"/>
  <c r="DD45" i="30"/>
  <c r="CZ45" i="30"/>
  <c r="CJ45" i="30"/>
  <c r="CF45" i="30"/>
  <c r="CB45" i="30"/>
  <c r="HI45" i="30"/>
  <c r="HE45" i="30"/>
  <c r="HA45" i="30"/>
  <c r="GW45" i="30"/>
  <c r="GS45" i="30"/>
  <c r="GO45" i="30"/>
  <c r="GK45" i="30"/>
  <c r="GG45" i="30"/>
  <c r="GC45" i="30"/>
  <c r="EE45" i="30"/>
  <c r="EA45" i="30"/>
  <c r="DW45" i="30"/>
  <c r="DG45" i="30"/>
  <c r="DC45" i="30"/>
  <c r="CY45" i="30"/>
  <c r="CI45" i="30"/>
  <c r="CA45" i="30"/>
  <c r="HH45" i="30"/>
  <c r="HD45" i="30"/>
  <c r="GZ45" i="30"/>
  <c r="GV45" i="30"/>
  <c r="GR45" i="30"/>
  <c r="GN45" i="30"/>
  <c r="GJ45" i="30"/>
  <c r="GF45" i="30"/>
  <c r="GB45" i="30"/>
  <c r="EH45" i="30"/>
  <c r="ED45" i="30"/>
  <c r="DZ45" i="30"/>
  <c r="DJ45" i="30"/>
  <c r="DF45" i="30"/>
  <c r="DB45" i="30"/>
  <c r="CL45" i="30"/>
  <c r="CH45" i="30"/>
  <c r="CD45" i="30"/>
  <c r="C45" i="30"/>
  <c r="G45" i="30"/>
  <c r="BI45" i="30"/>
  <c r="A45" i="30"/>
  <c r="E47" i="85" s="1"/>
  <c r="E45" i="30"/>
  <c r="AV45" i="30"/>
  <c r="B45" i="30"/>
  <c r="F45" i="30"/>
  <c r="BH45" i="30"/>
  <c r="H45" i="30"/>
  <c r="BJ45" i="30"/>
  <c r="D45" i="30"/>
  <c r="B17" i="30"/>
  <c r="F17" i="30"/>
  <c r="HM17" i="30" s="1"/>
  <c r="C17" i="30"/>
  <c r="G17" i="30"/>
  <c r="HN17" i="30" s="1"/>
  <c r="BH17" i="30"/>
  <c r="D17" i="30"/>
  <c r="H17" i="30"/>
  <c r="A17" i="30"/>
  <c r="E17" i="30"/>
  <c r="BJ17" i="30"/>
  <c r="HI177" i="30"/>
  <c r="HE177" i="30"/>
  <c r="HA177" i="30"/>
  <c r="GW177" i="30"/>
  <c r="GS177" i="30"/>
  <c r="GO177" i="30"/>
  <c r="GK177" i="30"/>
  <c r="GG177" i="30"/>
  <c r="GC177" i="30"/>
  <c r="EF177" i="30"/>
  <c r="EB177" i="30"/>
  <c r="DX177" i="30"/>
  <c r="DH177" i="30"/>
  <c r="DD177" i="30"/>
  <c r="CZ177" i="30"/>
  <c r="CJ177" i="30"/>
  <c r="CF177" i="30"/>
  <c r="CB177" i="30"/>
  <c r="HH177" i="30"/>
  <c r="HD177" i="30"/>
  <c r="GZ177" i="30"/>
  <c r="GV177" i="30"/>
  <c r="GR177" i="30"/>
  <c r="GN177" i="30"/>
  <c r="GJ177" i="30"/>
  <c r="GF177" i="30"/>
  <c r="GB177" i="30"/>
  <c r="EE177" i="30"/>
  <c r="EA177" i="30"/>
  <c r="DW177" i="30"/>
  <c r="DG177" i="30"/>
  <c r="DC177" i="30"/>
  <c r="CY177" i="30"/>
  <c r="CI177" i="30"/>
  <c r="CA177" i="30"/>
  <c r="HG177" i="30"/>
  <c r="HC177" i="30"/>
  <c r="GY177" i="30"/>
  <c r="GU177" i="30"/>
  <c r="GQ177" i="30"/>
  <c r="GM177" i="30"/>
  <c r="GI177" i="30"/>
  <c r="GE177" i="30"/>
  <c r="GA177" i="30"/>
  <c r="EH177" i="30"/>
  <c r="ED177" i="30"/>
  <c r="DZ177" i="30"/>
  <c r="DJ177" i="30"/>
  <c r="DF177" i="30"/>
  <c r="DB177" i="30"/>
  <c r="CL177" i="30"/>
  <c r="CH177" i="30"/>
  <c r="CD177" i="30"/>
  <c r="HJ177" i="30"/>
  <c r="HF177" i="30"/>
  <c r="HB177" i="30"/>
  <c r="GX177" i="30"/>
  <c r="GT177" i="30"/>
  <c r="GP177" i="30"/>
  <c r="GL177" i="30"/>
  <c r="GH177" i="30"/>
  <c r="GD177" i="30"/>
  <c r="EG177" i="30"/>
  <c r="EC177" i="30"/>
  <c r="DY177" i="30"/>
  <c r="DI177" i="30"/>
  <c r="DE177" i="30"/>
  <c r="DA177" i="30"/>
  <c r="CK177" i="30"/>
  <c r="CG177" i="30"/>
  <c r="CC177" i="30"/>
  <c r="B177" i="30"/>
  <c r="F177" i="30"/>
  <c r="AV177" i="30"/>
  <c r="D177" i="30"/>
  <c r="H177" i="30"/>
  <c r="BI177" i="30"/>
  <c r="E177" i="30"/>
  <c r="C177" i="30"/>
  <c r="BJ177" i="30"/>
  <c r="G177" i="30"/>
  <c r="A177" i="30"/>
  <c r="E179" i="85" s="1"/>
  <c r="BH177" i="30"/>
  <c r="HH121" i="30"/>
  <c r="HD121" i="30"/>
  <c r="GZ121" i="30"/>
  <c r="GV121" i="30"/>
  <c r="GR121" i="30"/>
  <c r="GN121" i="30"/>
  <c r="GJ121" i="30"/>
  <c r="GF121" i="30"/>
  <c r="GB121" i="30"/>
  <c r="EH121" i="30"/>
  <c r="ED121" i="30"/>
  <c r="DZ121" i="30"/>
  <c r="DJ121" i="30"/>
  <c r="DF121" i="30"/>
  <c r="DB121" i="30"/>
  <c r="CL121" i="30"/>
  <c r="CH121" i="30"/>
  <c r="CD121" i="30"/>
  <c r="HG121" i="30"/>
  <c r="HC121" i="30"/>
  <c r="GY121" i="30"/>
  <c r="GU121" i="30"/>
  <c r="GQ121" i="30"/>
  <c r="GM121" i="30"/>
  <c r="GI121" i="30"/>
  <c r="GE121" i="30"/>
  <c r="GA121" i="30"/>
  <c r="EG121" i="30"/>
  <c r="EC121" i="30"/>
  <c r="DY121" i="30"/>
  <c r="DI121" i="30"/>
  <c r="DE121" i="30"/>
  <c r="DA121" i="30"/>
  <c r="CK121" i="30"/>
  <c r="CG121" i="30"/>
  <c r="CC121" i="30"/>
  <c r="HJ121" i="30"/>
  <c r="HF121" i="30"/>
  <c r="HB121" i="30"/>
  <c r="GX121" i="30"/>
  <c r="GT121" i="30"/>
  <c r="GP121" i="30"/>
  <c r="GL121" i="30"/>
  <c r="GH121" i="30"/>
  <c r="GD121" i="30"/>
  <c r="EF121" i="30"/>
  <c r="EB121" i="30"/>
  <c r="DX121" i="30"/>
  <c r="DH121" i="30"/>
  <c r="DD121" i="30"/>
  <c r="CZ121" i="30"/>
  <c r="CJ121" i="30"/>
  <c r="CF121" i="30"/>
  <c r="CB121" i="30"/>
  <c r="HI121" i="30"/>
  <c r="HE121" i="30"/>
  <c r="HA121" i="30"/>
  <c r="GW121" i="30"/>
  <c r="GS121" i="30"/>
  <c r="GO121" i="30"/>
  <c r="GK121" i="30"/>
  <c r="GG121" i="30"/>
  <c r="GC121" i="30"/>
  <c r="EE121" i="30"/>
  <c r="EA121" i="30"/>
  <c r="DW121" i="30"/>
  <c r="DG121" i="30"/>
  <c r="DC121" i="30"/>
  <c r="CY121" i="30"/>
  <c r="CI121" i="30"/>
  <c r="CA121" i="30"/>
  <c r="C121" i="30"/>
  <c r="G121" i="30"/>
  <c r="BH121" i="30"/>
  <c r="A121" i="30"/>
  <c r="E123" i="85" s="1"/>
  <c r="E121" i="30"/>
  <c r="BJ121" i="30"/>
  <c r="F121" i="30"/>
  <c r="BI121" i="30"/>
  <c r="D121" i="30"/>
  <c r="AV121" i="30"/>
  <c r="H121" i="30"/>
  <c r="B121" i="30"/>
  <c r="HI89" i="30"/>
  <c r="HE89" i="30"/>
  <c r="HA89" i="30"/>
  <c r="GW89" i="30"/>
  <c r="GS89" i="30"/>
  <c r="GO89" i="30"/>
  <c r="GK89" i="30"/>
  <c r="GG89" i="30"/>
  <c r="GC89" i="30"/>
  <c r="EF89" i="30"/>
  <c r="EB89" i="30"/>
  <c r="DX89" i="30"/>
  <c r="DH89" i="30"/>
  <c r="DD89" i="30"/>
  <c r="CZ89" i="30"/>
  <c r="CJ89" i="30"/>
  <c r="CF89" i="30"/>
  <c r="HH89" i="30"/>
  <c r="HD89" i="30"/>
  <c r="GZ89" i="30"/>
  <c r="GV89" i="30"/>
  <c r="GR89" i="30"/>
  <c r="GN89" i="30"/>
  <c r="GJ89" i="30"/>
  <c r="GF89" i="30"/>
  <c r="GB89" i="30"/>
  <c r="EE89" i="30"/>
  <c r="EA89" i="30"/>
  <c r="DW89" i="30"/>
  <c r="DG89" i="30"/>
  <c r="DC89" i="30"/>
  <c r="CY89" i="30"/>
  <c r="CI89" i="30"/>
  <c r="CA89" i="30"/>
  <c r="HG89" i="30"/>
  <c r="HC89" i="30"/>
  <c r="GY89" i="30"/>
  <c r="GU89" i="30"/>
  <c r="GQ89" i="30"/>
  <c r="GM89" i="30"/>
  <c r="GI89" i="30"/>
  <c r="GE89" i="30"/>
  <c r="GA89" i="30"/>
  <c r="EH89" i="30"/>
  <c r="ED89" i="30"/>
  <c r="DZ89" i="30"/>
  <c r="DJ89" i="30"/>
  <c r="DF89" i="30"/>
  <c r="DB89" i="30"/>
  <c r="CL89" i="30"/>
  <c r="CH89" i="30"/>
  <c r="CD89" i="30"/>
  <c r="HJ89" i="30"/>
  <c r="HF89" i="30"/>
  <c r="HB89" i="30"/>
  <c r="GX89" i="30"/>
  <c r="GT89" i="30"/>
  <c r="GP89" i="30"/>
  <c r="GL89" i="30"/>
  <c r="GH89" i="30"/>
  <c r="GD89" i="30"/>
  <c r="EG89" i="30"/>
  <c r="EC89" i="30"/>
  <c r="DY89" i="30"/>
  <c r="DI89" i="30"/>
  <c r="DE89" i="30"/>
  <c r="DA89" i="30"/>
  <c r="CK89" i="30"/>
  <c r="CG89" i="30"/>
  <c r="CC89" i="30"/>
  <c r="CB89" i="30"/>
  <c r="A89" i="30"/>
  <c r="E91" i="85" s="1"/>
  <c r="E89" i="30"/>
  <c r="BJ89" i="30"/>
  <c r="C89" i="30"/>
  <c r="G89" i="30"/>
  <c r="BH89" i="30"/>
  <c r="H89" i="30"/>
  <c r="AV89" i="30"/>
  <c r="B89" i="30"/>
  <c r="BI89" i="30"/>
  <c r="D89" i="30"/>
  <c r="F89" i="30"/>
  <c r="HH57" i="30"/>
  <c r="HD57" i="30"/>
  <c r="GZ57" i="30"/>
  <c r="GV57" i="30"/>
  <c r="GR57" i="30"/>
  <c r="GN57" i="30"/>
  <c r="GJ57" i="30"/>
  <c r="GF57" i="30"/>
  <c r="GB57" i="30"/>
  <c r="EE57" i="30"/>
  <c r="EA57" i="30"/>
  <c r="DW57" i="30"/>
  <c r="DG57" i="30"/>
  <c r="DC57" i="30"/>
  <c r="CY57" i="30"/>
  <c r="CI57" i="30"/>
  <c r="CA57" i="30"/>
  <c r="HG57" i="30"/>
  <c r="HC57" i="30"/>
  <c r="GY57" i="30"/>
  <c r="GU57" i="30"/>
  <c r="GQ57" i="30"/>
  <c r="GM57" i="30"/>
  <c r="GI57" i="30"/>
  <c r="GE57" i="30"/>
  <c r="GA57" i="30"/>
  <c r="EH57" i="30"/>
  <c r="ED57" i="30"/>
  <c r="DZ57" i="30"/>
  <c r="DJ57" i="30"/>
  <c r="DF57" i="30"/>
  <c r="DB57" i="30"/>
  <c r="CL57" i="30"/>
  <c r="CH57" i="30"/>
  <c r="CD57" i="30"/>
  <c r="HJ57" i="30"/>
  <c r="HF57" i="30"/>
  <c r="HB57" i="30"/>
  <c r="GX57" i="30"/>
  <c r="GT57" i="30"/>
  <c r="GP57" i="30"/>
  <c r="GL57" i="30"/>
  <c r="GH57" i="30"/>
  <c r="GD57" i="30"/>
  <c r="EG57" i="30"/>
  <c r="EC57" i="30"/>
  <c r="DY57" i="30"/>
  <c r="DI57" i="30"/>
  <c r="DE57" i="30"/>
  <c r="DA57" i="30"/>
  <c r="CK57" i="30"/>
  <c r="CG57" i="30"/>
  <c r="CC57" i="30"/>
  <c r="HI57" i="30"/>
  <c r="HE57" i="30"/>
  <c r="HA57" i="30"/>
  <c r="GW57" i="30"/>
  <c r="GS57" i="30"/>
  <c r="GO57" i="30"/>
  <c r="GK57" i="30"/>
  <c r="GG57" i="30"/>
  <c r="GC57" i="30"/>
  <c r="EF57" i="30"/>
  <c r="EB57" i="30"/>
  <c r="DX57" i="30"/>
  <c r="DH57" i="30"/>
  <c r="DD57" i="30"/>
  <c r="CZ57" i="30"/>
  <c r="CJ57" i="30"/>
  <c r="CF57" i="30"/>
  <c r="CB57" i="30"/>
  <c r="A57" i="30"/>
  <c r="E59" i="85" s="1"/>
  <c r="E57" i="30"/>
  <c r="BJ57" i="30"/>
  <c r="C57" i="30"/>
  <c r="G57" i="30"/>
  <c r="BH57" i="30"/>
  <c r="H57" i="30"/>
  <c r="AV57" i="30"/>
  <c r="B57" i="30"/>
  <c r="BI57" i="30"/>
  <c r="D57" i="30"/>
  <c r="F57" i="30"/>
  <c r="A25" i="30"/>
  <c r="E25" i="30"/>
  <c r="BJ25" i="30"/>
  <c r="C25" i="30"/>
  <c r="G25" i="30"/>
  <c r="HN25" i="30" s="1"/>
  <c r="BH25" i="30"/>
  <c r="D25" i="30"/>
  <c r="H25" i="30"/>
  <c r="F25" i="30"/>
  <c r="HM25" i="30" s="1"/>
  <c r="B25" i="30"/>
  <c r="HJ204" i="30"/>
  <c r="HF204" i="30"/>
  <c r="HB204" i="30"/>
  <c r="GX204" i="30"/>
  <c r="GT204" i="30"/>
  <c r="GP204" i="30"/>
  <c r="GL204" i="30"/>
  <c r="GH204" i="30"/>
  <c r="GD204" i="30"/>
  <c r="EG204" i="30"/>
  <c r="EC204" i="30"/>
  <c r="DY204" i="30"/>
  <c r="DI204" i="30"/>
  <c r="DE204" i="30"/>
  <c r="DA204" i="30"/>
  <c r="CK204" i="30"/>
  <c r="CG204" i="30"/>
  <c r="CC204" i="30"/>
  <c r="HH204" i="30"/>
  <c r="HD204" i="30"/>
  <c r="GZ204" i="30"/>
  <c r="GV204" i="30"/>
  <c r="GR204" i="30"/>
  <c r="GN204" i="30"/>
  <c r="GJ204" i="30"/>
  <c r="GF204" i="30"/>
  <c r="GB204" i="30"/>
  <c r="EE204" i="30"/>
  <c r="EA204" i="30"/>
  <c r="DW204" i="30"/>
  <c r="DG204" i="30"/>
  <c r="DC204" i="30"/>
  <c r="CY204" i="30"/>
  <c r="CI204" i="30"/>
  <c r="CA204" i="30"/>
  <c r="HE204" i="30"/>
  <c r="GW204" i="30"/>
  <c r="GO204" i="30"/>
  <c r="GG204" i="30"/>
  <c r="EF204" i="30"/>
  <c r="DX204" i="30"/>
  <c r="DD204" i="30"/>
  <c r="CJ204" i="30"/>
  <c r="CB204" i="30"/>
  <c r="HI204" i="30"/>
  <c r="HA204" i="30"/>
  <c r="GS204" i="30"/>
  <c r="GK204" i="30"/>
  <c r="GC204" i="30"/>
  <c r="EB204" i="30"/>
  <c r="DH204" i="30"/>
  <c r="CZ204" i="30"/>
  <c r="CF204" i="30"/>
  <c r="GU204" i="30"/>
  <c r="GE204" i="30"/>
  <c r="DJ204" i="30"/>
  <c r="CH204" i="30"/>
  <c r="HC204" i="30"/>
  <c r="GM204" i="30"/>
  <c r="ED204" i="30"/>
  <c r="DB204" i="30"/>
  <c r="HG204" i="30"/>
  <c r="GA204" i="30"/>
  <c r="EH204" i="30"/>
  <c r="CD204" i="30"/>
  <c r="GQ204" i="30"/>
  <c r="DF204" i="30"/>
  <c r="CL204" i="30"/>
  <c r="GY204" i="30"/>
  <c r="GI204" i="30"/>
  <c r="DZ204" i="30"/>
  <c r="A204" i="30"/>
  <c r="E206" i="85" s="1"/>
  <c r="E204" i="30"/>
  <c r="BJ204" i="30"/>
  <c r="B204" i="30"/>
  <c r="F204" i="30"/>
  <c r="AV204" i="30"/>
  <c r="H204" i="30"/>
  <c r="BI204" i="30"/>
  <c r="C204" i="30"/>
  <c r="N204" i="30" s="1"/>
  <c r="G204" i="30"/>
  <c r="BH204" i="30"/>
  <c r="D204" i="30"/>
  <c r="HI207" i="30"/>
  <c r="HE207" i="30"/>
  <c r="HA207" i="30"/>
  <c r="GW207" i="30"/>
  <c r="GS207" i="30"/>
  <c r="GO207" i="30"/>
  <c r="GK207" i="30"/>
  <c r="GG207" i="30"/>
  <c r="GC207" i="30"/>
  <c r="EF207" i="30"/>
  <c r="EB207" i="30"/>
  <c r="DX207" i="30"/>
  <c r="DH207" i="30"/>
  <c r="DD207" i="30"/>
  <c r="CZ207" i="30"/>
  <c r="CJ207" i="30"/>
  <c r="CF207" i="30"/>
  <c r="CB207" i="30"/>
  <c r="HG207" i="30"/>
  <c r="HC207" i="30"/>
  <c r="GY207" i="30"/>
  <c r="GU207" i="30"/>
  <c r="GQ207" i="30"/>
  <c r="GM207" i="30"/>
  <c r="GI207" i="30"/>
  <c r="GE207" i="30"/>
  <c r="GA207" i="30"/>
  <c r="EH207" i="30"/>
  <c r="ED207" i="30"/>
  <c r="DZ207" i="30"/>
  <c r="DJ207" i="30"/>
  <c r="DF207" i="30"/>
  <c r="DB207" i="30"/>
  <c r="CL207" i="30"/>
  <c r="CH207" i="30"/>
  <c r="CD207" i="30"/>
  <c r="HD207" i="30"/>
  <c r="GV207" i="30"/>
  <c r="GN207" i="30"/>
  <c r="GF207" i="30"/>
  <c r="EC207" i="30"/>
  <c r="DI207" i="30"/>
  <c r="DA207" i="30"/>
  <c r="CG207" i="30"/>
  <c r="HH207" i="30"/>
  <c r="GZ207" i="30"/>
  <c r="GR207" i="30"/>
  <c r="GJ207" i="30"/>
  <c r="GB207" i="30"/>
  <c r="EG207" i="30"/>
  <c r="DY207" i="30"/>
  <c r="DE207" i="30"/>
  <c r="CK207" i="30"/>
  <c r="CC207" i="30"/>
  <c r="HB207" i="30"/>
  <c r="GL207" i="30"/>
  <c r="DW207" i="30"/>
  <c r="CI207" i="30"/>
  <c r="HJ207" i="30"/>
  <c r="GT207" i="30"/>
  <c r="GD207" i="30"/>
  <c r="EE207" i="30"/>
  <c r="DC207" i="30"/>
  <c r="CA207" i="30"/>
  <c r="GH207" i="30"/>
  <c r="EA207" i="30"/>
  <c r="GX207" i="30"/>
  <c r="CY207" i="30"/>
  <c r="HF207" i="30"/>
  <c r="GP207" i="30"/>
  <c r="DG207" i="30"/>
  <c r="D207" i="30"/>
  <c r="H207" i="30"/>
  <c r="AV207" i="30"/>
  <c r="A207" i="30"/>
  <c r="E209" i="85" s="1"/>
  <c r="E207" i="30"/>
  <c r="BH207" i="30"/>
  <c r="G207" i="30"/>
  <c r="BJ207" i="30"/>
  <c r="B207" i="30"/>
  <c r="F207" i="30"/>
  <c r="BI207" i="30"/>
  <c r="C207" i="30"/>
  <c r="HH167" i="30"/>
  <c r="HD167" i="30"/>
  <c r="GZ167" i="30"/>
  <c r="GV167" i="30"/>
  <c r="GR167" i="30"/>
  <c r="GN167" i="30"/>
  <c r="GJ167" i="30"/>
  <c r="GF167" i="30"/>
  <c r="GB167" i="30"/>
  <c r="EF167" i="30"/>
  <c r="EB167" i="30"/>
  <c r="DX167" i="30"/>
  <c r="DH167" i="30"/>
  <c r="DD167" i="30"/>
  <c r="CZ167" i="30"/>
  <c r="CJ167" i="30"/>
  <c r="CF167" i="30"/>
  <c r="CB167" i="30"/>
  <c r="HG167" i="30"/>
  <c r="HC167" i="30"/>
  <c r="GY167" i="30"/>
  <c r="GU167" i="30"/>
  <c r="GQ167" i="30"/>
  <c r="GM167" i="30"/>
  <c r="GI167" i="30"/>
  <c r="GE167" i="30"/>
  <c r="GA167" i="30"/>
  <c r="EE167" i="30"/>
  <c r="EA167" i="30"/>
  <c r="DW167" i="30"/>
  <c r="DG167" i="30"/>
  <c r="DC167" i="30"/>
  <c r="CY167" i="30"/>
  <c r="CI167" i="30"/>
  <c r="CA167" i="30"/>
  <c r="HJ167" i="30"/>
  <c r="HF167" i="30"/>
  <c r="HB167" i="30"/>
  <c r="GX167" i="30"/>
  <c r="GT167" i="30"/>
  <c r="GP167" i="30"/>
  <c r="GL167" i="30"/>
  <c r="GH167" i="30"/>
  <c r="GD167" i="30"/>
  <c r="EH167" i="30"/>
  <c r="ED167" i="30"/>
  <c r="DZ167" i="30"/>
  <c r="DJ167" i="30"/>
  <c r="DF167" i="30"/>
  <c r="DB167" i="30"/>
  <c r="CL167" i="30"/>
  <c r="CH167" i="30"/>
  <c r="CD167" i="30"/>
  <c r="HI167" i="30"/>
  <c r="HE167" i="30"/>
  <c r="HA167" i="30"/>
  <c r="GW167" i="30"/>
  <c r="GS167" i="30"/>
  <c r="GO167" i="30"/>
  <c r="GK167" i="30"/>
  <c r="GG167" i="30"/>
  <c r="GC167" i="30"/>
  <c r="EG167" i="30"/>
  <c r="EC167" i="30"/>
  <c r="DY167" i="30"/>
  <c r="DI167" i="30"/>
  <c r="DE167" i="30"/>
  <c r="DA167" i="30"/>
  <c r="CK167" i="30"/>
  <c r="CG167" i="30"/>
  <c r="CC167" i="30"/>
  <c r="D167" i="30"/>
  <c r="H167" i="30"/>
  <c r="BI167" i="30"/>
  <c r="B167" i="30"/>
  <c r="F167" i="30"/>
  <c r="AV167" i="30"/>
  <c r="G167" i="30"/>
  <c r="E167" i="30"/>
  <c r="A167" i="30"/>
  <c r="E169" i="85" s="1"/>
  <c r="BH167" i="30"/>
  <c r="C167" i="30"/>
  <c r="BJ167" i="30"/>
  <c r="HJ135" i="30"/>
  <c r="HF135" i="30"/>
  <c r="HB135" i="30"/>
  <c r="GX135" i="30"/>
  <c r="GT135" i="30"/>
  <c r="GP135" i="30"/>
  <c r="GL135" i="30"/>
  <c r="GH135" i="30"/>
  <c r="GD135" i="30"/>
  <c r="EF135" i="30"/>
  <c r="EB135" i="30"/>
  <c r="DX135" i="30"/>
  <c r="DH135" i="30"/>
  <c r="DD135" i="30"/>
  <c r="CZ135" i="30"/>
  <c r="CJ135" i="30"/>
  <c r="CF135" i="30"/>
  <c r="CB135" i="30"/>
  <c r="HI135" i="30"/>
  <c r="HE135" i="30"/>
  <c r="HA135" i="30"/>
  <c r="GW135" i="30"/>
  <c r="GS135" i="30"/>
  <c r="GO135" i="30"/>
  <c r="GK135" i="30"/>
  <c r="GG135" i="30"/>
  <c r="GC135" i="30"/>
  <c r="EE135" i="30"/>
  <c r="EA135" i="30"/>
  <c r="DW135" i="30"/>
  <c r="DG135" i="30"/>
  <c r="DC135" i="30"/>
  <c r="CY135" i="30"/>
  <c r="CI135" i="30"/>
  <c r="CA135" i="30"/>
  <c r="HH135" i="30"/>
  <c r="HD135" i="30"/>
  <c r="GZ135" i="30"/>
  <c r="GV135" i="30"/>
  <c r="GR135" i="30"/>
  <c r="GN135" i="30"/>
  <c r="GJ135" i="30"/>
  <c r="GF135" i="30"/>
  <c r="GB135" i="30"/>
  <c r="EH135" i="30"/>
  <c r="ED135" i="30"/>
  <c r="DZ135" i="30"/>
  <c r="DJ135" i="30"/>
  <c r="DF135" i="30"/>
  <c r="DB135" i="30"/>
  <c r="CL135" i="30"/>
  <c r="CH135" i="30"/>
  <c r="CD135" i="30"/>
  <c r="HG135" i="30"/>
  <c r="HC135" i="30"/>
  <c r="GY135" i="30"/>
  <c r="GU135" i="30"/>
  <c r="GQ135" i="30"/>
  <c r="GM135" i="30"/>
  <c r="GI135" i="30"/>
  <c r="GE135" i="30"/>
  <c r="GA135" i="30"/>
  <c r="EG135" i="30"/>
  <c r="EC135" i="30"/>
  <c r="DY135" i="30"/>
  <c r="DI135" i="30"/>
  <c r="DE135" i="30"/>
  <c r="DA135" i="30"/>
  <c r="CK135" i="30"/>
  <c r="CG135" i="30"/>
  <c r="CC135" i="30"/>
  <c r="A135" i="30"/>
  <c r="E137" i="85" s="1"/>
  <c r="E135" i="30"/>
  <c r="BJ135" i="30"/>
  <c r="C135" i="30"/>
  <c r="G135" i="30"/>
  <c r="BH135" i="30"/>
  <c r="H135" i="30"/>
  <c r="AV135" i="30"/>
  <c r="F135" i="30"/>
  <c r="B135" i="30"/>
  <c r="BI135" i="30"/>
  <c r="D135" i="30"/>
  <c r="HH99" i="30"/>
  <c r="HD99" i="30"/>
  <c r="GZ99" i="30"/>
  <c r="GV99" i="30"/>
  <c r="GR99" i="30"/>
  <c r="GN99" i="30"/>
  <c r="GJ99" i="30"/>
  <c r="GF99" i="30"/>
  <c r="GB99" i="30"/>
  <c r="EE99" i="30"/>
  <c r="EA99" i="30"/>
  <c r="DW99" i="30"/>
  <c r="DG99" i="30"/>
  <c r="DC99" i="30"/>
  <c r="CY99" i="30"/>
  <c r="CI99" i="30"/>
  <c r="CA99" i="30"/>
  <c r="HG99" i="30"/>
  <c r="HC99" i="30"/>
  <c r="GY99" i="30"/>
  <c r="GU99" i="30"/>
  <c r="GQ99" i="30"/>
  <c r="GM99" i="30"/>
  <c r="GI99" i="30"/>
  <c r="GE99" i="30"/>
  <c r="GA99" i="30"/>
  <c r="EH99" i="30"/>
  <c r="ED99" i="30"/>
  <c r="DZ99" i="30"/>
  <c r="DJ99" i="30"/>
  <c r="DF99" i="30"/>
  <c r="DB99" i="30"/>
  <c r="CL99" i="30"/>
  <c r="CH99" i="30"/>
  <c r="CD99" i="30"/>
  <c r="HJ99" i="30"/>
  <c r="HF99" i="30"/>
  <c r="HB99" i="30"/>
  <c r="GX99" i="30"/>
  <c r="GT99" i="30"/>
  <c r="GP99" i="30"/>
  <c r="GL99" i="30"/>
  <c r="GH99" i="30"/>
  <c r="GD99" i="30"/>
  <c r="EG99" i="30"/>
  <c r="EC99" i="30"/>
  <c r="DY99" i="30"/>
  <c r="DI99" i="30"/>
  <c r="DE99" i="30"/>
  <c r="DA99" i="30"/>
  <c r="CK99" i="30"/>
  <c r="CG99" i="30"/>
  <c r="CC99" i="30"/>
  <c r="HI99" i="30"/>
  <c r="HE99" i="30"/>
  <c r="HA99" i="30"/>
  <c r="GW99" i="30"/>
  <c r="GS99" i="30"/>
  <c r="GO99" i="30"/>
  <c r="GK99" i="30"/>
  <c r="GG99" i="30"/>
  <c r="GC99" i="30"/>
  <c r="EF99" i="30"/>
  <c r="EB99" i="30"/>
  <c r="DX99" i="30"/>
  <c r="DH99" i="30"/>
  <c r="DD99" i="30"/>
  <c r="CZ99" i="30"/>
  <c r="CJ99" i="30"/>
  <c r="CF99" i="30"/>
  <c r="CB99" i="30"/>
  <c r="B99" i="30"/>
  <c r="F99" i="30"/>
  <c r="AV99" i="30"/>
  <c r="D99" i="30"/>
  <c r="H99" i="30"/>
  <c r="BI99" i="30"/>
  <c r="E99" i="30"/>
  <c r="C99" i="30"/>
  <c r="BJ99" i="30"/>
  <c r="G99" i="30"/>
  <c r="A99" i="30"/>
  <c r="E101" i="85" s="1"/>
  <c r="BH99" i="30"/>
  <c r="HI67" i="30"/>
  <c r="HE67" i="30"/>
  <c r="HA67" i="30"/>
  <c r="GW67" i="30"/>
  <c r="GS67" i="30"/>
  <c r="GO67" i="30"/>
  <c r="GK67" i="30"/>
  <c r="GG67" i="30"/>
  <c r="GC67" i="30"/>
  <c r="EF67" i="30"/>
  <c r="EB67" i="30"/>
  <c r="DX67" i="30"/>
  <c r="DH67" i="30"/>
  <c r="DD67" i="30"/>
  <c r="CZ67" i="30"/>
  <c r="CJ67" i="30"/>
  <c r="CF67" i="30"/>
  <c r="CB67" i="30"/>
  <c r="HH67" i="30"/>
  <c r="HD67" i="30"/>
  <c r="GZ67" i="30"/>
  <c r="GV67" i="30"/>
  <c r="GR67" i="30"/>
  <c r="GN67" i="30"/>
  <c r="GJ67" i="30"/>
  <c r="GF67" i="30"/>
  <c r="GB67" i="30"/>
  <c r="EE67" i="30"/>
  <c r="EA67" i="30"/>
  <c r="DW67" i="30"/>
  <c r="DG67" i="30"/>
  <c r="DC67" i="30"/>
  <c r="CY67" i="30"/>
  <c r="CI67" i="30"/>
  <c r="CA67" i="30"/>
  <c r="HG67" i="30"/>
  <c r="HC67" i="30"/>
  <c r="GY67" i="30"/>
  <c r="GU67" i="30"/>
  <c r="GQ67" i="30"/>
  <c r="GM67" i="30"/>
  <c r="GI67" i="30"/>
  <c r="GE67" i="30"/>
  <c r="GA67" i="30"/>
  <c r="EH67" i="30"/>
  <c r="ED67" i="30"/>
  <c r="DZ67" i="30"/>
  <c r="DJ67" i="30"/>
  <c r="DF67" i="30"/>
  <c r="DB67" i="30"/>
  <c r="CL67" i="30"/>
  <c r="CH67" i="30"/>
  <c r="CD67" i="30"/>
  <c r="HJ67" i="30"/>
  <c r="HF67" i="30"/>
  <c r="HB67" i="30"/>
  <c r="GX67" i="30"/>
  <c r="GT67" i="30"/>
  <c r="GP67" i="30"/>
  <c r="GL67" i="30"/>
  <c r="GH67" i="30"/>
  <c r="GD67" i="30"/>
  <c r="EG67" i="30"/>
  <c r="EC67" i="30"/>
  <c r="DY67" i="30"/>
  <c r="DI67" i="30"/>
  <c r="DE67" i="30"/>
  <c r="DA67" i="30"/>
  <c r="CK67" i="30"/>
  <c r="CG67" i="30"/>
  <c r="CC67" i="30"/>
  <c r="A67" i="30"/>
  <c r="E69" i="85" s="1"/>
  <c r="E67" i="30"/>
  <c r="BJ67" i="30"/>
  <c r="C67" i="30"/>
  <c r="G67" i="30"/>
  <c r="BH67" i="30"/>
  <c r="D67" i="30"/>
  <c r="AV67" i="30"/>
  <c r="F67" i="30"/>
  <c r="BI67" i="30"/>
  <c r="H67" i="30"/>
  <c r="B67" i="30"/>
  <c r="C23" i="30"/>
  <c r="G23" i="30"/>
  <c r="HN23" i="30" s="1"/>
  <c r="BH23" i="30"/>
  <c r="A23" i="30"/>
  <c r="E23" i="30"/>
  <c r="BJ23" i="30"/>
  <c r="B23" i="30"/>
  <c r="AV23" i="30" s="1"/>
  <c r="F23" i="30"/>
  <c r="HM23" i="30" s="1"/>
  <c r="D23" i="30"/>
  <c r="H23" i="30"/>
  <c r="HI194" i="30"/>
  <c r="HE194" i="30"/>
  <c r="HA194" i="30"/>
  <c r="GW194" i="30"/>
  <c r="GS194" i="30"/>
  <c r="GO194" i="30"/>
  <c r="GK194" i="30"/>
  <c r="GG194" i="30"/>
  <c r="GC194" i="30"/>
  <c r="EG194" i="30"/>
  <c r="EC194" i="30"/>
  <c r="DY194" i="30"/>
  <c r="DI194" i="30"/>
  <c r="DE194" i="30"/>
  <c r="DA194" i="30"/>
  <c r="CK194" i="30"/>
  <c r="CG194" i="30"/>
  <c r="CC194" i="30"/>
  <c r="HG194" i="30"/>
  <c r="HC194" i="30"/>
  <c r="GY194" i="30"/>
  <c r="GU194" i="30"/>
  <c r="GQ194" i="30"/>
  <c r="GM194" i="30"/>
  <c r="GI194" i="30"/>
  <c r="GE194" i="30"/>
  <c r="GA194" i="30"/>
  <c r="EE194" i="30"/>
  <c r="EA194" i="30"/>
  <c r="DW194" i="30"/>
  <c r="DG194" i="30"/>
  <c r="DC194" i="30"/>
  <c r="CY194" i="30"/>
  <c r="CI194" i="30"/>
  <c r="HF194" i="30"/>
  <c r="GX194" i="30"/>
  <c r="GP194" i="30"/>
  <c r="GH194" i="30"/>
  <c r="EH194" i="30"/>
  <c r="DZ194" i="30"/>
  <c r="DF194" i="30"/>
  <c r="CL194" i="30"/>
  <c r="CD194" i="30"/>
  <c r="HJ194" i="30"/>
  <c r="HB194" i="30"/>
  <c r="GT194" i="30"/>
  <c r="GL194" i="30"/>
  <c r="GD194" i="30"/>
  <c r="ED194" i="30"/>
  <c r="DJ194" i="30"/>
  <c r="DB194" i="30"/>
  <c r="CH194" i="30"/>
  <c r="CA194" i="30"/>
  <c r="GV194" i="30"/>
  <c r="GF194" i="30"/>
  <c r="DX194" i="30"/>
  <c r="CJ194" i="30"/>
  <c r="HH194" i="30"/>
  <c r="GR194" i="30"/>
  <c r="GB194" i="30"/>
  <c r="DH194" i="30"/>
  <c r="CF194" i="30"/>
  <c r="HD194" i="30"/>
  <c r="GN194" i="30"/>
  <c r="EF194" i="30"/>
  <c r="DD194" i="30"/>
  <c r="CB194" i="30"/>
  <c r="GZ194" i="30"/>
  <c r="GJ194" i="30"/>
  <c r="EB194" i="30"/>
  <c r="CZ194" i="30"/>
  <c r="D194" i="30"/>
  <c r="H194" i="30"/>
  <c r="BI194" i="30"/>
  <c r="A194" i="30"/>
  <c r="E196" i="85" s="1"/>
  <c r="E194" i="30"/>
  <c r="BJ194" i="30"/>
  <c r="G194" i="30"/>
  <c r="B194" i="30"/>
  <c r="F194" i="30"/>
  <c r="AV194" i="30"/>
  <c r="BH194" i="30"/>
  <c r="C194" i="30"/>
  <c r="HH178" i="30"/>
  <c r="HD178" i="30"/>
  <c r="GZ178" i="30"/>
  <c r="GV178" i="30"/>
  <c r="GR178" i="30"/>
  <c r="GN178" i="30"/>
  <c r="GJ178" i="30"/>
  <c r="GF178" i="30"/>
  <c r="GB178" i="30"/>
  <c r="EF178" i="30"/>
  <c r="EB178" i="30"/>
  <c r="DX178" i="30"/>
  <c r="HJ178" i="30"/>
  <c r="HF178" i="30"/>
  <c r="HB178" i="30"/>
  <c r="GX178" i="30"/>
  <c r="GT178" i="30"/>
  <c r="GP178" i="30"/>
  <c r="GL178" i="30"/>
  <c r="GH178" i="30"/>
  <c r="GD178" i="30"/>
  <c r="EH178" i="30"/>
  <c r="ED178" i="30"/>
  <c r="DZ178" i="30"/>
  <c r="DJ178" i="30"/>
  <c r="DF178" i="30"/>
  <c r="HC178" i="30"/>
  <c r="GU178" i="30"/>
  <c r="GM178" i="30"/>
  <c r="GE178" i="30"/>
  <c r="EE178" i="30"/>
  <c r="DW178" i="30"/>
  <c r="DE178" i="30"/>
  <c r="DA178" i="30"/>
  <c r="CK178" i="30"/>
  <c r="CG178" i="30"/>
  <c r="CC178" i="30"/>
  <c r="HI178" i="30"/>
  <c r="HA178" i="30"/>
  <c r="GS178" i="30"/>
  <c r="GK178" i="30"/>
  <c r="GC178" i="30"/>
  <c r="EC178" i="30"/>
  <c r="DI178" i="30"/>
  <c r="DD178" i="30"/>
  <c r="CZ178" i="30"/>
  <c r="CJ178" i="30"/>
  <c r="CF178" i="30"/>
  <c r="CB178" i="30"/>
  <c r="HG178" i="30"/>
  <c r="GY178" i="30"/>
  <c r="GQ178" i="30"/>
  <c r="GI178" i="30"/>
  <c r="GA178" i="30"/>
  <c r="EA178" i="30"/>
  <c r="DH178" i="30"/>
  <c r="DC178" i="30"/>
  <c r="CY178" i="30"/>
  <c r="CI178" i="30"/>
  <c r="CA178" i="30"/>
  <c r="HE178" i="30"/>
  <c r="GW178" i="30"/>
  <c r="GO178" i="30"/>
  <c r="GG178" i="30"/>
  <c r="EG178" i="30"/>
  <c r="DY178" i="30"/>
  <c r="DG178" i="30"/>
  <c r="DB178" i="30"/>
  <c r="CL178" i="30"/>
  <c r="CH178" i="30"/>
  <c r="CD178" i="30"/>
  <c r="A178" i="30"/>
  <c r="E180" i="85" s="1"/>
  <c r="E178" i="30"/>
  <c r="BJ178" i="30"/>
  <c r="C178" i="30"/>
  <c r="G178" i="30"/>
  <c r="BH178" i="30"/>
  <c r="B178" i="30"/>
  <c r="D178" i="30"/>
  <c r="AV178" i="30"/>
  <c r="F178" i="30"/>
  <c r="BI178" i="30"/>
  <c r="H178" i="30"/>
  <c r="HH162" i="30"/>
  <c r="HD162" i="30"/>
  <c r="GZ162" i="30"/>
  <c r="GV162" i="30"/>
  <c r="GR162" i="30"/>
  <c r="GN162" i="30"/>
  <c r="GJ162" i="30"/>
  <c r="GF162" i="30"/>
  <c r="GB162" i="30"/>
  <c r="EF162" i="30"/>
  <c r="EB162" i="30"/>
  <c r="DX162" i="30"/>
  <c r="DH162" i="30"/>
  <c r="DD162" i="30"/>
  <c r="CZ162" i="30"/>
  <c r="CJ162" i="30"/>
  <c r="CF162" i="30"/>
  <c r="CB162" i="30"/>
  <c r="HG162" i="30"/>
  <c r="HC162" i="30"/>
  <c r="GY162" i="30"/>
  <c r="GU162" i="30"/>
  <c r="GQ162" i="30"/>
  <c r="GM162" i="30"/>
  <c r="GI162" i="30"/>
  <c r="GE162" i="30"/>
  <c r="GA162" i="30"/>
  <c r="EE162" i="30"/>
  <c r="EA162" i="30"/>
  <c r="DW162" i="30"/>
  <c r="DG162" i="30"/>
  <c r="DC162" i="30"/>
  <c r="CY162" i="30"/>
  <c r="CI162" i="30"/>
  <c r="CA162" i="30"/>
  <c r="HJ162" i="30"/>
  <c r="HF162" i="30"/>
  <c r="HB162" i="30"/>
  <c r="GX162" i="30"/>
  <c r="GT162" i="30"/>
  <c r="GP162" i="30"/>
  <c r="GL162" i="30"/>
  <c r="GH162" i="30"/>
  <c r="GD162" i="30"/>
  <c r="EH162" i="30"/>
  <c r="ED162" i="30"/>
  <c r="DZ162" i="30"/>
  <c r="DJ162" i="30"/>
  <c r="DF162" i="30"/>
  <c r="DB162" i="30"/>
  <c r="CL162" i="30"/>
  <c r="CH162" i="30"/>
  <c r="CD162" i="30"/>
  <c r="HI162" i="30"/>
  <c r="HE162" i="30"/>
  <c r="HA162" i="30"/>
  <c r="GW162" i="30"/>
  <c r="GS162" i="30"/>
  <c r="GO162" i="30"/>
  <c r="GK162" i="30"/>
  <c r="GG162" i="30"/>
  <c r="GC162" i="30"/>
  <c r="EG162" i="30"/>
  <c r="EC162" i="30"/>
  <c r="DY162" i="30"/>
  <c r="DI162" i="30"/>
  <c r="DE162" i="30"/>
  <c r="DA162" i="30"/>
  <c r="CK162" i="30"/>
  <c r="CG162" i="30"/>
  <c r="CC162" i="30"/>
  <c r="B162" i="30"/>
  <c r="F162" i="30"/>
  <c r="AV162" i="30"/>
  <c r="D162" i="30"/>
  <c r="H162" i="30"/>
  <c r="BI162" i="30"/>
  <c r="C162" i="30"/>
  <c r="BJ162" i="30"/>
  <c r="A162" i="30"/>
  <c r="E164" i="85" s="1"/>
  <c r="BH162" i="30"/>
  <c r="E162" i="30"/>
  <c r="G162" i="30"/>
  <c r="HH146" i="30"/>
  <c r="HD146" i="30"/>
  <c r="GZ146" i="30"/>
  <c r="GV146" i="30"/>
  <c r="GR146" i="30"/>
  <c r="GN146" i="30"/>
  <c r="GJ146" i="30"/>
  <c r="GF146" i="30"/>
  <c r="GB146" i="30"/>
  <c r="EH146" i="30"/>
  <c r="ED146" i="30"/>
  <c r="DZ146" i="30"/>
  <c r="DJ146" i="30"/>
  <c r="DF146" i="30"/>
  <c r="DB146" i="30"/>
  <c r="CL146" i="30"/>
  <c r="HG146" i="30"/>
  <c r="HC146" i="30"/>
  <c r="GY146" i="30"/>
  <c r="GU146" i="30"/>
  <c r="GQ146" i="30"/>
  <c r="GM146" i="30"/>
  <c r="GI146" i="30"/>
  <c r="GE146" i="30"/>
  <c r="GA146" i="30"/>
  <c r="EG146" i="30"/>
  <c r="EC146" i="30"/>
  <c r="DY146" i="30"/>
  <c r="DI146" i="30"/>
  <c r="DE146" i="30"/>
  <c r="DA146" i="30"/>
  <c r="CK146" i="30"/>
  <c r="CG146" i="30"/>
  <c r="CC146" i="30"/>
  <c r="HJ146" i="30"/>
  <c r="HF146" i="30"/>
  <c r="HB146" i="30"/>
  <c r="GX146" i="30"/>
  <c r="GT146" i="30"/>
  <c r="GP146" i="30"/>
  <c r="GL146" i="30"/>
  <c r="GH146" i="30"/>
  <c r="GD146" i="30"/>
  <c r="EF146" i="30"/>
  <c r="EB146" i="30"/>
  <c r="DX146" i="30"/>
  <c r="DH146" i="30"/>
  <c r="DD146" i="30"/>
  <c r="CZ146" i="30"/>
  <c r="CJ146" i="30"/>
  <c r="CF146" i="30"/>
  <c r="CB146" i="30"/>
  <c r="HI146" i="30"/>
  <c r="HE146" i="30"/>
  <c r="HA146" i="30"/>
  <c r="GW146" i="30"/>
  <c r="GS146" i="30"/>
  <c r="GO146" i="30"/>
  <c r="GK146" i="30"/>
  <c r="GG146" i="30"/>
  <c r="GC146" i="30"/>
  <c r="EE146" i="30"/>
  <c r="EA146" i="30"/>
  <c r="DW146" i="30"/>
  <c r="DG146" i="30"/>
  <c r="DC146" i="30"/>
  <c r="CY146" i="30"/>
  <c r="CI146" i="30"/>
  <c r="CA146" i="30"/>
  <c r="CH146" i="30"/>
  <c r="CD146" i="30"/>
  <c r="B146" i="30"/>
  <c r="F146" i="30"/>
  <c r="AV146" i="30"/>
  <c r="D146" i="30"/>
  <c r="H146" i="30"/>
  <c r="BI146" i="30"/>
  <c r="C146" i="30"/>
  <c r="BJ146" i="30"/>
  <c r="A146" i="30"/>
  <c r="E148" i="85" s="1"/>
  <c r="BH146" i="30"/>
  <c r="E146" i="30"/>
  <c r="G146" i="30"/>
  <c r="HJ130" i="30"/>
  <c r="HF130" i="30"/>
  <c r="HB130" i="30"/>
  <c r="GX130" i="30"/>
  <c r="GT130" i="30"/>
  <c r="GP130" i="30"/>
  <c r="GL130" i="30"/>
  <c r="GH130" i="30"/>
  <c r="GD130" i="30"/>
  <c r="EG130" i="30"/>
  <c r="EC130" i="30"/>
  <c r="DY130" i="30"/>
  <c r="DI130" i="30"/>
  <c r="DE130" i="30"/>
  <c r="DA130" i="30"/>
  <c r="CK130" i="30"/>
  <c r="CG130" i="30"/>
  <c r="CC130" i="30"/>
  <c r="HI130" i="30"/>
  <c r="HE130" i="30"/>
  <c r="HA130" i="30"/>
  <c r="GW130" i="30"/>
  <c r="GS130" i="30"/>
  <c r="GO130" i="30"/>
  <c r="GK130" i="30"/>
  <c r="GG130" i="30"/>
  <c r="GC130" i="30"/>
  <c r="EF130" i="30"/>
  <c r="EB130" i="30"/>
  <c r="DX130" i="30"/>
  <c r="DH130" i="30"/>
  <c r="DD130" i="30"/>
  <c r="CZ130" i="30"/>
  <c r="CJ130" i="30"/>
  <c r="CF130" i="30"/>
  <c r="CB130" i="30"/>
  <c r="HH130" i="30"/>
  <c r="HD130" i="30"/>
  <c r="GZ130" i="30"/>
  <c r="GV130" i="30"/>
  <c r="GR130" i="30"/>
  <c r="GN130" i="30"/>
  <c r="GJ130" i="30"/>
  <c r="GF130" i="30"/>
  <c r="GB130" i="30"/>
  <c r="EE130" i="30"/>
  <c r="EA130" i="30"/>
  <c r="DW130" i="30"/>
  <c r="DG130" i="30"/>
  <c r="DC130" i="30"/>
  <c r="CY130" i="30"/>
  <c r="CI130" i="30"/>
  <c r="CA130" i="30"/>
  <c r="HG130" i="30"/>
  <c r="HC130" i="30"/>
  <c r="GY130" i="30"/>
  <c r="GU130" i="30"/>
  <c r="GQ130" i="30"/>
  <c r="GM130" i="30"/>
  <c r="GI130" i="30"/>
  <c r="GE130" i="30"/>
  <c r="GA130" i="30"/>
  <c r="EH130" i="30"/>
  <c r="ED130" i="30"/>
  <c r="DZ130" i="30"/>
  <c r="DJ130" i="30"/>
  <c r="DF130" i="30"/>
  <c r="DB130" i="30"/>
  <c r="CL130" i="30"/>
  <c r="CH130" i="30"/>
  <c r="CD130" i="30"/>
  <c r="B130" i="30"/>
  <c r="F130" i="30"/>
  <c r="AV130" i="30"/>
  <c r="D130" i="30"/>
  <c r="H130" i="30"/>
  <c r="BI130" i="30"/>
  <c r="G130" i="30"/>
  <c r="E130" i="30"/>
  <c r="A130" i="30"/>
  <c r="E132" i="85" s="1"/>
  <c r="BH130" i="30"/>
  <c r="C130" i="30"/>
  <c r="BJ130" i="30"/>
  <c r="HI114" i="30"/>
  <c r="HE114" i="30"/>
  <c r="HA114" i="30"/>
  <c r="GW114" i="30"/>
  <c r="GS114" i="30"/>
  <c r="GO114" i="30"/>
  <c r="GK114" i="30"/>
  <c r="GG114" i="30"/>
  <c r="GC114" i="30"/>
  <c r="EF114" i="30"/>
  <c r="EB114" i="30"/>
  <c r="DX114" i="30"/>
  <c r="DH114" i="30"/>
  <c r="DD114" i="30"/>
  <c r="CZ114" i="30"/>
  <c r="CJ114" i="30"/>
  <c r="CF114" i="30"/>
  <c r="CB114" i="30"/>
  <c r="HH114" i="30"/>
  <c r="HD114" i="30"/>
  <c r="GZ114" i="30"/>
  <c r="GV114" i="30"/>
  <c r="GR114" i="30"/>
  <c r="GN114" i="30"/>
  <c r="GJ114" i="30"/>
  <c r="GF114" i="30"/>
  <c r="GB114" i="30"/>
  <c r="EE114" i="30"/>
  <c r="EA114" i="30"/>
  <c r="DW114" i="30"/>
  <c r="DG114" i="30"/>
  <c r="DC114" i="30"/>
  <c r="CY114" i="30"/>
  <c r="CI114" i="30"/>
  <c r="CA114" i="30"/>
  <c r="HG114" i="30"/>
  <c r="HC114" i="30"/>
  <c r="GY114" i="30"/>
  <c r="GU114" i="30"/>
  <c r="GQ114" i="30"/>
  <c r="GM114" i="30"/>
  <c r="GI114" i="30"/>
  <c r="GE114" i="30"/>
  <c r="GA114" i="30"/>
  <c r="EH114" i="30"/>
  <c r="ED114" i="30"/>
  <c r="DZ114" i="30"/>
  <c r="DJ114" i="30"/>
  <c r="DF114" i="30"/>
  <c r="DB114" i="30"/>
  <c r="CL114" i="30"/>
  <c r="CH114" i="30"/>
  <c r="CD114" i="30"/>
  <c r="HJ114" i="30"/>
  <c r="HF114" i="30"/>
  <c r="HB114" i="30"/>
  <c r="GX114" i="30"/>
  <c r="GT114" i="30"/>
  <c r="GP114" i="30"/>
  <c r="GL114" i="30"/>
  <c r="GH114" i="30"/>
  <c r="GD114" i="30"/>
  <c r="EG114" i="30"/>
  <c r="EC114" i="30"/>
  <c r="DY114" i="30"/>
  <c r="DI114" i="30"/>
  <c r="DE114" i="30"/>
  <c r="DA114" i="30"/>
  <c r="CK114" i="30"/>
  <c r="CG114" i="30"/>
  <c r="CC114" i="30"/>
  <c r="B114" i="30"/>
  <c r="F114" i="30"/>
  <c r="AV114" i="30"/>
  <c r="D114" i="30"/>
  <c r="H114" i="30"/>
  <c r="BI114" i="30"/>
  <c r="G114" i="30"/>
  <c r="A114" i="30"/>
  <c r="E116" i="85" s="1"/>
  <c r="BH114" i="30"/>
  <c r="C114" i="30"/>
  <c r="BJ114" i="30"/>
  <c r="E114" i="30"/>
  <c r="HG98" i="30"/>
  <c r="HC98" i="30"/>
  <c r="GY98" i="30"/>
  <c r="GU98" i="30"/>
  <c r="GQ98" i="30"/>
  <c r="GM98" i="30"/>
  <c r="GI98" i="30"/>
  <c r="GE98" i="30"/>
  <c r="GA98" i="30"/>
  <c r="EG98" i="30"/>
  <c r="EC98" i="30"/>
  <c r="DY98" i="30"/>
  <c r="DI98" i="30"/>
  <c r="DE98" i="30"/>
  <c r="DA98" i="30"/>
  <c r="CK98" i="30"/>
  <c r="CG98" i="30"/>
  <c r="CC98" i="30"/>
  <c r="HJ98" i="30"/>
  <c r="HF98" i="30"/>
  <c r="HB98" i="30"/>
  <c r="GX98" i="30"/>
  <c r="GT98" i="30"/>
  <c r="GP98" i="30"/>
  <c r="GL98" i="30"/>
  <c r="GH98" i="30"/>
  <c r="GD98" i="30"/>
  <c r="EF98" i="30"/>
  <c r="EB98" i="30"/>
  <c r="DX98" i="30"/>
  <c r="DH98" i="30"/>
  <c r="DD98" i="30"/>
  <c r="CZ98" i="30"/>
  <c r="CJ98" i="30"/>
  <c r="CF98" i="30"/>
  <c r="CB98" i="30"/>
  <c r="HI98" i="30"/>
  <c r="HE98" i="30"/>
  <c r="HA98" i="30"/>
  <c r="GW98" i="30"/>
  <c r="GS98" i="30"/>
  <c r="GO98" i="30"/>
  <c r="GK98" i="30"/>
  <c r="GG98" i="30"/>
  <c r="GC98" i="30"/>
  <c r="EE98" i="30"/>
  <c r="EA98" i="30"/>
  <c r="DW98" i="30"/>
  <c r="DG98" i="30"/>
  <c r="DC98" i="30"/>
  <c r="CY98" i="30"/>
  <c r="CI98" i="30"/>
  <c r="CA98" i="30"/>
  <c r="HH98" i="30"/>
  <c r="HD98" i="30"/>
  <c r="GZ98" i="30"/>
  <c r="GV98" i="30"/>
  <c r="GR98" i="30"/>
  <c r="GN98" i="30"/>
  <c r="GJ98" i="30"/>
  <c r="GF98" i="30"/>
  <c r="GB98" i="30"/>
  <c r="EH98" i="30"/>
  <c r="ED98" i="30"/>
  <c r="DZ98" i="30"/>
  <c r="DJ98" i="30"/>
  <c r="DF98" i="30"/>
  <c r="DB98" i="30"/>
  <c r="CL98" i="30"/>
  <c r="CH98" i="30"/>
  <c r="CD98" i="30"/>
  <c r="C98" i="30"/>
  <c r="G98" i="30"/>
  <c r="BH98" i="30"/>
  <c r="A98" i="30"/>
  <c r="E100" i="85" s="1"/>
  <c r="E98" i="30"/>
  <c r="BJ98" i="30"/>
  <c r="D98" i="30"/>
  <c r="AV98" i="30"/>
  <c r="F98" i="30"/>
  <c r="BI98" i="30"/>
  <c r="H98" i="30"/>
  <c r="B98" i="30"/>
  <c r="HJ82" i="30"/>
  <c r="HF82" i="30"/>
  <c r="HB82" i="30"/>
  <c r="GX82" i="30"/>
  <c r="GT82" i="30"/>
  <c r="GP82" i="30"/>
  <c r="GL82" i="30"/>
  <c r="GH82" i="30"/>
  <c r="GD82" i="30"/>
  <c r="EG82" i="30"/>
  <c r="EC82" i="30"/>
  <c r="DY82" i="30"/>
  <c r="DI82" i="30"/>
  <c r="DE82" i="30"/>
  <c r="DA82" i="30"/>
  <c r="CK82" i="30"/>
  <c r="CG82" i="30"/>
  <c r="CC82" i="30"/>
  <c r="HH82" i="30"/>
  <c r="HD82" i="30"/>
  <c r="GZ82" i="30"/>
  <c r="GV82" i="30"/>
  <c r="GR82" i="30"/>
  <c r="GN82" i="30"/>
  <c r="GJ82" i="30"/>
  <c r="GF82" i="30"/>
  <c r="GB82" i="30"/>
  <c r="EE82" i="30"/>
  <c r="EA82" i="30"/>
  <c r="DW82" i="30"/>
  <c r="DG82" i="30"/>
  <c r="DC82" i="30"/>
  <c r="CY82" i="30"/>
  <c r="CI82" i="30"/>
  <c r="CA82" i="30"/>
  <c r="HE82" i="30"/>
  <c r="GW82" i="30"/>
  <c r="GO82" i="30"/>
  <c r="GG82" i="30"/>
  <c r="EF82" i="30"/>
  <c r="DX82" i="30"/>
  <c r="DD82" i="30"/>
  <c r="CJ82" i="30"/>
  <c r="CB82" i="30"/>
  <c r="HC82" i="30"/>
  <c r="GU82" i="30"/>
  <c r="GM82" i="30"/>
  <c r="GE82" i="30"/>
  <c r="ED82" i="30"/>
  <c r="DJ82" i="30"/>
  <c r="DB82" i="30"/>
  <c r="CH82" i="30"/>
  <c r="HI82" i="30"/>
  <c r="HA82" i="30"/>
  <c r="GS82" i="30"/>
  <c r="GK82" i="30"/>
  <c r="GC82" i="30"/>
  <c r="EB82" i="30"/>
  <c r="DH82" i="30"/>
  <c r="CZ82" i="30"/>
  <c r="CF82" i="30"/>
  <c r="HG82" i="30"/>
  <c r="GY82" i="30"/>
  <c r="GQ82" i="30"/>
  <c r="GI82" i="30"/>
  <c r="GA82" i="30"/>
  <c r="J84" i="85" s="1"/>
  <c r="EH82" i="30"/>
  <c r="DZ82" i="30"/>
  <c r="DF82" i="30"/>
  <c r="CL82" i="30"/>
  <c r="CD82" i="30"/>
  <c r="D82" i="30"/>
  <c r="H82" i="30"/>
  <c r="AV82" i="30"/>
  <c r="B82" i="30"/>
  <c r="F82" i="30"/>
  <c r="BI82" i="30"/>
  <c r="E82" i="30"/>
  <c r="C82" i="30"/>
  <c r="G82" i="30"/>
  <c r="BH82" i="30"/>
  <c r="A82" i="30"/>
  <c r="E84" i="85" s="1"/>
  <c r="BJ82" i="30"/>
  <c r="HH66" i="30"/>
  <c r="HD66" i="30"/>
  <c r="GZ66" i="30"/>
  <c r="GV66" i="30"/>
  <c r="GR66" i="30"/>
  <c r="GN66" i="30"/>
  <c r="GJ66" i="30"/>
  <c r="GF66" i="30"/>
  <c r="GB66" i="30"/>
  <c r="EF66" i="30"/>
  <c r="EB66" i="30"/>
  <c r="DX66" i="30"/>
  <c r="DH66" i="30"/>
  <c r="DD66" i="30"/>
  <c r="CZ66" i="30"/>
  <c r="CJ66" i="30"/>
  <c r="CF66" i="30"/>
  <c r="CB66" i="30"/>
  <c r="HG66" i="30"/>
  <c r="HC66" i="30"/>
  <c r="GY66" i="30"/>
  <c r="GU66" i="30"/>
  <c r="GQ66" i="30"/>
  <c r="GM66" i="30"/>
  <c r="GI66" i="30"/>
  <c r="GE66" i="30"/>
  <c r="GA66" i="30"/>
  <c r="EE66" i="30"/>
  <c r="EA66" i="30"/>
  <c r="DW66" i="30"/>
  <c r="DG66" i="30"/>
  <c r="DC66" i="30"/>
  <c r="CY66" i="30"/>
  <c r="CI66" i="30"/>
  <c r="CA66" i="30"/>
  <c r="HJ66" i="30"/>
  <c r="HF66" i="30"/>
  <c r="HB66" i="30"/>
  <c r="GX66" i="30"/>
  <c r="GT66" i="30"/>
  <c r="GP66" i="30"/>
  <c r="GL66" i="30"/>
  <c r="GH66" i="30"/>
  <c r="GD66" i="30"/>
  <c r="EH66" i="30"/>
  <c r="ED66" i="30"/>
  <c r="DZ66" i="30"/>
  <c r="DJ66" i="30"/>
  <c r="DF66" i="30"/>
  <c r="DB66" i="30"/>
  <c r="CL66" i="30"/>
  <c r="CH66" i="30"/>
  <c r="CD66" i="30"/>
  <c r="HI66" i="30"/>
  <c r="HE66" i="30"/>
  <c r="HA66" i="30"/>
  <c r="GW66" i="30"/>
  <c r="GS66" i="30"/>
  <c r="GO66" i="30"/>
  <c r="GK66" i="30"/>
  <c r="GG66" i="30"/>
  <c r="GC66" i="30"/>
  <c r="EG66" i="30"/>
  <c r="EC66" i="30"/>
  <c r="DY66" i="30"/>
  <c r="DI66" i="30"/>
  <c r="DE66" i="30"/>
  <c r="DA66" i="30"/>
  <c r="CK66" i="30"/>
  <c r="CG66" i="30"/>
  <c r="CC66" i="30"/>
  <c r="B66" i="30"/>
  <c r="F66" i="30"/>
  <c r="AV66" i="30"/>
  <c r="D66" i="30"/>
  <c r="H66" i="30"/>
  <c r="BI66" i="30"/>
  <c r="G66" i="30"/>
  <c r="E66" i="30"/>
  <c r="A66" i="30"/>
  <c r="E68" i="85" s="1"/>
  <c r="BH66" i="30"/>
  <c r="C66" i="30"/>
  <c r="BJ66" i="30"/>
  <c r="HJ50" i="30"/>
  <c r="HF50" i="30"/>
  <c r="HB50" i="30"/>
  <c r="GX50" i="30"/>
  <c r="GT50" i="30"/>
  <c r="GP50" i="30"/>
  <c r="GL50" i="30"/>
  <c r="GH50" i="30"/>
  <c r="GD50" i="30"/>
  <c r="EG50" i="30"/>
  <c r="EC50" i="30"/>
  <c r="DY50" i="30"/>
  <c r="DI50" i="30"/>
  <c r="DE50" i="30"/>
  <c r="DA50" i="30"/>
  <c r="CK50" i="30"/>
  <c r="CG50" i="30"/>
  <c r="CC50" i="30"/>
  <c r="HI50" i="30"/>
  <c r="HE50" i="30"/>
  <c r="HA50" i="30"/>
  <c r="GW50" i="30"/>
  <c r="GS50" i="30"/>
  <c r="GO50" i="30"/>
  <c r="GK50" i="30"/>
  <c r="GG50" i="30"/>
  <c r="GC50" i="30"/>
  <c r="EF50" i="30"/>
  <c r="EB50" i="30"/>
  <c r="DX50" i="30"/>
  <c r="DH50" i="30"/>
  <c r="DD50" i="30"/>
  <c r="CZ50" i="30"/>
  <c r="CJ50" i="30"/>
  <c r="CF50" i="30"/>
  <c r="CB50" i="30"/>
  <c r="HH50" i="30"/>
  <c r="HD50" i="30"/>
  <c r="GZ50" i="30"/>
  <c r="GV50" i="30"/>
  <c r="GR50" i="30"/>
  <c r="GN50" i="30"/>
  <c r="GJ50" i="30"/>
  <c r="GF50" i="30"/>
  <c r="GB50" i="30"/>
  <c r="EE50" i="30"/>
  <c r="EA50" i="30"/>
  <c r="DW50" i="30"/>
  <c r="DG50" i="30"/>
  <c r="DC50" i="30"/>
  <c r="CY50" i="30"/>
  <c r="CI50" i="30"/>
  <c r="CA50" i="30"/>
  <c r="HG50" i="30"/>
  <c r="HC50" i="30"/>
  <c r="GY50" i="30"/>
  <c r="GU50" i="30"/>
  <c r="GQ50" i="30"/>
  <c r="GM50" i="30"/>
  <c r="GI50" i="30"/>
  <c r="GE50" i="30"/>
  <c r="GA50" i="30"/>
  <c r="J52" i="85" s="1"/>
  <c r="EH50" i="30"/>
  <c r="ED50" i="30"/>
  <c r="DZ50" i="30"/>
  <c r="DJ50" i="30"/>
  <c r="DF50" i="30"/>
  <c r="DB50" i="30"/>
  <c r="CL50" i="30"/>
  <c r="CH50" i="30"/>
  <c r="CD50" i="30"/>
  <c r="A50" i="30"/>
  <c r="E52" i="85" s="1"/>
  <c r="E50" i="30"/>
  <c r="BH50" i="30"/>
  <c r="C50" i="30"/>
  <c r="G50" i="30"/>
  <c r="BJ50" i="30"/>
  <c r="D50" i="30"/>
  <c r="H50" i="30"/>
  <c r="AV50" i="30"/>
  <c r="F50" i="30"/>
  <c r="B50" i="30"/>
  <c r="BI50" i="30"/>
  <c r="B34" i="30"/>
  <c r="F34" i="30"/>
  <c r="HM34" i="30" s="1"/>
  <c r="D34" i="30"/>
  <c r="H34" i="30"/>
  <c r="A34" i="30"/>
  <c r="E34" i="30"/>
  <c r="BJ34" i="30"/>
  <c r="C34" i="30"/>
  <c r="G34" i="30"/>
  <c r="HN34" i="30" s="1"/>
  <c r="BH34" i="30"/>
  <c r="A18" i="30"/>
  <c r="IQ18" i="30" s="1"/>
  <c r="E18" i="30"/>
  <c r="BJ18" i="30"/>
  <c r="B18" i="30"/>
  <c r="AV18" i="30" s="1"/>
  <c r="F18" i="30"/>
  <c r="HM18" i="30" s="1"/>
  <c r="C18" i="30"/>
  <c r="G18" i="30"/>
  <c r="HN18" i="30" s="1"/>
  <c r="BH18" i="30"/>
  <c r="D18" i="30"/>
  <c r="J18" i="30" s="1"/>
  <c r="CA18" i="30" s="1"/>
  <c r="GA18" i="30" s="1"/>
  <c r="H18" i="30"/>
  <c r="HI201" i="30"/>
  <c r="HE201" i="30"/>
  <c r="HA201" i="30"/>
  <c r="GW201" i="30"/>
  <c r="GS201" i="30"/>
  <c r="GO201" i="30"/>
  <c r="GK201" i="30"/>
  <c r="GG201" i="30"/>
  <c r="GC201" i="30"/>
  <c r="EF201" i="30"/>
  <c r="EB201" i="30"/>
  <c r="DX201" i="30"/>
  <c r="DH201" i="30"/>
  <c r="DD201" i="30"/>
  <c r="CZ201" i="30"/>
  <c r="CJ201" i="30"/>
  <c r="HG201" i="30"/>
  <c r="HC201" i="30"/>
  <c r="GY201" i="30"/>
  <c r="GU201" i="30"/>
  <c r="GQ201" i="30"/>
  <c r="GM201" i="30"/>
  <c r="GI201" i="30"/>
  <c r="GE201" i="30"/>
  <c r="GA201" i="30"/>
  <c r="EH201" i="30"/>
  <c r="ED201" i="30"/>
  <c r="DZ201" i="30"/>
  <c r="DJ201" i="30"/>
  <c r="DF201" i="30"/>
  <c r="DB201" i="30"/>
  <c r="CL201" i="30"/>
  <c r="HJ201" i="30"/>
  <c r="HB201" i="30"/>
  <c r="GT201" i="30"/>
  <c r="GL201" i="30"/>
  <c r="GD201" i="30"/>
  <c r="EA201" i="30"/>
  <c r="DG201" i="30"/>
  <c r="CY201" i="30"/>
  <c r="CG201" i="30"/>
  <c r="CC201" i="30"/>
  <c r="HF201" i="30"/>
  <c r="GX201" i="30"/>
  <c r="GP201" i="30"/>
  <c r="GH201" i="30"/>
  <c r="EE201" i="30"/>
  <c r="DW201" i="30"/>
  <c r="DC201" i="30"/>
  <c r="CI201" i="30"/>
  <c r="CA201" i="30"/>
  <c r="HD201" i="30"/>
  <c r="GN201" i="30"/>
  <c r="EC201" i="30"/>
  <c r="DA201" i="30"/>
  <c r="CD201" i="30"/>
  <c r="GV201" i="30"/>
  <c r="GF201" i="30"/>
  <c r="DI201" i="30"/>
  <c r="CH201" i="30"/>
  <c r="GZ201" i="30"/>
  <c r="DY201" i="30"/>
  <c r="CB201" i="30"/>
  <c r="GR201" i="30"/>
  <c r="DE201" i="30"/>
  <c r="GJ201" i="30"/>
  <c r="CK201" i="30"/>
  <c r="HH201" i="30"/>
  <c r="GB201" i="30"/>
  <c r="EG201" i="30"/>
  <c r="CF201" i="30"/>
  <c r="D201" i="30"/>
  <c r="H201" i="30"/>
  <c r="AV201" i="30"/>
  <c r="A201" i="30"/>
  <c r="E203" i="85" s="1"/>
  <c r="E201" i="30"/>
  <c r="BH201" i="30"/>
  <c r="C201" i="30"/>
  <c r="BJ201" i="30"/>
  <c r="B201" i="30"/>
  <c r="F201" i="30"/>
  <c r="BI201" i="30"/>
  <c r="G201" i="30"/>
  <c r="HG185" i="30"/>
  <c r="HC185" i="30"/>
  <c r="GY185" i="30"/>
  <c r="GU185" i="30"/>
  <c r="GQ185" i="30"/>
  <c r="GM185" i="30"/>
  <c r="GI185" i="30"/>
  <c r="GE185" i="30"/>
  <c r="GA185" i="30"/>
  <c r="EH185" i="30"/>
  <c r="ED185" i="30"/>
  <c r="DZ185" i="30"/>
  <c r="DJ185" i="30"/>
  <c r="DF185" i="30"/>
  <c r="DB185" i="30"/>
  <c r="CL185" i="30"/>
  <c r="CH185" i="30"/>
  <c r="CD185" i="30"/>
  <c r="HI185" i="30"/>
  <c r="HE185" i="30"/>
  <c r="HA185" i="30"/>
  <c r="GW185" i="30"/>
  <c r="GS185" i="30"/>
  <c r="GO185" i="30"/>
  <c r="GK185" i="30"/>
  <c r="GG185" i="30"/>
  <c r="GC185" i="30"/>
  <c r="EF185" i="30"/>
  <c r="EB185" i="30"/>
  <c r="DX185" i="30"/>
  <c r="DH185" i="30"/>
  <c r="DD185" i="30"/>
  <c r="CZ185" i="30"/>
  <c r="CJ185" i="30"/>
  <c r="CF185" i="30"/>
  <c r="CB185" i="30"/>
  <c r="HJ185" i="30"/>
  <c r="HB185" i="30"/>
  <c r="GT185" i="30"/>
  <c r="GL185" i="30"/>
  <c r="GD185" i="30"/>
  <c r="EA185" i="30"/>
  <c r="DG185" i="30"/>
  <c r="CY185" i="30"/>
  <c r="HH185" i="30"/>
  <c r="GZ185" i="30"/>
  <c r="GR185" i="30"/>
  <c r="GJ185" i="30"/>
  <c r="GB185" i="30"/>
  <c r="EG185" i="30"/>
  <c r="DY185" i="30"/>
  <c r="DE185" i="30"/>
  <c r="CK185" i="30"/>
  <c r="CC185" i="30"/>
  <c r="HF185" i="30"/>
  <c r="GX185" i="30"/>
  <c r="GP185" i="30"/>
  <c r="GH185" i="30"/>
  <c r="EE185" i="30"/>
  <c r="DW185" i="30"/>
  <c r="DC185" i="30"/>
  <c r="CI185" i="30"/>
  <c r="CA185" i="30"/>
  <c r="HD185" i="30"/>
  <c r="GV185" i="30"/>
  <c r="GN185" i="30"/>
  <c r="GF185" i="30"/>
  <c r="EC185" i="30"/>
  <c r="DI185" i="30"/>
  <c r="DA185" i="30"/>
  <c r="CG185" i="30"/>
  <c r="A185" i="30"/>
  <c r="E187" i="85" s="1"/>
  <c r="E185" i="30"/>
  <c r="BJ185" i="30"/>
  <c r="B185" i="30"/>
  <c r="F185" i="30"/>
  <c r="AV185" i="30"/>
  <c r="C185" i="30"/>
  <c r="G185" i="30"/>
  <c r="BH185" i="30"/>
  <c r="D185" i="30"/>
  <c r="BI185" i="30"/>
  <c r="H185" i="30"/>
  <c r="HG165" i="30"/>
  <c r="HC165" i="30"/>
  <c r="GY165" i="30"/>
  <c r="GU165" i="30"/>
  <c r="GQ165" i="30"/>
  <c r="GM165" i="30"/>
  <c r="GI165" i="30"/>
  <c r="GE165" i="30"/>
  <c r="GA165" i="30"/>
  <c r="EE165" i="30"/>
  <c r="EA165" i="30"/>
  <c r="DW165" i="30"/>
  <c r="DG165" i="30"/>
  <c r="DC165" i="30"/>
  <c r="CY165" i="30"/>
  <c r="CI165" i="30"/>
  <c r="CA165" i="30"/>
  <c r="HJ165" i="30"/>
  <c r="HF165" i="30"/>
  <c r="HB165" i="30"/>
  <c r="GX165" i="30"/>
  <c r="GT165" i="30"/>
  <c r="GP165" i="30"/>
  <c r="GL165" i="30"/>
  <c r="GH165" i="30"/>
  <c r="GD165" i="30"/>
  <c r="EH165" i="30"/>
  <c r="ED165" i="30"/>
  <c r="DZ165" i="30"/>
  <c r="DJ165" i="30"/>
  <c r="DF165" i="30"/>
  <c r="DB165" i="30"/>
  <c r="CL165" i="30"/>
  <c r="CH165" i="30"/>
  <c r="CD165" i="30"/>
  <c r="HI165" i="30"/>
  <c r="HE165" i="30"/>
  <c r="HA165" i="30"/>
  <c r="GW165" i="30"/>
  <c r="GS165" i="30"/>
  <c r="GO165" i="30"/>
  <c r="GK165" i="30"/>
  <c r="GG165" i="30"/>
  <c r="GC165" i="30"/>
  <c r="EG165" i="30"/>
  <c r="EC165" i="30"/>
  <c r="DY165" i="30"/>
  <c r="DI165" i="30"/>
  <c r="DE165" i="30"/>
  <c r="DA165" i="30"/>
  <c r="CK165" i="30"/>
  <c r="CG165" i="30"/>
  <c r="CC165" i="30"/>
  <c r="HH165" i="30"/>
  <c r="GR165" i="30"/>
  <c r="GB165" i="30"/>
  <c r="DH165" i="30"/>
  <c r="CF165" i="30"/>
  <c r="HD165" i="30"/>
  <c r="GN165" i="30"/>
  <c r="EF165" i="30"/>
  <c r="DD165" i="30"/>
  <c r="CB165" i="30"/>
  <c r="GZ165" i="30"/>
  <c r="GJ165" i="30"/>
  <c r="EB165" i="30"/>
  <c r="CZ165" i="30"/>
  <c r="GV165" i="30"/>
  <c r="GF165" i="30"/>
  <c r="DX165" i="30"/>
  <c r="CJ165" i="30"/>
  <c r="C165" i="30"/>
  <c r="G165" i="30"/>
  <c r="BJ165" i="30"/>
  <c r="A165" i="30"/>
  <c r="E167" i="85" s="1"/>
  <c r="E165" i="30"/>
  <c r="BH165" i="30"/>
  <c r="F165" i="30"/>
  <c r="AV165" i="30"/>
  <c r="D165" i="30"/>
  <c r="H165" i="30"/>
  <c r="BI165" i="30"/>
  <c r="B165" i="30"/>
  <c r="HI145" i="30"/>
  <c r="HE145" i="30"/>
  <c r="HA145" i="30"/>
  <c r="GW145" i="30"/>
  <c r="GS145" i="30"/>
  <c r="GO145" i="30"/>
  <c r="HH145" i="30"/>
  <c r="HD145" i="30"/>
  <c r="GZ145" i="30"/>
  <c r="GV145" i="30"/>
  <c r="HG145" i="30"/>
  <c r="HC145" i="30"/>
  <c r="GY145" i="30"/>
  <c r="GU145" i="30"/>
  <c r="GQ145" i="30"/>
  <c r="GM145" i="30"/>
  <c r="HJ145" i="30"/>
  <c r="GT145" i="30"/>
  <c r="GL145" i="30"/>
  <c r="GH145" i="30"/>
  <c r="GD145" i="30"/>
  <c r="EG145" i="30"/>
  <c r="EC145" i="30"/>
  <c r="DY145" i="30"/>
  <c r="DI145" i="30"/>
  <c r="DE145" i="30"/>
  <c r="DA145" i="30"/>
  <c r="CK145" i="30"/>
  <c r="CG145" i="30"/>
  <c r="CC145" i="30"/>
  <c r="HF145" i="30"/>
  <c r="GR145" i="30"/>
  <c r="GK145" i="30"/>
  <c r="GG145" i="30"/>
  <c r="GC145" i="30"/>
  <c r="EF145" i="30"/>
  <c r="EB145" i="30"/>
  <c r="DX145" i="30"/>
  <c r="DH145" i="30"/>
  <c r="DD145" i="30"/>
  <c r="CZ145" i="30"/>
  <c r="CJ145" i="30"/>
  <c r="CF145" i="30"/>
  <c r="CB145" i="30"/>
  <c r="HB145" i="30"/>
  <c r="GP145" i="30"/>
  <c r="GJ145" i="30"/>
  <c r="GF145" i="30"/>
  <c r="GB145" i="30"/>
  <c r="EE145" i="30"/>
  <c r="EA145" i="30"/>
  <c r="DW145" i="30"/>
  <c r="DG145" i="30"/>
  <c r="DC145" i="30"/>
  <c r="CY145" i="30"/>
  <c r="CI145" i="30"/>
  <c r="CA145" i="30"/>
  <c r="GX145" i="30"/>
  <c r="GN145" i="30"/>
  <c r="GI145" i="30"/>
  <c r="GE145" i="30"/>
  <c r="GA145" i="30"/>
  <c r="J147" i="85" s="1"/>
  <c r="EH145" i="30"/>
  <c r="ED145" i="30"/>
  <c r="DZ145" i="30"/>
  <c r="DJ145" i="30"/>
  <c r="DF145" i="30"/>
  <c r="DB145" i="30"/>
  <c r="CL145" i="30"/>
  <c r="CH145" i="30"/>
  <c r="CD145" i="30"/>
  <c r="C145" i="30"/>
  <c r="G145" i="30"/>
  <c r="BH145" i="30"/>
  <c r="A145" i="30"/>
  <c r="E147" i="85" s="1"/>
  <c r="E145" i="30"/>
  <c r="BJ145" i="30"/>
  <c r="B145" i="30"/>
  <c r="D145" i="30"/>
  <c r="AV145" i="30"/>
  <c r="F145" i="30"/>
  <c r="BI145" i="30"/>
  <c r="H145" i="30"/>
  <c r="HJ117" i="30"/>
  <c r="HF117" i="30"/>
  <c r="HB117" i="30"/>
  <c r="GX117" i="30"/>
  <c r="GT117" i="30"/>
  <c r="GP117" i="30"/>
  <c r="GL117" i="30"/>
  <c r="GH117" i="30"/>
  <c r="GD117" i="30"/>
  <c r="EF117" i="30"/>
  <c r="EB117" i="30"/>
  <c r="DX117" i="30"/>
  <c r="DH117" i="30"/>
  <c r="DD117" i="30"/>
  <c r="CZ117" i="30"/>
  <c r="CJ117" i="30"/>
  <c r="CF117" i="30"/>
  <c r="CB117" i="30"/>
  <c r="HI117" i="30"/>
  <c r="HE117" i="30"/>
  <c r="HA117" i="30"/>
  <c r="GW117" i="30"/>
  <c r="GS117" i="30"/>
  <c r="GO117" i="30"/>
  <c r="GK117" i="30"/>
  <c r="GG117" i="30"/>
  <c r="GC117" i="30"/>
  <c r="EE117" i="30"/>
  <c r="EA117" i="30"/>
  <c r="DW117" i="30"/>
  <c r="DG117" i="30"/>
  <c r="DC117" i="30"/>
  <c r="CY117" i="30"/>
  <c r="CI117" i="30"/>
  <c r="CA117" i="30"/>
  <c r="HH117" i="30"/>
  <c r="HD117" i="30"/>
  <c r="GZ117" i="30"/>
  <c r="GV117" i="30"/>
  <c r="GR117" i="30"/>
  <c r="GN117" i="30"/>
  <c r="GJ117" i="30"/>
  <c r="GF117" i="30"/>
  <c r="GB117" i="30"/>
  <c r="EH117" i="30"/>
  <c r="ED117" i="30"/>
  <c r="DZ117" i="30"/>
  <c r="DJ117" i="30"/>
  <c r="DF117" i="30"/>
  <c r="DB117" i="30"/>
  <c r="CL117" i="30"/>
  <c r="CH117" i="30"/>
  <c r="CD117" i="30"/>
  <c r="HG117" i="30"/>
  <c r="HC117" i="30"/>
  <c r="GY117" i="30"/>
  <c r="GU117" i="30"/>
  <c r="GQ117" i="30"/>
  <c r="GM117" i="30"/>
  <c r="GI117" i="30"/>
  <c r="GE117" i="30"/>
  <c r="GA117" i="30"/>
  <c r="EG117" i="30"/>
  <c r="EC117" i="30"/>
  <c r="DY117" i="30"/>
  <c r="DI117" i="30"/>
  <c r="DE117" i="30"/>
  <c r="DA117" i="30"/>
  <c r="CK117" i="30"/>
  <c r="CG117" i="30"/>
  <c r="CC117" i="30"/>
  <c r="C117" i="30"/>
  <c r="G117" i="30"/>
  <c r="BH117" i="30"/>
  <c r="A117" i="30"/>
  <c r="E119" i="85" s="1"/>
  <c r="E117" i="30"/>
  <c r="BJ117" i="30"/>
  <c r="B117" i="30"/>
  <c r="H117" i="30"/>
  <c r="D117" i="30"/>
  <c r="AV117" i="30"/>
  <c r="F117" i="30"/>
  <c r="BI117" i="30"/>
  <c r="HJ85" i="30"/>
  <c r="HF85" i="30"/>
  <c r="HB85" i="30"/>
  <c r="GX85" i="30"/>
  <c r="GT85" i="30"/>
  <c r="GP85" i="30"/>
  <c r="GL85" i="30"/>
  <c r="GH85" i="30"/>
  <c r="GD85" i="30"/>
  <c r="EG85" i="30"/>
  <c r="EC85" i="30"/>
  <c r="DY85" i="30"/>
  <c r="DI85" i="30"/>
  <c r="DE85" i="30"/>
  <c r="DA85" i="30"/>
  <c r="CK85" i="30"/>
  <c r="CG85" i="30"/>
  <c r="CC85" i="30"/>
  <c r="HH85" i="30"/>
  <c r="HD85" i="30"/>
  <c r="GZ85" i="30"/>
  <c r="GV85" i="30"/>
  <c r="GR85" i="30"/>
  <c r="GN85" i="30"/>
  <c r="GJ85" i="30"/>
  <c r="GF85" i="30"/>
  <c r="GB85" i="30"/>
  <c r="EE85" i="30"/>
  <c r="EA85" i="30"/>
  <c r="DW85" i="30"/>
  <c r="DG85" i="30"/>
  <c r="DC85" i="30"/>
  <c r="CY85" i="30"/>
  <c r="CI85" i="30"/>
  <c r="CA85" i="30"/>
  <c r="HE85" i="30"/>
  <c r="GW85" i="30"/>
  <c r="GO85" i="30"/>
  <c r="GG85" i="30"/>
  <c r="EF85" i="30"/>
  <c r="DX85" i="30"/>
  <c r="DD85" i="30"/>
  <c r="CJ85" i="30"/>
  <c r="CB85" i="30"/>
  <c r="HC85" i="30"/>
  <c r="GU85" i="30"/>
  <c r="GM85" i="30"/>
  <c r="GE85" i="30"/>
  <c r="ED85" i="30"/>
  <c r="DJ85" i="30"/>
  <c r="DB85" i="30"/>
  <c r="CH85" i="30"/>
  <c r="HI85" i="30"/>
  <c r="HA85" i="30"/>
  <c r="GS85" i="30"/>
  <c r="GK85" i="30"/>
  <c r="GC85" i="30"/>
  <c r="EB85" i="30"/>
  <c r="DH85" i="30"/>
  <c r="CZ85" i="30"/>
  <c r="CF85" i="30"/>
  <c r="HG85" i="30"/>
  <c r="GY85" i="30"/>
  <c r="GQ85" i="30"/>
  <c r="GI85" i="30"/>
  <c r="GA85" i="30"/>
  <c r="EH85" i="30"/>
  <c r="DZ85" i="30"/>
  <c r="DF85" i="30"/>
  <c r="CL85" i="30"/>
  <c r="CD85" i="30"/>
  <c r="A85" i="30"/>
  <c r="E87" i="85" s="1"/>
  <c r="E85" i="30"/>
  <c r="BJ85" i="30"/>
  <c r="C85" i="30"/>
  <c r="G85" i="30"/>
  <c r="BH85" i="30"/>
  <c r="H85" i="30"/>
  <c r="AV85" i="30"/>
  <c r="B85" i="30"/>
  <c r="BI85" i="30"/>
  <c r="D85" i="30"/>
  <c r="F85" i="30"/>
  <c r="HG53" i="30"/>
  <c r="HC53" i="30"/>
  <c r="GY53" i="30"/>
  <c r="GU53" i="30"/>
  <c r="GQ53" i="30"/>
  <c r="GM53" i="30"/>
  <c r="GI53" i="30"/>
  <c r="GE53" i="30"/>
  <c r="GA53" i="30"/>
  <c r="EG53" i="30"/>
  <c r="EC53" i="30"/>
  <c r="DY53" i="30"/>
  <c r="DI53" i="30"/>
  <c r="DE53" i="30"/>
  <c r="DA53" i="30"/>
  <c r="CK53" i="30"/>
  <c r="CG53" i="30"/>
  <c r="CC53" i="30"/>
  <c r="HJ53" i="30"/>
  <c r="HF53" i="30"/>
  <c r="HB53" i="30"/>
  <c r="GX53" i="30"/>
  <c r="GT53" i="30"/>
  <c r="GP53" i="30"/>
  <c r="GL53" i="30"/>
  <c r="GH53" i="30"/>
  <c r="GD53" i="30"/>
  <c r="EF53" i="30"/>
  <c r="EB53" i="30"/>
  <c r="DX53" i="30"/>
  <c r="DH53" i="30"/>
  <c r="DD53" i="30"/>
  <c r="CZ53" i="30"/>
  <c r="CJ53" i="30"/>
  <c r="CF53" i="30"/>
  <c r="CB53" i="30"/>
  <c r="HI53" i="30"/>
  <c r="HE53" i="30"/>
  <c r="HA53" i="30"/>
  <c r="GW53" i="30"/>
  <c r="GS53" i="30"/>
  <c r="GO53" i="30"/>
  <c r="GK53" i="30"/>
  <c r="GG53" i="30"/>
  <c r="GC53" i="30"/>
  <c r="EE53" i="30"/>
  <c r="EA53" i="30"/>
  <c r="DW53" i="30"/>
  <c r="DG53" i="30"/>
  <c r="DC53" i="30"/>
  <c r="CY53" i="30"/>
  <c r="CI53" i="30"/>
  <c r="CA53" i="30"/>
  <c r="HH53" i="30"/>
  <c r="HD53" i="30"/>
  <c r="GZ53" i="30"/>
  <c r="GV53" i="30"/>
  <c r="GR53" i="30"/>
  <c r="GN53" i="30"/>
  <c r="GJ53" i="30"/>
  <c r="GF53" i="30"/>
  <c r="GB53" i="30"/>
  <c r="EH53" i="30"/>
  <c r="ED53" i="30"/>
  <c r="DZ53" i="30"/>
  <c r="DJ53" i="30"/>
  <c r="DF53" i="30"/>
  <c r="DB53" i="30"/>
  <c r="CL53" i="30"/>
  <c r="CH53" i="30"/>
  <c r="CD53" i="30"/>
  <c r="B53" i="30"/>
  <c r="F53" i="30"/>
  <c r="AV53" i="30"/>
  <c r="D53" i="30"/>
  <c r="H53" i="30"/>
  <c r="BI53" i="30"/>
  <c r="E53" i="30"/>
  <c r="BH53" i="30"/>
  <c r="G53" i="30"/>
  <c r="BJ53" i="30"/>
  <c r="A53" i="30"/>
  <c r="E55" i="85" s="1"/>
  <c r="C53" i="30"/>
  <c r="B21" i="30"/>
  <c r="F21" i="30"/>
  <c r="HM21" i="30" s="1"/>
  <c r="BJ21" i="30"/>
  <c r="D21" i="30"/>
  <c r="H21" i="30"/>
  <c r="BH21" i="30"/>
  <c r="A21" i="30"/>
  <c r="E21" i="30"/>
  <c r="C21" i="30"/>
  <c r="G21" i="30"/>
  <c r="HN21" i="30" s="1"/>
  <c r="B11" i="30"/>
  <c r="F11" i="30"/>
  <c r="HM11" i="30" s="1"/>
  <c r="C11" i="30"/>
  <c r="G11" i="30"/>
  <c r="HN11" i="30" s="1"/>
  <c r="D11" i="30"/>
  <c r="H11" i="30"/>
  <c r="A11" i="30"/>
  <c r="E11" i="30"/>
  <c r="BH11" i="30"/>
  <c r="BJ11" i="30"/>
  <c r="HI129" i="30"/>
  <c r="HE129" i="30"/>
  <c r="HA129" i="30"/>
  <c r="GW129" i="30"/>
  <c r="GS129" i="30"/>
  <c r="GO129" i="30"/>
  <c r="GK129" i="30"/>
  <c r="GG129" i="30"/>
  <c r="GC129" i="30"/>
  <c r="EE129" i="30"/>
  <c r="EA129" i="30"/>
  <c r="DW129" i="30"/>
  <c r="DG129" i="30"/>
  <c r="DC129" i="30"/>
  <c r="CY129" i="30"/>
  <c r="CI129" i="30"/>
  <c r="CA129" i="30"/>
  <c r="HH129" i="30"/>
  <c r="HD129" i="30"/>
  <c r="GZ129" i="30"/>
  <c r="GV129" i="30"/>
  <c r="GR129" i="30"/>
  <c r="GN129" i="30"/>
  <c r="GJ129" i="30"/>
  <c r="GF129" i="30"/>
  <c r="GB129" i="30"/>
  <c r="EH129" i="30"/>
  <c r="ED129" i="30"/>
  <c r="DZ129" i="30"/>
  <c r="DJ129" i="30"/>
  <c r="DF129" i="30"/>
  <c r="DB129" i="30"/>
  <c r="CL129" i="30"/>
  <c r="CH129" i="30"/>
  <c r="CD129" i="30"/>
  <c r="HG129" i="30"/>
  <c r="HC129" i="30"/>
  <c r="GY129" i="30"/>
  <c r="GU129" i="30"/>
  <c r="GQ129" i="30"/>
  <c r="GM129" i="30"/>
  <c r="GI129" i="30"/>
  <c r="GE129" i="30"/>
  <c r="GA129" i="30"/>
  <c r="EG129" i="30"/>
  <c r="EC129" i="30"/>
  <c r="DY129" i="30"/>
  <c r="DI129" i="30"/>
  <c r="DE129" i="30"/>
  <c r="DA129" i="30"/>
  <c r="CK129" i="30"/>
  <c r="CG129" i="30"/>
  <c r="CC129" i="30"/>
  <c r="HJ129" i="30"/>
  <c r="HF129" i="30"/>
  <c r="HB129" i="30"/>
  <c r="GX129" i="30"/>
  <c r="GT129" i="30"/>
  <c r="GP129" i="30"/>
  <c r="GL129" i="30"/>
  <c r="GH129" i="30"/>
  <c r="GD129" i="30"/>
  <c r="EF129" i="30"/>
  <c r="EB129" i="30"/>
  <c r="DX129" i="30"/>
  <c r="DH129" i="30"/>
  <c r="DD129" i="30"/>
  <c r="CZ129" i="30"/>
  <c r="CJ129" i="30"/>
  <c r="CF129" i="30"/>
  <c r="CB129" i="30"/>
  <c r="C129" i="30"/>
  <c r="G129" i="30"/>
  <c r="BH129" i="30"/>
  <c r="A129" i="30"/>
  <c r="E131" i="85" s="1"/>
  <c r="E129" i="30"/>
  <c r="BJ129" i="30"/>
  <c r="F129" i="30"/>
  <c r="BI129" i="30"/>
  <c r="D129" i="30"/>
  <c r="AV129" i="30"/>
  <c r="H129" i="30"/>
  <c r="B129" i="30"/>
  <c r="HI97" i="30"/>
  <c r="HE97" i="30"/>
  <c r="HA97" i="30"/>
  <c r="GW97" i="30"/>
  <c r="GS97" i="30"/>
  <c r="GO97" i="30"/>
  <c r="GK97" i="30"/>
  <c r="GG97" i="30"/>
  <c r="GC97" i="30"/>
  <c r="EF97" i="30"/>
  <c r="EB97" i="30"/>
  <c r="DX97" i="30"/>
  <c r="DH97" i="30"/>
  <c r="DD97" i="30"/>
  <c r="CZ97" i="30"/>
  <c r="CJ97" i="30"/>
  <c r="CF97" i="30"/>
  <c r="CB97" i="30"/>
  <c r="HH97" i="30"/>
  <c r="HD97" i="30"/>
  <c r="GZ97" i="30"/>
  <c r="GV97" i="30"/>
  <c r="GR97" i="30"/>
  <c r="GN97" i="30"/>
  <c r="GJ97" i="30"/>
  <c r="GF97" i="30"/>
  <c r="GB97" i="30"/>
  <c r="EE97" i="30"/>
  <c r="EA97" i="30"/>
  <c r="DW97" i="30"/>
  <c r="DG97" i="30"/>
  <c r="DC97" i="30"/>
  <c r="CY97" i="30"/>
  <c r="CI97" i="30"/>
  <c r="CA97" i="30"/>
  <c r="HG97" i="30"/>
  <c r="HC97" i="30"/>
  <c r="GY97" i="30"/>
  <c r="GU97" i="30"/>
  <c r="GQ97" i="30"/>
  <c r="GM97" i="30"/>
  <c r="GI97" i="30"/>
  <c r="GE97" i="30"/>
  <c r="GA97" i="30"/>
  <c r="EH97" i="30"/>
  <c r="ED97" i="30"/>
  <c r="DZ97" i="30"/>
  <c r="DJ97" i="30"/>
  <c r="DF97" i="30"/>
  <c r="DB97" i="30"/>
  <c r="CL97" i="30"/>
  <c r="CH97" i="30"/>
  <c r="CD97" i="30"/>
  <c r="HJ97" i="30"/>
  <c r="HF97" i="30"/>
  <c r="HB97" i="30"/>
  <c r="GX97" i="30"/>
  <c r="GT97" i="30"/>
  <c r="GP97" i="30"/>
  <c r="GL97" i="30"/>
  <c r="GH97" i="30"/>
  <c r="GD97" i="30"/>
  <c r="EG97" i="30"/>
  <c r="EC97" i="30"/>
  <c r="DY97" i="30"/>
  <c r="DI97" i="30"/>
  <c r="DE97" i="30"/>
  <c r="DA97" i="30"/>
  <c r="CK97" i="30"/>
  <c r="CG97" i="30"/>
  <c r="CC97" i="30"/>
  <c r="D97" i="30"/>
  <c r="H97" i="30"/>
  <c r="BI97" i="30"/>
  <c r="B97" i="30"/>
  <c r="F97" i="30"/>
  <c r="AV97" i="30"/>
  <c r="G97" i="30"/>
  <c r="E97" i="30"/>
  <c r="A97" i="30"/>
  <c r="E99" i="85" s="1"/>
  <c r="BH97" i="30"/>
  <c r="C97" i="30"/>
  <c r="BJ97" i="30"/>
  <c r="HH65" i="30"/>
  <c r="HD65" i="30"/>
  <c r="GZ65" i="30"/>
  <c r="GV65" i="30"/>
  <c r="GR65" i="30"/>
  <c r="GN65" i="30"/>
  <c r="GJ65" i="30"/>
  <c r="GF65" i="30"/>
  <c r="GB65" i="30"/>
  <c r="EE65" i="30"/>
  <c r="EA65" i="30"/>
  <c r="DW65" i="30"/>
  <c r="DG65" i="30"/>
  <c r="DC65" i="30"/>
  <c r="CY65" i="30"/>
  <c r="CI65" i="30"/>
  <c r="CA65" i="30"/>
  <c r="HG65" i="30"/>
  <c r="HC65" i="30"/>
  <c r="GY65" i="30"/>
  <c r="GU65" i="30"/>
  <c r="GQ65" i="30"/>
  <c r="GM65" i="30"/>
  <c r="GI65" i="30"/>
  <c r="GE65" i="30"/>
  <c r="GA65" i="30"/>
  <c r="EH65" i="30"/>
  <c r="ED65" i="30"/>
  <c r="DZ65" i="30"/>
  <c r="DJ65" i="30"/>
  <c r="DF65" i="30"/>
  <c r="DB65" i="30"/>
  <c r="CL65" i="30"/>
  <c r="CH65" i="30"/>
  <c r="CD65" i="30"/>
  <c r="HJ65" i="30"/>
  <c r="HF65" i="30"/>
  <c r="HB65" i="30"/>
  <c r="GX65" i="30"/>
  <c r="GT65" i="30"/>
  <c r="GP65" i="30"/>
  <c r="GL65" i="30"/>
  <c r="GH65" i="30"/>
  <c r="GD65" i="30"/>
  <c r="EG65" i="30"/>
  <c r="EC65" i="30"/>
  <c r="DY65" i="30"/>
  <c r="DI65" i="30"/>
  <c r="DE65" i="30"/>
  <c r="DA65" i="30"/>
  <c r="CK65" i="30"/>
  <c r="CG65" i="30"/>
  <c r="CC65" i="30"/>
  <c r="HI65" i="30"/>
  <c r="HE65" i="30"/>
  <c r="HA65" i="30"/>
  <c r="GW65" i="30"/>
  <c r="GS65" i="30"/>
  <c r="GO65" i="30"/>
  <c r="GK65" i="30"/>
  <c r="GG65" i="30"/>
  <c r="GC65" i="30"/>
  <c r="EF65" i="30"/>
  <c r="EB65" i="30"/>
  <c r="DX65" i="30"/>
  <c r="DH65" i="30"/>
  <c r="DD65" i="30"/>
  <c r="CZ65" i="30"/>
  <c r="CJ65" i="30"/>
  <c r="CF65" i="30"/>
  <c r="CB65" i="30"/>
  <c r="C65" i="30"/>
  <c r="G65" i="30"/>
  <c r="BH65" i="30"/>
  <c r="A65" i="30"/>
  <c r="E67" i="85" s="1"/>
  <c r="E65" i="30"/>
  <c r="BJ65" i="30"/>
  <c r="F65" i="30"/>
  <c r="BI65" i="30"/>
  <c r="D65" i="30"/>
  <c r="H65" i="30"/>
  <c r="B65" i="30"/>
  <c r="AV65" i="30"/>
  <c r="C33" i="30"/>
  <c r="G33" i="30"/>
  <c r="HN33" i="30" s="1"/>
  <c r="BH33" i="30"/>
  <c r="A33" i="30"/>
  <c r="E33" i="30"/>
  <c r="BJ33" i="30"/>
  <c r="B33" i="30"/>
  <c r="F33" i="30"/>
  <c r="HM33" i="30" s="1"/>
  <c r="D33" i="30"/>
  <c r="J33" i="30" s="1"/>
  <c r="CA33" i="30" s="1"/>
  <c r="GA33" i="30" s="1"/>
  <c r="H33" i="30"/>
  <c r="D19" i="30"/>
  <c r="H19" i="30"/>
  <c r="B19" i="30"/>
  <c r="F19" i="30"/>
  <c r="HM19" i="30" s="1"/>
  <c r="C19" i="30"/>
  <c r="G19" i="30"/>
  <c r="HN19" i="30" s="1"/>
  <c r="BH19" i="30"/>
  <c r="E19" i="30"/>
  <c r="A19" i="30"/>
  <c r="BJ19" i="30"/>
  <c r="HH192" i="30"/>
  <c r="HD192" i="30"/>
  <c r="GZ192" i="30"/>
  <c r="GV192" i="30"/>
  <c r="GR192" i="30"/>
  <c r="GN192" i="30"/>
  <c r="GJ192" i="30"/>
  <c r="GF192" i="30"/>
  <c r="GB192" i="30"/>
  <c r="EF192" i="30"/>
  <c r="EB192" i="30"/>
  <c r="DX192" i="30"/>
  <c r="DH192" i="30"/>
  <c r="DD192" i="30"/>
  <c r="CZ192" i="30"/>
  <c r="CJ192" i="30"/>
  <c r="CF192" i="30"/>
  <c r="CB192" i="30"/>
  <c r="HJ192" i="30"/>
  <c r="HF192" i="30"/>
  <c r="HB192" i="30"/>
  <c r="GX192" i="30"/>
  <c r="GT192" i="30"/>
  <c r="GP192" i="30"/>
  <c r="GL192" i="30"/>
  <c r="GH192" i="30"/>
  <c r="GD192" i="30"/>
  <c r="EH192" i="30"/>
  <c r="ED192" i="30"/>
  <c r="DZ192" i="30"/>
  <c r="DJ192" i="30"/>
  <c r="DF192" i="30"/>
  <c r="DB192" i="30"/>
  <c r="CL192" i="30"/>
  <c r="CH192" i="30"/>
  <c r="CD192" i="30"/>
  <c r="HE192" i="30"/>
  <c r="GW192" i="30"/>
  <c r="GO192" i="30"/>
  <c r="GG192" i="30"/>
  <c r="EG192" i="30"/>
  <c r="DY192" i="30"/>
  <c r="DE192" i="30"/>
  <c r="CK192" i="30"/>
  <c r="CC192" i="30"/>
  <c r="HC192" i="30"/>
  <c r="GU192" i="30"/>
  <c r="GM192" i="30"/>
  <c r="GE192" i="30"/>
  <c r="EE192" i="30"/>
  <c r="DW192" i="30"/>
  <c r="DC192" i="30"/>
  <c r="CI192" i="30"/>
  <c r="CA192" i="30"/>
  <c r="HI192" i="30"/>
  <c r="HA192" i="30"/>
  <c r="GS192" i="30"/>
  <c r="GK192" i="30"/>
  <c r="GC192" i="30"/>
  <c r="EC192" i="30"/>
  <c r="DI192" i="30"/>
  <c r="DA192" i="30"/>
  <c r="CG192" i="30"/>
  <c r="HG192" i="30"/>
  <c r="GY192" i="30"/>
  <c r="GQ192" i="30"/>
  <c r="GI192" i="30"/>
  <c r="GA192" i="30"/>
  <c r="EA192" i="30"/>
  <c r="DG192" i="30"/>
  <c r="CY192" i="30"/>
  <c r="B192" i="30"/>
  <c r="F192" i="30"/>
  <c r="AV192" i="30"/>
  <c r="A192" i="30"/>
  <c r="E194" i="85" s="1"/>
  <c r="C192" i="30"/>
  <c r="G192" i="30"/>
  <c r="BH192" i="30"/>
  <c r="D192" i="30"/>
  <c r="H192" i="30"/>
  <c r="BI192" i="30"/>
  <c r="E192" i="30"/>
  <c r="BJ192" i="30"/>
  <c r="HH176" i="30"/>
  <c r="HD176" i="30"/>
  <c r="GZ176" i="30"/>
  <c r="GV176" i="30"/>
  <c r="GR176" i="30"/>
  <c r="GN176" i="30"/>
  <c r="GJ176" i="30"/>
  <c r="GF176" i="30"/>
  <c r="GB176" i="30"/>
  <c r="EE176" i="30"/>
  <c r="EA176" i="30"/>
  <c r="DW176" i="30"/>
  <c r="DG176" i="30"/>
  <c r="DC176" i="30"/>
  <c r="CY176" i="30"/>
  <c r="CI176" i="30"/>
  <c r="CA176" i="30"/>
  <c r="HG176" i="30"/>
  <c r="HC176" i="30"/>
  <c r="GY176" i="30"/>
  <c r="GU176" i="30"/>
  <c r="GQ176" i="30"/>
  <c r="GM176" i="30"/>
  <c r="GI176" i="30"/>
  <c r="GE176" i="30"/>
  <c r="GA176" i="30"/>
  <c r="EH176" i="30"/>
  <c r="ED176" i="30"/>
  <c r="DZ176" i="30"/>
  <c r="DJ176" i="30"/>
  <c r="DF176" i="30"/>
  <c r="DB176" i="30"/>
  <c r="CL176" i="30"/>
  <c r="CH176" i="30"/>
  <c r="CD176" i="30"/>
  <c r="HJ176" i="30"/>
  <c r="HF176" i="30"/>
  <c r="HB176" i="30"/>
  <c r="GX176" i="30"/>
  <c r="GT176" i="30"/>
  <c r="GP176" i="30"/>
  <c r="GL176" i="30"/>
  <c r="GH176" i="30"/>
  <c r="GD176" i="30"/>
  <c r="EG176" i="30"/>
  <c r="EC176" i="30"/>
  <c r="DY176" i="30"/>
  <c r="DI176" i="30"/>
  <c r="DE176" i="30"/>
  <c r="DA176" i="30"/>
  <c r="CK176" i="30"/>
  <c r="CG176" i="30"/>
  <c r="CC176" i="30"/>
  <c r="HI176" i="30"/>
  <c r="HE176" i="30"/>
  <c r="HA176" i="30"/>
  <c r="GW176" i="30"/>
  <c r="GS176" i="30"/>
  <c r="GO176" i="30"/>
  <c r="GK176" i="30"/>
  <c r="GG176" i="30"/>
  <c r="GC176" i="30"/>
  <c r="EF176" i="30"/>
  <c r="EB176" i="30"/>
  <c r="DX176" i="30"/>
  <c r="DH176" i="30"/>
  <c r="DD176" i="30"/>
  <c r="CZ176" i="30"/>
  <c r="CJ176" i="30"/>
  <c r="CF176" i="30"/>
  <c r="CB176" i="30"/>
  <c r="C176" i="30"/>
  <c r="G176" i="30"/>
  <c r="BH176" i="30"/>
  <c r="A176" i="30"/>
  <c r="E178" i="85" s="1"/>
  <c r="E176" i="30"/>
  <c r="BJ176" i="30"/>
  <c r="D176" i="30"/>
  <c r="AV176" i="30"/>
  <c r="F176" i="30"/>
  <c r="BI176" i="30"/>
  <c r="H176" i="30"/>
  <c r="B176" i="30"/>
  <c r="HJ160" i="30"/>
  <c r="HF160" i="30"/>
  <c r="HB160" i="30"/>
  <c r="GX160" i="30"/>
  <c r="GT160" i="30"/>
  <c r="GP160" i="30"/>
  <c r="GL160" i="30"/>
  <c r="GH160" i="30"/>
  <c r="GD160" i="30"/>
  <c r="EG160" i="30"/>
  <c r="EC160" i="30"/>
  <c r="DY160" i="30"/>
  <c r="DI160" i="30"/>
  <c r="DE160" i="30"/>
  <c r="DA160" i="30"/>
  <c r="CK160" i="30"/>
  <c r="CG160" i="30"/>
  <c r="CC160" i="30"/>
  <c r="HI160" i="30"/>
  <c r="HE160" i="30"/>
  <c r="HA160" i="30"/>
  <c r="GW160" i="30"/>
  <c r="GS160" i="30"/>
  <c r="GO160" i="30"/>
  <c r="GK160" i="30"/>
  <c r="GG160" i="30"/>
  <c r="GC160" i="30"/>
  <c r="EF160" i="30"/>
  <c r="EB160" i="30"/>
  <c r="DX160" i="30"/>
  <c r="DH160" i="30"/>
  <c r="DD160" i="30"/>
  <c r="CZ160" i="30"/>
  <c r="CJ160" i="30"/>
  <c r="CF160" i="30"/>
  <c r="CB160" i="30"/>
  <c r="HH160" i="30"/>
  <c r="HD160" i="30"/>
  <c r="GZ160" i="30"/>
  <c r="GV160" i="30"/>
  <c r="GR160" i="30"/>
  <c r="GN160" i="30"/>
  <c r="GJ160" i="30"/>
  <c r="GF160" i="30"/>
  <c r="GB160" i="30"/>
  <c r="EE160" i="30"/>
  <c r="EA160" i="30"/>
  <c r="DW160" i="30"/>
  <c r="DG160" i="30"/>
  <c r="DC160" i="30"/>
  <c r="CY160" i="30"/>
  <c r="CI160" i="30"/>
  <c r="CA160" i="30"/>
  <c r="HG160" i="30"/>
  <c r="HC160" i="30"/>
  <c r="GY160" i="30"/>
  <c r="GU160" i="30"/>
  <c r="GQ160" i="30"/>
  <c r="GM160" i="30"/>
  <c r="GI160" i="30"/>
  <c r="GE160" i="30"/>
  <c r="GA160" i="30"/>
  <c r="EH160" i="30"/>
  <c r="ED160" i="30"/>
  <c r="DZ160" i="30"/>
  <c r="DJ160" i="30"/>
  <c r="DF160" i="30"/>
  <c r="DB160" i="30"/>
  <c r="CL160" i="30"/>
  <c r="CH160" i="30"/>
  <c r="CD160" i="30"/>
  <c r="D160" i="30"/>
  <c r="H160" i="30"/>
  <c r="BI160" i="30"/>
  <c r="B160" i="30"/>
  <c r="F160" i="30"/>
  <c r="AV160" i="30"/>
  <c r="E160" i="30"/>
  <c r="G160" i="30"/>
  <c r="A160" i="30"/>
  <c r="E162" i="85" s="1"/>
  <c r="BH160" i="30"/>
  <c r="C160" i="30"/>
  <c r="N160" i="30" s="1"/>
  <c r="BJ160" i="30"/>
  <c r="HI144" i="30"/>
  <c r="HE144" i="30"/>
  <c r="HA144" i="30"/>
  <c r="GW144" i="30"/>
  <c r="GS144" i="30"/>
  <c r="GO144" i="30"/>
  <c r="GK144" i="30"/>
  <c r="GG144" i="30"/>
  <c r="GC144" i="30"/>
  <c r="EF144" i="30"/>
  <c r="EB144" i="30"/>
  <c r="DX144" i="30"/>
  <c r="DH144" i="30"/>
  <c r="DD144" i="30"/>
  <c r="CZ144" i="30"/>
  <c r="CJ144" i="30"/>
  <c r="CF144" i="30"/>
  <c r="CB144" i="30"/>
  <c r="HH144" i="30"/>
  <c r="HD144" i="30"/>
  <c r="GZ144" i="30"/>
  <c r="GV144" i="30"/>
  <c r="GR144" i="30"/>
  <c r="GN144" i="30"/>
  <c r="GJ144" i="30"/>
  <c r="GF144" i="30"/>
  <c r="GB144" i="30"/>
  <c r="EE144" i="30"/>
  <c r="EA144" i="30"/>
  <c r="DW144" i="30"/>
  <c r="DG144" i="30"/>
  <c r="DC144" i="30"/>
  <c r="CY144" i="30"/>
  <c r="CI144" i="30"/>
  <c r="CA144" i="30"/>
  <c r="HG144" i="30"/>
  <c r="HC144" i="30"/>
  <c r="GY144" i="30"/>
  <c r="GU144" i="30"/>
  <c r="GQ144" i="30"/>
  <c r="GM144" i="30"/>
  <c r="GI144" i="30"/>
  <c r="GE144" i="30"/>
  <c r="GA144" i="30"/>
  <c r="EH144" i="30"/>
  <c r="ED144" i="30"/>
  <c r="DZ144" i="30"/>
  <c r="DJ144" i="30"/>
  <c r="DF144" i="30"/>
  <c r="DB144" i="30"/>
  <c r="CL144" i="30"/>
  <c r="CH144" i="30"/>
  <c r="CD144" i="30"/>
  <c r="HJ144" i="30"/>
  <c r="HF144" i="30"/>
  <c r="HB144" i="30"/>
  <c r="GX144" i="30"/>
  <c r="GT144" i="30"/>
  <c r="GP144" i="30"/>
  <c r="GL144" i="30"/>
  <c r="GH144" i="30"/>
  <c r="GD144" i="30"/>
  <c r="EG144" i="30"/>
  <c r="EC144" i="30"/>
  <c r="DY144" i="30"/>
  <c r="DI144" i="30"/>
  <c r="DE144" i="30"/>
  <c r="DA144" i="30"/>
  <c r="CK144" i="30"/>
  <c r="CG144" i="30"/>
  <c r="CC144" i="30"/>
  <c r="D144" i="30"/>
  <c r="H144" i="30"/>
  <c r="BI144" i="30"/>
  <c r="B144" i="30"/>
  <c r="F144" i="30"/>
  <c r="AV144" i="30"/>
  <c r="E144" i="30"/>
  <c r="G144" i="30"/>
  <c r="A144" i="30"/>
  <c r="E146" i="85" s="1"/>
  <c r="BH144" i="30"/>
  <c r="C144" i="30"/>
  <c r="N144" i="30" s="1"/>
  <c r="BJ144" i="30"/>
  <c r="HG128" i="30"/>
  <c r="HC128" i="30"/>
  <c r="GY128" i="30"/>
  <c r="GU128" i="30"/>
  <c r="GQ128" i="30"/>
  <c r="GM128" i="30"/>
  <c r="GI128" i="30"/>
  <c r="GE128" i="30"/>
  <c r="GA128" i="30"/>
  <c r="EH128" i="30"/>
  <c r="ED128" i="30"/>
  <c r="DZ128" i="30"/>
  <c r="DJ128" i="30"/>
  <c r="DF128" i="30"/>
  <c r="DB128" i="30"/>
  <c r="CL128" i="30"/>
  <c r="CH128" i="30"/>
  <c r="CD128" i="30"/>
  <c r="HJ128" i="30"/>
  <c r="HF128" i="30"/>
  <c r="HB128" i="30"/>
  <c r="GX128" i="30"/>
  <c r="GT128" i="30"/>
  <c r="GP128" i="30"/>
  <c r="GL128" i="30"/>
  <c r="GH128" i="30"/>
  <c r="GD128" i="30"/>
  <c r="EG128" i="30"/>
  <c r="EC128" i="30"/>
  <c r="DY128" i="30"/>
  <c r="DI128" i="30"/>
  <c r="DE128" i="30"/>
  <c r="DA128" i="30"/>
  <c r="CK128" i="30"/>
  <c r="CG128" i="30"/>
  <c r="CC128" i="30"/>
  <c r="HI128" i="30"/>
  <c r="HE128" i="30"/>
  <c r="HA128" i="30"/>
  <c r="GW128" i="30"/>
  <c r="GS128" i="30"/>
  <c r="GO128" i="30"/>
  <c r="GK128" i="30"/>
  <c r="GG128" i="30"/>
  <c r="GC128" i="30"/>
  <c r="EF128" i="30"/>
  <c r="EB128" i="30"/>
  <c r="DX128" i="30"/>
  <c r="DH128" i="30"/>
  <c r="DD128" i="30"/>
  <c r="CZ128" i="30"/>
  <c r="CJ128" i="30"/>
  <c r="CF128" i="30"/>
  <c r="CB128" i="30"/>
  <c r="HH128" i="30"/>
  <c r="HD128" i="30"/>
  <c r="GZ128" i="30"/>
  <c r="GV128" i="30"/>
  <c r="GR128" i="30"/>
  <c r="GN128" i="30"/>
  <c r="GJ128" i="30"/>
  <c r="GF128" i="30"/>
  <c r="GB128" i="30"/>
  <c r="EE128" i="30"/>
  <c r="EA128" i="30"/>
  <c r="DW128" i="30"/>
  <c r="DG128" i="30"/>
  <c r="DC128" i="30"/>
  <c r="CY128" i="30"/>
  <c r="CI128" i="30"/>
  <c r="CA128" i="30"/>
  <c r="D128" i="30"/>
  <c r="H128" i="30"/>
  <c r="BI128" i="30"/>
  <c r="B128" i="30"/>
  <c r="F128" i="30"/>
  <c r="AV128" i="30"/>
  <c r="A128" i="30"/>
  <c r="E130" i="85" s="1"/>
  <c r="BH128" i="30"/>
  <c r="G128" i="30"/>
  <c r="C128" i="30"/>
  <c r="BJ128" i="30"/>
  <c r="E128" i="30"/>
  <c r="HG112" i="30"/>
  <c r="HC112" i="30"/>
  <c r="GY112" i="30"/>
  <c r="GU112" i="30"/>
  <c r="GQ112" i="30"/>
  <c r="GM112" i="30"/>
  <c r="GI112" i="30"/>
  <c r="GE112" i="30"/>
  <c r="GA112" i="30"/>
  <c r="EF112" i="30"/>
  <c r="EB112" i="30"/>
  <c r="DX112" i="30"/>
  <c r="DH112" i="30"/>
  <c r="DD112" i="30"/>
  <c r="CZ112" i="30"/>
  <c r="CJ112" i="30"/>
  <c r="CF112" i="30"/>
  <c r="CB112" i="30"/>
  <c r="HJ112" i="30"/>
  <c r="HF112" i="30"/>
  <c r="HB112" i="30"/>
  <c r="GX112" i="30"/>
  <c r="GT112" i="30"/>
  <c r="GP112" i="30"/>
  <c r="GL112" i="30"/>
  <c r="GH112" i="30"/>
  <c r="GD112" i="30"/>
  <c r="EE112" i="30"/>
  <c r="EA112" i="30"/>
  <c r="DW112" i="30"/>
  <c r="DG112" i="30"/>
  <c r="DC112" i="30"/>
  <c r="CY112" i="30"/>
  <c r="CI112" i="30"/>
  <c r="CA112" i="30"/>
  <c r="HI112" i="30"/>
  <c r="HE112" i="30"/>
  <c r="HA112" i="30"/>
  <c r="GW112" i="30"/>
  <c r="GS112" i="30"/>
  <c r="GO112" i="30"/>
  <c r="GK112" i="30"/>
  <c r="GG112" i="30"/>
  <c r="GC112" i="30"/>
  <c r="EH112" i="30"/>
  <c r="ED112" i="30"/>
  <c r="DZ112" i="30"/>
  <c r="DJ112" i="30"/>
  <c r="DF112" i="30"/>
  <c r="DB112" i="30"/>
  <c r="CL112" i="30"/>
  <c r="CH112" i="30"/>
  <c r="CD112" i="30"/>
  <c r="HH112" i="30"/>
  <c r="HD112" i="30"/>
  <c r="GZ112" i="30"/>
  <c r="GV112" i="30"/>
  <c r="GR112" i="30"/>
  <c r="GN112" i="30"/>
  <c r="GJ112" i="30"/>
  <c r="GF112" i="30"/>
  <c r="GB112" i="30"/>
  <c r="EG112" i="30"/>
  <c r="EC112" i="30"/>
  <c r="DY112" i="30"/>
  <c r="DI112" i="30"/>
  <c r="DE112" i="30"/>
  <c r="DA112" i="30"/>
  <c r="CK112" i="30"/>
  <c r="CG112" i="30"/>
  <c r="CC112" i="30"/>
  <c r="D112" i="30"/>
  <c r="H112" i="30"/>
  <c r="BI112" i="30"/>
  <c r="B112" i="30"/>
  <c r="F112" i="30"/>
  <c r="AV112" i="30"/>
  <c r="A112" i="30"/>
  <c r="E114" i="85" s="1"/>
  <c r="BH112" i="30"/>
  <c r="G112" i="30"/>
  <c r="C112" i="30"/>
  <c r="BJ112" i="30"/>
  <c r="E112" i="30"/>
  <c r="HH96" i="30"/>
  <c r="HD96" i="30"/>
  <c r="GZ96" i="30"/>
  <c r="GV96" i="30"/>
  <c r="GR96" i="30"/>
  <c r="GN96" i="30"/>
  <c r="GJ96" i="30"/>
  <c r="GF96" i="30"/>
  <c r="GB96" i="30"/>
  <c r="EH96" i="30"/>
  <c r="ED96" i="30"/>
  <c r="DZ96" i="30"/>
  <c r="DJ96" i="30"/>
  <c r="DF96" i="30"/>
  <c r="DB96" i="30"/>
  <c r="CL96" i="30"/>
  <c r="CH96" i="30"/>
  <c r="CD96" i="30"/>
  <c r="HG96" i="30"/>
  <c r="HC96" i="30"/>
  <c r="GY96" i="30"/>
  <c r="GU96" i="30"/>
  <c r="GQ96" i="30"/>
  <c r="GM96" i="30"/>
  <c r="GI96" i="30"/>
  <c r="GE96" i="30"/>
  <c r="GA96" i="30"/>
  <c r="EG96" i="30"/>
  <c r="EC96" i="30"/>
  <c r="DY96" i="30"/>
  <c r="DI96" i="30"/>
  <c r="DE96" i="30"/>
  <c r="DA96" i="30"/>
  <c r="CK96" i="30"/>
  <c r="CG96" i="30"/>
  <c r="CC96" i="30"/>
  <c r="HJ96" i="30"/>
  <c r="HF96" i="30"/>
  <c r="HB96" i="30"/>
  <c r="GX96" i="30"/>
  <c r="GT96" i="30"/>
  <c r="GP96" i="30"/>
  <c r="GL96" i="30"/>
  <c r="GH96" i="30"/>
  <c r="GD96" i="30"/>
  <c r="EF96" i="30"/>
  <c r="EB96" i="30"/>
  <c r="DX96" i="30"/>
  <c r="DH96" i="30"/>
  <c r="DD96" i="30"/>
  <c r="CZ96" i="30"/>
  <c r="CJ96" i="30"/>
  <c r="CF96" i="30"/>
  <c r="CB96" i="30"/>
  <c r="HI96" i="30"/>
  <c r="HE96" i="30"/>
  <c r="HA96" i="30"/>
  <c r="GW96" i="30"/>
  <c r="GS96" i="30"/>
  <c r="GO96" i="30"/>
  <c r="GK96" i="30"/>
  <c r="GG96" i="30"/>
  <c r="GC96" i="30"/>
  <c r="EE96" i="30"/>
  <c r="EA96" i="30"/>
  <c r="DW96" i="30"/>
  <c r="DG96" i="30"/>
  <c r="DC96" i="30"/>
  <c r="CY96" i="30"/>
  <c r="CI96" i="30"/>
  <c r="CA96" i="30"/>
  <c r="A96" i="30"/>
  <c r="E98" i="85" s="1"/>
  <c r="E96" i="30"/>
  <c r="BJ96" i="30"/>
  <c r="C96" i="30"/>
  <c r="G96" i="30"/>
  <c r="BH96" i="30"/>
  <c r="F96" i="30"/>
  <c r="BI96" i="30"/>
  <c r="D96" i="30"/>
  <c r="AV96" i="30"/>
  <c r="H96" i="30"/>
  <c r="B96" i="30"/>
  <c r="HI80" i="30"/>
  <c r="HE80" i="30"/>
  <c r="HA80" i="30"/>
  <c r="GW80" i="30"/>
  <c r="GS80" i="30"/>
  <c r="GO80" i="30"/>
  <c r="GK80" i="30"/>
  <c r="GG80" i="30"/>
  <c r="GC80" i="30"/>
  <c r="EG80" i="30"/>
  <c r="EC80" i="30"/>
  <c r="DY80" i="30"/>
  <c r="DI80" i="30"/>
  <c r="DE80" i="30"/>
  <c r="DA80" i="30"/>
  <c r="CK80" i="30"/>
  <c r="CG80" i="30"/>
  <c r="CC80" i="30"/>
  <c r="HG80" i="30"/>
  <c r="HC80" i="30"/>
  <c r="GY80" i="30"/>
  <c r="GU80" i="30"/>
  <c r="GQ80" i="30"/>
  <c r="GM80" i="30"/>
  <c r="GI80" i="30"/>
  <c r="GE80" i="30"/>
  <c r="GA80" i="30"/>
  <c r="EE80" i="30"/>
  <c r="EA80" i="30"/>
  <c r="DW80" i="30"/>
  <c r="DG80" i="30"/>
  <c r="DC80" i="30"/>
  <c r="CY80" i="30"/>
  <c r="CI80" i="30"/>
  <c r="CA80" i="30"/>
  <c r="HD80" i="30"/>
  <c r="GV80" i="30"/>
  <c r="GN80" i="30"/>
  <c r="GF80" i="30"/>
  <c r="EF80" i="30"/>
  <c r="DX80" i="30"/>
  <c r="DD80" i="30"/>
  <c r="CJ80" i="30"/>
  <c r="CB80" i="30"/>
  <c r="HJ80" i="30"/>
  <c r="HB80" i="30"/>
  <c r="GT80" i="30"/>
  <c r="GL80" i="30"/>
  <c r="GD80" i="30"/>
  <c r="ED80" i="30"/>
  <c r="DJ80" i="30"/>
  <c r="DB80" i="30"/>
  <c r="CH80" i="30"/>
  <c r="HH80" i="30"/>
  <c r="GZ80" i="30"/>
  <c r="GR80" i="30"/>
  <c r="GJ80" i="30"/>
  <c r="GB80" i="30"/>
  <c r="EB80" i="30"/>
  <c r="DH80" i="30"/>
  <c r="CZ80" i="30"/>
  <c r="CF80" i="30"/>
  <c r="HF80" i="30"/>
  <c r="GX80" i="30"/>
  <c r="GP80" i="30"/>
  <c r="GH80" i="30"/>
  <c r="EH80" i="30"/>
  <c r="DZ80" i="30"/>
  <c r="DF80" i="30"/>
  <c r="CL80" i="30"/>
  <c r="CD80" i="30"/>
  <c r="D80" i="30"/>
  <c r="H80" i="30"/>
  <c r="AV80" i="30"/>
  <c r="B80" i="30"/>
  <c r="F80" i="30"/>
  <c r="BI80" i="30"/>
  <c r="A80" i="30"/>
  <c r="E82" i="85" s="1"/>
  <c r="BJ80" i="30"/>
  <c r="G80" i="30"/>
  <c r="BH80" i="30"/>
  <c r="C80" i="30"/>
  <c r="E80" i="30"/>
  <c r="HG64" i="30"/>
  <c r="HC64" i="30"/>
  <c r="GY64" i="30"/>
  <c r="GU64" i="30"/>
  <c r="GQ64" i="30"/>
  <c r="GM64" i="30"/>
  <c r="GI64" i="30"/>
  <c r="GE64" i="30"/>
  <c r="GA64" i="30"/>
  <c r="EE64" i="30"/>
  <c r="EA64" i="30"/>
  <c r="DW64" i="30"/>
  <c r="DG64" i="30"/>
  <c r="DC64" i="30"/>
  <c r="CY64" i="30"/>
  <c r="CI64" i="30"/>
  <c r="CA64" i="30"/>
  <c r="HJ64" i="30"/>
  <c r="HF64" i="30"/>
  <c r="HB64" i="30"/>
  <c r="GX64" i="30"/>
  <c r="GT64" i="30"/>
  <c r="GP64" i="30"/>
  <c r="GL64" i="30"/>
  <c r="GH64" i="30"/>
  <c r="GD64" i="30"/>
  <c r="EH64" i="30"/>
  <c r="ED64" i="30"/>
  <c r="DZ64" i="30"/>
  <c r="DJ64" i="30"/>
  <c r="DF64" i="30"/>
  <c r="DB64" i="30"/>
  <c r="CL64" i="30"/>
  <c r="CH64" i="30"/>
  <c r="CD64" i="30"/>
  <c r="HI64" i="30"/>
  <c r="HE64" i="30"/>
  <c r="HA64" i="30"/>
  <c r="GW64" i="30"/>
  <c r="GS64" i="30"/>
  <c r="GO64" i="30"/>
  <c r="GK64" i="30"/>
  <c r="GG64" i="30"/>
  <c r="GC64" i="30"/>
  <c r="EG64" i="30"/>
  <c r="EC64" i="30"/>
  <c r="DY64" i="30"/>
  <c r="DI64" i="30"/>
  <c r="DE64" i="30"/>
  <c r="DA64" i="30"/>
  <c r="CK64" i="30"/>
  <c r="CG64" i="30"/>
  <c r="CC64" i="30"/>
  <c r="HH64" i="30"/>
  <c r="HD64" i="30"/>
  <c r="GZ64" i="30"/>
  <c r="GV64" i="30"/>
  <c r="GR64" i="30"/>
  <c r="GN64" i="30"/>
  <c r="GJ64" i="30"/>
  <c r="GF64" i="30"/>
  <c r="GB64" i="30"/>
  <c r="EF64" i="30"/>
  <c r="EB64" i="30"/>
  <c r="DX64" i="30"/>
  <c r="DH64" i="30"/>
  <c r="DD64" i="30"/>
  <c r="CZ64" i="30"/>
  <c r="CJ64" i="30"/>
  <c r="CF64" i="30"/>
  <c r="CB64" i="30"/>
  <c r="D64" i="30"/>
  <c r="H64" i="30"/>
  <c r="BI64" i="30"/>
  <c r="B64" i="30"/>
  <c r="F64" i="30"/>
  <c r="AV64" i="30"/>
  <c r="A64" i="30"/>
  <c r="E66" i="85" s="1"/>
  <c r="BH64" i="30"/>
  <c r="G64" i="30"/>
  <c r="C64" i="30"/>
  <c r="BJ64" i="30"/>
  <c r="E64" i="30"/>
  <c r="HG48" i="30"/>
  <c r="HC48" i="30"/>
  <c r="GY48" i="30"/>
  <c r="GU48" i="30"/>
  <c r="GQ48" i="30"/>
  <c r="GM48" i="30"/>
  <c r="GI48" i="30"/>
  <c r="GE48" i="30"/>
  <c r="GA48" i="30"/>
  <c r="EH48" i="30"/>
  <c r="ED48" i="30"/>
  <c r="DZ48" i="30"/>
  <c r="DJ48" i="30"/>
  <c r="DF48" i="30"/>
  <c r="DB48" i="30"/>
  <c r="CL48" i="30"/>
  <c r="CH48" i="30"/>
  <c r="CD48" i="30"/>
  <c r="HJ48" i="30"/>
  <c r="HF48" i="30"/>
  <c r="HB48" i="30"/>
  <c r="GX48" i="30"/>
  <c r="GT48" i="30"/>
  <c r="GP48" i="30"/>
  <c r="GL48" i="30"/>
  <c r="GH48" i="30"/>
  <c r="GD48" i="30"/>
  <c r="EG48" i="30"/>
  <c r="EC48" i="30"/>
  <c r="DY48" i="30"/>
  <c r="DI48" i="30"/>
  <c r="DE48" i="30"/>
  <c r="DA48" i="30"/>
  <c r="CK48" i="30"/>
  <c r="CG48" i="30"/>
  <c r="CC48" i="30"/>
  <c r="HI48" i="30"/>
  <c r="HE48" i="30"/>
  <c r="HA48" i="30"/>
  <c r="GW48" i="30"/>
  <c r="GS48" i="30"/>
  <c r="GO48" i="30"/>
  <c r="GK48" i="30"/>
  <c r="GG48" i="30"/>
  <c r="GC48" i="30"/>
  <c r="EF48" i="30"/>
  <c r="EB48" i="30"/>
  <c r="DX48" i="30"/>
  <c r="DH48" i="30"/>
  <c r="DD48" i="30"/>
  <c r="CZ48" i="30"/>
  <c r="CJ48" i="30"/>
  <c r="CF48" i="30"/>
  <c r="CB48" i="30"/>
  <c r="HH48" i="30"/>
  <c r="HD48" i="30"/>
  <c r="GZ48" i="30"/>
  <c r="GV48" i="30"/>
  <c r="GR48" i="30"/>
  <c r="GN48" i="30"/>
  <c r="GJ48" i="30"/>
  <c r="GF48" i="30"/>
  <c r="GB48" i="30"/>
  <c r="EE48" i="30"/>
  <c r="EA48" i="30"/>
  <c r="DW48" i="30"/>
  <c r="DG48" i="30"/>
  <c r="DC48" i="30"/>
  <c r="CY48" i="30"/>
  <c r="CI48" i="30"/>
  <c r="CA48" i="30"/>
  <c r="A48" i="30"/>
  <c r="E50" i="85" s="1"/>
  <c r="E48" i="30"/>
  <c r="BH48" i="30"/>
  <c r="C48" i="30"/>
  <c r="G48" i="30"/>
  <c r="BJ48" i="30"/>
  <c r="D48" i="30"/>
  <c r="H48" i="30"/>
  <c r="AV48" i="30"/>
  <c r="F48" i="30"/>
  <c r="B48" i="30"/>
  <c r="BI48" i="30"/>
  <c r="D32" i="30"/>
  <c r="H32" i="30"/>
  <c r="B32" i="30"/>
  <c r="F32" i="30"/>
  <c r="HM32" i="30" s="1"/>
  <c r="C32" i="30"/>
  <c r="G32" i="30"/>
  <c r="HN32" i="30" s="1"/>
  <c r="BH32" i="30"/>
  <c r="E32" i="30"/>
  <c r="A32" i="30"/>
  <c r="BJ32" i="30"/>
  <c r="C16" i="30"/>
  <c r="G16" i="30"/>
  <c r="HN16" i="30" s="1"/>
  <c r="BH16" i="30"/>
  <c r="D16" i="30"/>
  <c r="J16" i="30" s="1"/>
  <c r="CA16" i="30" s="1"/>
  <c r="GA16" i="30" s="1"/>
  <c r="H16" i="30"/>
  <c r="A16" i="30"/>
  <c r="E16" i="30"/>
  <c r="BJ16" i="30"/>
  <c r="B16" i="30"/>
  <c r="F16" i="30"/>
  <c r="HM16" i="30" s="1"/>
  <c r="HH191" i="30"/>
  <c r="HD191" i="30"/>
  <c r="GZ191" i="30"/>
  <c r="GV191" i="30"/>
  <c r="GR191" i="30"/>
  <c r="GN191" i="30"/>
  <c r="GJ191" i="30"/>
  <c r="GF191" i="30"/>
  <c r="GB191" i="30"/>
  <c r="EF191" i="30"/>
  <c r="EB191" i="30"/>
  <c r="DX191" i="30"/>
  <c r="DH191" i="30"/>
  <c r="DD191" i="30"/>
  <c r="CZ191" i="30"/>
  <c r="CJ191" i="30"/>
  <c r="CF191" i="30"/>
  <c r="CB191" i="30"/>
  <c r="HJ191" i="30"/>
  <c r="HF191" i="30"/>
  <c r="HB191" i="30"/>
  <c r="GX191" i="30"/>
  <c r="GT191" i="30"/>
  <c r="GP191" i="30"/>
  <c r="GL191" i="30"/>
  <c r="GH191" i="30"/>
  <c r="GD191" i="30"/>
  <c r="EH191" i="30"/>
  <c r="ED191" i="30"/>
  <c r="DZ191" i="30"/>
  <c r="DJ191" i="30"/>
  <c r="DF191" i="30"/>
  <c r="DB191" i="30"/>
  <c r="CL191" i="30"/>
  <c r="CH191" i="30"/>
  <c r="CD191" i="30"/>
  <c r="HE191" i="30"/>
  <c r="GW191" i="30"/>
  <c r="GO191" i="30"/>
  <c r="GG191" i="30"/>
  <c r="EG191" i="30"/>
  <c r="DY191" i="30"/>
  <c r="DE191" i="30"/>
  <c r="CK191" i="30"/>
  <c r="CC191" i="30"/>
  <c r="HC191" i="30"/>
  <c r="GU191" i="30"/>
  <c r="GM191" i="30"/>
  <c r="GE191" i="30"/>
  <c r="EE191" i="30"/>
  <c r="DW191" i="30"/>
  <c r="DC191" i="30"/>
  <c r="CI191" i="30"/>
  <c r="CA191" i="30"/>
  <c r="HI191" i="30"/>
  <c r="HA191" i="30"/>
  <c r="GS191" i="30"/>
  <c r="GK191" i="30"/>
  <c r="GC191" i="30"/>
  <c r="EC191" i="30"/>
  <c r="DI191" i="30"/>
  <c r="DA191" i="30"/>
  <c r="CG191" i="30"/>
  <c r="HG191" i="30"/>
  <c r="GY191" i="30"/>
  <c r="GQ191" i="30"/>
  <c r="GI191" i="30"/>
  <c r="GA191" i="30"/>
  <c r="EA191" i="30"/>
  <c r="DG191" i="30"/>
  <c r="CY191" i="30"/>
  <c r="C191" i="30"/>
  <c r="G191" i="30"/>
  <c r="BH191" i="30"/>
  <c r="B191" i="30"/>
  <c r="D191" i="30"/>
  <c r="H191" i="30"/>
  <c r="BI191" i="30"/>
  <c r="A191" i="30"/>
  <c r="E193" i="85" s="1"/>
  <c r="E191" i="30"/>
  <c r="BJ191" i="30"/>
  <c r="F191" i="30"/>
  <c r="AV191" i="30"/>
  <c r="HG163" i="30"/>
  <c r="HC163" i="30"/>
  <c r="GY163" i="30"/>
  <c r="GU163" i="30"/>
  <c r="GQ163" i="30"/>
  <c r="HI163" i="30"/>
  <c r="HE163" i="30"/>
  <c r="HA163" i="30"/>
  <c r="GW163" i="30"/>
  <c r="GS163" i="30"/>
  <c r="HJ163" i="30"/>
  <c r="HB163" i="30"/>
  <c r="GT163" i="30"/>
  <c r="GN163" i="30"/>
  <c r="GJ163" i="30"/>
  <c r="GF163" i="30"/>
  <c r="GB163" i="30"/>
  <c r="EF163" i="30"/>
  <c r="EB163" i="30"/>
  <c r="DX163" i="30"/>
  <c r="DH163" i="30"/>
  <c r="DD163" i="30"/>
  <c r="CZ163" i="30"/>
  <c r="CJ163" i="30"/>
  <c r="CF163" i="30"/>
  <c r="CB163" i="30"/>
  <c r="HH163" i="30"/>
  <c r="GZ163" i="30"/>
  <c r="GR163" i="30"/>
  <c r="GM163" i="30"/>
  <c r="GI163" i="30"/>
  <c r="GE163" i="30"/>
  <c r="GA163" i="30"/>
  <c r="EE163" i="30"/>
  <c r="EA163" i="30"/>
  <c r="DW163" i="30"/>
  <c r="DG163" i="30"/>
  <c r="DC163" i="30"/>
  <c r="CY163" i="30"/>
  <c r="CI163" i="30"/>
  <c r="CA163" i="30"/>
  <c r="HF163" i="30"/>
  <c r="GX163" i="30"/>
  <c r="GP163" i="30"/>
  <c r="GL163" i="30"/>
  <c r="GH163" i="30"/>
  <c r="GD163" i="30"/>
  <c r="EH163" i="30"/>
  <c r="ED163" i="30"/>
  <c r="DZ163" i="30"/>
  <c r="DJ163" i="30"/>
  <c r="DF163" i="30"/>
  <c r="DB163" i="30"/>
  <c r="CL163" i="30"/>
  <c r="CH163" i="30"/>
  <c r="CD163" i="30"/>
  <c r="HD163" i="30"/>
  <c r="GV163" i="30"/>
  <c r="GO163" i="30"/>
  <c r="GK163" i="30"/>
  <c r="GG163" i="30"/>
  <c r="GC163" i="30"/>
  <c r="EG163" i="30"/>
  <c r="EC163" i="30"/>
  <c r="DY163" i="30"/>
  <c r="DI163" i="30"/>
  <c r="DE163" i="30"/>
  <c r="DA163" i="30"/>
  <c r="CK163" i="30"/>
  <c r="CG163" i="30"/>
  <c r="CC163" i="30"/>
  <c r="A163" i="30"/>
  <c r="E165" i="85" s="1"/>
  <c r="E163" i="30"/>
  <c r="BJ163" i="30"/>
  <c r="C163" i="30"/>
  <c r="G163" i="30"/>
  <c r="BH163" i="30"/>
  <c r="H163" i="30"/>
  <c r="F163" i="30"/>
  <c r="B163" i="30"/>
  <c r="D163" i="30"/>
  <c r="AV163" i="30"/>
  <c r="BI163" i="30"/>
  <c r="HH131" i="30"/>
  <c r="HD131" i="30"/>
  <c r="GZ131" i="30"/>
  <c r="GV131" i="30"/>
  <c r="GR131" i="30"/>
  <c r="GN131" i="30"/>
  <c r="GJ131" i="30"/>
  <c r="GF131" i="30"/>
  <c r="GB131" i="30"/>
  <c r="EH131" i="30"/>
  <c r="ED131" i="30"/>
  <c r="DZ131" i="30"/>
  <c r="DJ131" i="30"/>
  <c r="DF131" i="30"/>
  <c r="DB131" i="30"/>
  <c r="CL131" i="30"/>
  <c r="CH131" i="30"/>
  <c r="CD131" i="30"/>
  <c r="HG131" i="30"/>
  <c r="HC131" i="30"/>
  <c r="GY131" i="30"/>
  <c r="GU131" i="30"/>
  <c r="GQ131" i="30"/>
  <c r="GM131" i="30"/>
  <c r="GI131" i="30"/>
  <c r="GE131" i="30"/>
  <c r="GA131" i="30"/>
  <c r="EG131" i="30"/>
  <c r="EC131" i="30"/>
  <c r="DY131" i="30"/>
  <c r="DI131" i="30"/>
  <c r="DE131" i="30"/>
  <c r="DA131" i="30"/>
  <c r="CK131" i="30"/>
  <c r="CG131" i="30"/>
  <c r="CC131" i="30"/>
  <c r="HJ131" i="30"/>
  <c r="HF131" i="30"/>
  <c r="HB131" i="30"/>
  <c r="GX131" i="30"/>
  <c r="GT131" i="30"/>
  <c r="GP131" i="30"/>
  <c r="GL131" i="30"/>
  <c r="GH131" i="30"/>
  <c r="GD131" i="30"/>
  <c r="EF131" i="30"/>
  <c r="EB131" i="30"/>
  <c r="DX131" i="30"/>
  <c r="DH131" i="30"/>
  <c r="DD131" i="30"/>
  <c r="CZ131" i="30"/>
  <c r="CJ131" i="30"/>
  <c r="CF131" i="30"/>
  <c r="CB131" i="30"/>
  <c r="HI131" i="30"/>
  <c r="HE131" i="30"/>
  <c r="HA131" i="30"/>
  <c r="GW131" i="30"/>
  <c r="GS131" i="30"/>
  <c r="GO131" i="30"/>
  <c r="GK131" i="30"/>
  <c r="GG131" i="30"/>
  <c r="GC131" i="30"/>
  <c r="EE131" i="30"/>
  <c r="EA131" i="30"/>
  <c r="DW131" i="30"/>
  <c r="DG131" i="30"/>
  <c r="DC131" i="30"/>
  <c r="CY131" i="30"/>
  <c r="CI131" i="30"/>
  <c r="CA131" i="30"/>
  <c r="A131" i="30"/>
  <c r="E133" i="85" s="1"/>
  <c r="E131" i="30"/>
  <c r="BJ131" i="30"/>
  <c r="C131" i="30"/>
  <c r="G131" i="30"/>
  <c r="BH131" i="30"/>
  <c r="D131" i="30"/>
  <c r="AV131" i="30"/>
  <c r="F131" i="30"/>
  <c r="BI131" i="30"/>
  <c r="H131" i="30"/>
  <c r="B131" i="30"/>
  <c r="HJ103" i="30"/>
  <c r="HF103" i="30"/>
  <c r="HB103" i="30"/>
  <c r="GX103" i="30"/>
  <c r="GT103" i="30"/>
  <c r="GP103" i="30"/>
  <c r="GL103" i="30"/>
  <c r="GH103" i="30"/>
  <c r="GD103" i="30"/>
  <c r="EG103" i="30"/>
  <c r="EC103" i="30"/>
  <c r="DY103" i="30"/>
  <c r="DI103" i="30"/>
  <c r="DE103" i="30"/>
  <c r="DA103" i="30"/>
  <c r="CK103" i="30"/>
  <c r="CG103" i="30"/>
  <c r="CC103" i="30"/>
  <c r="HI103" i="30"/>
  <c r="HE103" i="30"/>
  <c r="HA103" i="30"/>
  <c r="GW103" i="30"/>
  <c r="GS103" i="30"/>
  <c r="GO103" i="30"/>
  <c r="GK103" i="30"/>
  <c r="GG103" i="30"/>
  <c r="GC103" i="30"/>
  <c r="EF103" i="30"/>
  <c r="EB103" i="30"/>
  <c r="DX103" i="30"/>
  <c r="DH103" i="30"/>
  <c r="DD103" i="30"/>
  <c r="CZ103" i="30"/>
  <c r="CJ103" i="30"/>
  <c r="CF103" i="30"/>
  <c r="CB103" i="30"/>
  <c r="HH103" i="30"/>
  <c r="HD103" i="30"/>
  <c r="GZ103" i="30"/>
  <c r="GV103" i="30"/>
  <c r="GR103" i="30"/>
  <c r="GN103" i="30"/>
  <c r="GJ103" i="30"/>
  <c r="GF103" i="30"/>
  <c r="GB103" i="30"/>
  <c r="EE103" i="30"/>
  <c r="EA103" i="30"/>
  <c r="DW103" i="30"/>
  <c r="DG103" i="30"/>
  <c r="DC103" i="30"/>
  <c r="CY103" i="30"/>
  <c r="CI103" i="30"/>
  <c r="CA103" i="30"/>
  <c r="HG103" i="30"/>
  <c r="HC103" i="30"/>
  <c r="GY103" i="30"/>
  <c r="GU103" i="30"/>
  <c r="GQ103" i="30"/>
  <c r="GM103" i="30"/>
  <c r="GI103" i="30"/>
  <c r="GE103" i="30"/>
  <c r="GA103" i="30"/>
  <c r="J105" i="85" s="1"/>
  <c r="EH103" i="30"/>
  <c r="ED103" i="30"/>
  <c r="DZ103" i="30"/>
  <c r="DJ103" i="30"/>
  <c r="DF103" i="30"/>
  <c r="DB103" i="30"/>
  <c r="CL103" i="30"/>
  <c r="CH103" i="30"/>
  <c r="CD103" i="30"/>
  <c r="B103" i="30"/>
  <c r="F103" i="30"/>
  <c r="AV103" i="30"/>
  <c r="D103" i="30"/>
  <c r="H103" i="30"/>
  <c r="BI103" i="30"/>
  <c r="A103" i="30"/>
  <c r="E105" i="85" s="1"/>
  <c r="BH103" i="30"/>
  <c r="G103" i="30"/>
  <c r="C103" i="30"/>
  <c r="BJ103" i="30"/>
  <c r="E103" i="30"/>
  <c r="HG71" i="30"/>
  <c r="HC71" i="30"/>
  <c r="GY71" i="30"/>
  <c r="GU71" i="30"/>
  <c r="GQ71" i="30"/>
  <c r="GM71" i="30"/>
  <c r="GI71" i="30"/>
  <c r="GE71" i="30"/>
  <c r="GA71" i="30"/>
  <c r="EH71" i="30"/>
  <c r="ED71" i="30"/>
  <c r="DZ71" i="30"/>
  <c r="DJ71" i="30"/>
  <c r="DF71" i="30"/>
  <c r="DB71" i="30"/>
  <c r="CL71" i="30"/>
  <c r="CH71" i="30"/>
  <c r="CD71" i="30"/>
  <c r="HJ71" i="30"/>
  <c r="HF71" i="30"/>
  <c r="HB71" i="30"/>
  <c r="GX71" i="30"/>
  <c r="GT71" i="30"/>
  <c r="GP71" i="30"/>
  <c r="GL71" i="30"/>
  <c r="GH71" i="30"/>
  <c r="GD71" i="30"/>
  <c r="EG71" i="30"/>
  <c r="EC71" i="30"/>
  <c r="DY71" i="30"/>
  <c r="DI71" i="30"/>
  <c r="DE71" i="30"/>
  <c r="DA71" i="30"/>
  <c r="CK71" i="30"/>
  <c r="CG71" i="30"/>
  <c r="CC71" i="30"/>
  <c r="HI71" i="30"/>
  <c r="HE71" i="30"/>
  <c r="HA71" i="30"/>
  <c r="GW71" i="30"/>
  <c r="GS71" i="30"/>
  <c r="GO71" i="30"/>
  <c r="GK71" i="30"/>
  <c r="GG71" i="30"/>
  <c r="GC71" i="30"/>
  <c r="EF71" i="30"/>
  <c r="EB71" i="30"/>
  <c r="DX71" i="30"/>
  <c r="DH71" i="30"/>
  <c r="DD71" i="30"/>
  <c r="CZ71" i="30"/>
  <c r="CJ71" i="30"/>
  <c r="CF71" i="30"/>
  <c r="CB71" i="30"/>
  <c r="HH71" i="30"/>
  <c r="HD71" i="30"/>
  <c r="GZ71" i="30"/>
  <c r="GV71" i="30"/>
  <c r="GR71" i="30"/>
  <c r="GN71" i="30"/>
  <c r="GJ71" i="30"/>
  <c r="GF71" i="30"/>
  <c r="GB71" i="30"/>
  <c r="EE71" i="30"/>
  <c r="EA71" i="30"/>
  <c r="DW71" i="30"/>
  <c r="DG71" i="30"/>
  <c r="DC71" i="30"/>
  <c r="CY71" i="30"/>
  <c r="CI71" i="30"/>
  <c r="CA71" i="30"/>
  <c r="A71" i="30"/>
  <c r="E73" i="85" s="1"/>
  <c r="E71" i="30"/>
  <c r="BJ71" i="30"/>
  <c r="C71" i="30"/>
  <c r="G71" i="30"/>
  <c r="BH71" i="30"/>
  <c r="H71" i="30"/>
  <c r="BI71" i="30"/>
  <c r="B71" i="30"/>
  <c r="D71" i="30"/>
  <c r="AV71" i="30"/>
  <c r="F71" i="30"/>
  <c r="D39" i="30"/>
  <c r="H39" i="30"/>
  <c r="B39" i="30"/>
  <c r="F39" i="30"/>
  <c r="HM39" i="30" s="1"/>
  <c r="C39" i="30"/>
  <c r="G39" i="30"/>
  <c r="HN39" i="30" s="1"/>
  <c r="BH39" i="30"/>
  <c r="E39" i="30"/>
  <c r="A39" i="30"/>
  <c r="BJ39" i="30"/>
  <c r="HH43" i="30"/>
  <c r="HD43" i="30"/>
  <c r="GZ43" i="30"/>
  <c r="GV43" i="30"/>
  <c r="GR43" i="30"/>
  <c r="GN43" i="30"/>
  <c r="GJ43" i="30"/>
  <c r="GF43" i="30"/>
  <c r="GB43" i="30"/>
  <c r="EH43" i="30"/>
  <c r="ED43" i="30"/>
  <c r="DZ43" i="30"/>
  <c r="DJ43" i="30"/>
  <c r="DF43" i="30"/>
  <c r="DB43" i="30"/>
  <c r="CL43" i="30"/>
  <c r="CH43" i="30"/>
  <c r="CD43" i="30"/>
  <c r="HG43" i="30"/>
  <c r="HC43" i="30"/>
  <c r="GY43" i="30"/>
  <c r="GU43" i="30"/>
  <c r="GQ43" i="30"/>
  <c r="GM43" i="30"/>
  <c r="GI43" i="30"/>
  <c r="GE43" i="30"/>
  <c r="GA43" i="30"/>
  <c r="EG43" i="30"/>
  <c r="EC43" i="30"/>
  <c r="DY43" i="30"/>
  <c r="DI43" i="30"/>
  <c r="DE43" i="30"/>
  <c r="DA43" i="30"/>
  <c r="CK43" i="30"/>
  <c r="CG43" i="30"/>
  <c r="CC43" i="30"/>
  <c r="HJ43" i="30"/>
  <c r="HF43" i="30"/>
  <c r="HB43" i="30"/>
  <c r="GX43" i="30"/>
  <c r="GT43" i="30"/>
  <c r="GP43" i="30"/>
  <c r="GL43" i="30"/>
  <c r="GH43" i="30"/>
  <c r="GD43" i="30"/>
  <c r="EF43" i="30"/>
  <c r="EB43" i="30"/>
  <c r="DX43" i="30"/>
  <c r="DH43" i="30"/>
  <c r="DD43" i="30"/>
  <c r="CZ43" i="30"/>
  <c r="CJ43" i="30"/>
  <c r="CF43" i="30"/>
  <c r="CB43" i="30"/>
  <c r="HI43" i="30"/>
  <c r="HE43" i="30"/>
  <c r="HA43" i="30"/>
  <c r="GW43" i="30"/>
  <c r="GS43" i="30"/>
  <c r="GO43" i="30"/>
  <c r="GK43" i="30"/>
  <c r="GG43" i="30"/>
  <c r="GC43" i="30"/>
  <c r="EE43" i="30"/>
  <c r="EA43" i="30"/>
  <c r="DW43" i="30"/>
  <c r="DG43" i="30"/>
  <c r="DC43" i="30"/>
  <c r="CY43" i="30"/>
  <c r="CI43" i="30"/>
  <c r="CA43" i="30"/>
  <c r="C43" i="30"/>
  <c r="G43" i="30"/>
  <c r="BH43" i="30"/>
  <c r="A43" i="30"/>
  <c r="E45" i="85" s="1"/>
  <c r="E43" i="30"/>
  <c r="BJ43" i="30"/>
  <c r="B43" i="30"/>
  <c r="F43" i="30"/>
  <c r="AV43" i="30"/>
  <c r="D43" i="30"/>
  <c r="BI43" i="30"/>
  <c r="H43" i="30"/>
  <c r="HG153" i="30"/>
  <c r="HC153" i="30"/>
  <c r="GY153" i="30"/>
  <c r="GU153" i="30"/>
  <c r="GQ153" i="30"/>
  <c r="GM153" i="30"/>
  <c r="GI153" i="30"/>
  <c r="GE153" i="30"/>
  <c r="GA153" i="30"/>
  <c r="EH153" i="30"/>
  <c r="ED153" i="30"/>
  <c r="DZ153" i="30"/>
  <c r="DJ153" i="30"/>
  <c r="DF153" i="30"/>
  <c r="DB153" i="30"/>
  <c r="CL153" i="30"/>
  <c r="CH153" i="30"/>
  <c r="CD153" i="30"/>
  <c r="HJ153" i="30"/>
  <c r="HF153" i="30"/>
  <c r="HB153" i="30"/>
  <c r="GX153" i="30"/>
  <c r="GT153" i="30"/>
  <c r="GP153" i="30"/>
  <c r="GL153" i="30"/>
  <c r="GH153" i="30"/>
  <c r="GD153" i="30"/>
  <c r="EG153" i="30"/>
  <c r="EC153" i="30"/>
  <c r="DY153" i="30"/>
  <c r="DI153" i="30"/>
  <c r="DE153" i="30"/>
  <c r="DA153" i="30"/>
  <c r="CK153" i="30"/>
  <c r="CG153" i="30"/>
  <c r="CC153" i="30"/>
  <c r="HI153" i="30"/>
  <c r="HE153" i="30"/>
  <c r="HA153" i="30"/>
  <c r="GW153" i="30"/>
  <c r="GS153" i="30"/>
  <c r="GO153" i="30"/>
  <c r="GK153" i="30"/>
  <c r="GG153" i="30"/>
  <c r="GC153" i="30"/>
  <c r="EF153" i="30"/>
  <c r="EB153" i="30"/>
  <c r="DX153" i="30"/>
  <c r="DH153" i="30"/>
  <c r="DD153" i="30"/>
  <c r="CZ153" i="30"/>
  <c r="CJ153" i="30"/>
  <c r="CF153" i="30"/>
  <c r="CB153" i="30"/>
  <c r="HH153" i="30"/>
  <c r="HD153" i="30"/>
  <c r="GZ153" i="30"/>
  <c r="GV153" i="30"/>
  <c r="GR153" i="30"/>
  <c r="GN153" i="30"/>
  <c r="GJ153" i="30"/>
  <c r="GF153" i="30"/>
  <c r="GB153" i="30"/>
  <c r="EE153" i="30"/>
  <c r="EA153" i="30"/>
  <c r="DW153" i="30"/>
  <c r="DG153" i="30"/>
  <c r="DC153" i="30"/>
  <c r="CY153" i="30"/>
  <c r="CI153" i="30"/>
  <c r="CA153" i="30"/>
  <c r="C153" i="30"/>
  <c r="G153" i="30"/>
  <c r="BH153" i="30"/>
  <c r="A153" i="30"/>
  <c r="E155" i="85" s="1"/>
  <c r="E153" i="30"/>
  <c r="BJ153" i="30"/>
  <c r="B153" i="30"/>
  <c r="H153" i="30"/>
  <c r="D153" i="30"/>
  <c r="AV153" i="30"/>
  <c r="F153" i="30"/>
  <c r="BI153" i="30"/>
  <c r="B41" i="30"/>
  <c r="F41" i="30"/>
  <c r="HM41" i="30" s="1"/>
  <c r="BJ41" i="30"/>
  <c r="ET43" i="37" s="1"/>
  <c r="FM43" i="37" s="1"/>
  <c r="D41" i="30"/>
  <c r="J41" i="30" s="1"/>
  <c r="CA41" i="30" s="1"/>
  <c r="GA41" i="30" s="1"/>
  <c r="H41" i="30"/>
  <c r="BH41" i="30"/>
  <c r="A41" i="30"/>
  <c r="E41" i="30"/>
  <c r="C41" i="30"/>
  <c r="G41" i="30"/>
  <c r="HN41" i="30" s="1"/>
  <c r="A35" i="30"/>
  <c r="E35" i="30"/>
  <c r="BJ35" i="30"/>
  <c r="C35" i="30"/>
  <c r="G35" i="30"/>
  <c r="HN35" i="30" s="1"/>
  <c r="BH35" i="30"/>
  <c r="BI35" i="30" s="1"/>
  <c r="D35" i="30"/>
  <c r="H35" i="30"/>
  <c r="B35" i="30"/>
  <c r="F35" i="30"/>
  <c r="HM35" i="30" s="1"/>
  <c r="HI196" i="30"/>
  <c r="HE196" i="30"/>
  <c r="HA196" i="30"/>
  <c r="GW196" i="30"/>
  <c r="GS196" i="30"/>
  <c r="GO196" i="30"/>
  <c r="GK196" i="30"/>
  <c r="GG196" i="30"/>
  <c r="GC196" i="30"/>
  <c r="EG196" i="30"/>
  <c r="EC196" i="30"/>
  <c r="DY196" i="30"/>
  <c r="DI196" i="30"/>
  <c r="DE196" i="30"/>
  <c r="DA196" i="30"/>
  <c r="CK196" i="30"/>
  <c r="CG196" i="30"/>
  <c r="CC196" i="30"/>
  <c r="HG196" i="30"/>
  <c r="HC196" i="30"/>
  <c r="GY196" i="30"/>
  <c r="GU196" i="30"/>
  <c r="GQ196" i="30"/>
  <c r="GM196" i="30"/>
  <c r="GI196" i="30"/>
  <c r="GE196" i="30"/>
  <c r="GA196" i="30"/>
  <c r="EE196" i="30"/>
  <c r="EA196" i="30"/>
  <c r="DW196" i="30"/>
  <c r="DG196" i="30"/>
  <c r="DC196" i="30"/>
  <c r="CY196" i="30"/>
  <c r="CI196" i="30"/>
  <c r="CA196" i="30"/>
  <c r="HF196" i="30"/>
  <c r="GX196" i="30"/>
  <c r="GP196" i="30"/>
  <c r="GH196" i="30"/>
  <c r="EH196" i="30"/>
  <c r="DZ196" i="30"/>
  <c r="DF196" i="30"/>
  <c r="CL196" i="30"/>
  <c r="CD196" i="30"/>
  <c r="HJ196" i="30"/>
  <c r="HB196" i="30"/>
  <c r="GT196" i="30"/>
  <c r="GL196" i="30"/>
  <c r="GD196" i="30"/>
  <c r="ED196" i="30"/>
  <c r="DJ196" i="30"/>
  <c r="DB196" i="30"/>
  <c r="CH196" i="30"/>
  <c r="GV196" i="30"/>
  <c r="GF196" i="30"/>
  <c r="DX196" i="30"/>
  <c r="CJ196" i="30"/>
  <c r="HH196" i="30"/>
  <c r="GR196" i="30"/>
  <c r="GB196" i="30"/>
  <c r="DH196" i="30"/>
  <c r="CF196" i="30"/>
  <c r="HD196" i="30"/>
  <c r="GN196" i="30"/>
  <c r="EF196" i="30"/>
  <c r="DD196" i="30"/>
  <c r="CB196" i="30"/>
  <c r="GZ196" i="30"/>
  <c r="GJ196" i="30"/>
  <c r="EB196" i="30"/>
  <c r="CZ196" i="30"/>
  <c r="A196" i="30"/>
  <c r="E198" i="85" s="1"/>
  <c r="E196" i="30"/>
  <c r="BJ196" i="30"/>
  <c r="F196" i="30"/>
  <c r="AV196" i="30"/>
  <c r="BI196" i="30"/>
  <c r="B196" i="30"/>
  <c r="C196" i="30"/>
  <c r="G196" i="30"/>
  <c r="BH196" i="30"/>
  <c r="H196" i="30"/>
  <c r="D196" i="30"/>
  <c r="HJ180" i="30"/>
  <c r="HF180" i="30"/>
  <c r="HB180" i="30"/>
  <c r="GX180" i="30"/>
  <c r="GT180" i="30"/>
  <c r="GP180" i="30"/>
  <c r="GL180" i="30"/>
  <c r="GH180" i="30"/>
  <c r="GD180" i="30"/>
  <c r="EG180" i="30"/>
  <c r="EC180" i="30"/>
  <c r="DY180" i="30"/>
  <c r="DI180" i="30"/>
  <c r="DE180" i="30"/>
  <c r="DA180" i="30"/>
  <c r="CK180" i="30"/>
  <c r="CG180" i="30"/>
  <c r="CC180" i="30"/>
  <c r="HH180" i="30"/>
  <c r="HD180" i="30"/>
  <c r="GZ180" i="30"/>
  <c r="GV180" i="30"/>
  <c r="GR180" i="30"/>
  <c r="GN180" i="30"/>
  <c r="GJ180" i="30"/>
  <c r="GF180" i="30"/>
  <c r="GB180" i="30"/>
  <c r="EE180" i="30"/>
  <c r="EA180" i="30"/>
  <c r="DW180" i="30"/>
  <c r="DG180" i="30"/>
  <c r="DC180" i="30"/>
  <c r="CY180" i="30"/>
  <c r="CI180" i="30"/>
  <c r="CA180" i="30"/>
  <c r="HG180" i="30"/>
  <c r="GY180" i="30"/>
  <c r="GQ180" i="30"/>
  <c r="GI180" i="30"/>
  <c r="GA180" i="30"/>
  <c r="EH180" i="30"/>
  <c r="DZ180" i="30"/>
  <c r="DF180" i="30"/>
  <c r="CL180" i="30"/>
  <c r="CD180" i="30"/>
  <c r="HE180" i="30"/>
  <c r="GW180" i="30"/>
  <c r="GO180" i="30"/>
  <c r="GG180" i="30"/>
  <c r="EF180" i="30"/>
  <c r="DX180" i="30"/>
  <c r="DD180" i="30"/>
  <c r="CJ180" i="30"/>
  <c r="CB180" i="30"/>
  <c r="HC180" i="30"/>
  <c r="GU180" i="30"/>
  <c r="GM180" i="30"/>
  <c r="GE180" i="30"/>
  <c r="ED180" i="30"/>
  <c r="DJ180" i="30"/>
  <c r="DB180" i="30"/>
  <c r="CH180" i="30"/>
  <c r="HI180" i="30"/>
  <c r="HA180" i="30"/>
  <c r="GS180" i="30"/>
  <c r="GK180" i="30"/>
  <c r="GC180" i="30"/>
  <c r="EB180" i="30"/>
  <c r="DH180" i="30"/>
  <c r="CZ180" i="30"/>
  <c r="CF180" i="30"/>
  <c r="C180" i="30"/>
  <c r="G180" i="30"/>
  <c r="BH180" i="30"/>
  <c r="A180" i="30"/>
  <c r="E182" i="85" s="1"/>
  <c r="E180" i="30"/>
  <c r="BJ180" i="30"/>
  <c r="H180" i="30"/>
  <c r="BI180" i="30"/>
  <c r="B180" i="30"/>
  <c r="D180" i="30"/>
  <c r="AV180" i="30"/>
  <c r="F180" i="30"/>
  <c r="HG164" i="30"/>
  <c r="HC164" i="30"/>
  <c r="GY164" i="30"/>
  <c r="GU164" i="30"/>
  <c r="GQ164" i="30"/>
  <c r="GM164" i="30"/>
  <c r="GI164" i="30"/>
  <c r="GE164" i="30"/>
  <c r="GA164" i="30"/>
  <c r="EE164" i="30"/>
  <c r="EA164" i="30"/>
  <c r="DW164" i="30"/>
  <c r="DG164" i="30"/>
  <c r="DC164" i="30"/>
  <c r="CY164" i="30"/>
  <c r="CI164" i="30"/>
  <c r="CA164" i="30"/>
  <c r="HJ164" i="30"/>
  <c r="HF164" i="30"/>
  <c r="HI164" i="30"/>
  <c r="HE164" i="30"/>
  <c r="HA164" i="30"/>
  <c r="GW164" i="30"/>
  <c r="GS164" i="30"/>
  <c r="GO164" i="30"/>
  <c r="GK164" i="30"/>
  <c r="GG164" i="30"/>
  <c r="GC164" i="30"/>
  <c r="EG164" i="30"/>
  <c r="EC164" i="30"/>
  <c r="DY164" i="30"/>
  <c r="DI164" i="30"/>
  <c r="DE164" i="30"/>
  <c r="DA164" i="30"/>
  <c r="CK164" i="30"/>
  <c r="CG164" i="30"/>
  <c r="CC164" i="30"/>
  <c r="HB164" i="30"/>
  <c r="GT164" i="30"/>
  <c r="GL164" i="30"/>
  <c r="GD164" i="30"/>
  <c r="ED164" i="30"/>
  <c r="DJ164" i="30"/>
  <c r="DB164" i="30"/>
  <c r="CH164" i="30"/>
  <c r="GZ164" i="30"/>
  <c r="GR164" i="30"/>
  <c r="GJ164" i="30"/>
  <c r="GB164" i="30"/>
  <c r="EB164" i="30"/>
  <c r="DH164" i="30"/>
  <c r="CZ164" i="30"/>
  <c r="CF164" i="30"/>
  <c r="HH164" i="30"/>
  <c r="GX164" i="30"/>
  <c r="GP164" i="30"/>
  <c r="GH164" i="30"/>
  <c r="EH164" i="30"/>
  <c r="DZ164" i="30"/>
  <c r="DF164" i="30"/>
  <c r="CL164" i="30"/>
  <c r="CD164" i="30"/>
  <c r="HD164" i="30"/>
  <c r="GV164" i="30"/>
  <c r="GN164" i="30"/>
  <c r="GF164" i="30"/>
  <c r="EF164" i="30"/>
  <c r="DX164" i="30"/>
  <c r="DD164" i="30"/>
  <c r="CJ164" i="30"/>
  <c r="CB164" i="30"/>
  <c r="D164" i="30"/>
  <c r="H164" i="30"/>
  <c r="BI164" i="30"/>
  <c r="B164" i="30"/>
  <c r="F164" i="30"/>
  <c r="AV164" i="30"/>
  <c r="A164" i="30"/>
  <c r="E166" i="85" s="1"/>
  <c r="BH164" i="30"/>
  <c r="G164" i="30"/>
  <c r="C164" i="30"/>
  <c r="BJ164" i="30"/>
  <c r="E164" i="30"/>
  <c r="HJ148" i="30"/>
  <c r="HF148" i="30"/>
  <c r="HB148" i="30"/>
  <c r="GX148" i="30"/>
  <c r="GT148" i="30"/>
  <c r="GP148" i="30"/>
  <c r="GL148" i="30"/>
  <c r="GH148" i="30"/>
  <c r="GD148" i="30"/>
  <c r="EG148" i="30"/>
  <c r="EC148" i="30"/>
  <c r="DY148" i="30"/>
  <c r="DI148" i="30"/>
  <c r="DE148" i="30"/>
  <c r="DA148" i="30"/>
  <c r="CK148" i="30"/>
  <c r="CG148" i="30"/>
  <c r="CC148" i="30"/>
  <c r="HI148" i="30"/>
  <c r="HE148" i="30"/>
  <c r="HA148" i="30"/>
  <c r="GW148" i="30"/>
  <c r="GS148" i="30"/>
  <c r="GO148" i="30"/>
  <c r="GK148" i="30"/>
  <c r="GG148" i="30"/>
  <c r="GC148" i="30"/>
  <c r="EF148" i="30"/>
  <c r="EB148" i="30"/>
  <c r="DX148" i="30"/>
  <c r="DH148" i="30"/>
  <c r="DD148" i="30"/>
  <c r="CZ148" i="30"/>
  <c r="CJ148" i="30"/>
  <c r="CF148" i="30"/>
  <c r="CB148" i="30"/>
  <c r="HH148" i="30"/>
  <c r="HD148" i="30"/>
  <c r="GZ148" i="30"/>
  <c r="GV148" i="30"/>
  <c r="GR148" i="30"/>
  <c r="GN148" i="30"/>
  <c r="GJ148" i="30"/>
  <c r="GF148" i="30"/>
  <c r="GB148" i="30"/>
  <c r="EE148" i="30"/>
  <c r="EA148" i="30"/>
  <c r="DW148" i="30"/>
  <c r="DG148" i="30"/>
  <c r="DC148" i="30"/>
  <c r="CY148" i="30"/>
  <c r="CI148" i="30"/>
  <c r="CA148" i="30"/>
  <c r="HG148" i="30"/>
  <c r="HC148" i="30"/>
  <c r="GY148" i="30"/>
  <c r="GU148" i="30"/>
  <c r="GQ148" i="30"/>
  <c r="GM148" i="30"/>
  <c r="GI148" i="30"/>
  <c r="GE148" i="30"/>
  <c r="GA148" i="30"/>
  <c r="EH148" i="30"/>
  <c r="ED148" i="30"/>
  <c r="DZ148" i="30"/>
  <c r="DJ148" i="30"/>
  <c r="DF148" i="30"/>
  <c r="DB148" i="30"/>
  <c r="CL148" i="30"/>
  <c r="CH148" i="30"/>
  <c r="CD148" i="30"/>
  <c r="D148" i="30"/>
  <c r="H148" i="30"/>
  <c r="BI148" i="30"/>
  <c r="B148" i="30"/>
  <c r="F148" i="30"/>
  <c r="AV148" i="30"/>
  <c r="A148" i="30"/>
  <c r="E150" i="85" s="1"/>
  <c r="BH148" i="30"/>
  <c r="G148" i="30"/>
  <c r="C148" i="30"/>
  <c r="BJ148" i="30"/>
  <c r="E148" i="30"/>
  <c r="HG132" i="30"/>
  <c r="HC132" i="30"/>
  <c r="GY132" i="30"/>
  <c r="GU132" i="30"/>
  <c r="GQ132" i="30"/>
  <c r="GM132" i="30"/>
  <c r="GI132" i="30"/>
  <c r="GE132" i="30"/>
  <c r="GA132" i="30"/>
  <c r="EF132" i="30"/>
  <c r="EB132" i="30"/>
  <c r="DX132" i="30"/>
  <c r="DH132" i="30"/>
  <c r="DD132" i="30"/>
  <c r="CZ132" i="30"/>
  <c r="CJ132" i="30"/>
  <c r="CF132" i="30"/>
  <c r="CB132" i="30"/>
  <c r="HJ132" i="30"/>
  <c r="HF132" i="30"/>
  <c r="HB132" i="30"/>
  <c r="GX132" i="30"/>
  <c r="GT132" i="30"/>
  <c r="GP132" i="30"/>
  <c r="GL132" i="30"/>
  <c r="GH132" i="30"/>
  <c r="GD132" i="30"/>
  <c r="EE132" i="30"/>
  <c r="EA132" i="30"/>
  <c r="DW132" i="30"/>
  <c r="DG132" i="30"/>
  <c r="DC132" i="30"/>
  <c r="CY132" i="30"/>
  <c r="CI132" i="30"/>
  <c r="CA132" i="30"/>
  <c r="HI132" i="30"/>
  <c r="HE132" i="30"/>
  <c r="HA132" i="30"/>
  <c r="GW132" i="30"/>
  <c r="GS132" i="30"/>
  <c r="GO132" i="30"/>
  <c r="GK132" i="30"/>
  <c r="GG132" i="30"/>
  <c r="GC132" i="30"/>
  <c r="EH132" i="30"/>
  <c r="ED132" i="30"/>
  <c r="DZ132" i="30"/>
  <c r="DJ132" i="30"/>
  <c r="DF132" i="30"/>
  <c r="DB132" i="30"/>
  <c r="CL132" i="30"/>
  <c r="CH132" i="30"/>
  <c r="CD132" i="30"/>
  <c r="HH132" i="30"/>
  <c r="HD132" i="30"/>
  <c r="GZ132" i="30"/>
  <c r="GV132" i="30"/>
  <c r="GR132" i="30"/>
  <c r="GN132" i="30"/>
  <c r="GJ132" i="30"/>
  <c r="GF132" i="30"/>
  <c r="GB132" i="30"/>
  <c r="EG132" i="30"/>
  <c r="EC132" i="30"/>
  <c r="DY132" i="30"/>
  <c r="DI132" i="30"/>
  <c r="DE132" i="30"/>
  <c r="DA132" i="30"/>
  <c r="CK132" i="30"/>
  <c r="CG132" i="30"/>
  <c r="CC132" i="30"/>
  <c r="D132" i="30"/>
  <c r="H132" i="30"/>
  <c r="BI132" i="30"/>
  <c r="B132" i="30"/>
  <c r="F132" i="30"/>
  <c r="AV132" i="30"/>
  <c r="E132" i="30"/>
  <c r="C132" i="30"/>
  <c r="BJ132" i="30"/>
  <c r="G132" i="30"/>
  <c r="A132" i="30"/>
  <c r="E134" i="85" s="1"/>
  <c r="BH132" i="30"/>
  <c r="HH116" i="30"/>
  <c r="HD116" i="30"/>
  <c r="GZ116" i="30"/>
  <c r="GV116" i="30"/>
  <c r="GR116" i="30"/>
  <c r="GN116" i="30"/>
  <c r="GJ116" i="30"/>
  <c r="GF116" i="30"/>
  <c r="GB116" i="30"/>
  <c r="EE116" i="30"/>
  <c r="EA116" i="30"/>
  <c r="DW116" i="30"/>
  <c r="DG116" i="30"/>
  <c r="DC116" i="30"/>
  <c r="CY116" i="30"/>
  <c r="CI116" i="30"/>
  <c r="CA116" i="30"/>
  <c r="HG116" i="30"/>
  <c r="HC116" i="30"/>
  <c r="GY116" i="30"/>
  <c r="GU116" i="30"/>
  <c r="GQ116" i="30"/>
  <c r="GM116" i="30"/>
  <c r="GI116" i="30"/>
  <c r="GE116" i="30"/>
  <c r="GA116" i="30"/>
  <c r="EH116" i="30"/>
  <c r="ED116" i="30"/>
  <c r="DZ116" i="30"/>
  <c r="DJ116" i="30"/>
  <c r="DF116" i="30"/>
  <c r="DB116" i="30"/>
  <c r="CL116" i="30"/>
  <c r="CH116" i="30"/>
  <c r="CD116" i="30"/>
  <c r="HJ116" i="30"/>
  <c r="HF116" i="30"/>
  <c r="HB116" i="30"/>
  <c r="GX116" i="30"/>
  <c r="GT116" i="30"/>
  <c r="GP116" i="30"/>
  <c r="GL116" i="30"/>
  <c r="GH116" i="30"/>
  <c r="GD116" i="30"/>
  <c r="EG116" i="30"/>
  <c r="EC116" i="30"/>
  <c r="DY116" i="30"/>
  <c r="DI116" i="30"/>
  <c r="DE116" i="30"/>
  <c r="DA116" i="30"/>
  <c r="CK116" i="30"/>
  <c r="CG116" i="30"/>
  <c r="CC116" i="30"/>
  <c r="HI116" i="30"/>
  <c r="HE116" i="30"/>
  <c r="HA116" i="30"/>
  <c r="GW116" i="30"/>
  <c r="GS116" i="30"/>
  <c r="GO116" i="30"/>
  <c r="GK116" i="30"/>
  <c r="GG116" i="30"/>
  <c r="GC116" i="30"/>
  <c r="EF116" i="30"/>
  <c r="EB116" i="30"/>
  <c r="DX116" i="30"/>
  <c r="DH116" i="30"/>
  <c r="DD116" i="30"/>
  <c r="CZ116" i="30"/>
  <c r="CJ116" i="30"/>
  <c r="CF116" i="30"/>
  <c r="CB116" i="30"/>
  <c r="D116" i="30"/>
  <c r="H116" i="30"/>
  <c r="BI116" i="30"/>
  <c r="B116" i="30"/>
  <c r="F116" i="30"/>
  <c r="AV116" i="30"/>
  <c r="E116" i="30"/>
  <c r="G116" i="30"/>
  <c r="A116" i="30"/>
  <c r="E118" i="85" s="1"/>
  <c r="BH116" i="30"/>
  <c r="C116" i="30"/>
  <c r="N116" i="30" s="1"/>
  <c r="BJ116" i="30"/>
  <c r="HJ100" i="30"/>
  <c r="HF100" i="30"/>
  <c r="HB100" i="30"/>
  <c r="GX100" i="30"/>
  <c r="GT100" i="30"/>
  <c r="GP100" i="30"/>
  <c r="GL100" i="30"/>
  <c r="GH100" i="30"/>
  <c r="GD100" i="30"/>
  <c r="EF100" i="30"/>
  <c r="EB100" i="30"/>
  <c r="DX100" i="30"/>
  <c r="DH100" i="30"/>
  <c r="DD100" i="30"/>
  <c r="CZ100" i="30"/>
  <c r="CJ100" i="30"/>
  <c r="CF100" i="30"/>
  <c r="CB100" i="30"/>
  <c r="HI100" i="30"/>
  <c r="HE100" i="30"/>
  <c r="HA100" i="30"/>
  <c r="GW100" i="30"/>
  <c r="GS100" i="30"/>
  <c r="GO100" i="30"/>
  <c r="GK100" i="30"/>
  <c r="GG100" i="30"/>
  <c r="GC100" i="30"/>
  <c r="EE100" i="30"/>
  <c r="EA100" i="30"/>
  <c r="DW100" i="30"/>
  <c r="DG100" i="30"/>
  <c r="DC100" i="30"/>
  <c r="CY100" i="30"/>
  <c r="CI100" i="30"/>
  <c r="CA100" i="30"/>
  <c r="HH100" i="30"/>
  <c r="HD100" i="30"/>
  <c r="GZ100" i="30"/>
  <c r="GV100" i="30"/>
  <c r="GR100" i="30"/>
  <c r="GN100" i="30"/>
  <c r="GJ100" i="30"/>
  <c r="GF100" i="30"/>
  <c r="GB100" i="30"/>
  <c r="EH100" i="30"/>
  <c r="ED100" i="30"/>
  <c r="DZ100" i="30"/>
  <c r="DJ100" i="30"/>
  <c r="DF100" i="30"/>
  <c r="DB100" i="30"/>
  <c r="CL100" i="30"/>
  <c r="CH100" i="30"/>
  <c r="CD100" i="30"/>
  <c r="HG100" i="30"/>
  <c r="HC100" i="30"/>
  <c r="GY100" i="30"/>
  <c r="GU100" i="30"/>
  <c r="GQ100" i="30"/>
  <c r="GM100" i="30"/>
  <c r="GI100" i="30"/>
  <c r="GE100" i="30"/>
  <c r="GA100" i="30"/>
  <c r="EG100" i="30"/>
  <c r="EC100" i="30"/>
  <c r="DY100" i="30"/>
  <c r="DI100" i="30"/>
  <c r="DE100" i="30"/>
  <c r="DA100" i="30"/>
  <c r="CK100" i="30"/>
  <c r="CG100" i="30"/>
  <c r="CC100" i="30"/>
  <c r="A100" i="30"/>
  <c r="E102" i="85" s="1"/>
  <c r="E100" i="30"/>
  <c r="BJ100" i="30"/>
  <c r="C100" i="30"/>
  <c r="G100" i="30"/>
  <c r="BH100" i="30"/>
  <c r="B100" i="30"/>
  <c r="H100" i="30"/>
  <c r="D100" i="30"/>
  <c r="AV100" i="30"/>
  <c r="F100" i="30"/>
  <c r="BI100" i="30"/>
  <c r="HI84" i="30"/>
  <c r="HE84" i="30"/>
  <c r="HA84" i="30"/>
  <c r="GW84" i="30"/>
  <c r="GS84" i="30"/>
  <c r="GO84" i="30"/>
  <c r="GK84" i="30"/>
  <c r="GG84" i="30"/>
  <c r="GC84" i="30"/>
  <c r="EE84" i="30"/>
  <c r="EA84" i="30"/>
  <c r="DW84" i="30"/>
  <c r="DG84" i="30"/>
  <c r="DC84" i="30"/>
  <c r="CY84" i="30"/>
  <c r="CI84" i="30"/>
  <c r="CA84" i="30"/>
  <c r="HG84" i="30"/>
  <c r="HC84" i="30"/>
  <c r="GY84" i="30"/>
  <c r="GU84" i="30"/>
  <c r="GQ84" i="30"/>
  <c r="GM84" i="30"/>
  <c r="GI84" i="30"/>
  <c r="GE84" i="30"/>
  <c r="GA84" i="30"/>
  <c r="EG84" i="30"/>
  <c r="EC84" i="30"/>
  <c r="DY84" i="30"/>
  <c r="DI84" i="30"/>
  <c r="DE84" i="30"/>
  <c r="DA84" i="30"/>
  <c r="CK84" i="30"/>
  <c r="CG84" i="30"/>
  <c r="CC84" i="30"/>
  <c r="HD84" i="30"/>
  <c r="GV84" i="30"/>
  <c r="GN84" i="30"/>
  <c r="GF84" i="30"/>
  <c r="EB84" i="30"/>
  <c r="DH84" i="30"/>
  <c r="CZ84" i="30"/>
  <c r="CF84" i="30"/>
  <c r="HJ84" i="30"/>
  <c r="HB84" i="30"/>
  <c r="GT84" i="30"/>
  <c r="GL84" i="30"/>
  <c r="GD84" i="30"/>
  <c r="EH84" i="30"/>
  <c r="DZ84" i="30"/>
  <c r="DF84" i="30"/>
  <c r="CL84" i="30"/>
  <c r="CD84" i="30"/>
  <c r="HH84" i="30"/>
  <c r="GZ84" i="30"/>
  <c r="GR84" i="30"/>
  <c r="GJ84" i="30"/>
  <c r="GB84" i="30"/>
  <c r="EF84" i="30"/>
  <c r="DX84" i="30"/>
  <c r="DD84" i="30"/>
  <c r="CJ84" i="30"/>
  <c r="CB84" i="30"/>
  <c r="HF84" i="30"/>
  <c r="GX84" i="30"/>
  <c r="GP84" i="30"/>
  <c r="GH84" i="30"/>
  <c r="ED84" i="30"/>
  <c r="DJ84" i="30"/>
  <c r="DB84" i="30"/>
  <c r="CH84" i="30"/>
  <c r="D84" i="30"/>
  <c r="H84" i="30"/>
  <c r="AV84" i="30"/>
  <c r="B84" i="30"/>
  <c r="F84" i="30"/>
  <c r="BI84" i="30"/>
  <c r="A84" i="30"/>
  <c r="E86" i="85" s="1"/>
  <c r="BJ84" i="30"/>
  <c r="G84" i="30"/>
  <c r="BH84" i="30"/>
  <c r="C84" i="30"/>
  <c r="E84" i="30"/>
  <c r="HI68" i="30"/>
  <c r="HE68" i="30"/>
  <c r="HA68" i="30"/>
  <c r="GW68" i="30"/>
  <c r="GS68" i="30"/>
  <c r="GO68" i="30"/>
  <c r="GK68" i="30"/>
  <c r="GG68" i="30"/>
  <c r="GC68" i="30"/>
  <c r="EG68" i="30"/>
  <c r="EC68" i="30"/>
  <c r="DY68" i="30"/>
  <c r="DI68" i="30"/>
  <c r="DE68" i="30"/>
  <c r="DA68" i="30"/>
  <c r="CK68" i="30"/>
  <c r="CG68" i="30"/>
  <c r="CC68" i="30"/>
  <c r="HH68" i="30"/>
  <c r="HD68" i="30"/>
  <c r="GZ68" i="30"/>
  <c r="GV68" i="30"/>
  <c r="GR68" i="30"/>
  <c r="GN68" i="30"/>
  <c r="GJ68" i="30"/>
  <c r="GF68" i="30"/>
  <c r="GB68" i="30"/>
  <c r="EF68" i="30"/>
  <c r="EB68" i="30"/>
  <c r="DX68" i="30"/>
  <c r="DH68" i="30"/>
  <c r="DD68" i="30"/>
  <c r="CZ68" i="30"/>
  <c r="CJ68" i="30"/>
  <c r="CF68" i="30"/>
  <c r="CB68" i="30"/>
  <c r="HG68" i="30"/>
  <c r="HC68" i="30"/>
  <c r="GY68" i="30"/>
  <c r="GU68" i="30"/>
  <c r="GQ68" i="30"/>
  <c r="GM68" i="30"/>
  <c r="GI68" i="30"/>
  <c r="GE68" i="30"/>
  <c r="GA68" i="30"/>
  <c r="EE68" i="30"/>
  <c r="EA68" i="30"/>
  <c r="DW68" i="30"/>
  <c r="DG68" i="30"/>
  <c r="DC68" i="30"/>
  <c r="CY68" i="30"/>
  <c r="CI68" i="30"/>
  <c r="CA68" i="30"/>
  <c r="HJ68" i="30"/>
  <c r="HF68" i="30"/>
  <c r="HB68" i="30"/>
  <c r="GX68" i="30"/>
  <c r="GT68" i="30"/>
  <c r="GP68" i="30"/>
  <c r="GL68" i="30"/>
  <c r="GH68" i="30"/>
  <c r="GD68" i="30"/>
  <c r="EH68" i="30"/>
  <c r="ED68" i="30"/>
  <c r="DZ68" i="30"/>
  <c r="DJ68" i="30"/>
  <c r="DF68" i="30"/>
  <c r="DB68" i="30"/>
  <c r="CL68" i="30"/>
  <c r="CH68" i="30"/>
  <c r="CD68" i="30"/>
  <c r="D68" i="30"/>
  <c r="H68" i="30"/>
  <c r="BI68" i="30"/>
  <c r="B68" i="30"/>
  <c r="F68" i="30"/>
  <c r="AV68" i="30"/>
  <c r="E68" i="30"/>
  <c r="G68" i="30"/>
  <c r="A68" i="30"/>
  <c r="E70" i="85" s="1"/>
  <c r="BH68" i="30"/>
  <c r="C68" i="30"/>
  <c r="N68" i="30" s="1"/>
  <c r="BJ68" i="30"/>
  <c r="D36" i="30"/>
  <c r="J36" i="30" s="1"/>
  <c r="CA36" i="30" s="1"/>
  <c r="GA36" i="30" s="1"/>
  <c r="H36" i="30"/>
  <c r="B36" i="30"/>
  <c r="F36" i="30"/>
  <c r="HM36" i="30" s="1"/>
  <c r="C36" i="30"/>
  <c r="G36" i="30"/>
  <c r="HN36" i="30" s="1"/>
  <c r="BH36" i="30"/>
  <c r="A36" i="30"/>
  <c r="E36" i="30"/>
  <c r="BJ36" i="30"/>
  <c r="ET38" i="37" s="1"/>
  <c r="FM38" i="37" s="1"/>
  <c r="C20" i="30"/>
  <c r="G20" i="30"/>
  <c r="BH20" i="30"/>
  <c r="A20" i="30"/>
  <c r="E20" i="30"/>
  <c r="BJ20" i="30"/>
  <c r="B20" i="30"/>
  <c r="AV20" i="30" s="1"/>
  <c r="F20" i="30"/>
  <c r="HM20" i="30" s="1"/>
  <c r="D20" i="30"/>
  <c r="H20" i="30"/>
  <c r="HI199" i="30"/>
  <c r="HE199" i="30"/>
  <c r="HA199" i="30"/>
  <c r="GW199" i="30"/>
  <c r="GS199" i="30"/>
  <c r="GO199" i="30"/>
  <c r="GK199" i="30"/>
  <c r="GG199" i="30"/>
  <c r="GC199" i="30"/>
  <c r="EG199" i="30"/>
  <c r="EC199" i="30"/>
  <c r="DY199" i="30"/>
  <c r="DI199" i="30"/>
  <c r="DE199" i="30"/>
  <c r="DA199" i="30"/>
  <c r="CK199" i="30"/>
  <c r="CG199" i="30"/>
  <c r="CC199" i="30"/>
  <c r="HG199" i="30"/>
  <c r="HC199" i="30"/>
  <c r="GY199" i="30"/>
  <c r="GU199" i="30"/>
  <c r="GQ199" i="30"/>
  <c r="GM199" i="30"/>
  <c r="GI199" i="30"/>
  <c r="GE199" i="30"/>
  <c r="GA199" i="30"/>
  <c r="EE199" i="30"/>
  <c r="EA199" i="30"/>
  <c r="DW199" i="30"/>
  <c r="DG199" i="30"/>
  <c r="DC199" i="30"/>
  <c r="CY199" i="30"/>
  <c r="CI199" i="30"/>
  <c r="CA199" i="30"/>
  <c r="HF199" i="30"/>
  <c r="GX199" i="30"/>
  <c r="GP199" i="30"/>
  <c r="GH199" i="30"/>
  <c r="EH199" i="30"/>
  <c r="DZ199" i="30"/>
  <c r="DF199" i="30"/>
  <c r="CL199" i="30"/>
  <c r="CD199" i="30"/>
  <c r="HJ199" i="30"/>
  <c r="HB199" i="30"/>
  <c r="GT199" i="30"/>
  <c r="GL199" i="30"/>
  <c r="GD199" i="30"/>
  <c r="ED199" i="30"/>
  <c r="DJ199" i="30"/>
  <c r="DB199" i="30"/>
  <c r="CH199" i="30"/>
  <c r="HD199" i="30"/>
  <c r="GN199" i="30"/>
  <c r="EF199" i="30"/>
  <c r="DD199" i="30"/>
  <c r="CB199" i="30"/>
  <c r="GZ199" i="30"/>
  <c r="GJ199" i="30"/>
  <c r="EB199" i="30"/>
  <c r="CZ199" i="30"/>
  <c r="GV199" i="30"/>
  <c r="GF199" i="30"/>
  <c r="DX199" i="30"/>
  <c r="CJ199" i="30"/>
  <c r="HH199" i="30"/>
  <c r="GR199" i="30"/>
  <c r="GB199" i="30"/>
  <c r="DH199" i="30"/>
  <c r="CF199" i="30"/>
  <c r="D199" i="30"/>
  <c r="H199" i="30"/>
  <c r="AV199" i="30"/>
  <c r="A199" i="30"/>
  <c r="E201" i="85" s="1"/>
  <c r="E199" i="30"/>
  <c r="BH199" i="30"/>
  <c r="C199" i="30"/>
  <c r="B199" i="30"/>
  <c r="F199" i="30"/>
  <c r="BI199" i="30"/>
  <c r="G199" i="30"/>
  <c r="BJ199" i="30"/>
  <c r="HG171" i="30"/>
  <c r="HC171" i="30"/>
  <c r="GY171" i="30"/>
  <c r="GU171" i="30"/>
  <c r="GQ171" i="30"/>
  <c r="GM171" i="30"/>
  <c r="GI171" i="30"/>
  <c r="GE171" i="30"/>
  <c r="GA171" i="30"/>
  <c r="EH171" i="30"/>
  <c r="ED171" i="30"/>
  <c r="DZ171" i="30"/>
  <c r="DJ171" i="30"/>
  <c r="DF171" i="30"/>
  <c r="DB171" i="30"/>
  <c r="CL171" i="30"/>
  <c r="CH171" i="30"/>
  <c r="CD171" i="30"/>
  <c r="HJ171" i="30"/>
  <c r="HF171" i="30"/>
  <c r="HB171" i="30"/>
  <c r="GX171" i="30"/>
  <c r="GT171" i="30"/>
  <c r="GP171" i="30"/>
  <c r="GL171" i="30"/>
  <c r="GH171" i="30"/>
  <c r="GD171" i="30"/>
  <c r="EG171" i="30"/>
  <c r="EC171" i="30"/>
  <c r="DY171" i="30"/>
  <c r="DI171" i="30"/>
  <c r="DE171" i="30"/>
  <c r="DA171" i="30"/>
  <c r="CK171" i="30"/>
  <c r="CG171" i="30"/>
  <c r="CC171" i="30"/>
  <c r="HI171" i="30"/>
  <c r="HE171" i="30"/>
  <c r="HA171" i="30"/>
  <c r="GW171" i="30"/>
  <c r="GS171" i="30"/>
  <c r="GO171" i="30"/>
  <c r="GK171" i="30"/>
  <c r="GG171" i="30"/>
  <c r="GC171" i="30"/>
  <c r="EF171" i="30"/>
  <c r="EB171" i="30"/>
  <c r="DX171" i="30"/>
  <c r="DH171" i="30"/>
  <c r="DD171" i="30"/>
  <c r="CZ171" i="30"/>
  <c r="CJ171" i="30"/>
  <c r="CF171" i="30"/>
  <c r="CB171" i="30"/>
  <c r="HH171" i="30"/>
  <c r="HD171" i="30"/>
  <c r="GZ171" i="30"/>
  <c r="GV171" i="30"/>
  <c r="GR171" i="30"/>
  <c r="GN171" i="30"/>
  <c r="GJ171" i="30"/>
  <c r="GF171" i="30"/>
  <c r="GB171" i="30"/>
  <c r="EE171" i="30"/>
  <c r="EA171" i="30"/>
  <c r="DW171" i="30"/>
  <c r="DG171" i="30"/>
  <c r="DC171" i="30"/>
  <c r="CY171" i="30"/>
  <c r="CI171" i="30"/>
  <c r="CA171" i="30"/>
  <c r="D171" i="30"/>
  <c r="H171" i="30"/>
  <c r="BI171" i="30"/>
  <c r="B171" i="30"/>
  <c r="F171" i="30"/>
  <c r="AV171" i="30"/>
  <c r="C171" i="30"/>
  <c r="BJ171" i="30"/>
  <c r="E171" i="30"/>
  <c r="G171" i="30"/>
  <c r="A171" i="30"/>
  <c r="E173" i="85" s="1"/>
  <c r="BH171" i="30"/>
  <c r="HH139" i="30"/>
  <c r="HD139" i="30"/>
  <c r="GZ139" i="30"/>
  <c r="GV139" i="30"/>
  <c r="GR139" i="30"/>
  <c r="GN139" i="30"/>
  <c r="GJ139" i="30"/>
  <c r="GF139" i="30"/>
  <c r="GB139" i="30"/>
  <c r="EE139" i="30"/>
  <c r="EA139" i="30"/>
  <c r="DW139" i="30"/>
  <c r="DG139" i="30"/>
  <c r="DC139" i="30"/>
  <c r="CY139" i="30"/>
  <c r="CI139" i="30"/>
  <c r="CA139" i="30"/>
  <c r="HG139" i="30"/>
  <c r="HC139" i="30"/>
  <c r="GY139" i="30"/>
  <c r="GU139" i="30"/>
  <c r="GQ139" i="30"/>
  <c r="GM139" i="30"/>
  <c r="GI139" i="30"/>
  <c r="GE139" i="30"/>
  <c r="GA139" i="30"/>
  <c r="EH139" i="30"/>
  <c r="ED139" i="30"/>
  <c r="DZ139" i="30"/>
  <c r="DJ139" i="30"/>
  <c r="DF139" i="30"/>
  <c r="DB139" i="30"/>
  <c r="CL139" i="30"/>
  <c r="CH139" i="30"/>
  <c r="CD139" i="30"/>
  <c r="HJ139" i="30"/>
  <c r="HF139" i="30"/>
  <c r="HB139" i="30"/>
  <c r="GX139" i="30"/>
  <c r="GT139" i="30"/>
  <c r="GP139" i="30"/>
  <c r="GL139" i="30"/>
  <c r="GH139" i="30"/>
  <c r="GD139" i="30"/>
  <c r="EG139" i="30"/>
  <c r="EC139" i="30"/>
  <c r="DY139" i="30"/>
  <c r="DI139" i="30"/>
  <c r="DE139" i="30"/>
  <c r="DA139" i="30"/>
  <c r="CK139" i="30"/>
  <c r="CG139" i="30"/>
  <c r="CC139" i="30"/>
  <c r="HI139" i="30"/>
  <c r="HE139" i="30"/>
  <c r="HA139" i="30"/>
  <c r="GW139" i="30"/>
  <c r="GS139" i="30"/>
  <c r="GO139" i="30"/>
  <c r="GK139" i="30"/>
  <c r="GG139" i="30"/>
  <c r="GC139" i="30"/>
  <c r="EF139" i="30"/>
  <c r="EB139" i="30"/>
  <c r="DX139" i="30"/>
  <c r="DH139" i="30"/>
  <c r="DD139" i="30"/>
  <c r="CZ139" i="30"/>
  <c r="CJ139" i="30"/>
  <c r="CF139" i="30"/>
  <c r="CB139" i="30"/>
  <c r="A139" i="30"/>
  <c r="E141" i="85" s="1"/>
  <c r="E139" i="30"/>
  <c r="BJ139" i="30"/>
  <c r="C139" i="30"/>
  <c r="G139" i="30"/>
  <c r="BH139" i="30"/>
  <c r="H139" i="30"/>
  <c r="B139" i="30"/>
  <c r="F139" i="30"/>
  <c r="D139" i="30"/>
  <c r="AV139" i="30"/>
  <c r="BI139" i="30"/>
  <c r="HH111" i="30"/>
  <c r="HD111" i="30"/>
  <c r="GZ111" i="30"/>
  <c r="GV111" i="30"/>
  <c r="GR111" i="30"/>
  <c r="GN111" i="30"/>
  <c r="GJ111" i="30"/>
  <c r="GF111" i="30"/>
  <c r="GB111" i="30"/>
  <c r="EF111" i="30"/>
  <c r="EB111" i="30"/>
  <c r="DX111" i="30"/>
  <c r="DH111" i="30"/>
  <c r="DD111" i="30"/>
  <c r="CZ111" i="30"/>
  <c r="CJ111" i="30"/>
  <c r="CF111" i="30"/>
  <c r="CB111" i="30"/>
  <c r="HG111" i="30"/>
  <c r="HC111" i="30"/>
  <c r="GY111" i="30"/>
  <c r="GU111" i="30"/>
  <c r="GQ111" i="30"/>
  <c r="GM111" i="30"/>
  <c r="GI111" i="30"/>
  <c r="GE111" i="30"/>
  <c r="GA111" i="30"/>
  <c r="EE111" i="30"/>
  <c r="EA111" i="30"/>
  <c r="DW111" i="30"/>
  <c r="DG111" i="30"/>
  <c r="DC111" i="30"/>
  <c r="CY111" i="30"/>
  <c r="CI111" i="30"/>
  <c r="CA111" i="30"/>
  <c r="HJ111" i="30"/>
  <c r="HF111" i="30"/>
  <c r="HB111" i="30"/>
  <c r="GX111" i="30"/>
  <c r="GT111" i="30"/>
  <c r="GP111" i="30"/>
  <c r="GL111" i="30"/>
  <c r="GH111" i="30"/>
  <c r="GD111" i="30"/>
  <c r="EH111" i="30"/>
  <c r="ED111" i="30"/>
  <c r="DZ111" i="30"/>
  <c r="DJ111" i="30"/>
  <c r="DF111" i="30"/>
  <c r="DB111" i="30"/>
  <c r="CL111" i="30"/>
  <c r="CH111" i="30"/>
  <c r="CD111" i="30"/>
  <c r="HI111" i="30"/>
  <c r="HE111" i="30"/>
  <c r="HA111" i="30"/>
  <c r="GW111" i="30"/>
  <c r="GS111" i="30"/>
  <c r="GO111" i="30"/>
  <c r="GK111" i="30"/>
  <c r="GG111" i="30"/>
  <c r="GC111" i="30"/>
  <c r="EG111" i="30"/>
  <c r="EC111" i="30"/>
  <c r="DY111" i="30"/>
  <c r="DI111" i="30"/>
  <c r="DE111" i="30"/>
  <c r="DA111" i="30"/>
  <c r="CK111" i="30"/>
  <c r="CG111" i="30"/>
  <c r="CC111" i="30"/>
  <c r="A111" i="30"/>
  <c r="E113" i="85" s="1"/>
  <c r="E111" i="30"/>
  <c r="BJ111" i="30"/>
  <c r="C111" i="30"/>
  <c r="G111" i="30"/>
  <c r="BH111" i="30"/>
  <c r="H111" i="30"/>
  <c r="F111" i="30"/>
  <c r="B111" i="30"/>
  <c r="D111" i="30"/>
  <c r="AV111" i="30"/>
  <c r="BI111" i="30"/>
  <c r="HI79" i="30"/>
  <c r="HE79" i="30"/>
  <c r="HA79" i="30"/>
  <c r="GW79" i="30"/>
  <c r="GS79" i="30"/>
  <c r="GO79" i="30"/>
  <c r="GK79" i="30"/>
  <c r="GG79" i="30"/>
  <c r="GC79" i="30"/>
  <c r="EG79" i="30"/>
  <c r="HG79" i="30"/>
  <c r="HC79" i="30"/>
  <c r="GY79" i="30"/>
  <c r="GU79" i="30"/>
  <c r="GQ79" i="30"/>
  <c r="GM79" i="30"/>
  <c r="GI79" i="30"/>
  <c r="GE79" i="30"/>
  <c r="GA79" i="30"/>
  <c r="EE79" i="30"/>
  <c r="EA79" i="30"/>
  <c r="HD79" i="30"/>
  <c r="GV79" i="30"/>
  <c r="GN79" i="30"/>
  <c r="GF79" i="30"/>
  <c r="EF79" i="30"/>
  <c r="DZ79" i="30"/>
  <c r="DJ79" i="30"/>
  <c r="DF79" i="30"/>
  <c r="DB79" i="30"/>
  <c r="CL79" i="30"/>
  <c r="CH79" i="30"/>
  <c r="CD79" i="30"/>
  <c r="HJ79" i="30"/>
  <c r="HB79" i="30"/>
  <c r="GT79" i="30"/>
  <c r="GL79" i="30"/>
  <c r="GD79" i="30"/>
  <c r="ED79" i="30"/>
  <c r="DY79" i="30"/>
  <c r="DI79" i="30"/>
  <c r="DE79" i="30"/>
  <c r="DA79" i="30"/>
  <c r="CK79" i="30"/>
  <c r="CG79" i="30"/>
  <c r="CC79" i="30"/>
  <c r="HH79" i="30"/>
  <c r="GZ79" i="30"/>
  <c r="GR79" i="30"/>
  <c r="GJ79" i="30"/>
  <c r="GB79" i="30"/>
  <c r="EC79" i="30"/>
  <c r="DX79" i="30"/>
  <c r="DH79" i="30"/>
  <c r="DD79" i="30"/>
  <c r="CZ79" i="30"/>
  <c r="CJ79" i="30"/>
  <c r="CF79" i="30"/>
  <c r="CB79" i="30"/>
  <c r="HF79" i="30"/>
  <c r="GX79" i="30"/>
  <c r="GP79" i="30"/>
  <c r="GH79" i="30"/>
  <c r="EH79" i="30"/>
  <c r="EB79" i="30"/>
  <c r="DW79" i="30"/>
  <c r="DG79" i="30"/>
  <c r="DC79" i="30"/>
  <c r="CY79" i="30"/>
  <c r="CI79" i="30"/>
  <c r="CA79" i="30"/>
  <c r="A79" i="30"/>
  <c r="E81" i="85" s="1"/>
  <c r="E79" i="30"/>
  <c r="BJ79" i="30"/>
  <c r="C79" i="30"/>
  <c r="G79" i="30"/>
  <c r="BH79" i="30"/>
  <c r="D79" i="30"/>
  <c r="B79" i="30"/>
  <c r="F79" i="30"/>
  <c r="H79" i="30"/>
  <c r="AV79" i="30"/>
  <c r="BI79" i="30"/>
  <c r="HJ47" i="30"/>
  <c r="HF47" i="30"/>
  <c r="HB47" i="30"/>
  <c r="GX47" i="30"/>
  <c r="GT47" i="30"/>
  <c r="GP47" i="30"/>
  <c r="GL47" i="30"/>
  <c r="GH47" i="30"/>
  <c r="GD47" i="30"/>
  <c r="EF47" i="30"/>
  <c r="EB47" i="30"/>
  <c r="DX47" i="30"/>
  <c r="DH47" i="30"/>
  <c r="DD47" i="30"/>
  <c r="CZ47" i="30"/>
  <c r="CJ47" i="30"/>
  <c r="CF47" i="30"/>
  <c r="CB47" i="30"/>
  <c r="HI47" i="30"/>
  <c r="HE47" i="30"/>
  <c r="HA47" i="30"/>
  <c r="GW47" i="30"/>
  <c r="GS47" i="30"/>
  <c r="GO47" i="30"/>
  <c r="GK47" i="30"/>
  <c r="GG47" i="30"/>
  <c r="GC47" i="30"/>
  <c r="EE47" i="30"/>
  <c r="EA47" i="30"/>
  <c r="DW47" i="30"/>
  <c r="DG47" i="30"/>
  <c r="DC47" i="30"/>
  <c r="CY47" i="30"/>
  <c r="CI47" i="30"/>
  <c r="CA47" i="30"/>
  <c r="HH47" i="30"/>
  <c r="HD47" i="30"/>
  <c r="GZ47" i="30"/>
  <c r="GV47" i="30"/>
  <c r="GR47" i="30"/>
  <c r="GN47" i="30"/>
  <c r="GJ47" i="30"/>
  <c r="GF47" i="30"/>
  <c r="GB47" i="30"/>
  <c r="EH47" i="30"/>
  <c r="ED47" i="30"/>
  <c r="DZ47" i="30"/>
  <c r="DJ47" i="30"/>
  <c r="DF47" i="30"/>
  <c r="DB47" i="30"/>
  <c r="CL47" i="30"/>
  <c r="CH47" i="30"/>
  <c r="CD47" i="30"/>
  <c r="HG47" i="30"/>
  <c r="HC47" i="30"/>
  <c r="GY47" i="30"/>
  <c r="GU47" i="30"/>
  <c r="GQ47" i="30"/>
  <c r="GM47" i="30"/>
  <c r="GI47" i="30"/>
  <c r="GE47" i="30"/>
  <c r="GA47" i="30"/>
  <c r="EG47" i="30"/>
  <c r="EC47" i="30"/>
  <c r="DY47" i="30"/>
  <c r="DI47" i="30"/>
  <c r="DE47" i="30"/>
  <c r="DA47" i="30"/>
  <c r="CK47" i="30"/>
  <c r="CG47" i="30"/>
  <c r="CC47" i="30"/>
  <c r="C47" i="30"/>
  <c r="G47" i="30"/>
  <c r="AV47" i="30"/>
  <c r="A47" i="30"/>
  <c r="E49" i="85" s="1"/>
  <c r="E47" i="30"/>
  <c r="BI47" i="30"/>
  <c r="B47" i="30"/>
  <c r="F47" i="30"/>
  <c r="BJ47" i="30"/>
  <c r="D47" i="30"/>
  <c r="BH47" i="30"/>
  <c r="H47" i="30"/>
  <c r="ES177" i="37"/>
  <c r="AA177" i="85" s="1"/>
  <c r="ET177" i="37"/>
  <c r="ES145" i="37"/>
  <c r="AA145" i="85" s="1"/>
  <c r="ET145" i="37"/>
  <c r="ES109" i="37"/>
  <c r="AA109" i="85" s="1"/>
  <c r="ET109" i="37"/>
  <c r="ES77" i="37"/>
  <c r="AA77" i="85" s="1"/>
  <c r="ET77" i="37"/>
  <c r="ES45" i="37"/>
  <c r="AA45" i="85" s="1"/>
  <c r="ET45" i="37"/>
  <c r="ES200" i="37"/>
  <c r="AA200" i="85" s="1"/>
  <c r="ET200" i="37"/>
  <c r="ES184" i="37"/>
  <c r="AA184" i="85" s="1"/>
  <c r="ET184" i="37"/>
  <c r="ES168" i="37"/>
  <c r="AA168" i="85" s="1"/>
  <c r="ET168" i="37"/>
  <c r="ES152" i="37"/>
  <c r="AA152" i="85" s="1"/>
  <c r="ET152" i="37"/>
  <c r="ES136" i="37"/>
  <c r="AA136" i="85" s="1"/>
  <c r="ET136" i="37"/>
  <c r="ES120" i="37"/>
  <c r="AA120" i="85" s="1"/>
  <c r="ET120" i="37"/>
  <c r="ES104" i="37"/>
  <c r="AA104" i="85" s="1"/>
  <c r="ET104" i="37"/>
  <c r="ES88" i="37"/>
  <c r="AA88" i="85" s="1"/>
  <c r="ET88" i="37"/>
  <c r="ES72" i="37"/>
  <c r="AA72" i="85" s="1"/>
  <c r="ET72" i="37"/>
  <c r="ES56" i="37"/>
  <c r="AA56" i="85" s="1"/>
  <c r="ET56" i="37"/>
  <c r="ES40" i="37"/>
  <c r="AA40" i="85" s="1"/>
  <c r="ET40" i="37"/>
  <c r="FM40" i="37" s="1"/>
  <c r="ES24" i="37"/>
  <c r="AA24" i="85" s="1"/>
  <c r="ET24" i="37"/>
  <c r="FM24" i="37" s="1"/>
  <c r="ES207" i="37"/>
  <c r="AA207" i="85" s="1"/>
  <c r="ET207" i="37"/>
  <c r="ES191" i="37"/>
  <c r="AA191" i="85" s="1"/>
  <c r="ET191" i="37"/>
  <c r="ES171" i="37"/>
  <c r="AA171" i="85" s="1"/>
  <c r="ET171" i="37"/>
  <c r="ES155" i="37"/>
  <c r="AA155" i="85" s="1"/>
  <c r="ET155" i="37"/>
  <c r="ES127" i="37"/>
  <c r="AA127" i="85" s="1"/>
  <c r="ET127" i="37"/>
  <c r="ES95" i="37"/>
  <c r="AA95" i="85" s="1"/>
  <c r="ET95" i="37"/>
  <c r="ES63" i="37"/>
  <c r="AA63" i="85" s="1"/>
  <c r="ET63" i="37"/>
  <c r="ES31" i="37"/>
  <c r="AA31" i="85" s="1"/>
  <c r="ET31" i="37"/>
  <c r="FM31" i="37" s="1"/>
  <c r="ES29" i="37"/>
  <c r="AA29" i="85" s="1"/>
  <c r="ET29" i="37"/>
  <c r="FM29" i="37" s="1"/>
  <c r="ES139" i="37"/>
  <c r="AA139" i="85" s="1"/>
  <c r="ET139" i="37"/>
  <c r="ES107" i="37"/>
  <c r="AA107" i="85" s="1"/>
  <c r="ET107" i="37"/>
  <c r="ES75" i="37"/>
  <c r="AA75" i="85" s="1"/>
  <c r="ET75" i="37"/>
  <c r="ES43" i="37"/>
  <c r="AA43" i="85" s="1"/>
  <c r="ES37" i="37"/>
  <c r="AA37" i="85" s="1"/>
  <c r="ET37" i="37"/>
  <c r="FM37" i="37" s="1"/>
  <c r="ES198" i="37"/>
  <c r="AA198" i="85" s="1"/>
  <c r="ET198" i="37"/>
  <c r="ES182" i="37"/>
  <c r="AA182" i="85" s="1"/>
  <c r="ET182" i="37"/>
  <c r="ES166" i="37"/>
  <c r="AA166" i="85" s="1"/>
  <c r="ET166" i="37"/>
  <c r="ES150" i="37"/>
  <c r="AA150" i="85" s="1"/>
  <c r="ET150" i="37"/>
  <c r="ES134" i="37"/>
  <c r="AA134" i="85" s="1"/>
  <c r="ET134" i="37"/>
  <c r="ES118" i="37"/>
  <c r="AA118" i="85" s="1"/>
  <c r="ET118" i="37"/>
  <c r="ES102" i="37"/>
  <c r="AA102" i="85" s="1"/>
  <c r="ET102" i="37"/>
  <c r="ES86" i="37"/>
  <c r="AA86" i="85" s="1"/>
  <c r="ET86" i="37"/>
  <c r="ES70" i="37"/>
  <c r="AA70" i="85" s="1"/>
  <c r="ET70" i="37"/>
  <c r="ES54" i="37"/>
  <c r="AA54" i="85" s="1"/>
  <c r="ET54" i="37"/>
  <c r="ES38" i="37"/>
  <c r="AA38" i="85" s="1"/>
  <c r="ES22" i="37"/>
  <c r="AA22" i="85" s="1"/>
  <c r="ET22" i="37"/>
  <c r="FM22" i="37" s="1"/>
  <c r="ES201" i="37"/>
  <c r="AA201" i="85" s="1"/>
  <c r="ET201" i="37"/>
  <c r="ES173" i="37"/>
  <c r="AA173" i="85" s="1"/>
  <c r="ET173" i="37"/>
  <c r="ES141" i="37"/>
  <c r="AA141" i="85" s="1"/>
  <c r="ET141" i="37"/>
  <c r="ES113" i="37"/>
  <c r="AA113" i="85" s="1"/>
  <c r="ET113" i="37"/>
  <c r="ES81" i="37"/>
  <c r="AA81" i="85" s="1"/>
  <c r="ET81" i="37"/>
  <c r="ES49" i="37"/>
  <c r="AA49" i="85" s="1"/>
  <c r="ET49" i="37"/>
  <c r="ES185" i="37"/>
  <c r="AA185" i="85" s="1"/>
  <c r="ET185" i="37"/>
  <c r="ES153" i="37"/>
  <c r="AA153" i="85" s="1"/>
  <c r="ET153" i="37"/>
  <c r="ES117" i="37"/>
  <c r="AA117" i="85" s="1"/>
  <c r="ET117" i="37"/>
  <c r="ES85" i="37"/>
  <c r="AA85" i="85" s="1"/>
  <c r="ET85" i="37"/>
  <c r="ES53" i="37"/>
  <c r="AA53" i="85" s="1"/>
  <c r="ET53" i="37"/>
  <c r="ES204" i="37"/>
  <c r="AA204" i="85" s="1"/>
  <c r="ET204" i="37"/>
  <c r="ES188" i="37"/>
  <c r="AA188" i="85" s="1"/>
  <c r="ET188" i="37"/>
  <c r="ES172" i="37"/>
  <c r="AA172" i="85" s="1"/>
  <c r="ET172" i="37"/>
  <c r="ES156" i="37"/>
  <c r="AA156" i="85" s="1"/>
  <c r="ET156" i="37"/>
  <c r="ES140" i="37"/>
  <c r="AA140" i="85" s="1"/>
  <c r="ET140" i="37"/>
  <c r="ES124" i="37"/>
  <c r="AA124" i="85" s="1"/>
  <c r="ET124" i="37"/>
  <c r="ES108" i="37"/>
  <c r="AA108" i="85" s="1"/>
  <c r="ET108" i="37"/>
  <c r="ES92" i="37"/>
  <c r="AA92" i="85" s="1"/>
  <c r="ET92" i="37"/>
  <c r="ES76" i="37"/>
  <c r="AA76" i="85" s="1"/>
  <c r="ET76" i="37"/>
  <c r="ES60" i="37"/>
  <c r="AA60" i="85" s="1"/>
  <c r="ET60" i="37"/>
  <c r="ES44" i="37"/>
  <c r="AA44" i="85" s="1"/>
  <c r="ET44" i="37"/>
  <c r="FM44" i="37" s="1"/>
  <c r="ES28" i="37"/>
  <c r="AA28" i="85" s="1"/>
  <c r="ET28" i="37"/>
  <c r="FM28" i="37" s="1"/>
  <c r="ES12" i="37"/>
  <c r="AA12" i="85" s="1"/>
  <c r="ET12" i="37"/>
  <c r="FM12" i="37" s="1"/>
  <c r="ES195" i="37"/>
  <c r="AA195" i="85" s="1"/>
  <c r="ET195" i="37"/>
  <c r="ES175" i="37"/>
  <c r="AA175" i="85" s="1"/>
  <c r="ET175" i="37"/>
  <c r="ES159" i="37"/>
  <c r="AA159" i="85" s="1"/>
  <c r="ET159" i="37"/>
  <c r="ES135" i="37"/>
  <c r="AA135" i="85" s="1"/>
  <c r="ET135" i="37"/>
  <c r="ES103" i="37"/>
  <c r="AA103" i="85" s="1"/>
  <c r="ET103" i="37"/>
  <c r="ES71" i="37"/>
  <c r="AA71" i="85" s="1"/>
  <c r="ET71" i="37"/>
  <c r="ES39" i="37"/>
  <c r="AA39" i="85" s="1"/>
  <c r="ET39" i="37"/>
  <c r="FM39" i="37" s="1"/>
  <c r="ES11" i="37"/>
  <c r="AA11" i="85" s="1"/>
  <c r="ET11" i="37"/>
  <c r="FM11" i="37" s="1"/>
  <c r="ES151" i="37"/>
  <c r="AA151" i="85" s="1"/>
  <c r="ET151" i="37"/>
  <c r="ES115" i="37"/>
  <c r="AA115" i="85" s="1"/>
  <c r="ET115" i="37"/>
  <c r="ES83" i="37"/>
  <c r="AA83" i="85" s="1"/>
  <c r="ET83" i="37"/>
  <c r="ES51" i="37"/>
  <c r="AA51" i="85" s="1"/>
  <c r="ET51" i="37"/>
  <c r="ES15" i="37"/>
  <c r="AA15" i="85" s="1"/>
  <c r="ET15" i="37"/>
  <c r="FM15" i="37" s="1"/>
  <c r="ES202" i="37"/>
  <c r="AA202" i="85" s="1"/>
  <c r="ET202" i="37"/>
  <c r="ES186" i="37"/>
  <c r="AA186" i="85" s="1"/>
  <c r="ET186" i="37"/>
  <c r="ES170" i="37"/>
  <c r="AA170" i="85" s="1"/>
  <c r="ET170" i="37"/>
  <c r="ES154" i="37"/>
  <c r="AA154" i="85" s="1"/>
  <c r="ET154" i="37"/>
  <c r="ES138" i="37"/>
  <c r="AA138" i="85" s="1"/>
  <c r="ET138" i="37"/>
  <c r="ES122" i="37"/>
  <c r="AA122" i="85" s="1"/>
  <c r="ET122" i="37"/>
  <c r="ES106" i="37"/>
  <c r="AA106" i="85" s="1"/>
  <c r="ET106" i="37"/>
  <c r="ES90" i="37"/>
  <c r="AA90" i="85" s="1"/>
  <c r="ET90" i="37"/>
  <c r="ES74" i="37"/>
  <c r="AA74" i="85" s="1"/>
  <c r="ET74" i="37"/>
  <c r="ES58" i="37"/>
  <c r="AA58" i="85" s="1"/>
  <c r="ET58" i="37"/>
  <c r="ES42" i="37"/>
  <c r="AA42" i="85" s="1"/>
  <c r="ET42" i="37"/>
  <c r="FM42" i="37" s="1"/>
  <c r="ES26" i="37"/>
  <c r="AA26" i="85" s="1"/>
  <c r="ET26" i="37"/>
  <c r="FM26" i="37" s="1"/>
  <c r="ES205" i="37"/>
  <c r="AA205" i="85" s="1"/>
  <c r="ET205" i="37"/>
  <c r="ES181" i="37"/>
  <c r="AA181" i="85" s="1"/>
  <c r="ET181" i="37"/>
  <c r="ES149" i="37"/>
  <c r="AA149" i="85" s="1"/>
  <c r="ET149" i="37"/>
  <c r="ES121" i="37"/>
  <c r="AA121" i="85" s="1"/>
  <c r="ET121" i="37"/>
  <c r="ES89" i="37"/>
  <c r="AA89" i="85" s="1"/>
  <c r="ET89" i="37"/>
  <c r="ES57" i="37"/>
  <c r="AA57" i="85" s="1"/>
  <c r="ET57" i="37"/>
  <c r="ES17" i="37"/>
  <c r="AA17" i="85" s="1"/>
  <c r="ET17" i="37"/>
  <c r="FM17" i="37" s="1"/>
  <c r="ES197" i="37"/>
  <c r="AA197" i="85" s="1"/>
  <c r="ET197" i="37"/>
  <c r="ES161" i="37"/>
  <c r="AA161" i="85" s="1"/>
  <c r="ET161" i="37"/>
  <c r="ES129" i="37"/>
  <c r="AA129" i="85" s="1"/>
  <c r="ET129" i="37"/>
  <c r="ES93" i="37"/>
  <c r="AA93" i="85" s="1"/>
  <c r="ET93" i="37"/>
  <c r="ES61" i="37"/>
  <c r="AA61" i="85" s="1"/>
  <c r="ET61" i="37"/>
  <c r="ES208" i="37"/>
  <c r="AA208" i="85" s="1"/>
  <c r="ET208" i="37"/>
  <c r="ES192" i="37"/>
  <c r="AA192" i="85" s="1"/>
  <c r="ET192" i="37"/>
  <c r="ES176" i="37"/>
  <c r="AA176" i="85" s="1"/>
  <c r="ET176" i="37"/>
  <c r="ES160" i="37"/>
  <c r="AA160" i="85" s="1"/>
  <c r="ET160" i="37"/>
  <c r="ES144" i="37"/>
  <c r="AA144" i="85" s="1"/>
  <c r="ET144" i="37"/>
  <c r="ES128" i="37"/>
  <c r="AA128" i="85" s="1"/>
  <c r="ET128" i="37"/>
  <c r="ES112" i="37"/>
  <c r="AA112" i="85" s="1"/>
  <c r="ET112" i="37"/>
  <c r="ES96" i="37"/>
  <c r="AA96" i="85" s="1"/>
  <c r="ET96" i="37"/>
  <c r="ES80" i="37"/>
  <c r="AA80" i="85" s="1"/>
  <c r="ET80" i="37"/>
  <c r="ES64" i="37"/>
  <c r="AA64" i="85" s="1"/>
  <c r="ET64" i="37"/>
  <c r="ES48" i="37"/>
  <c r="AA48" i="85" s="1"/>
  <c r="ET48" i="37"/>
  <c r="ES32" i="37"/>
  <c r="AA32" i="85" s="1"/>
  <c r="ET32" i="37"/>
  <c r="FM32" i="37" s="1"/>
  <c r="ES16" i="37"/>
  <c r="AA16" i="85" s="1"/>
  <c r="ET16" i="37"/>
  <c r="FM16" i="37" s="1"/>
  <c r="ES199" i="37"/>
  <c r="AA199" i="85" s="1"/>
  <c r="ET199" i="37"/>
  <c r="ES183" i="37"/>
  <c r="AA183" i="85" s="1"/>
  <c r="ET183" i="37"/>
  <c r="ES163" i="37"/>
  <c r="AA163" i="85" s="1"/>
  <c r="ET163" i="37"/>
  <c r="ES143" i="37"/>
  <c r="AA143" i="85" s="1"/>
  <c r="ET143" i="37"/>
  <c r="ES111" i="37"/>
  <c r="AA111" i="85" s="1"/>
  <c r="ET111" i="37"/>
  <c r="ES79" i="37"/>
  <c r="AA79" i="85" s="1"/>
  <c r="ET79" i="37"/>
  <c r="ES47" i="37"/>
  <c r="AA47" i="85" s="1"/>
  <c r="ET47" i="37"/>
  <c r="ES19" i="37"/>
  <c r="AA19" i="85" s="1"/>
  <c r="ET19" i="37"/>
  <c r="FM19" i="37" s="1"/>
  <c r="ES179" i="37"/>
  <c r="AA179" i="85" s="1"/>
  <c r="ET179" i="37"/>
  <c r="ES123" i="37"/>
  <c r="AA123" i="85" s="1"/>
  <c r="ET123" i="37"/>
  <c r="ES91" i="37"/>
  <c r="AA91" i="85" s="1"/>
  <c r="ET91" i="37"/>
  <c r="ES59" i="37"/>
  <c r="AA59" i="85" s="1"/>
  <c r="ET59" i="37"/>
  <c r="ES27" i="37"/>
  <c r="AA27" i="85" s="1"/>
  <c r="ET27" i="37"/>
  <c r="FM27" i="37" s="1"/>
  <c r="ES206" i="37"/>
  <c r="AA206" i="85" s="1"/>
  <c r="ET206" i="37"/>
  <c r="ES190" i="37"/>
  <c r="AA190" i="85" s="1"/>
  <c r="ET190" i="37"/>
  <c r="ES174" i="37"/>
  <c r="AA174" i="85" s="1"/>
  <c r="ET174" i="37"/>
  <c r="ES158" i="37"/>
  <c r="AA158" i="85" s="1"/>
  <c r="ET158" i="37"/>
  <c r="ES142" i="37"/>
  <c r="AA142" i="85" s="1"/>
  <c r="ET142" i="37"/>
  <c r="ES126" i="37"/>
  <c r="AA126" i="85" s="1"/>
  <c r="ET126" i="37"/>
  <c r="ES110" i="37"/>
  <c r="AA110" i="85" s="1"/>
  <c r="ET110" i="37"/>
  <c r="ES94" i="37"/>
  <c r="AA94" i="85" s="1"/>
  <c r="ET94" i="37"/>
  <c r="ES78" i="37"/>
  <c r="AA78" i="85" s="1"/>
  <c r="ET78" i="37"/>
  <c r="ES62" i="37"/>
  <c r="AA62" i="85" s="1"/>
  <c r="ET62" i="37"/>
  <c r="ES46" i="37"/>
  <c r="AA46" i="85" s="1"/>
  <c r="ET46" i="37"/>
  <c r="ES30" i="37"/>
  <c r="AA30" i="85" s="1"/>
  <c r="ET30" i="37"/>
  <c r="FM30" i="37" s="1"/>
  <c r="ES14" i="37"/>
  <c r="AA14" i="85" s="1"/>
  <c r="ET14" i="37"/>
  <c r="FM14" i="37" s="1"/>
  <c r="ES189" i="37"/>
  <c r="AA189" i="85" s="1"/>
  <c r="ET189" i="37"/>
  <c r="ES157" i="37"/>
  <c r="AA157" i="85" s="1"/>
  <c r="ET157" i="37"/>
  <c r="ES125" i="37"/>
  <c r="AA125" i="85" s="1"/>
  <c r="ET125" i="37"/>
  <c r="ES97" i="37"/>
  <c r="AA97" i="85" s="1"/>
  <c r="ET97" i="37"/>
  <c r="ES65" i="37"/>
  <c r="AA65" i="85" s="1"/>
  <c r="ET65" i="37"/>
  <c r="ES33" i="37"/>
  <c r="AA33" i="85" s="1"/>
  <c r="ET33" i="37"/>
  <c r="FM33" i="37" s="1"/>
  <c r="ES209" i="37"/>
  <c r="AA209" i="85" s="1"/>
  <c r="ET209" i="37"/>
  <c r="ES169" i="37"/>
  <c r="AA169" i="85" s="1"/>
  <c r="ET169" i="37"/>
  <c r="ES137" i="37"/>
  <c r="AA137" i="85" s="1"/>
  <c r="ET137" i="37"/>
  <c r="ES101" i="37"/>
  <c r="AA101" i="85" s="1"/>
  <c r="ET101" i="37"/>
  <c r="ES69" i="37"/>
  <c r="AA69" i="85" s="1"/>
  <c r="ET69" i="37"/>
  <c r="ES25" i="37"/>
  <c r="AA25" i="85" s="1"/>
  <c r="ET25" i="37"/>
  <c r="FM25" i="37" s="1"/>
  <c r="ES196" i="37"/>
  <c r="AA196" i="85" s="1"/>
  <c r="ET196" i="37"/>
  <c r="ES180" i="37"/>
  <c r="AA180" i="85" s="1"/>
  <c r="ET180" i="37"/>
  <c r="ES164" i="37"/>
  <c r="AA164" i="85" s="1"/>
  <c r="ET164" i="37"/>
  <c r="ES148" i="37"/>
  <c r="AA148" i="85" s="1"/>
  <c r="ET148" i="37"/>
  <c r="ES132" i="37"/>
  <c r="AA132" i="85" s="1"/>
  <c r="ET132" i="37"/>
  <c r="ES116" i="37"/>
  <c r="AA116" i="85" s="1"/>
  <c r="ET116" i="37"/>
  <c r="ES100" i="37"/>
  <c r="AA100" i="85" s="1"/>
  <c r="ET100" i="37"/>
  <c r="ES84" i="37"/>
  <c r="AA84" i="85" s="1"/>
  <c r="ET84" i="37"/>
  <c r="ES68" i="37"/>
  <c r="AA68" i="85" s="1"/>
  <c r="ET68" i="37"/>
  <c r="ES52" i="37"/>
  <c r="AA52" i="85" s="1"/>
  <c r="ET52" i="37"/>
  <c r="ES36" i="37"/>
  <c r="AA36" i="85" s="1"/>
  <c r="ET36" i="37"/>
  <c r="FM36" i="37" s="1"/>
  <c r="ES20" i="37"/>
  <c r="AA20" i="85" s="1"/>
  <c r="ET20" i="37"/>
  <c r="FM20" i="37" s="1"/>
  <c r="ES203" i="37"/>
  <c r="AA203" i="85" s="1"/>
  <c r="ET203" i="37"/>
  <c r="ES187" i="37"/>
  <c r="AA187" i="85" s="1"/>
  <c r="ET187" i="37"/>
  <c r="ES167" i="37"/>
  <c r="AA167" i="85" s="1"/>
  <c r="ET167" i="37"/>
  <c r="ES147" i="37"/>
  <c r="AA147" i="85" s="1"/>
  <c r="ET147" i="37"/>
  <c r="ES119" i="37"/>
  <c r="AA119" i="85" s="1"/>
  <c r="ET119" i="37"/>
  <c r="ES87" i="37"/>
  <c r="AA87" i="85" s="1"/>
  <c r="ET87" i="37"/>
  <c r="ES55" i="37"/>
  <c r="AA55" i="85" s="1"/>
  <c r="ET55" i="37"/>
  <c r="ES23" i="37"/>
  <c r="AA23" i="85" s="1"/>
  <c r="ET23" i="37"/>
  <c r="FM23" i="37" s="1"/>
  <c r="ES13" i="37"/>
  <c r="AA13" i="85" s="1"/>
  <c r="ET13" i="37"/>
  <c r="FM13" i="37" s="1"/>
  <c r="ES131" i="37"/>
  <c r="AA131" i="85" s="1"/>
  <c r="ET131" i="37"/>
  <c r="ES99" i="37"/>
  <c r="AA99" i="85" s="1"/>
  <c r="ET99" i="37"/>
  <c r="ES67" i="37"/>
  <c r="AA67" i="85" s="1"/>
  <c r="ET67" i="37"/>
  <c r="ES35" i="37"/>
  <c r="AA35" i="85" s="1"/>
  <c r="ET35" i="37"/>
  <c r="FM35" i="37" s="1"/>
  <c r="ES21" i="37"/>
  <c r="AA21" i="85" s="1"/>
  <c r="ET21" i="37"/>
  <c r="FM21" i="37" s="1"/>
  <c r="ES194" i="37"/>
  <c r="AA194" i="85" s="1"/>
  <c r="ET194" i="37"/>
  <c r="ES178" i="37"/>
  <c r="AA178" i="85" s="1"/>
  <c r="ET178" i="37"/>
  <c r="ES162" i="37"/>
  <c r="AA162" i="85" s="1"/>
  <c r="ET162" i="37"/>
  <c r="ES146" i="37"/>
  <c r="AA146" i="85" s="1"/>
  <c r="ET146" i="37"/>
  <c r="ES130" i="37"/>
  <c r="AA130" i="85" s="1"/>
  <c r="ET130" i="37"/>
  <c r="ES114" i="37"/>
  <c r="AA114" i="85" s="1"/>
  <c r="ET114" i="37"/>
  <c r="ES98" i="37"/>
  <c r="AA98" i="85" s="1"/>
  <c r="ET98" i="37"/>
  <c r="ES82" i="37"/>
  <c r="AA82" i="85" s="1"/>
  <c r="ET82" i="37"/>
  <c r="ES66" i="37"/>
  <c r="AA66" i="85" s="1"/>
  <c r="ET66" i="37"/>
  <c r="ES50" i="37"/>
  <c r="AA50" i="85" s="1"/>
  <c r="ET50" i="37"/>
  <c r="ES34" i="37"/>
  <c r="AA34" i="85" s="1"/>
  <c r="ET34" i="37"/>
  <c r="FM34" i="37" s="1"/>
  <c r="ES18" i="37"/>
  <c r="AA18" i="85" s="1"/>
  <c r="ET18" i="37"/>
  <c r="FM18" i="37" s="1"/>
  <c r="ES193" i="37"/>
  <c r="AA193" i="85" s="1"/>
  <c r="ET193" i="37"/>
  <c r="ES165" i="37"/>
  <c r="AA165" i="85" s="1"/>
  <c r="ET165" i="37"/>
  <c r="ES133" i="37"/>
  <c r="AA133" i="85" s="1"/>
  <c r="ET133" i="37"/>
  <c r="ES105" i="37"/>
  <c r="AA105" i="85" s="1"/>
  <c r="ET105" i="37"/>
  <c r="ES73" i="37"/>
  <c r="AA73" i="85" s="1"/>
  <c r="ET73" i="37"/>
  <c r="ES41" i="37"/>
  <c r="AA41" i="85" s="1"/>
  <c r="ET41" i="37"/>
  <c r="FM41" i="37" s="1"/>
  <c r="A8" i="30"/>
  <c r="E8" i="30"/>
  <c r="N8" i="30" s="1"/>
  <c r="D8" i="30"/>
  <c r="A7" i="84"/>
  <c r="A6" i="84"/>
  <c r="BH8" i="30"/>
  <c r="BI8" i="30" s="1"/>
  <c r="Q197" i="37"/>
  <c r="O197" i="37"/>
  <c r="K197" i="37"/>
  <c r="EY197" i="37" s="1"/>
  <c r="S197" i="37"/>
  <c r="R197" i="37"/>
  <c r="P197" i="37"/>
  <c r="N197" i="37"/>
  <c r="L197" i="37"/>
  <c r="EZ197" i="37" s="1"/>
  <c r="J197" i="37"/>
  <c r="EX197" i="37" s="1"/>
  <c r="M197" i="37"/>
  <c r="T197" i="37"/>
  <c r="U197" i="37"/>
  <c r="S161" i="37"/>
  <c r="N161" i="37"/>
  <c r="T161" i="37"/>
  <c r="L161" i="37"/>
  <c r="EZ161" i="37" s="1"/>
  <c r="R161" i="37"/>
  <c r="J161" i="37"/>
  <c r="EX161" i="37" s="1"/>
  <c r="P161" i="37"/>
  <c r="M161" i="37"/>
  <c r="O161" i="37"/>
  <c r="Q161" i="37"/>
  <c r="U161" i="37"/>
  <c r="K161" i="37"/>
  <c r="EY161" i="37" s="1"/>
  <c r="S61" i="37"/>
  <c r="U61" i="37"/>
  <c r="Q61" i="37"/>
  <c r="M61" i="37"/>
  <c r="L61" i="37"/>
  <c r="EZ61" i="37" s="1"/>
  <c r="K61" i="37"/>
  <c r="EY61" i="37" s="1"/>
  <c r="J61" i="37"/>
  <c r="EX61" i="37" s="1"/>
  <c r="O61" i="37"/>
  <c r="P61" i="37"/>
  <c r="N61" i="37"/>
  <c r="T61" i="37"/>
  <c r="R61" i="37"/>
  <c r="U208" i="37"/>
  <c r="M208" i="37"/>
  <c r="T208" i="37"/>
  <c r="S208" i="37"/>
  <c r="R208" i="37"/>
  <c r="P208" i="37"/>
  <c r="K208" i="37"/>
  <c r="EY208" i="37" s="1"/>
  <c r="O208" i="37"/>
  <c r="N208" i="37"/>
  <c r="Q208" i="37"/>
  <c r="J208" i="37"/>
  <c r="EX208" i="37" s="1"/>
  <c r="L208" i="37"/>
  <c r="EZ208" i="37" s="1"/>
  <c r="U209" i="37"/>
  <c r="P209" i="37"/>
  <c r="N209" i="37"/>
  <c r="T209" i="37"/>
  <c r="L209" i="37"/>
  <c r="EZ209" i="37" s="1"/>
  <c r="R209" i="37"/>
  <c r="J209" i="37"/>
  <c r="EX209" i="37" s="1"/>
  <c r="O209" i="37"/>
  <c r="M209" i="37"/>
  <c r="S209" i="37"/>
  <c r="Q209" i="37"/>
  <c r="K209" i="37"/>
  <c r="EY209" i="37" s="1"/>
  <c r="F177" i="37"/>
  <c r="S169" i="37"/>
  <c r="N169" i="37"/>
  <c r="T169" i="37"/>
  <c r="L169" i="37"/>
  <c r="EZ169" i="37" s="1"/>
  <c r="R169" i="37"/>
  <c r="J169" i="37"/>
  <c r="EX169" i="37" s="1"/>
  <c r="P169" i="37"/>
  <c r="M169" i="37"/>
  <c r="O169" i="37"/>
  <c r="Q169" i="37"/>
  <c r="U169" i="37"/>
  <c r="K169" i="37"/>
  <c r="EY169" i="37" s="1"/>
  <c r="F145" i="37"/>
  <c r="U137" i="37"/>
  <c r="N137" i="37"/>
  <c r="T137" i="37"/>
  <c r="L137" i="37"/>
  <c r="EZ137" i="37" s="1"/>
  <c r="R137" i="37"/>
  <c r="J137" i="37"/>
  <c r="EX137" i="37" s="1"/>
  <c r="P137" i="37"/>
  <c r="O137" i="37"/>
  <c r="M137" i="37"/>
  <c r="S137" i="37"/>
  <c r="K137" i="37"/>
  <c r="EY137" i="37" s="1"/>
  <c r="Q137" i="37"/>
  <c r="F109" i="37"/>
  <c r="U101" i="37"/>
  <c r="R101" i="37"/>
  <c r="J101" i="37"/>
  <c r="EX101" i="37" s="1"/>
  <c r="P101" i="37"/>
  <c r="N101" i="37"/>
  <c r="T101" i="37"/>
  <c r="L101" i="37"/>
  <c r="EZ101" i="37" s="1"/>
  <c r="S101" i="37"/>
  <c r="Q101" i="37"/>
  <c r="K101" i="37"/>
  <c r="EY101" i="37" s="1"/>
  <c r="O101" i="37"/>
  <c r="M101" i="37"/>
  <c r="F77" i="37"/>
  <c r="S69" i="37"/>
  <c r="U69" i="37"/>
  <c r="Q69" i="37"/>
  <c r="M69" i="37"/>
  <c r="T69" i="37"/>
  <c r="P69" i="37"/>
  <c r="K69" i="37"/>
  <c r="EY69" i="37" s="1"/>
  <c r="J69" i="37"/>
  <c r="EX69" i="37" s="1"/>
  <c r="O69" i="37"/>
  <c r="N69" i="37"/>
  <c r="L69" i="37"/>
  <c r="EZ69" i="37" s="1"/>
  <c r="R69" i="37"/>
  <c r="F200" i="37"/>
  <c r="S196" i="37"/>
  <c r="P196" i="37"/>
  <c r="N196" i="37"/>
  <c r="T196" i="37"/>
  <c r="L196" i="37"/>
  <c r="EZ196" i="37" s="1"/>
  <c r="R196" i="37"/>
  <c r="J196" i="37"/>
  <c r="EX196" i="37" s="1"/>
  <c r="M196" i="37"/>
  <c r="K196" i="37"/>
  <c r="EY196" i="37" s="1"/>
  <c r="Q196" i="37"/>
  <c r="O196" i="37"/>
  <c r="U196" i="37"/>
  <c r="F184" i="37"/>
  <c r="U180" i="37"/>
  <c r="J180" i="37"/>
  <c r="EX180" i="37" s="1"/>
  <c r="O180" i="37"/>
  <c r="T180" i="37"/>
  <c r="M180" i="37"/>
  <c r="N180" i="37"/>
  <c r="S180" i="37"/>
  <c r="Q180" i="37"/>
  <c r="R180" i="37"/>
  <c r="L180" i="37"/>
  <c r="EZ180" i="37" s="1"/>
  <c r="K180" i="37"/>
  <c r="EY180" i="37" s="1"/>
  <c r="P180" i="37"/>
  <c r="F168" i="37"/>
  <c r="Q164" i="37"/>
  <c r="O164" i="37"/>
  <c r="K164" i="37"/>
  <c r="EY164" i="37" s="1"/>
  <c r="S164" i="37"/>
  <c r="T164" i="37"/>
  <c r="N164" i="37"/>
  <c r="P164" i="37"/>
  <c r="J164" i="37"/>
  <c r="EX164" i="37" s="1"/>
  <c r="L164" i="37"/>
  <c r="EZ164" i="37" s="1"/>
  <c r="M164" i="37"/>
  <c r="R164" i="37"/>
  <c r="U164" i="37"/>
  <c r="F152" i="37"/>
  <c r="S148" i="37"/>
  <c r="L148" i="37"/>
  <c r="EZ148" i="37" s="1"/>
  <c r="U148" i="37"/>
  <c r="N148" i="37"/>
  <c r="P148" i="37"/>
  <c r="T148" i="37"/>
  <c r="M148" i="37"/>
  <c r="Q148" i="37"/>
  <c r="J148" i="37"/>
  <c r="EX148" i="37" s="1"/>
  <c r="R148" i="37"/>
  <c r="K148" i="37"/>
  <c r="EY148" i="37" s="1"/>
  <c r="O148" i="37"/>
  <c r="F136" i="37"/>
  <c r="S132" i="37"/>
  <c r="R132" i="37"/>
  <c r="J132" i="37"/>
  <c r="EX132" i="37" s="1"/>
  <c r="P132" i="37"/>
  <c r="N132" i="37"/>
  <c r="T132" i="37"/>
  <c r="L132" i="37"/>
  <c r="EZ132" i="37" s="1"/>
  <c r="O132" i="37"/>
  <c r="M132" i="37"/>
  <c r="Q132" i="37"/>
  <c r="U132" i="37"/>
  <c r="K132" i="37"/>
  <c r="EY132" i="37" s="1"/>
  <c r="F120" i="37"/>
  <c r="S116" i="37"/>
  <c r="N116" i="37"/>
  <c r="T116" i="37"/>
  <c r="L116" i="37"/>
  <c r="EZ116" i="37" s="1"/>
  <c r="R116" i="37"/>
  <c r="J116" i="37"/>
  <c r="EX116" i="37" s="1"/>
  <c r="P116" i="37"/>
  <c r="Q116" i="37"/>
  <c r="U116" i="37"/>
  <c r="K116" i="37"/>
  <c r="EY116" i="37" s="1"/>
  <c r="M116" i="37"/>
  <c r="O116" i="37"/>
  <c r="F104" i="37"/>
  <c r="Q100" i="37"/>
  <c r="O100" i="37"/>
  <c r="K100" i="37"/>
  <c r="EY100" i="37" s="1"/>
  <c r="S100" i="37"/>
  <c r="T100" i="37"/>
  <c r="U100" i="37"/>
  <c r="R100" i="37"/>
  <c r="P100" i="37"/>
  <c r="N100" i="37"/>
  <c r="L100" i="37"/>
  <c r="EZ100" i="37" s="1"/>
  <c r="J100" i="37"/>
  <c r="EX100" i="37" s="1"/>
  <c r="M100" i="37"/>
  <c r="F88" i="37"/>
  <c r="U84" i="37"/>
  <c r="N84" i="37"/>
  <c r="P84" i="37"/>
  <c r="Q84" i="37"/>
  <c r="R84" i="37"/>
  <c r="K84" i="37"/>
  <c r="EY84" i="37" s="1"/>
  <c r="T84" i="37"/>
  <c r="O84" i="37"/>
  <c r="J84" i="37"/>
  <c r="EX84" i="37" s="1"/>
  <c r="S84" i="37"/>
  <c r="L84" i="37"/>
  <c r="EZ84" i="37" s="1"/>
  <c r="M84" i="37"/>
  <c r="F72" i="37"/>
  <c r="S68" i="37"/>
  <c r="R68" i="37"/>
  <c r="M68" i="37"/>
  <c r="Q68" i="37"/>
  <c r="U68" i="37"/>
  <c r="P68" i="37"/>
  <c r="J68" i="37"/>
  <c r="EX68" i="37" s="1"/>
  <c r="T68" i="37"/>
  <c r="N68" i="37"/>
  <c r="L68" i="37"/>
  <c r="EZ68" i="37" s="1"/>
  <c r="O68" i="37"/>
  <c r="K68" i="37"/>
  <c r="EY68" i="37" s="1"/>
  <c r="F56" i="37"/>
  <c r="S52" i="37"/>
  <c r="T52" i="37"/>
  <c r="L52" i="37"/>
  <c r="EZ52" i="37" s="1"/>
  <c r="R52" i="37"/>
  <c r="J52" i="37"/>
  <c r="EX52" i="37" s="1"/>
  <c r="P52" i="37"/>
  <c r="N52" i="37"/>
  <c r="Q52" i="37"/>
  <c r="U52" i="37"/>
  <c r="M52" i="37"/>
  <c r="K52" i="37"/>
  <c r="EY52" i="37" s="1"/>
  <c r="O52" i="37"/>
  <c r="F40" i="37"/>
  <c r="F24" i="37"/>
  <c r="F207" i="37"/>
  <c r="U203" i="37"/>
  <c r="M203" i="37"/>
  <c r="T203" i="37"/>
  <c r="N203" i="37"/>
  <c r="K203" i="37"/>
  <c r="EY203" i="37" s="1"/>
  <c r="P203" i="37"/>
  <c r="J203" i="37"/>
  <c r="EX203" i="37" s="1"/>
  <c r="Q203" i="37"/>
  <c r="L203" i="37"/>
  <c r="EZ203" i="37" s="1"/>
  <c r="O203" i="37"/>
  <c r="R203" i="37"/>
  <c r="S203" i="37"/>
  <c r="F191" i="37"/>
  <c r="S187" i="37"/>
  <c r="T187" i="37"/>
  <c r="N187" i="37"/>
  <c r="R187" i="37"/>
  <c r="M187" i="37"/>
  <c r="Q187" i="37"/>
  <c r="L187" i="37"/>
  <c r="EZ187" i="37" s="1"/>
  <c r="U187" i="37"/>
  <c r="P187" i="37"/>
  <c r="J187" i="37"/>
  <c r="EX187" i="37" s="1"/>
  <c r="K187" i="37"/>
  <c r="EY187" i="37" s="1"/>
  <c r="O187" i="37"/>
  <c r="F171" i="37"/>
  <c r="U167" i="37"/>
  <c r="P167" i="37"/>
  <c r="N167" i="37"/>
  <c r="T167" i="37"/>
  <c r="L167" i="37"/>
  <c r="EZ167" i="37" s="1"/>
  <c r="R167" i="37"/>
  <c r="J167" i="37"/>
  <c r="EX167" i="37" s="1"/>
  <c r="K167" i="37"/>
  <c r="EY167" i="37" s="1"/>
  <c r="M167" i="37"/>
  <c r="O167" i="37"/>
  <c r="Q167" i="37"/>
  <c r="S167" i="37"/>
  <c r="S147" i="37"/>
  <c r="N147" i="37"/>
  <c r="T147" i="37"/>
  <c r="L147" i="37"/>
  <c r="EZ147" i="37" s="1"/>
  <c r="R147" i="37"/>
  <c r="J147" i="37"/>
  <c r="EX147" i="37" s="1"/>
  <c r="P147" i="37"/>
  <c r="M147" i="37"/>
  <c r="Q147" i="37"/>
  <c r="U147" i="37"/>
  <c r="K147" i="37"/>
  <c r="EY147" i="37" s="1"/>
  <c r="O147" i="37"/>
  <c r="F127" i="37"/>
  <c r="O119" i="37"/>
  <c r="K119" i="37"/>
  <c r="EY119" i="37" s="1"/>
  <c r="S119" i="37"/>
  <c r="Q119" i="37"/>
  <c r="R119" i="37"/>
  <c r="U119" i="37"/>
  <c r="T119" i="37"/>
  <c r="N119" i="37"/>
  <c r="P119" i="37"/>
  <c r="J119" i="37"/>
  <c r="EX119" i="37" s="1"/>
  <c r="L119" i="37"/>
  <c r="EZ119" i="37" s="1"/>
  <c r="M119" i="37"/>
  <c r="F95" i="37"/>
  <c r="U87" i="37"/>
  <c r="T87" i="37"/>
  <c r="L87" i="37"/>
  <c r="EZ87" i="37" s="1"/>
  <c r="R87" i="37"/>
  <c r="J87" i="37"/>
  <c r="EX87" i="37" s="1"/>
  <c r="P87" i="37"/>
  <c r="N87" i="37"/>
  <c r="Q87" i="37"/>
  <c r="K87" i="37"/>
  <c r="EY87" i="37" s="1"/>
  <c r="O87" i="37"/>
  <c r="S87" i="37"/>
  <c r="M87" i="37"/>
  <c r="F63" i="37"/>
  <c r="U55" i="37"/>
  <c r="O55" i="37"/>
  <c r="J55" i="37"/>
  <c r="EX55" i="37" s="1"/>
  <c r="N55" i="37"/>
  <c r="R55" i="37"/>
  <c r="K55" i="37"/>
  <c r="EY55" i="37" s="1"/>
  <c r="T55" i="37"/>
  <c r="S55" i="37"/>
  <c r="L55" i="37"/>
  <c r="EZ55" i="37" s="1"/>
  <c r="M55" i="37"/>
  <c r="P55" i="37"/>
  <c r="Q55" i="37"/>
  <c r="F31" i="37"/>
  <c r="F29" i="37"/>
  <c r="F139" i="37"/>
  <c r="U131" i="37"/>
  <c r="R131" i="37"/>
  <c r="O131" i="37"/>
  <c r="L131" i="37"/>
  <c r="EZ131" i="37" s="1"/>
  <c r="M131" i="37"/>
  <c r="S131" i="37"/>
  <c r="P131" i="37"/>
  <c r="Q131" i="37"/>
  <c r="J131" i="37"/>
  <c r="EX131" i="37" s="1"/>
  <c r="T131" i="37"/>
  <c r="N131" i="37"/>
  <c r="K131" i="37"/>
  <c r="EY131" i="37" s="1"/>
  <c r="F107" i="37"/>
  <c r="S99" i="37"/>
  <c r="P99" i="37"/>
  <c r="N99" i="37"/>
  <c r="T99" i="37"/>
  <c r="L99" i="37"/>
  <c r="EZ99" i="37" s="1"/>
  <c r="R99" i="37"/>
  <c r="J99" i="37"/>
  <c r="EX99" i="37" s="1"/>
  <c r="Q99" i="37"/>
  <c r="U99" i="37"/>
  <c r="K99" i="37"/>
  <c r="EY99" i="37" s="1"/>
  <c r="O99" i="37"/>
  <c r="M99" i="37"/>
  <c r="F75" i="37"/>
  <c r="U67" i="37"/>
  <c r="N67" i="37"/>
  <c r="J67" i="37"/>
  <c r="EX67" i="37" s="1"/>
  <c r="O67" i="37"/>
  <c r="L67" i="37"/>
  <c r="EZ67" i="37" s="1"/>
  <c r="S67" i="37"/>
  <c r="P67" i="37"/>
  <c r="R67" i="37"/>
  <c r="T67" i="37"/>
  <c r="M67" i="37"/>
  <c r="K67" i="37"/>
  <c r="EY67" i="37" s="1"/>
  <c r="Q67" i="37"/>
  <c r="U194" i="37"/>
  <c r="N194" i="37"/>
  <c r="T194" i="37"/>
  <c r="L194" i="37"/>
  <c r="EZ194" i="37" s="1"/>
  <c r="R194" i="37"/>
  <c r="J194" i="37"/>
  <c r="EX194" i="37" s="1"/>
  <c r="P194" i="37"/>
  <c r="S194" i="37"/>
  <c r="Q194" i="37"/>
  <c r="K194" i="37"/>
  <c r="EY194" i="37" s="1"/>
  <c r="O194" i="37"/>
  <c r="M194" i="37"/>
  <c r="S178" i="37"/>
  <c r="N178" i="37"/>
  <c r="L178" i="37"/>
  <c r="EZ178" i="37" s="1"/>
  <c r="O178" i="37"/>
  <c r="J178" i="37"/>
  <c r="EX178" i="37" s="1"/>
  <c r="M178" i="37"/>
  <c r="Q178" i="37"/>
  <c r="K178" i="37"/>
  <c r="EY178" i="37" s="1"/>
  <c r="T178" i="37"/>
  <c r="U178" i="37"/>
  <c r="R178" i="37"/>
  <c r="P178" i="37"/>
  <c r="S162" i="37"/>
  <c r="Q162" i="37"/>
  <c r="O162" i="37"/>
  <c r="K162" i="37"/>
  <c r="EY162" i="37" s="1"/>
  <c r="R162" i="37"/>
  <c r="P162" i="37"/>
  <c r="N162" i="37"/>
  <c r="L162" i="37"/>
  <c r="EZ162" i="37" s="1"/>
  <c r="J162" i="37"/>
  <c r="EX162" i="37" s="1"/>
  <c r="M162" i="37"/>
  <c r="T162" i="37"/>
  <c r="U162" i="37"/>
  <c r="U146" i="37"/>
  <c r="R146" i="37"/>
  <c r="O146" i="37"/>
  <c r="T146" i="37"/>
  <c r="Q146" i="37"/>
  <c r="S146" i="37"/>
  <c r="J146" i="37"/>
  <c r="EX146" i="37" s="1"/>
  <c r="N146" i="37"/>
  <c r="K146" i="37"/>
  <c r="EY146" i="37" s="1"/>
  <c r="P146" i="37"/>
  <c r="M146" i="37"/>
  <c r="L146" i="37"/>
  <c r="EZ146" i="37" s="1"/>
  <c r="S130" i="37"/>
  <c r="Q130" i="37"/>
  <c r="L130" i="37"/>
  <c r="EZ130" i="37" s="1"/>
  <c r="U130" i="37"/>
  <c r="P130" i="37"/>
  <c r="J130" i="37"/>
  <c r="EX130" i="37" s="1"/>
  <c r="T130" i="37"/>
  <c r="N130" i="37"/>
  <c r="R130" i="37"/>
  <c r="M130" i="37"/>
  <c r="K130" i="37"/>
  <c r="EY130" i="37" s="1"/>
  <c r="O130" i="37"/>
  <c r="U114" i="37"/>
  <c r="T114" i="37"/>
  <c r="L114" i="37"/>
  <c r="EZ114" i="37" s="1"/>
  <c r="R114" i="37"/>
  <c r="J114" i="37"/>
  <c r="EX114" i="37" s="1"/>
  <c r="P114" i="37"/>
  <c r="N114" i="37"/>
  <c r="K114" i="37"/>
  <c r="EY114" i="37" s="1"/>
  <c r="M114" i="37"/>
  <c r="O114" i="37"/>
  <c r="Q114" i="37"/>
  <c r="S114" i="37"/>
  <c r="O98" i="37"/>
  <c r="K98" i="37"/>
  <c r="EY98" i="37" s="1"/>
  <c r="S98" i="37"/>
  <c r="Q98" i="37"/>
  <c r="R98" i="37"/>
  <c r="U98" i="37"/>
  <c r="T98" i="37"/>
  <c r="N98" i="37"/>
  <c r="P98" i="37"/>
  <c r="J98" i="37"/>
  <c r="EX98" i="37" s="1"/>
  <c r="L98" i="37"/>
  <c r="EZ98" i="37" s="1"/>
  <c r="M98" i="37"/>
  <c r="S82" i="37"/>
  <c r="M82" i="37"/>
  <c r="U82" i="37"/>
  <c r="Q82" i="37"/>
  <c r="R82" i="37"/>
  <c r="L82" i="37"/>
  <c r="EZ82" i="37" s="1"/>
  <c r="K82" i="37"/>
  <c r="EY82" i="37" s="1"/>
  <c r="P82" i="37"/>
  <c r="J82" i="37"/>
  <c r="EX82" i="37" s="1"/>
  <c r="O82" i="37"/>
  <c r="T82" i="37"/>
  <c r="N82" i="37"/>
  <c r="U66" i="37"/>
  <c r="N66" i="37"/>
  <c r="T66" i="37"/>
  <c r="L66" i="37"/>
  <c r="EZ66" i="37" s="1"/>
  <c r="J66" i="37"/>
  <c r="EX66" i="37" s="1"/>
  <c r="R66" i="37"/>
  <c r="P66" i="37"/>
  <c r="K66" i="37"/>
  <c r="EY66" i="37" s="1"/>
  <c r="O66" i="37"/>
  <c r="S66" i="37"/>
  <c r="M66" i="37"/>
  <c r="Q66" i="37"/>
  <c r="F54" i="37"/>
  <c r="U50" i="37"/>
  <c r="P50" i="37"/>
  <c r="N50" i="37"/>
  <c r="T50" i="37"/>
  <c r="L50" i="37"/>
  <c r="EZ50" i="37" s="1"/>
  <c r="R50" i="37"/>
  <c r="J50" i="37"/>
  <c r="EX50" i="37" s="1"/>
  <c r="K50" i="37"/>
  <c r="EY50" i="37" s="1"/>
  <c r="O50" i="37"/>
  <c r="S50" i="37"/>
  <c r="M50" i="37"/>
  <c r="Q50" i="37"/>
  <c r="S193" i="37"/>
  <c r="R193" i="37"/>
  <c r="J193" i="37"/>
  <c r="EX193" i="37" s="1"/>
  <c r="P193" i="37"/>
  <c r="N193" i="37"/>
  <c r="T193" i="37"/>
  <c r="L193" i="37"/>
  <c r="EZ193" i="37" s="1"/>
  <c r="M193" i="37"/>
  <c r="Q193" i="37"/>
  <c r="K193" i="37"/>
  <c r="EY193" i="37" s="1"/>
  <c r="U193" i="37"/>
  <c r="O193" i="37"/>
  <c r="S165" i="37"/>
  <c r="R165" i="37"/>
  <c r="J165" i="37"/>
  <c r="EX165" i="37" s="1"/>
  <c r="P165" i="37"/>
  <c r="N165" i="37"/>
  <c r="T165" i="37"/>
  <c r="L165" i="37"/>
  <c r="EZ165" i="37" s="1"/>
  <c r="U165" i="37"/>
  <c r="O165" i="37"/>
  <c r="M165" i="37"/>
  <c r="Q165" i="37"/>
  <c r="K165" i="37"/>
  <c r="EY165" i="37" s="1"/>
  <c r="S133" i="37"/>
  <c r="U133" i="37"/>
  <c r="Q133" i="37"/>
  <c r="M133" i="37"/>
  <c r="L133" i="37"/>
  <c r="EZ133" i="37" s="1"/>
  <c r="P133" i="37"/>
  <c r="J133" i="37"/>
  <c r="EX133" i="37" s="1"/>
  <c r="T133" i="37"/>
  <c r="N133" i="37"/>
  <c r="K133" i="37"/>
  <c r="EY133" i="37" s="1"/>
  <c r="R133" i="37"/>
  <c r="O133" i="37"/>
  <c r="S105" i="37"/>
  <c r="T105" i="37"/>
  <c r="N105" i="37"/>
  <c r="R105" i="37"/>
  <c r="M105" i="37"/>
  <c r="Q105" i="37"/>
  <c r="L105" i="37"/>
  <c r="EZ105" i="37" s="1"/>
  <c r="U105" i="37"/>
  <c r="P105" i="37"/>
  <c r="J105" i="37"/>
  <c r="EX105" i="37" s="1"/>
  <c r="K105" i="37"/>
  <c r="EY105" i="37" s="1"/>
  <c r="O105" i="37"/>
  <c r="S73" i="37"/>
  <c r="P73" i="37"/>
  <c r="J73" i="37"/>
  <c r="EX73" i="37" s="1"/>
  <c r="N73" i="37"/>
  <c r="T73" i="37"/>
  <c r="M73" i="37"/>
  <c r="R73" i="37"/>
  <c r="L73" i="37"/>
  <c r="EZ73" i="37" s="1"/>
  <c r="K73" i="37"/>
  <c r="EY73" i="37" s="1"/>
  <c r="Q73" i="37"/>
  <c r="O73" i="37"/>
  <c r="U73" i="37"/>
  <c r="S177" i="37"/>
  <c r="T177" i="37"/>
  <c r="N177" i="37"/>
  <c r="R177" i="37"/>
  <c r="M177" i="37"/>
  <c r="Q177" i="37"/>
  <c r="L177" i="37"/>
  <c r="EZ177" i="37" s="1"/>
  <c r="U177" i="37"/>
  <c r="P177" i="37"/>
  <c r="J177" i="37"/>
  <c r="EX177" i="37" s="1"/>
  <c r="K177" i="37"/>
  <c r="EY177" i="37" s="1"/>
  <c r="O177" i="37"/>
  <c r="U145" i="37"/>
  <c r="N145" i="37"/>
  <c r="T145" i="37"/>
  <c r="L145" i="37"/>
  <c r="EZ145" i="37" s="1"/>
  <c r="R145" i="37"/>
  <c r="J145" i="37"/>
  <c r="EX145" i="37" s="1"/>
  <c r="P145" i="37"/>
  <c r="O145" i="37"/>
  <c r="M145" i="37"/>
  <c r="S145" i="37"/>
  <c r="K145" i="37"/>
  <c r="EY145" i="37" s="1"/>
  <c r="Q145" i="37"/>
  <c r="S109" i="37"/>
  <c r="R109" i="37"/>
  <c r="M109" i="37"/>
  <c r="Q109" i="37"/>
  <c r="L109" i="37"/>
  <c r="EZ109" i="37" s="1"/>
  <c r="U109" i="37"/>
  <c r="P109" i="37"/>
  <c r="J109" i="37"/>
  <c r="EX109" i="37" s="1"/>
  <c r="T109" i="37"/>
  <c r="N109" i="37"/>
  <c r="K109" i="37"/>
  <c r="EY109" i="37" s="1"/>
  <c r="O109" i="37"/>
  <c r="F85" i="37"/>
  <c r="K45" i="37"/>
  <c r="EY45" i="37" s="1"/>
  <c r="S45" i="37"/>
  <c r="O45" i="37"/>
  <c r="T45" i="37"/>
  <c r="U45" i="37"/>
  <c r="R45" i="37"/>
  <c r="P45" i="37"/>
  <c r="Q45" i="37"/>
  <c r="N45" i="37"/>
  <c r="L45" i="37"/>
  <c r="EZ45" i="37" s="1"/>
  <c r="J45" i="37"/>
  <c r="EX45" i="37" s="1"/>
  <c r="M45" i="37"/>
  <c r="S200" i="37"/>
  <c r="R200" i="37"/>
  <c r="J200" i="37"/>
  <c r="EX200" i="37" s="1"/>
  <c r="P200" i="37"/>
  <c r="N200" i="37"/>
  <c r="T200" i="37"/>
  <c r="L200" i="37"/>
  <c r="EZ200" i="37" s="1"/>
  <c r="M200" i="37"/>
  <c r="Q200" i="37"/>
  <c r="K200" i="37"/>
  <c r="EY200" i="37" s="1"/>
  <c r="U200" i="37"/>
  <c r="O200" i="37"/>
  <c r="S184" i="37"/>
  <c r="T184" i="37"/>
  <c r="L184" i="37"/>
  <c r="EZ184" i="37" s="1"/>
  <c r="Q184" i="37"/>
  <c r="P184" i="37"/>
  <c r="U184" i="37"/>
  <c r="M184" i="37"/>
  <c r="K184" i="37"/>
  <c r="EY184" i="37" s="1"/>
  <c r="J184" i="37"/>
  <c r="EX184" i="37" s="1"/>
  <c r="O184" i="37"/>
  <c r="N184" i="37"/>
  <c r="R184" i="37"/>
  <c r="K168" i="37"/>
  <c r="EY168" i="37" s="1"/>
  <c r="S168" i="37"/>
  <c r="Q168" i="37"/>
  <c r="O168" i="37"/>
  <c r="T168" i="37"/>
  <c r="N168" i="37"/>
  <c r="P168" i="37"/>
  <c r="J168" i="37"/>
  <c r="EX168" i="37" s="1"/>
  <c r="L168" i="37"/>
  <c r="EZ168" i="37" s="1"/>
  <c r="M168" i="37"/>
  <c r="R168" i="37"/>
  <c r="U168" i="37"/>
  <c r="S120" i="37"/>
  <c r="P120" i="37"/>
  <c r="N120" i="37"/>
  <c r="T120" i="37"/>
  <c r="L120" i="37"/>
  <c r="EZ120" i="37" s="1"/>
  <c r="R120" i="37"/>
  <c r="J120" i="37"/>
  <c r="EX120" i="37" s="1"/>
  <c r="M120" i="37"/>
  <c r="Q120" i="37"/>
  <c r="K120" i="37"/>
  <c r="EY120" i="37" s="1"/>
  <c r="U120" i="37"/>
  <c r="O120" i="37"/>
  <c r="K104" i="37"/>
  <c r="EY104" i="37" s="1"/>
  <c r="R104" i="37"/>
  <c r="Q104" i="37"/>
  <c r="L104" i="37"/>
  <c r="EZ104" i="37" s="1"/>
  <c r="N104" i="37"/>
  <c r="M104" i="37"/>
  <c r="O104" i="37"/>
  <c r="S104" i="37"/>
  <c r="J104" i="37"/>
  <c r="EX104" i="37" s="1"/>
  <c r="T104" i="37"/>
  <c r="U104" i="37"/>
  <c r="P104" i="37"/>
  <c r="U88" i="37"/>
  <c r="J88" i="37"/>
  <c r="EX88" i="37" s="1"/>
  <c r="K88" i="37"/>
  <c r="EY88" i="37" s="1"/>
  <c r="Q88" i="37"/>
  <c r="N88" i="37"/>
  <c r="O88" i="37"/>
  <c r="L88" i="37"/>
  <c r="EZ88" i="37" s="1"/>
  <c r="R88" i="37"/>
  <c r="S88" i="37"/>
  <c r="P88" i="37"/>
  <c r="T88" i="37"/>
  <c r="M88" i="37"/>
  <c r="F76" i="37"/>
  <c r="Q72" i="37"/>
  <c r="O72" i="37"/>
  <c r="K72" i="37"/>
  <c r="EY72" i="37" s="1"/>
  <c r="S72" i="37"/>
  <c r="T72" i="37"/>
  <c r="N72" i="37"/>
  <c r="P72" i="37"/>
  <c r="J72" i="37"/>
  <c r="EX72" i="37" s="1"/>
  <c r="L72" i="37"/>
  <c r="EZ72" i="37" s="1"/>
  <c r="M72" i="37"/>
  <c r="R72" i="37"/>
  <c r="U72" i="37"/>
  <c r="F60" i="37"/>
  <c r="S56" i="37"/>
  <c r="T56" i="37"/>
  <c r="L56" i="37"/>
  <c r="EZ56" i="37" s="1"/>
  <c r="R56" i="37"/>
  <c r="J56" i="37"/>
  <c r="EX56" i="37" s="1"/>
  <c r="P56" i="37"/>
  <c r="N56" i="37"/>
  <c r="M56" i="37"/>
  <c r="Q56" i="37"/>
  <c r="U56" i="37"/>
  <c r="K56" i="37"/>
  <c r="EY56" i="37" s="1"/>
  <c r="O56" i="37"/>
  <c r="F44" i="37"/>
  <c r="F28" i="37"/>
  <c r="F12" i="37"/>
  <c r="S207" i="37"/>
  <c r="P207" i="37"/>
  <c r="N207" i="37"/>
  <c r="T207" i="37"/>
  <c r="L207" i="37"/>
  <c r="EZ207" i="37" s="1"/>
  <c r="R207" i="37"/>
  <c r="J207" i="37"/>
  <c r="EX207" i="37" s="1"/>
  <c r="M207" i="37"/>
  <c r="Q207" i="37"/>
  <c r="O207" i="37"/>
  <c r="U207" i="37"/>
  <c r="K207" i="37"/>
  <c r="EY207" i="37" s="1"/>
  <c r="F195" i="37"/>
  <c r="S191" i="37"/>
  <c r="R191" i="37"/>
  <c r="M191" i="37"/>
  <c r="Q191" i="37"/>
  <c r="L191" i="37"/>
  <c r="EZ191" i="37" s="1"/>
  <c r="U191" i="37"/>
  <c r="P191" i="37"/>
  <c r="J191" i="37"/>
  <c r="EX191" i="37" s="1"/>
  <c r="T191" i="37"/>
  <c r="N191" i="37"/>
  <c r="O191" i="37"/>
  <c r="K191" i="37"/>
  <c r="EY191" i="37" s="1"/>
  <c r="F175" i="37"/>
  <c r="S171" i="37"/>
  <c r="U171" i="37"/>
  <c r="P171" i="37"/>
  <c r="J171" i="37"/>
  <c r="EX171" i="37" s="1"/>
  <c r="T171" i="37"/>
  <c r="N171" i="37"/>
  <c r="R171" i="37"/>
  <c r="M171" i="37"/>
  <c r="Q171" i="37"/>
  <c r="L171" i="37"/>
  <c r="EZ171" i="37" s="1"/>
  <c r="O171" i="37"/>
  <c r="K171" i="37"/>
  <c r="EY171" i="37" s="1"/>
  <c r="F159" i="37"/>
  <c r="O155" i="37"/>
  <c r="K155" i="37"/>
  <c r="EY155" i="37" s="1"/>
  <c r="S155" i="37"/>
  <c r="Q155" i="37"/>
  <c r="T155" i="37"/>
  <c r="U155" i="37"/>
  <c r="J155" i="37"/>
  <c r="EX155" i="37" s="1"/>
  <c r="M155" i="37"/>
  <c r="R155" i="37"/>
  <c r="N155" i="37"/>
  <c r="P155" i="37"/>
  <c r="L155" i="37"/>
  <c r="EZ155" i="37" s="1"/>
  <c r="F135" i="37"/>
  <c r="O127" i="37"/>
  <c r="K127" i="37"/>
  <c r="EY127" i="37" s="1"/>
  <c r="S127" i="37"/>
  <c r="Q127" i="37"/>
  <c r="R127" i="37"/>
  <c r="U127" i="37"/>
  <c r="T127" i="37"/>
  <c r="N127" i="37"/>
  <c r="P127" i="37"/>
  <c r="J127" i="37"/>
  <c r="EX127" i="37" s="1"/>
  <c r="L127" i="37"/>
  <c r="EZ127" i="37" s="1"/>
  <c r="M127" i="37"/>
  <c r="F103" i="37"/>
  <c r="S95" i="37"/>
  <c r="T95" i="37"/>
  <c r="L95" i="37"/>
  <c r="EZ95" i="37" s="1"/>
  <c r="R95" i="37"/>
  <c r="J95" i="37"/>
  <c r="EX95" i="37" s="1"/>
  <c r="P95" i="37"/>
  <c r="N95" i="37"/>
  <c r="M95" i="37"/>
  <c r="K95" i="37"/>
  <c r="EY95" i="37" s="1"/>
  <c r="Q95" i="37"/>
  <c r="O95" i="37"/>
  <c r="U95" i="37"/>
  <c r="F71" i="37"/>
  <c r="U63" i="37"/>
  <c r="R63" i="37"/>
  <c r="N63" i="37"/>
  <c r="K63" i="37"/>
  <c r="EY63" i="37" s="1"/>
  <c r="T63" i="37"/>
  <c r="J63" i="37"/>
  <c r="EX63" i="37" s="1"/>
  <c r="O63" i="37"/>
  <c r="S63" i="37"/>
  <c r="L63" i="37"/>
  <c r="EZ63" i="37" s="1"/>
  <c r="M63" i="37"/>
  <c r="P63" i="37"/>
  <c r="Q63" i="37"/>
  <c r="F39" i="37"/>
  <c r="F11" i="37"/>
  <c r="F151" i="37"/>
  <c r="S139" i="37"/>
  <c r="R139" i="37"/>
  <c r="J139" i="37"/>
  <c r="EX139" i="37" s="1"/>
  <c r="P139" i="37"/>
  <c r="N139" i="37"/>
  <c r="T139" i="37"/>
  <c r="L139" i="37"/>
  <c r="EZ139" i="37" s="1"/>
  <c r="U139" i="37"/>
  <c r="M139" i="37"/>
  <c r="Q139" i="37"/>
  <c r="O139" i="37"/>
  <c r="K139" i="37"/>
  <c r="EY139" i="37" s="1"/>
  <c r="F115" i="37"/>
  <c r="S107" i="37"/>
  <c r="P107" i="37"/>
  <c r="N107" i="37"/>
  <c r="T107" i="37"/>
  <c r="L107" i="37"/>
  <c r="EZ107" i="37" s="1"/>
  <c r="R107" i="37"/>
  <c r="J107" i="37"/>
  <c r="EX107" i="37" s="1"/>
  <c r="M107" i="37"/>
  <c r="K107" i="37"/>
  <c r="EY107" i="37" s="1"/>
  <c r="Q107" i="37"/>
  <c r="O107" i="37"/>
  <c r="U107" i="37"/>
  <c r="F83" i="37"/>
  <c r="U75" i="37"/>
  <c r="P75" i="37"/>
  <c r="N75" i="37"/>
  <c r="T75" i="37"/>
  <c r="L75" i="37"/>
  <c r="EZ75" i="37" s="1"/>
  <c r="R75" i="37"/>
  <c r="J75" i="37"/>
  <c r="EX75" i="37" s="1"/>
  <c r="O75" i="37"/>
  <c r="S75" i="37"/>
  <c r="M75" i="37"/>
  <c r="K75" i="37"/>
  <c r="EY75" i="37" s="1"/>
  <c r="Q75" i="37"/>
  <c r="F51" i="37"/>
  <c r="F15" i="37"/>
  <c r="F202" i="37"/>
  <c r="U198" i="37"/>
  <c r="R198" i="37"/>
  <c r="J198" i="37"/>
  <c r="EX198" i="37" s="1"/>
  <c r="P198" i="37"/>
  <c r="N198" i="37"/>
  <c r="T198" i="37"/>
  <c r="L198" i="37"/>
  <c r="EZ198" i="37" s="1"/>
  <c r="K198" i="37"/>
  <c r="EY198" i="37" s="1"/>
  <c r="Q198" i="37"/>
  <c r="O198" i="37"/>
  <c r="S198" i="37"/>
  <c r="M198" i="37"/>
  <c r="F186" i="37"/>
  <c r="U182" i="37"/>
  <c r="N182" i="37"/>
  <c r="S182" i="37"/>
  <c r="R182" i="37"/>
  <c r="L182" i="37"/>
  <c r="EZ182" i="37" s="1"/>
  <c r="K182" i="37"/>
  <c r="EY182" i="37" s="1"/>
  <c r="J182" i="37"/>
  <c r="EX182" i="37" s="1"/>
  <c r="T182" i="37"/>
  <c r="Q182" i="37"/>
  <c r="M182" i="37"/>
  <c r="O182" i="37"/>
  <c r="P182" i="37"/>
  <c r="F170" i="37"/>
  <c r="O166" i="37"/>
  <c r="K166" i="37"/>
  <c r="EY166" i="37" s="1"/>
  <c r="S166" i="37"/>
  <c r="Q166" i="37"/>
  <c r="R166" i="37"/>
  <c r="P166" i="37"/>
  <c r="N166" i="37"/>
  <c r="L166" i="37"/>
  <c r="EZ166" i="37" s="1"/>
  <c r="J166" i="37"/>
  <c r="EX166" i="37" s="1"/>
  <c r="M166" i="37"/>
  <c r="T166" i="37"/>
  <c r="U166" i="37"/>
  <c r="F154" i="37"/>
  <c r="S150" i="37"/>
  <c r="P150" i="37"/>
  <c r="N150" i="37"/>
  <c r="T150" i="37"/>
  <c r="L150" i="37"/>
  <c r="EZ150" i="37" s="1"/>
  <c r="R150" i="37"/>
  <c r="J150" i="37"/>
  <c r="EX150" i="37" s="1"/>
  <c r="Q150" i="37"/>
  <c r="M150" i="37"/>
  <c r="U150" i="37"/>
  <c r="K150" i="37"/>
  <c r="EY150" i="37" s="1"/>
  <c r="O150" i="37"/>
  <c r="F138" i="37"/>
  <c r="Q134" i="37"/>
  <c r="O134" i="37"/>
  <c r="K134" i="37"/>
  <c r="EY134" i="37" s="1"/>
  <c r="S134" i="37"/>
  <c r="T134" i="37"/>
  <c r="N134" i="37"/>
  <c r="P134" i="37"/>
  <c r="J134" i="37"/>
  <c r="EX134" i="37" s="1"/>
  <c r="L134" i="37"/>
  <c r="EZ134" i="37" s="1"/>
  <c r="M134" i="37"/>
  <c r="R134" i="37"/>
  <c r="U134" i="37"/>
  <c r="F122" i="37"/>
  <c r="U118" i="37"/>
  <c r="P118" i="37"/>
  <c r="N118" i="37"/>
  <c r="T118" i="37"/>
  <c r="L118" i="37"/>
  <c r="EZ118" i="37" s="1"/>
  <c r="R118" i="37"/>
  <c r="J118" i="37"/>
  <c r="EX118" i="37" s="1"/>
  <c r="S118" i="37"/>
  <c r="M118" i="37"/>
  <c r="Q118" i="37"/>
  <c r="K118" i="37"/>
  <c r="EY118" i="37" s="1"/>
  <c r="O118" i="37"/>
  <c r="F106" i="37"/>
  <c r="S102" i="37"/>
  <c r="Q102" i="37"/>
  <c r="O102" i="37"/>
  <c r="K102" i="37"/>
  <c r="EY102" i="37" s="1"/>
  <c r="R102" i="37"/>
  <c r="U102" i="37"/>
  <c r="T102" i="37"/>
  <c r="N102" i="37"/>
  <c r="P102" i="37"/>
  <c r="J102" i="37"/>
  <c r="EX102" i="37" s="1"/>
  <c r="L102" i="37"/>
  <c r="EZ102" i="37" s="1"/>
  <c r="M102" i="37"/>
  <c r="F90" i="37"/>
  <c r="S86" i="37"/>
  <c r="Q86" i="37"/>
  <c r="M86" i="37"/>
  <c r="U86" i="37"/>
  <c r="T86" i="37"/>
  <c r="J86" i="37"/>
  <c r="EX86" i="37" s="1"/>
  <c r="N86" i="37"/>
  <c r="K86" i="37"/>
  <c r="EY86" i="37" s="1"/>
  <c r="L86" i="37"/>
  <c r="EZ86" i="37" s="1"/>
  <c r="R86" i="37"/>
  <c r="O86" i="37"/>
  <c r="P86" i="37"/>
  <c r="F74" i="37"/>
  <c r="O70" i="37"/>
  <c r="K70" i="37"/>
  <c r="EY70" i="37" s="1"/>
  <c r="S70" i="37"/>
  <c r="Q70" i="37"/>
  <c r="R70" i="37"/>
  <c r="P70" i="37"/>
  <c r="N70" i="37"/>
  <c r="L70" i="37"/>
  <c r="EZ70" i="37" s="1"/>
  <c r="J70" i="37"/>
  <c r="EX70" i="37" s="1"/>
  <c r="M70" i="37"/>
  <c r="T70" i="37"/>
  <c r="U70" i="37"/>
  <c r="F58" i="37"/>
  <c r="U54" i="37"/>
  <c r="P54" i="37"/>
  <c r="N54" i="37"/>
  <c r="T54" i="37"/>
  <c r="L54" i="37"/>
  <c r="EZ54" i="37" s="1"/>
  <c r="R54" i="37"/>
  <c r="J54" i="37"/>
  <c r="EX54" i="37" s="1"/>
  <c r="S54" i="37"/>
  <c r="K54" i="37"/>
  <c r="EY54" i="37" s="1"/>
  <c r="O54" i="37"/>
  <c r="M54" i="37"/>
  <c r="Q54" i="37"/>
  <c r="F42" i="37"/>
  <c r="F26" i="37"/>
  <c r="F205" i="37"/>
  <c r="K201" i="37"/>
  <c r="EY201" i="37" s="1"/>
  <c r="S201" i="37"/>
  <c r="O201" i="37"/>
  <c r="N201" i="37"/>
  <c r="L201" i="37"/>
  <c r="EZ201" i="37" s="1"/>
  <c r="J201" i="37"/>
  <c r="EX201" i="37" s="1"/>
  <c r="M201" i="37"/>
  <c r="T201" i="37"/>
  <c r="U201" i="37"/>
  <c r="Q201" i="37"/>
  <c r="R201" i="37"/>
  <c r="P201" i="37"/>
  <c r="F181" i="37"/>
  <c r="S173" i="37"/>
  <c r="R173" i="37"/>
  <c r="J173" i="37"/>
  <c r="EX173" i="37" s="1"/>
  <c r="P173" i="37"/>
  <c r="N173" i="37"/>
  <c r="T173" i="37"/>
  <c r="L173" i="37"/>
  <c r="EZ173" i="37" s="1"/>
  <c r="Q173" i="37"/>
  <c r="U173" i="37"/>
  <c r="K173" i="37"/>
  <c r="EY173" i="37" s="1"/>
  <c r="M173" i="37"/>
  <c r="O173" i="37"/>
  <c r="F149" i="37"/>
  <c r="U141" i="37"/>
  <c r="N141" i="37"/>
  <c r="T141" i="37"/>
  <c r="L141" i="37"/>
  <c r="EZ141" i="37" s="1"/>
  <c r="R141" i="37"/>
  <c r="J141" i="37"/>
  <c r="EX141" i="37" s="1"/>
  <c r="P141" i="37"/>
  <c r="M141" i="37"/>
  <c r="K141" i="37"/>
  <c r="EY141" i="37" s="1"/>
  <c r="O141" i="37"/>
  <c r="S141" i="37"/>
  <c r="Q141" i="37"/>
  <c r="F121" i="37"/>
  <c r="S113" i="37"/>
  <c r="Q113" i="37"/>
  <c r="O113" i="37"/>
  <c r="K113" i="37"/>
  <c r="EY113" i="37" s="1"/>
  <c r="T113" i="37"/>
  <c r="U113" i="37"/>
  <c r="R113" i="37"/>
  <c r="P113" i="37"/>
  <c r="N113" i="37"/>
  <c r="L113" i="37"/>
  <c r="EZ113" i="37" s="1"/>
  <c r="J113" i="37"/>
  <c r="EX113" i="37" s="1"/>
  <c r="M113" i="37"/>
  <c r="F89" i="37"/>
  <c r="S81" i="37"/>
  <c r="Q81" i="37"/>
  <c r="L81" i="37"/>
  <c r="EZ81" i="37" s="1"/>
  <c r="U81" i="37"/>
  <c r="P81" i="37"/>
  <c r="J81" i="37"/>
  <c r="EX81" i="37" s="1"/>
  <c r="T81" i="37"/>
  <c r="N81" i="37"/>
  <c r="R81" i="37"/>
  <c r="M81" i="37"/>
  <c r="K81" i="37"/>
  <c r="EY81" i="37" s="1"/>
  <c r="O81" i="37"/>
  <c r="F57" i="37"/>
  <c r="K49" i="37"/>
  <c r="EY49" i="37" s="1"/>
  <c r="S49" i="37"/>
  <c r="O49" i="37"/>
  <c r="T49" i="37"/>
  <c r="U49" i="37"/>
  <c r="R49" i="37"/>
  <c r="P49" i="37"/>
  <c r="N49" i="37"/>
  <c r="L49" i="37"/>
  <c r="EZ49" i="37" s="1"/>
  <c r="J49" i="37"/>
  <c r="EX49" i="37" s="1"/>
  <c r="M49" i="37"/>
  <c r="Q49" i="37"/>
  <c r="F17" i="37"/>
  <c r="F185" i="37"/>
  <c r="F153" i="37"/>
  <c r="F117" i="37"/>
  <c r="S77" i="37"/>
  <c r="T77" i="37"/>
  <c r="N77" i="37"/>
  <c r="R77" i="37"/>
  <c r="M77" i="37"/>
  <c r="Q77" i="37"/>
  <c r="L77" i="37"/>
  <c r="EZ77" i="37" s="1"/>
  <c r="U77" i="37"/>
  <c r="P77" i="37"/>
  <c r="J77" i="37"/>
  <c r="EX77" i="37" s="1"/>
  <c r="K77" i="37"/>
  <c r="EY77" i="37" s="1"/>
  <c r="O77" i="37"/>
  <c r="F53" i="37"/>
  <c r="F204" i="37"/>
  <c r="F188" i="37"/>
  <c r="F172" i="37"/>
  <c r="F156" i="37"/>
  <c r="S152" i="37"/>
  <c r="U152" i="37"/>
  <c r="P152" i="37"/>
  <c r="J152" i="37"/>
  <c r="EX152" i="37" s="1"/>
  <c r="T152" i="37"/>
  <c r="N152" i="37"/>
  <c r="R152" i="37"/>
  <c r="M152" i="37"/>
  <c r="Q152" i="37"/>
  <c r="L152" i="37"/>
  <c r="EZ152" i="37" s="1"/>
  <c r="O152" i="37"/>
  <c r="K152" i="37"/>
  <c r="EY152" i="37" s="1"/>
  <c r="F140" i="37"/>
  <c r="Q136" i="37"/>
  <c r="S136" i="37"/>
  <c r="O136" i="37"/>
  <c r="K136" i="37"/>
  <c r="EY136" i="37" s="1"/>
  <c r="R136" i="37"/>
  <c r="P136" i="37"/>
  <c r="N136" i="37"/>
  <c r="L136" i="37"/>
  <c r="EZ136" i="37" s="1"/>
  <c r="J136" i="37"/>
  <c r="EX136" i="37" s="1"/>
  <c r="M136" i="37"/>
  <c r="T136" i="37"/>
  <c r="U136" i="37"/>
  <c r="F124" i="37"/>
  <c r="F108" i="37"/>
  <c r="F92" i="37"/>
  <c r="F197" i="37"/>
  <c r="R185" i="37"/>
  <c r="J185" i="37"/>
  <c r="EX185" i="37" s="1"/>
  <c r="O185" i="37"/>
  <c r="T185" i="37"/>
  <c r="N185" i="37"/>
  <c r="S185" i="37"/>
  <c r="L185" i="37"/>
  <c r="EZ185" i="37" s="1"/>
  <c r="U185" i="37"/>
  <c r="P185" i="37"/>
  <c r="Q185" i="37"/>
  <c r="M185" i="37"/>
  <c r="K185" i="37"/>
  <c r="EY185" i="37" s="1"/>
  <c r="F161" i="37"/>
  <c r="K153" i="37"/>
  <c r="EY153" i="37" s="1"/>
  <c r="S153" i="37"/>
  <c r="Q153" i="37"/>
  <c r="O153" i="37"/>
  <c r="R153" i="37"/>
  <c r="U153" i="37"/>
  <c r="L153" i="37"/>
  <c r="EZ153" i="37" s="1"/>
  <c r="M153" i="37"/>
  <c r="T153" i="37"/>
  <c r="P153" i="37"/>
  <c r="N153" i="37"/>
  <c r="J153" i="37"/>
  <c r="EX153" i="37" s="1"/>
  <c r="F129" i="37"/>
  <c r="O117" i="37"/>
  <c r="K117" i="37"/>
  <c r="EY117" i="37" s="1"/>
  <c r="S117" i="37"/>
  <c r="Q117" i="37"/>
  <c r="T117" i="37"/>
  <c r="U117" i="37"/>
  <c r="R117" i="37"/>
  <c r="P117" i="37"/>
  <c r="N117" i="37"/>
  <c r="L117" i="37"/>
  <c r="EZ117" i="37" s="1"/>
  <c r="J117" i="37"/>
  <c r="EX117" i="37" s="1"/>
  <c r="M117" i="37"/>
  <c r="F93" i="37"/>
  <c r="S85" i="37"/>
  <c r="Q85" i="37"/>
  <c r="L85" i="37"/>
  <c r="EZ85" i="37" s="1"/>
  <c r="U85" i="37"/>
  <c r="P85" i="37"/>
  <c r="J85" i="37"/>
  <c r="EX85" i="37" s="1"/>
  <c r="T85" i="37"/>
  <c r="N85" i="37"/>
  <c r="R85" i="37"/>
  <c r="M85" i="37"/>
  <c r="K85" i="37"/>
  <c r="EY85" i="37" s="1"/>
  <c r="O85" i="37"/>
  <c r="F61" i="37"/>
  <c r="K53" i="37"/>
  <c r="EY53" i="37" s="1"/>
  <c r="S53" i="37"/>
  <c r="O53" i="37"/>
  <c r="T53" i="37"/>
  <c r="U53" i="37"/>
  <c r="R53" i="37"/>
  <c r="P53" i="37"/>
  <c r="Q53" i="37"/>
  <c r="N53" i="37"/>
  <c r="L53" i="37"/>
  <c r="EZ53" i="37" s="1"/>
  <c r="J53" i="37"/>
  <c r="EX53" i="37" s="1"/>
  <c r="M53" i="37"/>
  <c r="F208" i="37"/>
  <c r="S204" i="37"/>
  <c r="P204" i="37"/>
  <c r="N204" i="37"/>
  <c r="T204" i="37"/>
  <c r="L204" i="37"/>
  <c r="EZ204" i="37" s="1"/>
  <c r="R204" i="37"/>
  <c r="J204" i="37"/>
  <c r="EX204" i="37" s="1"/>
  <c r="O204" i="37"/>
  <c r="M204" i="37"/>
  <c r="K204" i="37"/>
  <c r="EY204" i="37" s="1"/>
  <c r="Q204" i="37"/>
  <c r="U204" i="37"/>
  <c r="F192" i="37"/>
  <c r="S188" i="37"/>
  <c r="Q188" i="37"/>
  <c r="O188" i="37"/>
  <c r="L188" i="37"/>
  <c r="EZ188" i="37" s="1"/>
  <c r="M188" i="37"/>
  <c r="K188" i="37"/>
  <c r="EY188" i="37" s="1"/>
  <c r="R188" i="37"/>
  <c r="U188" i="37"/>
  <c r="T188" i="37"/>
  <c r="N188" i="37"/>
  <c r="P188" i="37"/>
  <c r="J188" i="37"/>
  <c r="EX188" i="37" s="1"/>
  <c r="F176" i="37"/>
  <c r="Q172" i="37"/>
  <c r="O172" i="37"/>
  <c r="K172" i="37"/>
  <c r="EY172" i="37" s="1"/>
  <c r="S172" i="37"/>
  <c r="R172" i="37"/>
  <c r="U172" i="37"/>
  <c r="T172" i="37"/>
  <c r="N172" i="37"/>
  <c r="P172" i="37"/>
  <c r="J172" i="37"/>
  <c r="EX172" i="37" s="1"/>
  <c r="L172" i="37"/>
  <c r="EZ172" i="37" s="1"/>
  <c r="M172" i="37"/>
  <c r="F160" i="37"/>
  <c r="S156" i="37"/>
  <c r="T156" i="37"/>
  <c r="N156" i="37"/>
  <c r="R156" i="37"/>
  <c r="M156" i="37"/>
  <c r="Q156" i="37"/>
  <c r="L156" i="37"/>
  <c r="EZ156" i="37" s="1"/>
  <c r="U156" i="37"/>
  <c r="P156" i="37"/>
  <c r="J156" i="37"/>
  <c r="EX156" i="37" s="1"/>
  <c r="O156" i="37"/>
  <c r="K156" i="37"/>
  <c r="EY156" i="37" s="1"/>
  <c r="F144" i="37"/>
  <c r="Q140" i="37"/>
  <c r="S140" i="37"/>
  <c r="O140" i="37"/>
  <c r="K140" i="37"/>
  <c r="EY140" i="37" s="1"/>
  <c r="R140" i="37"/>
  <c r="P140" i="37"/>
  <c r="N140" i="37"/>
  <c r="L140" i="37"/>
  <c r="EZ140" i="37" s="1"/>
  <c r="J140" i="37"/>
  <c r="EX140" i="37" s="1"/>
  <c r="M140" i="37"/>
  <c r="T140" i="37"/>
  <c r="U140" i="37"/>
  <c r="F128" i="37"/>
  <c r="S124" i="37"/>
  <c r="T124" i="37"/>
  <c r="L124" i="37"/>
  <c r="EZ124" i="37" s="1"/>
  <c r="R124" i="37"/>
  <c r="J124" i="37"/>
  <c r="EX124" i="37" s="1"/>
  <c r="P124" i="37"/>
  <c r="N124" i="37"/>
  <c r="Q124" i="37"/>
  <c r="U124" i="37"/>
  <c r="K124" i="37"/>
  <c r="EY124" i="37" s="1"/>
  <c r="M124" i="37"/>
  <c r="O124" i="37"/>
  <c r="F112" i="37"/>
  <c r="S108" i="37"/>
  <c r="K108" i="37"/>
  <c r="EY108" i="37" s="1"/>
  <c r="N108" i="37"/>
  <c r="M108" i="37"/>
  <c r="O108" i="37"/>
  <c r="J108" i="37"/>
  <c r="EX108" i="37" s="1"/>
  <c r="T108" i="37"/>
  <c r="U108" i="37"/>
  <c r="P108" i="37"/>
  <c r="R108" i="37"/>
  <c r="Q108" i="37"/>
  <c r="L108" i="37"/>
  <c r="EZ108" i="37" s="1"/>
  <c r="F96" i="37"/>
  <c r="Q92" i="37"/>
  <c r="N92" i="37"/>
  <c r="L92" i="37"/>
  <c r="EZ92" i="37" s="1"/>
  <c r="U92" i="37"/>
  <c r="K92" i="37"/>
  <c r="EY92" i="37" s="1"/>
  <c r="J92" i="37"/>
  <c r="EX92" i="37" s="1"/>
  <c r="S92" i="37"/>
  <c r="T92" i="37"/>
  <c r="R92" i="37"/>
  <c r="P92" i="37"/>
  <c r="M92" i="37"/>
  <c r="O92" i="37"/>
  <c r="F80" i="37"/>
  <c r="S76" i="37"/>
  <c r="Q76" i="37"/>
  <c r="L76" i="37"/>
  <c r="EZ76" i="37" s="1"/>
  <c r="M76" i="37"/>
  <c r="O76" i="37"/>
  <c r="K76" i="37"/>
  <c r="EY76" i="37" s="1"/>
  <c r="R76" i="37"/>
  <c r="U76" i="37"/>
  <c r="T76" i="37"/>
  <c r="N76" i="37"/>
  <c r="P76" i="37"/>
  <c r="J76" i="37"/>
  <c r="EX76" i="37" s="1"/>
  <c r="F64" i="37"/>
  <c r="S60" i="37"/>
  <c r="R60" i="37"/>
  <c r="M60" i="37"/>
  <c r="Q60" i="37"/>
  <c r="L60" i="37"/>
  <c r="EZ60" i="37" s="1"/>
  <c r="U60" i="37"/>
  <c r="P60" i="37"/>
  <c r="J60" i="37"/>
  <c r="EX60" i="37" s="1"/>
  <c r="T60" i="37"/>
  <c r="N60" i="37"/>
  <c r="O60" i="37"/>
  <c r="K60" i="37"/>
  <c r="EY60" i="37" s="1"/>
  <c r="F16" i="37"/>
  <c r="F199" i="37"/>
  <c r="O195" i="37"/>
  <c r="K195" i="37"/>
  <c r="EY195" i="37" s="1"/>
  <c r="S195" i="37"/>
  <c r="Q195" i="37"/>
  <c r="T195" i="37"/>
  <c r="N195" i="37"/>
  <c r="P195" i="37"/>
  <c r="J195" i="37"/>
  <c r="EX195" i="37" s="1"/>
  <c r="L195" i="37"/>
  <c r="EZ195" i="37" s="1"/>
  <c r="M195" i="37"/>
  <c r="R195" i="37"/>
  <c r="U195" i="37"/>
  <c r="F183" i="37"/>
  <c r="U175" i="37"/>
  <c r="T175" i="37"/>
  <c r="L175" i="37"/>
  <c r="EZ175" i="37" s="1"/>
  <c r="R175" i="37"/>
  <c r="J175" i="37"/>
  <c r="EX175" i="37" s="1"/>
  <c r="P175" i="37"/>
  <c r="N175" i="37"/>
  <c r="S175" i="37"/>
  <c r="M175" i="37"/>
  <c r="Q175" i="37"/>
  <c r="K175" i="37"/>
  <c r="EY175" i="37" s="1"/>
  <c r="O175" i="37"/>
  <c r="S159" i="37"/>
  <c r="Q159" i="37"/>
  <c r="J159" i="37"/>
  <c r="EX159" i="37" s="1"/>
  <c r="M159" i="37"/>
  <c r="T159" i="37"/>
  <c r="K159" i="37"/>
  <c r="EY159" i="37" s="1"/>
  <c r="R159" i="37"/>
  <c r="P159" i="37"/>
  <c r="N159" i="37"/>
  <c r="L159" i="37"/>
  <c r="EZ159" i="37" s="1"/>
  <c r="U159" i="37"/>
  <c r="O159" i="37"/>
  <c r="F143" i="37"/>
  <c r="S135" i="37"/>
  <c r="R135" i="37"/>
  <c r="J135" i="37"/>
  <c r="EX135" i="37" s="1"/>
  <c r="P135" i="37"/>
  <c r="N135" i="37"/>
  <c r="T135" i="37"/>
  <c r="L135" i="37"/>
  <c r="EZ135" i="37" s="1"/>
  <c r="M135" i="37"/>
  <c r="Q135" i="37"/>
  <c r="U135" i="37"/>
  <c r="O135" i="37"/>
  <c r="K135" i="37"/>
  <c r="EY135" i="37" s="1"/>
  <c r="F111" i="37"/>
  <c r="S103" i="37"/>
  <c r="T103" i="37"/>
  <c r="L103" i="37"/>
  <c r="EZ103" i="37" s="1"/>
  <c r="R103" i="37"/>
  <c r="J103" i="37"/>
  <c r="EX103" i="37" s="1"/>
  <c r="P103" i="37"/>
  <c r="N103" i="37"/>
  <c r="M103" i="37"/>
  <c r="K103" i="37"/>
  <c r="EY103" i="37" s="1"/>
  <c r="Q103" i="37"/>
  <c r="O103" i="37"/>
  <c r="U103" i="37"/>
  <c r="F79" i="37"/>
  <c r="U71" i="37"/>
  <c r="P71" i="37"/>
  <c r="N71" i="37"/>
  <c r="T71" i="37"/>
  <c r="L71" i="37"/>
  <c r="EZ71" i="37" s="1"/>
  <c r="R71" i="37"/>
  <c r="J71" i="37"/>
  <c r="EX71" i="37" s="1"/>
  <c r="S71" i="37"/>
  <c r="K71" i="37"/>
  <c r="EY71" i="37" s="1"/>
  <c r="M71" i="37"/>
  <c r="O71" i="37"/>
  <c r="Q71" i="37"/>
  <c r="F19" i="37"/>
  <c r="F179" i="37"/>
  <c r="S151" i="37"/>
  <c r="O151" i="37"/>
  <c r="K151" i="37"/>
  <c r="EY151" i="37" s="1"/>
  <c r="N151" i="37"/>
  <c r="L151" i="37"/>
  <c r="EZ151" i="37" s="1"/>
  <c r="Q151" i="37"/>
  <c r="R151" i="37"/>
  <c r="P151" i="37"/>
  <c r="J151" i="37"/>
  <c r="EX151" i="37" s="1"/>
  <c r="T151" i="37"/>
  <c r="M151" i="37"/>
  <c r="U151" i="37"/>
  <c r="F123" i="37"/>
  <c r="K115" i="37"/>
  <c r="EY115" i="37" s="1"/>
  <c r="S115" i="37"/>
  <c r="Q115" i="37"/>
  <c r="O115" i="37"/>
  <c r="R115" i="37"/>
  <c r="U115" i="37"/>
  <c r="T115" i="37"/>
  <c r="N115" i="37"/>
  <c r="P115" i="37"/>
  <c r="J115" i="37"/>
  <c r="EX115" i="37" s="1"/>
  <c r="L115" i="37"/>
  <c r="EZ115" i="37" s="1"/>
  <c r="M115" i="37"/>
  <c r="F91" i="37"/>
  <c r="U83" i="37"/>
  <c r="P83" i="37"/>
  <c r="N83" i="37"/>
  <c r="T83" i="37"/>
  <c r="L83" i="37"/>
  <c r="EZ83" i="37" s="1"/>
  <c r="R83" i="37"/>
  <c r="J83" i="37"/>
  <c r="EX83" i="37" s="1"/>
  <c r="K83" i="37"/>
  <c r="EY83" i="37" s="1"/>
  <c r="O83" i="37"/>
  <c r="M83" i="37"/>
  <c r="S83" i="37"/>
  <c r="Q83" i="37"/>
  <c r="F59" i="37"/>
  <c r="S51" i="37"/>
  <c r="O51" i="37"/>
  <c r="K51" i="37"/>
  <c r="EY51" i="37" s="1"/>
  <c r="R51" i="37"/>
  <c r="U51" i="37"/>
  <c r="Q51" i="37"/>
  <c r="T51" i="37"/>
  <c r="N51" i="37"/>
  <c r="P51" i="37"/>
  <c r="J51" i="37"/>
  <c r="EX51" i="37" s="1"/>
  <c r="L51" i="37"/>
  <c r="EZ51" i="37" s="1"/>
  <c r="M51" i="37"/>
  <c r="U202" i="37"/>
  <c r="N202" i="37"/>
  <c r="T202" i="37"/>
  <c r="M202" i="37"/>
  <c r="R202" i="37"/>
  <c r="L202" i="37"/>
  <c r="EZ202" i="37" s="1"/>
  <c r="P202" i="37"/>
  <c r="J202" i="37"/>
  <c r="EX202" i="37" s="1"/>
  <c r="K202" i="37"/>
  <c r="EY202" i="37" s="1"/>
  <c r="S202" i="37"/>
  <c r="O202" i="37"/>
  <c r="Q202" i="37"/>
  <c r="F190" i="37"/>
  <c r="M186" i="37"/>
  <c r="U186" i="37"/>
  <c r="T186" i="37"/>
  <c r="K186" i="37"/>
  <c r="EY186" i="37" s="1"/>
  <c r="R186" i="37"/>
  <c r="P186" i="37"/>
  <c r="Q186" i="37"/>
  <c r="N186" i="37"/>
  <c r="L186" i="37"/>
  <c r="EZ186" i="37" s="1"/>
  <c r="O186" i="37"/>
  <c r="J186" i="37"/>
  <c r="EX186" i="37" s="1"/>
  <c r="S186" i="37"/>
  <c r="F174" i="37"/>
  <c r="K170" i="37"/>
  <c r="EY170" i="37" s="1"/>
  <c r="S170" i="37"/>
  <c r="J170" i="37"/>
  <c r="EX170" i="37" s="1"/>
  <c r="T170" i="37"/>
  <c r="U170" i="37"/>
  <c r="P170" i="37"/>
  <c r="R170" i="37"/>
  <c r="Q170" i="37"/>
  <c r="L170" i="37"/>
  <c r="EZ170" i="37" s="1"/>
  <c r="N170" i="37"/>
  <c r="M170" i="37"/>
  <c r="O170" i="37"/>
  <c r="F158" i="37"/>
  <c r="S154" i="37"/>
  <c r="N154" i="37"/>
  <c r="T154" i="37"/>
  <c r="L154" i="37"/>
  <c r="EZ154" i="37" s="1"/>
  <c r="R154" i="37"/>
  <c r="J154" i="37"/>
  <c r="EX154" i="37" s="1"/>
  <c r="P154" i="37"/>
  <c r="M154" i="37"/>
  <c r="Q154" i="37"/>
  <c r="K154" i="37"/>
  <c r="EY154" i="37" s="1"/>
  <c r="U154" i="37"/>
  <c r="O154" i="37"/>
  <c r="F142" i="37"/>
  <c r="Q138" i="37"/>
  <c r="O138" i="37"/>
  <c r="K138" i="37"/>
  <c r="EY138" i="37" s="1"/>
  <c r="S138" i="37"/>
  <c r="T138" i="37"/>
  <c r="N138" i="37"/>
  <c r="P138" i="37"/>
  <c r="J138" i="37"/>
  <c r="EX138" i="37" s="1"/>
  <c r="L138" i="37"/>
  <c r="EZ138" i="37" s="1"/>
  <c r="M138" i="37"/>
  <c r="R138" i="37"/>
  <c r="U138" i="37"/>
  <c r="F126" i="37"/>
  <c r="U122" i="37"/>
  <c r="R122" i="37"/>
  <c r="J122" i="37"/>
  <c r="EX122" i="37" s="1"/>
  <c r="P122" i="37"/>
  <c r="N122" i="37"/>
  <c r="T122" i="37"/>
  <c r="L122" i="37"/>
  <c r="EZ122" i="37" s="1"/>
  <c r="K122" i="37"/>
  <c r="EY122" i="37" s="1"/>
  <c r="M122" i="37"/>
  <c r="O122" i="37"/>
  <c r="Q122" i="37"/>
  <c r="S122" i="37"/>
  <c r="F110" i="37"/>
  <c r="T106" i="37"/>
  <c r="U106" i="37"/>
  <c r="Q106" i="37"/>
  <c r="M106" i="37"/>
  <c r="R106" i="37"/>
  <c r="P106" i="37"/>
  <c r="K106" i="37"/>
  <c r="EY106" i="37" s="1"/>
  <c r="J106" i="37"/>
  <c r="EX106" i="37" s="1"/>
  <c r="O106" i="37"/>
  <c r="N106" i="37"/>
  <c r="S106" i="37"/>
  <c r="L106" i="37"/>
  <c r="EZ106" i="37" s="1"/>
  <c r="F94" i="37"/>
  <c r="S90" i="37"/>
  <c r="U90" i="37"/>
  <c r="Q90" i="37"/>
  <c r="M90" i="37"/>
  <c r="P90" i="37"/>
  <c r="R90" i="37"/>
  <c r="T90" i="37"/>
  <c r="K90" i="37"/>
  <c r="EY90" i="37" s="1"/>
  <c r="J90" i="37"/>
  <c r="EX90" i="37" s="1"/>
  <c r="O90" i="37"/>
  <c r="L90" i="37"/>
  <c r="EZ90" i="37" s="1"/>
  <c r="N90" i="37"/>
  <c r="F78" i="37"/>
  <c r="S74" i="37"/>
  <c r="Q74" i="37"/>
  <c r="O74" i="37"/>
  <c r="K74" i="37"/>
  <c r="EY74" i="37" s="1"/>
  <c r="J74" i="37"/>
  <c r="EX74" i="37" s="1"/>
  <c r="M74" i="37"/>
  <c r="T74" i="37"/>
  <c r="U74" i="37"/>
  <c r="R74" i="37"/>
  <c r="P74" i="37"/>
  <c r="N74" i="37"/>
  <c r="L74" i="37"/>
  <c r="EZ74" i="37" s="1"/>
  <c r="F62" i="37"/>
  <c r="U58" i="37"/>
  <c r="R58" i="37"/>
  <c r="J58" i="37"/>
  <c r="EX58" i="37" s="1"/>
  <c r="P58" i="37"/>
  <c r="N58" i="37"/>
  <c r="T58" i="37"/>
  <c r="L58" i="37"/>
  <c r="EZ58" i="37" s="1"/>
  <c r="S58" i="37"/>
  <c r="K58" i="37"/>
  <c r="EY58" i="37" s="1"/>
  <c r="O58" i="37"/>
  <c r="M58" i="37"/>
  <c r="Q58" i="37"/>
  <c r="F46" i="37"/>
  <c r="F30" i="37"/>
  <c r="F14" i="37"/>
  <c r="U205" i="37"/>
  <c r="M205" i="37"/>
  <c r="N205" i="37"/>
  <c r="L205" i="37"/>
  <c r="EZ205" i="37" s="1"/>
  <c r="Q205" i="37"/>
  <c r="J205" i="37"/>
  <c r="EX205" i="37" s="1"/>
  <c r="S205" i="37"/>
  <c r="T205" i="37"/>
  <c r="K205" i="37"/>
  <c r="EY205" i="37" s="1"/>
  <c r="R205" i="37"/>
  <c r="P205" i="37"/>
  <c r="O205" i="37"/>
  <c r="F189" i="37"/>
  <c r="R181" i="37"/>
  <c r="J181" i="37"/>
  <c r="EX181" i="37" s="1"/>
  <c r="O181" i="37"/>
  <c r="T181" i="37"/>
  <c r="N181" i="37"/>
  <c r="S181" i="37"/>
  <c r="L181" i="37"/>
  <c r="EZ181" i="37" s="1"/>
  <c r="K181" i="37"/>
  <c r="EY181" i="37" s="1"/>
  <c r="U181" i="37"/>
  <c r="P181" i="37"/>
  <c r="Q181" i="37"/>
  <c r="M181" i="37"/>
  <c r="F157" i="37"/>
  <c r="S149" i="37"/>
  <c r="J149" i="37"/>
  <c r="EX149" i="37" s="1"/>
  <c r="Q149" i="37"/>
  <c r="N149" i="37"/>
  <c r="L149" i="37"/>
  <c r="EZ149" i="37" s="1"/>
  <c r="P149" i="37"/>
  <c r="K149" i="37"/>
  <c r="EY149" i="37" s="1"/>
  <c r="O149" i="37"/>
  <c r="T149" i="37"/>
  <c r="U149" i="37"/>
  <c r="R149" i="37"/>
  <c r="M149" i="37"/>
  <c r="F125" i="37"/>
  <c r="Q121" i="37"/>
  <c r="O121" i="37"/>
  <c r="K121" i="37"/>
  <c r="EY121" i="37" s="1"/>
  <c r="S121" i="37"/>
  <c r="T121" i="37"/>
  <c r="U121" i="37"/>
  <c r="R121" i="37"/>
  <c r="P121" i="37"/>
  <c r="N121" i="37"/>
  <c r="L121" i="37"/>
  <c r="EZ121" i="37" s="1"/>
  <c r="J121" i="37"/>
  <c r="EX121" i="37" s="1"/>
  <c r="M121" i="37"/>
  <c r="F97" i="37"/>
  <c r="S89" i="37"/>
  <c r="T89" i="37"/>
  <c r="N89" i="37"/>
  <c r="R89" i="37"/>
  <c r="M89" i="37"/>
  <c r="Q89" i="37"/>
  <c r="L89" i="37"/>
  <c r="EZ89" i="37" s="1"/>
  <c r="U89" i="37"/>
  <c r="P89" i="37"/>
  <c r="J89" i="37"/>
  <c r="EX89" i="37" s="1"/>
  <c r="K89" i="37"/>
  <c r="EY89" i="37" s="1"/>
  <c r="O89" i="37"/>
  <c r="F65" i="37"/>
  <c r="S57" i="37"/>
  <c r="M57" i="37"/>
  <c r="U57" i="37"/>
  <c r="Q57" i="37"/>
  <c r="P57" i="37"/>
  <c r="T57" i="37"/>
  <c r="L57" i="37"/>
  <c r="EZ57" i="37" s="1"/>
  <c r="N57" i="37"/>
  <c r="K57" i="37"/>
  <c r="EY57" i="37" s="1"/>
  <c r="R57" i="37"/>
  <c r="O57" i="37"/>
  <c r="J57" i="37"/>
  <c r="EX57" i="37" s="1"/>
  <c r="F33" i="37"/>
  <c r="F169" i="37"/>
  <c r="Q129" i="37"/>
  <c r="O129" i="37"/>
  <c r="K129" i="37"/>
  <c r="EY129" i="37" s="1"/>
  <c r="S129" i="37"/>
  <c r="T129" i="37"/>
  <c r="U129" i="37"/>
  <c r="R129" i="37"/>
  <c r="P129" i="37"/>
  <c r="N129" i="37"/>
  <c r="L129" i="37"/>
  <c r="EZ129" i="37" s="1"/>
  <c r="J129" i="37"/>
  <c r="EX129" i="37" s="1"/>
  <c r="M129" i="37"/>
  <c r="U93" i="37"/>
  <c r="R93" i="37"/>
  <c r="J93" i="37"/>
  <c r="EX93" i="37" s="1"/>
  <c r="P93" i="37"/>
  <c r="N93" i="37"/>
  <c r="T93" i="37"/>
  <c r="L93" i="37"/>
  <c r="EZ93" i="37" s="1"/>
  <c r="S93" i="37"/>
  <c r="Q93" i="37"/>
  <c r="K93" i="37"/>
  <c r="EY93" i="37" s="1"/>
  <c r="O93" i="37"/>
  <c r="M93" i="37"/>
  <c r="F69" i="37"/>
  <c r="F196" i="37"/>
  <c r="K192" i="37"/>
  <c r="EY192" i="37" s="1"/>
  <c r="U192" i="37"/>
  <c r="Q192" i="37"/>
  <c r="P192" i="37"/>
  <c r="R192" i="37"/>
  <c r="L192" i="37"/>
  <c r="EZ192" i="37" s="1"/>
  <c r="N192" i="37"/>
  <c r="S192" i="37"/>
  <c r="J192" i="37"/>
  <c r="EX192" i="37" s="1"/>
  <c r="T192" i="37"/>
  <c r="O192" i="37"/>
  <c r="M192" i="37"/>
  <c r="K176" i="37"/>
  <c r="EY176" i="37" s="1"/>
  <c r="S176" i="37"/>
  <c r="O176" i="37"/>
  <c r="R176" i="37"/>
  <c r="U176" i="37"/>
  <c r="T176" i="37"/>
  <c r="N176" i="37"/>
  <c r="Q176" i="37"/>
  <c r="P176" i="37"/>
  <c r="J176" i="37"/>
  <c r="EX176" i="37" s="1"/>
  <c r="L176" i="37"/>
  <c r="EZ176" i="37" s="1"/>
  <c r="M176" i="37"/>
  <c r="F164" i="37"/>
  <c r="S160" i="37"/>
  <c r="U160" i="37"/>
  <c r="P160" i="37"/>
  <c r="J160" i="37"/>
  <c r="EX160" i="37" s="1"/>
  <c r="T160" i="37"/>
  <c r="N160" i="37"/>
  <c r="R160" i="37"/>
  <c r="M160" i="37"/>
  <c r="Q160" i="37"/>
  <c r="L160" i="37"/>
  <c r="EZ160" i="37" s="1"/>
  <c r="K160" i="37"/>
  <c r="EY160" i="37" s="1"/>
  <c r="O160" i="37"/>
  <c r="Q144" i="37"/>
  <c r="S144" i="37"/>
  <c r="O144" i="37"/>
  <c r="K144" i="37"/>
  <c r="EY144" i="37" s="1"/>
  <c r="R144" i="37"/>
  <c r="P144" i="37"/>
  <c r="N144" i="37"/>
  <c r="L144" i="37"/>
  <c r="EZ144" i="37" s="1"/>
  <c r="J144" i="37"/>
  <c r="EX144" i="37" s="1"/>
  <c r="M144" i="37"/>
  <c r="T144" i="37"/>
  <c r="U144" i="37"/>
  <c r="F132" i="37"/>
  <c r="S128" i="37"/>
  <c r="P128" i="37"/>
  <c r="N128" i="37"/>
  <c r="T128" i="37"/>
  <c r="L128" i="37"/>
  <c r="EZ128" i="37" s="1"/>
  <c r="R128" i="37"/>
  <c r="J128" i="37"/>
  <c r="EX128" i="37" s="1"/>
  <c r="M128" i="37"/>
  <c r="Q128" i="37"/>
  <c r="K128" i="37"/>
  <c r="EY128" i="37" s="1"/>
  <c r="U128" i="37"/>
  <c r="O128" i="37"/>
  <c r="F116" i="37"/>
  <c r="S112" i="37"/>
  <c r="R112" i="37"/>
  <c r="J112" i="37"/>
  <c r="EX112" i="37" s="1"/>
  <c r="P112" i="37"/>
  <c r="N112" i="37"/>
  <c r="T112" i="37"/>
  <c r="L112" i="37"/>
  <c r="EZ112" i="37" s="1"/>
  <c r="M112" i="37"/>
  <c r="Q112" i="37"/>
  <c r="K112" i="37"/>
  <c r="EY112" i="37" s="1"/>
  <c r="U112" i="37"/>
  <c r="O112" i="37"/>
  <c r="K96" i="37"/>
  <c r="EY96" i="37" s="1"/>
  <c r="S96" i="37"/>
  <c r="Q96" i="37"/>
  <c r="O96" i="37"/>
  <c r="T96" i="37"/>
  <c r="U96" i="37"/>
  <c r="R96" i="37"/>
  <c r="P96" i="37"/>
  <c r="N96" i="37"/>
  <c r="L96" i="37"/>
  <c r="EZ96" i="37" s="1"/>
  <c r="J96" i="37"/>
  <c r="EX96" i="37" s="1"/>
  <c r="M96" i="37"/>
  <c r="F84" i="37"/>
  <c r="K80" i="37"/>
  <c r="EY80" i="37" s="1"/>
  <c r="S80" i="37"/>
  <c r="Q80" i="37"/>
  <c r="O80" i="37"/>
  <c r="L80" i="37"/>
  <c r="EZ80" i="37" s="1"/>
  <c r="M80" i="37"/>
  <c r="R80" i="37"/>
  <c r="U80" i="37"/>
  <c r="T80" i="37"/>
  <c r="N80" i="37"/>
  <c r="P80" i="37"/>
  <c r="J80" i="37"/>
  <c r="EX80" i="37" s="1"/>
  <c r="F68" i="37"/>
  <c r="S64" i="37"/>
  <c r="R64" i="37"/>
  <c r="M64" i="37"/>
  <c r="Q64" i="37"/>
  <c r="L64" i="37"/>
  <c r="EZ64" i="37" s="1"/>
  <c r="U64" i="37"/>
  <c r="J64" i="37"/>
  <c r="EX64" i="37" s="1"/>
  <c r="T64" i="37"/>
  <c r="P64" i="37"/>
  <c r="N64" i="37"/>
  <c r="K64" i="37"/>
  <c r="EY64" i="37" s="1"/>
  <c r="O64" i="37"/>
  <c r="F52" i="37"/>
  <c r="S48" i="37"/>
  <c r="T48" i="37"/>
  <c r="L48" i="37"/>
  <c r="EZ48" i="37" s="1"/>
  <c r="R48" i="37"/>
  <c r="J48" i="37"/>
  <c r="EX48" i="37" s="1"/>
  <c r="P48" i="37"/>
  <c r="N48" i="37"/>
  <c r="M48" i="37"/>
  <c r="Q48" i="37"/>
  <c r="U48" i="37"/>
  <c r="K48" i="37"/>
  <c r="EY48" i="37" s="1"/>
  <c r="O48" i="37"/>
  <c r="F20" i="37"/>
  <c r="F203" i="37"/>
  <c r="O199" i="37"/>
  <c r="K199" i="37"/>
  <c r="EY199" i="37" s="1"/>
  <c r="S199" i="37"/>
  <c r="P199" i="37"/>
  <c r="J199" i="37"/>
  <c r="EX199" i="37" s="1"/>
  <c r="L199" i="37"/>
  <c r="EZ199" i="37" s="1"/>
  <c r="M199" i="37"/>
  <c r="Q199" i="37"/>
  <c r="R199" i="37"/>
  <c r="U199" i="37"/>
  <c r="T199" i="37"/>
  <c r="N199" i="37"/>
  <c r="S183" i="37"/>
  <c r="T183" i="37"/>
  <c r="N183" i="37"/>
  <c r="R183" i="37"/>
  <c r="M183" i="37"/>
  <c r="Q183" i="37"/>
  <c r="L183" i="37"/>
  <c r="EZ183" i="37" s="1"/>
  <c r="U183" i="37"/>
  <c r="P183" i="37"/>
  <c r="J183" i="37"/>
  <c r="EX183" i="37" s="1"/>
  <c r="O183" i="37"/>
  <c r="K183" i="37"/>
  <c r="EY183" i="37" s="1"/>
  <c r="U163" i="37"/>
  <c r="T163" i="37"/>
  <c r="L163" i="37"/>
  <c r="EZ163" i="37" s="1"/>
  <c r="R163" i="37"/>
  <c r="J163" i="37"/>
  <c r="EX163" i="37" s="1"/>
  <c r="P163" i="37"/>
  <c r="N163" i="37"/>
  <c r="O163" i="37"/>
  <c r="S163" i="37"/>
  <c r="M163" i="37"/>
  <c r="Q163" i="37"/>
  <c r="K163" i="37"/>
  <c r="EY163" i="37" s="1"/>
  <c r="F147" i="37"/>
  <c r="S143" i="37"/>
  <c r="R143" i="37"/>
  <c r="J143" i="37"/>
  <c r="EX143" i="37" s="1"/>
  <c r="P143" i="37"/>
  <c r="N143" i="37"/>
  <c r="T143" i="37"/>
  <c r="L143" i="37"/>
  <c r="EZ143" i="37" s="1"/>
  <c r="M143" i="37"/>
  <c r="Q143" i="37"/>
  <c r="U143" i="37"/>
  <c r="O143" i="37"/>
  <c r="K143" i="37"/>
  <c r="EY143" i="37" s="1"/>
  <c r="F119" i="37"/>
  <c r="Q111" i="37"/>
  <c r="O111" i="37"/>
  <c r="K111" i="37"/>
  <c r="EY111" i="37" s="1"/>
  <c r="S111" i="37"/>
  <c r="R111" i="37"/>
  <c r="U111" i="37"/>
  <c r="T111" i="37"/>
  <c r="N111" i="37"/>
  <c r="P111" i="37"/>
  <c r="J111" i="37"/>
  <c r="EX111" i="37" s="1"/>
  <c r="L111" i="37"/>
  <c r="EZ111" i="37" s="1"/>
  <c r="M111" i="37"/>
  <c r="U79" i="37"/>
  <c r="T79" i="37"/>
  <c r="L79" i="37"/>
  <c r="EZ79" i="37" s="1"/>
  <c r="R79" i="37"/>
  <c r="J79" i="37"/>
  <c r="EX79" i="37" s="1"/>
  <c r="P79" i="37"/>
  <c r="N79" i="37"/>
  <c r="S79" i="37"/>
  <c r="K79" i="37"/>
  <c r="EY79" i="37" s="1"/>
  <c r="M79" i="37"/>
  <c r="O79" i="37"/>
  <c r="Q79" i="37"/>
  <c r="S47" i="37"/>
  <c r="O47" i="37"/>
  <c r="K47" i="37"/>
  <c r="EY47" i="37" s="1"/>
  <c r="R47" i="37"/>
  <c r="U47" i="37"/>
  <c r="T47" i="37"/>
  <c r="N47" i="37"/>
  <c r="P47" i="37"/>
  <c r="J47" i="37"/>
  <c r="EX47" i="37" s="1"/>
  <c r="Q47" i="37"/>
  <c r="L47" i="37"/>
  <c r="EZ47" i="37" s="1"/>
  <c r="M47" i="37"/>
  <c r="F23" i="37"/>
  <c r="F13" i="37"/>
  <c r="U179" i="37"/>
  <c r="T179" i="37"/>
  <c r="L179" i="37"/>
  <c r="EZ179" i="37" s="1"/>
  <c r="R179" i="37"/>
  <c r="J179" i="37"/>
  <c r="EX179" i="37" s="1"/>
  <c r="P179" i="37"/>
  <c r="N179" i="37"/>
  <c r="M179" i="37"/>
  <c r="K179" i="37"/>
  <c r="EY179" i="37" s="1"/>
  <c r="Q179" i="37"/>
  <c r="O179" i="37"/>
  <c r="S179" i="37"/>
  <c r="S123" i="37"/>
  <c r="Q123" i="37"/>
  <c r="O123" i="37"/>
  <c r="K123" i="37"/>
  <c r="EY123" i="37" s="1"/>
  <c r="R123" i="37"/>
  <c r="U123" i="37"/>
  <c r="T123" i="37"/>
  <c r="N123" i="37"/>
  <c r="P123" i="37"/>
  <c r="J123" i="37"/>
  <c r="EX123" i="37" s="1"/>
  <c r="L123" i="37"/>
  <c r="EZ123" i="37" s="1"/>
  <c r="M123" i="37"/>
  <c r="U91" i="37"/>
  <c r="P91" i="37"/>
  <c r="N91" i="37"/>
  <c r="T91" i="37"/>
  <c r="L91" i="37"/>
  <c r="EZ91" i="37" s="1"/>
  <c r="R91" i="37"/>
  <c r="J91" i="37"/>
  <c r="EX91" i="37" s="1"/>
  <c r="S91" i="37"/>
  <c r="M91" i="37"/>
  <c r="K91" i="37"/>
  <c r="EY91" i="37" s="1"/>
  <c r="Q91" i="37"/>
  <c r="O91" i="37"/>
  <c r="F67" i="37"/>
  <c r="U59" i="37"/>
  <c r="S59" i="37"/>
  <c r="R59" i="37"/>
  <c r="O59" i="37"/>
  <c r="J59" i="37"/>
  <c r="EX59" i="37" s="1"/>
  <c r="L59" i="37"/>
  <c r="EZ59" i="37" s="1"/>
  <c r="N59" i="37"/>
  <c r="P59" i="37"/>
  <c r="T59" i="37"/>
  <c r="M59" i="37"/>
  <c r="K59" i="37"/>
  <c r="EY59" i="37" s="1"/>
  <c r="Q59" i="37"/>
  <c r="F35" i="37"/>
  <c r="U206" i="37"/>
  <c r="N206" i="37"/>
  <c r="T206" i="37"/>
  <c r="L206" i="37"/>
  <c r="EZ206" i="37" s="1"/>
  <c r="R206" i="37"/>
  <c r="J206" i="37"/>
  <c r="EX206" i="37" s="1"/>
  <c r="P206" i="37"/>
  <c r="O206" i="37"/>
  <c r="S206" i="37"/>
  <c r="Q206" i="37"/>
  <c r="K206" i="37"/>
  <c r="EY206" i="37" s="1"/>
  <c r="M206" i="37"/>
  <c r="F194" i="37"/>
  <c r="S190" i="37"/>
  <c r="Q190" i="37"/>
  <c r="O190" i="37"/>
  <c r="J190" i="37"/>
  <c r="EX190" i="37" s="1"/>
  <c r="M190" i="37"/>
  <c r="T190" i="37"/>
  <c r="U190" i="37"/>
  <c r="K190" i="37"/>
  <c r="EY190" i="37" s="1"/>
  <c r="R190" i="37"/>
  <c r="P190" i="37"/>
  <c r="N190" i="37"/>
  <c r="L190" i="37"/>
  <c r="EZ190" i="37" s="1"/>
  <c r="F178" i="37"/>
  <c r="S174" i="37"/>
  <c r="Q174" i="37"/>
  <c r="O174" i="37"/>
  <c r="K174" i="37"/>
  <c r="EY174" i="37" s="1"/>
  <c r="T174" i="37"/>
  <c r="U174" i="37"/>
  <c r="R174" i="37"/>
  <c r="P174" i="37"/>
  <c r="N174" i="37"/>
  <c r="L174" i="37"/>
  <c r="EZ174" i="37" s="1"/>
  <c r="J174" i="37"/>
  <c r="EX174" i="37" s="1"/>
  <c r="M174" i="37"/>
  <c r="S158" i="37"/>
  <c r="R158" i="37"/>
  <c r="J158" i="37"/>
  <c r="EX158" i="37" s="1"/>
  <c r="P158" i="37"/>
  <c r="N158" i="37"/>
  <c r="T158" i="37"/>
  <c r="L158" i="37"/>
  <c r="EZ158" i="37" s="1"/>
  <c r="U158" i="37"/>
  <c r="M158" i="37"/>
  <c r="K158" i="37"/>
  <c r="EY158" i="37" s="1"/>
  <c r="Q158" i="37"/>
  <c r="O158" i="37"/>
  <c r="Q142" i="37"/>
  <c r="O142" i="37"/>
  <c r="K142" i="37"/>
  <c r="EY142" i="37" s="1"/>
  <c r="S142" i="37"/>
  <c r="T142" i="37"/>
  <c r="N142" i="37"/>
  <c r="P142" i="37"/>
  <c r="J142" i="37"/>
  <c r="EX142" i="37" s="1"/>
  <c r="L142" i="37"/>
  <c r="EZ142" i="37" s="1"/>
  <c r="M142" i="37"/>
  <c r="R142" i="37"/>
  <c r="U142" i="37"/>
  <c r="F130" i="37"/>
  <c r="U126" i="37"/>
  <c r="N126" i="37"/>
  <c r="T126" i="37"/>
  <c r="L126" i="37"/>
  <c r="EZ126" i="37" s="1"/>
  <c r="R126" i="37"/>
  <c r="J126" i="37"/>
  <c r="EX126" i="37" s="1"/>
  <c r="P126" i="37"/>
  <c r="S126" i="37"/>
  <c r="M126" i="37"/>
  <c r="Q126" i="37"/>
  <c r="K126" i="37"/>
  <c r="EY126" i="37" s="1"/>
  <c r="O126" i="37"/>
  <c r="F114" i="37"/>
  <c r="T110" i="37"/>
  <c r="U110" i="37"/>
  <c r="Q110" i="37"/>
  <c r="M110" i="37"/>
  <c r="R110" i="37"/>
  <c r="K110" i="37"/>
  <c r="EY110" i="37" s="1"/>
  <c r="P110" i="37"/>
  <c r="O110" i="37"/>
  <c r="J110" i="37"/>
  <c r="EX110" i="37" s="1"/>
  <c r="S110" i="37"/>
  <c r="N110" i="37"/>
  <c r="L110" i="37"/>
  <c r="EZ110" i="37" s="1"/>
  <c r="S94" i="37"/>
  <c r="Q94" i="37"/>
  <c r="O94" i="37"/>
  <c r="K94" i="37"/>
  <c r="EY94" i="37" s="1"/>
  <c r="R94" i="37"/>
  <c r="U94" i="37"/>
  <c r="T94" i="37"/>
  <c r="N94" i="37"/>
  <c r="P94" i="37"/>
  <c r="J94" i="37"/>
  <c r="EX94" i="37" s="1"/>
  <c r="L94" i="37"/>
  <c r="EZ94" i="37" s="1"/>
  <c r="M94" i="37"/>
  <c r="S78" i="37"/>
  <c r="Q78" i="37"/>
  <c r="O78" i="37"/>
  <c r="K78" i="37"/>
  <c r="EY78" i="37" s="1"/>
  <c r="J78" i="37"/>
  <c r="EX78" i="37" s="1"/>
  <c r="M78" i="37"/>
  <c r="T78" i="37"/>
  <c r="U78" i="37"/>
  <c r="R78" i="37"/>
  <c r="P78" i="37"/>
  <c r="N78" i="37"/>
  <c r="L78" i="37"/>
  <c r="EZ78" i="37" s="1"/>
  <c r="U62" i="37"/>
  <c r="N62" i="37"/>
  <c r="T62" i="37"/>
  <c r="L62" i="37"/>
  <c r="EZ62" i="37" s="1"/>
  <c r="R62" i="37"/>
  <c r="J62" i="37"/>
  <c r="EX62" i="37" s="1"/>
  <c r="P62" i="37"/>
  <c r="O62" i="37"/>
  <c r="K62" i="37"/>
  <c r="EY62" i="37" s="1"/>
  <c r="S62" i="37"/>
  <c r="M62" i="37"/>
  <c r="Q62" i="37"/>
  <c r="U46" i="37"/>
  <c r="P46" i="37"/>
  <c r="N46" i="37"/>
  <c r="T46" i="37"/>
  <c r="L46" i="37"/>
  <c r="EZ46" i="37" s="1"/>
  <c r="R46" i="37"/>
  <c r="J46" i="37"/>
  <c r="EX46" i="37" s="1"/>
  <c r="S46" i="37"/>
  <c r="K46" i="37"/>
  <c r="EY46" i="37" s="1"/>
  <c r="O46" i="37"/>
  <c r="M46" i="37"/>
  <c r="Q46" i="37"/>
  <c r="F193" i="37"/>
  <c r="S189" i="37"/>
  <c r="N189" i="37"/>
  <c r="T189" i="37"/>
  <c r="L189" i="37"/>
  <c r="EZ189" i="37" s="1"/>
  <c r="R189" i="37"/>
  <c r="J189" i="37"/>
  <c r="EX189" i="37" s="1"/>
  <c r="P189" i="37"/>
  <c r="M189" i="37"/>
  <c r="K189" i="37"/>
  <c r="EY189" i="37" s="1"/>
  <c r="Q189" i="37"/>
  <c r="O189" i="37"/>
  <c r="U189" i="37"/>
  <c r="F165" i="37"/>
  <c r="S157" i="37"/>
  <c r="Q157" i="37"/>
  <c r="L157" i="37"/>
  <c r="EZ157" i="37" s="1"/>
  <c r="M157" i="37"/>
  <c r="K157" i="37"/>
  <c r="EY157" i="37" s="1"/>
  <c r="R157" i="37"/>
  <c r="U157" i="37"/>
  <c r="T157" i="37"/>
  <c r="N157" i="37"/>
  <c r="P157" i="37"/>
  <c r="J157" i="37"/>
  <c r="EX157" i="37" s="1"/>
  <c r="O157" i="37"/>
  <c r="K125" i="37"/>
  <c r="EY125" i="37" s="1"/>
  <c r="S125" i="37"/>
  <c r="Q125" i="37"/>
  <c r="O125" i="37"/>
  <c r="T125" i="37"/>
  <c r="U125" i="37"/>
  <c r="R125" i="37"/>
  <c r="P125" i="37"/>
  <c r="N125" i="37"/>
  <c r="L125" i="37"/>
  <c r="EZ125" i="37" s="1"/>
  <c r="J125" i="37"/>
  <c r="EX125" i="37" s="1"/>
  <c r="M125" i="37"/>
  <c r="F105" i="37"/>
  <c r="U97" i="37"/>
  <c r="N97" i="37"/>
  <c r="T97" i="37"/>
  <c r="L97" i="37"/>
  <c r="EZ97" i="37" s="1"/>
  <c r="R97" i="37"/>
  <c r="J97" i="37"/>
  <c r="EX97" i="37" s="1"/>
  <c r="P97" i="37"/>
  <c r="K97" i="37"/>
  <c r="EY97" i="37" s="1"/>
  <c r="Q97" i="37"/>
  <c r="O97" i="37"/>
  <c r="S97" i="37"/>
  <c r="M97" i="37"/>
  <c r="S65" i="37"/>
  <c r="U65" i="37"/>
  <c r="Q65" i="37"/>
  <c r="M65" i="37"/>
  <c r="T65" i="37"/>
  <c r="N65" i="37"/>
  <c r="K65" i="37"/>
  <c r="EY65" i="37" s="1"/>
  <c r="R65" i="37"/>
  <c r="O65" i="37"/>
  <c r="L65" i="37"/>
  <c r="EZ65" i="37" s="1"/>
  <c r="P65" i="37"/>
  <c r="J65" i="37"/>
  <c r="EX65" i="37" s="1"/>
  <c r="CM33" i="37" l="1"/>
  <c r="CI33" i="37"/>
  <c r="CE33" i="37"/>
  <c r="CL33" i="37"/>
  <c r="CH33" i="37"/>
  <c r="CD33" i="37"/>
  <c r="CO33" i="37"/>
  <c r="CK33" i="37"/>
  <c r="CG33" i="37"/>
  <c r="CN33" i="37"/>
  <c r="CJ33" i="37"/>
  <c r="CF33" i="37"/>
  <c r="CO16" i="37"/>
  <c r="CN16" i="37"/>
  <c r="CJ16" i="37"/>
  <c r="CF16" i="37"/>
  <c r="CM16" i="37"/>
  <c r="CI16" i="37"/>
  <c r="CE16" i="37"/>
  <c r="CL16" i="37"/>
  <c r="CH16" i="37"/>
  <c r="CD16" i="37"/>
  <c r="CK16" i="37"/>
  <c r="CG16" i="37"/>
  <c r="CM17" i="37"/>
  <c r="CI17" i="37"/>
  <c r="CE17" i="37"/>
  <c r="CL17" i="37"/>
  <c r="CH17" i="37"/>
  <c r="CD17" i="37"/>
  <c r="CO17" i="37"/>
  <c r="CK17" i="37"/>
  <c r="CG17" i="37"/>
  <c r="CN17" i="37"/>
  <c r="CJ17" i="37"/>
  <c r="CF17" i="37"/>
  <c r="CM42" i="37"/>
  <c r="CI42" i="37"/>
  <c r="CE42" i="37"/>
  <c r="CL42" i="37"/>
  <c r="CH42" i="37"/>
  <c r="CD42" i="37"/>
  <c r="CO42" i="37"/>
  <c r="CK42" i="37"/>
  <c r="CG42" i="37"/>
  <c r="CN42" i="37"/>
  <c r="CJ42" i="37"/>
  <c r="CF42" i="37"/>
  <c r="CN11" i="37"/>
  <c r="CJ11" i="37"/>
  <c r="CF11" i="37"/>
  <c r="CM11" i="37"/>
  <c r="CI11" i="37"/>
  <c r="CE11" i="37"/>
  <c r="CL11" i="37"/>
  <c r="CH11" i="37"/>
  <c r="CD11" i="37"/>
  <c r="CO11" i="37"/>
  <c r="CK11" i="37"/>
  <c r="CG11" i="37"/>
  <c r="CN12" i="37"/>
  <c r="CJ12" i="37"/>
  <c r="CF12" i="37"/>
  <c r="CM12" i="37"/>
  <c r="CI12" i="37"/>
  <c r="CE12" i="37"/>
  <c r="CL12" i="37"/>
  <c r="CH12" i="37"/>
  <c r="CD12" i="37"/>
  <c r="CO12" i="37"/>
  <c r="CK12" i="37"/>
  <c r="CG12" i="37"/>
  <c r="CN13" i="37"/>
  <c r="CJ13" i="37"/>
  <c r="CF13" i="37"/>
  <c r="CM13" i="37"/>
  <c r="CI13" i="37"/>
  <c r="CE13" i="37"/>
  <c r="CL13" i="37"/>
  <c r="CH13" i="37"/>
  <c r="CD13" i="37"/>
  <c r="CO13" i="37"/>
  <c r="CK13" i="37"/>
  <c r="CG13" i="37"/>
  <c r="CM39" i="37"/>
  <c r="CI39" i="37"/>
  <c r="CE39" i="37"/>
  <c r="CL39" i="37"/>
  <c r="CH39" i="37"/>
  <c r="CD39" i="37"/>
  <c r="CO39" i="37"/>
  <c r="CK39" i="37"/>
  <c r="CG39" i="37"/>
  <c r="CN39" i="37"/>
  <c r="CJ39" i="37"/>
  <c r="CF39" i="37"/>
  <c r="CM28" i="37"/>
  <c r="CI28" i="37"/>
  <c r="CE28" i="37"/>
  <c r="CL28" i="37"/>
  <c r="CH28" i="37"/>
  <c r="CD28" i="37"/>
  <c r="CO28" i="37"/>
  <c r="CK28" i="37"/>
  <c r="CG28" i="37"/>
  <c r="CN28" i="37"/>
  <c r="CJ28" i="37"/>
  <c r="CF28" i="37"/>
  <c r="CM23" i="37"/>
  <c r="CI23" i="37"/>
  <c r="CE23" i="37"/>
  <c r="CL23" i="37"/>
  <c r="CH23" i="37"/>
  <c r="CD23" i="37"/>
  <c r="CO23" i="37"/>
  <c r="CK23" i="37"/>
  <c r="CG23" i="37"/>
  <c r="CN23" i="37"/>
  <c r="CJ23" i="37"/>
  <c r="CF23" i="37"/>
  <c r="CM20" i="37"/>
  <c r="CI20" i="37"/>
  <c r="CE20" i="37"/>
  <c r="CL20" i="37"/>
  <c r="CH20" i="37"/>
  <c r="CD20" i="37"/>
  <c r="CO20" i="37"/>
  <c r="CK20" i="37"/>
  <c r="CG20" i="37"/>
  <c r="CN20" i="37"/>
  <c r="CJ20" i="37"/>
  <c r="CF20" i="37"/>
  <c r="CN14" i="37"/>
  <c r="CJ14" i="37"/>
  <c r="CF14" i="37"/>
  <c r="CM14" i="37"/>
  <c r="CI14" i="37"/>
  <c r="CE14" i="37"/>
  <c r="CL14" i="37"/>
  <c r="CH14" i="37"/>
  <c r="CD14" i="37"/>
  <c r="CO14" i="37"/>
  <c r="CK14" i="37"/>
  <c r="CG14" i="37"/>
  <c r="CM19" i="37"/>
  <c r="CI19" i="37"/>
  <c r="CE19" i="37"/>
  <c r="CL19" i="37"/>
  <c r="CH19" i="37"/>
  <c r="CD19" i="37"/>
  <c r="CO19" i="37"/>
  <c r="CK19" i="37"/>
  <c r="CG19" i="37"/>
  <c r="CN19" i="37"/>
  <c r="CJ19" i="37"/>
  <c r="CF19" i="37"/>
  <c r="CM44" i="37"/>
  <c r="CI44" i="37"/>
  <c r="CE44" i="37"/>
  <c r="CL44" i="37"/>
  <c r="CH44" i="37"/>
  <c r="CD44" i="37"/>
  <c r="CO44" i="37"/>
  <c r="CK44" i="37"/>
  <c r="CG44" i="37"/>
  <c r="CN44" i="37"/>
  <c r="CJ44" i="37"/>
  <c r="CF44" i="37"/>
  <c r="CM29" i="37"/>
  <c r="CI29" i="37"/>
  <c r="CE29" i="37"/>
  <c r="CL29" i="37"/>
  <c r="CH29" i="37"/>
  <c r="CD29" i="37"/>
  <c r="CO29" i="37"/>
  <c r="CK29" i="37"/>
  <c r="CG29" i="37"/>
  <c r="CN29" i="37"/>
  <c r="CJ29" i="37"/>
  <c r="CF29" i="37"/>
  <c r="CM24" i="37"/>
  <c r="CI24" i="37"/>
  <c r="CE24" i="37"/>
  <c r="CL24" i="37"/>
  <c r="CH24" i="37"/>
  <c r="CD24" i="37"/>
  <c r="CO24" i="37"/>
  <c r="CK24" i="37"/>
  <c r="CG24" i="37"/>
  <c r="CN24" i="37"/>
  <c r="CJ24" i="37"/>
  <c r="CF24" i="37"/>
  <c r="CM35" i="37"/>
  <c r="CI35" i="37"/>
  <c r="CE35" i="37"/>
  <c r="CL35" i="37"/>
  <c r="CH35" i="37"/>
  <c r="CD35" i="37"/>
  <c r="CO35" i="37"/>
  <c r="CK35" i="37"/>
  <c r="CG35" i="37"/>
  <c r="CN35" i="37"/>
  <c r="CJ35" i="37"/>
  <c r="CF35" i="37"/>
  <c r="CM30" i="37"/>
  <c r="CI30" i="37"/>
  <c r="CE30" i="37"/>
  <c r="CL30" i="37"/>
  <c r="CH30" i="37"/>
  <c r="CD30" i="37"/>
  <c r="CO30" i="37"/>
  <c r="CK30" i="37"/>
  <c r="CG30" i="37"/>
  <c r="CN30" i="37"/>
  <c r="CJ30" i="37"/>
  <c r="CF30" i="37"/>
  <c r="CM26" i="37"/>
  <c r="CI26" i="37"/>
  <c r="CE26" i="37"/>
  <c r="CL26" i="37"/>
  <c r="CH26" i="37"/>
  <c r="CD26" i="37"/>
  <c r="CO26" i="37"/>
  <c r="CK26" i="37"/>
  <c r="CG26" i="37"/>
  <c r="CN26" i="37"/>
  <c r="CJ26" i="37"/>
  <c r="CF26" i="37"/>
  <c r="CN15" i="37"/>
  <c r="CJ15" i="37"/>
  <c r="CF15" i="37"/>
  <c r="CM15" i="37"/>
  <c r="CI15" i="37"/>
  <c r="CE15" i="37"/>
  <c r="CL15" i="37"/>
  <c r="CH15" i="37"/>
  <c r="CD15" i="37"/>
  <c r="CO15" i="37"/>
  <c r="CK15" i="37"/>
  <c r="CG15" i="37"/>
  <c r="CM31" i="37"/>
  <c r="CI31" i="37"/>
  <c r="CE31" i="37"/>
  <c r="CL31" i="37"/>
  <c r="CH31" i="37"/>
  <c r="CD31" i="37"/>
  <c r="CO31" i="37"/>
  <c r="CK31" i="37"/>
  <c r="CG31" i="37"/>
  <c r="CN31" i="37"/>
  <c r="CJ31" i="37"/>
  <c r="CF31" i="37"/>
  <c r="CM40" i="37"/>
  <c r="CI40" i="37"/>
  <c r="CE40" i="37"/>
  <c r="CL40" i="37"/>
  <c r="CH40" i="37"/>
  <c r="CD40" i="37"/>
  <c r="CO40" i="37"/>
  <c r="CK40" i="37"/>
  <c r="CG40" i="37"/>
  <c r="CN40" i="37"/>
  <c r="CJ40" i="37"/>
  <c r="CF40" i="37"/>
  <c r="GI29" i="37"/>
  <c r="G10" i="85"/>
  <c r="S10" i="85" s="1"/>
  <c r="I10" i="85"/>
  <c r="U10" i="85" s="1"/>
  <c r="H10" i="85"/>
  <c r="T10" i="85" s="1"/>
  <c r="K88" i="85"/>
  <c r="J162" i="85"/>
  <c r="J119" i="85"/>
  <c r="L143" i="85"/>
  <c r="J63" i="85"/>
  <c r="J72" i="85"/>
  <c r="J132" i="85"/>
  <c r="L79" i="85"/>
  <c r="J94" i="85"/>
  <c r="J158" i="85"/>
  <c r="J80" i="85"/>
  <c r="J127" i="85"/>
  <c r="J87" i="85"/>
  <c r="AC176" i="85"/>
  <c r="AT176" i="85" s="1"/>
  <c r="AC106" i="85"/>
  <c r="AT106" i="85" s="1"/>
  <c r="AC152" i="85"/>
  <c r="AT152" i="85" s="1"/>
  <c r="J188" i="85"/>
  <c r="T23" i="85"/>
  <c r="S39" i="85"/>
  <c r="S40" i="85"/>
  <c r="T18" i="85"/>
  <c r="T22" i="85"/>
  <c r="S41" i="85"/>
  <c r="T43" i="85"/>
  <c r="S19" i="85"/>
  <c r="T15" i="85"/>
  <c r="S17" i="85"/>
  <c r="S18" i="85"/>
  <c r="S34" i="85"/>
  <c r="S16" i="85"/>
  <c r="T20" i="85"/>
  <c r="T24" i="85"/>
  <c r="S38" i="85"/>
  <c r="T41" i="85"/>
  <c r="T11" i="85"/>
  <c r="S13" i="85"/>
  <c r="S14" i="85"/>
  <c r="S26" i="85"/>
  <c r="S12" i="85"/>
  <c r="T16" i="85"/>
  <c r="T17" i="85"/>
  <c r="S30" i="85"/>
  <c r="S27" i="85"/>
  <c r="S28" i="85"/>
  <c r="T36" i="85"/>
  <c r="S22" i="85"/>
  <c r="S29" i="85"/>
  <c r="T31" i="85"/>
  <c r="T40" i="85"/>
  <c r="T29" i="85"/>
  <c r="T30" i="85"/>
  <c r="T19" i="85"/>
  <c r="T28" i="85"/>
  <c r="S42" i="85"/>
  <c r="S25" i="85"/>
  <c r="T27" i="85"/>
  <c r="T32" i="85"/>
  <c r="T34" i="85"/>
  <c r="S35" i="85"/>
  <c r="S36" i="85"/>
  <c r="T14" i="85"/>
  <c r="T25" i="85"/>
  <c r="S37" i="85"/>
  <c r="T39" i="85"/>
  <c r="S15" i="85"/>
  <c r="T33" i="85"/>
  <c r="T38" i="85"/>
  <c r="S31" i="85"/>
  <c r="S32" i="85"/>
  <c r="T44" i="85"/>
  <c r="T21" i="85"/>
  <c r="S33" i="85"/>
  <c r="T35" i="85"/>
  <c r="S11" i="85"/>
  <c r="T42" i="85"/>
  <c r="S43" i="85"/>
  <c r="S44" i="85"/>
  <c r="S21" i="85"/>
  <c r="T26" i="85"/>
  <c r="T12" i="85"/>
  <c r="T13" i="85"/>
  <c r="S23" i="85"/>
  <c r="T37" i="85"/>
  <c r="L49" i="85"/>
  <c r="L102" i="85"/>
  <c r="L150" i="85"/>
  <c r="L137" i="85"/>
  <c r="L64" i="85"/>
  <c r="L208" i="85"/>
  <c r="L204" i="85"/>
  <c r="AC172" i="85"/>
  <c r="AT172" i="85" s="1"/>
  <c r="AC82" i="85"/>
  <c r="AT82" i="85" s="1"/>
  <c r="AC148" i="85"/>
  <c r="AT148" i="85" s="1"/>
  <c r="L129" i="85"/>
  <c r="K176" i="85"/>
  <c r="L57" i="85"/>
  <c r="AC86" i="85"/>
  <c r="AT86" i="85" s="1"/>
  <c r="AC131" i="85"/>
  <c r="AT131" i="85" s="1"/>
  <c r="U24" i="85"/>
  <c r="U20" i="85"/>
  <c r="U17" i="85"/>
  <c r="U14" i="85"/>
  <c r="U43" i="85"/>
  <c r="U28" i="85"/>
  <c r="U16" i="85"/>
  <c r="U25" i="85"/>
  <c r="U30" i="85"/>
  <c r="U33" i="85"/>
  <c r="U41" i="85"/>
  <c r="U32" i="85"/>
  <c r="U23" i="85"/>
  <c r="U12" i="85"/>
  <c r="U36" i="85"/>
  <c r="U31" i="85"/>
  <c r="U21" i="85"/>
  <c r="U18" i="85"/>
  <c r="U26" i="85"/>
  <c r="U34" i="85"/>
  <c r="U40" i="85"/>
  <c r="U27" i="85"/>
  <c r="U15" i="85"/>
  <c r="U44" i="85"/>
  <c r="U39" i="85"/>
  <c r="U38" i="85"/>
  <c r="U29" i="85"/>
  <c r="U37" i="85"/>
  <c r="U11" i="85"/>
  <c r="U35" i="85"/>
  <c r="U19" i="85"/>
  <c r="U13" i="85"/>
  <c r="U22" i="85"/>
  <c r="U42" i="85"/>
  <c r="IO48" i="30"/>
  <c r="IO97" i="30"/>
  <c r="IO146" i="30"/>
  <c r="II188" i="30"/>
  <c r="AC139" i="85"/>
  <c r="AT139" i="85" s="1"/>
  <c r="AO21" i="64"/>
  <c r="AQ23" i="64"/>
  <c r="AP21" i="64"/>
  <c r="AO22" i="64"/>
  <c r="AO23" i="64"/>
  <c r="AQ22" i="64"/>
  <c r="AK21" i="64"/>
  <c r="AI21" i="64"/>
  <c r="AS21" i="64"/>
  <c r="AQ21" i="64"/>
  <c r="AP22" i="64"/>
  <c r="AC94" i="85"/>
  <c r="AT94" i="85" s="1"/>
  <c r="AC153" i="85"/>
  <c r="AT153" i="85" s="1"/>
  <c r="AC160" i="85"/>
  <c r="AT160" i="85" s="1"/>
  <c r="AC205" i="85"/>
  <c r="AT205" i="85" s="1"/>
  <c r="GI30" i="37"/>
  <c r="AC161" i="85"/>
  <c r="AT161" i="85" s="1"/>
  <c r="AC149" i="85"/>
  <c r="AT149" i="85" s="1"/>
  <c r="IL112" i="30"/>
  <c r="AC59" i="85"/>
  <c r="AT59" i="85" s="1"/>
  <c r="AC47" i="85"/>
  <c r="AT47" i="85" s="1"/>
  <c r="L88" i="85"/>
  <c r="IO112" i="30"/>
  <c r="IO176" i="30"/>
  <c r="IO82" i="30"/>
  <c r="L81" i="85"/>
  <c r="J182" i="85"/>
  <c r="L180" i="85"/>
  <c r="J189" i="85"/>
  <c r="J205" i="85"/>
  <c r="L186" i="85"/>
  <c r="AC145" i="85"/>
  <c r="AT145" i="85" s="1"/>
  <c r="K49" i="85"/>
  <c r="K81" i="85"/>
  <c r="K113" i="85"/>
  <c r="K141" i="85"/>
  <c r="K201" i="85"/>
  <c r="E38" i="85"/>
  <c r="IT36" i="30"/>
  <c r="IQ36" i="30"/>
  <c r="K86" i="85"/>
  <c r="K102" i="85"/>
  <c r="K118" i="85"/>
  <c r="K150" i="85"/>
  <c r="K198" i="85"/>
  <c r="K45" i="85"/>
  <c r="K73" i="85"/>
  <c r="K165" i="85"/>
  <c r="K50" i="85"/>
  <c r="J49" i="85"/>
  <c r="J81" i="85"/>
  <c r="J113" i="85"/>
  <c r="J141" i="85"/>
  <c r="L173" i="85"/>
  <c r="J201" i="85"/>
  <c r="L70" i="85"/>
  <c r="J86" i="85"/>
  <c r="J102" i="85"/>
  <c r="J118" i="85"/>
  <c r="L134" i="85"/>
  <c r="J150" i="85"/>
  <c r="L166" i="85"/>
  <c r="J198" i="85"/>
  <c r="E37" i="85"/>
  <c r="IT35" i="30"/>
  <c r="IQ35" i="30"/>
  <c r="E43" i="85"/>
  <c r="IT41" i="30"/>
  <c r="IQ41" i="30"/>
  <c r="L155" i="85"/>
  <c r="J45" i="85"/>
  <c r="E41" i="85"/>
  <c r="IT39" i="30"/>
  <c r="IQ39" i="30"/>
  <c r="J73" i="85"/>
  <c r="L105" i="85"/>
  <c r="L133" i="85"/>
  <c r="J165" i="85"/>
  <c r="L193" i="85"/>
  <c r="E34" i="85"/>
  <c r="IT32" i="30"/>
  <c r="IQ32" i="30"/>
  <c r="J50" i="85"/>
  <c r="J66" i="85"/>
  <c r="L82" i="85"/>
  <c r="L98" i="85"/>
  <c r="J114" i="85"/>
  <c r="J130" i="85"/>
  <c r="J146" i="85"/>
  <c r="L162" i="85"/>
  <c r="K173" i="85"/>
  <c r="E22" i="85"/>
  <c r="IT20" i="30"/>
  <c r="IQ20" i="30"/>
  <c r="K70" i="85"/>
  <c r="K134" i="85"/>
  <c r="K166" i="85"/>
  <c r="K182" i="85"/>
  <c r="L182" i="85"/>
  <c r="K155" i="85"/>
  <c r="K105" i="85"/>
  <c r="K133" i="85"/>
  <c r="J193" i="85"/>
  <c r="K193" i="85"/>
  <c r="E18" i="85"/>
  <c r="IT16" i="30"/>
  <c r="IQ16" i="30"/>
  <c r="E10" i="85"/>
  <c r="IU8" i="30"/>
  <c r="IR8" i="30"/>
  <c r="L113" i="85"/>
  <c r="L141" i="85"/>
  <c r="J173" i="85"/>
  <c r="L201" i="85"/>
  <c r="J70" i="85"/>
  <c r="L86" i="85"/>
  <c r="L118" i="85"/>
  <c r="J134" i="85"/>
  <c r="J166" i="85"/>
  <c r="L198" i="85"/>
  <c r="J155" i="85"/>
  <c r="L45" i="85"/>
  <c r="L73" i="85"/>
  <c r="J133" i="85"/>
  <c r="L165" i="85"/>
  <c r="L50" i="85"/>
  <c r="L66" i="85"/>
  <c r="J82" i="85"/>
  <c r="J98" i="85"/>
  <c r="L114" i="85"/>
  <c r="L130" i="85"/>
  <c r="L146" i="85"/>
  <c r="J178" i="85"/>
  <c r="E21" i="85"/>
  <c r="IT19" i="30"/>
  <c r="IQ19" i="30"/>
  <c r="J67" i="85"/>
  <c r="L99" i="85"/>
  <c r="L131" i="85"/>
  <c r="IT21" i="30"/>
  <c r="IQ21" i="30"/>
  <c r="E23" i="85"/>
  <c r="L55" i="85"/>
  <c r="K66" i="85"/>
  <c r="K114" i="85"/>
  <c r="K130" i="85"/>
  <c r="K146" i="85"/>
  <c r="K99" i="85"/>
  <c r="K131" i="85"/>
  <c r="K55" i="85"/>
  <c r="K167" i="85"/>
  <c r="K187" i="85"/>
  <c r="K203" i="85"/>
  <c r="K100" i="85"/>
  <c r="K116" i="85"/>
  <c r="K148" i="85"/>
  <c r="J180" i="85"/>
  <c r="E25" i="85"/>
  <c r="IT23" i="30"/>
  <c r="IQ23" i="30"/>
  <c r="K101" i="85"/>
  <c r="K137" i="85"/>
  <c r="K169" i="85"/>
  <c r="K209" i="85"/>
  <c r="J206" i="85"/>
  <c r="K206" i="85"/>
  <c r="L91" i="85"/>
  <c r="K179" i="85"/>
  <c r="IT17" i="30"/>
  <c r="IQ17" i="30"/>
  <c r="E19" i="85"/>
  <c r="K79" i="85"/>
  <c r="K143" i="85"/>
  <c r="K163" i="85"/>
  <c r="K199" i="85"/>
  <c r="K64" i="85"/>
  <c r="K112" i="85"/>
  <c r="K128" i="85"/>
  <c r="K160" i="85"/>
  <c r="L192" i="85"/>
  <c r="K192" i="85"/>
  <c r="J208" i="85"/>
  <c r="K208" i="85"/>
  <c r="K93" i="85"/>
  <c r="K129" i="85"/>
  <c r="K197" i="85"/>
  <c r="K65" i="85"/>
  <c r="K125" i="85"/>
  <c r="K157" i="85"/>
  <c r="K46" i="85"/>
  <c r="K62" i="85"/>
  <c r="K78" i="85"/>
  <c r="K110" i="85"/>
  <c r="K142" i="85"/>
  <c r="K190" i="85"/>
  <c r="L190" i="85"/>
  <c r="J176" i="85"/>
  <c r="K57" i="85"/>
  <c r="K89" i="85"/>
  <c r="K181" i="85"/>
  <c r="J58" i="85"/>
  <c r="J74" i="85"/>
  <c r="J90" i="85"/>
  <c r="L106" i="85"/>
  <c r="L122" i="85"/>
  <c r="J138" i="85"/>
  <c r="L154" i="85"/>
  <c r="L170" i="85"/>
  <c r="J186" i="85"/>
  <c r="L202" i="85"/>
  <c r="L51" i="85"/>
  <c r="J83" i="85"/>
  <c r="J115" i="85"/>
  <c r="L151" i="85"/>
  <c r="K103" i="85"/>
  <c r="K135" i="85"/>
  <c r="K159" i="85"/>
  <c r="K175" i="85"/>
  <c r="L60" i="85"/>
  <c r="L76" i="85"/>
  <c r="J92" i="85"/>
  <c r="J108" i="85"/>
  <c r="J124" i="85"/>
  <c r="J140" i="85"/>
  <c r="L156" i="85"/>
  <c r="L172" i="85"/>
  <c r="J204" i="85"/>
  <c r="L53" i="85"/>
  <c r="J85" i="85"/>
  <c r="J117" i="85"/>
  <c r="J153" i="85"/>
  <c r="L185" i="85"/>
  <c r="J54" i="85"/>
  <c r="L75" i="85"/>
  <c r="J107" i="85"/>
  <c r="L139" i="85"/>
  <c r="K95" i="85"/>
  <c r="K171" i="85"/>
  <c r="K191" i="85"/>
  <c r="K207" i="85"/>
  <c r="K104" i="85"/>
  <c r="K120" i="85"/>
  <c r="J184" i="85"/>
  <c r="K77" i="85"/>
  <c r="L109" i="85"/>
  <c r="K177" i="85"/>
  <c r="Y97" i="85"/>
  <c r="AC189" i="85"/>
  <c r="AT189" i="85" s="1"/>
  <c r="Y46" i="85"/>
  <c r="AC62" i="85"/>
  <c r="AT62" i="85" s="1"/>
  <c r="Y110" i="85"/>
  <c r="AC126" i="85"/>
  <c r="AT126" i="85" s="1"/>
  <c r="Y174" i="85"/>
  <c r="AC190" i="85"/>
  <c r="AT190" i="85" s="1"/>
  <c r="Y91" i="85"/>
  <c r="AC179" i="85"/>
  <c r="AT179" i="85" s="1"/>
  <c r="Y79" i="85"/>
  <c r="AC143" i="85"/>
  <c r="AT143" i="85" s="1"/>
  <c r="Y183" i="85"/>
  <c r="Y80" i="85"/>
  <c r="AC96" i="85"/>
  <c r="AT96" i="85" s="1"/>
  <c r="Y144" i="85"/>
  <c r="IL162" i="30"/>
  <c r="Y161" i="85"/>
  <c r="AC89" i="85"/>
  <c r="AT89" i="85" s="1"/>
  <c r="Y149" i="85"/>
  <c r="Y74" i="85"/>
  <c r="AC90" i="85"/>
  <c r="AT90" i="85" s="1"/>
  <c r="Y138" i="85"/>
  <c r="AC154" i="85"/>
  <c r="AT154" i="85" s="1"/>
  <c r="Y202" i="85"/>
  <c r="IO57" i="30"/>
  <c r="AC115" i="85"/>
  <c r="AT115" i="85" s="1"/>
  <c r="Y151" i="85"/>
  <c r="AC135" i="85"/>
  <c r="AT135" i="85" s="1"/>
  <c r="Y159" i="85"/>
  <c r="AC195" i="85"/>
  <c r="AT195" i="85" s="1"/>
  <c r="IL46" i="30"/>
  <c r="Y76" i="85"/>
  <c r="AC92" i="85"/>
  <c r="AT92" i="85" s="1"/>
  <c r="IO110" i="30"/>
  <c r="Y140" i="85"/>
  <c r="AC156" i="85"/>
  <c r="AT156" i="85" s="1"/>
  <c r="IL158" i="30"/>
  <c r="Y204" i="85"/>
  <c r="AC85" i="85"/>
  <c r="AT85" i="85" s="1"/>
  <c r="Y153" i="85"/>
  <c r="AC77" i="85"/>
  <c r="AT77" i="85" s="1"/>
  <c r="Y145" i="85"/>
  <c r="AC49" i="85"/>
  <c r="AT49" i="85" s="1"/>
  <c r="Y113" i="85"/>
  <c r="AC201" i="85"/>
  <c r="AT201" i="85" s="1"/>
  <c r="Y54" i="85"/>
  <c r="AC70" i="85"/>
  <c r="AT70" i="85" s="1"/>
  <c r="Y118" i="85"/>
  <c r="AC134" i="85"/>
  <c r="AT134" i="85" s="1"/>
  <c r="Y182" i="85"/>
  <c r="AC198" i="85"/>
  <c r="AT198" i="85" s="1"/>
  <c r="AC107" i="85"/>
  <c r="AT107" i="85" s="1"/>
  <c r="Y139" i="85"/>
  <c r="AC127" i="85"/>
  <c r="AT127" i="85" s="1"/>
  <c r="Y155" i="85"/>
  <c r="AC191" i="85"/>
  <c r="AT191" i="85" s="1"/>
  <c r="Y56" i="85"/>
  <c r="AC72" i="85"/>
  <c r="AT72" i="85" s="1"/>
  <c r="Y120" i="85"/>
  <c r="AC136" i="85"/>
  <c r="AT136" i="85" s="1"/>
  <c r="Y184" i="85"/>
  <c r="AC200" i="85"/>
  <c r="AT200" i="85" s="1"/>
  <c r="AC45" i="85"/>
  <c r="AT45" i="85" s="1"/>
  <c r="Y105" i="85"/>
  <c r="AC193" i="85"/>
  <c r="AT193" i="85" s="1"/>
  <c r="Y50" i="85"/>
  <c r="AC66" i="85"/>
  <c r="AT66" i="85" s="1"/>
  <c r="Y114" i="85"/>
  <c r="AC130" i="85"/>
  <c r="AT130" i="85" s="1"/>
  <c r="Y178" i="85"/>
  <c r="AC194" i="85"/>
  <c r="AT194" i="85" s="1"/>
  <c r="AC99" i="85"/>
  <c r="AT99" i="85" s="1"/>
  <c r="Y131" i="85"/>
  <c r="Y119" i="85"/>
  <c r="AC119" i="85"/>
  <c r="AT119" i="85" s="1"/>
  <c r="Y147" i="85"/>
  <c r="AC187" i="85"/>
  <c r="AT187" i="85" s="1"/>
  <c r="Y52" i="85"/>
  <c r="AC68" i="85"/>
  <c r="AT68" i="85" s="1"/>
  <c r="Y116" i="85"/>
  <c r="AC132" i="85"/>
  <c r="AT132" i="85" s="1"/>
  <c r="Y180" i="85"/>
  <c r="AC196" i="85"/>
  <c r="AT196" i="85" s="1"/>
  <c r="AC69" i="85"/>
  <c r="AT69" i="85" s="1"/>
  <c r="Y137" i="85"/>
  <c r="Y61" i="85"/>
  <c r="AC129" i="85"/>
  <c r="AT129" i="85" s="1"/>
  <c r="AC197" i="85"/>
  <c r="AT197" i="85" s="1"/>
  <c r="L178" i="85"/>
  <c r="L194" i="85"/>
  <c r="L67" i="85"/>
  <c r="J99" i="85"/>
  <c r="J131" i="85"/>
  <c r="IT11" i="30"/>
  <c r="IQ11" i="30"/>
  <c r="E13" i="85"/>
  <c r="J55" i="85"/>
  <c r="L119" i="85"/>
  <c r="L147" i="85"/>
  <c r="J167" i="85"/>
  <c r="J187" i="85"/>
  <c r="J203" i="85"/>
  <c r="E36" i="85"/>
  <c r="IT34" i="30"/>
  <c r="IQ34" i="30"/>
  <c r="L52" i="85"/>
  <c r="L68" i="85"/>
  <c r="J100" i="85"/>
  <c r="J116" i="85"/>
  <c r="L132" i="85"/>
  <c r="J148" i="85"/>
  <c r="L164" i="85"/>
  <c r="K180" i="85"/>
  <c r="L196" i="85"/>
  <c r="L69" i="85"/>
  <c r="J101" i="85"/>
  <c r="J137" i="85"/>
  <c r="J169" i="85"/>
  <c r="J209" i="85"/>
  <c r="E27" i="85"/>
  <c r="IT25" i="30"/>
  <c r="IQ25" i="30"/>
  <c r="L59" i="85"/>
  <c r="K91" i="85"/>
  <c r="L123" i="85"/>
  <c r="J179" i="85"/>
  <c r="L47" i="85"/>
  <c r="J79" i="85"/>
  <c r="L111" i="85"/>
  <c r="J143" i="85"/>
  <c r="J163" i="85"/>
  <c r="L183" i="85"/>
  <c r="J199" i="85"/>
  <c r="IU14" i="30"/>
  <c r="IR14" i="30"/>
  <c r="E16" i="85"/>
  <c r="L48" i="85"/>
  <c r="J64" i="85"/>
  <c r="L96" i="85"/>
  <c r="J112" i="85"/>
  <c r="J128" i="85"/>
  <c r="L144" i="85"/>
  <c r="J160" i="85"/>
  <c r="J192" i="85"/>
  <c r="L61" i="85"/>
  <c r="J93" i="85"/>
  <c r="J129" i="85"/>
  <c r="L161" i="85"/>
  <c r="J197" i="85"/>
  <c r="E33" i="85"/>
  <c r="IT31" i="30"/>
  <c r="IQ31" i="30"/>
  <c r="J65" i="85"/>
  <c r="L97" i="85"/>
  <c r="J125" i="85"/>
  <c r="J157" i="85"/>
  <c r="L189" i="85"/>
  <c r="E30" i="85"/>
  <c r="IT28" i="30"/>
  <c r="IQ28" i="30"/>
  <c r="J46" i="85"/>
  <c r="J62" i="85"/>
  <c r="J78" i="85"/>
  <c r="L94" i="85"/>
  <c r="J110" i="85"/>
  <c r="L126" i="85"/>
  <c r="J142" i="85"/>
  <c r="L158" i="85"/>
  <c r="L174" i="85"/>
  <c r="J190" i="85"/>
  <c r="L80" i="85"/>
  <c r="E17" i="85"/>
  <c r="IU15" i="30"/>
  <c r="IR15" i="30"/>
  <c r="J57" i="85"/>
  <c r="J89" i="85"/>
  <c r="L121" i="85"/>
  <c r="L149" i="85"/>
  <c r="J181" i="85"/>
  <c r="L205" i="85"/>
  <c r="E26" i="85"/>
  <c r="IT24" i="30"/>
  <c r="IQ24" i="30"/>
  <c r="E42" i="85"/>
  <c r="IT40" i="30"/>
  <c r="IQ40" i="30"/>
  <c r="K106" i="85"/>
  <c r="K122" i="85"/>
  <c r="K154" i="85"/>
  <c r="K170" i="85"/>
  <c r="K202" i="85"/>
  <c r="K51" i="85"/>
  <c r="K151" i="85"/>
  <c r="IR9" i="30"/>
  <c r="E11" i="85"/>
  <c r="IU9" i="30"/>
  <c r="L71" i="85"/>
  <c r="J103" i="85"/>
  <c r="J135" i="85"/>
  <c r="J159" i="85"/>
  <c r="J175" i="85"/>
  <c r="L195" i="85"/>
  <c r="E44" i="85"/>
  <c r="IT42" i="30"/>
  <c r="IQ42" i="30"/>
  <c r="K60" i="85"/>
  <c r="K76" i="85"/>
  <c r="K156" i="85"/>
  <c r="K172" i="85"/>
  <c r="K53" i="85"/>
  <c r="K185" i="85"/>
  <c r="K75" i="85"/>
  <c r="K139" i="85"/>
  <c r="E31" i="85"/>
  <c r="IT29" i="30"/>
  <c r="IQ29" i="30"/>
  <c r="L63" i="85"/>
  <c r="J95" i="85"/>
  <c r="L127" i="85"/>
  <c r="J171" i="85"/>
  <c r="J191" i="85"/>
  <c r="J207" i="85"/>
  <c r="E40" i="85"/>
  <c r="IT38" i="30"/>
  <c r="IQ38" i="30"/>
  <c r="L56" i="85"/>
  <c r="L72" i="85"/>
  <c r="J104" i="85"/>
  <c r="J120" i="85"/>
  <c r="L136" i="85"/>
  <c r="L152" i="85"/>
  <c r="L168" i="85"/>
  <c r="L200" i="85"/>
  <c r="J77" i="85"/>
  <c r="K109" i="85"/>
  <c r="L145" i="85"/>
  <c r="J177" i="85"/>
  <c r="Y65" i="85"/>
  <c r="AC125" i="85"/>
  <c r="AT125" i="85" s="1"/>
  <c r="AC157" i="85"/>
  <c r="AT157" i="85" s="1"/>
  <c r="Y189" i="85"/>
  <c r="AC46" i="85"/>
  <c r="AT46" i="85" s="1"/>
  <c r="Y94" i="85"/>
  <c r="AC110" i="85"/>
  <c r="AT110" i="85" s="1"/>
  <c r="Y158" i="85"/>
  <c r="AC174" i="85"/>
  <c r="AT174" i="85" s="1"/>
  <c r="Y59" i="85"/>
  <c r="Y47" i="85"/>
  <c r="Y163" i="85"/>
  <c r="AC199" i="85"/>
  <c r="AT199" i="85" s="1"/>
  <c r="Y64" i="85"/>
  <c r="AC80" i="85"/>
  <c r="AT80" i="85" s="1"/>
  <c r="Y128" i="85"/>
  <c r="AC144" i="85"/>
  <c r="AT144" i="85" s="1"/>
  <c r="Y192" i="85"/>
  <c r="AC57" i="85"/>
  <c r="AT57" i="85" s="1"/>
  <c r="Y121" i="85"/>
  <c r="Y58" i="85"/>
  <c r="AC74" i="85"/>
  <c r="AT74" i="85" s="1"/>
  <c r="Y122" i="85"/>
  <c r="AC138" i="85"/>
  <c r="AT138" i="85" s="1"/>
  <c r="Y186" i="85"/>
  <c r="AC202" i="85"/>
  <c r="AT202" i="85" s="1"/>
  <c r="AC83" i="85"/>
  <c r="AT83" i="85" s="1"/>
  <c r="IB89" i="30"/>
  <c r="Y115" i="85"/>
  <c r="AC103" i="85"/>
  <c r="AT103" i="85" s="1"/>
  <c r="Y135" i="85"/>
  <c r="IB141" i="30"/>
  <c r="AC175" i="85"/>
  <c r="AT175" i="85" s="1"/>
  <c r="IB181" i="30"/>
  <c r="Y60" i="85"/>
  <c r="AC76" i="85"/>
  <c r="AT76" i="85" s="1"/>
  <c r="Y124" i="85"/>
  <c r="AC140" i="85"/>
  <c r="AT140" i="85" s="1"/>
  <c r="Y188" i="85"/>
  <c r="AC204" i="85"/>
  <c r="AT204" i="85" s="1"/>
  <c r="AC53" i="85"/>
  <c r="AT53" i="85" s="1"/>
  <c r="Y117" i="85"/>
  <c r="Y109" i="85"/>
  <c r="Y81" i="85"/>
  <c r="AC141" i="85"/>
  <c r="AT141" i="85" s="1"/>
  <c r="AC173" i="85"/>
  <c r="AT173" i="85" s="1"/>
  <c r="Y201" i="85"/>
  <c r="AC54" i="85"/>
  <c r="AT54" i="85" s="1"/>
  <c r="Y102" i="85"/>
  <c r="AC118" i="85"/>
  <c r="AT118" i="85" s="1"/>
  <c r="Y166" i="85"/>
  <c r="AC182" i="85"/>
  <c r="AT182" i="85" s="1"/>
  <c r="AC75" i="85"/>
  <c r="AT75" i="85" s="1"/>
  <c r="Y107" i="85"/>
  <c r="AC95" i="85"/>
  <c r="AT95" i="85" s="1"/>
  <c r="Y127" i="85"/>
  <c r="AC171" i="85"/>
  <c r="AT171" i="85" s="1"/>
  <c r="Y207" i="85"/>
  <c r="AC56" i="85"/>
  <c r="AT56" i="85" s="1"/>
  <c r="Y104" i="85"/>
  <c r="AC120" i="85"/>
  <c r="AT120" i="85" s="1"/>
  <c r="Y168" i="85"/>
  <c r="AC184" i="85"/>
  <c r="AT184" i="85" s="1"/>
  <c r="Y73" i="85"/>
  <c r="AC133" i="85"/>
  <c r="AT133" i="85" s="1"/>
  <c r="AC165" i="85"/>
  <c r="AT165" i="85" s="1"/>
  <c r="Y193" i="85"/>
  <c r="AC50" i="85"/>
  <c r="AT50" i="85" s="1"/>
  <c r="Y98" i="85"/>
  <c r="AC114" i="85"/>
  <c r="AT114" i="85" s="1"/>
  <c r="Y162" i="85"/>
  <c r="AC178" i="85"/>
  <c r="AT178" i="85" s="1"/>
  <c r="AC67" i="85"/>
  <c r="AT67" i="85" s="1"/>
  <c r="Y99" i="85"/>
  <c r="AC87" i="85"/>
  <c r="AT87" i="85" s="1"/>
  <c r="AC167" i="85"/>
  <c r="AT167" i="85" s="1"/>
  <c r="Y203" i="85"/>
  <c r="AC52" i="85"/>
  <c r="AT52" i="85" s="1"/>
  <c r="Y100" i="85"/>
  <c r="AC116" i="85"/>
  <c r="AT116" i="85" s="1"/>
  <c r="Y164" i="85"/>
  <c r="AC180" i="85"/>
  <c r="AT180" i="85" s="1"/>
  <c r="Y101" i="85"/>
  <c r="AC209" i="85"/>
  <c r="AT209" i="85" s="1"/>
  <c r="Y208" i="85"/>
  <c r="AC93" i="85"/>
  <c r="AT93" i="85" s="1"/>
  <c r="Y197" i="85"/>
  <c r="K82" i="85"/>
  <c r="K98" i="85"/>
  <c r="K162" i="85"/>
  <c r="K178" i="85"/>
  <c r="J194" i="85"/>
  <c r="K194" i="85"/>
  <c r="E35" i="85"/>
  <c r="IT33" i="30"/>
  <c r="IQ33" i="30"/>
  <c r="K67" i="85"/>
  <c r="L87" i="85"/>
  <c r="K87" i="85"/>
  <c r="K119" i="85"/>
  <c r="K147" i="85"/>
  <c r="K52" i="85"/>
  <c r="K68" i="85"/>
  <c r="L84" i="85"/>
  <c r="K84" i="85"/>
  <c r="K132" i="85"/>
  <c r="K164" i="85"/>
  <c r="K196" i="85"/>
  <c r="K69" i="85"/>
  <c r="L206" i="85"/>
  <c r="K59" i="85"/>
  <c r="J91" i="85"/>
  <c r="K123" i="85"/>
  <c r="K47" i="85"/>
  <c r="K111" i="85"/>
  <c r="K183" i="85"/>
  <c r="K48" i="85"/>
  <c r="K96" i="85"/>
  <c r="K144" i="85"/>
  <c r="K61" i="85"/>
  <c r="K161" i="85"/>
  <c r="K97" i="85"/>
  <c r="K189" i="85"/>
  <c r="K94" i="85"/>
  <c r="K126" i="85"/>
  <c r="K158" i="85"/>
  <c r="K174" i="85"/>
  <c r="K80" i="85"/>
  <c r="L176" i="85"/>
  <c r="K121" i="85"/>
  <c r="K149" i="85"/>
  <c r="K205" i="85"/>
  <c r="L58" i="85"/>
  <c r="L74" i="85"/>
  <c r="L90" i="85"/>
  <c r="J106" i="85"/>
  <c r="J122" i="85"/>
  <c r="L138" i="85"/>
  <c r="J154" i="85"/>
  <c r="J170" i="85"/>
  <c r="J202" i="85"/>
  <c r="J51" i="85"/>
  <c r="L83" i="85"/>
  <c r="L115" i="85"/>
  <c r="J151" i="85"/>
  <c r="K71" i="85"/>
  <c r="K195" i="85"/>
  <c r="IU10" i="30"/>
  <c r="IR10" i="30"/>
  <c r="E12" i="85"/>
  <c r="E28" i="85"/>
  <c r="IT26" i="30"/>
  <c r="IQ26" i="30"/>
  <c r="J60" i="85"/>
  <c r="J76" i="85"/>
  <c r="L92" i="85"/>
  <c r="L108" i="85"/>
  <c r="L124" i="85"/>
  <c r="L140" i="85"/>
  <c r="J156" i="85"/>
  <c r="J172" i="85"/>
  <c r="L188" i="85"/>
  <c r="K188" i="85"/>
  <c r="K204" i="85"/>
  <c r="J53" i="85"/>
  <c r="L85" i="85"/>
  <c r="L117" i="85"/>
  <c r="L153" i="85"/>
  <c r="J185" i="85"/>
  <c r="L54" i="85"/>
  <c r="J75" i="85"/>
  <c r="L107" i="85"/>
  <c r="J139" i="85"/>
  <c r="K63" i="85"/>
  <c r="K127" i="85"/>
  <c r="K56" i="85"/>
  <c r="K72" i="85"/>
  <c r="K136" i="85"/>
  <c r="K152" i="85"/>
  <c r="K168" i="85"/>
  <c r="K200" i="85"/>
  <c r="J109" i="85"/>
  <c r="K145" i="85"/>
  <c r="AC97" i="85"/>
  <c r="AT97" i="85" s="1"/>
  <c r="Y157" i="85"/>
  <c r="Y78" i="85"/>
  <c r="Y142" i="85"/>
  <c r="AC142" i="85"/>
  <c r="AT142" i="85" s="1"/>
  <c r="AC158" i="85"/>
  <c r="AT158" i="85" s="1"/>
  <c r="Y206" i="85"/>
  <c r="AC123" i="85"/>
  <c r="AT123" i="85" s="1"/>
  <c r="Y179" i="85"/>
  <c r="AC111" i="85"/>
  <c r="AT111" i="85" s="1"/>
  <c r="Y143" i="85"/>
  <c r="AC183" i="85"/>
  <c r="AT183" i="85" s="1"/>
  <c r="Y48" i="85"/>
  <c r="AC64" i="85"/>
  <c r="AT64" i="85" s="1"/>
  <c r="Y112" i="85"/>
  <c r="AC128" i="85"/>
  <c r="AT128" i="85" s="1"/>
  <c r="Y176" i="85"/>
  <c r="AC192" i="85"/>
  <c r="AT192" i="85" s="1"/>
  <c r="Y89" i="85"/>
  <c r="AC181" i="85"/>
  <c r="AT181" i="85" s="1"/>
  <c r="Y205" i="85"/>
  <c r="AC58" i="85"/>
  <c r="AT58" i="85" s="1"/>
  <c r="Y106" i="85"/>
  <c r="AC122" i="85"/>
  <c r="AT122" i="85" s="1"/>
  <c r="Y170" i="85"/>
  <c r="AC186" i="85"/>
  <c r="AT186" i="85" s="1"/>
  <c r="AC51" i="85"/>
  <c r="AT51" i="85" s="1"/>
  <c r="Y83" i="85"/>
  <c r="AC151" i="85"/>
  <c r="AT151" i="85" s="1"/>
  <c r="AC71" i="85"/>
  <c r="AT71" i="85" s="1"/>
  <c r="Y103" i="85"/>
  <c r="AC159" i="85"/>
  <c r="AT159" i="85" s="1"/>
  <c r="Y195" i="85"/>
  <c r="AC60" i="85"/>
  <c r="AT60" i="85" s="1"/>
  <c r="Y108" i="85"/>
  <c r="AC124" i="85"/>
  <c r="AT124" i="85" s="1"/>
  <c r="IL126" i="30"/>
  <c r="IO142" i="30"/>
  <c r="Y172" i="85"/>
  <c r="AC188" i="85"/>
  <c r="AT188" i="85" s="1"/>
  <c r="Y85" i="85"/>
  <c r="AC185" i="85"/>
  <c r="AT185" i="85" s="1"/>
  <c r="Y77" i="85"/>
  <c r="AC177" i="85"/>
  <c r="AT177" i="85" s="1"/>
  <c r="Y49" i="85"/>
  <c r="AC113" i="85"/>
  <c r="AT113" i="85" s="1"/>
  <c r="Y173" i="85"/>
  <c r="Y86" i="85"/>
  <c r="AC102" i="85"/>
  <c r="AT102" i="85" s="1"/>
  <c r="Y150" i="85"/>
  <c r="AC166" i="85"/>
  <c r="AT166" i="85" s="1"/>
  <c r="Y75" i="85"/>
  <c r="AC63" i="85"/>
  <c r="AT63" i="85" s="1"/>
  <c r="Y95" i="85"/>
  <c r="AC155" i="85"/>
  <c r="AT155" i="85" s="1"/>
  <c r="Y191" i="85"/>
  <c r="Y88" i="85"/>
  <c r="AC104" i="85"/>
  <c r="AT104" i="85" s="1"/>
  <c r="Y152" i="85"/>
  <c r="AC168" i="85"/>
  <c r="AT168" i="85" s="1"/>
  <c r="Y45" i="85"/>
  <c r="AC105" i="85"/>
  <c r="AT105" i="85" s="1"/>
  <c r="Y165" i="85"/>
  <c r="Y82" i="85"/>
  <c r="AC98" i="85"/>
  <c r="AT98" i="85" s="1"/>
  <c r="Y146" i="85"/>
  <c r="AC162" i="85"/>
  <c r="AT162" i="85" s="1"/>
  <c r="Y67" i="85"/>
  <c r="AC55" i="85"/>
  <c r="AT55" i="85" s="1"/>
  <c r="Y87" i="85"/>
  <c r="AC147" i="85"/>
  <c r="AT147" i="85" s="1"/>
  <c r="Y187" i="85"/>
  <c r="Y84" i="85"/>
  <c r="AC100" i="85"/>
  <c r="AT100" i="85" s="1"/>
  <c r="Y148" i="85"/>
  <c r="AC164" i="85"/>
  <c r="AT164" i="85" s="1"/>
  <c r="Y69" i="85"/>
  <c r="AC137" i="85"/>
  <c r="AT137" i="85" s="1"/>
  <c r="AC169" i="85"/>
  <c r="AT169" i="85" s="1"/>
  <c r="Y209" i="85"/>
  <c r="AC208" i="85"/>
  <c r="AT208" i="85" s="1"/>
  <c r="AC61" i="85"/>
  <c r="AT61" i="85" s="1"/>
  <c r="Y129" i="85"/>
  <c r="L167" i="85"/>
  <c r="L187" i="85"/>
  <c r="L203" i="85"/>
  <c r="IT18" i="30"/>
  <c r="E20" i="85"/>
  <c r="J68" i="85"/>
  <c r="L100" i="85"/>
  <c r="L116" i="85"/>
  <c r="L148" i="85"/>
  <c r="J164" i="85"/>
  <c r="J196" i="85"/>
  <c r="J69" i="85"/>
  <c r="L101" i="85"/>
  <c r="L169" i="85"/>
  <c r="L209" i="85"/>
  <c r="J59" i="85"/>
  <c r="J123" i="85"/>
  <c r="L179" i="85"/>
  <c r="J47" i="85"/>
  <c r="J111" i="85"/>
  <c r="L163" i="85"/>
  <c r="J183" i="85"/>
  <c r="L199" i="85"/>
  <c r="E32" i="85"/>
  <c r="IT30" i="30"/>
  <c r="IQ30" i="30"/>
  <c r="J48" i="85"/>
  <c r="J96" i="85"/>
  <c r="L112" i="85"/>
  <c r="L128" i="85"/>
  <c r="J144" i="85"/>
  <c r="L160" i="85"/>
  <c r="J61" i="85"/>
  <c r="L93" i="85"/>
  <c r="J161" i="85"/>
  <c r="L197" i="85"/>
  <c r="L65" i="85"/>
  <c r="L125" i="85"/>
  <c r="L157" i="85"/>
  <c r="E14" i="85"/>
  <c r="IU12" i="30"/>
  <c r="IR12" i="30"/>
  <c r="L46" i="85"/>
  <c r="L62" i="85"/>
  <c r="L78" i="85"/>
  <c r="L110" i="85"/>
  <c r="J126" i="85"/>
  <c r="L142" i="85"/>
  <c r="J174" i="85"/>
  <c r="L89" i="85"/>
  <c r="J121" i="85"/>
  <c r="J149" i="85"/>
  <c r="L181" i="85"/>
  <c r="K58" i="85"/>
  <c r="K74" i="85"/>
  <c r="K90" i="85"/>
  <c r="K138" i="85"/>
  <c r="K186" i="85"/>
  <c r="IR13" i="30"/>
  <c r="E15" i="85"/>
  <c r="IU13" i="30"/>
  <c r="K83" i="85"/>
  <c r="K115" i="85"/>
  <c r="E39" i="85"/>
  <c r="IT37" i="30"/>
  <c r="IQ37" i="30"/>
  <c r="L103" i="85"/>
  <c r="L135" i="85"/>
  <c r="L159" i="85"/>
  <c r="L175" i="85"/>
  <c r="J195" i="85"/>
  <c r="K92" i="85"/>
  <c r="K108" i="85"/>
  <c r="K124" i="85"/>
  <c r="K140" i="85"/>
  <c r="K85" i="85"/>
  <c r="K117" i="85"/>
  <c r="K153" i="85"/>
  <c r="K54" i="85"/>
  <c r="K107" i="85"/>
  <c r="E29" i="85"/>
  <c r="IT27" i="30"/>
  <c r="IQ27" i="30"/>
  <c r="L95" i="85"/>
  <c r="L171" i="85"/>
  <c r="L191" i="85"/>
  <c r="L207" i="85"/>
  <c r="E24" i="85"/>
  <c r="IT22" i="30"/>
  <c r="IQ22" i="30"/>
  <c r="J56" i="85"/>
  <c r="J88" i="85"/>
  <c r="L104" i="85"/>
  <c r="L120" i="85"/>
  <c r="J136" i="85"/>
  <c r="J152" i="85"/>
  <c r="J168" i="85"/>
  <c r="L184" i="85"/>
  <c r="K184" i="85"/>
  <c r="J200" i="85"/>
  <c r="L77" i="85"/>
  <c r="J145" i="85"/>
  <c r="L177" i="85"/>
  <c r="AC65" i="85"/>
  <c r="AT65" i="85" s="1"/>
  <c r="Y125" i="85"/>
  <c r="Y62" i="85"/>
  <c r="AC78" i="85"/>
  <c r="AT78" i="85" s="1"/>
  <c r="IB80" i="30"/>
  <c r="Y126" i="85"/>
  <c r="Y190" i="85"/>
  <c r="AC206" i="85"/>
  <c r="AT206" i="85" s="1"/>
  <c r="AC91" i="85"/>
  <c r="AT91" i="85" s="1"/>
  <c r="Y123" i="85"/>
  <c r="AC79" i="85"/>
  <c r="AT79" i="85" s="1"/>
  <c r="Y111" i="85"/>
  <c r="AC163" i="85"/>
  <c r="AT163" i="85" s="1"/>
  <c r="Y199" i="85"/>
  <c r="AC48" i="85"/>
  <c r="AT48" i="85" s="1"/>
  <c r="II50" i="30"/>
  <c r="Y96" i="85"/>
  <c r="AC112" i="85"/>
  <c r="AT112" i="85" s="1"/>
  <c r="Y160" i="85"/>
  <c r="Y57" i="85"/>
  <c r="AC121" i="85"/>
  <c r="AT121" i="85" s="1"/>
  <c r="Y181" i="85"/>
  <c r="II187" i="30"/>
  <c r="Y90" i="85"/>
  <c r="Y154" i="85"/>
  <c r="AC170" i="85"/>
  <c r="AT170" i="85" s="1"/>
  <c r="Y51" i="85"/>
  <c r="Y71" i="85"/>
  <c r="Y175" i="85"/>
  <c r="Y92" i="85"/>
  <c r="AC108" i="85"/>
  <c r="AT108" i="85" s="1"/>
  <c r="Y156" i="85"/>
  <c r="Y53" i="85"/>
  <c r="AC117" i="85"/>
  <c r="AT117" i="85" s="1"/>
  <c r="Y185" i="85"/>
  <c r="AC109" i="85"/>
  <c r="AT109" i="85" s="1"/>
  <c r="Y177" i="85"/>
  <c r="AC81" i="85"/>
  <c r="AT81" i="85" s="1"/>
  <c r="Y141" i="85"/>
  <c r="Y70" i="85"/>
  <c r="Y134" i="85"/>
  <c r="AC150" i="85"/>
  <c r="AT150" i="85" s="1"/>
  <c r="Y198" i="85"/>
  <c r="Y63" i="85"/>
  <c r="Y171" i="85"/>
  <c r="AC207" i="85"/>
  <c r="AT207" i="85" s="1"/>
  <c r="Y72" i="85"/>
  <c r="AC88" i="85"/>
  <c r="AT88" i="85" s="1"/>
  <c r="Y136" i="85"/>
  <c r="Y200" i="85"/>
  <c r="AC73" i="85"/>
  <c r="AT73" i="85" s="1"/>
  <c r="Y133" i="85"/>
  <c r="Y66" i="85"/>
  <c r="Y130" i="85"/>
  <c r="AC146" i="85"/>
  <c r="AT146" i="85" s="1"/>
  <c r="Y194" i="85"/>
  <c r="Y55" i="85"/>
  <c r="Y167" i="85"/>
  <c r="AC203" i="85"/>
  <c r="AT203" i="85" s="1"/>
  <c r="Y68" i="85"/>
  <c r="AC84" i="85"/>
  <c r="AT84" i="85" s="1"/>
  <c r="Y132" i="85"/>
  <c r="Y196" i="85"/>
  <c r="AC101" i="85"/>
  <c r="AT101" i="85" s="1"/>
  <c r="Y169" i="85"/>
  <c r="Y93" i="85"/>
  <c r="AF2" i="65"/>
  <c r="A2" i="65" s="1"/>
  <c r="IB103" i="30"/>
  <c r="IB177" i="30"/>
  <c r="II45" i="30"/>
  <c r="IB48" i="30"/>
  <c r="II121" i="30"/>
  <c r="F187" i="37"/>
  <c r="F50" i="37"/>
  <c r="F146" i="37"/>
  <c r="F87" i="37"/>
  <c r="F209" i="37"/>
  <c r="F47" i="37"/>
  <c r="F163" i="37"/>
  <c r="F48" i="37"/>
  <c r="F98" i="37"/>
  <c r="F99" i="37"/>
  <c r="F25" i="37"/>
  <c r="J31" i="30"/>
  <c r="CA31" i="30" s="1"/>
  <c r="GA31" i="30" s="1"/>
  <c r="J15" i="30"/>
  <c r="CA15" i="30" s="1"/>
  <c r="GA15" i="30" s="1"/>
  <c r="J9" i="30"/>
  <c r="CA9" i="30" s="1"/>
  <c r="GA9" i="30" s="1"/>
  <c r="IO103" i="30"/>
  <c r="IO191" i="30"/>
  <c r="IL48" i="30"/>
  <c r="IO80" i="30"/>
  <c r="IL96" i="30"/>
  <c r="II144" i="30"/>
  <c r="IO144" i="30"/>
  <c r="IL97" i="30"/>
  <c r="IO114" i="30"/>
  <c r="IL130" i="30"/>
  <c r="IO178" i="30"/>
  <c r="IO95" i="30"/>
  <c r="IL123" i="30"/>
  <c r="IO187" i="30"/>
  <c r="IO140" i="30"/>
  <c r="IO204" i="30"/>
  <c r="IL57" i="30"/>
  <c r="IL121" i="30"/>
  <c r="IO78" i="30"/>
  <c r="HR110" i="30"/>
  <c r="HR126" i="30"/>
  <c r="HR142" i="30"/>
  <c r="HR158" i="30"/>
  <c r="HR190" i="30"/>
  <c r="HR91" i="30"/>
  <c r="HR127" i="30"/>
  <c r="HR195" i="30"/>
  <c r="HR87" i="30"/>
  <c r="HR203" i="30"/>
  <c r="HR72" i="30"/>
  <c r="HR88" i="30"/>
  <c r="HR104" i="30"/>
  <c r="HR120" i="30"/>
  <c r="HR136" i="30"/>
  <c r="HR152" i="30"/>
  <c r="HR184" i="30"/>
  <c r="HR200" i="30"/>
  <c r="HR49" i="30"/>
  <c r="HR81" i="30"/>
  <c r="HR113" i="30"/>
  <c r="HR101" i="30"/>
  <c r="HR74" i="30"/>
  <c r="HR106" i="30"/>
  <c r="HR122" i="30"/>
  <c r="HR138" i="30"/>
  <c r="HR202" i="30"/>
  <c r="IL94" i="30"/>
  <c r="IL191" i="30"/>
  <c r="IL117" i="30"/>
  <c r="IB50" i="30"/>
  <c r="IL95" i="30"/>
  <c r="IO123" i="30"/>
  <c r="IL187" i="30"/>
  <c r="IO44" i="30"/>
  <c r="IO108" i="30"/>
  <c r="IL140" i="30"/>
  <c r="IO172" i="30"/>
  <c r="IL204" i="30"/>
  <c r="IO89" i="30"/>
  <c r="IO109" i="30"/>
  <c r="IL181" i="30"/>
  <c r="IL54" i="30"/>
  <c r="IL157" i="30"/>
  <c r="IO173" i="30"/>
  <c r="IL122" i="30"/>
  <c r="IO138" i="30"/>
  <c r="IL186" i="30"/>
  <c r="IO202" i="30"/>
  <c r="IO79" i="30"/>
  <c r="IO99" i="30"/>
  <c r="IL154" i="30"/>
  <c r="IO170" i="30"/>
  <c r="IL202" i="30"/>
  <c r="IL79" i="30"/>
  <c r="IO111" i="30"/>
  <c r="IL171" i="30"/>
  <c r="IO100" i="30"/>
  <c r="IL105" i="30"/>
  <c r="IO137" i="30"/>
  <c r="IO153" i="30"/>
  <c r="IL99" i="30"/>
  <c r="BI16" i="30"/>
  <c r="EW18" i="37"/>
  <c r="EW21" i="37"/>
  <c r="BI21" i="30"/>
  <c r="EW23" i="37"/>
  <c r="BI17" i="30"/>
  <c r="EW19" i="37"/>
  <c r="BI12" i="30"/>
  <c r="EW14" i="37"/>
  <c r="BI9" i="30"/>
  <c r="EW11" i="37"/>
  <c r="EW31" i="37"/>
  <c r="IL144" i="30"/>
  <c r="IB95" i="30"/>
  <c r="II60" i="30"/>
  <c r="IL89" i="30"/>
  <c r="IO174" i="30"/>
  <c r="IL190" i="30"/>
  <c r="IL206" i="30"/>
  <c r="IL91" i="30"/>
  <c r="IO127" i="30"/>
  <c r="IL56" i="30"/>
  <c r="IO88" i="30"/>
  <c r="IL104" i="30"/>
  <c r="IO152" i="30"/>
  <c r="IL49" i="30"/>
  <c r="IL113" i="30"/>
  <c r="IL139" i="30"/>
  <c r="IO84" i="30"/>
  <c r="IO148" i="30"/>
  <c r="IL180" i="30"/>
  <c r="IO73" i="30"/>
  <c r="IL73" i="30"/>
  <c r="IL93" i="30"/>
  <c r="IL169" i="30"/>
  <c r="BI20" i="30"/>
  <c r="EW22" i="37"/>
  <c r="BI41" i="30"/>
  <c r="EW43" i="37"/>
  <c r="BI19" i="30"/>
  <c r="BI18" i="30"/>
  <c r="EW20" i="37"/>
  <c r="BI34" i="30"/>
  <c r="EW36" i="37"/>
  <c r="BI25" i="30"/>
  <c r="EW27" i="37"/>
  <c r="BI31" i="30"/>
  <c r="EW33" i="37"/>
  <c r="BI28" i="30"/>
  <c r="EW30" i="37"/>
  <c r="BI24" i="30"/>
  <c r="EW26" i="37"/>
  <c r="BI26" i="30"/>
  <c r="EW28" i="37"/>
  <c r="N202" i="30"/>
  <c r="BI27" i="30"/>
  <c r="EW29" i="37"/>
  <c r="BI39" i="30"/>
  <c r="EW41" i="37"/>
  <c r="BI32" i="30"/>
  <c r="EW34" i="37"/>
  <c r="BI23" i="30"/>
  <c r="EW25" i="37"/>
  <c r="BI37" i="30"/>
  <c r="EW39" i="37"/>
  <c r="N189" i="30"/>
  <c r="BI22" i="30"/>
  <c r="EW24" i="37"/>
  <c r="EW40" i="37"/>
  <c r="IL165" i="30"/>
  <c r="IO50" i="30"/>
  <c r="IL172" i="30"/>
  <c r="IL141" i="30"/>
  <c r="IO206" i="30"/>
  <c r="IO91" i="30"/>
  <c r="IL127" i="30"/>
  <c r="IL83" i="30"/>
  <c r="IO147" i="30"/>
  <c r="IL88" i="30"/>
  <c r="IO120" i="30"/>
  <c r="IL152" i="30"/>
  <c r="IO184" i="30"/>
  <c r="IO49" i="30"/>
  <c r="IO81" i="30"/>
  <c r="IL81" i="30"/>
  <c r="BI36" i="30"/>
  <c r="EW38" i="37"/>
  <c r="EW37" i="37"/>
  <c r="BI33" i="30"/>
  <c r="EW35" i="37"/>
  <c r="BI11" i="30"/>
  <c r="EW13" i="37"/>
  <c r="BI14" i="30"/>
  <c r="EW16" i="37"/>
  <c r="BI30" i="30"/>
  <c r="EW32" i="37"/>
  <c r="BI15" i="30"/>
  <c r="EW17" i="37"/>
  <c r="EW42" i="37"/>
  <c r="BI13" i="30"/>
  <c r="EW15" i="37"/>
  <c r="EW12" i="37"/>
  <c r="BI42" i="30"/>
  <c r="EW44" i="37"/>
  <c r="HR115" i="30"/>
  <c r="AV41" i="30"/>
  <c r="AV40" i="30"/>
  <c r="AV29" i="30"/>
  <c r="CY33" i="30"/>
  <c r="GM33" i="30" s="1"/>
  <c r="AV9" i="30"/>
  <c r="CY26" i="30"/>
  <c r="GM26" i="30" s="1"/>
  <c r="AV35" i="30"/>
  <c r="CY36" i="30"/>
  <c r="GM36" i="30" s="1"/>
  <c r="AV19" i="30"/>
  <c r="AV33" i="30"/>
  <c r="CY18" i="30"/>
  <c r="GM18" i="30" s="1"/>
  <c r="DW9" i="30"/>
  <c r="GY9" i="30" s="1"/>
  <c r="AV39" i="30"/>
  <c r="GM31" i="30"/>
  <c r="AV13" i="30"/>
  <c r="CY22" i="30"/>
  <c r="GM22" i="30" s="1"/>
  <c r="AV25" i="30"/>
  <c r="AV31" i="30"/>
  <c r="CY29" i="30"/>
  <c r="GM29" i="30" s="1"/>
  <c r="HO36" i="30"/>
  <c r="HT36" i="30" s="1"/>
  <c r="HS36" i="30"/>
  <c r="DW36" i="30"/>
  <c r="GY36" i="30" s="1"/>
  <c r="DW41" i="30"/>
  <c r="GY41" i="30" s="1"/>
  <c r="HO39" i="30"/>
  <c r="HT39" i="30" s="1"/>
  <c r="HS39" i="30"/>
  <c r="DW16" i="30"/>
  <c r="GY16" i="30" s="1"/>
  <c r="HS32" i="30"/>
  <c r="HO32" i="30"/>
  <c r="HT32" i="30" s="1"/>
  <c r="DW33" i="30"/>
  <c r="GY33" i="30" s="1"/>
  <c r="CY41" i="30"/>
  <c r="GM41" i="30" s="1"/>
  <c r="CY16" i="30"/>
  <c r="GM16" i="30" s="1"/>
  <c r="AV36" i="30"/>
  <c r="HO16" i="30"/>
  <c r="HT16" i="30" s="1"/>
  <c r="HS16" i="30"/>
  <c r="AV32" i="30"/>
  <c r="HS35" i="30"/>
  <c r="HO35" i="30"/>
  <c r="HT35" i="30" s="1"/>
  <c r="AV16" i="30"/>
  <c r="HO19" i="30"/>
  <c r="HT19" i="30" s="1"/>
  <c r="HS19" i="30"/>
  <c r="HS21" i="30"/>
  <c r="HO21" i="30"/>
  <c r="HT21" i="30" s="1"/>
  <c r="HO14" i="30"/>
  <c r="HT14" i="30" s="1"/>
  <c r="HS14" i="30"/>
  <c r="AV30" i="30"/>
  <c r="HO18" i="30"/>
  <c r="HT18" i="30" s="1"/>
  <c r="HS18" i="30"/>
  <c r="HO34" i="30"/>
  <c r="HT34" i="30" s="1"/>
  <c r="HS34" i="30"/>
  <c r="AV34" i="30"/>
  <c r="AV17" i="30"/>
  <c r="AV14" i="30"/>
  <c r="HO30" i="30"/>
  <c r="HT30" i="30" s="1"/>
  <c r="HS30" i="30"/>
  <c r="HS33" i="30"/>
  <c r="HO33" i="30"/>
  <c r="HT33" i="30" s="1"/>
  <c r="AV21" i="30"/>
  <c r="DW18" i="30"/>
  <c r="GY18" i="30" s="1"/>
  <c r="HO23" i="30"/>
  <c r="HT23" i="30" s="1"/>
  <c r="HS23" i="30"/>
  <c r="DW30" i="30"/>
  <c r="GY30" i="30" s="1"/>
  <c r="DW31" i="30"/>
  <c r="GY31" i="30" s="1"/>
  <c r="HS11" i="30"/>
  <c r="HO11" i="30"/>
  <c r="HT11" i="30" s="1"/>
  <c r="AV11" i="30"/>
  <c r="HO25" i="30"/>
  <c r="HT25" i="30" s="1"/>
  <c r="HS25" i="30"/>
  <c r="HO17" i="30"/>
  <c r="HT17" i="30" s="1"/>
  <c r="HS17" i="30"/>
  <c r="CY30" i="30"/>
  <c r="GM30" i="30" s="1"/>
  <c r="HO31" i="30"/>
  <c r="HT31" i="30" s="1"/>
  <c r="HS31" i="30"/>
  <c r="CY15" i="30"/>
  <c r="GM15" i="30" s="1"/>
  <c r="CY40" i="30"/>
  <c r="GM40" i="30" s="1"/>
  <c r="N193" i="30"/>
  <c r="HO27" i="30"/>
  <c r="HT27" i="30" s="1"/>
  <c r="HS27" i="30"/>
  <c r="AV12" i="30"/>
  <c r="HS12" i="30"/>
  <c r="HO12" i="30"/>
  <c r="HT12" i="30" s="1"/>
  <c r="HS13" i="30"/>
  <c r="HO13" i="30"/>
  <c r="HT13" i="30" s="1"/>
  <c r="DW13" i="30"/>
  <c r="GY13" i="30" s="1"/>
  <c r="AV10" i="30"/>
  <c r="HO42" i="30"/>
  <c r="HT42" i="30" s="1"/>
  <c r="HS42" i="30"/>
  <c r="HO29" i="30"/>
  <c r="HT29" i="30" s="1"/>
  <c r="HS29" i="30"/>
  <c r="HO28" i="30"/>
  <c r="HT28" i="30" s="1"/>
  <c r="HS28" i="30"/>
  <c r="HS15" i="30"/>
  <c r="HO15" i="30"/>
  <c r="HT15" i="30" s="1"/>
  <c r="AV24" i="30"/>
  <c r="CY13" i="30"/>
  <c r="GM13" i="30" s="1"/>
  <c r="HS9" i="30"/>
  <c r="HO9" i="30"/>
  <c r="HT9" i="30" s="1"/>
  <c r="CY9" i="30"/>
  <c r="GM9" i="30" s="1"/>
  <c r="AV37" i="30"/>
  <c r="HS26" i="30"/>
  <c r="HO26" i="30"/>
  <c r="HT26" i="30" s="1"/>
  <c r="HO22" i="30"/>
  <c r="HT22" i="30" s="1"/>
  <c r="HS22" i="30"/>
  <c r="HO38" i="30"/>
  <c r="HT38" i="30" s="1"/>
  <c r="HS38" i="30"/>
  <c r="AV15" i="30"/>
  <c r="DW15" i="30"/>
  <c r="GY15" i="30" s="1"/>
  <c r="HS24" i="30"/>
  <c r="HO24" i="30"/>
  <c r="HT24" i="30" s="1"/>
  <c r="HS40" i="30"/>
  <c r="HO40" i="30"/>
  <c r="HT40" i="30" s="1"/>
  <c r="DW40" i="30"/>
  <c r="GY40" i="30" s="1"/>
  <c r="HO37" i="30"/>
  <c r="HT37" i="30" s="1"/>
  <c r="HS37" i="30"/>
  <c r="AV26" i="30"/>
  <c r="DW26" i="30"/>
  <c r="GY26" i="30" s="1"/>
  <c r="AV42" i="30"/>
  <c r="AV22" i="30"/>
  <c r="DW22" i="30"/>
  <c r="GY22" i="30" s="1"/>
  <c r="AV27" i="30"/>
  <c r="J24" i="30"/>
  <c r="CA24" i="30" s="1"/>
  <c r="GA24" i="30" s="1"/>
  <c r="AV38" i="30"/>
  <c r="J10" i="30"/>
  <c r="CA10" i="30" s="1"/>
  <c r="GA10" i="30" s="1"/>
  <c r="J20" i="30"/>
  <c r="CA20" i="30" s="1"/>
  <c r="GA20" i="30" s="1"/>
  <c r="J27" i="30"/>
  <c r="CA27" i="30" s="1"/>
  <c r="GA27" i="30" s="1"/>
  <c r="J37" i="30"/>
  <c r="CA37" i="30" s="1"/>
  <c r="GA37" i="30" s="1"/>
  <c r="J42" i="30"/>
  <c r="CA42" i="30" s="1"/>
  <c r="GA42" i="30" s="1"/>
  <c r="J35" i="30"/>
  <c r="CA35" i="30" s="1"/>
  <c r="GA35" i="30" s="1"/>
  <c r="J38" i="30"/>
  <c r="CA38" i="30" s="1"/>
  <c r="GA38" i="30" s="1"/>
  <c r="J32" i="30"/>
  <c r="CA32" i="30" s="1"/>
  <c r="GA32" i="30" s="1"/>
  <c r="J34" i="30"/>
  <c r="CA34" i="30" s="1"/>
  <c r="GA34" i="30" s="1"/>
  <c r="J12" i="30"/>
  <c r="CA12" i="30" s="1"/>
  <c r="GA12" i="30" s="1"/>
  <c r="J39" i="30"/>
  <c r="CA39" i="30" s="1"/>
  <c r="GA39" i="30" s="1"/>
  <c r="J19" i="30"/>
  <c r="CA19" i="30" s="1"/>
  <c r="GA19" i="30" s="1"/>
  <c r="J21" i="30"/>
  <c r="CA21" i="30" s="1"/>
  <c r="GA21" i="30" s="1"/>
  <c r="J23" i="30"/>
  <c r="CA23" i="30" s="1"/>
  <c r="GA23" i="30" s="1"/>
  <c r="J11" i="30"/>
  <c r="CA11" i="30" s="1"/>
  <c r="GA11" i="30" s="1"/>
  <c r="J17" i="30"/>
  <c r="CA17" i="30" s="1"/>
  <c r="GA17" i="30" s="1"/>
  <c r="DW17" i="30" s="1"/>
  <c r="GY17" i="30" s="1"/>
  <c r="J14" i="30"/>
  <c r="CA14" i="30" s="1"/>
  <c r="GA14" i="30" s="1"/>
  <c r="J28" i="30"/>
  <c r="CA28" i="30" s="1"/>
  <c r="GA28" i="30" s="1"/>
  <c r="J25" i="30"/>
  <c r="CA25" i="30" s="1"/>
  <c r="GA25" i="30" s="1"/>
  <c r="IB64" i="30"/>
  <c r="IL176" i="30"/>
  <c r="IO129" i="30"/>
  <c r="IO53" i="30"/>
  <c r="IO76" i="30"/>
  <c r="IL108" i="30"/>
  <c r="IO197" i="30"/>
  <c r="IO115" i="30"/>
  <c r="IL207" i="30"/>
  <c r="IO113" i="30"/>
  <c r="IO118" i="30"/>
  <c r="IL166" i="30"/>
  <c r="IO182" i="30"/>
  <c r="IL75" i="30"/>
  <c r="IO107" i="30"/>
  <c r="IL175" i="30"/>
  <c r="IL55" i="30"/>
  <c r="IO74" i="30"/>
  <c r="II71" i="30"/>
  <c r="IB191" i="30"/>
  <c r="IL85" i="30"/>
  <c r="IO121" i="30"/>
  <c r="IO46" i="30"/>
  <c r="IO83" i="30"/>
  <c r="IO183" i="30"/>
  <c r="IL184" i="30"/>
  <c r="IO47" i="30"/>
  <c r="IO86" i="30"/>
  <c r="IL134" i="30"/>
  <c r="IO150" i="30"/>
  <c r="IO75" i="30"/>
  <c r="IO175" i="30"/>
  <c r="IL67" i="30"/>
  <c r="IO133" i="30"/>
  <c r="IO106" i="30"/>
  <c r="IO199" i="30"/>
  <c r="IL132" i="30"/>
  <c r="IO164" i="30"/>
  <c r="IL196" i="30"/>
  <c r="F81" i="37"/>
  <c r="F113" i="37"/>
  <c r="F141" i="37"/>
  <c r="F70" i="37"/>
  <c r="F102" i="37"/>
  <c r="F118" i="37"/>
  <c r="F198" i="37"/>
  <c r="F73" i="37"/>
  <c r="F133" i="37"/>
  <c r="F162" i="37"/>
  <c r="F148" i="37"/>
  <c r="F180" i="37"/>
  <c r="F137" i="37"/>
  <c r="F206" i="37"/>
  <c r="IO56" i="30"/>
  <c r="IO149" i="30"/>
  <c r="IL101" i="30"/>
  <c r="IL133" i="30"/>
  <c r="IO157" i="30"/>
  <c r="IO193" i="30"/>
  <c r="IO58" i="30"/>
  <c r="IO122" i="30"/>
  <c r="IL170" i="30"/>
  <c r="IO186" i="30"/>
  <c r="IO139" i="30"/>
  <c r="IO52" i="30"/>
  <c r="IO116" i="30"/>
  <c r="IL148" i="30"/>
  <c r="IO180" i="30"/>
  <c r="IO93" i="30"/>
  <c r="IO169" i="30"/>
  <c r="IO189" i="30"/>
  <c r="IO54" i="30"/>
  <c r="IO67" i="30"/>
  <c r="F49" i="37"/>
  <c r="F201" i="37"/>
  <c r="F182" i="37"/>
  <c r="F155" i="37"/>
  <c r="F45" i="37"/>
  <c r="F131" i="37"/>
  <c r="F167" i="37"/>
  <c r="F100" i="37"/>
  <c r="N194" i="30"/>
  <c r="AI194" i="30" s="1"/>
  <c r="N207" i="30"/>
  <c r="N203" i="30"/>
  <c r="N205" i="30"/>
  <c r="IL71" i="30"/>
  <c r="IL64" i="30"/>
  <c r="IO96" i="30"/>
  <c r="IL128" i="30"/>
  <c r="IO160" i="30"/>
  <c r="IL192" i="30"/>
  <c r="IL53" i="30"/>
  <c r="IO117" i="30"/>
  <c r="IL145" i="30"/>
  <c r="IO185" i="30"/>
  <c r="IL201" i="30"/>
  <c r="IO66" i="30"/>
  <c r="IL114" i="30"/>
  <c r="IO130" i="30"/>
  <c r="IL146" i="30"/>
  <c r="IO194" i="30"/>
  <c r="IL63" i="30"/>
  <c r="IL155" i="30"/>
  <c r="IO92" i="30"/>
  <c r="IL124" i="30"/>
  <c r="IO156" i="30"/>
  <c r="IL188" i="30"/>
  <c r="IL177" i="30"/>
  <c r="IO45" i="30"/>
  <c r="IO161" i="30"/>
  <c r="IO181" i="30"/>
  <c r="IO94" i="30"/>
  <c r="IO158" i="30"/>
  <c r="IL174" i="30"/>
  <c r="IL59" i="30"/>
  <c r="IL159" i="30"/>
  <c r="IO195" i="30"/>
  <c r="IO151" i="30"/>
  <c r="IO87" i="30"/>
  <c r="IO179" i="30"/>
  <c r="IL203" i="30"/>
  <c r="IO72" i="30"/>
  <c r="IO136" i="30"/>
  <c r="IL168" i="30"/>
  <c r="IO200" i="30"/>
  <c r="IL149" i="30"/>
  <c r="IL47" i="30"/>
  <c r="IO171" i="30"/>
  <c r="IL199" i="30"/>
  <c r="IO68" i="30"/>
  <c r="IO132" i="30"/>
  <c r="IL164" i="30"/>
  <c r="IO196" i="30"/>
  <c r="IO105" i="30"/>
  <c r="IL137" i="30"/>
  <c r="IO61" i="30"/>
  <c r="IL61" i="30"/>
  <c r="IO125" i="30"/>
  <c r="IL153" i="30"/>
  <c r="IL189" i="30"/>
  <c r="IL205" i="30"/>
  <c r="IL70" i="30"/>
  <c r="IO70" i="30"/>
  <c r="IO134" i="30"/>
  <c r="IL182" i="30"/>
  <c r="IO198" i="30"/>
  <c r="IO43" i="30"/>
  <c r="IO143" i="30"/>
  <c r="IO167" i="30"/>
  <c r="F173" i="37"/>
  <c r="F86" i="37"/>
  <c r="F134" i="37"/>
  <c r="F150" i="37"/>
  <c r="F166" i="37"/>
  <c r="F66" i="37"/>
  <c r="F82" i="37"/>
  <c r="F55" i="37"/>
  <c r="F101" i="37"/>
  <c r="IL45" i="30"/>
  <c r="IL197" i="30"/>
  <c r="IO55" i="30"/>
  <c r="IL120" i="30"/>
  <c r="IO101" i="30"/>
  <c r="IL173" i="30"/>
  <c r="IL193" i="30"/>
  <c r="IO90" i="30"/>
  <c r="IL106" i="30"/>
  <c r="IL138" i="30"/>
  <c r="IO154" i="30"/>
  <c r="IL116" i="30"/>
  <c r="IL125" i="30"/>
  <c r="IO71" i="30"/>
  <c r="IO163" i="30"/>
  <c r="IO64" i="30"/>
  <c r="IO128" i="30"/>
  <c r="IL160" i="30"/>
  <c r="IO192" i="30"/>
  <c r="IO65" i="30"/>
  <c r="IL65" i="30"/>
  <c r="IO145" i="30"/>
  <c r="IO165" i="30"/>
  <c r="IL185" i="30"/>
  <c r="IO201" i="30"/>
  <c r="IO98" i="30"/>
  <c r="IO162" i="30"/>
  <c r="IL178" i="30"/>
  <c r="IL194" i="30"/>
  <c r="IO63" i="30"/>
  <c r="IO155" i="30"/>
  <c r="IO60" i="30"/>
  <c r="IO124" i="30"/>
  <c r="IL156" i="30"/>
  <c r="IO188" i="30"/>
  <c r="IO177" i="30"/>
  <c r="IO77" i="30"/>
  <c r="IL77" i="30"/>
  <c r="IL109" i="30"/>
  <c r="IO141" i="30"/>
  <c r="IL161" i="30"/>
  <c r="IO62" i="30"/>
  <c r="IL110" i="30"/>
  <c r="IO126" i="30"/>
  <c r="IL142" i="30"/>
  <c r="IO190" i="30"/>
  <c r="IO59" i="30"/>
  <c r="IO159" i="30"/>
  <c r="IL195" i="30"/>
  <c r="IO51" i="30"/>
  <c r="IL51" i="30"/>
  <c r="IL87" i="30"/>
  <c r="IL119" i="30"/>
  <c r="IO119" i="30"/>
  <c r="IO203" i="30"/>
  <c r="IL72" i="30"/>
  <c r="IO104" i="30"/>
  <c r="IL136" i="30"/>
  <c r="IO168" i="30"/>
  <c r="IL200" i="30"/>
  <c r="IO69" i="30"/>
  <c r="IL69" i="30"/>
  <c r="IO205" i="30"/>
  <c r="IO102" i="30"/>
  <c r="IL118" i="30"/>
  <c r="IL150" i="30"/>
  <c r="IO166" i="30"/>
  <c r="IL198" i="30"/>
  <c r="IL43" i="30"/>
  <c r="IL143" i="30"/>
  <c r="IO135" i="30"/>
  <c r="F41" i="37"/>
  <c r="F18" i="37"/>
  <c r="J8" i="30"/>
  <c r="CA8" i="30" s="1"/>
  <c r="GA8" i="30" s="1"/>
  <c r="A8" i="84"/>
  <c r="B8" i="84" s="1"/>
  <c r="BF21" i="64"/>
  <c r="AL23" i="64"/>
  <c r="BD23" i="64"/>
  <c r="BD22" i="64"/>
  <c r="AX21" i="64"/>
  <c r="AZ23" i="64"/>
  <c r="AI22" i="64"/>
  <c r="AR23" i="64"/>
  <c r="AW22" i="64"/>
  <c r="AS22" i="64"/>
  <c r="BC23" i="64"/>
  <c r="AR21" i="64"/>
  <c r="AK22" i="64"/>
  <c r="AV23" i="64"/>
  <c r="BC22" i="64"/>
  <c r="BC21" i="64"/>
  <c r="AV22" i="64"/>
  <c r="AY23" i="64"/>
  <c r="AU23" i="64"/>
  <c r="AZ22" i="64"/>
  <c r="AJ23" i="64"/>
  <c r="AR22" i="64"/>
  <c r="AW21" i="64"/>
  <c r="AH21" i="64"/>
  <c r="AK23" i="64"/>
  <c r="AH22" i="64"/>
  <c r="BF23" i="64"/>
  <c r="BF22" i="64"/>
  <c r="AX23" i="64"/>
  <c r="AH23" i="64"/>
  <c r="AZ21" i="64"/>
  <c r="AY22" i="64"/>
  <c r="AU22" i="64"/>
  <c r="AJ21" i="64"/>
  <c r="AT23" i="64"/>
  <c r="AL22" i="64"/>
  <c r="AX22" i="64"/>
  <c r="AI23" i="64"/>
  <c r="AV21" i="64"/>
  <c r="BE22" i="64"/>
  <c r="BE21" i="64"/>
  <c r="AS23" i="64"/>
  <c r="BE23" i="64"/>
  <c r="AL21" i="64"/>
  <c r="AW23" i="64"/>
  <c r="AU21" i="64"/>
  <c r="AT22" i="64"/>
  <c r="AY21" i="64"/>
  <c r="BD21" i="64"/>
  <c r="AT21" i="64"/>
  <c r="AJ22" i="64"/>
  <c r="F37" i="37"/>
  <c r="F27" i="37"/>
  <c r="F22" i="37"/>
  <c r="F43" i="37"/>
  <c r="F34" i="37"/>
  <c r="F21" i="37"/>
  <c r="F36" i="37"/>
  <c r="F38" i="37"/>
  <c r="F32" i="37"/>
  <c r="HU31" i="30"/>
  <c r="P33" i="85" s="1"/>
  <c r="HU63" i="30"/>
  <c r="P65" i="85" s="1"/>
  <c r="II117" i="30"/>
  <c r="II146" i="30"/>
  <c r="II99" i="30"/>
  <c r="II46" i="30"/>
  <c r="II203" i="30"/>
  <c r="II120" i="30"/>
  <c r="II172" i="30"/>
  <c r="II72" i="30"/>
  <c r="II171" i="30"/>
  <c r="II123" i="30"/>
  <c r="II124" i="30"/>
  <c r="II158" i="30"/>
  <c r="II190" i="30"/>
  <c r="II59" i="30"/>
  <c r="II90" i="30"/>
  <c r="II47" i="30"/>
  <c r="IB139" i="30"/>
  <c r="IB171" i="30"/>
  <c r="IB84" i="30"/>
  <c r="II84" i="30"/>
  <c r="IB100" i="30"/>
  <c r="IB116" i="30"/>
  <c r="IB132" i="30"/>
  <c r="II132" i="30"/>
  <c r="IB148" i="30"/>
  <c r="IB164" i="30"/>
  <c r="IB180" i="30"/>
  <c r="II196" i="30"/>
  <c r="IB73" i="30"/>
  <c r="IB105" i="30"/>
  <c r="II61" i="30"/>
  <c r="IB93" i="30"/>
  <c r="II153" i="30"/>
  <c r="IB169" i="30"/>
  <c r="II205" i="30"/>
  <c r="IB54" i="30"/>
  <c r="IB70" i="30"/>
  <c r="II70" i="30"/>
  <c r="II86" i="30"/>
  <c r="IB118" i="30"/>
  <c r="IB134" i="30"/>
  <c r="IB150" i="30"/>
  <c r="IB75" i="30"/>
  <c r="IB107" i="30"/>
  <c r="II107" i="30"/>
  <c r="IB175" i="30"/>
  <c r="II48" i="30"/>
  <c r="IB96" i="30"/>
  <c r="IB160" i="30"/>
  <c r="II192" i="30"/>
  <c r="IB53" i="30"/>
  <c r="IB165" i="30"/>
  <c r="II165" i="30"/>
  <c r="IB201" i="30"/>
  <c r="IB98" i="30"/>
  <c r="II98" i="30"/>
  <c r="IB178" i="30"/>
  <c r="II178" i="30"/>
  <c r="IB67" i="30"/>
  <c r="II135" i="30"/>
  <c r="IB123" i="30"/>
  <c r="IB155" i="30"/>
  <c r="IB44" i="30"/>
  <c r="II44" i="30"/>
  <c r="IB60" i="30"/>
  <c r="II108" i="30"/>
  <c r="II156" i="30"/>
  <c r="IB77" i="30"/>
  <c r="IB109" i="30"/>
  <c r="IB46" i="30"/>
  <c r="IB62" i="30"/>
  <c r="II62" i="30"/>
  <c r="II126" i="30"/>
  <c r="II142" i="30"/>
  <c r="II206" i="30"/>
  <c r="IB91" i="30"/>
  <c r="IB195" i="30"/>
  <c r="II195" i="30"/>
  <c r="IB87" i="30"/>
  <c r="II104" i="30"/>
  <c r="II168" i="30"/>
  <c r="IB184" i="30"/>
  <c r="IB200" i="30"/>
  <c r="II81" i="30"/>
  <c r="IB69" i="30"/>
  <c r="IB193" i="30"/>
  <c r="II122" i="30"/>
  <c r="II170" i="30"/>
  <c r="II186" i="30"/>
  <c r="IB202" i="30"/>
  <c r="IB51" i="30"/>
  <c r="IB183" i="30"/>
  <c r="HR164" i="30"/>
  <c r="HR180" i="30"/>
  <c r="HR196" i="30"/>
  <c r="HR166" i="30"/>
  <c r="HR182" i="30"/>
  <c r="HU140" i="30"/>
  <c r="P142" i="85" s="1"/>
  <c r="HU46" i="30"/>
  <c r="P48" i="85" s="1"/>
  <c r="HU179" i="30"/>
  <c r="P181" i="85" s="1"/>
  <c r="HU168" i="30"/>
  <c r="P170" i="85" s="1"/>
  <c r="IB47" i="30"/>
  <c r="IB79" i="30"/>
  <c r="IB111" i="30"/>
  <c r="IB52" i="30"/>
  <c r="IB68" i="30"/>
  <c r="II68" i="30"/>
  <c r="II116" i="30"/>
  <c r="II164" i="30"/>
  <c r="IB196" i="30"/>
  <c r="IB61" i="30"/>
  <c r="II93" i="30"/>
  <c r="IB189" i="30"/>
  <c r="II118" i="30"/>
  <c r="IB166" i="30"/>
  <c r="II166" i="30"/>
  <c r="IB182" i="30"/>
  <c r="IB43" i="30"/>
  <c r="II43" i="30"/>
  <c r="II103" i="30"/>
  <c r="IB131" i="30"/>
  <c r="II131" i="30"/>
  <c r="IB163" i="30"/>
  <c r="II191" i="30"/>
  <c r="II80" i="30"/>
  <c r="II96" i="30"/>
  <c r="IB128" i="30"/>
  <c r="IB144" i="30"/>
  <c r="IB176" i="30"/>
  <c r="II176" i="30"/>
  <c r="IB192" i="30"/>
  <c r="IB65" i="30"/>
  <c r="II65" i="30"/>
  <c r="IB97" i="30"/>
  <c r="II97" i="30"/>
  <c r="IB129" i="30"/>
  <c r="IB85" i="30"/>
  <c r="IB145" i="30"/>
  <c r="IB185" i="30"/>
  <c r="II185" i="30"/>
  <c r="IB82" i="30"/>
  <c r="II82" i="30"/>
  <c r="IB114" i="30"/>
  <c r="IB130" i="30"/>
  <c r="II130" i="30"/>
  <c r="IB146" i="30"/>
  <c r="IB162" i="30"/>
  <c r="IB99" i="30"/>
  <c r="IB135" i="30"/>
  <c r="IB167" i="30"/>
  <c r="II167" i="30"/>
  <c r="IB207" i="30"/>
  <c r="IB63" i="30"/>
  <c r="II155" i="30"/>
  <c r="IB187" i="30"/>
  <c r="IB76" i="30"/>
  <c r="IB92" i="30"/>
  <c r="IB108" i="30"/>
  <c r="IB124" i="30"/>
  <c r="IB140" i="30"/>
  <c r="II140" i="30"/>
  <c r="IB156" i="30"/>
  <c r="IB204" i="30"/>
  <c r="II177" i="30"/>
  <c r="IB45" i="30"/>
  <c r="II77" i="30"/>
  <c r="II141" i="30"/>
  <c r="IB161" i="30"/>
  <c r="II161" i="30"/>
  <c r="IB197" i="30"/>
  <c r="IB78" i="30"/>
  <c r="IB94" i="30"/>
  <c r="IB110" i="30"/>
  <c r="IB126" i="30"/>
  <c r="IB142" i="30"/>
  <c r="IB158" i="30"/>
  <c r="IB190" i="30"/>
  <c r="IB206" i="30"/>
  <c r="IB59" i="30"/>
  <c r="IB119" i="30"/>
  <c r="IB147" i="30"/>
  <c r="IB56" i="30"/>
  <c r="II56" i="30"/>
  <c r="IB88" i="30"/>
  <c r="II152" i="30"/>
  <c r="II184" i="30"/>
  <c r="IB49" i="30"/>
  <c r="II113" i="30"/>
  <c r="IB149" i="30"/>
  <c r="II149" i="30"/>
  <c r="II69" i="30"/>
  <c r="IB101" i="30"/>
  <c r="IB133" i="30"/>
  <c r="IB58" i="30"/>
  <c r="II58" i="30"/>
  <c r="IB90" i="30"/>
  <c r="II154" i="30"/>
  <c r="IB83" i="30"/>
  <c r="II83" i="30"/>
  <c r="IB115" i="30"/>
  <c r="IB151" i="30"/>
  <c r="II79" i="30"/>
  <c r="II139" i="30"/>
  <c r="II73" i="30"/>
  <c r="II125" i="30"/>
  <c r="II169" i="30"/>
  <c r="IB205" i="30"/>
  <c r="II198" i="30"/>
  <c r="II175" i="30"/>
  <c r="II163" i="30"/>
  <c r="IB112" i="30"/>
  <c r="II129" i="30"/>
  <c r="II53" i="30"/>
  <c r="II85" i="30"/>
  <c r="II145" i="30"/>
  <c r="IB66" i="30"/>
  <c r="IB194" i="30"/>
  <c r="II67" i="30"/>
  <c r="II207" i="30"/>
  <c r="II95" i="30"/>
  <c r="IB172" i="30"/>
  <c r="IB188" i="30"/>
  <c r="II89" i="30"/>
  <c r="II109" i="30"/>
  <c r="II197" i="30"/>
  <c r="II110" i="30"/>
  <c r="IB174" i="30"/>
  <c r="II55" i="30"/>
  <c r="IB72" i="30"/>
  <c r="IB104" i="30"/>
  <c r="II101" i="30"/>
  <c r="IB157" i="30"/>
  <c r="IB74" i="30"/>
  <c r="IB106" i="30"/>
  <c r="IB170" i="30"/>
  <c r="II115" i="30"/>
  <c r="II151" i="30"/>
  <c r="II183" i="30"/>
  <c r="II111" i="30"/>
  <c r="II52" i="30"/>
  <c r="II148" i="30"/>
  <c r="II137" i="30"/>
  <c r="II189" i="30"/>
  <c r="II54" i="30"/>
  <c r="II150" i="30"/>
  <c r="II182" i="30"/>
  <c r="II75" i="30"/>
  <c r="II64" i="30"/>
  <c r="II112" i="30"/>
  <c r="II128" i="30"/>
  <c r="II160" i="30"/>
  <c r="II201" i="30"/>
  <c r="II66" i="30"/>
  <c r="II114" i="30"/>
  <c r="II162" i="30"/>
  <c r="II194" i="30"/>
  <c r="II63" i="30"/>
  <c r="II76" i="30"/>
  <c r="II92" i="30"/>
  <c r="II204" i="30"/>
  <c r="II57" i="30"/>
  <c r="II181" i="30"/>
  <c r="II78" i="30"/>
  <c r="II94" i="30"/>
  <c r="II174" i="30"/>
  <c r="II91" i="30"/>
  <c r="II127" i="30"/>
  <c r="II159" i="30"/>
  <c r="II147" i="30"/>
  <c r="II179" i="30"/>
  <c r="II49" i="30"/>
  <c r="II173" i="30"/>
  <c r="II193" i="30"/>
  <c r="II138" i="30"/>
  <c r="II202" i="30"/>
  <c r="II51" i="30"/>
  <c r="F10" i="37"/>
  <c r="N115" i="30"/>
  <c r="HR140" i="30"/>
  <c r="HR51" i="30"/>
  <c r="HR83" i="30"/>
  <c r="N29" i="30"/>
  <c r="HU67" i="30"/>
  <c r="P69" i="85" s="1"/>
  <c r="HR147" i="30"/>
  <c r="HU95" i="30"/>
  <c r="P97" i="85" s="1"/>
  <c r="HU123" i="30"/>
  <c r="P125" i="85" s="1"/>
  <c r="HU155" i="30"/>
  <c r="P157" i="85" s="1"/>
  <c r="HU159" i="30"/>
  <c r="P161" i="85" s="1"/>
  <c r="HR151" i="30"/>
  <c r="HR183" i="30"/>
  <c r="N90" i="30"/>
  <c r="N38" i="30"/>
  <c r="AB38" i="30" s="1"/>
  <c r="HU189" i="30"/>
  <c r="P191" i="85" s="1"/>
  <c r="HU19" i="30"/>
  <c r="P21" i="85" s="1"/>
  <c r="HR46" i="30"/>
  <c r="HR168" i="30"/>
  <c r="HR189" i="30"/>
  <c r="HR53" i="30"/>
  <c r="HR67" i="30"/>
  <c r="HU157" i="30"/>
  <c r="P159" i="85" s="1"/>
  <c r="N186" i="30"/>
  <c r="U186" i="30" s="1"/>
  <c r="HM8" i="30"/>
  <c r="HU166" i="30"/>
  <c r="P168" i="85" s="1"/>
  <c r="HU182" i="30"/>
  <c r="P184" i="85" s="1"/>
  <c r="HU39" i="30"/>
  <c r="P41" i="85" s="1"/>
  <c r="HU187" i="30"/>
  <c r="P189" i="85" s="1"/>
  <c r="HU44" i="30"/>
  <c r="P46" i="85" s="1"/>
  <c r="HU156" i="30"/>
  <c r="P158" i="85" s="1"/>
  <c r="HU172" i="30"/>
  <c r="P174" i="85" s="1"/>
  <c r="HU188" i="30"/>
  <c r="P190" i="85" s="1"/>
  <c r="HU204" i="30"/>
  <c r="P206" i="85" s="1"/>
  <c r="HU57" i="30"/>
  <c r="P59" i="85" s="1"/>
  <c r="HU89" i="30"/>
  <c r="P91" i="85" s="1"/>
  <c r="HU121" i="30"/>
  <c r="P123" i="85" s="1"/>
  <c r="HU45" i="30"/>
  <c r="P47" i="85" s="1"/>
  <c r="HU77" i="30"/>
  <c r="P79" i="85" s="1"/>
  <c r="HU109" i="30"/>
  <c r="P111" i="85" s="1"/>
  <c r="HU141" i="30"/>
  <c r="P143" i="85" s="1"/>
  <c r="HU181" i="30"/>
  <c r="P183" i="85" s="1"/>
  <c r="HU197" i="30"/>
  <c r="P199" i="85" s="1"/>
  <c r="HU94" i="30"/>
  <c r="P96" i="85" s="1"/>
  <c r="HU110" i="30"/>
  <c r="P112" i="85" s="1"/>
  <c r="HU126" i="30"/>
  <c r="P128" i="85" s="1"/>
  <c r="HU142" i="30"/>
  <c r="P144" i="85" s="1"/>
  <c r="HU59" i="30"/>
  <c r="P61" i="85" s="1"/>
  <c r="HU91" i="30"/>
  <c r="P93" i="85" s="1"/>
  <c r="HU127" i="30"/>
  <c r="P129" i="85" s="1"/>
  <c r="HU15" i="30"/>
  <c r="P17" i="85" s="1"/>
  <c r="HU203" i="30"/>
  <c r="P205" i="85" s="1"/>
  <c r="HU104" i="30"/>
  <c r="P106" i="85" s="1"/>
  <c r="HU120" i="30"/>
  <c r="P122" i="85" s="1"/>
  <c r="HU136" i="30"/>
  <c r="P138" i="85" s="1"/>
  <c r="HU152" i="30"/>
  <c r="P154" i="85" s="1"/>
  <c r="HU49" i="30"/>
  <c r="P51" i="85" s="1"/>
  <c r="HU81" i="30"/>
  <c r="P83" i="85" s="1"/>
  <c r="HU113" i="30"/>
  <c r="P115" i="85" s="1"/>
  <c r="HU173" i="30"/>
  <c r="P175" i="85" s="1"/>
  <c r="HU74" i="30"/>
  <c r="P76" i="85" s="1"/>
  <c r="HU170" i="30"/>
  <c r="P172" i="85" s="1"/>
  <c r="HU186" i="30"/>
  <c r="P188" i="85" s="1"/>
  <c r="V188" i="85" s="1"/>
  <c r="HU202" i="30"/>
  <c r="P204" i="85" s="1"/>
  <c r="HU51" i="30"/>
  <c r="P53" i="85" s="1"/>
  <c r="HU115" i="30"/>
  <c r="P117" i="85" s="1"/>
  <c r="HU183" i="30"/>
  <c r="P185" i="85" s="1"/>
  <c r="HU53" i="30"/>
  <c r="P55" i="85" s="1"/>
  <c r="HR157" i="30"/>
  <c r="HR173" i="30"/>
  <c r="HR58" i="30"/>
  <c r="HR62" i="30"/>
  <c r="HR69" i="30"/>
  <c r="HR47" i="30"/>
  <c r="HR79" i="30"/>
  <c r="HR111" i="30"/>
  <c r="HR139" i="30"/>
  <c r="HR171" i="30"/>
  <c r="HR52" i="30"/>
  <c r="HR68" i="30"/>
  <c r="HR84" i="30"/>
  <c r="HR100" i="30"/>
  <c r="HR116" i="30"/>
  <c r="HR132" i="30"/>
  <c r="HR148" i="30"/>
  <c r="HR73" i="30"/>
  <c r="HR105" i="30"/>
  <c r="HR137" i="30"/>
  <c r="HR93" i="30"/>
  <c r="HU47" i="30"/>
  <c r="P49" i="85" s="1"/>
  <c r="HU79" i="30"/>
  <c r="P81" i="85" s="1"/>
  <c r="HU111" i="30"/>
  <c r="P113" i="85" s="1"/>
  <c r="HU139" i="30"/>
  <c r="P141" i="85" s="1"/>
  <c r="HU171" i="30"/>
  <c r="P173" i="85" s="1"/>
  <c r="HU199" i="30"/>
  <c r="P201" i="85" s="1"/>
  <c r="HU100" i="30"/>
  <c r="P102" i="85" s="1"/>
  <c r="HU116" i="30"/>
  <c r="P118" i="85" s="1"/>
  <c r="HU132" i="30"/>
  <c r="P134" i="85" s="1"/>
  <c r="HU148" i="30"/>
  <c r="P150" i="85" s="1"/>
  <c r="HU35" i="30"/>
  <c r="P37" i="85" s="1"/>
  <c r="HU73" i="30"/>
  <c r="P75" i="85" s="1"/>
  <c r="HU105" i="30"/>
  <c r="P107" i="85" s="1"/>
  <c r="HU137" i="30"/>
  <c r="P139" i="85" s="1"/>
  <c r="HU27" i="30"/>
  <c r="P29" i="85" s="1"/>
  <c r="HU29" i="30"/>
  <c r="P31" i="85" s="1"/>
  <c r="HU61" i="30"/>
  <c r="P63" i="85" s="1"/>
  <c r="HU93" i="30"/>
  <c r="P95" i="85" s="1"/>
  <c r="HU125" i="30"/>
  <c r="P127" i="85" s="1"/>
  <c r="HU9" i="30"/>
  <c r="P11" i="85" s="1"/>
  <c r="HU83" i="30"/>
  <c r="P85" i="85" s="1"/>
  <c r="HR125" i="30"/>
  <c r="HR153" i="30"/>
  <c r="HR169" i="30"/>
  <c r="HR205" i="30"/>
  <c r="HR54" i="30"/>
  <c r="HR70" i="30"/>
  <c r="HR86" i="30"/>
  <c r="HR102" i="30"/>
  <c r="HR118" i="30"/>
  <c r="HR134" i="30"/>
  <c r="HR150" i="30"/>
  <c r="HR43" i="30"/>
  <c r="HR75" i="30"/>
  <c r="HR107" i="30"/>
  <c r="HR143" i="30"/>
  <c r="HR175" i="30"/>
  <c r="HR71" i="30"/>
  <c r="HR103" i="30"/>
  <c r="HR131" i="30"/>
  <c r="HR163" i="30"/>
  <c r="HR48" i="30"/>
  <c r="HR80" i="30"/>
  <c r="HR96" i="30"/>
  <c r="HR112" i="30"/>
  <c r="HR128" i="30"/>
  <c r="HR144" i="30"/>
  <c r="HR160" i="30"/>
  <c r="HR192" i="30"/>
  <c r="HR97" i="30"/>
  <c r="HR129" i="30"/>
  <c r="HR85" i="30"/>
  <c r="HR117" i="30"/>
  <c r="HR145" i="30"/>
  <c r="HR165" i="30"/>
  <c r="HR185" i="30"/>
  <c r="HR50" i="30"/>
  <c r="HR66" i="30"/>
  <c r="HR82" i="30"/>
  <c r="HR98" i="30"/>
  <c r="HR114" i="30"/>
  <c r="HR130" i="30"/>
  <c r="HR162" i="30"/>
  <c r="HR194" i="30"/>
  <c r="HR99" i="30"/>
  <c r="HR135" i="30"/>
  <c r="HR167" i="30"/>
  <c r="HR207" i="30"/>
  <c r="HU133" i="30"/>
  <c r="P135" i="85" s="1"/>
  <c r="HU164" i="30"/>
  <c r="P166" i="85" s="1"/>
  <c r="HU180" i="30"/>
  <c r="P182" i="85" s="1"/>
  <c r="V182" i="85" s="1"/>
  <c r="HU196" i="30"/>
  <c r="P198" i="85" s="1"/>
  <c r="HU153" i="30"/>
  <c r="P155" i="85" s="1"/>
  <c r="HU169" i="30"/>
  <c r="P171" i="85" s="1"/>
  <c r="HU205" i="30"/>
  <c r="P207" i="85" s="1"/>
  <c r="HU38" i="30"/>
  <c r="P40" i="85" s="1"/>
  <c r="HU54" i="30"/>
  <c r="P56" i="85" s="1"/>
  <c r="HU70" i="30"/>
  <c r="P72" i="85" s="1"/>
  <c r="V72" i="85" s="1"/>
  <c r="HU86" i="30"/>
  <c r="P88" i="85" s="1"/>
  <c r="HU43" i="30"/>
  <c r="P45" i="85" s="1"/>
  <c r="HU75" i="30"/>
  <c r="P77" i="85" s="1"/>
  <c r="HU107" i="30"/>
  <c r="P109" i="85" s="1"/>
  <c r="HU143" i="30"/>
  <c r="P145" i="85" s="1"/>
  <c r="HU175" i="30"/>
  <c r="P177" i="85" s="1"/>
  <c r="HU131" i="30"/>
  <c r="P133" i="85" s="1"/>
  <c r="HU191" i="30"/>
  <c r="P193" i="85" s="1"/>
  <c r="HU96" i="30"/>
  <c r="P98" i="85" s="1"/>
  <c r="HU112" i="30"/>
  <c r="P114" i="85" s="1"/>
  <c r="HU128" i="30"/>
  <c r="P130" i="85" s="1"/>
  <c r="HU144" i="30"/>
  <c r="P146" i="85" s="1"/>
  <c r="HU160" i="30"/>
  <c r="P162" i="85" s="1"/>
  <c r="HU176" i="30"/>
  <c r="P178" i="85" s="1"/>
  <c r="HU192" i="30"/>
  <c r="P194" i="85" s="1"/>
  <c r="HU33" i="30"/>
  <c r="P35" i="85" s="1"/>
  <c r="HU65" i="30"/>
  <c r="P67" i="85" s="1"/>
  <c r="HU97" i="30"/>
  <c r="P99" i="85" s="1"/>
  <c r="HU129" i="30"/>
  <c r="P131" i="85" s="1"/>
  <c r="HU11" i="30"/>
  <c r="P13" i="85" s="1"/>
  <c r="HU145" i="30"/>
  <c r="P147" i="85" s="1"/>
  <c r="V147" i="85" s="1"/>
  <c r="HU165" i="30"/>
  <c r="P167" i="85" s="1"/>
  <c r="HU185" i="30"/>
  <c r="P187" i="85" s="1"/>
  <c r="HU201" i="30"/>
  <c r="P203" i="85" s="1"/>
  <c r="HU34" i="30"/>
  <c r="P36" i="85" s="1"/>
  <c r="HU50" i="30"/>
  <c r="P52" i="85" s="1"/>
  <c r="HU66" i="30"/>
  <c r="P68" i="85" s="1"/>
  <c r="HU82" i="30"/>
  <c r="P84" i="85" s="1"/>
  <c r="V84" i="85" s="1"/>
  <c r="HU99" i="30"/>
  <c r="P101" i="85" s="1"/>
  <c r="HU167" i="30"/>
  <c r="P169" i="85" s="1"/>
  <c r="HU207" i="30"/>
  <c r="P209" i="85" s="1"/>
  <c r="HU58" i="30"/>
  <c r="P60" i="85" s="1"/>
  <c r="HR199" i="30"/>
  <c r="HR61" i="30"/>
  <c r="HR198" i="30"/>
  <c r="HR191" i="30"/>
  <c r="HR64" i="30"/>
  <c r="HR176" i="30"/>
  <c r="HR65" i="30"/>
  <c r="HR201" i="30"/>
  <c r="HR146" i="30"/>
  <c r="HR178" i="30"/>
  <c r="HR63" i="30"/>
  <c r="HU12" i="30"/>
  <c r="P14" i="85" s="1"/>
  <c r="HR60" i="30"/>
  <c r="HR76" i="30"/>
  <c r="HR57" i="30"/>
  <c r="HR177" i="30"/>
  <c r="HU161" i="30"/>
  <c r="P163" i="85" s="1"/>
  <c r="HR197" i="30"/>
  <c r="HU62" i="30"/>
  <c r="P64" i="85" s="1"/>
  <c r="HR174" i="30"/>
  <c r="HR206" i="30"/>
  <c r="HR59" i="30"/>
  <c r="HU55" i="30"/>
  <c r="P57" i="85" s="1"/>
  <c r="HU119" i="30"/>
  <c r="P121" i="85" s="1"/>
  <c r="HR179" i="30"/>
  <c r="HR56" i="30"/>
  <c r="HR149" i="30"/>
  <c r="HU69" i="30"/>
  <c r="P71" i="85" s="1"/>
  <c r="V71" i="85" s="1"/>
  <c r="HR193" i="30"/>
  <c r="HU26" i="30"/>
  <c r="P28" i="85" s="1"/>
  <c r="HU90" i="30"/>
  <c r="P92" i="85" s="1"/>
  <c r="HR154" i="30"/>
  <c r="HR170" i="30"/>
  <c r="HR186" i="30"/>
  <c r="HU23" i="30"/>
  <c r="P25" i="85" s="1"/>
  <c r="HU36" i="30"/>
  <c r="P38" i="85" s="1"/>
  <c r="HU52" i="30"/>
  <c r="P54" i="85" s="1"/>
  <c r="HU68" i="30"/>
  <c r="P70" i="85" s="1"/>
  <c r="HU84" i="30"/>
  <c r="P86" i="85" s="1"/>
  <c r="HU102" i="30"/>
  <c r="P104" i="85" s="1"/>
  <c r="HU118" i="30"/>
  <c r="P120" i="85" s="1"/>
  <c r="HU134" i="30"/>
  <c r="P136" i="85" s="1"/>
  <c r="HU150" i="30"/>
  <c r="P152" i="85" s="1"/>
  <c r="HU198" i="30"/>
  <c r="P200" i="85" s="1"/>
  <c r="HU71" i="30"/>
  <c r="P73" i="85" s="1"/>
  <c r="HU103" i="30"/>
  <c r="P105" i="85" s="1"/>
  <c r="V105" i="85" s="1"/>
  <c r="HU163" i="30"/>
  <c r="P165" i="85" s="1"/>
  <c r="HU48" i="30"/>
  <c r="P50" i="85" s="1"/>
  <c r="HU64" i="30"/>
  <c r="P66" i="85" s="1"/>
  <c r="HU80" i="30"/>
  <c r="P82" i="85" s="1"/>
  <c r="HU85" i="30"/>
  <c r="P87" i="85" s="1"/>
  <c r="HU117" i="30"/>
  <c r="P119" i="85" s="1"/>
  <c r="HU18" i="30"/>
  <c r="P20" i="85" s="1"/>
  <c r="HU98" i="30"/>
  <c r="P100" i="85" s="1"/>
  <c r="HU114" i="30"/>
  <c r="P116" i="85" s="1"/>
  <c r="HU130" i="30"/>
  <c r="P132" i="85" s="1"/>
  <c r="V132" i="85" s="1"/>
  <c r="HU146" i="30"/>
  <c r="P148" i="85" s="1"/>
  <c r="HU162" i="30"/>
  <c r="P164" i="85" s="1"/>
  <c r="HU178" i="30"/>
  <c r="P180" i="85" s="1"/>
  <c r="HU194" i="30"/>
  <c r="P196" i="85" s="1"/>
  <c r="HU135" i="30"/>
  <c r="P137" i="85" s="1"/>
  <c r="HU92" i="30"/>
  <c r="P94" i="85" s="1"/>
  <c r="HU108" i="30"/>
  <c r="P110" i="85" s="1"/>
  <c r="HU124" i="30"/>
  <c r="P126" i="85" s="1"/>
  <c r="HU177" i="30"/>
  <c r="P179" i="85" s="1"/>
  <c r="HR161" i="30"/>
  <c r="HU78" i="30"/>
  <c r="P80" i="85" s="1"/>
  <c r="HU158" i="30"/>
  <c r="P160" i="85" s="1"/>
  <c r="HU174" i="30"/>
  <c r="P176" i="85" s="1"/>
  <c r="HU190" i="30"/>
  <c r="P192" i="85" s="1"/>
  <c r="HU206" i="30"/>
  <c r="P208" i="85" s="1"/>
  <c r="HR159" i="30"/>
  <c r="HU195" i="30"/>
  <c r="P197" i="85" s="1"/>
  <c r="HR55" i="30"/>
  <c r="HU87" i="30"/>
  <c r="P89" i="85" s="1"/>
  <c r="HR119" i="30"/>
  <c r="HU56" i="30"/>
  <c r="P58" i="85" s="1"/>
  <c r="HU72" i="30"/>
  <c r="P74" i="85" s="1"/>
  <c r="HU88" i="30"/>
  <c r="P90" i="85" s="1"/>
  <c r="HU184" i="30"/>
  <c r="P186" i="85" s="1"/>
  <c r="HU200" i="30"/>
  <c r="P202" i="85" s="1"/>
  <c r="HU149" i="30"/>
  <c r="P151" i="85" s="1"/>
  <c r="HU101" i="30"/>
  <c r="P103" i="85" s="1"/>
  <c r="HR133" i="30"/>
  <c r="HU193" i="30"/>
  <c r="P195" i="85" s="1"/>
  <c r="HR90" i="30"/>
  <c r="HU106" i="30"/>
  <c r="P108" i="85" s="1"/>
  <c r="HU122" i="30"/>
  <c r="P124" i="85" s="1"/>
  <c r="HU138" i="30"/>
  <c r="P140" i="85" s="1"/>
  <c r="HU154" i="30"/>
  <c r="P156" i="85" s="1"/>
  <c r="HU151" i="30"/>
  <c r="P153" i="85" s="1"/>
  <c r="HU60" i="30"/>
  <c r="P62" i="85" s="1"/>
  <c r="HU76" i="30"/>
  <c r="P78" i="85" s="1"/>
  <c r="HU147" i="30"/>
  <c r="P149" i="85" s="1"/>
  <c r="HU24" i="30"/>
  <c r="P26" i="85" s="1"/>
  <c r="N198" i="30"/>
  <c r="Q198" i="30" s="1"/>
  <c r="N166" i="30"/>
  <c r="AC166" i="30" s="1"/>
  <c r="N74" i="30"/>
  <c r="N63" i="30"/>
  <c r="Z63" i="30" s="1"/>
  <c r="N44" i="30"/>
  <c r="AF44" i="30" s="1"/>
  <c r="N15" i="30"/>
  <c r="S15" i="30" s="1"/>
  <c r="N70" i="30"/>
  <c r="N80" i="30"/>
  <c r="R80" i="30" s="1"/>
  <c r="N103" i="30"/>
  <c r="V103" i="30" s="1"/>
  <c r="N96" i="30"/>
  <c r="AF96" i="30" s="1"/>
  <c r="N135" i="30"/>
  <c r="N25" i="30"/>
  <c r="AG25" i="30" s="1"/>
  <c r="N59" i="30"/>
  <c r="X59" i="30" s="1"/>
  <c r="N53" i="30"/>
  <c r="Q53" i="30" s="1"/>
  <c r="N187" i="30"/>
  <c r="N104" i="30"/>
  <c r="N173" i="30"/>
  <c r="AA173" i="30" s="1"/>
  <c r="N54" i="30"/>
  <c r="AD54" i="30" s="1"/>
  <c r="N182" i="30"/>
  <c r="N139" i="30"/>
  <c r="AI139" i="30" s="1"/>
  <c r="N41" i="30"/>
  <c r="Z41" i="30" s="1"/>
  <c r="N64" i="30"/>
  <c r="S64" i="30" s="1"/>
  <c r="N128" i="30"/>
  <c r="N85" i="30"/>
  <c r="V85" i="30" s="1"/>
  <c r="N185" i="30"/>
  <c r="AC185" i="30" s="1"/>
  <c r="N34" i="30"/>
  <c r="S34" i="30" s="1"/>
  <c r="N178" i="30"/>
  <c r="N77" i="30"/>
  <c r="V77" i="30" s="1"/>
  <c r="N91" i="30"/>
  <c r="AJ91" i="30" s="1"/>
  <c r="N159" i="30"/>
  <c r="U159" i="30" s="1"/>
  <c r="N76" i="30"/>
  <c r="N170" i="30"/>
  <c r="U170" i="30" s="1"/>
  <c r="N52" i="30"/>
  <c r="AH52" i="30" s="1"/>
  <c r="N169" i="30"/>
  <c r="AC169" i="30" s="1"/>
  <c r="N22" i="30"/>
  <c r="N75" i="30"/>
  <c r="T75" i="30" s="1"/>
  <c r="HL32" i="30"/>
  <c r="HL96" i="30"/>
  <c r="HK96" i="30" s="1"/>
  <c r="HL160" i="30"/>
  <c r="HK160" i="30" s="1"/>
  <c r="HL33" i="30"/>
  <c r="HL11" i="30"/>
  <c r="HL117" i="30"/>
  <c r="HK117" i="30" s="1"/>
  <c r="HL201" i="30"/>
  <c r="HK201" i="30" s="1"/>
  <c r="HL66" i="30"/>
  <c r="HK66" i="30" s="1"/>
  <c r="HL130" i="30"/>
  <c r="HK130" i="30" s="1"/>
  <c r="HL194" i="30"/>
  <c r="HK194" i="30" s="1"/>
  <c r="HL135" i="30"/>
  <c r="HK135" i="30" s="1"/>
  <c r="HL63" i="30"/>
  <c r="HK63" i="30" s="1"/>
  <c r="HL187" i="30"/>
  <c r="HK187" i="30" s="1"/>
  <c r="HL60" i="30"/>
  <c r="HK60" i="30" s="1"/>
  <c r="HL124" i="30"/>
  <c r="HK124" i="30" s="1"/>
  <c r="HL140" i="30"/>
  <c r="HK140" i="30" s="1"/>
  <c r="HL204" i="30"/>
  <c r="HK204" i="30" s="1"/>
  <c r="HL89" i="30"/>
  <c r="HK89" i="30" s="1"/>
  <c r="HL45" i="30"/>
  <c r="HK45" i="30" s="1"/>
  <c r="HL161" i="30"/>
  <c r="HK161" i="30" s="1"/>
  <c r="HL30" i="30"/>
  <c r="HL94" i="30"/>
  <c r="HK94" i="30" s="1"/>
  <c r="HL59" i="30"/>
  <c r="HK59" i="30" s="1"/>
  <c r="HL195" i="30"/>
  <c r="HK195" i="30" s="1"/>
  <c r="HL119" i="30"/>
  <c r="HK119" i="30" s="1"/>
  <c r="HL24" i="30"/>
  <c r="HL88" i="30"/>
  <c r="HK88" i="30" s="1"/>
  <c r="HL152" i="30"/>
  <c r="HK152" i="30" s="1"/>
  <c r="HL13" i="30"/>
  <c r="HL101" i="30"/>
  <c r="HK101" i="30" s="1"/>
  <c r="HL193" i="30"/>
  <c r="HK193" i="30" s="1"/>
  <c r="HL58" i="30"/>
  <c r="HK58" i="30" s="1"/>
  <c r="HL122" i="30"/>
  <c r="HK122" i="30" s="1"/>
  <c r="HL186" i="30"/>
  <c r="HK186" i="30" s="1"/>
  <c r="HL79" i="30"/>
  <c r="HK79" i="30" s="1"/>
  <c r="HL68" i="30"/>
  <c r="HK68" i="30" s="1"/>
  <c r="HL148" i="30"/>
  <c r="HK148" i="30" s="1"/>
  <c r="HL105" i="30"/>
  <c r="HK105" i="30" s="1"/>
  <c r="HL61" i="30"/>
  <c r="HK61" i="30" s="1"/>
  <c r="HL169" i="30"/>
  <c r="HK169" i="30" s="1"/>
  <c r="HL38" i="30"/>
  <c r="HL102" i="30"/>
  <c r="HK102" i="30" s="1"/>
  <c r="HL166" i="30"/>
  <c r="HK166" i="30" s="1"/>
  <c r="HL75" i="30"/>
  <c r="HK75" i="30" s="1"/>
  <c r="N66" i="30"/>
  <c r="R66" i="30" s="1"/>
  <c r="N82" i="30"/>
  <c r="AH82" i="30" s="1"/>
  <c r="N114" i="30"/>
  <c r="N130" i="30"/>
  <c r="O130" i="30" s="1"/>
  <c r="N17" i="30"/>
  <c r="Y17" i="30" s="1"/>
  <c r="HL103" i="30"/>
  <c r="HK103" i="30" s="1"/>
  <c r="HL16" i="30"/>
  <c r="HL80" i="30"/>
  <c r="HK80" i="30" s="1"/>
  <c r="HL144" i="30"/>
  <c r="HK144" i="30" s="1"/>
  <c r="HL19" i="30"/>
  <c r="HL129" i="30"/>
  <c r="HK129" i="30" s="1"/>
  <c r="HL85" i="30"/>
  <c r="HK85" i="30" s="1"/>
  <c r="HL185" i="30"/>
  <c r="HK185" i="30" s="1"/>
  <c r="HL50" i="30"/>
  <c r="HK50" i="30" s="1"/>
  <c r="HL114" i="30"/>
  <c r="HK114" i="30" s="1"/>
  <c r="HL178" i="30"/>
  <c r="HK178" i="30" s="1"/>
  <c r="HL99" i="30"/>
  <c r="HK99" i="30" s="1"/>
  <c r="HL31" i="30"/>
  <c r="HL44" i="30"/>
  <c r="HK44" i="30" s="1"/>
  <c r="HL108" i="30"/>
  <c r="HK108" i="30" s="1"/>
  <c r="HL172" i="30"/>
  <c r="HK172" i="30" s="1"/>
  <c r="HL188" i="30"/>
  <c r="HK188" i="30" s="1"/>
  <c r="HL57" i="30"/>
  <c r="HK57" i="30" s="1"/>
  <c r="HL17" i="30"/>
  <c r="HL14" i="30"/>
  <c r="HL78" i="30"/>
  <c r="HK78" i="30" s="1"/>
  <c r="HL158" i="30"/>
  <c r="HK158" i="30" s="1"/>
  <c r="HL206" i="30"/>
  <c r="HK206" i="30" s="1"/>
  <c r="HL159" i="30"/>
  <c r="HK159" i="30" s="1"/>
  <c r="HL87" i="30"/>
  <c r="HK87" i="30" s="1"/>
  <c r="HL203" i="30"/>
  <c r="HK203" i="30" s="1"/>
  <c r="HL72" i="30"/>
  <c r="HK72" i="30" s="1"/>
  <c r="HL136" i="30"/>
  <c r="HK136" i="30" s="1"/>
  <c r="HL113" i="30"/>
  <c r="HK113" i="30" s="1"/>
  <c r="HL69" i="30"/>
  <c r="HK69" i="30" s="1"/>
  <c r="HL173" i="30"/>
  <c r="HK173" i="30" s="1"/>
  <c r="HL42" i="30"/>
  <c r="HL106" i="30"/>
  <c r="HK106" i="30" s="1"/>
  <c r="HL170" i="30"/>
  <c r="HK170" i="30" s="1"/>
  <c r="HL83" i="30"/>
  <c r="HK83" i="30" s="1"/>
  <c r="HL47" i="30"/>
  <c r="HK47" i="30" s="1"/>
  <c r="HL171" i="30"/>
  <c r="HK171" i="30" s="1"/>
  <c r="HL199" i="30"/>
  <c r="HK199" i="30" s="1"/>
  <c r="HL52" i="30"/>
  <c r="HK52" i="30" s="1"/>
  <c r="HL116" i="30"/>
  <c r="HK116" i="30" s="1"/>
  <c r="HL132" i="30"/>
  <c r="HK132" i="30" s="1"/>
  <c r="HL196" i="30"/>
  <c r="HK196" i="30" s="1"/>
  <c r="HL73" i="30"/>
  <c r="HK73" i="30" s="1"/>
  <c r="HL29" i="30"/>
  <c r="HL153" i="30"/>
  <c r="HK153" i="30" s="1"/>
  <c r="HL22" i="30"/>
  <c r="HL86" i="30"/>
  <c r="HK86" i="30" s="1"/>
  <c r="HL43" i="30"/>
  <c r="HK43" i="30" s="1"/>
  <c r="HL175" i="30"/>
  <c r="HK175" i="30" s="1"/>
  <c r="HL71" i="30"/>
  <c r="HK71" i="30" s="1"/>
  <c r="HL64" i="30"/>
  <c r="HK64" i="30" s="1"/>
  <c r="HL128" i="30"/>
  <c r="HK128" i="30" s="1"/>
  <c r="HL97" i="30"/>
  <c r="HK97" i="30" s="1"/>
  <c r="HL53" i="30"/>
  <c r="HK53" i="30" s="1"/>
  <c r="HL165" i="30"/>
  <c r="HK165" i="30" s="1"/>
  <c r="HL34" i="30"/>
  <c r="HL98" i="30"/>
  <c r="HK98" i="30" s="1"/>
  <c r="HL67" i="30"/>
  <c r="HK67" i="30" s="1"/>
  <c r="HL28" i="30"/>
  <c r="HL92" i="30"/>
  <c r="HK92" i="30" s="1"/>
  <c r="HL25" i="30"/>
  <c r="HL177" i="30"/>
  <c r="HK177" i="30" s="1"/>
  <c r="HL109" i="30"/>
  <c r="HK109" i="30" s="1"/>
  <c r="HL197" i="30"/>
  <c r="HK197" i="30" s="1"/>
  <c r="HL62" i="30"/>
  <c r="HK62" i="30" s="1"/>
  <c r="HL142" i="30"/>
  <c r="HK142" i="30" s="1"/>
  <c r="HL190" i="30"/>
  <c r="HK190" i="30" s="1"/>
  <c r="HL127" i="30"/>
  <c r="HK127" i="30" s="1"/>
  <c r="HL55" i="30"/>
  <c r="HK55" i="30" s="1"/>
  <c r="HL179" i="30"/>
  <c r="HK179" i="30" s="1"/>
  <c r="HL56" i="30"/>
  <c r="HK56" i="30" s="1"/>
  <c r="HL120" i="30"/>
  <c r="HK120" i="30" s="1"/>
  <c r="HL200" i="30"/>
  <c r="HK200" i="30" s="1"/>
  <c r="HL81" i="30"/>
  <c r="HK81" i="30" s="1"/>
  <c r="HL37" i="30"/>
  <c r="HL26" i="30"/>
  <c r="HL90" i="30"/>
  <c r="HK90" i="30" s="1"/>
  <c r="HL154" i="30"/>
  <c r="HK154" i="30" s="1"/>
  <c r="HL51" i="30"/>
  <c r="HK51" i="30" s="1"/>
  <c r="HL36" i="30"/>
  <c r="HL100" i="30"/>
  <c r="HK100" i="30" s="1"/>
  <c r="HL164" i="30"/>
  <c r="HK164" i="30" s="1"/>
  <c r="HL180" i="30"/>
  <c r="HK180" i="30" s="1"/>
  <c r="HL41" i="30"/>
  <c r="HL27" i="30"/>
  <c r="HL205" i="30"/>
  <c r="HK205" i="30" s="1"/>
  <c r="HL70" i="30"/>
  <c r="HK70" i="30" s="1"/>
  <c r="HL150" i="30"/>
  <c r="HK150" i="30" s="1"/>
  <c r="HL198" i="30"/>
  <c r="HK198" i="30" s="1"/>
  <c r="HL143" i="30"/>
  <c r="HK143" i="30" s="1"/>
  <c r="N136" i="30"/>
  <c r="AE136" i="30" s="1"/>
  <c r="N184" i="30"/>
  <c r="Q184" i="30" s="1"/>
  <c r="N49" i="30"/>
  <c r="V49" i="30" s="1"/>
  <c r="N81" i="30"/>
  <c r="N9" i="30"/>
  <c r="AC9" i="30" s="1"/>
  <c r="HL39" i="30"/>
  <c r="HL163" i="30"/>
  <c r="HK163" i="30" s="1"/>
  <c r="HL191" i="30"/>
  <c r="HK191" i="30" s="1"/>
  <c r="HL48" i="30"/>
  <c r="HK48" i="30" s="1"/>
  <c r="HL112" i="30"/>
  <c r="HK112" i="30" s="1"/>
  <c r="HL176" i="30"/>
  <c r="HK176" i="30" s="1"/>
  <c r="HL192" i="30"/>
  <c r="HK192" i="30" s="1"/>
  <c r="HL65" i="30"/>
  <c r="HK65" i="30" s="1"/>
  <c r="HL21" i="30"/>
  <c r="HL145" i="30"/>
  <c r="HK145" i="30" s="1"/>
  <c r="HL18" i="30"/>
  <c r="HL82" i="30"/>
  <c r="HK82" i="30" s="1"/>
  <c r="HL146" i="30"/>
  <c r="HK146" i="30" s="1"/>
  <c r="HL162" i="30"/>
  <c r="HK162" i="30" s="1"/>
  <c r="HL23" i="30"/>
  <c r="HL167" i="30"/>
  <c r="HK167" i="30" s="1"/>
  <c r="HL207" i="30"/>
  <c r="HK207" i="30" s="1"/>
  <c r="HL95" i="30"/>
  <c r="HK95" i="30" s="1"/>
  <c r="HL12" i="30"/>
  <c r="HL76" i="30"/>
  <c r="HK76" i="30" s="1"/>
  <c r="HL156" i="30"/>
  <c r="HK156" i="30" s="1"/>
  <c r="HL121" i="30"/>
  <c r="HK121" i="30" s="1"/>
  <c r="HL77" i="30"/>
  <c r="HK77" i="30" s="1"/>
  <c r="HL181" i="30"/>
  <c r="HK181" i="30" s="1"/>
  <c r="HL46" i="30"/>
  <c r="HK46" i="30" s="1"/>
  <c r="HL110" i="30"/>
  <c r="HK110" i="30" s="1"/>
  <c r="HL126" i="30"/>
  <c r="HK126" i="30" s="1"/>
  <c r="HL174" i="30"/>
  <c r="HK174" i="30" s="1"/>
  <c r="HL91" i="30"/>
  <c r="HK91" i="30" s="1"/>
  <c r="HL15" i="30"/>
  <c r="HL40" i="30"/>
  <c r="HL104" i="30"/>
  <c r="HK104" i="30" s="1"/>
  <c r="HL168" i="30"/>
  <c r="HK168" i="30" s="1"/>
  <c r="HL184" i="30"/>
  <c r="HK184" i="30" s="1"/>
  <c r="HL49" i="30"/>
  <c r="HK49" i="30" s="1"/>
  <c r="HL9" i="30"/>
  <c r="HL10" i="30"/>
  <c r="HL74" i="30"/>
  <c r="HK74" i="30" s="1"/>
  <c r="HL138" i="30"/>
  <c r="HK138" i="30" s="1"/>
  <c r="HL202" i="30"/>
  <c r="HK202" i="30" s="1"/>
  <c r="HL151" i="30"/>
  <c r="HK151" i="30" s="1"/>
  <c r="HL183" i="30"/>
  <c r="HK183" i="30" s="1"/>
  <c r="HL111" i="30"/>
  <c r="HK111" i="30" s="1"/>
  <c r="HL20" i="30"/>
  <c r="HL84" i="30"/>
  <c r="HK84" i="30" s="1"/>
  <c r="HL35" i="30"/>
  <c r="HL137" i="30"/>
  <c r="HK137" i="30" s="1"/>
  <c r="HL93" i="30"/>
  <c r="HK93" i="30" s="1"/>
  <c r="HL189" i="30"/>
  <c r="HK189" i="30" s="1"/>
  <c r="HL54" i="30"/>
  <c r="HK54" i="30" s="1"/>
  <c r="HL118" i="30"/>
  <c r="HK118" i="30" s="1"/>
  <c r="HL134" i="30"/>
  <c r="HK134" i="30" s="1"/>
  <c r="HL182" i="30"/>
  <c r="HK182" i="30" s="1"/>
  <c r="HL107" i="30"/>
  <c r="HK107" i="30" s="1"/>
  <c r="N132" i="30"/>
  <c r="V132" i="30" s="1"/>
  <c r="N196" i="30"/>
  <c r="N11" i="30"/>
  <c r="AC11" i="30" s="1"/>
  <c r="N50" i="30"/>
  <c r="Z50" i="30" s="1"/>
  <c r="N30" i="30"/>
  <c r="W30" i="30" s="1"/>
  <c r="N195" i="30"/>
  <c r="S195" i="30" s="1"/>
  <c r="N60" i="30"/>
  <c r="Z60" i="30" s="1"/>
  <c r="N171" i="30"/>
  <c r="AI171" i="30" s="1"/>
  <c r="N131" i="30"/>
  <c r="N32" i="30"/>
  <c r="AI32" i="30" s="1"/>
  <c r="N192" i="30"/>
  <c r="T192" i="30" s="1"/>
  <c r="N12" i="30"/>
  <c r="AI12" i="30" s="1"/>
  <c r="N87" i="30"/>
  <c r="N183" i="30"/>
  <c r="AH183" i="30" s="1"/>
  <c r="N39" i="30"/>
  <c r="AH39" i="30" s="1"/>
  <c r="N97" i="30"/>
  <c r="O97" i="30" s="1"/>
  <c r="N151" i="30"/>
  <c r="N143" i="30"/>
  <c r="AI143" i="30" s="1"/>
  <c r="N47" i="30"/>
  <c r="AG139" i="30"/>
  <c r="AF139" i="30"/>
  <c r="N36" i="30"/>
  <c r="Y116" i="30"/>
  <c r="V116" i="30"/>
  <c r="O116" i="30"/>
  <c r="AE116" i="30"/>
  <c r="X116" i="30"/>
  <c r="AC116" i="30"/>
  <c r="Z116" i="30"/>
  <c r="S116" i="30"/>
  <c r="AI116" i="30"/>
  <c r="AB116" i="30"/>
  <c r="Q116" i="30"/>
  <c r="AG116" i="30"/>
  <c r="AD116" i="30"/>
  <c r="W116" i="30"/>
  <c r="P116" i="30"/>
  <c r="AF116" i="30"/>
  <c r="U116" i="30"/>
  <c r="R116" i="30"/>
  <c r="AN116" i="30" s="1"/>
  <c r="AH116" i="30"/>
  <c r="AA116" i="30"/>
  <c r="T116" i="30"/>
  <c r="AJ116" i="30"/>
  <c r="N43" i="30"/>
  <c r="AE64" i="30"/>
  <c r="AA64" i="30"/>
  <c r="AH64" i="30"/>
  <c r="V64" i="30"/>
  <c r="Z64" i="30"/>
  <c r="AD64" i="30"/>
  <c r="O80" i="30"/>
  <c r="AJ80" i="30"/>
  <c r="Y80" i="30"/>
  <c r="Q128" i="30"/>
  <c r="AG128" i="30"/>
  <c r="AD128" i="30"/>
  <c r="W128" i="30"/>
  <c r="P128" i="30"/>
  <c r="AF128" i="30"/>
  <c r="U128" i="30"/>
  <c r="R128" i="30"/>
  <c r="AH128" i="30"/>
  <c r="AA128" i="30"/>
  <c r="T128" i="30"/>
  <c r="AJ128" i="30"/>
  <c r="Y128" i="30"/>
  <c r="V128" i="30"/>
  <c r="AR128" i="30" s="1"/>
  <c r="O128" i="30"/>
  <c r="AE128" i="30"/>
  <c r="X128" i="30"/>
  <c r="AC128" i="30"/>
  <c r="Z128" i="30"/>
  <c r="S128" i="30"/>
  <c r="AI128" i="30"/>
  <c r="AB128" i="30"/>
  <c r="AC144" i="30"/>
  <c r="Z144" i="30"/>
  <c r="S144" i="30"/>
  <c r="AI144" i="30"/>
  <c r="AB144" i="30"/>
  <c r="Q144" i="30"/>
  <c r="AG144" i="30"/>
  <c r="AD144" i="30"/>
  <c r="W144" i="30"/>
  <c r="P144" i="30"/>
  <c r="AF144" i="30"/>
  <c r="U144" i="30"/>
  <c r="R144" i="30"/>
  <c r="AN144" i="30" s="1"/>
  <c r="AH144" i="30"/>
  <c r="AA144" i="30"/>
  <c r="T144" i="30"/>
  <c r="AJ144" i="30"/>
  <c r="Y144" i="30"/>
  <c r="V144" i="30"/>
  <c r="AR144" i="30" s="1"/>
  <c r="O144" i="30"/>
  <c r="AE144" i="30"/>
  <c r="X144" i="30"/>
  <c r="N19" i="30"/>
  <c r="N33" i="30"/>
  <c r="AF85" i="30"/>
  <c r="Y85" i="30"/>
  <c r="N117" i="30"/>
  <c r="AD185" i="30"/>
  <c r="W185" i="30"/>
  <c r="AJ185" i="30"/>
  <c r="AE185" i="30"/>
  <c r="Z34" i="30"/>
  <c r="W34" i="30"/>
  <c r="Q50" i="30"/>
  <c r="S178" i="30"/>
  <c r="AI178" i="30"/>
  <c r="AB178" i="30"/>
  <c r="U178" i="30"/>
  <c r="R178" i="30"/>
  <c r="AH178" i="30"/>
  <c r="W178" i="30"/>
  <c r="P178" i="30"/>
  <c r="AF178" i="30"/>
  <c r="Y178" i="30"/>
  <c r="V178" i="30"/>
  <c r="AA178" i="30"/>
  <c r="T178" i="30"/>
  <c r="AJ178" i="30"/>
  <c r="AC178" i="30"/>
  <c r="Z178" i="30"/>
  <c r="O178" i="30"/>
  <c r="AE178" i="30"/>
  <c r="X178" i="30"/>
  <c r="Q178" i="30"/>
  <c r="AG178" i="30"/>
  <c r="AD178" i="30"/>
  <c r="S194" i="30"/>
  <c r="R194" i="30"/>
  <c r="AF194" i="30"/>
  <c r="T194" i="30"/>
  <c r="O194" i="30"/>
  <c r="AG194" i="30"/>
  <c r="N177" i="30"/>
  <c r="P77" i="30"/>
  <c r="AI77" i="30"/>
  <c r="W77" i="30"/>
  <c r="N109" i="30"/>
  <c r="AE30" i="30"/>
  <c r="Z30" i="30"/>
  <c r="N126" i="30"/>
  <c r="T91" i="30"/>
  <c r="AF91" i="30"/>
  <c r="AD91" i="30"/>
  <c r="AC91" i="30"/>
  <c r="AE91" i="30"/>
  <c r="AP91" i="30" s="1"/>
  <c r="AG91" i="30"/>
  <c r="AB159" i="30"/>
  <c r="W159" i="30"/>
  <c r="V159" i="30"/>
  <c r="AC159" i="30"/>
  <c r="X159" i="30"/>
  <c r="AG195" i="30"/>
  <c r="AE63" i="30"/>
  <c r="AG63" i="30"/>
  <c r="AA63" i="30"/>
  <c r="AH44" i="30"/>
  <c r="V44" i="30"/>
  <c r="Y44" i="30"/>
  <c r="Z44" i="30"/>
  <c r="AG44" i="30"/>
  <c r="O44" i="30"/>
  <c r="AI60" i="30"/>
  <c r="AJ60" i="30"/>
  <c r="Y124" i="30"/>
  <c r="V124" i="30"/>
  <c r="O124" i="30"/>
  <c r="AE124" i="30"/>
  <c r="X124" i="30"/>
  <c r="AC124" i="30"/>
  <c r="Z124" i="30"/>
  <c r="S124" i="30"/>
  <c r="AI124" i="30"/>
  <c r="AB124" i="30"/>
  <c r="Q124" i="30"/>
  <c r="AG124" i="30"/>
  <c r="AD124" i="30"/>
  <c r="W124" i="30"/>
  <c r="P124" i="30"/>
  <c r="AF124" i="30"/>
  <c r="U124" i="30"/>
  <c r="R124" i="30"/>
  <c r="AN124" i="30" s="1"/>
  <c r="AH124" i="30"/>
  <c r="AA124" i="30"/>
  <c r="T124" i="30"/>
  <c r="AJ124" i="30"/>
  <c r="N78" i="30"/>
  <c r="AA15" i="30"/>
  <c r="Y15" i="30"/>
  <c r="AH15" i="30"/>
  <c r="N179" i="30"/>
  <c r="O203" i="30"/>
  <c r="V203" i="30"/>
  <c r="Z203" i="30"/>
  <c r="AD203" i="30"/>
  <c r="AH203" i="30"/>
  <c r="R203" i="30"/>
  <c r="AC203" i="30"/>
  <c r="X203" i="30"/>
  <c r="W203" i="30"/>
  <c r="AS203" i="30" s="1"/>
  <c r="Y203" i="30"/>
  <c r="AJ203" i="30"/>
  <c r="T203" i="30"/>
  <c r="AI203" i="30"/>
  <c r="S203" i="30"/>
  <c r="U203" i="30"/>
  <c r="AF203" i="30"/>
  <c r="P203" i="30"/>
  <c r="AE203" i="30"/>
  <c r="AG203" i="30"/>
  <c r="Q203" i="30"/>
  <c r="AB203" i="30"/>
  <c r="AA203" i="30"/>
  <c r="N56" i="30"/>
  <c r="N88" i="30"/>
  <c r="AF136" i="30"/>
  <c r="T184" i="30"/>
  <c r="AH184" i="30"/>
  <c r="N200" i="30"/>
  <c r="Q49" i="30"/>
  <c r="Z49" i="30"/>
  <c r="AJ49" i="30"/>
  <c r="W49" i="30"/>
  <c r="U49" i="30"/>
  <c r="AA49" i="30"/>
  <c r="Q81" i="30"/>
  <c r="T81" i="30"/>
  <c r="AB81" i="30"/>
  <c r="AJ81" i="30"/>
  <c r="P81" i="30"/>
  <c r="X81" i="30"/>
  <c r="AF81" i="30"/>
  <c r="V81" i="30"/>
  <c r="R81" i="30"/>
  <c r="Z81" i="30"/>
  <c r="AD81" i="30"/>
  <c r="AH81" i="30"/>
  <c r="AA81" i="30"/>
  <c r="AG81" i="30"/>
  <c r="W81" i="30"/>
  <c r="AC81" i="30"/>
  <c r="AI81" i="30"/>
  <c r="S81" i="30"/>
  <c r="Y81" i="30"/>
  <c r="AE81" i="30"/>
  <c r="O81" i="30"/>
  <c r="U81" i="30"/>
  <c r="N113" i="30"/>
  <c r="N69" i="30"/>
  <c r="AC193" i="30"/>
  <c r="Z193" i="30"/>
  <c r="S193" i="30"/>
  <c r="AI193" i="30"/>
  <c r="AB193" i="30"/>
  <c r="Q193" i="30"/>
  <c r="AG193" i="30"/>
  <c r="AD193" i="30"/>
  <c r="W193" i="30"/>
  <c r="P193" i="30"/>
  <c r="AF193" i="30"/>
  <c r="U193" i="30"/>
  <c r="R193" i="30"/>
  <c r="AN193" i="30" s="1"/>
  <c r="AH193" i="30"/>
  <c r="AA193" i="30"/>
  <c r="T193" i="30"/>
  <c r="AJ193" i="30"/>
  <c r="Y193" i="30"/>
  <c r="V193" i="30"/>
  <c r="AR193" i="30" s="1"/>
  <c r="O193" i="30"/>
  <c r="AE193" i="30"/>
  <c r="X193" i="30"/>
  <c r="N10" i="30"/>
  <c r="N26" i="30"/>
  <c r="N106" i="30"/>
  <c r="N154" i="30"/>
  <c r="N137" i="30"/>
  <c r="N27" i="30"/>
  <c r="N93" i="30"/>
  <c r="N125" i="30"/>
  <c r="P70" i="30"/>
  <c r="AF70" i="30"/>
  <c r="Z70" i="30"/>
  <c r="AA70" i="30"/>
  <c r="O70" i="30"/>
  <c r="Y70" i="30"/>
  <c r="T70" i="30"/>
  <c r="AJ70" i="30"/>
  <c r="AD70" i="30"/>
  <c r="AI70" i="30"/>
  <c r="W70" i="30"/>
  <c r="AG70" i="30"/>
  <c r="X70" i="30"/>
  <c r="R70" i="30"/>
  <c r="AH70" i="30"/>
  <c r="U70" i="30"/>
  <c r="AE70" i="30"/>
  <c r="AB70" i="30"/>
  <c r="V70" i="30"/>
  <c r="S70" i="30"/>
  <c r="AC70" i="30"/>
  <c r="Q70" i="30"/>
  <c r="AM70" i="30" s="1"/>
  <c r="N86" i="30"/>
  <c r="N134" i="30"/>
  <c r="N175" i="30"/>
  <c r="S171" i="30"/>
  <c r="AG171" i="30"/>
  <c r="AF171" i="30"/>
  <c r="AA171" i="30"/>
  <c r="V171" i="30"/>
  <c r="X68" i="30"/>
  <c r="R68" i="30"/>
  <c r="AH68" i="30"/>
  <c r="U68" i="30"/>
  <c r="AE68" i="30"/>
  <c r="AG68" i="30"/>
  <c r="AB68" i="30"/>
  <c r="V68" i="30"/>
  <c r="S68" i="30"/>
  <c r="AC68" i="30"/>
  <c r="Q68" i="30"/>
  <c r="AM68" i="30" s="1"/>
  <c r="P68" i="30"/>
  <c r="AF68" i="30"/>
  <c r="Z68" i="30"/>
  <c r="AA68" i="30"/>
  <c r="O68" i="30"/>
  <c r="Y68" i="30"/>
  <c r="T68" i="30"/>
  <c r="AJ68" i="30"/>
  <c r="AD68" i="30"/>
  <c r="AI68" i="30"/>
  <c r="W68" i="30"/>
  <c r="AA103" i="30"/>
  <c r="Y103" i="30"/>
  <c r="AC103" i="30"/>
  <c r="AI103" i="30"/>
  <c r="W103" i="30"/>
  <c r="W131" i="30"/>
  <c r="P131" i="30"/>
  <c r="V131" i="30"/>
  <c r="AA131" i="30"/>
  <c r="AC131" i="30"/>
  <c r="Z131" i="30"/>
  <c r="X131" i="30"/>
  <c r="Q131" i="30"/>
  <c r="S131" i="30"/>
  <c r="AI131" i="30"/>
  <c r="R131" i="30"/>
  <c r="AH131" i="30"/>
  <c r="AF32" i="30"/>
  <c r="P96" i="30"/>
  <c r="AA96" i="30"/>
  <c r="Z96" i="30"/>
  <c r="Q96" i="30"/>
  <c r="AI96" i="30"/>
  <c r="AH96" i="30"/>
  <c r="AC160" i="30"/>
  <c r="Z160" i="30"/>
  <c r="S160" i="30"/>
  <c r="AI160" i="30"/>
  <c r="AB160" i="30"/>
  <c r="Q160" i="30"/>
  <c r="AG160" i="30"/>
  <c r="AD160" i="30"/>
  <c r="W160" i="30"/>
  <c r="P160" i="30"/>
  <c r="AF160" i="30"/>
  <c r="U160" i="30"/>
  <c r="R160" i="30"/>
  <c r="AN160" i="30" s="1"/>
  <c r="AH160" i="30"/>
  <c r="AA160" i="30"/>
  <c r="T160" i="30"/>
  <c r="AJ160" i="30"/>
  <c r="Y160" i="30"/>
  <c r="V160" i="30"/>
  <c r="AR160" i="30" s="1"/>
  <c r="O160" i="30"/>
  <c r="AE160" i="30"/>
  <c r="X160" i="30"/>
  <c r="N176" i="30"/>
  <c r="Z192" i="30"/>
  <c r="X192" i="30"/>
  <c r="AI192" i="30"/>
  <c r="R192" i="30"/>
  <c r="Y192" i="30"/>
  <c r="N65" i="30"/>
  <c r="N145" i="30"/>
  <c r="X66" i="30"/>
  <c r="U66" i="30"/>
  <c r="AE66" i="30"/>
  <c r="S66" i="30"/>
  <c r="AC66" i="30"/>
  <c r="AF66" i="30"/>
  <c r="Z66" i="30"/>
  <c r="Y66" i="30"/>
  <c r="T66" i="30"/>
  <c r="AI66" i="30"/>
  <c r="W66" i="30"/>
  <c r="AD82" i="30"/>
  <c r="U82" i="30"/>
  <c r="Q82" i="30"/>
  <c r="AJ82" i="30"/>
  <c r="AF82" i="30"/>
  <c r="Y114" i="30"/>
  <c r="V114" i="30"/>
  <c r="O114" i="30"/>
  <c r="AE114" i="30"/>
  <c r="X114" i="30"/>
  <c r="AC114" i="30"/>
  <c r="Z114" i="30"/>
  <c r="S114" i="30"/>
  <c r="AI114" i="30"/>
  <c r="AB114" i="30"/>
  <c r="Q114" i="30"/>
  <c r="AG114" i="30"/>
  <c r="AD114" i="30"/>
  <c r="W114" i="30"/>
  <c r="P114" i="30"/>
  <c r="AF114" i="30"/>
  <c r="U114" i="30"/>
  <c r="R114" i="30"/>
  <c r="AN114" i="30" s="1"/>
  <c r="AH114" i="30"/>
  <c r="AA114" i="30"/>
  <c r="T114" i="30"/>
  <c r="AJ114" i="30"/>
  <c r="Y130" i="30"/>
  <c r="X130" i="30"/>
  <c r="AI130" i="30"/>
  <c r="AD130" i="30"/>
  <c r="U130" i="30"/>
  <c r="T130" i="30"/>
  <c r="N23" i="30"/>
  <c r="AI135" i="30"/>
  <c r="AA135" i="30"/>
  <c r="AE135" i="30"/>
  <c r="W135" i="30"/>
  <c r="O135" i="30"/>
  <c r="X135" i="30"/>
  <c r="Q135" i="30"/>
  <c r="AG135" i="30"/>
  <c r="AD135" i="30"/>
  <c r="S135" i="30"/>
  <c r="AB135" i="30"/>
  <c r="U135" i="30"/>
  <c r="R135" i="30"/>
  <c r="AH135" i="30"/>
  <c r="P135" i="30"/>
  <c r="AF135" i="30"/>
  <c r="Y135" i="30"/>
  <c r="V135" i="30"/>
  <c r="T135" i="30"/>
  <c r="AP135" i="30" s="1"/>
  <c r="AJ135" i="30"/>
  <c r="AC135" i="30"/>
  <c r="Z135" i="30"/>
  <c r="W25" i="30"/>
  <c r="AJ25" i="30"/>
  <c r="S25" i="30"/>
  <c r="P17" i="30"/>
  <c r="AF17" i="30"/>
  <c r="AA17" i="30"/>
  <c r="T17" i="30"/>
  <c r="Z17" i="30"/>
  <c r="O17" i="30"/>
  <c r="Q17" i="30"/>
  <c r="AG17" i="30"/>
  <c r="AI17" i="30"/>
  <c r="AB17" i="30"/>
  <c r="AH17" i="30"/>
  <c r="N141" i="30"/>
  <c r="N62" i="30"/>
  <c r="N94" i="30"/>
  <c r="T59" i="30"/>
  <c r="AD59" i="30"/>
  <c r="AF59" i="30"/>
  <c r="P59" i="30"/>
  <c r="Q59" i="30"/>
  <c r="AG59" i="30"/>
  <c r="U59" i="30"/>
  <c r="AQ59" i="30" s="1"/>
  <c r="O59" i="30"/>
  <c r="Y59" i="30"/>
  <c r="S59" i="30"/>
  <c r="AO59" i="30" s="1"/>
  <c r="AC59" i="30"/>
  <c r="W59" i="30"/>
  <c r="W12" i="30"/>
  <c r="AC12" i="30"/>
  <c r="O76" i="30"/>
  <c r="V76" i="30"/>
  <c r="AD76" i="30"/>
  <c r="R76" i="30"/>
  <c r="Z76" i="30"/>
  <c r="AH76" i="30"/>
  <c r="Y76" i="30"/>
  <c r="AJ76" i="30"/>
  <c r="T76" i="30"/>
  <c r="AA76" i="30"/>
  <c r="U76" i="30"/>
  <c r="AF76" i="30"/>
  <c r="P76" i="30"/>
  <c r="W76" i="30"/>
  <c r="AS76" i="30" s="1"/>
  <c r="AG76" i="30"/>
  <c r="Q76" i="30"/>
  <c r="AB76" i="30"/>
  <c r="AI76" i="30"/>
  <c r="S76" i="30"/>
  <c r="AO76" i="30" s="1"/>
  <c r="AC76" i="30"/>
  <c r="AN76" i="30" s="1"/>
  <c r="X76" i="30"/>
  <c r="AE76" i="30"/>
  <c r="Q87" i="30"/>
  <c r="T87" i="30"/>
  <c r="AB87" i="30"/>
  <c r="AJ87" i="30"/>
  <c r="P87" i="30"/>
  <c r="X87" i="30"/>
  <c r="AF87" i="30"/>
  <c r="AD87" i="30"/>
  <c r="R87" i="30"/>
  <c r="AH87" i="30"/>
  <c r="V87" i="30"/>
  <c r="Z87" i="30"/>
  <c r="W87" i="30"/>
  <c r="U87" i="30"/>
  <c r="AI87" i="30"/>
  <c r="S87" i="30"/>
  <c r="AO87" i="30" s="1"/>
  <c r="AG87" i="30"/>
  <c r="AE87" i="30"/>
  <c r="AP87" i="30" s="1"/>
  <c r="O87" i="30"/>
  <c r="AC87" i="30"/>
  <c r="AA87" i="30"/>
  <c r="AL87" i="30" s="1"/>
  <c r="Y87" i="30"/>
  <c r="N120" i="30"/>
  <c r="N149" i="30"/>
  <c r="N42" i="30"/>
  <c r="AI170" i="30"/>
  <c r="AH170" i="30"/>
  <c r="Y170" i="30"/>
  <c r="AJ170" i="30"/>
  <c r="AE170" i="30"/>
  <c r="AD170" i="30"/>
  <c r="Q202" i="30"/>
  <c r="T202" i="30"/>
  <c r="AB202" i="30"/>
  <c r="AJ202" i="30"/>
  <c r="V202" i="30"/>
  <c r="AD202" i="30"/>
  <c r="Z202" i="30"/>
  <c r="P202" i="30"/>
  <c r="X202" i="30"/>
  <c r="AF202" i="30"/>
  <c r="R202" i="30"/>
  <c r="AH202" i="30"/>
  <c r="AI202" i="30"/>
  <c r="AT202" i="30" s="1"/>
  <c r="S202" i="30"/>
  <c r="AO202" i="30" s="1"/>
  <c r="Y202" i="30"/>
  <c r="AE202" i="30"/>
  <c r="O202" i="30"/>
  <c r="U202" i="30"/>
  <c r="AQ202" i="30" s="1"/>
  <c r="AA202" i="30"/>
  <c r="AG202" i="30"/>
  <c r="W202" i="30"/>
  <c r="AC202" i="30"/>
  <c r="N83" i="30"/>
  <c r="Z183" i="30"/>
  <c r="Z52" i="30"/>
  <c r="R52" i="30"/>
  <c r="V52" i="30"/>
  <c r="U52" i="30"/>
  <c r="AI52" i="30"/>
  <c r="S52" i="30"/>
  <c r="AB52" i="30"/>
  <c r="AE52" i="30"/>
  <c r="AA52" i="30"/>
  <c r="Y52" i="30"/>
  <c r="W52" i="30"/>
  <c r="N73" i="30"/>
  <c r="AI169" i="30"/>
  <c r="AD169" i="30"/>
  <c r="U169" i="30"/>
  <c r="T169" i="30"/>
  <c r="O169" i="30"/>
  <c r="U189" i="30"/>
  <c r="R189" i="30"/>
  <c r="AH189" i="30"/>
  <c r="AA189" i="30"/>
  <c r="T189" i="30"/>
  <c r="AJ189" i="30"/>
  <c r="Y189" i="30"/>
  <c r="V189" i="30"/>
  <c r="O189" i="30"/>
  <c r="AE189" i="30"/>
  <c r="X189" i="30"/>
  <c r="AC189" i="30"/>
  <c r="Z189" i="30"/>
  <c r="S189" i="30"/>
  <c r="AI189" i="30"/>
  <c r="AB189" i="30"/>
  <c r="Q189" i="30"/>
  <c r="AG189" i="30"/>
  <c r="AD189" i="30"/>
  <c r="W189" i="30"/>
  <c r="P189" i="30"/>
  <c r="AF189" i="30"/>
  <c r="Z22" i="30"/>
  <c r="T22" i="30"/>
  <c r="AJ22" i="30"/>
  <c r="W22" i="30"/>
  <c r="AG22" i="30"/>
  <c r="O22" i="30"/>
  <c r="AD22" i="30"/>
  <c r="X22" i="30"/>
  <c r="U22" i="30"/>
  <c r="AE22" i="30"/>
  <c r="S22" i="30"/>
  <c r="AO22" i="30" s="1"/>
  <c r="Y22" i="30"/>
  <c r="R22" i="30"/>
  <c r="AH22" i="30"/>
  <c r="AB22" i="30"/>
  <c r="AC22" i="30"/>
  <c r="Q22" i="30"/>
  <c r="AA22" i="30"/>
  <c r="V22" i="30"/>
  <c r="P22" i="30"/>
  <c r="AF22" i="30"/>
  <c r="AI22" i="30"/>
  <c r="N102" i="30"/>
  <c r="T166" i="30"/>
  <c r="AG166" i="30"/>
  <c r="AH166" i="30"/>
  <c r="AF166" i="30"/>
  <c r="U166" i="30"/>
  <c r="AA166" i="30"/>
  <c r="Q75" i="30"/>
  <c r="AB75" i="30"/>
  <c r="AJ75" i="30"/>
  <c r="P75" i="30"/>
  <c r="AF75" i="30"/>
  <c r="AD75" i="30"/>
  <c r="Z75" i="30"/>
  <c r="AH75" i="30"/>
  <c r="V75" i="30"/>
  <c r="AE75" i="30"/>
  <c r="AC75" i="30"/>
  <c r="AA75" i="30"/>
  <c r="Y75" i="30"/>
  <c r="U75" i="30"/>
  <c r="AI75" i="30"/>
  <c r="S75" i="30"/>
  <c r="N107" i="30"/>
  <c r="N79" i="30"/>
  <c r="N20" i="30"/>
  <c r="N84" i="30"/>
  <c r="N164" i="30"/>
  <c r="N35" i="30"/>
  <c r="V39" i="30"/>
  <c r="AJ39" i="30"/>
  <c r="P39" i="30"/>
  <c r="AB39" i="30"/>
  <c r="W39" i="30"/>
  <c r="AI39" i="30"/>
  <c r="S39" i="30"/>
  <c r="T39" i="30"/>
  <c r="AE39" i="30"/>
  <c r="N163" i="30"/>
  <c r="N191" i="30"/>
  <c r="N48" i="30"/>
  <c r="N21" i="30"/>
  <c r="R53" i="30"/>
  <c r="AB53" i="30"/>
  <c r="AJ53" i="30"/>
  <c r="AA53" i="30"/>
  <c r="AI53" i="30"/>
  <c r="N165" i="30"/>
  <c r="N201" i="30"/>
  <c r="N98" i="30"/>
  <c r="N146" i="30"/>
  <c r="N167" i="30"/>
  <c r="O207" i="30"/>
  <c r="V207" i="30"/>
  <c r="Z207" i="30"/>
  <c r="AD207" i="30"/>
  <c r="AH207" i="30"/>
  <c r="R207" i="30"/>
  <c r="U207" i="30"/>
  <c r="X207" i="30"/>
  <c r="AE207" i="30"/>
  <c r="AG207" i="30"/>
  <c r="Q207" i="30"/>
  <c r="AJ207" i="30"/>
  <c r="T207" i="30"/>
  <c r="AP207" i="30" s="1"/>
  <c r="AA207" i="30"/>
  <c r="AC207" i="30"/>
  <c r="AF207" i="30"/>
  <c r="P207" i="30"/>
  <c r="W207" i="30"/>
  <c r="Y207" i="30"/>
  <c r="AB207" i="30"/>
  <c r="AI207" i="30"/>
  <c r="S207" i="30"/>
  <c r="Q204" i="30"/>
  <c r="T204" i="30"/>
  <c r="AB204" i="30"/>
  <c r="AJ204" i="30"/>
  <c r="V204" i="30"/>
  <c r="AD204" i="30"/>
  <c r="AH204" i="30"/>
  <c r="P204" i="30"/>
  <c r="X204" i="30"/>
  <c r="AF204" i="30"/>
  <c r="Z204" i="30"/>
  <c r="R204" i="30"/>
  <c r="W204" i="30"/>
  <c r="U204" i="30"/>
  <c r="AQ204" i="30" s="1"/>
  <c r="AI204" i="30"/>
  <c r="S204" i="30"/>
  <c r="AG204" i="30"/>
  <c r="AR204" i="30" s="1"/>
  <c r="AE204" i="30"/>
  <c r="AP204" i="30" s="1"/>
  <c r="O204" i="30"/>
  <c r="AC204" i="30"/>
  <c r="AN204" i="30" s="1"/>
  <c r="AA204" i="30"/>
  <c r="Y204" i="30"/>
  <c r="N57" i="30"/>
  <c r="N45" i="30"/>
  <c r="N161" i="30"/>
  <c r="N181" i="30"/>
  <c r="N197" i="30"/>
  <c r="N14" i="30"/>
  <c r="N142" i="30"/>
  <c r="Q206" i="30"/>
  <c r="T206" i="30"/>
  <c r="AB206" i="30"/>
  <c r="AJ206" i="30"/>
  <c r="V206" i="30"/>
  <c r="AD206" i="30"/>
  <c r="AH206" i="30"/>
  <c r="Z206" i="30"/>
  <c r="P206" i="30"/>
  <c r="X206" i="30"/>
  <c r="AF206" i="30"/>
  <c r="R206" i="30"/>
  <c r="AA206" i="30"/>
  <c r="AL206" i="30" s="1"/>
  <c r="AG206" i="30"/>
  <c r="W206" i="30"/>
  <c r="AC206" i="30"/>
  <c r="AN206" i="30" s="1"/>
  <c r="AI206" i="30"/>
  <c r="S206" i="30"/>
  <c r="AO206" i="30" s="1"/>
  <c r="Y206" i="30"/>
  <c r="AE206" i="30"/>
  <c r="O206" i="30"/>
  <c r="U206" i="30"/>
  <c r="N95" i="30"/>
  <c r="N123" i="30"/>
  <c r="N92" i="30"/>
  <c r="N108" i="30"/>
  <c r="N140" i="30"/>
  <c r="N172" i="30"/>
  <c r="N188" i="30"/>
  <c r="N174" i="30"/>
  <c r="N119" i="30"/>
  <c r="N24" i="30"/>
  <c r="N40" i="30"/>
  <c r="AC152" i="30"/>
  <c r="Z152" i="30"/>
  <c r="S152" i="30"/>
  <c r="AI152" i="30"/>
  <c r="AB152" i="30"/>
  <c r="Q152" i="30"/>
  <c r="AG152" i="30"/>
  <c r="AD152" i="30"/>
  <c r="W152" i="30"/>
  <c r="P152" i="30"/>
  <c r="AF152" i="30"/>
  <c r="U152" i="30"/>
  <c r="R152" i="30"/>
  <c r="AN152" i="30" s="1"/>
  <c r="AH152" i="30"/>
  <c r="AA152" i="30"/>
  <c r="T152" i="30"/>
  <c r="AJ152" i="30"/>
  <c r="Y152" i="30"/>
  <c r="V152" i="30"/>
  <c r="AR152" i="30" s="1"/>
  <c r="O152" i="30"/>
  <c r="AE152" i="30"/>
  <c r="X152" i="30"/>
  <c r="N168" i="30"/>
  <c r="N13" i="30"/>
  <c r="N101" i="30"/>
  <c r="N133" i="30"/>
  <c r="P58" i="30"/>
  <c r="AD58" i="30"/>
  <c r="V58" i="30"/>
  <c r="AB58" i="30"/>
  <c r="Z58" i="30"/>
  <c r="X58" i="30"/>
  <c r="S58" i="30"/>
  <c r="AI58" i="30"/>
  <c r="AC58" i="30"/>
  <c r="T58" i="30"/>
  <c r="R58" i="30"/>
  <c r="W58" i="30"/>
  <c r="Q58" i="30"/>
  <c r="AG58" i="30"/>
  <c r="AA58" i="30"/>
  <c r="U58" i="30"/>
  <c r="AJ58" i="30"/>
  <c r="AH58" i="30"/>
  <c r="AF58" i="30"/>
  <c r="O58" i="30"/>
  <c r="AE58" i="30"/>
  <c r="Y58" i="30"/>
  <c r="P90" i="30"/>
  <c r="AD90" i="30"/>
  <c r="V90" i="30"/>
  <c r="X90" i="30"/>
  <c r="O90" i="30"/>
  <c r="AE90" i="30"/>
  <c r="Y90" i="30"/>
  <c r="AB90" i="30"/>
  <c r="Z90" i="30"/>
  <c r="S90" i="30"/>
  <c r="AO90" i="30" s="1"/>
  <c r="AI90" i="30"/>
  <c r="AC90" i="30"/>
  <c r="T90" i="30"/>
  <c r="R90" i="30"/>
  <c r="W90" i="30"/>
  <c r="Q90" i="30"/>
  <c r="AM90" i="30" s="1"/>
  <c r="AG90" i="30"/>
  <c r="AF90" i="30"/>
  <c r="AA90" i="30"/>
  <c r="U90" i="30"/>
  <c r="AJ90" i="30"/>
  <c r="AH90" i="30"/>
  <c r="AB186" i="30"/>
  <c r="W186" i="30"/>
  <c r="V186" i="30"/>
  <c r="AC186" i="30"/>
  <c r="X186" i="30"/>
  <c r="N51" i="30"/>
  <c r="W115" i="30"/>
  <c r="P115" i="30"/>
  <c r="AF115" i="30"/>
  <c r="Y115" i="30"/>
  <c r="V115" i="30"/>
  <c r="AA115" i="30"/>
  <c r="T115" i="30"/>
  <c r="AJ115" i="30"/>
  <c r="AC115" i="30"/>
  <c r="Z115" i="30"/>
  <c r="O115" i="30"/>
  <c r="AE115" i="30"/>
  <c r="X115" i="30"/>
  <c r="Q115" i="30"/>
  <c r="AG115" i="30"/>
  <c r="AD115" i="30"/>
  <c r="S115" i="30"/>
  <c r="AI115" i="30"/>
  <c r="AB115" i="30"/>
  <c r="U115" i="30"/>
  <c r="R115" i="30"/>
  <c r="AN115" i="30" s="1"/>
  <c r="AH115" i="30"/>
  <c r="N105" i="30"/>
  <c r="AE29" i="30"/>
  <c r="Y29" i="30"/>
  <c r="AI29" i="30"/>
  <c r="AA29" i="30"/>
  <c r="U29" i="30"/>
  <c r="AG29" i="30"/>
  <c r="Z29" i="30"/>
  <c r="S29" i="30"/>
  <c r="X29" i="30"/>
  <c r="AC29" i="30"/>
  <c r="Q29" i="30"/>
  <c r="AD29" i="30"/>
  <c r="W29" i="30"/>
  <c r="AB29" i="30"/>
  <c r="R29" i="30"/>
  <c r="AH29" i="30"/>
  <c r="P29" i="30"/>
  <c r="AF29" i="30"/>
  <c r="V29" i="30"/>
  <c r="O29" i="30"/>
  <c r="T29" i="30"/>
  <c r="AP29" i="30" s="1"/>
  <c r="AJ29" i="30"/>
  <c r="AU29" i="30" s="1"/>
  <c r="N61" i="30"/>
  <c r="Q38" i="30"/>
  <c r="T38" i="30"/>
  <c r="AJ38" i="30"/>
  <c r="P38" i="30"/>
  <c r="X38" i="30"/>
  <c r="R38" i="30"/>
  <c r="Z38" i="30"/>
  <c r="AH38" i="30"/>
  <c r="V38" i="30"/>
  <c r="AI38" i="30"/>
  <c r="S38" i="30"/>
  <c r="AE38" i="30"/>
  <c r="O38" i="30"/>
  <c r="Y38" i="30"/>
  <c r="U38" i="30"/>
  <c r="W38" i="30"/>
  <c r="AG38" i="30"/>
  <c r="N150" i="30"/>
  <c r="N111" i="30"/>
  <c r="N199" i="30"/>
  <c r="N100" i="30"/>
  <c r="N148" i="30"/>
  <c r="N180" i="30"/>
  <c r="N153" i="30"/>
  <c r="N71" i="30"/>
  <c r="N16" i="30"/>
  <c r="N112" i="30"/>
  <c r="V97" i="30"/>
  <c r="AC97" i="30"/>
  <c r="AB97" i="30"/>
  <c r="W97" i="30"/>
  <c r="R97" i="30"/>
  <c r="AJ97" i="30"/>
  <c r="N129" i="30"/>
  <c r="N18" i="30"/>
  <c r="N162" i="30"/>
  <c r="N67" i="30"/>
  <c r="N99" i="30"/>
  <c r="N89" i="30"/>
  <c r="N121" i="30"/>
  <c r="N46" i="30"/>
  <c r="N110" i="30"/>
  <c r="N158" i="30"/>
  <c r="N190" i="30"/>
  <c r="N127" i="30"/>
  <c r="N31" i="30"/>
  <c r="N155" i="30"/>
  <c r="AC187" i="30"/>
  <c r="Z187" i="30"/>
  <c r="S187" i="30"/>
  <c r="AI187" i="30"/>
  <c r="AB187" i="30"/>
  <c r="Q187" i="30"/>
  <c r="AG187" i="30"/>
  <c r="AD187" i="30"/>
  <c r="W187" i="30"/>
  <c r="P187" i="30"/>
  <c r="AF187" i="30"/>
  <c r="U187" i="30"/>
  <c r="R187" i="30"/>
  <c r="AN187" i="30" s="1"/>
  <c r="AH187" i="30"/>
  <c r="AA187" i="30"/>
  <c r="T187" i="30"/>
  <c r="AJ187" i="30"/>
  <c r="Y187" i="30"/>
  <c r="V187" i="30"/>
  <c r="AR187" i="30" s="1"/>
  <c r="O187" i="30"/>
  <c r="AE187" i="30"/>
  <c r="X187" i="30"/>
  <c r="N28" i="30"/>
  <c r="N156" i="30"/>
  <c r="N55" i="30"/>
  <c r="N147" i="30"/>
  <c r="N72" i="30"/>
  <c r="AC104" i="30"/>
  <c r="U104" i="30"/>
  <c r="Y104" i="30"/>
  <c r="Q104" i="30"/>
  <c r="AG104" i="30"/>
  <c r="S104" i="30"/>
  <c r="AI104" i="30"/>
  <c r="AB104" i="30"/>
  <c r="V104" i="30"/>
  <c r="W104" i="30"/>
  <c r="P104" i="30"/>
  <c r="AF104" i="30"/>
  <c r="Z104" i="30"/>
  <c r="AA104" i="30"/>
  <c r="T104" i="30"/>
  <c r="AJ104" i="30"/>
  <c r="AD104" i="30"/>
  <c r="O104" i="30"/>
  <c r="AE104" i="30"/>
  <c r="X104" i="30"/>
  <c r="R104" i="30"/>
  <c r="AN104" i="30" s="1"/>
  <c r="AH104" i="30"/>
  <c r="N37" i="30"/>
  <c r="N157" i="30"/>
  <c r="R173" i="30"/>
  <c r="AH173" i="30"/>
  <c r="AJ173" i="30"/>
  <c r="Y173" i="30"/>
  <c r="AE173" i="30"/>
  <c r="X173" i="30"/>
  <c r="S173" i="30"/>
  <c r="AI173" i="30"/>
  <c r="AG173" i="30"/>
  <c r="AD173" i="30"/>
  <c r="AF173" i="30"/>
  <c r="X74" i="30"/>
  <c r="R74" i="30"/>
  <c r="AH74" i="30"/>
  <c r="U74" i="30"/>
  <c r="AE74" i="30"/>
  <c r="AB74" i="30"/>
  <c r="V74" i="30"/>
  <c r="S74" i="30"/>
  <c r="AC74" i="30"/>
  <c r="Q74" i="30"/>
  <c r="AM74" i="30" s="1"/>
  <c r="P74" i="30"/>
  <c r="AF74" i="30"/>
  <c r="Z74" i="30"/>
  <c r="AA74" i="30"/>
  <c r="O74" i="30"/>
  <c r="Y74" i="30"/>
  <c r="T74" i="30"/>
  <c r="AJ74" i="30"/>
  <c r="AD74" i="30"/>
  <c r="AI74" i="30"/>
  <c r="W74" i="30"/>
  <c r="AG74" i="30"/>
  <c r="N122" i="30"/>
  <c r="N138" i="30"/>
  <c r="S151" i="30"/>
  <c r="AI151" i="30"/>
  <c r="AB151" i="30"/>
  <c r="U151" i="30"/>
  <c r="R151" i="30"/>
  <c r="AH151" i="30"/>
  <c r="W151" i="30"/>
  <c r="P151" i="30"/>
  <c r="AF151" i="30"/>
  <c r="Y151" i="30"/>
  <c r="V151" i="30"/>
  <c r="AA151" i="30"/>
  <c r="T151" i="30"/>
  <c r="AJ151" i="30"/>
  <c r="AC151" i="30"/>
  <c r="Z151" i="30"/>
  <c r="O151" i="30"/>
  <c r="AE151" i="30"/>
  <c r="X151" i="30"/>
  <c r="Q151" i="30"/>
  <c r="AG151" i="30"/>
  <c r="AD151" i="30"/>
  <c r="O205" i="30"/>
  <c r="V205" i="30"/>
  <c r="Z205" i="30"/>
  <c r="R205" i="30"/>
  <c r="AD205" i="30"/>
  <c r="AH205" i="30"/>
  <c r="AG205" i="30"/>
  <c r="Q205" i="30"/>
  <c r="AF205" i="30"/>
  <c r="P205" i="30"/>
  <c r="AI205" i="30"/>
  <c r="S205" i="30"/>
  <c r="AC205" i="30"/>
  <c r="AB205" i="30"/>
  <c r="AE205" i="30"/>
  <c r="Y205" i="30"/>
  <c r="X205" i="30"/>
  <c r="AA205" i="30"/>
  <c r="U205" i="30"/>
  <c r="AJ205" i="30"/>
  <c r="T205" i="30"/>
  <c r="W205" i="30"/>
  <c r="AS205" i="30" s="1"/>
  <c r="R54" i="30"/>
  <c r="AJ54" i="30"/>
  <c r="X54" i="30"/>
  <c r="AI54" i="30"/>
  <c r="V54" i="30"/>
  <c r="AF54" i="30"/>
  <c r="N118" i="30"/>
  <c r="AA182" i="30"/>
  <c r="T182" i="30"/>
  <c r="AJ182" i="30"/>
  <c r="AC182" i="30"/>
  <c r="Z182" i="30"/>
  <c r="O182" i="30"/>
  <c r="AE182" i="30"/>
  <c r="X182" i="30"/>
  <c r="Q182" i="30"/>
  <c r="AG182" i="30"/>
  <c r="AD182" i="30"/>
  <c r="S182" i="30"/>
  <c r="AI182" i="30"/>
  <c r="AB182" i="30"/>
  <c r="U182" i="30"/>
  <c r="R182" i="30"/>
  <c r="AN182" i="30" s="1"/>
  <c r="AH182" i="30"/>
  <c r="W182" i="30"/>
  <c r="P182" i="30"/>
  <c r="AF182" i="30"/>
  <c r="Y182" i="30"/>
  <c r="V182" i="30"/>
  <c r="AR182" i="30" s="1"/>
  <c r="AB198" i="30"/>
  <c r="AJ198" i="30"/>
  <c r="AH198" i="30"/>
  <c r="R198" i="30"/>
  <c r="AF198" i="30"/>
  <c r="Z198" i="30"/>
  <c r="W198" i="30"/>
  <c r="AS198" i="30" s="1"/>
  <c r="AC198" i="30"/>
  <c r="AN198" i="30" s="1"/>
  <c r="Y198" i="30"/>
  <c r="AE198" i="30"/>
  <c r="AB143" i="30"/>
  <c r="U143" i="30"/>
  <c r="P143" i="30"/>
  <c r="AF143" i="30"/>
  <c r="T143" i="30"/>
  <c r="AC143" i="30"/>
  <c r="X143" i="30"/>
  <c r="Q143" i="30"/>
  <c r="P8" i="30"/>
  <c r="O8" i="30"/>
  <c r="A207" i="84"/>
  <c r="B207" i="84" s="1"/>
  <c r="A191" i="84"/>
  <c r="B191" i="84" s="1"/>
  <c r="A175" i="84"/>
  <c r="B175" i="84" s="1"/>
  <c r="A159" i="84"/>
  <c r="B159" i="84" s="1"/>
  <c r="A143" i="84"/>
  <c r="B143" i="84" s="1"/>
  <c r="A127" i="84"/>
  <c r="B127" i="84" s="1"/>
  <c r="A111" i="84"/>
  <c r="B111" i="84" s="1"/>
  <c r="A95" i="84"/>
  <c r="B95" i="84" s="1"/>
  <c r="A79" i="84"/>
  <c r="B79" i="84" s="1"/>
  <c r="A201" i="84"/>
  <c r="B201" i="84" s="1"/>
  <c r="A185" i="84"/>
  <c r="B185" i="84" s="1"/>
  <c r="A169" i="84"/>
  <c r="B169" i="84" s="1"/>
  <c r="A153" i="84"/>
  <c r="B153" i="84" s="1"/>
  <c r="A137" i="84"/>
  <c r="B137" i="84" s="1"/>
  <c r="A121" i="84"/>
  <c r="B121" i="84" s="1"/>
  <c r="A105" i="84"/>
  <c r="B105" i="84" s="1"/>
  <c r="A89" i="84"/>
  <c r="B89" i="84" s="1"/>
  <c r="A73" i="84"/>
  <c r="B73" i="84" s="1"/>
  <c r="A18" i="84"/>
  <c r="B18" i="84" s="1"/>
  <c r="A34" i="84"/>
  <c r="B34" i="84" s="1"/>
  <c r="A50" i="84"/>
  <c r="B50" i="84" s="1"/>
  <c r="A66" i="84"/>
  <c r="B66" i="84" s="1"/>
  <c r="A96" i="84"/>
  <c r="B96" i="84" s="1"/>
  <c r="A128" i="84"/>
  <c r="B128" i="84" s="1"/>
  <c r="A160" i="84"/>
  <c r="B160" i="84" s="1"/>
  <c r="A192" i="84"/>
  <c r="B192" i="84" s="1"/>
  <c r="A19" i="84"/>
  <c r="B19" i="84" s="1"/>
  <c r="A35" i="84"/>
  <c r="B35" i="84" s="1"/>
  <c r="A51" i="84"/>
  <c r="B51" i="84" s="1"/>
  <c r="A67" i="84"/>
  <c r="B67" i="84" s="1"/>
  <c r="A98" i="84"/>
  <c r="B98" i="84" s="1"/>
  <c r="A130" i="84"/>
  <c r="B130" i="84" s="1"/>
  <c r="A162" i="84"/>
  <c r="B162" i="84" s="1"/>
  <c r="A194" i="84"/>
  <c r="B194" i="84" s="1"/>
  <c r="A16" i="84"/>
  <c r="B16" i="84" s="1"/>
  <c r="A32" i="84"/>
  <c r="B32" i="84" s="1"/>
  <c r="A48" i="84"/>
  <c r="B48" i="84" s="1"/>
  <c r="A64" i="84"/>
  <c r="B64" i="84" s="1"/>
  <c r="A92" i="84"/>
  <c r="B92" i="84" s="1"/>
  <c r="A124" i="84"/>
  <c r="B124" i="84" s="1"/>
  <c r="A156" i="84"/>
  <c r="B156" i="84" s="1"/>
  <c r="A188" i="84"/>
  <c r="B188" i="84" s="1"/>
  <c r="A13" i="84"/>
  <c r="B13" i="84" s="1"/>
  <c r="A29" i="84"/>
  <c r="B29" i="84" s="1"/>
  <c r="A61" i="84"/>
  <c r="B61" i="84" s="1"/>
  <c r="A86" i="84"/>
  <c r="B86" i="84" s="1"/>
  <c r="A150" i="84"/>
  <c r="B150" i="84" s="1"/>
  <c r="A182" i="84"/>
  <c r="B182" i="84" s="1"/>
  <c r="A203" i="84"/>
  <c r="B203" i="84" s="1"/>
  <c r="A187" i="84"/>
  <c r="B187" i="84" s="1"/>
  <c r="A171" i="84"/>
  <c r="B171" i="84" s="1"/>
  <c r="A155" i="84"/>
  <c r="B155" i="84" s="1"/>
  <c r="A139" i="84"/>
  <c r="B139" i="84" s="1"/>
  <c r="A123" i="84"/>
  <c r="B123" i="84" s="1"/>
  <c r="A107" i="84"/>
  <c r="B107" i="84" s="1"/>
  <c r="A91" i="84"/>
  <c r="B91" i="84" s="1"/>
  <c r="A75" i="84"/>
  <c r="B75" i="84" s="1"/>
  <c r="A197" i="84"/>
  <c r="B197" i="84" s="1"/>
  <c r="A181" i="84"/>
  <c r="B181" i="84" s="1"/>
  <c r="A165" i="84"/>
  <c r="B165" i="84" s="1"/>
  <c r="A149" i="84"/>
  <c r="B149" i="84" s="1"/>
  <c r="A133" i="84"/>
  <c r="B133" i="84" s="1"/>
  <c r="A117" i="84"/>
  <c r="B117" i="84" s="1"/>
  <c r="A101" i="84"/>
  <c r="B101" i="84" s="1"/>
  <c r="A85" i="84"/>
  <c r="B85" i="84" s="1"/>
  <c r="A69" i="84"/>
  <c r="B69" i="84" s="1"/>
  <c r="A22" i="84"/>
  <c r="B22" i="84" s="1"/>
  <c r="A38" i="84"/>
  <c r="B38" i="84" s="1"/>
  <c r="A54" i="84"/>
  <c r="B54" i="84" s="1"/>
  <c r="A72" i="84"/>
  <c r="B72" i="84" s="1"/>
  <c r="A104" i="84"/>
  <c r="B104" i="84" s="1"/>
  <c r="A136" i="84"/>
  <c r="B136" i="84" s="1"/>
  <c r="A168" i="84"/>
  <c r="B168" i="84" s="1"/>
  <c r="A200" i="84"/>
  <c r="B200" i="84" s="1"/>
  <c r="A23" i="84"/>
  <c r="B23" i="84" s="1"/>
  <c r="A39" i="84"/>
  <c r="B39" i="84" s="1"/>
  <c r="A55" i="84"/>
  <c r="B55" i="84" s="1"/>
  <c r="A74" i="84"/>
  <c r="B74" i="84" s="1"/>
  <c r="A106" i="84"/>
  <c r="B106" i="84" s="1"/>
  <c r="A138" i="84"/>
  <c r="B138" i="84" s="1"/>
  <c r="A170" i="84"/>
  <c r="B170" i="84" s="1"/>
  <c r="A202" i="84"/>
  <c r="B202" i="84" s="1"/>
  <c r="A20" i="84"/>
  <c r="B20" i="84" s="1"/>
  <c r="A36" i="84"/>
  <c r="B36" i="84" s="1"/>
  <c r="A52" i="84"/>
  <c r="B52" i="84" s="1"/>
  <c r="A68" i="84"/>
  <c r="B68" i="84" s="1"/>
  <c r="A100" i="84"/>
  <c r="B100" i="84" s="1"/>
  <c r="A132" i="84"/>
  <c r="B132" i="84" s="1"/>
  <c r="A164" i="84"/>
  <c r="B164" i="84" s="1"/>
  <c r="A196" i="84"/>
  <c r="B196" i="84" s="1"/>
  <c r="A17" i="84"/>
  <c r="B17" i="84" s="1"/>
  <c r="A33" i="84"/>
  <c r="B33" i="84" s="1"/>
  <c r="A49" i="84"/>
  <c r="B49" i="84" s="1"/>
  <c r="A65" i="84"/>
  <c r="B65" i="84" s="1"/>
  <c r="A94" i="84"/>
  <c r="B94" i="84" s="1"/>
  <c r="A126" i="84"/>
  <c r="B126" i="84" s="1"/>
  <c r="A158" i="84"/>
  <c r="B158" i="84" s="1"/>
  <c r="A190" i="84"/>
  <c r="B190" i="84" s="1"/>
  <c r="A199" i="84"/>
  <c r="B199" i="84" s="1"/>
  <c r="A183" i="84"/>
  <c r="B183" i="84" s="1"/>
  <c r="A167" i="84"/>
  <c r="B167" i="84" s="1"/>
  <c r="A151" i="84"/>
  <c r="B151" i="84" s="1"/>
  <c r="A135" i="84"/>
  <c r="B135" i="84" s="1"/>
  <c r="A119" i="84"/>
  <c r="B119" i="84" s="1"/>
  <c r="A103" i="84"/>
  <c r="B103" i="84" s="1"/>
  <c r="A87" i="84"/>
  <c r="B87" i="84" s="1"/>
  <c r="A71" i="84"/>
  <c r="B71" i="84" s="1"/>
  <c r="A193" i="84"/>
  <c r="B193" i="84" s="1"/>
  <c r="A177" i="84"/>
  <c r="B177" i="84" s="1"/>
  <c r="A161" i="84"/>
  <c r="B161" i="84" s="1"/>
  <c r="A145" i="84"/>
  <c r="B145" i="84" s="1"/>
  <c r="A129" i="84"/>
  <c r="B129" i="84" s="1"/>
  <c r="A113" i="84"/>
  <c r="B113" i="84" s="1"/>
  <c r="A97" i="84"/>
  <c r="B97" i="84" s="1"/>
  <c r="A81" i="84"/>
  <c r="B81" i="84" s="1"/>
  <c r="A10" i="84"/>
  <c r="B10" i="84" s="1"/>
  <c r="A26" i="84"/>
  <c r="B26" i="84" s="1"/>
  <c r="A42" i="84"/>
  <c r="B42" i="84" s="1"/>
  <c r="A58" i="84"/>
  <c r="B58" i="84" s="1"/>
  <c r="A80" i="84"/>
  <c r="B80" i="84" s="1"/>
  <c r="A112" i="84"/>
  <c r="B112" i="84" s="1"/>
  <c r="A144" i="84"/>
  <c r="B144" i="84" s="1"/>
  <c r="A176" i="84"/>
  <c r="B176" i="84" s="1"/>
  <c r="A11" i="84"/>
  <c r="B11" i="84" s="1"/>
  <c r="A27" i="84"/>
  <c r="B27" i="84" s="1"/>
  <c r="A43" i="84"/>
  <c r="B43" i="84" s="1"/>
  <c r="A59" i="84"/>
  <c r="B59" i="84" s="1"/>
  <c r="A82" i="84"/>
  <c r="B82" i="84" s="1"/>
  <c r="A114" i="84"/>
  <c r="B114" i="84" s="1"/>
  <c r="A146" i="84"/>
  <c r="B146" i="84" s="1"/>
  <c r="A178" i="84"/>
  <c r="B178" i="84" s="1"/>
  <c r="A24" i="84"/>
  <c r="B24" i="84" s="1"/>
  <c r="A40" i="84"/>
  <c r="B40" i="84" s="1"/>
  <c r="A56" i="84"/>
  <c r="B56" i="84" s="1"/>
  <c r="A76" i="84"/>
  <c r="B76" i="84" s="1"/>
  <c r="A108" i="84"/>
  <c r="B108" i="84" s="1"/>
  <c r="A140" i="84"/>
  <c r="B140" i="84" s="1"/>
  <c r="A172" i="84"/>
  <c r="B172" i="84" s="1"/>
  <c r="A204" i="84"/>
  <c r="B204" i="84" s="1"/>
  <c r="A21" i="84"/>
  <c r="B21" i="84" s="1"/>
  <c r="A37" i="84"/>
  <c r="B37" i="84" s="1"/>
  <c r="A53" i="84"/>
  <c r="B53" i="84" s="1"/>
  <c r="A70" i="84"/>
  <c r="B70" i="84" s="1"/>
  <c r="A102" i="84"/>
  <c r="B102" i="84" s="1"/>
  <c r="A134" i="84"/>
  <c r="B134" i="84" s="1"/>
  <c r="A166" i="84"/>
  <c r="B166" i="84" s="1"/>
  <c r="A198" i="84"/>
  <c r="B198" i="84" s="1"/>
  <c r="A45" i="84"/>
  <c r="B45" i="84" s="1"/>
  <c r="A195" i="84"/>
  <c r="B195" i="84" s="1"/>
  <c r="A179" i="84"/>
  <c r="B179" i="84" s="1"/>
  <c r="A163" i="84"/>
  <c r="B163" i="84" s="1"/>
  <c r="A147" i="84"/>
  <c r="B147" i="84" s="1"/>
  <c r="A131" i="84"/>
  <c r="B131" i="84" s="1"/>
  <c r="A115" i="84"/>
  <c r="B115" i="84" s="1"/>
  <c r="A99" i="84"/>
  <c r="B99" i="84" s="1"/>
  <c r="A83" i="84"/>
  <c r="B83" i="84" s="1"/>
  <c r="A205" i="84"/>
  <c r="B205" i="84" s="1"/>
  <c r="A189" i="84"/>
  <c r="B189" i="84" s="1"/>
  <c r="A173" i="84"/>
  <c r="B173" i="84" s="1"/>
  <c r="A157" i="84"/>
  <c r="B157" i="84" s="1"/>
  <c r="A141" i="84"/>
  <c r="B141" i="84" s="1"/>
  <c r="A125" i="84"/>
  <c r="B125" i="84" s="1"/>
  <c r="A109" i="84"/>
  <c r="B109" i="84" s="1"/>
  <c r="A93" i="84"/>
  <c r="B93" i="84" s="1"/>
  <c r="A77" i="84"/>
  <c r="B77" i="84" s="1"/>
  <c r="A14" i="84"/>
  <c r="B14" i="84" s="1"/>
  <c r="A30" i="84"/>
  <c r="B30" i="84" s="1"/>
  <c r="A46" i="84"/>
  <c r="B46" i="84" s="1"/>
  <c r="A62" i="84"/>
  <c r="B62" i="84" s="1"/>
  <c r="A88" i="84"/>
  <c r="B88" i="84" s="1"/>
  <c r="A120" i="84"/>
  <c r="B120" i="84" s="1"/>
  <c r="A152" i="84"/>
  <c r="B152" i="84" s="1"/>
  <c r="A184" i="84"/>
  <c r="B184" i="84" s="1"/>
  <c r="A15" i="84"/>
  <c r="B15" i="84" s="1"/>
  <c r="A31" i="84"/>
  <c r="B31" i="84" s="1"/>
  <c r="A47" i="84"/>
  <c r="B47" i="84" s="1"/>
  <c r="A63" i="84"/>
  <c r="B63" i="84" s="1"/>
  <c r="A90" i="84"/>
  <c r="B90" i="84" s="1"/>
  <c r="A122" i="84"/>
  <c r="B122" i="84" s="1"/>
  <c r="A154" i="84"/>
  <c r="B154" i="84" s="1"/>
  <c r="A186" i="84"/>
  <c r="B186" i="84" s="1"/>
  <c r="A12" i="84"/>
  <c r="B12" i="84" s="1"/>
  <c r="A28" i="84"/>
  <c r="B28" i="84" s="1"/>
  <c r="A44" i="84"/>
  <c r="B44" i="84" s="1"/>
  <c r="A60" i="84"/>
  <c r="B60" i="84" s="1"/>
  <c r="A84" i="84"/>
  <c r="B84" i="84" s="1"/>
  <c r="A116" i="84"/>
  <c r="B116" i="84" s="1"/>
  <c r="A148" i="84"/>
  <c r="B148" i="84" s="1"/>
  <c r="A180" i="84"/>
  <c r="B180" i="84" s="1"/>
  <c r="A9" i="84"/>
  <c r="B9" i="84" s="1"/>
  <c r="A25" i="84"/>
  <c r="B25" i="84" s="1"/>
  <c r="A41" i="84"/>
  <c r="B41" i="84" s="1"/>
  <c r="A57" i="84"/>
  <c r="B57" i="84" s="1"/>
  <c r="A78" i="84"/>
  <c r="B78" i="84" s="1"/>
  <c r="A110" i="84"/>
  <c r="B110" i="84" s="1"/>
  <c r="A142" i="84"/>
  <c r="B142" i="84" s="1"/>
  <c r="A174" i="84"/>
  <c r="B174" i="84" s="1"/>
  <c r="A206" i="84"/>
  <c r="B206" i="84" s="1"/>
  <c r="A118" i="84"/>
  <c r="B118" i="84" s="1"/>
  <c r="Z8" i="30"/>
  <c r="Y8" i="30"/>
  <c r="AA8" i="30"/>
  <c r="AD8" i="30"/>
  <c r="T8" i="30"/>
  <c r="AJ8" i="30"/>
  <c r="AC8" i="30"/>
  <c r="W8" i="30"/>
  <c r="AF8" i="30"/>
  <c r="R8" i="30"/>
  <c r="AH8" i="30"/>
  <c r="AE8" i="30"/>
  <c r="X8" i="30"/>
  <c r="Q8" i="30"/>
  <c r="AG8" i="30"/>
  <c r="V8" i="30"/>
  <c r="S8" i="30"/>
  <c r="AI8" i="30"/>
  <c r="AB8" i="30"/>
  <c r="U8" i="30"/>
  <c r="AC52" i="66"/>
  <c r="AC122" i="66" s="1"/>
  <c r="E121" i="66"/>
  <c r="F44" i="66" s="1"/>
  <c r="E51" i="66" s="1"/>
  <c r="F116" i="66"/>
  <c r="V115" i="66"/>
  <c r="D115" i="66"/>
  <c r="K10" i="66"/>
  <c r="A10" i="66"/>
  <c r="A8" i="66"/>
  <c r="CM21" i="37" l="1"/>
  <c r="CI21" i="37"/>
  <c r="CE21" i="37"/>
  <c r="CL21" i="37"/>
  <c r="CH21" i="37"/>
  <c r="CD21" i="37"/>
  <c r="CO21" i="37"/>
  <c r="CK21" i="37"/>
  <c r="CG21" i="37"/>
  <c r="CN21" i="37"/>
  <c r="CJ21" i="37"/>
  <c r="CF21" i="37"/>
  <c r="CM27" i="37"/>
  <c r="CI27" i="37"/>
  <c r="CE27" i="37"/>
  <c r="CL27" i="37"/>
  <c r="CH27" i="37"/>
  <c r="CD27" i="37"/>
  <c r="CO27" i="37"/>
  <c r="CK27" i="37"/>
  <c r="CG27" i="37"/>
  <c r="CN27" i="37"/>
  <c r="CJ27" i="37"/>
  <c r="CF27" i="37"/>
  <c r="CM41" i="37"/>
  <c r="CI41" i="37"/>
  <c r="CE41" i="37"/>
  <c r="CL41" i="37"/>
  <c r="CH41" i="37"/>
  <c r="CD41" i="37"/>
  <c r="CO41" i="37"/>
  <c r="CK41" i="37"/>
  <c r="CG41" i="37"/>
  <c r="CN41" i="37"/>
  <c r="CJ41" i="37"/>
  <c r="CF41" i="37"/>
  <c r="CM32" i="37"/>
  <c r="CI32" i="37"/>
  <c r="CE32" i="37"/>
  <c r="CL32" i="37"/>
  <c r="CH32" i="37"/>
  <c r="CD32" i="37"/>
  <c r="CO32" i="37"/>
  <c r="CK32" i="37"/>
  <c r="CG32" i="37"/>
  <c r="CN32" i="37"/>
  <c r="CJ32" i="37"/>
  <c r="CF32" i="37"/>
  <c r="CM34" i="37"/>
  <c r="CI34" i="37"/>
  <c r="CE34" i="37"/>
  <c r="CL34" i="37"/>
  <c r="CH34" i="37"/>
  <c r="CD34" i="37"/>
  <c r="CO34" i="37"/>
  <c r="CK34" i="37"/>
  <c r="CG34" i="37"/>
  <c r="CN34" i="37"/>
  <c r="CJ34" i="37"/>
  <c r="CF34" i="37"/>
  <c r="CM37" i="37"/>
  <c r="CI37" i="37"/>
  <c r="CE37" i="37"/>
  <c r="CL37" i="37"/>
  <c r="CH37" i="37"/>
  <c r="CD37" i="37"/>
  <c r="CO37" i="37"/>
  <c r="CK37" i="37"/>
  <c r="CG37" i="37"/>
  <c r="CN37" i="37"/>
  <c r="CJ37" i="37"/>
  <c r="CF37" i="37"/>
  <c r="CM38" i="37"/>
  <c r="CI38" i="37"/>
  <c r="CE38" i="37"/>
  <c r="CL38" i="37"/>
  <c r="CH38" i="37"/>
  <c r="CD38" i="37"/>
  <c r="CO38" i="37"/>
  <c r="CK38" i="37"/>
  <c r="CG38" i="37"/>
  <c r="CN38" i="37"/>
  <c r="CJ38" i="37"/>
  <c r="CF38" i="37"/>
  <c r="CM43" i="37"/>
  <c r="CI43" i="37"/>
  <c r="CE43" i="37"/>
  <c r="CL43" i="37"/>
  <c r="CH43" i="37"/>
  <c r="CD43" i="37"/>
  <c r="CO43" i="37"/>
  <c r="CK43" i="37"/>
  <c r="CG43" i="37"/>
  <c r="CN43" i="37"/>
  <c r="CJ43" i="37"/>
  <c r="CF43" i="37"/>
  <c r="CM36" i="37"/>
  <c r="CI36" i="37"/>
  <c r="CE36" i="37"/>
  <c r="CL36" i="37"/>
  <c r="CH36" i="37"/>
  <c r="CD36" i="37"/>
  <c r="CO36" i="37"/>
  <c r="CK36" i="37"/>
  <c r="CG36" i="37"/>
  <c r="CN36" i="37"/>
  <c r="CJ36" i="37"/>
  <c r="CF36" i="37"/>
  <c r="CM22" i="37"/>
  <c r="CI22" i="37"/>
  <c r="CE22" i="37"/>
  <c r="CL22" i="37"/>
  <c r="CH22" i="37"/>
  <c r="CD22" i="37"/>
  <c r="CO22" i="37"/>
  <c r="CK22" i="37"/>
  <c r="CG22" i="37"/>
  <c r="CN22" i="37"/>
  <c r="CJ22" i="37"/>
  <c r="CF22" i="37"/>
  <c r="CM18" i="37"/>
  <c r="CI18" i="37"/>
  <c r="CE18" i="37"/>
  <c r="CL18" i="37"/>
  <c r="CH18" i="37"/>
  <c r="CD18" i="37"/>
  <c r="CO18" i="37"/>
  <c r="CK18" i="37"/>
  <c r="CG18" i="37"/>
  <c r="CN18" i="37"/>
  <c r="CJ18" i="37"/>
  <c r="CF18" i="37"/>
  <c r="CM25" i="37"/>
  <c r="CI25" i="37"/>
  <c r="CE25" i="37"/>
  <c r="CL25" i="37"/>
  <c r="CH25" i="37"/>
  <c r="CD25" i="37"/>
  <c r="CO25" i="37"/>
  <c r="CK25" i="37"/>
  <c r="CG25" i="37"/>
  <c r="CN25" i="37"/>
  <c r="CJ25" i="37"/>
  <c r="CF25" i="37"/>
  <c r="V80" i="85"/>
  <c r="V63" i="85"/>
  <c r="V94" i="85"/>
  <c r="V189" i="85"/>
  <c r="V205" i="85"/>
  <c r="CY17" i="30"/>
  <c r="GM17" i="30" s="1"/>
  <c r="J19" i="37" s="1"/>
  <c r="EX19" i="37" s="1"/>
  <c r="V52" i="85"/>
  <c r="V127" i="85"/>
  <c r="V97" i="85"/>
  <c r="V158" i="85"/>
  <c r="V162" i="85"/>
  <c r="V119" i="85"/>
  <c r="V87" i="85"/>
  <c r="CY19" i="30"/>
  <c r="GM19" i="30" s="1"/>
  <c r="CY32" i="30"/>
  <c r="GM32" i="30" s="1"/>
  <c r="CY37" i="30"/>
  <c r="GM37" i="30" s="1"/>
  <c r="J11" i="37"/>
  <c r="EX11" i="37" s="1"/>
  <c r="FQ11" i="37" s="1"/>
  <c r="J17" i="37"/>
  <c r="EX17" i="37" s="1"/>
  <c r="J33" i="37"/>
  <c r="EX33" i="37" s="1"/>
  <c r="FQ33" i="37" s="1"/>
  <c r="J28" i="37"/>
  <c r="EX28" i="37" s="1"/>
  <c r="FQ28" i="37" s="1"/>
  <c r="AG93" i="85"/>
  <c r="BA93" i="85"/>
  <c r="AG132" i="85"/>
  <c r="BA132" i="85"/>
  <c r="AG167" i="85"/>
  <c r="BA167" i="85"/>
  <c r="AG130" i="85"/>
  <c r="BA130" i="85"/>
  <c r="BA200" i="85"/>
  <c r="AG200" i="85"/>
  <c r="BA92" i="85"/>
  <c r="AG92" i="85"/>
  <c r="AG181" i="85"/>
  <c r="BA181" i="85"/>
  <c r="AG199" i="85"/>
  <c r="BA199" i="85"/>
  <c r="AG123" i="85"/>
  <c r="BA123" i="85"/>
  <c r="BA126" i="85"/>
  <c r="AG126" i="85"/>
  <c r="AG125" i="85"/>
  <c r="BA125" i="85"/>
  <c r="V168" i="85"/>
  <c r="V61" i="85"/>
  <c r="V47" i="85"/>
  <c r="V196" i="85"/>
  <c r="AG87" i="85"/>
  <c r="BA87" i="85"/>
  <c r="BA146" i="85"/>
  <c r="AG146" i="85"/>
  <c r="AG95" i="85"/>
  <c r="BA95" i="85"/>
  <c r="AG150" i="85"/>
  <c r="BA150" i="85"/>
  <c r="BA157" i="85"/>
  <c r="AG157" i="85"/>
  <c r="V139" i="85"/>
  <c r="V185" i="85"/>
  <c r="V53" i="85"/>
  <c r="V172" i="85"/>
  <c r="V51" i="85"/>
  <c r="AG208" i="85"/>
  <c r="BA208" i="85"/>
  <c r="AG164" i="85"/>
  <c r="BA164" i="85"/>
  <c r="AG203" i="85"/>
  <c r="BA203" i="85"/>
  <c r="AG98" i="85"/>
  <c r="BA98" i="85"/>
  <c r="AG102" i="85"/>
  <c r="BA102" i="85"/>
  <c r="AG124" i="85"/>
  <c r="BA124" i="85"/>
  <c r="AG115" i="85"/>
  <c r="BA115" i="85"/>
  <c r="AG186" i="85"/>
  <c r="BA186" i="85"/>
  <c r="BA58" i="85"/>
  <c r="AG58" i="85"/>
  <c r="AG65" i="85"/>
  <c r="BA65" i="85"/>
  <c r="V77" i="85"/>
  <c r="V171" i="85"/>
  <c r="V159" i="85"/>
  <c r="V181" i="85"/>
  <c r="V57" i="85"/>
  <c r="V110" i="85"/>
  <c r="V46" i="85"/>
  <c r="V125" i="85"/>
  <c r="V197" i="85"/>
  <c r="V128" i="85"/>
  <c r="V79" i="85"/>
  <c r="V169" i="85"/>
  <c r="V167" i="85"/>
  <c r="AG120" i="85"/>
  <c r="BA120" i="85"/>
  <c r="AG155" i="85"/>
  <c r="BA155" i="85"/>
  <c r="AG140" i="85"/>
  <c r="BA140" i="85"/>
  <c r="AG151" i="85"/>
  <c r="BA151" i="85"/>
  <c r="AG149" i="85"/>
  <c r="BA149" i="85"/>
  <c r="AG144" i="85"/>
  <c r="BA144" i="85"/>
  <c r="V117" i="85"/>
  <c r="V108" i="85"/>
  <c r="V138" i="85"/>
  <c r="V74" i="85"/>
  <c r="V208" i="85"/>
  <c r="V98" i="85"/>
  <c r="V166" i="85"/>
  <c r="V70" i="85"/>
  <c r="V146" i="85"/>
  <c r="V73" i="85"/>
  <c r="V102" i="85"/>
  <c r="V49" i="85"/>
  <c r="DW25" i="30"/>
  <c r="GY25" i="30" s="1"/>
  <c r="DW11" i="30"/>
  <c r="GY11" i="30" s="1"/>
  <c r="CY39" i="30"/>
  <c r="GM39" i="30" s="1"/>
  <c r="DW38" i="30"/>
  <c r="GY38" i="30" s="1"/>
  <c r="AG169" i="85"/>
  <c r="BA169" i="85"/>
  <c r="BA55" i="85"/>
  <c r="AG55" i="85"/>
  <c r="BA66" i="85"/>
  <c r="AG66" i="85"/>
  <c r="AG136" i="85"/>
  <c r="BA136" i="85"/>
  <c r="AG171" i="85"/>
  <c r="BA171" i="85"/>
  <c r="BA134" i="85"/>
  <c r="AG134" i="85"/>
  <c r="AG177" i="85"/>
  <c r="BA177" i="85"/>
  <c r="AG53" i="85"/>
  <c r="BA53" i="85"/>
  <c r="AG175" i="85"/>
  <c r="BA175" i="85"/>
  <c r="BA154" i="85"/>
  <c r="AG154" i="85"/>
  <c r="BA96" i="85"/>
  <c r="AG96" i="85"/>
  <c r="V200" i="85"/>
  <c r="V152" i="85"/>
  <c r="V88" i="85"/>
  <c r="V195" i="85"/>
  <c r="V126" i="85"/>
  <c r="V96" i="85"/>
  <c r="V183" i="85"/>
  <c r="V164" i="85"/>
  <c r="BA69" i="85"/>
  <c r="AG69" i="85"/>
  <c r="BA84" i="85"/>
  <c r="AG84" i="85"/>
  <c r="AG45" i="85"/>
  <c r="BA45" i="85"/>
  <c r="BA88" i="85"/>
  <c r="AG88" i="85"/>
  <c r="AG49" i="85"/>
  <c r="BA49" i="85"/>
  <c r="AG85" i="85"/>
  <c r="BA85" i="85"/>
  <c r="AG195" i="85"/>
  <c r="BA195" i="85"/>
  <c r="BA170" i="85"/>
  <c r="AG170" i="85"/>
  <c r="BA205" i="85"/>
  <c r="AG205" i="85"/>
  <c r="AG176" i="85"/>
  <c r="BA176" i="85"/>
  <c r="AG48" i="85"/>
  <c r="BA48" i="85"/>
  <c r="BA179" i="85"/>
  <c r="AG179" i="85"/>
  <c r="V156" i="85"/>
  <c r="V151" i="85"/>
  <c r="V202" i="85"/>
  <c r="V122" i="85"/>
  <c r="V194" i="85"/>
  <c r="AG73" i="85"/>
  <c r="BA73" i="85"/>
  <c r="BA104" i="85"/>
  <c r="AG104" i="85"/>
  <c r="AG127" i="85"/>
  <c r="BA127" i="85"/>
  <c r="AG81" i="85"/>
  <c r="BA81" i="85"/>
  <c r="AG121" i="85"/>
  <c r="BA121" i="85"/>
  <c r="AG128" i="85"/>
  <c r="BA128" i="85"/>
  <c r="AG163" i="85"/>
  <c r="BA163" i="85"/>
  <c r="BA158" i="85"/>
  <c r="AG158" i="85"/>
  <c r="AG189" i="85"/>
  <c r="BA189" i="85"/>
  <c r="V177" i="85"/>
  <c r="V120" i="85"/>
  <c r="V135" i="85"/>
  <c r="V192" i="85"/>
  <c r="V112" i="85"/>
  <c r="V163" i="85"/>
  <c r="V137" i="85"/>
  <c r="V116" i="85"/>
  <c r="V131" i="85"/>
  <c r="AG61" i="85"/>
  <c r="BA61" i="85"/>
  <c r="AG180" i="85"/>
  <c r="BA180" i="85"/>
  <c r="AG52" i="85"/>
  <c r="BA52" i="85"/>
  <c r="BA119" i="85"/>
  <c r="AG119" i="85"/>
  <c r="BA178" i="85"/>
  <c r="AG178" i="85"/>
  <c r="AG50" i="85"/>
  <c r="BA50" i="85"/>
  <c r="BA182" i="85"/>
  <c r="AG182" i="85"/>
  <c r="AG54" i="85"/>
  <c r="BA54" i="85"/>
  <c r="AG145" i="85"/>
  <c r="BA145" i="85"/>
  <c r="AG204" i="85"/>
  <c r="BA204" i="85"/>
  <c r="BA138" i="85"/>
  <c r="AG138" i="85"/>
  <c r="BA79" i="85"/>
  <c r="AG79" i="85"/>
  <c r="BA174" i="85"/>
  <c r="AG174" i="85"/>
  <c r="BA46" i="85"/>
  <c r="AG46" i="85"/>
  <c r="V54" i="85"/>
  <c r="V85" i="85"/>
  <c r="V92" i="85"/>
  <c r="V115" i="85"/>
  <c r="V186" i="85"/>
  <c r="V58" i="85"/>
  <c r="V176" i="85"/>
  <c r="V180" i="85"/>
  <c r="V67" i="85"/>
  <c r="V82" i="85"/>
  <c r="V133" i="85"/>
  <c r="V155" i="85"/>
  <c r="V134" i="85"/>
  <c r="V130" i="85"/>
  <c r="V66" i="85"/>
  <c r="V165" i="85"/>
  <c r="V150" i="85"/>
  <c r="V86" i="85"/>
  <c r="V141" i="85"/>
  <c r="DW28" i="30"/>
  <c r="GY28" i="30" s="1"/>
  <c r="CY23" i="30"/>
  <c r="GM23" i="30" s="1"/>
  <c r="CY12" i="30"/>
  <c r="GM12" i="30" s="1"/>
  <c r="CY35" i="30"/>
  <c r="GM35" i="30" s="1"/>
  <c r="CY20" i="30"/>
  <c r="GM20" i="30" s="1"/>
  <c r="J24" i="37"/>
  <c r="EX24" i="37" s="1"/>
  <c r="J35" i="37"/>
  <c r="EX35" i="37" s="1"/>
  <c r="AG68" i="85"/>
  <c r="BA68" i="85"/>
  <c r="AG194" i="85"/>
  <c r="BA194" i="85"/>
  <c r="AG133" i="85"/>
  <c r="BA133" i="85"/>
  <c r="AG63" i="85"/>
  <c r="BA63" i="85"/>
  <c r="BA70" i="85"/>
  <c r="AG70" i="85"/>
  <c r="AG156" i="85"/>
  <c r="BA156" i="85"/>
  <c r="AG71" i="85"/>
  <c r="BA71" i="85"/>
  <c r="AG90" i="85"/>
  <c r="BA90" i="85"/>
  <c r="AG57" i="85"/>
  <c r="BA57" i="85"/>
  <c r="BA111" i="85"/>
  <c r="AG111" i="85"/>
  <c r="V136" i="85"/>
  <c r="V149" i="85"/>
  <c r="V174" i="85"/>
  <c r="V161" i="85"/>
  <c r="V144" i="85"/>
  <c r="V48" i="85"/>
  <c r="V123" i="85"/>
  <c r="AG209" i="85"/>
  <c r="BA209" i="85"/>
  <c r="AG187" i="85"/>
  <c r="BA187" i="85"/>
  <c r="AG67" i="85"/>
  <c r="BA67" i="85"/>
  <c r="AG82" i="85"/>
  <c r="BA82" i="85"/>
  <c r="AG191" i="85"/>
  <c r="BA191" i="85"/>
  <c r="AG75" i="85"/>
  <c r="BA75" i="85"/>
  <c r="AG86" i="85"/>
  <c r="BA86" i="85"/>
  <c r="AG83" i="85"/>
  <c r="BA83" i="85"/>
  <c r="BA142" i="85"/>
  <c r="AG142" i="85"/>
  <c r="V75" i="85"/>
  <c r="V76" i="85"/>
  <c r="V170" i="85"/>
  <c r="V106" i="85"/>
  <c r="BA197" i="85"/>
  <c r="AG197" i="85"/>
  <c r="AG101" i="85"/>
  <c r="BA101" i="85"/>
  <c r="BA100" i="85"/>
  <c r="AG100" i="85"/>
  <c r="BA162" i="85"/>
  <c r="AG162" i="85"/>
  <c r="AG193" i="85"/>
  <c r="BA193" i="85"/>
  <c r="BA166" i="85"/>
  <c r="AG166" i="85"/>
  <c r="AG201" i="85"/>
  <c r="BA201" i="85"/>
  <c r="AG109" i="85"/>
  <c r="BA109" i="85"/>
  <c r="AG188" i="85"/>
  <c r="BA188" i="85"/>
  <c r="AG60" i="85"/>
  <c r="BA60" i="85"/>
  <c r="BA135" i="85"/>
  <c r="AG135" i="85"/>
  <c r="BA122" i="85"/>
  <c r="AG122" i="85"/>
  <c r="BA47" i="85"/>
  <c r="AG47" i="85"/>
  <c r="V104" i="85"/>
  <c r="V207" i="85"/>
  <c r="V95" i="85"/>
  <c r="V103" i="85"/>
  <c r="V142" i="85"/>
  <c r="V78" i="85"/>
  <c r="V65" i="85"/>
  <c r="V129" i="85"/>
  <c r="V160" i="85"/>
  <c r="V143" i="85"/>
  <c r="V179" i="85"/>
  <c r="V101" i="85"/>
  <c r="V100" i="85"/>
  <c r="V203" i="85"/>
  <c r="V99" i="85"/>
  <c r="AG137" i="85"/>
  <c r="BA137" i="85"/>
  <c r="AG131" i="85"/>
  <c r="BA131" i="85"/>
  <c r="BA184" i="85"/>
  <c r="AG184" i="85"/>
  <c r="AG56" i="85"/>
  <c r="BA56" i="85"/>
  <c r="AG139" i="85"/>
  <c r="BA139" i="85"/>
  <c r="AG159" i="85"/>
  <c r="BA159" i="85"/>
  <c r="AG161" i="85"/>
  <c r="BA161" i="85"/>
  <c r="AG80" i="85"/>
  <c r="BA80" i="85"/>
  <c r="V140" i="85"/>
  <c r="V83" i="85"/>
  <c r="V193" i="85"/>
  <c r="V114" i="85"/>
  <c r="V50" i="85"/>
  <c r="V45" i="85"/>
  <c r="V113" i="85"/>
  <c r="CY14" i="30"/>
  <c r="GM14" i="30" s="1"/>
  <c r="DW21" i="30"/>
  <c r="GY21" i="30" s="1"/>
  <c r="DW34" i="30"/>
  <c r="GY34" i="30" s="1"/>
  <c r="DW42" i="30"/>
  <c r="GY42" i="30" s="1"/>
  <c r="CY10" i="30"/>
  <c r="GM10" i="30" s="1"/>
  <c r="J15" i="37"/>
  <c r="EX15" i="37" s="1"/>
  <c r="J42" i="37"/>
  <c r="EX42" i="37" s="1"/>
  <c r="J31" i="37"/>
  <c r="EX31" i="37" s="1"/>
  <c r="J20" i="37"/>
  <c r="EX20" i="37" s="1"/>
  <c r="FQ20" i="37" s="1"/>
  <c r="AG196" i="85"/>
  <c r="BA196" i="85"/>
  <c r="AG72" i="85"/>
  <c r="BA72" i="85"/>
  <c r="AG198" i="85"/>
  <c r="BA198" i="85"/>
  <c r="AG141" i="85"/>
  <c r="BA141" i="85"/>
  <c r="AG185" i="85"/>
  <c r="BA185" i="85"/>
  <c r="BA51" i="85"/>
  <c r="AG51" i="85"/>
  <c r="AG160" i="85"/>
  <c r="BA160" i="85"/>
  <c r="AG190" i="85"/>
  <c r="BA190" i="85"/>
  <c r="BA62" i="85"/>
  <c r="AG62" i="85"/>
  <c r="V145" i="85"/>
  <c r="V56" i="85"/>
  <c r="V121" i="85"/>
  <c r="V111" i="85"/>
  <c r="V59" i="85"/>
  <c r="V69" i="85"/>
  <c r="V68" i="85"/>
  <c r="AG129" i="85"/>
  <c r="BA129" i="85"/>
  <c r="AG148" i="85"/>
  <c r="BA148" i="85"/>
  <c r="BA165" i="85"/>
  <c r="AG165" i="85"/>
  <c r="AG152" i="85"/>
  <c r="BA152" i="85"/>
  <c r="AG173" i="85"/>
  <c r="BA173" i="85"/>
  <c r="BA77" i="85"/>
  <c r="AG77" i="85"/>
  <c r="AG172" i="85"/>
  <c r="BA172" i="85"/>
  <c r="BA108" i="85"/>
  <c r="AG108" i="85"/>
  <c r="AG103" i="85"/>
  <c r="BA103" i="85"/>
  <c r="AG106" i="85"/>
  <c r="BA106" i="85"/>
  <c r="AG89" i="85"/>
  <c r="BA89" i="85"/>
  <c r="AG112" i="85"/>
  <c r="BA112" i="85"/>
  <c r="BA143" i="85"/>
  <c r="AG143" i="85"/>
  <c r="AG206" i="85"/>
  <c r="BA206" i="85"/>
  <c r="BA78" i="85"/>
  <c r="AG78" i="85"/>
  <c r="V109" i="85"/>
  <c r="V60" i="85"/>
  <c r="V154" i="85"/>
  <c r="V91" i="85"/>
  <c r="AG99" i="85"/>
  <c r="BA99" i="85"/>
  <c r="AG168" i="85"/>
  <c r="BA168" i="85"/>
  <c r="AG207" i="85"/>
  <c r="BA207" i="85"/>
  <c r="AG107" i="85"/>
  <c r="BA107" i="85"/>
  <c r="AG117" i="85"/>
  <c r="BA117" i="85"/>
  <c r="AG192" i="85"/>
  <c r="BA192" i="85"/>
  <c r="AG64" i="85"/>
  <c r="BA64" i="85"/>
  <c r="AG59" i="85"/>
  <c r="BA59" i="85"/>
  <c r="AG94" i="85"/>
  <c r="BA94" i="85"/>
  <c r="V191" i="85"/>
  <c r="V175" i="85"/>
  <c r="V89" i="85"/>
  <c r="V190" i="85"/>
  <c r="V62" i="85"/>
  <c r="V157" i="85"/>
  <c r="V93" i="85"/>
  <c r="V64" i="85"/>
  <c r="V199" i="85"/>
  <c r="V209" i="85"/>
  <c r="V148" i="85"/>
  <c r="V187" i="85"/>
  <c r="V55" i="85"/>
  <c r="AG116" i="85"/>
  <c r="BA116" i="85"/>
  <c r="BA147" i="85"/>
  <c r="AG147" i="85"/>
  <c r="BA114" i="85"/>
  <c r="AG114" i="85"/>
  <c r="AG105" i="85"/>
  <c r="BA105" i="85"/>
  <c r="BA118" i="85"/>
  <c r="AG118" i="85"/>
  <c r="AG113" i="85"/>
  <c r="BA113" i="85"/>
  <c r="AG153" i="85"/>
  <c r="BA153" i="85"/>
  <c r="AG76" i="85"/>
  <c r="BA76" i="85"/>
  <c r="BA202" i="85"/>
  <c r="AG202" i="85"/>
  <c r="BA74" i="85"/>
  <c r="AG74" i="85"/>
  <c r="BA183" i="85"/>
  <c r="AG183" i="85"/>
  <c r="AG91" i="85"/>
  <c r="BA91" i="85"/>
  <c r="BA110" i="85"/>
  <c r="AG110" i="85"/>
  <c r="BA97" i="85"/>
  <c r="AG97" i="85"/>
  <c r="V184" i="85"/>
  <c r="V107" i="85"/>
  <c r="V153" i="85"/>
  <c r="V204" i="85"/>
  <c r="V124" i="85"/>
  <c r="V90" i="85"/>
  <c r="V206" i="85"/>
  <c r="V178" i="85"/>
  <c r="V173" i="85"/>
  <c r="V198" i="85"/>
  <c r="V118" i="85"/>
  <c r="V201" i="85"/>
  <c r="V81" i="85"/>
  <c r="AF3" i="65"/>
  <c r="I21" i="65" s="1"/>
  <c r="AN97" i="30"/>
  <c r="AP66" i="30"/>
  <c r="AF192" i="30"/>
  <c r="S192" i="30"/>
  <c r="AC192" i="30"/>
  <c r="AH9" i="30"/>
  <c r="AI184" i="30"/>
  <c r="AG136" i="30"/>
  <c r="U60" i="30"/>
  <c r="R60" i="30"/>
  <c r="AH192" i="30"/>
  <c r="Q192" i="30"/>
  <c r="AA192" i="30"/>
  <c r="Z184" i="30"/>
  <c r="X60" i="30"/>
  <c r="AT60" i="30" s="1"/>
  <c r="V60" i="30"/>
  <c r="FA33" i="37"/>
  <c r="O183" i="30"/>
  <c r="U32" i="30"/>
  <c r="O143" i="30"/>
  <c r="AA143" i="30"/>
  <c r="W143" i="30"/>
  <c r="S143" i="30"/>
  <c r="P183" i="30"/>
  <c r="T183" i="30"/>
  <c r="AJ32" i="30"/>
  <c r="AR171" i="30"/>
  <c r="Q195" i="30"/>
  <c r="AI5" i="64"/>
  <c r="HU40" i="30"/>
  <c r="P42" i="85" s="1"/>
  <c r="AG143" i="30"/>
  <c r="Z143" i="30"/>
  <c r="V143" i="30"/>
  <c r="R143" i="30"/>
  <c r="AQ166" i="30"/>
  <c r="Q183" i="30"/>
  <c r="U183" i="30"/>
  <c r="AN192" i="30"/>
  <c r="W195" i="30"/>
  <c r="HU22" i="30"/>
  <c r="P24" i="85" s="1"/>
  <c r="HU28" i="30"/>
  <c r="P30" i="85" s="1"/>
  <c r="HU42" i="30"/>
  <c r="P44" i="85" s="1"/>
  <c r="HU13" i="30"/>
  <c r="P15" i="85" s="1"/>
  <c r="HU25" i="30"/>
  <c r="P27" i="85" s="1"/>
  <c r="HU17" i="30"/>
  <c r="P19" i="85" s="1"/>
  <c r="HU30" i="30"/>
  <c r="P32" i="85" s="1"/>
  <c r="HU14" i="30"/>
  <c r="P16" i="85" s="1"/>
  <c r="M15" i="65"/>
  <c r="Q73" i="66" s="1"/>
  <c r="HU21" i="30"/>
  <c r="P23" i="85" s="1"/>
  <c r="FA28" i="37"/>
  <c r="AE54" i="30"/>
  <c r="T97" i="30"/>
  <c r="AE186" i="30"/>
  <c r="AH186" i="30"/>
  <c r="T53" i="30"/>
  <c r="AD53" i="30"/>
  <c r="Z166" i="30"/>
  <c r="P166" i="30"/>
  <c r="AF169" i="30"/>
  <c r="AG12" i="30"/>
  <c r="R12" i="30"/>
  <c r="AG82" i="30"/>
  <c r="V82" i="30"/>
  <c r="S96" i="30"/>
  <c r="Y171" i="30"/>
  <c r="P171" i="30"/>
  <c r="Z171" i="30"/>
  <c r="AG49" i="30"/>
  <c r="X49" i="30"/>
  <c r="R49" i="30"/>
  <c r="AJ159" i="30"/>
  <c r="Z194" i="30"/>
  <c r="P194" i="30"/>
  <c r="AE34" i="30"/>
  <c r="R64" i="30"/>
  <c r="O64" i="30"/>
  <c r="P54" i="30"/>
  <c r="S54" i="30"/>
  <c r="T54" i="30"/>
  <c r="U97" i="30"/>
  <c r="AI97" i="30"/>
  <c r="X97" i="30"/>
  <c r="Y97" i="30"/>
  <c r="AJ186" i="30"/>
  <c r="Y53" i="30"/>
  <c r="AG53" i="30"/>
  <c r="X53" i="30"/>
  <c r="V169" i="30"/>
  <c r="AG169" i="30"/>
  <c r="Y82" i="30"/>
  <c r="R96" i="30"/>
  <c r="X96" i="30"/>
  <c r="V96" i="30"/>
  <c r="W96" i="30"/>
  <c r="X171" i="30"/>
  <c r="AH171" i="30"/>
  <c r="Q171" i="30"/>
  <c r="S49" i="30"/>
  <c r="AB49" i="30"/>
  <c r="X15" i="30"/>
  <c r="AD159" i="30"/>
  <c r="AE159" i="30"/>
  <c r="Y159" i="30"/>
  <c r="AH159" i="30"/>
  <c r="AI159" i="30"/>
  <c r="Q194" i="30"/>
  <c r="U194" i="30"/>
  <c r="P34" i="30"/>
  <c r="AC64" i="30"/>
  <c r="S198" i="30"/>
  <c r="AD198" i="30"/>
  <c r="U54" i="30"/>
  <c r="O54" i="30"/>
  <c r="AA54" i="30"/>
  <c r="O173" i="30"/>
  <c r="AF97" i="30"/>
  <c r="AE97" i="30"/>
  <c r="T186" i="30"/>
  <c r="R186" i="30"/>
  <c r="U53" i="30"/>
  <c r="W53" i="30"/>
  <c r="O53" i="30"/>
  <c r="AF53" i="30"/>
  <c r="AH53" i="30"/>
  <c r="V53" i="30"/>
  <c r="Q39" i="30"/>
  <c r="X39" i="30"/>
  <c r="Y39" i="30"/>
  <c r="AU39" i="30" s="1"/>
  <c r="AF39" i="30"/>
  <c r="R166" i="30"/>
  <c r="S166" i="30"/>
  <c r="O166" i="30"/>
  <c r="AD166" i="30"/>
  <c r="AI166" i="30"/>
  <c r="X169" i="30"/>
  <c r="Y169" i="30"/>
  <c r="AH169" i="30"/>
  <c r="P169" i="30"/>
  <c r="Q169" i="30"/>
  <c r="Z169" i="30"/>
  <c r="T52" i="30"/>
  <c r="X52" i="30"/>
  <c r="Q52" i="30"/>
  <c r="P52" i="30"/>
  <c r="AD52" i="30"/>
  <c r="O52" i="30"/>
  <c r="X12" i="30"/>
  <c r="V12" i="30"/>
  <c r="AB12" i="30"/>
  <c r="R59" i="30"/>
  <c r="Z59" i="30"/>
  <c r="AH59" i="30"/>
  <c r="AB59" i="30"/>
  <c r="AJ59" i="30"/>
  <c r="R17" i="30"/>
  <c r="AN17" i="30" s="1"/>
  <c r="S17" i="30"/>
  <c r="X17" i="30"/>
  <c r="AC17" i="30"/>
  <c r="V17" i="30"/>
  <c r="W17" i="30"/>
  <c r="AI82" i="30"/>
  <c r="W82" i="30"/>
  <c r="AA82" i="30"/>
  <c r="AE82" i="30"/>
  <c r="Z82" i="30"/>
  <c r="O82" i="30"/>
  <c r="AD66" i="30"/>
  <c r="O66" i="30"/>
  <c r="P66" i="30"/>
  <c r="V66" i="30"/>
  <c r="AH66" i="30"/>
  <c r="P192" i="30"/>
  <c r="U192" i="30"/>
  <c r="AD192" i="30"/>
  <c r="AE192" i="30"/>
  <c r="AJ192" i="30"/>
  <c r="U96" i="30"/>
  <c r="AD96" i="30"/>
  <c r="AE96" i="30"/>
  <c r="AJ96" i="30"/>
  <c r="Y96" i="30"/>
  <c r="AN131" i="30"/>
  <c r="AD103" i="30"/>
  <c r="X103" i="30"/>
  <c r="AH103" i="30"/>
  <c r="AE171" i="30"/>
  <c r="AJ171" i="30"/>
  <c r="R171" i="30"/>
  <c r="W171" i="30"/>
  <c r="AB171" i="30"/>
  <c r="AC171" i="30"/>
  <c r="O49" i="30"/>
  <c r="AI49" i="30"/>
  <c r="P49" i="30"/>
  <c r="T49" i="30"/>
  <c r="AD49" i="30"/>
  <c r="Y184" i="30"/>
  <c r="AG184" i="30"/>
  <c r="AA184" i="30"/>
  <c r="AF15" i="30"/>
  <c r="AJ15" i="30"/>
  <c r="AU15" i="30" s="1"/>
  <c r="O15" i="30"/>
  <c r="AW15" i="30" s="1"/>
  <c r="AG60" i="30"/>
  <c r="Y60" i="30"/>
  <c r="P60" i="30"/>
  <c r="Q44" i="30"/>
  <c r="AJ44" i="30"/>
  <c r="X44" i="30"/>
  <c r="AG159" i="30"/>
  <c r="O159" i="30"/>
  <c r="T159" i="30"/>
  <c r="AF159" i="30"/>
  <c r="R159" i="30"/>
  <c r="S159" i="30"/>
  <c r="W91" i="30"/>
  <c r="Z91" i="30"/>
  <c r="P91" i="30"/>
  <c r="X194" i="30"/>
  <c r="AC194" i="30"/>
  <c r="V194" i="30"/>
  <c r="W194" i="30"/>
  <c r="AB194" i="30"/>
  <c r="AH34" i="30"/>
  <c r="T34" i="30"/>
  <c r="AC34" i="30"/>
  <c r="T185" i="30"/>
  <c r="AB185" i="30"/>
  <c r="Q64" i="30"/>
  <c r="AJ64" i="30"/>
  <c r="AF64" i="30"/>
  <c r="U64" i="30"/>
  <c r="W64" i="30"/>
  <c r="Z54" i="30"/>
  <c r="AD97" i="30"/>
  <c r="AD186" i="30"/>
  <c r="Y186" i="30"/>
  <c r="AI186" i="30"/>
  <c r="Y166" i="30"/>
  <c r="AE166" i="30"/>
  <c r="X166" i="30"/>
  <c r="AA169" i="30"/>
  <c r="S169" i="30"/>
  <c r="T12" i="30"/>
  <c r="S82" i="30"/>
  <c r="AC82" i="30"/>
  <c r="R82" i="30"/>
  <c r="AC96" i="30"/>
  <c r="AE15" i="30"/>
  <c r="AA194" i="30"/>
  <c r="AD34" i="30"/>
  <c r="AG64" i="30"/>
  <c r="Y64" i="30"/>
  <c r="P64" i="30"/>
  <c r="U198" i="30"/>
  <c r="AG198" i="30"/>
  <c r="X198" i="30"/>
  <c r="T198" i="30"/>
  <c r="W54" i="30"/>
  <c r="AG54" i="30"/>
  <c r="P173" i="30"/>
  <c r="Q173" i="30"/>
  <c r="Z173" i="30"/>
  <c r="T173" i="30"/>
  <c r="U173" i="30"/>
  <c r="AA97" i="30"/>
  <c r="AG97" i="30"/>
  <c r="S97" i="30"/>
  <c r="AG186" i="30"/>
  <c r="O186" i="30"/>
  <c r="AF186" i="30"/>
  <c r="S186" i="30"/>
  <c r="O198" i="30"/>
  <c r="AI198" i="30"/>
  <c r="AA198" i="30"/>
  <c r="P198" i="30"/>
  <c r="V198" i="30"/>
  <c r="Y54" i="30"/>
  <c r="AH54" i="30"/>
  <c r="AB54" i="30"/>
  <c r="Q54" i="30"/>
  <c r="AC54" i="30"/>
  <c r="W173" i="30"/>
  <c r="AB173" i="30"/>
  <c r="AC173" i="30"/>
  <c r="V173" i="30"/>
  <c r="AH97" i="30"/>
  <c r="P97" i="30"/>
  <c r="Q97" i="30"/>
  <c r="Z97" i="30"/>
  <c r="AA38" i="30"/>
  <c r="AC38" i="30"/>
  <c r="AD38" i="30"/>
  <c r="AF38" i="30"/>
  <c r="Q186" i="30"/>
  <c r="Z186" i="30"/>
  <c r="AA186" i="30"/>
  <c r="P186" i="30"/>
  <c r="S53" i="30"/>
  <c r="AC53" i="30"/>
  <c r="AE53" i="30"/>
  <c r="P53" i="30"/>
  <c r="Z53" i="30"/>
  <c r="AG39" i="30"/>
  <c r="U39" i="30"/>
  <c r="AA39" i="30"/>
  <c r="AD39" i="30"/>
  <c r="AJ166" i="30"/>
  <c r="W166" i="30"/>
  <c r="Q166" i="30"/>
  <c r="V166" i="30"/>
  <c r="AB166" i="30"/>
  <c r="AE169" i="30"/>
  <c r="AJ169" i="30"/>
  <c r="R169" i="30"/>
  <c r="AN169" i="30" s="1"/>
  <c r="W169" i="30"/>
  <c r="AB169" i="30"/>
  <c r="AJ52" i="30"/>
  <c r="AC52" i="30"/>
  <c r="AG52" i="30"/>
  <c r="AF52" i="30"/>
  <c r="O12" i="30"/>
  <c r="AF12" i="30"/>
  <c r="S12" i="30"/>
  <c r="AI59" i="30"/>
  <c r="AT59" i="30" s="1"/>
  <c r="AE59" i="30"/>
  <c r="AA59" i="30"/>
  <c r="V59" i="30"/>
  <c r="U17" i="30"/>
  <c r="AD17" i="30"/>
  <c r="AE17" i="30"/>
  <c r="AJ17" i="30"/>
  <c r="P82" i="30"/>
  <c r="T82" i="30"/>
  <c r="X82" i="30"/>
  <c r="AB82" i="30"/>
  <c r="AG66" i="30"/>
  <c r="AJ66" i="30"/>
  <c r="AA66" i="30"/>
  <c r="Q66" i="30"/>
  <c r="AB66" i="30"/>
  <c r="V192" i="30"/>
  <c r="W192" i="30"/>
  <c r="AB192" i="30"/>
  <c r="AG192" i="30"/>
  <c r="O192" i="30"/>
  <c r="AB96" i="30"/>
  <c r="AG96" i="30"/>
  <c r="O96" i="30"/>
  <c r="T96" i="30"/>
  <c r="AB103" i="30"/>
  <c r="O171" i="30"/>
  <c r="T171" i="30"/>
  <c r="U171" i="30"/>
  <c r="AD171" i="30"/>
  <c r="AC49" i="30"/>
  <c r="AE49" i="30"/>
  <c r="Y49" i="30"/>
  <c r="AF49" i="30"/>
  <c r="AH49" i="30"/>
  <c r="W184" i="30"/>
  <c r="V15" i="30"/>
  <c r="Z15" i="30"/>
  <c r="U15" i="30"/>
  <c r="W60" i="30"/>
  <c r="O60" i="30"/>
  <c r="AE44" i="30"/>
  <c r="AC44" i="30"/>
  <c r="Q159" i="30"/>
  <c r="Z159" i="30"/>
  <c r="AA159" i="30"/>
  <c r="P159" i="30"/>
  <c r="AA91" i="30"/>
  <c r="S91" i="30"/>
  <c r="AO91" i="30" s="1"/>
  <c r="AD194" i="30"/>
  <c r="AE194" i="30"/>
  <c r="AJ194" i="30"/>
  <c r="Y194" i="30"/>
  <c r="AH194" i="30"/>
  <c r="Y50" i="30"/>
  <c r="X34" i="30"/>
  <c r="O34" i="30"/>
  <c r="V34" i="30"/>
  <c r="R185" i="30"/>
  <c r="X64" i="30"/>
  <c r="AT64" i="30" s="1"/>
  <c r="T64" i="30"/>
  <c r="AI64" i="30"/>
  <c r="AB64" i="30"/>
  <c r="Y41" i="30"/>
  <c r="HU16" i="30"/>
  <c r="P18" i="85" s="1"/>
  <c r="FQ24" i="37"/>
  <c r="FA17" i="37"/>
  <c r="FA31" i="37"/>
  <c r="HU32" i="30"/>
  <c r="P34" i="85" s="1"/>
  <c r="CY8" i="30"/>
  <c r="GM8" i="30" s="1"/>
  <c r="DW8" i="30"/>
  <c r="GY8" i="30" s="1"/>
  <c r="AC39" i="30"/>
  <c r="R39" i="30"/>
  <c r="O39" i="30"/>
  <c r="R41" i="30"/>
  <c r="O41" i="30"/>
  <c r="Z39" i="30"/>
  <c r="Q12" i="30"/>
  <c r="Z12" i="30"/>
  <c r="AA12" i="30"/>
  <c r="P12" i="30"/>
  <c r="U12" i="30"/>
  <c r="AE25" i="30"/>
  <c r="Y32" i="30"/>
  <c r="AG32" i="30"/>
  <c r="X9" i="30"/>
  <c r="AB15" i="30"/>
  <c r="AD15" i="30"/>
  <c r="AG15" i="30"/>
  <c r="W15" i="30"/>
  <c r="AI15" i="30"/>
  <c r="U34" i="30"/>
  <c r="AG34" i="30"/>
  <c r="AJ34" i="30"/>
  <c r="AA34" i="30"/>
  <c r="Q34" i="30"/>
  <c r="AB34" i="30"/>
  <c r="DW24" i="30"/>
  <c r="GY24" i="30" s="1"/>
  <c r="CY11" i="30"/>
  <c r="GM11" i="30" s="1"/>
  <c r="AD12" i="30"/>
  <c r="AE12" i="30"/>
  <c r="AJ12" i="30"/>
  <c r="Y12" i="30"/>
  <c r="AH12" i="30"/>
  <c r="R25" i="30"/>
  <c r="S32" i="30"/>
  <c r="Q9" i="30"/>
  <c r="P15" i="30"/>
  <c r="R15" i="30"/>
  <c r="T15" i="30"/>
  <c r="Q15" i="30"/>
  <c r="AC15" i="30"/>
  <c r="R34" i="30"/>
  <c r="AI34" i="30"/>
  <c r="Y34" i="30"/>
  <c r="AF34" i="30"/>
  <c r="DW12" i="30"/>
  <c r="GY12" i="30" s="1"/>
  <c r="CY27" i="30"/>
  <c r="GM27" i="30" s="1"/>
  <c r="FQ31" i="37"/>
  <c r="HU37" i="30"/>
  <c r="P39" i="85" s="1"/>
  <c r="CY24" i="30"/>
  <c r="GM24" i="30" s="1"/>
  <c r="CY28" i="30"/>
  <c r="GM28" i="30" s="1"/>
  <c r="CY21" i="30"/>
  <c r="GM21" i="30" s="1"/>
  <c r="DW39" i="30"/>
  <c r="GY39" i="30" s="1"/>
  <c r="DW20" i="30"/>
  <c r="GY20" i="30" s="1"/>
  <c r="CY38" i="30"/>
  <c r="GM38" i="30" s="1"/>
  <c r="DW27" i="30"/>
  <c r="GY27" i="30" s="1"/>
  <c r="DW10" i="30"/>
  <c r="GY10" i="30" s="1"/>
  <c r="CY34" i="30"/>
  <c r="GM34" i="30" s="1"/>
  <c r="J36" i="37" s="1"/>
  <c r="EX36" i="37" s="1"/>
  <c r="DW23" i="30"/>
  <c r="GY23" i="30" s="1"/>
  <c r="DW19" i="30"/>
  <c r="GY19" i="30" s="1"/>
  <c r="DW35" i="30"/>
  <c r="GY35" i="30" s="1"/>
  <c r="CY25" i="30"/>
  <c r="GM25" i="30" s="1"/>
  <c r="J27" i="37" s="1"/>
  <c r="EX27" i="37" s="1"/>
  <c r="J14" i="37"/>
  <c r="EX14" i="37" s="1"/>
  <c r="DW14" i="30"/>
  <c r="GY14" i="30" s="1"/>
  <c r="DW37" i="30"/>
  <c r="GY37" i="30" s="1"/>
  <c r="J13" i="37"/>
  <c r="EX13" i="37" s="1"/>
  <c r="DW32" i="30"/>
  <c r="GY32" i="30" s="1"/>
  <c r="CY42" i="30"/>
  <c r="GM42" i="30" s="1"/>
  <c r="FQ15" i="37"/>
  <c r="FA15" i="37"/>
  <c r="FA42" i="37"/>
  <c r="FQ42" i="37"/>
  <c r="FQ17" i="37"/>
  <c r="HK35" i="30"/>
  <c r="HP35" i="30" s="1"/>
  <c r="X37" i="85" s="1"/>
  <c r="HQ35" i="30"/>
  <c r="HK15" i="30"/>
  <c r="HP15" i="30" s="1"/>
  <c r="HQ15" i="30"/>
  <c r="HK27" i="30"/>
  <c r="HP27" i="30" s="1"/>
  <c r="X29" i="85" s="1"/>
  <c r="HQ27" i="30"/>
  <c r="HK25" i="30"/>
  <c r="HP25" i="30" s="1"/>
  <c r="X27" i="85" s="1"/>
  <c r="HQ25" i="30"/>
  <c r="HK31" i="30"/>
  <c r="HP31" i="30" s="1"/>
  <c r="X33" i="85" s="1"/>
  <c r="HQ31" i="30"/>
  <c r="HK19" i="30"/>
  <c r="HP19" i="30" s="1"/>
  <c r="X21" i="85" s="1"/>
  <c r="HQ19" i="30"/>
  <c r="HK24" i="30"/>
  <c r="HP24" i="30" s="1"/>
  <c r="X26" i="85" s="1"/>
  <c r="HQ24" i="30"/>
  <c r="J41" i="37"/>
  <c r="EX41" i="37" s="1"/>
  <c r="AB50" i="30"/>
  <c r="T50" i="30"/>
  <c r="V50" i="30"/>
  <c r="HK10" i="30"/>
  <c r="HP10" i="30" s="1"/>
  <c r="HQ10" i="30"/>
  <c r="HK21" i="30"/>
  <c r="HP21" i="30" s="1"/>
  <c r="X23" i="85" s="1"/>
  <c r="HQ21" i="30"/>
  <c r="HK39" i="30"/>
  <c r="HP39" i="30" s="1"/>
  <c r="X41" i="85" s="1"/>
  <c r="HQ39" i="30"/>
  <c r="HK41" i="30"/>
  <c r="HP41" i="30" s="1"/>
  <c r="X43" i="85" s="1"/>
  <c r="HQ41" i="30"/>
  <c r="HK36" i="30"/>
  <c r="HP36" i="30" s="1"/>
  <c r="X38" i="85" s="1"/>
  <c r="HQ36" i="30"/>
  <c r="HK26" i="30"/>
  <c r="HP26" i="30" s="1"/>
  <c r="X28" i="85" s="1"/>
  <c r="HQ26" i="30"/>
  <c r="HK34" i="30"/>
  <c r="HP34" i="30" s="1"/>
  <c r="X36" i="85" s="1"/>
  <c r="HQ34" i="30"/>
  <c r="HK29" i="30"/>
  <c r="HP29" i="30" s="1"/>
  <c r="X31" i="85" s="1"/>
  <c r="HQ29" i="30"/>
  <c r="HK42" i="30"/>
  <c r="HP42" i="30" s="1"/>
  <c r="X44" i="85" s="1"/>
  <c r="HQ42" i="30"/>
  <c r="HK14" i="30"/>
  <c r="HP14" i="30" s="1"/>
  <c r="HQ14" i="30"/>
  <c r="HK38" i="30"/>
  <c r="HP38" i="30" s="1"/>
  <c r="X40" i="85" s="1"/>
  <c r="HQ38" i="30"/>
  <c r="HK13" i="30"/>
  <c r="HP13" i="30" s="1"/>
  <c r="HQ13" i="30"/>
  <c r="HK30" i="30"/>
  <c r="HP30" i="30" s="1"/>
  <c r="HR30" i="30" s="1"/>
  <c r="O32" i="85" s="1"/>
  <c r="HQ30" i="30"/>
  <c r="HK11" i="30"/>
  <c r="HP11" i="30" s="1"/>
  <c r="X13" i="85" s="1"/>
  <c r="HQ11" i="30"/>
  <c r="HK32" i="30"/>
  <c r="HP32" i="30" s="1"/>
  <c r="HR32" i="30" s="1"/>
  <c r="O34" i="85" s="1"/>
  <c r="HQ32" i="30"/>
  <c r="J38" i="37"/>
  <c r="EX38" i="37" s="1"/>
  <c r="U50" i="30"/>
  <c r="AJ50" i="30"/>
  <c r="AH50" i="30"/>
  <c r="HK20" i="30"/>
  <c r="HP20" i="30" s="1"/>
  <c r="X22" i="85" s="1"/>
  <c r="HQ20" i="30"/>
  <c r="HK9" i="30"/>
  <c r="HP9" i="30" s="1"/>
  <c r="HQ9" i="30"/>
  <c r="HK37" i="30"/>
  <c r="HP37" i="30" s="1"/>
  <c r="X39" i="85" s="1"/>
  <c r="HQ37" i="30"/>
  <c r="HK28" i="30"/>
  <c r="HP28" i="30" s="1"/>
  <c r="X30" i="85" s="1"/>
  <c r="HQ28" i="30"/>
  <c r="HK17" i="30"/>
  <c r="HP17" i="30" s="1"/>
  <c r="X19" i="85" s="1"/>
  <c r="HQ17" i="30"/>
  <c r="HK33" i="30"/>
  <c r="HP33" i="30" s="1"/>
  <c r="X35" i="85" s="1"/>
  <c r="HQ33" i="30"/>
  <c r="J32" i="37"/>
  <c r="EX32" i="37" s="1"/>
  <c r="J21" i="37"/>
  <c r="EX21" i="37" s="1"/>
  <c r="J34" i="37"/>
  <c r="EX34" i="37" s="1"/>
  <c r="J43" i="37"/>
  <c r="EX43" i="37" s="1"/>
  <c r="J37" i="37"/>
  <c r="EX37" i="37" s="1"/>
  <c r="AF50" i="30"/>
  <c r="X50" i="30"/>
  <c r="O50" i="30"/>
  <c r="HK40" i="30"/>
  <c r="HP40" i="30" s="1"/>
  <c r="X42" i="85" s="1"/>
  <c r="HQ40" i="30"/>
  <c r="HK12" i="30"/>
  <c r="HP12" i="30" s="1"/>
  <c r="HR12" i="30" s="1"/>
  <c r="O14" i="85" s="1"/>
  <c r="HQ12" i="30"/>
  <c r="HK23" i="30"/>
  <c r="HP23" i="30" s="1"/>
  <c r="X25" i="85" s="1"/>
  <c r="HQ23" i="30"/>
  <c r="HK18" i="30"/>
  <c r="HP18" i="30" s="1"/>
  <c r="X20" i="85" s="1"/>
  <c r="HQ18" i="30"/>
  <c r="HK22" i="30"/>
  <c r="HP22" i="30" s="1"/>
  <c r="X24" i="85" s="1"/>
  <c r="HQ22" i="30"/>
  <c r="HK16" i="30"/>
  <c r="HP16" i="30" s="1"/>
  <c r="HR16" i="30" s="1"/>
  <c r="O18" i="85" s="1"/>
  <c r="HQ16" i="30"/>
  <c r="J22" i="37"/>
  <c r="EX22" i="37" s="1"/>
  <c r="J18" i="37"/>
  <c r="EX18" i="37" s="1"/>
  <c r="FQ35" i="37"/>
  <c r="FA35" i="37"/>
  <c r="T60" i="30"/>
  <c r="AB60" i="30"/>
  <c r="AF60" i="30"/>
  <c r="S60" i="30"/>
  <c r="AH60" i="30"/>
  <c r="AD60" i="30"/>
  <c r="AG30" i="30"/>
  <c r="AA60" i="30"/>
  <c r="Q60" i="30"/>
  <c r="AC60" i="30"/>
  <c r="AE60" i="30"/>
  <c r="AI11" i="30"/>
  <c r="Q30" i="30"/>
  <c r="O11" i="30"/>
  <c r="AC41" i="30"/>
  <c r="AF30" i="30"/>
  <c r="AA41" i="30"/>
  <c r="AN23" i="64"/>
  <c r="AN21" i="64"/>
  <c r="BA23" i="64"/>
  <c r="BA21" i="64"/>
  <c r="BA22" i="64"/>
  <c r="AN22" i="64"/>
  <c r="AK5" i="64"/>
  <c r="AJ5" i="64"/>
  <c r="AQ75" i="30"/>
  <c r="AU32" i="30"/>
  <c r="U11" i="30"/>
  <c r="T11" i="30"/>
  <c r="AD11" i="30"/>
  <c r="AU80" i="30"/>
  <c r="AF183" i="30"/>
  <c r="AG183" i="30"/>
  <c r="S183" i="30"/>
  <c r="AE183" i="30"/>
  <c r="AJ183" i="30"/>
  <c r="R183" i="30"/>
  <c r="X170" i="30"/>
  <c r="AC170" i="30"/>
  <c r="V170" i="30"/>
  <c r="W170" i="30"/>
  <c r="AB170" i="30"/>
  <c r="AI25" i="30"/>
  <c r="X25" i="30"/>
  <c r="Y25" i="30"/>
  <c r="AH25" i="30"/>
  <c r="P25" i="30"/>
  <c r="Q25" i="30"/>
  <c r="AJ130" i="30"/>
  <c r="R130" i="30"/>
  <c r="W130" i="30"/>
  <c r="AB130" i="30"/>
  <c r="AC130" i="30"/>
  <c r="V130" i="30"/>
  <c r="Z32" i="30"/>
  <c r="AC32" i="30"/>
  <c r="AE32" i="30"/>
  <c r="X32" i="30"/>
  <c r="AD32" i="30"/>
  <c r="AO32" i="30" s="1"/>
  <c r="AJ9" i="30"/>
  <c r="W9" i="30"/>
  <c r="AJ136" i="30"/>
  <c r="R136" i="30"/>
  <c r="P63" i="30"/>
  <c r="AE195" i="30"/>
  <c r="R195" i="30"/>
  <c r="AE77" i="30"/>
  <c r="AE85" i="30"/>
  <c r="U80" i="30"/>
  <c r="S80" i="30"/>
  <c r="Y139" i="30"/>
  <c r="AJ184" i="30"/>
  <c r="AE184" i="30"/>
  <c r="AD184" i="30"/>
  <c r="U184" i="30"/>
  <c r="P184" i="30"/>
  <c r="AC184" i="30"/>
  <c r="X184" i="30"/>
  <c r="S184" i="30"/>
  <c r="R184" i="30"/>
  <c r="AF184" i="30"/>
  <c r="X91" i="30"/>
  <c r="R91" i="30"/>
  <c r="AH91" i="30"/>
  <c r="AI91" i="30"/>
  <c r="Q91" i="30"/>
  <c r="AB91" i="30"/>
  <c r="V91" i="30"/>
  <c r="U91" i="30"/>
  <c r="O91" i="30"/>
  <c r="Y91" i="30"/>
  <c r="Z185" i="30"/>
  <c r="Q185" i="30"/>
  <c r="P185" i="30"/>
  <c r="AH185" i="30"/>
  <c r="Y185" i="30"/>
  <c r="X185" i="30"/>
  <c r="S185" i="30"/>
  <c r="AG185" i="30"/>
  <c r="AF185" i="30"/>
  <c r="AA185" i="30"/>
  <c r="V185" i="30"/>
  <c r="AJ41" i="30"/>
  <c r="AU41" i="30" s="1"/>
  <c r="AH41" i="30"/>
  <c r="Q41" i="30"/>
  <c r="AI41" i="30"/>
  <c r="AE41" i="30"/>
  <c r="V41" i="30"/>
  <c r="AD41" i="30"/>
  <c r="P41" i="30"/>
  <c r="S41" i="30"/>
  <c r="U41" i="30"/>
  <c r="U103" i="30"/>
  <c r="T103" i="30"/>
  <c r="O103" i="30"/>
  <c r="Z103" i="30"/>
  <c r="Q103" i="30"/>
  <c r="P103" i="30"/>
  <c r="R103" i="30"/>
  <c r="AJ103" i="30"/>
  <c r="AE103" i="30"/>
  <c r="S103" i="30"/>
  <c r="AG103" i="30"/>
  <c r="AF103" i="30"/>
  <c r="T44" i="30"/>
  <c r="AB44" i="30"/>
  <c r="S44" i="30"/>
  <c r="W44" i="30"/>
  <c r="AA44" i="30"/>
  <c r="AD44" i="30"/>
  <c r="P44" i="30"/>
  <c r="AI44" i="30"/>
  <c r="AT44" i="30" s="1"/>
  <c r="R44" i="30"/>
  <c r="U44" i="30"/>
  <c r="HL8" i="30"/>
  <c r="HQ8" i="30" s="1"/>
  <c r="U195" i="30"/>
  <c r="AB195" i="30"/>
  <c r="P195" i="30"/>
  <c r="AA195" i="30"/>
  <c r="V195" i="30"/>
  <c r="Z195" i="30"/>
  <c r="Y195" i="30"/>
  <c r="AF195" i="30"/>
  <c r="T195" i="30"/>
  <c r="AP195" i="30" s="1"/>
  <c r="O195" i="30"/>
  <c r="AJ196" i="30"/>
  <c r="R196" i="30"/>
  <c r="AI196" i="30"/>
  <c r="S9" i="30"/>
  <c r="AG9" i="30"/>
  <c r="AF9" i="30"/>
  <c r="AA9" i="30"/>
  <c r="V9" i="30"/>
  <c r="AI9" i="30"/>
  <c r="AT9" i="30" s="1"/>
  <c r="AD9" i="30"/>
  <c r="U9" i="30"/>
  <c r="T9" i="30"/>
  <c r="O9" i="30"/>
  <c r="U136" i="30"/>
  <c r="Y136" i="30"/>
  <c r="Q136" i="30"/>
  <c r="AB136" i="30"/>
  <c r="Z136" i="30"/>
  <c r="AD136" i="30"/>
  <c r="S136" i="30"/>
  <c r="AI136" i="30"/>
  <c r="W136" i="30"/>
  <c r="V136" i="30"/>
  <c r="T136" i="30"/>
  <c r="X136" i="30"/>
  <c r="AT136" i="30" s="1"/>
  <c r="T77" i="30"/>
  <c r="X77" i="30"/>
  <c r="Z77" i="30"/>
  <c r="S77" i="30"/>
  <c r="U77" i="30"/>
  <c r="AC77" i="30"/>
  <c r="AB77" i="30"/>
  <c r="AF77" i="30"/>
  <c r="AD77" i="30"/>
  <c r="Y77" i="30"/>
  <c r="AA77" i="30"/>
  <c r="Q85" i="30"/>
  <c r="P85" i="30"/>
  <c r="R85" i="30"/>
  <c r="AI85" i="30"/>
  <c r="O85" i="30"/>
  <c r="W85" i="30"/>
  <c r="T85" i="30"/>
  <c r="X85" i="30"/>
  <c r="AH85" i="30"/>
  <c r="S85" i="30"/>
  <c r="U85" i="30"/>
  <c r="AQ85" i="30" s="1"/>
  <c r="AC85" i="30"/>
  <c r="AJ139" i="30"/>
  <c r="O139" i="30"/>
  <c r="AB139" i="30"/>
  <c r="W139" i="30"/>
  <c r="V139" i="30"/>
  <c r="AR139" i="30" s="1"/>
  <c r="AA139" i="30"/>
  <c r="Q139" i="30"/>
  <c r="U139" i="30"/>
  <c r="P139" i="30"/>
  <c r="V80" i="30"/>
  <c r="AH80" i="30"/>
  <c r="T80" i="30"/>
  <c r="AF80" i="30"/>
  <c r="AB80" i="30"/>
  <c r="W80" i="30"/>
  <c r="AS80" i="30" s="1"/>
  <c r="AD80" i="30"/>
  <c r="AG80" i="30"/>
  <c r="AI80" i="30"/>
  <c r="P80" i="30"/>
  <c r="AA80" i="30"/>
  <c r="Y63" i="30"/>
  <c r="X63" i="30"/>
  <c r="AI63" i="30"/>
  <c r="AD63" i="30"/>
  <c r="U63" i="30"/>
  <c r="T63" i="30"/>
  <c r="V63" i="30"/>
  <c r="AC63" i="30"/>
  <c r="AB63" i="30"/>
  <c r="W63" i="30"/>
  <c r="R63" i="30"/>
  <c r="AJ63" i="30"/>
  <c r="AS206" i="30"/>
  <c r="AD143" i="30"/>
  <c r="AE143" i="30"/>
  <c r="AJ143" i="30"/>
  <c r="Y143" i="30"/>
  <c r="AH143" i="30"/>
  <c r="AG75" i="30"/>
  <c r="AR75" i="30" s="1"/>
  <c r="W75" i="30"/>
  <c r="O75" i="30"/>
  <c r="R75" i="30"/>
  <c r="X75" i="30"/>
  <c r="AT75" i="30" s="1"/>
  <c r="W183" i="30"/>
  <c r="AB183" i="30"/>
  <c r="AC183" i="30"/>
  <c r="V183" i="30"/>
  <c r="AA183" i="30"/>
  <c r="AG170" i="30"/>
  <c r="O170" i="30"/>
  <c r="T170" i="30"/>
  <c r="AF170" i="30"/>
  <c r="R170" i="30"/>
  <c r="S170" i="30"/>
  <c r="Z25" i="30"/>
  <c r="O25" i="30"/>
  <c r="T25" i="30"/>
  <c r="U25" i="30"/>
  <c r="AD25" i="30"/>
  <c r="AO25" i="30" s="1"/>
  <c r="AA130" i="30"/>
  <c r="AF130" i="30"/>
  <c r="AG130" i="30"/>
  <c r="S130" i="30"/>
  <c r="AE130" i="30"/>
  <c r="O32" i="30"/>
  <c r="P32" i="30"/>
  <c r="V32" i="30"/>
  <c r="AH32" i="30"/>
  <c r="W32" i="30"/>
  <c r="T32" i="30"/>
  <c r="AE9" i="30"/>
  <c r="R9" i="30"/>
  <c r="AN9" i="30" s="1"/>
  <c r="AB9" i="30"/>
  <c r="P136" i="30"/>
  <c r="AA136" i="30"/>
  <c r="AH63" i="30"/>
  <c r="Q63" i="30"/>
  <c r="O63" i="30"/>
  <c r="AJ195" i="30"/>
  <c r="AD195" i="30"/>
  <c r="AC195" i="30"/>
  <c r="AG77" i="30"/>
  <c r="AR77" i="30" s="1"/>
  <c r="AH77" i="30"/>
  <c r="AJ77" i="30"/>
  <c r="AN185" i="30"/>
  <c r="AG85" i="30"/>
  <c r="AR85" i="30" s="1"/>
  <c r="AD85" i="30"/>
  <c r="AJ85" i="30"/>
  <c r="AE80" i="30"/>
  <c r="Q80" i="30"/>
  <c r="T41" i="30"/>
  <c r="W41" i="30"/>
  <c r="AF41" i="30"/>
  <c r="AH139" i="30"/>
  <c r="Z139" i="30"/>
  <c r="AF131" i="30"/>
  <c r="T131" i="30"/>
  <c r="O131" i="30"/>
  <c r="AG131" i="30"/>
  <c r="AB131" i="30"/>
  <c r="Y131" i="30"/>
  <c r="AJ131" i="30"/>
  <c r="AE131" i="30"/>
  <c r="AD131" i="30"/>
  <c r="U131" i="30"/>
  <c r="S30" i="30"/>
  <c r="AI30" i="30"/>
  <c r="AH30" i="30"/>
  <c r="AS30" i="30" s="1"/>
  <c r="AD30" i="30"/>
  <c r="U30" i="30"/>
  <c r="AQ30" i="30" s="1"/>
  <c r="AB30" i="30"/>
  <c r="AD183" i="30"/>
  <c r="AI183" i="30"/>
  <c r="X183" i="30"/>
  <c r="Y183" i="30"/>
  <c r="Q170" i="30"/>
  <c r="Z170" i="30"/>
  <c r="AA170" i="30"/>
  <c r="P170" i="30"/>
  <c r="AB25" i="30"/>
  <c r="AC25" i="30"/>
  <c r="V25" i="30"/>
  <c r="AR25" i="30" s="1"/>
  <c r="AA25" i="30"/>
  <c r="AF25" i="30"/>
  <c r="AH130" i="30"/>
  <c r="P130" i="30"/>
  <c r="Q130" i="30"/>
  <c r="Z130" i="30"/>
  <c r="AA32" i="30"/>
  <c r="Q32" i="30"/>
  <c r="AB32" i="30"/>
  <c r="R32" i="30"/>
  <c r="Y9" i="30"/>
  <c r="AU9" i="30" s="1"/>
  <c r="P9" i="30"/>
  <c r="BF9" i="30" s="1"/>
  <c r="Z9" i="30"/>
  <c r="V184" i="30"/>
  <c r="AR184" i="30" s="1"/>
  <c r="AB184" i="30"/>
  <c r="O184" i="30"/>
  <c r="AC136" i="30"/>
  <c r="AH136" i="30"/>
  <c r="AS136" i="30" s="1"/>
  <c r="O136" i="30"/>
  <c r="AW136" i="30" s="1"/>
  <c r="AF63" i="30"/>
  <c r="S63" i="30"/>
  <c r="X195" i="30"/>
  <c r="AH195" i="30"/>
  <c r="AI195" i="30"/>
  <c r="O77" i="30"/>
  <c r="R77" i="30"/>
  <c r="Q77" i="30"/>
  <c r="O185" i="30"/>
  <c r="U185" i="30"/>
  <c r="AI185" i="30"/>
  <c r="AA85" i="30"/>
  <c r="Z85" i="30"/>
  <c r="AB85" i="30"/>
  <c r="X80" i="30"/>
  <c r="AC80" i="30"/>
  <c r="Z80" i="30"/>
  <c r="X41" i="30"/>
  <c r="AG41" i="30"/>
  <c r="AR41" i="30" s="1"/>
  <c r="AB41" i="30"/>
  <c r="R139" i="30"/>
  <c r="T139" i="30"/>
  <c r="AH196" i="30"/>
  <c r="O196" i="30"/>
  <c r="AB196" i="30"/>
  <c r="AL182" i="30"/>
  <c r="AL38" i="30"/>
  <c r="AT152" i="30"/>
  <c r="AR135" i="30"/>
  <c r="AL192" i="30"/>
  <c r="AT160" i="30"/>
  <c r="AT171" i="30"/>
  <c r="AP74" i="30"/>
  <c r="AR104" i="30"/>
  <c r="AA196" i="30"/>
  <c r="W196" i="30"/>
  <c r="V196" i="30"/>
  <c r="AG196" i="30"/>
  <c r="X196" i="30"/>
  <c r="Q196" i="30"/>
  <c r="U132" i="30"/>
  <c r="AR68" i="30"/>
  <c r="AL49" i="30"/>
  <c r="AO203" i="30"/>
  <c r="AP60" i="30"/>
  <c r="AQ44" i="30"/>
  <c r="AU91" i="30"/>
  <c r="Y132" i="30"/>
  <c r="AT178" i="30"/>
  <c r="AP198" i="30"/>
  <c r="AR54" i="30"/>
  <c r="AQ205" i="30"/>
  <c r="AS74" i="30"/>
  <c r="AT187" i="30"/>
  <c r="AR38" i="30"/>
  <c r="AU38" i="30"/>
  <c r="AT29" i="30"/>
  <c r="AL58" i="30"/>
  <c r="AO39" i="30"/>
  <c r="AR22" i="30"/>
  <c r="AU87" i="30"/>
  <c r="AR81" i="30"/>
  <c r="AR49" i="30"/>
  <c r="AL184" i="30"/>
  <c r="AR60" i="30"/>
  <c r="AQ77" i="30"/>
  <c r="AT144" i="30"/>
  <c r="AP85" i="30"/>
  <c r="AI132" i="30"/>
  <c r="AN58" i="30"/>
  <c r="AS52" i="30"/>
  <c r="AT194" i="30"/>
  <c r="AS194" i="30"/>
  <c r="AU50" i="30"/>
  <c r="AP194" i="30"/>
  <c r="AS178" i="30"/>
  <c r="AU144" i="30"/>
  <c r="AL144" i="30"/>
  <c r="AM144" i="30"/>
  <c r="AO128" i="30"/>
  <c r="AS128" i="30"/>
  <c r="AM64" i="30"/>
  <c r="AT143" i="30"/>
  <c r="AU54" i="30"/>
  <c r="AS173" i="30"/>
  <c r="AT104" i="30"/>
  <c r="AN38" i="30"/>
  <c r="AQ29" i="30"/>
  <c r="AM186" i="30"/>
  <c r="AU206" i="30"/>
  <c r="AS207" i="30"/>
  <c r="AR39" i="30"/>
  <c r="AU22" i="30"/>
  <c r="AL183" i="30"/>
  <c r="AR202" i="30"/>
  <c r="AT12" i="30"/>
  <c r="Y11" i="30"/>
  <c r="P11" i="30"/>
  <c r="Z11" i="30"/>
  <c r="Z132" i="30"/>
  <c r="AU70" i="30"/>
  <c r="AK15" i="30"/>
  <c r="CB15" i="30" s="1"/>
  <c r="GB15" i="30" s="1"/>
  <c r="AL54" i="30"/>
  <c r="AM151" i="30"/>
  <c r="AP97" i="30"/>
  <c r="AU58" i="30"/>
  <c r="AR53" i="30"/>
  <c r="AO75" i="30"/>
  <c r="AU75" i="30"/>
  <c r="AN166" i="30"/>
  <c r="AS189" i="30"/>
  <c r="AU169" i="30"/>
  <c r="AM169" i="30"/>
  <c r="AR76" i="30"/>
  <c r="X11" i="30"/>
  <c r="AT11" i="30" s="1"/>
  <c r="AH11" i="30"/>
  <c r="Q11" i="30"/>
  <c r="P132" i="30"/>
  <c r="AS103" i="30"/>
  <c r="AP68" i="30"/>
  <c r="AQ171" i="30"/>
  <c r="AM9" i="30"/>
  <c r="AS184" i="30"/>
  <c r="AR44" i="30"/>
  <c r="AU44" i="30"/>
  <c r="AM159" i="30"/>
  <c r="AL91" i="30"/>
  <c r="AM77" i="30"/>
  <c r="AN34" i="30"/>
  <c r="AS185" i="30"/>
  <c r="Y196" i="30"/>
  <c r="AE196" i="30"/>
  <c r="U196" i="30"/>
  <c r="AF196" i="30"/>
  <c r="AD196" i="30"/>
  <c r="T196" i="30"/>
  <c r="AP116" i="30"/>
  <c r="AQ116" i="30"/>
  <c r="AP130" i="30"/>
  <c r="AS82" i="30"/>
  <c r="AQ96" i="30"/>
  <c r="AL171" i="30"/>
  <c r="AR70" i="30"/>
  <c r="AU81" i="30"/>
  <c r="AS81" i="30"/>
  <c r="AQ49" i="30"/>
  <c r="AS49" i="30"/>
  <c r="AP136" i="30"/>
  <c r="AU203" i="30"/>
  <c r="AL15" i="30"/>
  <c r="AO124" i="30"/>
  <c r="AS63" i="30"/>
  <c r="AU195" i="30"/>
  <c r="AQ91" i="30"/>
  <c r="AC196" i="30"/>
  <c r="AN196" i="30" s="1"/>
  <c r="S196" i="30"/>
  <c r="Z196" i="30"/>
  <c r="P196" i="30"/>
  <c r="AL196" i="30" s="1"/>
  <c r="AL116" i="30"/>
  <c r="AM116" i="30"/>
  <c r="AS139" i="30"/>
  <c r="AU198" i="30"/>
  <c r="AU182" i="30"/>
  <c r="AO54" i="30"/>
  <c r="AS38" i="30"/>
  <c r="AT38" i="30"/>
  <c r="AR58" i="30"/>
  <c r="AT206" i="30"/>
  <c r="AM206" i="30"/>
  <c r="AU204" i="30"/>
  <c r="AU53" i="30"/>
  <c r="AP53" i="30"/>
  <c r="AM75" i="30"/>
  <c r="AR189" i="30"/>
  <c r="AT169" i="30"/>
  <c r="AL169" i="30"/>
  <c r="AP52" i="30"/>
  <c r="AT52" i="30"/>
  <c r="AM52" i="30"/>
  <c r="AN202" i="30"/>
  <c r="AR87" i="30"/>
  <c r="AM87" i="30"/>
  <c r="AP59" i="30"/>
  <c r="AS66" i="30"/>
  <c r="AU192" i="30"/>
  <c r="AS68" i="30"/>
  <c r="AL70" i="30"/>
  <c r="AT81" i="30"/>
  <c r="AM81" i="30"/>
  <c r="AP49" i="30"/>
  <c r="AQ136" i="30"/>
  <c r="AM15" i="30"/>
  <c r="AO15" i="30"/>
  <c r="AM60" i="30"/>
  <c r="AP44" i="30"/>
  <c r="AM195" i="30"/>
  <c r="AJ30" i="30"/>
  <c r="P30" i="30"/>
  <c r="R30" i="30"/>
  <c r="Y30" i="30"/>
  <c r="AA30" i="30"/>
  <c r="O30" i="30"/>
  <c r="AW30" i="30" s="1"/>
  <c r="AP77" i="30"/>
  <c r="AP178" i="30"/>
  <c r="AE50" i="30"/>
  <c r="S50" i="30"/>
  <c r="AC50" i="30"/>
  <c r="AG50" i="30"/>
  <c r="R50" i="30"/>
  <c r="AQ34" i="30"/>
  <c r="AO185" i="30"/>
  <c r="AT80" i="30"/>
  <c r="T132" i="30"/>
  <c r="AD132" i="30"/>
  <c r="X132" i="30"/>
  <c r="S139" i="30"/>
  <c r="X139" i="30"/>
  <c r="AT139" i="30" s="1"/>
  <c r="AC139" i="30"/>
  <c r="AN139" i="30" s="1"/>
  <c r="AP205" i="30"/>
  <c r="AT205" i="30"/>
  <c r="AP38" i="30"/>
  <c r="AL90" i="30"/>
  <c r="AP206" i="30"/>
  <c r="AS204" i="30"/>
  <c r="AM204" i="30"/>
  <c r="AR52" i="30"/>
  <c r="AM202" i="30"/>
  <c r="AS59" i="30"/>
  <c r="AT193" i="30"/>
  <c r="AP81" i="30"/>
  <c r="AU184" i="30"/>
  <c r="T30" i="30"/>
  <c r="AP30" i="30" s="1"/>
  <c r="V30" i="30"/>
  <c r="X30" i="30"/>
  <c r="AT30" i="30" s="1"/>
  <c r="AC30" i="30"/>
  <c r="AA50" i="30"/>
  <c r="P50" i="30"/>
  <c r="AI50" i="30"/>
  <c r="AT50" i="30" s="1"/>
  <c r="W50" i="30"/>
  <c r="AS50" i="30" s="1"/>
  <c r="AD50" i="30"/>
  <c r="AT185" i="30"/>
  <c r="AM85" i="30"/>
  <c r="AQ144" i="30"/>
  <c r="AQ80" i="30"/>
  <c r="AO80" i="30"/>
  <c r="AT196" i="30"/>
  <c r="AH132" i="30"/>
  <c r="Q132" i="30"/>
  <c r="O132" i="30"/>
  <c r="AL139" i="30"/>
  <c r="AD139" i="30"/>
  <c r="AE139" i="30"/>
  <c r="AP139" i="30" s="1"/>
  <c r="AR80" i="30"/>
  <c r="AU139" i="30"/>
  <c r="AS182" i="30"/>
  <c r="AP182" i="30"/>
  <c r="AR205" i="30"/>
  <c r="AP151" i="30"/>
  <c r="AU173" i="30"/>
  <c r="AL104" i="30"/>
  <c r="AU187" i="30"/>
  <c r="AL187" i="30"/>
  <c r="AM187" i="30"/>
  <c r="AS97" i="30"/>
  <c r="AO38" i="30"/>
  <c r="AL29" i="30"/>
  <c r="AS29" i="30"/>
  <c r="AQ115" i="30"/>
  <c r="AQ90" i="30"/>
  <c r="AM143" i="30"/>
  <c r="AQ143" i="30"/>
  <c r="AQ198" i="30"/>
  <c r="AR198" i="30"/>
  <c r="AO182" i="30"/>
  <c r="AT182" i="30"/>
  <c r="AS54" i="30"/>
  <c r="AN205" i="30"/>
  <c r="AT151" i="30"/>
  <c r="AS151" i="30"/>
  <c r="AL74" i="30"/>
  <c r="AL173" i="30"/>
  <c r="AM173" i="30"/>
  <c r="AP173" i="30"/>
  <c r="AQ187" i="30"/>
  <c r="AQ38" i="30"/>
  <c r="AR29" i="30"/>
  <c r="AN29" i="30"/>
  <c r="AM115" i="30"/>
  <c r="AN90" i="30"/>
  <c r="AM58" i="30"/>
  <c r="AO152" i="30"/>
  <c r="AL204" i="30"/>
  <c r="AU207" i="30"/>
  <c r="AN207" i="30"/>
  <c r="AM39" i="30"/>
  <c r="AT39" i="30"/>
  <c r="AL75" i="30"/>
  <c r="AS166" i="30"/>
  <c r="AR166" i="30"/>
  <c r="AM22" i="30"/>
  <c r="AN22" i="30"/>
  <c r="AU189" i="30"/>
  <c r="AN52" i="30"/>
  <c r="AS202" i="30"/>
  <c r="AT170" i="30"/>
  <c r="AS170" i="30"/>
  <c r="AN87" i="30"/>
  <c r="AM12" i="30"/>
  <c r="AQ12" i="30"/>
  <c r="AR59" i="30"/>
  <c r="AP17" i="30"/>
  <c r="AU25" i="30"/>
  <c r="AL135" i="30"/>
  <c r="AS130" i="30"/>
  <c r="AO114" i="30"/>
  <c r="AO82" i="30"/>
  <c r="AU82" i="30"/>
  <c r="AU66" i="30"/>
  <c r="AO66" i="30"/>
  <c r="AO192" i="30"/>
  <c r="AT192" i="30"/>
  <c r="AO160" i="30"/>
  <c r="AO96" i="30"/>
  <c r="AT96" i="30"/>
  <c r="AT32" i="30"/>
  <c r="AO131" i="30"/>
  <c r="AO70" i="30"/>
  <c r="AR203" i="30"/>
  <c r="AT159" i="30"/>
  <c r="AM178" i="30"/>
  <c r="AS85" i="30"/>
  <c r="AT85" i="30"/>
  <c r="V11" i="30"/>
  <c r="AA11" i="30"/>
  <c r="AF11" i="30"/>
  <c r="AQ11" i="30" s="1"/>
  <c r="AG11" i="30"/>
  <c r="S11" i="30"/>
  <c r="AO11" i="30" s="1"/>
  <c r="AA132" i="30"/>
  <c r="AF132" i="30"/>
  <c r="AQ132" i="30" s="1"/>
  <c r="AG132" i="30"/>
  <c r="S132" i="30"/>
  <c r="AE132" i="30"/>
  <c r="AO204" i="30"/>
  <c r="AO207" i="30"/>
  <c r="AO53" i="30"/>
  <c r="AU34" i="30"/>
  <c r="AT186" i="30"/>
  <c r="AS186" i="30"/>
  <c r="AP90" i="30"/>
  <c r="AO58" i="30"/>
  <c r="AQ206" i="30"/>
  <c r="AR206" i="30"/>
  <c r="AL207" i="30"/>
  <c r="AL53" i="30"/>
  <c r="AS39" i="30"/>
  <c r="AL39" i="30"/>
  <c r="AS75" i="30"/>
  <c r="AP166" i="30"/>
  <c r="AT166" i="30"/>
  <c r="AL189" i="30"/>
  <c r="AP189" i="30"/>
  <c r="AO169" i="30"/>
  <c r="AS183" i="30"/>
  <c r="AL202" i="30"/>
  <c r="AU202" i="30"/>
  <c r="AP170" i="30"/>
  <c r="AQ87" i="30"/>
  <c r="AM76" i="30"/>
  <c r="AN59" i="30"/>
  <c r="AO17" i="30"/>
  <c r="AT17" i="30"/>
  <c r="AP25" i="30"/>
  <c r="AU135" i="30"/>
  <c r="AO130" i="30"/>
  <c r="AS114" i="30"/>
  <c r="AL82" i="30"/>
  <c r="AP82" i="30"/>
  <c r="AN66" i="30"/>
  <c r="AS192" i="30"/>
  <c r="AP96" i="30"/>
  <c r="AR32" i="30"/>
  <c r="AP131" i="30"/>
  <c r="AL103" i="30"/>
  <c r="AM103" i="30"/>
  <c r="AP103" i="30"/>
  <c r="AS171" i="30"/>
  <c r="AN70" i="30"/>
  <c r="AP193" i="30"/>
  <c r="AQ193" i="30"/>
  <c r="AO9" i="30"/>
  <c r="AQ81" i="30"/>
  <c r="AO81" i="30"/>
  <c r="AO49" i="30"/>
  <c r="AQ184" i="30"/>
  <c r="AO136" i="30"/>
  <c r="AK136" i="30"/>
  <c r="AL203" i="30"/>
  <c r="AR15" i="30"/>
  <c r="AT15" i="30"/>
  <c r="AL124" i="30"/>
  <c r="AM124" i="30"/>
  <c r="AQ60" i="30"/>
  <c r="AL44" i="30"/>
  <c r="AS44" i="30"/>
  <c r="AO44" i="30"/>
  <c r="AP63" i="30"/>
  <c r="AQ63" i="30"/>
  <c r="AR195" i="30"/>
  <c r="AN159" i="30"/>
  <c r="AM91" i="30"/>
  <c r="AS77" i="30"/>
  <c r="AT77" i="30"/>
  <c r="AM194" i="30"/>
  <c r="AE11" i="30"/>
  <c r="AP11" i="30" s="1"/>
  <c r="AJ11" i="30"/>
  <c r="R11" i="30"/>
  <c r="AN11" i="30" s="1"/>
  <c r="W11" i="30"/>
  <c r="AB11" i="30"/>
  <c r="AN80" i="30"/>
  <c r="AP64" i="30"/>
  <c r="AJ132" i="30"/>
  <c r="R132" i="30"/>
  <c r="W132" i="30"/>
  <c r="AB132" i="30"/>
  <c r="AC132" i="30"/>
  <c r="BE9" i="30"/>
  <c r="BC9" i="30"/>
  <c r="AL143" i="30"/>
  <c r="Q118" i="30"/>
  <c r="AG118" i="30"/>
  <c r="AD118" i="30"/>
  <c r="W118" i="30"/>
  <c r="P118" i="30"/>
  <c r="AF118" i="30"/>
  <c r="U118" i="30"/>
  <c r="R118" i="30"/>
  <c r="AH118" i="30"/>
  <c r="AA118" i="30"/>
  <c r="T118" i="30"/>
  <c r="AJ118" i="30"/>
  <c r="Y118" i="30"/>
  <c r="V118" i="30"/>
  <c r="AR118" i="30" s="1"/>
  <c r="O118" i="30"/>
  <c r="AE118" i="30"/>
  <c r="X118" i="30"/>
  <c r="AC118" i="30"/>
  <c r="Z118" i="30"/>
  <c r="S118" i="30"/>
  <c r="AI118" i="30"/>
  <c r="AB118" i="30"/>
  <c r="AQ54" i="30"/>
  <c r="AK54" i="30"/>
  <c r="AW54" i="30"/>
  <c r="AK205" i="30"/>
  <c r="AW205" i="30"/>
  <c r="AR151" i="30"/>
  <c r="Y122" i="30"/>
  <c r="V122" i="30"/>
  <c r="O122" i="30"/>
  <c r="AE122" i="30"/>
  <c r="X122" i="30"/>
  <c r="AC122" i="30"/>
  <c r="Z122" i="30"/>
  <c r="S122" i="30"/>
  <c r="AI122" i="30"/>
  <c r="AB122" i="30"/>
  <c r="Q122" i="30"/>
  <c r="AG122" i="30"/>
  <c r="AD122" i="30"/>
  <c r="W122" i="30"/>
  <c r="P122" i="30"/>
  <c r="AF122" i="30"/>
  <c r="U122" i="30"/>
  <c r="R122" i="30"/>
  <c r="AN122" i="30" s="1"/>
  <c r="AH122" i="30"/>
  <c r="AA122" i="30"/>
  <c r="T122" i="30"/>
  <c r="AJ122" i="30"/>
  <c r="AW74" i="30"/>
  <c r="AK74" i="30"/>
  <c r="AR74" i="30"/>
  <c r="AK173" i="30"/>
  <c r="AW173" i="30"/>
  <c r="AQ173" i="30"/>
  <c r="U156" i="30"/>
  <c r="R156" i="30"/>
  <c r="AH156" i="30"/>
  <c r="AA156" i="30"/>
  <c r="T156" i="30"/>
  <c r="AJ156" i="30"/>
  <c r="Y156" i="30"/>
  <c r="V156" i="30"/>
  <c r="O156" i="30"/>
  <c r="AE156" i="30"/>
  <c r="X156" i="30"/>
  <c r="AC156" i="30"/>
  <c r="Z156" i="30"/>
  <c r="S156" i="30"/>
  <c r="AI156" i="30"/>
  <c r="AB156" i="30"/>
  <c r="Q156" i="30"/>
  <c r="AG156" i="30"/>
  <c r="AD156" i="30"/>
  <c r="W156" i="30"/>
  <c r="P156" i="30"/>
  <c r="AF156" i="30"/>
  <c r="AW187" i="30"/>
  <c r="AK187" i="30"/>
  <c r="AP187" i="30"/>
  <c r="AA155" i="30"/>
  <c r="T155" i="30"/>
  <c r="AJ155" i="30"/>
  <c r="AC155" i="30"/>
  <c r="Z155" i="30"/>
  <c r="O155" i="30"/>
  <c r="AE155" i="30"/>
  <c r="X155" i="30"/>
  <c r="Q155" i="30"/>
  <c r="AG155" i="30"/>
  <c r="AD155" i="30"/>
  <c r="S155" i="30"/>
  <c r="AI155" i="30"/>
  <c r="AB155" i="30"/>
  <c r="U155" i="30"/>
  <c r="R155" i="30"/>
  <c r="AN155" i="30" s="1"/>
  <c r="AH155" i="30"/>
  <c r="W155" i="30"/>
  <c r="P155" i="30"/>
  <c r="AF155" i="30"/>
  <c r="Y155" i="30"/>
  <c r="V155" i="30"/>
  <c r="AR155" i="30" s="1"/>
  <c r="U158" i="30"/>
  <c r="R158" i="30"/>
  <c r="AH158" i="30"/>
  <c r="AA158" i="30"/>
  <c r="T158" i="30"/>
  <c r="AJ158" i="30"/>
  <c r="Y158" i="30"/>
  <c r="V158" i="30"/>
  <c r="O158" i="30"/>
  <c r="AE158" i="30"/>
  <c r="X158" i="30"/>
  <c r="AC158" i="30"/>
  <c r="Z158" i="30"/>
  <c r="S158" i="30"/>
  <c r="AI158" i="30"/>
  <c r="AB158" i="30"/>
  <c r="Q158" i="30"/>
  <c r="AG158" i="30"/>
  <c r="AD158" i="30"/>
  <c r="W158" i="30"/>
  <c r="P158" i="30"/>
  <c r="AF158" i="30"/>
  <c r="Q89" i="30"/>
  <c r="T89" i="30"/>
  <c r="AB89" i="30"/>
  <c r="AJ89" i="30"/>
  <c r="P89" i="30"/>
  <c r="X89" i="30"/>
  <c r="AF89" i="30"/>
  <c r="V89" i="30"/>
  <c r="R89" i="30"/>
  <c r="Z89" i="30"/>
  <c r="AD89" i="30"/>
  <c r="AH89" i="30"/>
  <c r="AA89" i="30"/>
  <c r="AL89" i="30" s="1"/>
  <c r="AG89" i="30"/>
  <c r="W89" i="30"/>
  <c r="AC89" i="30"/>
  <c r="AI89" i="30"/>
  <c r="S89" i="30"/>
  <c r="Y89" i="30"/>
  <c r="AE89" i="30"/>
  <c r="O89" i="30"/>
  <c r="U89" i="30"/>
  <c r="U18" i="30"/>
  <c r="R18" i="30"/>
  <c r="AH18" i="30"/>
  <c r="AA18" i="30"/>
  <c r="T18" i="30"/>
  <c r="AJ18" i="30"/>
  <c r="Y18" i="30"/>
  <c r="V18" i="30"/>
  <c r="O18" i="30"/>
  <c r="AE18" i="30"/>
  <c r="X18" i="30"/>
  <c r="AC18" i="30"/>
  <c r="Z18" i="30"/>
  <c r="S18" i="30"/>
  <c r="AI18" i="30"/>
  <c r="AB18" i="30"/>
  <c r="Q18" i="30"/>
  <c r="AG18" i="30"/>
  <c r="AD18" i="30"/>
  <c r="W18" i="30"/>
  <c r="P18" i="30"/>
  <c r="AF18" i="30"/>
  <c r="AO97" i="30"/>
  <c r="Q112" i="30"/>
  <c r="AG112" i="30"/>
  <c r="AD112" i="30"/>
  <c r="W112" i="30"/>
  <c r="P112" i="30"/>
  <c r="AF112" i="30"/>
  <c r="U112" i="30"/>
  <c r="R112" i="30"/>
  <c r="AH112" i="30"/>
  <c r="AA112" i="30"/>
  <c r="T112" i="30"/>
  <c r="AJ112" i="30"/>
  <c r="Y112" i="30"/>
  <c r="V112" i="30"/>
  <c r="AR112" i="30" s="1"/>
  <c r="O112" i="30"/>
  <c r="AE112" i="30"/>
  <c r="X112" i="30"/>
  <c r="AC112" i="30"/>
  <c r="Z112" i="30"/>
  <c r="S112" i="30"/>
  <c r="AI112" i="30"/>
  <c r="AB112" i="30"/>
  <c r="S180" i="30"/>
  <c r="AI180" i="30"/>
  <c r="AB180" i="30"/>
  <c r="U180" i="30"/>
  <c r="R180" i="30"/>
  <c r="AH180" i="30"/>
  <c r="W180" i="30"/>
  <c r="P180" i="30"/>
  <c r="AF180" i="30"/>
  <c r="Y180" i="30"/>
  <c r="V180" i="30"/>
  <c r="AA180" i="30"/>
  <c r="T180" i="30"/>
  <c r="AJ180" i="30"/>
  <c r="AC180" i="30"/>
  <c r="Z180" i="30"/>
  <c r="O180" i="30"/>
  <c r="AE180" i="30"/>
  <c r="X180" i="30"/>
  <c r="Q180" i="30"/>
  <c r="AG180" i="30"/>
  <c r="AD180" i="30"/>
  <c r="O111" i="30"/>
  <c r="AE111" i="30"/>
  <c r="X111" i="30"/>
  <c r="Q111" i="30"/>
  <c r="AG111" i="30"/>
  <c r="AD111" i="30"/>
  <c r="S111" i="30"/>
  <c r="AI111" i="30"/>
  <c r="AB111" i="30"/>
  <c r="U111" i="30"/>
  <c r="R111" i="30"/>
  <c r="AH111" i="30"/>
  <c r="W111" i="30"/>
  <c r="P111" i="30"/>
  <c r="AF111" i="30"/>
  <c r="Y111" i="30"/>
  <c r="V111" i="30"/>
  <c r="AR111" i="30" s="1"/>
  <c r="AA111" i="30"/>
  <c r="T111" i="30"/>
  <c r="AJ111" i="30"/>
  <c r="AC111" i="30"/>
  <c r="Z111" i="30"/>
  <c r="AC61" i="30"/>
  <c r="Z61" i="30"/>
  <c r="S61" i="30"/>
  <c r="AI61" i="30"/>
  <c r="AB61" i="30"/>
  <c r="Q61" i="30"/>
  <c r="AG61" i="30"/>
  <c r="AD61" i="30"/>
  <c r="W61" i="30"/>
  <c r="P61" i="30"/>
  <c r="AF61" i="30"/>
  <c r="U61" i="30"/>
  <c r="R61" i="30"/>
  <c r="AN61" i="30" s="1"/>
  <c r="AH61" i="30"/>
  <c r="AA61" i="30"/>
  <c r="T61" i="30"/>
  <c r="AJ61" i="30"/>
  <c r="Y61" i="30"/>
  <c r="V61" i="30"/>
  <c r="AR61" i="30" s="1"/>
  <c r="O61" i="30"/>
  <c r="AE61" i="30"/>
  <c r="X61" i="30"/>
  <c r="AM29" i="30"/>
  <c r="AL115" i="30"/>
  <c r="AK186" i="30"/>
  <c r="AW186" i="30"/>
  <c r="AP186" i="30"/>
  <c r="AN186" i="30"/>
  <c r="AO186" i="30"/>
  <c r="AS90" i="30"/>
  <c r="AU90" i="30"/>
  <c r="AR90" i="30"/>
  <c r="AA168" i="30"/>
  <c r="T168" i="30"/>
  <c r="AJ168" i="30"/>
  <c r="AC168" i="30"/>
  <c r="Z168" i="30"/>
  <c r="O168" i="30"/>
  <c r="AE168" i="30"/>
  <c r="X168" i="30"/>
  <c r="Q168" i="30"/>
  <c r="AG168" i="30"/>
  <c r="AD168" i="30"/>
  <c r="S168" i="30"/>
  <c r="AI168" i="30"/>
  <c r="AB168" i="30"/>
  <c r="U168" i="30"/>
  <c r="R168" i="30"/>
  <c r="AN168" i="30" s="1"/>
  <c r="AH168" i="30"/>
  <c r="W168" i="30"/>
  <c r="P168" i="30"/>
  <c r="AF168" i="30"/>
  <c r="Y168" i="30"/>
  <c r="V168" i="30"/>
  <c r="AR168" i="30" s="1"/>
  <c r="W24" i="30"/>
  <c r="P24" i="30"/>
  <c r="AF24" i="30"/>
  <c r="Y24" i="30"/>
  <c r="V24" i="30"/>
  <c r="AA24" i="30"/>
  <c r="T24" i="30"/>
  <c r="AJ24" i="30"/>
  <c r="AC24" i="30"/>
  <c r="Z24" i="30"/>
  <c r="O24" i="30"/>
  <c r="AE24" i="30"/>
  <c r="X24" i="30"/>
  <c r="Q24" i="30"/>
  <c r="AG24" i="30"/>
  <c r="AD24" i="30"/>
  <c r="S24" i="30"/>
  <c r="AI24" i="30"/>
  <c r="AB24" i="30"/>
  <c r="U24" i="30"/>
  <c r="R24" i="30"/>
  <c r="AN24" i="30" s="1"/>
  <c r="AH24" i="30"/>
  <c r="S172" i="30"/>
  <c r="AI172" i="30"/>
  <c r="AB172" i="30"/>
  <c r="U172" i="30"/>
  <c r="R172" i="30"/>
  <c r="AH172" i="30"/>
  <c r="W172" i="30"/>
  <c r="P172" i="30"/>
  <c r="AF172" i="30"/>
  <c r="Y172" i="30"/>
  <c r="V172" i="30"/>
  <c r="AA172" i="30"/>
  <c r="T172" i="30"/>
  <c r="AJ172" i="30"/>
  <c r="AC172" i="30"/>
  <c r="Z172" i="30"/>
  <c r="O172" i="30"/>
  <c r="AE172" i="30"/>
  <c r="X172" i="30"/>
  <c r="Q172" i="30"/>
  <c r="AG172" i="30"/>
  <c r="AD172" i="30"/>
  <c r="W123" i="30"/>
  <c r="P123" i="30"/>
  <c r="AF123" i="30"/>
  <c r="Y123" i="30"/>
  <c r="V123" i="30"/>
  <c r="AA123" i="30"/>
  <c r="T123" i="30"/>
  <c r="AJ123" i="30"/>
  <c r="AC123" i="30"/>
  <c r="Z123" i="30"/>
  <c r="O123" i="30"/>
  <c r="AE123" i="30"/>
  <c r="X123" i="30"/>
  <c r="Q123" i="30"/>
  <c r="AG123" i="30"/>
  <c r="AD123" i="30"/>
  <c r="S123" i="30"/>
  <c r="AI123" i="30"/>
  <c r="AB123" i="30"/>
  <c r="U123" i="30"/>
  <c r="R123" i="30"/>
  <c r="AN123" i="30" s="1"/>
  <c r="AH123" i="30"/>
  <c r="U142" i="30"/>
  <c r="R142" i="30"/>
  <c r="AH142" i="30"/>
  <c r="AA142" i="30"/>
  <c r="T142" i="30"/>
  <c r="AJ142" i="30"/>
  <c r="Y142" i="30"/>
  <c r="V142" i="30"/>
  <c r="O142" i="30"/>
  <c r="AE142" i="30"/>
  <c r="X142" i="30"/>
  <c r="AC142" i="30"/>
  <c r="Z142" i="30"/>
  <c r="S142" i="30"/>
  <c r="AI142" i="30"/>
  <c r="AB142" i="30"/>
  <c r="Q142" i="30"/>
  <c r="AG142" i="30"/>
  <c r="AD142" i="30"/>
  <c r="W142" i="30"/>
  <c r="P142" i="30"/>
  <c r="AF142" i="30"/>
  <c r="S161" i="30"/>
  <c r="AI161" i="30"/>
  <c r="AB161" i="30"/>
  <c r="U161" i="30"/>
  <c r="R161" i="30"/>
  <c r="AH161" i="30"/>
  <c r="W161" i="30"/>
  <c r="P161" i="30"/>
  <c r="AF161" i="30"/>
  <c r="Y161" i="30"/>
  <c r="V161" i="30"/>
  <c r="AA161" i="30"/>
  <c r="T161" i="30"/>
  <c r="AJ161" i="30"/>
  <c r="AC161" i="30"/>
  <c r="Z161" i="30"/>
  <c r="O161" i="30"/>
  <c r="AE161" i="30"/>
  <c r="X161" i="30"/>
  <c r="Q161" i="30"/>
  <c r="AG161" i="30"/>
  <c r="AD161" i="30"/>
  <c r="AM207" i="30"/>
  <c r="AQ207" i="30"/>
  <c r="AC146" i="30"/>
  <c r="Z146" i="30"/>
  <c r="S146" i="30"/>
  <c r="AI146" i="30"/>
  <c r="AB146" i="30"/>
  <c r="Q146" i="30"/>
  <c r="AG146" i="30"/>
  <c r="AD146" i="30"/>
  <c r="W146" i="30"/>
  <c r="P146" i="30"/>
  <c r="AF146" i="30"/>
  <c r="U146" i="30"/>
  <c r="R146" i="30"/>
  <c r="AN146" i="30" s="1"/>
  <c r="AH146" i="30"/>
  <c r="AA146" i="30"/>
  <c r="T146" i="30"/>
  <c r="AJ146" i="30"/>
  <c r="Y146" i="30"/>
  <c r="V146" i="30"/>
  <c r="AR146" i="30" s="1"/>
  <c r="O146" i="30"/>
  <c r="AE146" i="30"/>
  <c r="X146" i="30"/>
  <c r="AK53" i="30"/>
  <c r="AW53" i="30"/>
  <c r="U191" i="30"/>
  <c r="R191" i="30"/>
  <c r="AH191" i="30"/>
  <c r="AA191" i="30"/>
  <c r="T191" i="30"/>
  <c r="AJ191" i="30"/>
  <c r="Y191" i="30"/>
  <c r="V191" i="30"/>
  <c r="O191" i="30"/>
  <c r="AE191" i="30"/>
  <c r="X191" i="30"/>
  <c r="AC191" i="30"/>
  <c r="Z191" i="30"/>
  <c r="S191" i="30"/>
  <c r="AI191" i="30"/>
  <c r="AB191" i="30"/>
  <c r="Q191" i="30"/>
  <c r="AG191" i="30"/>
  <c r="AD191" i="30"/>
  <c r="W191" i="30"/>
  <c r="P191" i="30"/>
  <c r="AF191" i="30"/>
  <c r="V35" i="30"/>
  <c r="P35" i="30"/>
  <c r="AF35" i="30"/>
  <c r="AI35" i="30"/>
  <c r="W35" i="30"/>
  <c r="AG35" i="30"/>
  <c r="R35" i="30"/>
  <c r="AA35" i="30"/>
  <c r="Z35" i="30"/>
  <c r="T35" i="30"/>
  <c r="AJ35" i="30"/>
  <c r="U35" i="30"/>
  <c r="AE35" i="30"/>
  <c r="AH35" i="30"/>
  <c r="O35" i="30"/>
  <c r="AD35" i="30"/>
  <c r="X35" i="30"/>
  <c r="S35" i="30"/>
  <c r="AC35" i="30"/>
  <c r="Q35" i="30"/>
  <c r="AB35" i="30"/>
  <c r="Y35" i="30"/>
  <c r="Q79" i="30"/>
  <c r="T79" i="30"/>
  <c r="AB79" i="30"/>
  <c r="AJ79" i="30"/>
  <c r="P79" i="30"/>
  <c r="X79" i="30"/>
  <c r="AF79" i="30"/>
  <c r="AD79" i="30"/>
  <c r="R79" i="30"/>
  <c r="AH79" i="30"/>
  <c r="V79" i="30"/>
  <c r="Z79" i="30"/>
  <c r="W79" i="30"/>
  <c r="U79" i="30"/>
  <c r="AI79" i="30"/>
  <c r="S79" i="30"/>
  <c r="AO79" i="30" s="1"/>
  <c r="AG79" i="30"/>
  <c r="AE79" i="30"/>
  <c r="AP79" i="30" s="1"/>
  <c r="O79" i="30"/>
  <c r="AC79" i="30"/>
  <c r="AA79" i="30"/>
  <c r="AL79" i="30" s="1"/>
  <c r="Y79" i="30"/>
  <c r="AQ22" i="30"/>
  <c r="AT189" i="30"/>
  <c r="AS169" i="30"/>
  <c r="AO183" i="30"/>
  <c r="AN183" i="30"/>
  <c r="AK202" i="30"/>
  <c r="AW202" i="30"/>
  <c r="AR170" i="30"/>
  <c r="AA149" i="30"/>
  <c r="T149" i="30"/>
  <c r="AJ149" i="30"/>
  <c r="AC149" i="30"/>
  <c r="Z149" i="30"/>
  <c r="O149" i="30"/>
  <c r="AE149" i="30"/>
  <c r="X149" i="30"/>
  <c r="Q149" i="30"/>
  <c r="AG149" i="30"/>
  <c r="AD149" i="30"/>
  <c r="S149" i="30"/>
  <c r="AI149" i="30"/>
  <c r="AB149" i="30"/>
  <c r="U149" i="30"/>
  <c r="R149" i="30"/>
  <c r="AN149" i="30" s="1"/>
  <c r="AH149" i="30"/>
  <c r="W149" i="30"/>
  <c r="P149" i="30"/>
  <c r="AF149" i="30"/>
  <c r="Y149" i="30"/>
  <c r="V149" i="30"/>
  <c r="AR149" i="30" s="1"/>
  <c r="AL12" i="30"/>
  <c r="AW59" i="30"/>
  <c r="AK59" i="30"/>
  <c r="AA141" i="30"/>
  <c r="T141" i="30"/>
  <c r="AJ141" i="30"/>
  <c r="AC141" i="30"/>
  <c r="Z141" i="30"/>
  <c r="O141" i="30"/>
  <c r="AE141" i="30"/>
  <c r="X141" i="30"/>
  <c r="Q141" i="30"/>
  <c r="AG141" i="30"/>
  <c r="AD141" i="30"/>
  <c r="S141" i="30"/>
  <c r="AI141" i="30"/>
  <c r="AB141" i="30"/>
  <c r="U141" i="30"/>
  <c r="R141" i="30"/>
  <c r="AN141" i="30" s="1"/>
  <c r="AH141" i="30"/>
  <c r="W141" i="30"/>
  <c r="P141" i="30"/>
  <c r="AF141" i="30"/>
  <c r="Y141" i="30"/>
  <c r="V141" i="30"/>
  <c r="AR141" i="30" s="1"/>
  <c r="AK17" i="30"/>
  <c r="CB17" i="30" s="1"/>
  <c r="GB17" i="30" s="1"/>
  <c r="AW17" i="30"/>
  <c r="AM25" i="30"/>
  <c r="AM135" i="30"/>
  <c r="AR130" i="30"/>
  <c r="AQ66" i="30"/>
  <c r="S145" i="30"/>
  <c r="AI145" i="30"/>
  <c r="AB145" i="30"/>
  <c r="U145" i="30"/>
  <c r="R145" i="30"/>
  <c r="AH145" i="30"/>
  <c r="W145" i="30"/>
  <c r="P145" i="30"/>
  <c r="AF145" i="30"/>
  <c r="Y145" i="30"/>
  <c r="V145" i="30"/>
  <c r="AA145" i="30"/>
  <c r="T145" i="30"/>
  <c r="AJ145" i="30"/>
  <c r="AC145" i="30"/>
  <c r="Z145" i="30"/>
  <c r="O145" i="30"/>
  <c r="AE145" i="30"/>
  <c r="X145" i="30"/>
  <c r="Q145" i="30"/>
  <c r="AG145" i="30"/>
  <c r="AD145" i="30"/>
  <c r="AA176" i="30"/>
  <c r="T176" i="30"/>
  <c r="AJ176" i="30"/>
  <c r="AC176" i="30"/>
  <c r="Z176" i="30"/>
  <c r="O176" i="30"/>
  <c r="AE176" i="30"/>
  <c r="X176" i="30"/>
  <c r="Q176" i="30"/>
  <c r="AG176" i="30"/>
  <c r="AD176" i="30"/>
  <c r="S176" i="30"/>
  <c r="AI176" i="30"/>
  <c r="AB176" i="30"/>
  <c r="U176" i="30"/>
  <c r="R176" i="30"/>
  <c r="AN176" i="30" s="1"/>
  <c r="AH176" i="30"/>
  <c r="W176" i="30"/>
  <c r="P176" i="30"/>
  <c r="AF176" i="30"/>
  <c r="Y176" i="30"/>
  <c r="V176" i="30"/>
  <c r="AR176" i="30" s="1"/>
  <c r="AR96" i="30"/>
  <c r="AS96" i="30"/>
  <c r="AT131" i="30"/>
  <c r="AR131" i="30"/>
  <c r="AS131" i="30"/>
  <c r="AT103" i="30"/>
  <c r="AU103" i="30"/>
  <c r="AU68" i="30"/>
  <c r="AO68" i="30"/>
  <c r="AT68" i="30"/>
  <c r="AO171" i="30"/>
  <c r="Q134" i="30"/>
  <c r="AG134" i="30"/>
  <c r="AD134" i="30"/>
  <c r="W134" i="30"/>
  <c r="P134" i="30"/>
  <c r="AF134" i="30"/>
  <c r="U134" i="30"/>
  <c r="R134" i="30"/>
  <c r="AH134" i="30"/>
  <c r="AA134" i="30"/>
  <c r="T134" i="30"/>
  <c r="AJ134" i="30"/>
  <c r="Y134" i="30"/>
  <c r="V134" i="30"/>
  <c r="AR134" i="30" s="1"/>
  <c r="O134" i="30"/>
  <c r="AE134" i="30"/>
  <c r="X134" i="30"/>
  <c r="AC134" i="30"/>
  <c r="Z134" i="30"/>
  <c r="S134" i="30"/>
  <c r="AI134" i="30"/>
  <c r="AB134" i="30"/>
  <c r="AQ70" i="30"/>
  <c r="S125" i="30"/>
  <c r="AI125" i="30"/>
  <c r="AB125" i="30"/>
  <c r="U125" i="30"/>
  <c r="R125" i="30"/>
  <c r="AH125" i="30"/>
  <c r="W125" i="30"/>
  <c r="P125" i="30"/>
  <c r="AF125" i="30"/>
  <c r="Y125" i="30"/>
  <c r="V125" i="30"/>
  <c r="AA125" i="30"/>
  <c r="T125" i="30"/>
  <c r="AJ125" i="30"/>
  <c r="AC125" i="30"/>
  <c r="Z125" i="30"/>
  <c r="O125" i="30"/>
  <c r="AE125" i="30"/>
  <c r="X125" i="30"/>
  <c r="Q125" i="30"/>
  <c r="AG125" i="30"/>
  <c r="AD125" i="30"/>
  <c r="AC154" i="30"/>
  <c r="Z154" i="30"/>
  <c r="S154" i="30"/>
  <c r="AI154" i="30"/>
  <c r="AB154" i="30"/>
  <c r="Q154" i="30"/>
  <c r="AG154" i="30"/>
  <c r="AD154" i="30"/>
  <c r="W154" i="30"/>
  <c r="P154" i="30"/>
  <c r="AF154" i="30"/>
  <c r="U154" i="30"/>
  <c r="R154" i="30"/>
  <c r="AN154" i="30" s="1"/>
  <c r="AH154" i="30"/>
  <c r="AA154" i="30"/>
  <c r="T154" i="30"/>
  <c r="AJ154" i="30"/>
  <c r="Y154" i="30"/>
  <c r="V154" i="30"/>
  <c r="AR154" i="30" s="1"/>
  <c r="O154" i="30"/>
  <c r="AE154" i="30"/>
  <c r="X154" i="30"/>
  <c r="AU193" i="30"/>
  <c r="AL193" i="30"/>
  <c r="AM193" i="30"/>
  <c r="AS9" i="30"/>
  <c r="AN81" i="30"/>
  <c r="AN49" i="30"/>
  <c r="AU49" i="30"/>
  <c r="AM184" i="30"/>
  <c r="AU136" i="30"/>
  <c r="AN136" i="30"/>
  <c r="P56" i="30"/>
  <c r="V56" i="30"/>
  <c r="AD56" i="30"/>
  <c r="R56" i="30"/>
  <c r="Z56" i="30"/>
  <c r="AH56" i="30"/>
  <c r="W56" i="30"/>
  <c r="Q56" i="30"/>
  <c r="AG56" i="30"/>
  <c r="AJ56" i="30"/>
  <c r="AA56" i="30"/>
  <c r="U56" i="30"/>
  <c r="AB56" i="30"/>
  <c r="AF56" i="30"/>
  <c r="O56" i="30"/>
  <c r="AE56" i="30"/>
  <c r="Y56" i="30"/>
  <c r="T56" i="30"/>
  <c r="X56" i="30"/>
  <c r="S56" i="30"/>
  <c r="AI56" i="30"/>
  <c r="AC56" i="30"/>
  <c r="AQ203" i="30"/>
  <c r="AN203" i="30"/>
  <c r="AQ15" i="30"/>
  <c r="AS15" i="30"/>
  <c r="AP124" i="30"/>
  <c r="AQ124" i="30"/>
  <c r="AT124" i="30"/>
  <c r="AU124" i="30"/>
  <c r="AS60" i="30"/>
  <c r="AK60" i="30"/>
  <c r="AW60" i="30"/>
  <c r="AK44" i="30"/>
  <c r="AW44" i="30"/>
  <c r="AM44" i="30"/>
  <c r="AL63" i="30"/>
  <c r="AM63" i="30"/>
  <c r="AK63" i="30"/>
  <c r="AW63" i="30"/>
  <c r="AO195" i="30"/>
  <c r="AR159" i="30"/>
  <c r="AS159" i="30"/>
  <c r="AR91" i="30"/>
  <c r="AS91" i="30"/>
  <c r="AN91" i="30"/>
  <c r="AR30" i="30"/>
  <c r="S109" i="30"/>
  <c r="AI109" i="30"/>
  <c r="AB109" i="30"/>
  <c r="U109" i="30"/>
  <c r="R109" i="30"/>
  <c r="AH109" i="30"/>
  <c r="W109" i="30"/>
  <c r="P109" i="30"/>
  <c r="AF109" i="30"/>
  <c r="Y109" i="30"/>
  <c r="V109" i="30"/>
  <c r="AA109" i="30"/>
  <c r="T109" i="30"/>
  <c r="AJ109" i="30"/>
  <c r="AC109" i="30"/>
  <c r="Z109" i="30"/>
  <c r="O109" i="30"/>
  <c r="AE109" i="30"/>
  <c r="X109" i="30"/>
  <c r="Q109" i="30"/>
  <c r="AG109" i="30"/>
  <c r="AD109" i="30"/>
  <c r="AL77" i="30"/>
  <c r="AU77" i="30"/>
  <c r="AU194" i="30"/>
  <c r="AL178" i="30"/>
  <c r="AQ178" i="30"/>
  <c r="AL50" i="30"/>
  <c r="AS34" i="30"/>
  <c r="AP34" i="30"/>
  <c r="AU185" i="30"/>
  <c r="AL185" i="30"/>
  <c r="AM185" i="30"/>
  <c r="AK85" i="30"/>
  <c r="AW85" i="30"/>
  <c r="AA19" i="30"/>
  <c r="T19" i="30"/>
  <c r="AJ19" i="30"/>
  <c r="AC19" i="30"/>
  <c r="Z19" i="30"/>
  <c r="O19" i="30"/>
  <c r="AE19" i="30"/>
  <c r="X19" i="30"/>
  <c r="Q19" i="30"/>
  <c r="AG19" i="30"/>
  <c r="AD19" i="30"/>
  <c r="S19" i="30"/>
  <c r="AI19" i="30"/>
  <c r="AB19" i="30"/>
  <c r="U19" i="30"/>
  <c r="R19" i="30"/>
  <c r="AN19" i="30" s="1"/>
  <c r="AH19" i="30"/>
  <c r="W19" i="30"/>
  <c r="P19" i="30"/>
  <c r="AF19" i="30"/>
  <c r="Y19" i="30"/>
  <c r="V19" i="30"/>
  <c r="AR19" i="30" s="1"/>
  <c r="AO144" i="30"/>
  <c r="AT128" i="30"/>
  <c r="AU128" i="30"/>
  <c r="AL128" i="30"/>
  <c r="AM128" i="30"/>
  <c r="AL80" i="30"/>
  <c r="AU64" i="30"/>
  <c r="AN64" i="30"/>
  <c r="AL64" i="30"/>
  <c r="AK64" i="30"/>
  <c r="AW64" i="30"/>
  <c r="AO132" i="30"/>
  <c r="AS116" i="30"/>
  <c r="AR116" i="30"/>
  <c r="AM139" i="30"/>
  <c r="AR143" i="30"/>
  <c r="AS143" i="30"/>
  <c r="AK198" i="30"/>
  <c r="AW198" i="30"/>
  <c r="AT198" i="30"/>
  <c r="AM198" i="30"/>
  <c r="AQ182" i="30"/>
  <c r="AM54" i="30"/>
  <c r="AN54" i="30"/>
  <c r="AU205" i="30"/>
  <c r="AO205" i="30"/>
  <c r="AM205" i="30"/>
  <c r="AU151" i="30"/>
  <c r="AN74" i="30"/>
  <c r="AR173" i="30"/>
  <c r="AA157" i="30"/>
  <c r="T157" i="30"/>
  <c r="AJ157" i="30"/>
  <c r="AC157" i="30"/>
  <c r="Z157" i="30"/>
  <c r="O157" i="30"/>
  <c r="AE157" i="30"/>
  <c r="X157" i="30"/>
  <c r="Q157" i="30"/>
  <c r="AG157" i="30"/>
  <c r="AD157" i="30"/>
  <c r="S157" i="30"/>
  <c r="AI157" i="30"/>
  <c r="AB157" i="30"/>
  <c r="U157" i="30"/>
  <c r="R157" i="30"/>
  <c r="AN157" i="30" s="1"/>
  <c r="AH157" i="30"/>
  <c r="W157" i="30"/>
  <c r="P157" i="30"/>
  <c r="AF157" i="30"/>
  <c r="Y157" i="30"/>
  <c r="V157" i="30"/>
  <c r="AR157" i="30" s="1"/>
  <c r="AM104" i="30"/>
  <c r="P72" i="30"/>
  <c r="AF72" i="30"/>
  <c r="Z72" i="30"/>
  <c r="AA72" i="30"/>
  <c r="O72" i="30"/>
  <c r="Y72" i="30"/>
  <c r="T72" i="30"/>
  <c r="AJ72" i="30"/>
  <c r="AD72" i="30"/>
  <c r="AI72" i="30"/>
  <c r="W72" i="30"/>
  <c r="AG72" i="30"/>
  <c r="AB72" i="30"/>
  <c r="X72" i="30"/>
  <c r="AT72" i="30" s="1"/>
  <c r="R72" i="30"/>
  <c r="AH72" i="30"/>
  <c r="U72" i="30"/>
  <c r="AE72" i="30"/>
  <c r="V72" i="30"/>
  <c r="S72" i="30"/>
  <c r="AC72" i="30"/>
  <c r="Q72" i="30"/>
  <c r="O28" i="30"/>
  <c r="AE28" i="30"/>
  <c r="X28" i="30"/>
  <c r="Q28" i="30"/>
  <c r="AG28" i="30"/>
  <c r="AD28" i="30"/>
  <c r="S28" i="30"/>
  <c r="AI28" i="30"/>
  <c r="AB28" i="30"/>
  <c r="U28" i="30"/>
  <c r="R28" i="30"/>
  <c r="AH28" i="30"/>
  <c r="W28" i="30"/>
  <c r="P28" i="30"/>
  <c r="AF28" i="30"/>
  <c r="Y28" i="30"/>
  <c r="V28" i="30"/>
  <c r="AR28" i="30" s="1"/>
  <c r="AA28" i="30"/>
  <c r="T28" i="30"/>
  <c r="AJ28" i="30"/>
  <c r="AC28" i="30"/>
  <c r="Z28" i="30"/>
  <c r="AO187" i="30"/>
  <c r="AD31" i="30"/>
  <c r="X31" i="30"/>
  <c r="S31" i="30"/>
  <c r="AC31" i="30"/>
  <c r="Q31" i="30"/>
  <c r="R31" i="30"/>
  <c r="AH31" i="30"/>
  <c r="AB31" i="30"/>
  <c r="AA31" i="30"/>
  <c r="O31" i="30"/>
  <c r="Y31" i="30"/>
  <c r="V31" i="30"/>
  <c r="P31" i="30"/>
  <c r="AL31" i="30" s="1"/>
  <c r="AF31" i="30"/>
  <c r="AI31" i="30"/>
  <c r="W31" i="30"/>
  <c r="AG31" i="30"/>
  <c r="Z31" i="30"/>
  <c r="T31" i="30"/>
  <c r="AJ31" i="30"/>
  <c r="U31" i="30"/>
  <c r="AE31" i="30"/>
  <c r="Q110" i="30"/>
  <c r="AG110" i="30"/>
  <c r="AD110" i="30"/>
  <c r="W110" i="30"/>
  <c r="P110" i="30"/>
  <c r="AF110" i="30"/>
  <c r="U110" i="30"/>
  <c r="R110" i="30"/>
  <c r="AH110" i="30"/>
  <c r="AA110" i="30"/>
  <c r="T110" i="30"/>
  <c r="AJ110" i="30"/>
  <c r="Y110" i="30"/>
  <c r="V110" i="30"/>
  <c r="AR110" i="30" s="1"/>
  <c r="O110" i="30"/>
  <c r="AE110" i="30"/>
  <c r="X110" i="30"/>
  <c r="AC110" i="30"/>
  <c r="Z110" i="30"/>
  <c r="S110" i="30"/>
  <c r="AI110" i="30"/>
  <c r="AB110" i="30"/>
  <c r="AC99" i="30"/>
  <c r="Z99" i="30"/>
  <c r="S99" i="30"/>
  <c r="AI99" i="30"/>
  <c r="AB99" i="30"/>
  <c r="Q99" i="30"/>
  <c r="AG99" i="30"/>
  <c r="AD99" i="30"/>
  <c r="W99" i="30"/>
  <c r="P99" i="30"/>
  <c r="AF99" i="30"/>
  <c r="U99" i="30"/>
  <c r="R99" i="30"/>
  <c r="AN99" i="30" s="1"/>
  <c r="AH99" i="30"/>
  <c r="AA99" i="30"/>
  <c r="T99" i="30"/>
  <c r="AJ99" i="30"/>
  <c r="Y99" i="30"/>
  <c r="V99" i="30"/>
  <c r="AR99" i="30" s="1"/>
  <c r="O99" i="30"/>
  <c r="AE99" i="30"/>
  <c r="X99" i="30"/>
  <c r="AA129" i="30"/>
  <c r="T129" i="30"/>
  <c r="AJ129" i="30"/>
  <c r="AC129" i="30"/>
  <c r="Z129" i="30"/>
  <c r="O129" i="30"/>
  <c r="AE129" i="30"/>
  <c r="X129" i="30"/>
  <c r="Q129" i="30"/>
  <c r="AG129" i="30"/>
  <c r="AD129" i="30"/>
  <c r="S129" i="30"/>
  <c r="AI129" i="30"/>
  <c r="AB129" i="30"/>
  <c r="U129" i="30"/>
  <c r="R129" i="30"/>
  <c r="AN129" i="30" s="1"/>
  <c r="AH129" i="30"/>
  <c r="W129" i="30"/>
  <c r="P129" i="30"/>
  <c r="AF129" i="30"/>
  <c r="Y129" i="30"/>
  <c r="V129" i="30"/>
  <c r="AR129" i="30" s="1"/>
  <c r="AL97" i="30"/>
  <c r="AM97" i="30"/>
  <c r="AW97" i="30"/>
  <c r="AK97" i="30"/>
  <c r="Q16" i="30"/>
  <c r="Y16" i="30"/>
  <c r="AG16" i="30"/>
  <c r="S16" i="30"/>
  <c r="AA16" i="30"/>
  <c r="AI16" i="30"/>
  <c r="U16" i="30"/>
  <c r="AC16" i="30"/>
  <c r="O16" i="30"/>
  <c r="AW16" i="30" s="1"/>
  <c r="W16" i="30"/>
  <c r="AE16" i="30"/>
  <c r="T16" i="30"/>
  <c r="AJ16" i="30"/>
  <c r="AD16" i="30"/>
  <c r="X16" i="30"/>
  <c r="R16" i="30"/>
  <c r="AN16" i="30" s="1"/>
  <c r="AH16" i="30"/>
  <c r="AB16" i="30"/>
  <c r="V16" i="30"/>
  <c r="AR16" i="30" s="1"/>
  <c r="P16" i="30"/>
  <c r="AF16" i="30"/>
  <c r="Z16" i="30"/>
  <c r="U148" i="30"/>
  <c r="R148" i="30"/>
  <c r="AH148" i="30"/>
  <c r="AA148" i="30"/>
  <c r="T148" i="30"/>
  <c r="AJ148" i="30"/>
  <c r="Y148" i="30"/>
  <c r="V148" i="30"/>
  <c r="O148" i="30"/>
  <c r="AE148" i="30"/>
  <c r="X148" i="30"/>
  <c r="AC148" i="30"/>
  <c r="Z148" i="30"/>
  <c r="S148" i="30"/>
  <c r="AI148" i="30"/>
  <c r="AB148" i="30"/>
  <c r="Q148" i="30"/>
  <c r="AG148" i="30"/>
  <c r="AD148" i="30"/>
  <c r="W148" i="30"/>
  <c r="P148" i="30"/>
  <c r="AF148" i="30"/>
  <c r="U150" i="30"/>
  <c r="R150" i="30"/>
  <c r="AH150" i="30"/>
  <c r="AA150" i="30"/>
  <c r="T150" i="30"/>
  <c r="AJ150" i="30"/>
  <c r="Y150" i="30"/>
  <c r="V150" i="30"/>
  <c r="O150" i="30"/>
  <c r="AE150" i="30"/>
  <c r="X150" i="30"/>
  <c r="AC150" i="30"/>
  <c r="Z150" i="30"/>
  <c r="S150" i="30"/>
  <c r="AI150" i="30"/>
  <c r="AB150" i="30"/>
  <c r="Q150" i="30"/>
  <c r="AG150" i="30"/>
  <c r="AD150" i="30"/>
  <c r="W150" i="30"/>
  <c r="P150" i="30"/>
  <c r="AF150" i="30"/>
  <c r="AO115" i="30"/>
  <c r="AT115" i="30"/>
  <c r="AR115" i="30"/>
  <c r="AS115" i="30"/>
  <c r="AL186" i="30"/>
  <c r="AQ186" i="30"/>
  <c r="AK58" i="30"/>
  <c r="AW58" i="30"/>
  <c r="AQ58" i="30"/>
  <c r="AS58" i="30"/>
  <c r="S133" i="30"/>
  <c r="AI133" i="30"/>
  <c r="AB133" i="30"/>
  <c r="U133" i="30"/>
  <c r="R133" i="30"/>
  <c r="AH133" i="30"/>
  <c r="W133" i="30"/>
  <c r="P133" i="30"/>
  <c r="AF133" i="30"/>
  <c r="Y133" i="30"/>
  <c r="V133" i="30"/>
  <c r="AA133" i="30"/>
  <c r="T133" i="30"/>
  <c r="AJ133" i="30"/>
  <c r="AC133" i="30"/>
  <c r="Z133" i="30"/>
  <c r="O133" i="30"/>
  <c r="AE133" i="30"/>
  <c r="X133" i="30"/>
  <c r="Q133" i="30"/>
  <c r="AG133" i="30"/>
  <c r="AD133" i="30"/>
  <c r="AU152" i="30"/>
  <c r="AL152" i="30"/>
  <c r="AM152" i="30"/>
  <c r="O119" i="30"/>
  <c r="AE119" i="30"/>
  <c r="X119" i="30"/>
  <c r="Q119" i="30"/>
  <c r="AG119" i="30"/>
  <c r="AD119" i="30"/>
  <c r="S119" i="30"/>
  <c r="AI119" i="30"/>
  <c r="AB119" i="30"/>
  <c r="U119" i="30"/>
  <c r="R119" i="30"/>
  <c r="AH119" i="30"/>
  <c r="W119" i="30"/>
  <c r="P119" i="30"/>
  <c r="AF119" i="30"/>
  <c r="Y119" i="30"/>
  <c r="V119" i="30"/>
  <c r="AR119" i="30" s="1"/>
  <c r="AA119" i="30"/>
  <c r="T119" i="30"/>
  <c r="AJ119" i="30"/>
  <c r="AC119" i="30"/>
  <c r="Z119" i="30"/>
  <c r="U140" i="30"/>
  <c r="R140" i="30"/>
  <c r="AH140" i="30"/>
  <c r="AA140" i="30"/>
  <c r="T140" i="30"/>
  <c r="AJ140" i="30"/>
  <c r="Y140" i="30"/>
  <c r="V140" i="30"/>
  <c r="O140" i="30"/>
  <c r="AE140" i="30"/>
  <c r="X140" i="30"/>
  <c r="AC140" i="30"/>
  <c r="Z140" i="30"/>
  <c r="S140" i="30"/>
  <c r="AI140" i="30"/>
  <c r="AB140" i="30"/>
  <c r="Q140" i="30"/>
  <c r="AG140" i="30"/>
  <c r="AD140" i="30"/>
  <c r="W140" i="30"/>
  <c r="P140" i="30"/>
  <c r="AF140" i="30"/>
  <c r="U95" i="30"/>
  <c r="R95" i="30"/>
  <c r="AH95" i="30"/>
  <c r="AA95" i="30"/>
  <c r="T95" i="30"/>
  <c r="AJ95" i="30"/>
  <c r="Y95" i="30"/>
  <c r="V95" i="30"/>
  <c r="O95" i="30"/>
  <c r="AE95" i="30"/>
  <c r="X95" i="30"/>
  <c r="AC95" i="30"/>
  <c r="Z95" i="30"/>
  <c r="S95" i="30"/>
  <c r="AI95" i="30"/>
  <c r="AB95" i="30"/>
  <c r="Q95" i="30"/>
  <c r="AG95" i="30"/>
  <c r="AD95" i="30"/>
  <c r="W95" i="30"/>
  <c r="P95" i="30"/>
  <c r="AF95" i="30"/>
  <c r="U14" i="30"/>
  <c r="AC14" i="30"/>
  <c r="O14" i="30"/>
  <c r="AW14" i="30" s="1"/>
  <c r="W14" i="30"/>
  <c r="AE14" i="30"/>
  <c r="Q14" i="30"/>
  <c r="Y14" i="30"/>
  <c r="AG14" i="30"/>
  <c r="S14" i="30"/>
  <c r="AA14" i="30"/>
  <c r="AI14" i="30"/>
  <c r="AB14" i="30"/>
  <c r="V14" i="30"/>
  <c r="P14" i="30"/>
  <c r="AL14" i="30" s="1"/>
  <c r="AF14" i="30"/>
  <c r="Z14" i="30"/>
  <c r="T14" i="30"/>
  <c r="AP14" i="30" s="1"/>
  <c r="AJ14" i="30"/>
  <c r="AD14" i="30"/>
  <c r="X14" i="30"/>
  <c r="R14" i="30"/>
  <c r="AH14" i="30"/>
  <c r="P45" i="30"/>
  <c r="V45" i="30"/>
  <c r="AD45" i="30"/>
  <c r="AF45" i="30"/>
  <c r="AA45" i="30"/>
  <c r="AL45" i="30" s="1"/>
  <c r="U45" i="30"/>
  <c r="R45" i="30"/>
  <c r="X45" i="30"/>
  <c r="O45" i="30"/>
  <c r="AE45" i="30"/>
  <c r="Y45" i="30"/>
  <c r="AJ45" i="30"/>
  <c r="S45" i="30"/>
  <c r="AI45" i="30"/>
  <c r="AC45" i="30"/>
  <c r="AB45" i="30"/>
  <c r="AH45" i="30"/>
  <c r="W45" i="30"/>
  <c r="Q45" i="30"/>
  <c r="AG45" i="30"/>
  <c r="T45" i="30"/>
  <c r="Z45" i="30"/>
  <c r="AR207" i="30"/>
  <c r="S98" i="30"/>
  <c r="AI98" i="30"/>
  <c r="AB98" i="30"/>
  <c r="U98" i="30"/>
  <c r="R98" i="30"/>
  <c r="AH98" i="30"/>
  <c r="W98" i="30"/>
  <c r="P98" i="30"/>
  <c r="AF98" i="30"/>
  <c r="Y98" i="30"/>
  <c r="V98" i="30"/>
  <c r="AA98" i="30"/>
  <c r="T98" i="30"/>
  <c r="AJ98" i="30"/>
  <c r="AC98" i="30"/>
  <c r="Z98" i="30"/>
  <c r="O98" i="30"/>
  <c r="AE98" i="30"/>
  <c r="X98" i="30"/>
  <c r="Q98" i="30"/>
  <c r="AG98" i="30"/>
  <c r="AD98" i="30"/>
  <c r="AN53" i="30"/>
  <c r="AM53" i="30"/>
  <c r="AA163" i="30"/>
  <c r="T163" i="30"/>
  <c r="AJ163" i="30"/>
  <c r="AC163" i="30"/>
  <c r="Z163" i="30"/>
  <c r="O163" i="30"/>
  <c r="AE163" i="30"/>
  <c r="X163" i="30"/>
  <c r="Q163" i="30"/>
  <c r="AG163" i="30"/>
  <c r="AD163" i="30"/>
  <c r="S163" i="30"/>
  <c r="AI163" i="30"/>
  <c r="AB163" i="30"/>
  <c r="U163" i="30"/>
  <c r="R163" i="30"/>
  <c r="AN163" i="30" s="1"/>
  <c r="AH163" i="30"/>
  <c r="W163" i="30"/>
  <c r="P163" i="30"/>
  <c r="AF163" i="30"/>
  <c r="Y163" i="30"/>
  <c r="V163" i="30"/>
  <c r="AR163" i="30" s="1"/>
  <c r="AQ39" i="30"/>
  <c r="U164" i="30"/>
  <c r="R164" i="30"/>
  <c r="AH164" i="30"/>
  <c r="AA164" i="30"/>
  <c r="T164" i="30"/>
  <c r="AJ164" i="30"/>
  <c r="Y164" i="30"/>
  <c r="V164" i="30"/>
  <c r="O164" i="30"/>
  <c r="AE164" i="30"/>
  <c r="X164" i="30"/>
  <c r="AC164" i="30"/>
  <c r="Z164" i="30"/>
  <c r="S164" i="30"/>
  <c r="AI164" i="30"/>
  <c r="AB164" i="30"/>
  <c r="Q164" i="30"/>
  <c r="AG164" i="30"/>
  <c r="AD164" i="30"/>
  <c r="W164" i="30"/>
  <c r="P164" i="30"/>
  <c r="AF164" i="30"/>
  <c r="S107" i="30"/>
  <c r="Y107" i="30"/>
  <c r="AG107" i="30"/>
  <c r="Q107" i="30"/>
  <c r="AC107" i="30"/>
  <c r="AA107" i="30"/>
  <c r="Z107" i="30"/>
  <c r="T107" i="30"/>
  <c r="AJ107" i="30"/>
  <c r="AE107" i="30"/>
  <c r="U107" i="30"/>
  <c r="AD107" i="30"/>
  <c r="X107" i="30"/>
  <c r="W107" i="30"/>
  <c r="R107" i="30"/>
  <c r="AH107" i="30"/>
  <c r="AB107" i="30"/>
  <c r="O107" i="30"/>
  <c r="AI107" i="30"/>
  <c r="V107" i="30"/>
  <c r="P107" i="30"/>
  <c r="AF107" i="30"/>
  <c r="AN75" i="30"/>
  <c r="AL166" i="30"/>
  <c r="AL22" i="30"/>
  <c r="AT22" i="30"/>
  <c r="AS22" i="30"/>
  <c r="AO189" i="30"/>
  <c r="AN189" i="30"/>
  <c r="AK169" i="30"/>
  <c r="AW169" i="30"/>
  <c r="AP169" i="30"/>
  <c r="AQ169" i="30"/>
  <c r="Z73" i="30"/>
  <c r="T73" i="30"/>
  <c r="AJ73" i="30"/>
  <c r="U73" i="30"/>
  <c r="AE73" i="30"/>
  <c r="V73" i="30"/>
  <c r="AI73" i="30"/>
  <c r="AG73" i="30"/>
  <c r="AD73" i="30"/>
  <c r="X73" i="30"/>
  <c r="S73" i="30"/>
  <c r="AC73" i="30"/>
  <c r="Q73" i="30"/>
  <c r="AF73" i="30"/>
  <c r="W73" i="30"/>
  <c r="R73" i="30"/>
  <c r="AN73" i="30" s="1"/>
  <c r="AH73" i="30"/>
  <c r="AB73" i="30"/>
  <c r="AA73" i="30"/>
  <c r="O73" i="30"/>
  <c r="Y73" i="30"/>
  <c r="P73" i="30"/>
  <c r="AU52" i="30"/>
  <c r="AO52" i="30"/>
  <c r="AQ52" i="30"/>
  <c r="AM183" i="30"/>
  <c r="AK183" i="30"/>
  <c r="AW183" i="30"/>
  <c r="AP183" i="30"/>
  <c r="AQ183" i="30"/>
  <c r="AP202" i="30"/>
  <c r="AU170" i="30"/>
  <c r="Q120" i="30"/>
  <c r="AG120" i="30"/>
  <c r="AD120" i="30"/>
  <c r="W120" i="30"/>
  <c r="P120" i="30"/>
  <c r="AF120" i="30"/>
  <c r="U120" i="30"/>
  <c r="R120" i="30"/>
  <c r="AH120" i="30"/>
  <c r="AA120" i="30"/>
  <c r="T120" i="30"/>
  <c r="AJ120" i="30"/>
  <c r="Y120" i="30"/>
  <c r="V120" i="30"/>
  <c r="AR120" i="30" s="1"/>
  <c r="O120" i="30"/>
  <c r="AE120" i="30"/>
  <c r="X120" i="30"/>
  <c r="AC120" i="30"/>
  <c r="Z120" i="30"/>
  <c r="S120" i="30"/>
  <c r="AI120" i="30"/>
  <c r="AB120" i="30"/>
  <c r="AW87" i="30"/>
  <c r="AK87" i="30"/>
  <c r="AT87" i="30"/>
  <c r="AT76" i="30"/>
  <c r="AL76" i="30"/>
  <c r="AP76" i="30"/>
  <c r="AK76" i="30"/>
  <c r="AW76" i="30"/>
  <c r="AR12" i="30"/>
  <c r="AS12" i="30"/>
  <c r="AU59" i="30"/>
  <c r="AM59" i="30"/>
  <c r="AM17" i="30"/>
  <c r="AL17" i="30"/>
  <c r="CC17" i="30" s="1"/>
  <c r="GC17" i="30" s="1"/>
  <c r="AN25" i="30"/>
  <c r="AS25" i="30"/>
  <c r="AO135" i="30"/>
  <c r="AT135" i="30"/>
  <c r="AQ130" i="30"/>
  <c r="AT130" i="30"/>
  <c r="AU130" i="30"/>
  <c r="AL114" i="30"/>
  <c r="AM114" i="30"/>
  <c r="AK114" i="30"/>
  <c r="AW114" i="30"/>
  <c r="AW82" i="30"/>
  <c r="AK82" i="30"/>
  <c r="AK66" i="30"/>
  <c r="AW66" i="30"/>
  <c r="AL66" i="30"/>
  <c r="AR66" i="30"/>
  <c r="U65" i="30"/>
  <c r="R65" i="30"/>
  <c r="AH65" i="30"/>
  <c r="AA65" i="30"/>
  <c r="T65" i="30"/>
  <c r="AJ65" i="30"/>
  <c r="Y65" i="30"/>
  <c r="V65" i="30"/>
  <c r="O65" i="30"/>
  <c r="AE65" i="30"/>
  <c r="X65" i="30"/>
  <c r="AC65" i="30"/>
  <c r="Z65" i="30"/>
  <c r="S65" i="30"/>
  <c r="AI65" i="30"/>
  <c r="AB65" i="30"/>
  <c r="Q65" i="30"/>
  <c r="AG65" i="30"/>
  <c r="AD65" i="30"/>
  <c r="W65" i="30"/>
  <c r="P65" i="30"/>
  <c r="AF65" i="30"/>
  <c r="AQ192" i="30"/>
  <c r="AU160" i="30"/>
  <c r="AL160" i="30"/>
  <c r="AM160" i="30"/>
  <c r="AU96" i="30"/>
  <c r="AQ32" i="30"/>
  <c r="AU131" i="30"/>
  <c r="AO103" i="30"/>
  <c r="AN103" i="30"/>
  <c r="AW68" i="30"/>
  <c r="AK68" i="30"/>
  <c r="AL68" i="30"/>
  <c r="AQ68" i="30"/>
  <c r="AU171" i="30"/>
  <c r="AM171" i="30"/>
  <c r="O86" i="30"/>
  <c r="V86" i="30"/>
  <c r="AD86" i="30"/>
  <c r="AH86" i="30"/>
  <c r="R86" i="30"/>
  <c r="Z86" i="30"/>
  <c r="AC86" i="30"/>
  <c r="AB86" i="30"/>
  <c r="W86" i="30"/>
  <c r="Y86" i="30"/>
  <c r="X86" i="30"/>
  <c r="AI86" i="30"/>
  <c r="S86" i="30"/>
  <c r="U86" i="30"/>
  <c r="AJ86" i="30"/>
  <c r="T86" i="30"/>
  <c r="AE86" i="30"/>
  <c r="AG86" i="30"/>
  <c r="AR86" i="30" s="1"/>
  <c r="Q86" i="30"/>
  <c r="AF86" i="30"/>
  <c r="P86" i="30"/>
  <c r="AA86" i="30"/>
  <c r="AS70" i="30"/>
  <c r="AP70" i="30"/>
  <c r="Q93" i="30"/>
  <c r="AG93" i="30"/>
  <c r="AD93" i="30"/>
  <c r="W93" i="30"/>
  <c r="P93" i="30"/>
  <c r="AF93" i="30"/>
  <c r="U93" i="30"/>
  <c r="R93" i="30"/>
  <c r="AH93" i="30"/>
  <c r="AA93" i="30"/>
  <c r="T93" i="30"/>
  <c r="AJ93" i="30"/>
  <c r="Y93" i="30"/>
  <c r="V93" i="30"/>
  <c r="AR93" i="30" s="1"/>
  <c r="O93" i="30"/>
  <c r="AE93" i="30"/>
  <c r="X93" i="30"/>
  <c r="AC93" i="30"/>
  <c r="Z93" i="30"/>
  <c r="S93" i="30"/>
  <c r="AI93" i="30"/>
  <c r="AB93" i="30"/>
  <c r="S106" i="30"/>
  <c r="Y106" i="30"/>
  <c r="AG106" i="30"/>
  <c r="Q106" i="30"/>
  <c r="AE106" i="30"/>
  <c r="AB106" i="30"/>
  <c r="V106" i="30"/>
  <c r="AR106" i="30" s="1"/>
  <c r="W106" i="30"/>
  <c r="AI106" i="30"/>
  <c r="P106" i="30"/>
  <c r="AF106" i="30"/>
  <c r="Z106" i="30"/>
  <c r="O106" i="30"/>
  <c r="AC106" i="30"/>
  <c r="AA106" i="30"/>
  <c r="T106" i="30"/>
  <c r="AJ106" i="30"/>
  <c r="AD106" i="30"/>
  <c r="U106" i="30"/>
  <c r="AQ106" i="30" s="1"/>
  <c r="X106" i="30"/>
  <c r="R106" i="30"/>
  <c r="AH106" i="30"/>
  <c r="AS193" i="30"/>
  <c r="AK9" i="30"/>
  <c r="CB9" i="30" s="1"/>
  <c r="GB9" i="30" s="1"/>
  <c r="AW9" i="30"/>
  <c r="AQ9" i="30"/>
  <c r="AA113" i="30"/>
  <c r="T113" i="30"/>
  <c r="AJ113" i="30"/>
  <c r="AC113" i="30"/>
  <c r="Z113" i="30"/>
  <c r="O113" i="30"/>
  <c r="AE113" i="30"/>
  <c r="X113" i="30"/>
  <c r="Q113" i="30"/>
  <c r="AG113" i="30"/>
  <c r="AD113" i="30"/>
  <c r="S113" i="30"/>
  <c r="AI113" i="30"/>
  <c r="AB113" i="30"/>
  <c r="U113" i="30"/>
  <c r="R113" i="30"/>
  <c r="AN113" i="30" s="1"/>
  <c r="AH113" i="30"/>
  <c r="W113" i="30"/>
  <c r="P113" i="30"/>
  <c r="AF113" i="30"/>
  <c r="Y113" i="30"/>
  <c r="V113" i="30"/>
  <c r="AR113" i="30" s="1"/>
  <c r="AM49" i="30"/>
  <c r="AO184" i="30"/>
  <c r="AT184" i="30"/>
  <c r="AR136" i="30"/>
  <c r="AP15" i="30"/>
  <c r="AN44" i="30"/>
  <c r="AR63" i="30"/>
  <c r="AW195" i="30"/>
  <c r="AK195" i="30"/>
  <c r="AU159" i="30"/>
  <c r="AK91" i="30"/>
  <c r="AW91" i="30"/>
  <c r="Q126" i="30"/>
  <c r="AG126" i="30"/>
  <c r="AD126" i="30"/>
  <c r="W126" i="30"/>
  <c r="P126" i="30"/>
  <c r="AF126" i="30"/>
  <c r="U126" i="30"/>
  <c r="R126" i="30"/>
  <c r="AH126" i="30"/>
  <c r="AA126" i="30"/>
  <c r="T126" i="30"/>
  <c r="AJ126" i="30"/>
  <c r="Y126" i="30"/>
  <c r="V126" i="30"/>
  <c r="AR126" i="30" s="1"/>
  <c r="O126" i="30"/>
  <c r="AE126" i="30"/>
  <c r="X126" i="30"/>
  <c r="AC126" i="30"/>
  <c r="Z126" i="30"/>
  <c r="S126" i="30"/>
  <c r="AI126" i="30"/>
  <c r="AB126" i="30"/>
  <c r="AK194" i="30"/>
  <c r="AW194" i="30"/>
  <c r="AN194" i="30"/>
  <c r="AO194" i="30"/>
  <c r="AR178" i="30"/>
  <c r="AP50" i="30"/>
  <c r="AK50" i="30"/>
  <c r="AW50" i="30"/>
  <c r="AO34" i="30"/>
  <c r="AN128" i="30"/>
  <c r="AP80" i="30"/>
  <c r="AQ64" i="30"/>
  <c r="AS64" i="30"/>
  <c r="O43" i="30"/>
  <c r="R43" i="30"/>
  <c r="AF43" i="30"/>
  <c r="Z43" i="30"/>
  <c r="AJ43" i="30"/>
  <c r="AD43" i="30"/>
  <c r="V43" i="30"/>
  <c r="AH43" i="30"/>
  <c r="U43" i="30"/>
  <c r="T43" i="30"/>
  <c r="AI43" i="30"/>
  <c r="S43" i="30"/>
  <c r="AG43" i="30"/>
  <c r="Q43" i="30"/>
  <c r="P43" i="30"/>
  <c r="AE43" i="30"/>
  <c r="AC43" i="30"/>
  <c r="AB43" i="30"/>
  <c r="AA43" i="30"/>
  <c r="Y43" i="30"/>
  <c r="X43" i="30"/>
  <c r="W43" i="30"/>
  <c r="AM196" i="30"/>
  <c r="AK132" i="30"/>
  <c r="AW132" i="30"/>
  <c r="AT116" i="30"/>
  <c r="AU116" i="30"/>
  <c r="P47" i="30"/>
  <c r="R47" i="30"/>
  <c r="AD47" i="30"/>
  <c r="Y47" i="30"/>
  <c r="AH47" i="30"/>
  <c r="AB47" i="30"/>
  <c r="AJ47" i="30"/>
  <c r="AF47" i="30"/>
  <c r="V47" i="30"/>
  <c r="AI47" i="30"/>
  <c r="AC47" i="30"/>
  <c r="O47" i="30"/>
  <c r="Q47" i="30"/>
  <c r="AE47" i="30"/>
  <c r="X47" i="30"/>
  <c r="S47" i="30"/>
  <c r="U47" i="30"/>
  <c r="Z47" i="30"/>
  <c r="W47" i="30"/>
  <c r="T47" i="30"/>
  <c r="AG47" i="30"/>
  <c r="AR47" i="30" s="1"/>
  <c r="AA47" i="30"/>
  <c r="AU143" i="30"/>
  <c r="AK182" i="30"/>
  <c r="AW182" i="30"/>
  <c r="AT54" i="30"/>
  <c r="AK151" i="30"/>
  <c r="AW151" i="30"/>
  <c r="AN151" i="30"/>
  <c r="AO151" i="30"/>
  <c r="AT74" i="30"/>
  <c r="AT173" i="30"/>
  <c r="O37" i="30"/>
  <c r="R37" i="30"/>
  <c r="AD37" i="30"/>
  <c r="Z37" i="30"/>
  <c r="AH37" i="30"/>
  <c r="AB37" i="30"/>
  <c r="AJ37" i="30"/>
  <c r="V37" i="30"/>
  <c r="AF37" i="30"/>
  <c r="Y37" i="30"/>
  <c r="AE37" i="30"/>
  <c r="U37" i="30"/>
  <c r="X37" i="30"/>
  <c r="AA37" i="30"/>
  <c r="AG37" i="30"/>
  <c r="Q37" i="30"/>
  <c r="T37" i="30"/>
  <c r="W37" i="30"/>
  <c r="AC37" i="30"/>
  <c r="P37" i="30"/>
  <c r="AI37" i="30"/>
  <c r="S37" i="30"/>
  <c r="AP104" i="30"/>
  <c r="AU104" i="30"/>
  <c r="AA147" i="30"/>
  <c r="T147" i="30"/>
  <c r="AJ147" i="30"/>
  <c r="AC147" i="30"/>
  <c r="Z147" i="30"/>
  <c r="O147" i="30"/>
  <c r="AE147" i="30"/>
  <c r="X147" i="30"/>
  <c r="Q147" i="30"/>
  <c r="AG147" i="30"/>
  <c r="AD147" i="30"/>
  <c r="S147" i="30"/>
  <c r="AI147" i="30"/>
  <c r="AB147" i="30"/>
  <c r="U147" i="30"/>
  <c r="R147" i="30"/>
  <c r="AN147" i="30" s="1"/>
  <c r="AH147" i="30"/>
  <c r="W147" i="30"/>
  <c r="P147" i="30"/>
  <c r="AF147" i="30"/>
  <c r="Y147" i="30"/>
  <c r="V147" i="30"/>
  <c r="AR147" i="30" s="1"/>
  <c r="O127" i="30"/>
  <c r="AE127" i="30"/>
  <c r="X127" i="30"/>
  <c r="Q127" i="30"/>
  <c r="AG127" i="30"/>
  <c r="AD127" i="30"/>
  <c r="S127" i="30"/>
  <c r="AI127" i="30"/>
  <c r="AB127" i="30"/>
  <c r="U127" i="30"/>
  <c r="R127" i="30"/>
  <c r="AH127" i="30"/>
  <c r="W127" i="30"/>
  <c r="P127" i="30"/>
  <c r="AF127" i="30"/>
  <c r="Y127" i="30"/>
  <c r="V127" i="30"/>
  <c r="AR127" i="30" s="1"/>
  <c r="AA127" i="30"/>
  <c r="T127" i="30"/>
  <c r="AJ127" i="30"/>
  <c r="AC127" i="30"/>
  <c r="Z127" i="30"/>
  <c r="R46" i="30"/>
  <c r="P46" i="30"/>
  <c r="Z46" i="30"/>
  <c r="AH46" i="30"/>
  <c r="V46" i="30"/>
  <c r="AD46" i="30"/>
  <c r="X46" i="30"/>
  <c r="AF46" i="30"/>
  <c r="AJ46" i="30"/>
  <c r="T46" i="30"/>
  <c r="AB46" i="30"/>
  <c r="Y46" i="30"/>
  <c r="S46" i="30"/>
  <c r="AI46" i="30"/>
  <c r="AC46" i="30"/>
  <c r="W46" i="30"/>
  <c r="AS46" i="30" s="1"/>
  <c r="Q46" i="30"/>
  <c r="AG46" i="30"/>
  <c r="AA46" i="30"/>
  <c r="U46" i="30"/>
  <c r="AQ46" i="30" s="1"/>
  <c r="O46" i="30"/>
  <c r="AE46" i="30"/>
  <c r="AP46" i="30" s="1"/>
  <c r="Z67" i="30"/>
  <c r="T67" i="30"/>
  <c r="AJ67" i="30"/>
  <c r="U67" i="30"/>
  <c r="AE67" i="30"/>
  <c r="AD67" i="30"/>
  <c r="X67" i="30"/>
  <c r="S67" i="30"/>
  <c r="AC67" i="30"/>
  <c r="Q67" i="30"/>
  <c r="R67" i="30"/>
  <c r="AH67" i="30"/>
  <c r="AB67" i="30"/>
  <c r="AA67" i="30"/>
  <c r="O67" i="30"/>
  <c r="Y67" i="30"/>
  <c r="V67" i="30"/>
  <c r="P67" i="30"/>
  <c r="AL67" i="30" s="1"/>
  <c r="AF67" i="30"/>
  <c r="AI67" i="30"/>
  <c r="W67" i="30"/>
  <c r="AG67" i="30"/>
  <c r="AR97" i="30"/>
  <c r="R71" i="30"/>
  <c r="AH71" i="30"/>
  <c r="AB71" i="30"/>
  <c r="AA71" i="30"/>
  <c r="O71" i="30"/>
  <c r="Y71" i="30"/>
  <c r="V71" i="30"/>
  <c r="P71" i="30"/>
  <c r="AL71" i="30" s="1"/>
  <c r="AF71" i="30"/>
  <c r="AI71" i="30"/>
  <c r="W71" i="30"/>
  <c r="AG71" i="30"/>
  <c r="Z71" i="30"/>
  <c r="T71" i="30"/>
  <c r="AJ71" i="30"/>
  <c r="U71" i="30"/>
  <c r="AE71" i="30"/>
  <c r="AD71" i="30"/>
  <c r="X71" i="30"/>
  <c r="S71" i="30"/>
  <c r="AC71" i="30"/>
  <c r="Q71" i="30"/>
  <c r="O100" i="30"/>
  <c r="AE100" i="30"/>
  <c r="X100" i="30"/>
  <c r="Q100" i="30"/>
  <c r="AG100" i="30"/>
  <c r="AD100" i="30"/>
  <c r="S100" i="30"/>
  <c r="AI100" i="30"/>
  <c r="AB100" i="30"/>
  <c r="U100" i="30"/>
  <c r="R100" i="30"/>
  <c r="AH100" i="30"/>
  <c r="W100" i="30"/>
  <c r="P100" i="30"/>
  <c r="AF100" i="30"/>
  <c r="Y100" i="30"/>
  <c r="V100" i="30"/>
  <c r="AR100" i="30" s="1"/>
  <c r="AA100" i="30"/>
  <c r="T100" i="30"/>
  <c r="AJ100" i="30"/>
  <c r="AC100" i="30"/>
  <c r="Z100" i="30"/>
  <c r="AU115" i="30"/>
  <c r="Q51" i="30"/>
  <c r="V51" i="30"/>
  <c r="AD51" i="30"/>
  <c r="R51" i="30"/>
  <c r="Z51" i="30"/>
  <c r="AH51" i="30"/>
  <c r="P51" i="30"/>
  <c r="AF51" i="30"/>
  <c r="AB51" i="30"/>
  <c r="T51" i="30"/>
  <c r="AJ51" i="30"/>
  <c r="X51" i="30"/>
  <c r="AA51" i="30"/>
  <c r="U51" i="30"/>
  <c r="W51" i="30"/>
  <c r="AG51" i="30"/>
  <c r="AI51" i="30"/>
  <c r="S51" i="30"/>
  <c r="AC51" i="30"/>
  <c r="AE51" i="30"/>
  <c r="O51" i="30"/>
  <c r="Y51" i="30"/>
  <c r="AR186" i="30"/>
  <c r="AW90" i="30"/>
  <c r="AK90" i="30"/>
  <c r="Q101" i="30"/>
  <c r="AG101" i="30"/>
  <c r="AD101" i="30"/>
  <c r="W101" i="30"/>
  <c r="P101" i="30"/>
  <c r="AF101" i="30"/>
  <c r="U101" i="30"/>
  <c r="R101" i="30"/>
  <c r="AH101" i="30"/>
  <c r="AA101" i="30"/>
  <c r="T101" i="30"/>
  <c r="AJ101" i="30"/>
  <c r="Y101" i="30"/>
  <c r="V101" i="30"/>
  <c r="AR101" i="30" s="1"/>
  <c r="O101" i="30"/>
  <c r="AE101" i="30"/>
  <c r="X101" i="30"/>
  <c r="AC101" i="30"/>
  <c r="Z101" i="30"/>
  <c r="S101" i="30"/>
  <c r="AI101" i="30"/>
  <c r="AB101" i="30"/>
  <c r="AS152" i="30"/>
  <c r="AA174" i="30"/>
  <c r="T174" i="30"/>
  <c r="AJ174" i="30"/>
  <c r="AC174" i="30"/>
  <c r="Z174" i="30"/>
  <c r="O174" i="30"/>
  <c r="AE174" i="30"/>
  <c r="X174" i="30"/>
  <c r="Q174" i="30"/>
  <c r="AG174" i="30"/>
  <c r="AD174" i="30"/>
  <c r="S174" i="30"/>
  <c r="AI174" i="30"/>
  <c r="AB174" i="30"/>
  <c r="U174" i="30"/>
  <c r="R174" i="30"/>
  <c r="AN174" i="30" s="1"/>
  <c r="AH174" i="30"/>
  <c r="W174" i="30"/>
  <c r="P174" i="30"/>
  <c r="AF174" i="30"/>
  <c r="Y174" i="30"/>
  <c r="V174" i="30"/>
  <c r="AR174" i="30" s="1"/>
  <c r="S108" i="30"/>
  <c r="Y108" i="30"/>
  <c r="Q108" i="30"/>
  <c r="AG108" i="30"/>
  <c r="O108" i="30"/>
  <c r="T108" i="30"/>
  <c r="AJ108" i="30"/>
  <c r="AD108" i="30"/>
  <c r="AI108" i="30"/>
  <c r="X108" i="30"/>
  <c r="R108" i="30"/>
  <c r="AH108" i="30"/>
  <c r="AE108" i="30"/>
  <c r="AC108" i="30"/>
  <c r="AA108" i="30"/>
  <c r="AB108" i="30"/>
  <c r="V108" i="30"/>
  <c r="W108" i="30"/>
  <c r="U108" i="30"/>
  <c r="P108" i="30"/>
  <c r="AF108" i="30"/>
  <c r="Z108" i="30"/>
  <c r="O197" i="30"/>
  <c r="V197" i="30"/>
  <c r="Z197" i="30"/>
  <c r="R197" i="30"/>
  <c r="AH197" i="30"/>
  <c r="AD197" i="30"/>
  <c r="AG197" i="30"/>
  <c r="Q197" i="30"/>
  <c r="AF197" i="30"/>
  <c r="P197" i="30"/>
  <c r="AI197" i="30"/>
  <c r="S197" i="30"/>
  <c r="AC197" i="30"/>
  <c r="AB197" i="30"/>
  <c r="AE197" i="30"/>
  <c r="Y197" i="30"/>
  <c r="X197" i="30"/>
  <c r="AA197" i="30"/>
  <c r="U197" i="30"/>
  <c r="AJ197" i="30"/>
  <c r="T197" i="30"/>
  <c r="W197" i="30"/>
  <c r="T57" i="30"/>
  <c r="AB57" i="30"/>
  <c r="AJ57" i="30"/>
  <c r="P57" i="30"/>
  <c r="X57" i="30"/>
  <c r="AF57" i="30"/>
  <c r="V57" i="30"/>
  <c r="AH57" i="30"/>
  <c r="Z57" i="30"/>
  <c r="AD57" i="30"/>
  <c r="R57" i="30"/>
  <c r="AC57" i="30"/>
  <c r="W57" i="30"/>
  <c r="Q57" i="30"/>
  <c r="AM57" i="30" s="1"/>
  <c r="AG57" i="30"/>
  <c r="AR57" i="30" s="1"/>
  <c r="AA57" i="30"/>
  <c r="AL57" i="30" s="1"/>
  <c r="U57" i="30"/>
  <c r="O57" i="30"/>
  <c r="AE57" i="30"/>
  <c r="Y57" i="30"/>
  <c r="S57" i="30"/>
  <c r="AI57" i="30"/>
  <c r="AK204" i="30"/>
  <c r="AW204" i="30"/>
  <c r="AT204" i="30"/>
  <c r="AK207" i="30"/>
  <c r="AW207" i="30"/>
  <c r="O201" i="30"/>
  <c r="V201" i="30"/>
  <c r="Z201" i="30"/>
  <c r="AD201" i="30"/>
  <c r="AH201" i="30"/>
  <c r="R201" i="30"/>
  <c r="Y201" i="30"/>
  <c r="AF201" i="30"/>
  <c r="P201" i="30"/>
  <c r="AA201" i="30"/>
  <c r="U201" i="30"/>
  <c r="AB201" i="30"/>
  <c r="W201" i="30"/>
  <c r="AS201" i="30" s="1"/>
  <c r="AG201" i="30"/>
  <c r="AR201" i="30" s="1"/>
  <c r="Q201" i="30"/>
  <c r="X201" i="30"/>
  <c r="AI201" i="30"/>
  <c r="S201" i="30"/>
  <c r="AC201" i="30"/>
  <c r="AJ201" i="30"/>
  <c r="T201" i="30"/>
  <c r="AE201" i="30"/>
  <c r="S21" i="30"/>
  <c r="Q21" i="30"/>
  <c r="AG21" i="30"/>
  <c r="Y21" i="30"/>
  <c r="AC21" i="30"/>
  <c r="U21" i="30"/>
  <c r="T21" i="30"/>
  <c r="AJ21" i="30"/>
  <c r="AU21" i="30" s="1"/>
  <c r="AD21" i="30"/>
  <c r="AO21" i="30" s="1"/>
  <c r="AE21" i="30"/>
  <c r="AI21" i="30"/>
  <c r="X21" i="30"/>
  <c r="R21" i="30"/>
  <c r="AN21" i="30" s="1"/>
  <c r="AH21" i="30"/>
  <c r="W21" i="30"/>
  <c r="AA21" i="30"/>
  <c r="AB21" i="30"/>
  <c r="V21" i="30"/>
  <c r="O21" i="30"/>
  <c r="P21" i="30"/>
  <c r="AL21" i="30" s="1"/>
  <c r="AF21" i="30"/>
  <c r="Z21" i="30"/>
  <c r="O84" i="30"/>
  <c r="V84" i="30"/>
  <c r="AD84" i="30"/>
  <c r="R84" i="30"/>
  <c r="Z84" i="30"/>
  <c r="AH84" i="30"/>
  <c r="Y84" i="30"/>
  <c r="AJ84" i="30"/>
  <c r="T84" i="30"/>
  <c r="AA84" i="30"/>
  <c r="U84" i="30"/>
  <c r="AF84" i="30"/>
  <c r="P84" i="30"/>
  <c r="W84" i="30"/>
  <c r="AS84" i="30" s="1"/>
  <c r="AG84" i="30"/>
  <c r="Q84" i="30"/>
  <c r="AB84" i="30"/>
  <c r="AI84" i="30"/>
  <c r="S84" i="30"/>
  <c r="AO84" i="30" s="1"/>
  <c r="AC84" i="30"/>
  <c r="AN84" i="30" s="1"/>
  <c r="X84" i="30"/>
  <c r="AE84" i="30"/>
  <c r="AK75" i="30"/>
  <c r="AW75" i="30"/>
  <c r="AP75" i="30"/>
  <c r="AU166" i="30"/>
  <c r="AA102" i="30"/>
  <c r="T102" i="30"/>
  <c r="AJ102" i="30"/>
  <c r="AC102" i="30"/>
  <c r="Z102" i="30"/>
  <c r="O102" i="30"/>
  <c r="AE102" i="30"/>
  <c r="X102" i="30"/>
  <c r="Q102" i="30"/>
  <c r="AG102" i="30"/>
  <c r="AD102" i="30"/>
  <c r="S102" i="30"/>
  <c r="AI102" i="30"/>
  <c r="AB102" i="30"/>
  <c r="U102" i="30"/>
  <c r="R102" i="30"/>
  <c r="AN102" i="30" s="1"/>
  <c r="AH102" i="30"/>
  <c r="W102" i="30"/>
  <c r="P102" i="30"/>
  <c r="AF102" i="30"/>
  <c r="Y102" i="30"/>
  <c r="V102" i="30"/>
  <c r="AR102" i="30" s="1"/>
  <c r="AM189" i="30"/>
  <c r="AK189" i="30"/>
  <c r="AW189" i="30"/>
  <c r="AQ189" i="30"/>
  <c r="AR183" i="30"/>
  <c r="Q83" i="30"/>
  <c r="T83" i="30"/>
  <c r="AB83" i="30"/>
  <c r="AJ83" i="30"/>
  <c r="P83" i="30"/>
  <c r="X83" i="30"/>
  <c r="AF83" i="30"/>
  <c r="AD83" i="30"/>
  <c r="Z83" i="30"/>
  <c r="R83" i="30"/>
  <c r="AH83" i="30"/>
  <c r="V83" i="30"/>
  <c r="AE83" i="30"/>
  <c r="O83" i="30"/>
  <c r="AC83" i="30"/>
  <c r="AA83" i="30"/>
  <c r="Y83" i="30"/>
  <c r="W83" i="30"/>
  <c r="U83" i="30"/>
  <c r="AQ83" i="30" s="1"/>
  <c r="AI83" i="30"/>
  <c r="S83" i="30"/>
  <c r="AG83" i="30"/>
  <c r="AK170" i="30"/>
  <c r="AW170" i="30"/>
  <c r="AN170" i="30"/>
  <c r="AO170" i="30"/>
  <c r="AU12" i="30"/>
  <c r="AA94" i="30"/>
  <c r="T94" i="30"/>
  <c r="AJ94" i="30"/>
  <c r="AC94" i="30"/>
  <c r="Z94" i="30"/>
  <c r="O94" i="30"/>
  <c r="AE94" i="30"/>
  <c r="X94" i="30"/>
  <c r="Q94" i="30"/>
  <c r="AG94" i="30"/>
  <c r="AD94" i="30"/>
  <c r="S94" i="30"/>
  <c r="AI94" i="30"/>
  <c r="AB94" i="30"/>
  <c r="U94" i="30"/>
  <c r="R94" i="30"/>
  <c r="AH94" i="30"/>
  <c r="W94" i="30"/>
  <c r="P94" i="30"/>
  <c r="AF94" i="30"/>
  <c r="Y94" i="30"/>
  <c r="V94" i="30"/>
  <c r="AR94" i="30" s="1"/>
  <c r="AR17" i="30"/>
  <c r="AS17" i="30"/>
  <c r="AK25" i="30"/>
  <c r="CB25" i="30" s="1"/>
  <c r="GB25" i="30" s="1"/>
  <c r="AW25" i="30"/>
  <c r="AN135" i="30"/>
  <c r="AK135" i="30"/>
  <c r="AW135" i="30"/>
  <c r="AR114" i="30"/>
  <c r="AT82" i="30"/>
  <c r="AK192" i="30"/>
  <c r="AW192" i="30"/>
  <c r="AP192" i="30"/>
  <c r="AS160" i="30"/>
  <c r="AW96" i="30"/>
  <c r="AK96" i="30"/>
  <c r="AW32" i="30"/>
  <c r="AK32" i="30"/>
  <c r="CB32" i="30" s="1"/>
  <c r="GB32" i="30" s="1"/>
  <c r="AS32" i="30"/>
  <c r="AP32" i="30"/>
  <c r="AK131" i="30"/>
  <c r="AW131" i="30"/>
  <c r="AW103" i="30"/>
  <c r="AK103" i="30"/>
  <c r="AQ103" i="30"/>
  <c r="AC27" i="30"/>
  <c r="Z27" i="30"/>
  <c r="S27" i="30"/>
  <c r="AI27" i="30"/>
  <c r="AB27" i="30"/>
  <c r="Q27" i="30"/>
  <c r="AG27" i="30"/>
  <c r="AD27" i="30"/>
  <c r="W27" i="30"/>
  <c r="P27" i="30"/>
  <c r="AF27" i="30"/>
  <c r="U27" i="30"/>
  <c r="R27" i="30"/>
  <c r="AH27" i="30"/>
  <c r="AA27" i="30"/>
  <c r="T27" i="30"/>
  <c r="AJ27" i="30"/>
  <c r="Y27" i="30"/>
  <c r="V27" i="30"/>
  <c r="AR27" i="30" s="1"/>
  <c r="O27" i="30"/>
  <c r="AE27" i="30"/>
  <c r="X27" i="30"/>
  <c r="S26" i="30"/>
  <c r="AI26" i="30"/>
  <c r="AB26" i="30"/>
  <c r="U26" i="30"/>
  <c r="R26" i="30"/>
  <c r="AH26" i="30"/>
  <c r="W26" i="30"/>
  <c r="P26" i="30"/>
  <c r="AF26" i="30"/>
  <c r="Y26" i="30"/>
  <c r="V26" i="30"/>
  <c r="AA26" i="30"/>
  <c r="T26" i="30"/>
  <c r="AJ26" i="30"/>
  <c r="AC26" i="30"/>
  <c r="Z26" i="30"/>
  <c r="O26" i="30"/>
  <c r="AE26" i="30"/>
  <c r="X26" i="30"/>
  <c r="Q26" i="30"/>
  <c r="AG26" i="30"/>
  <c r="AD26" i="30"/>
  <c r="AK193" i="30"/>
  <c r="AW193" i="30"/>
  <c r="R69" i="30"/>
  <c r="AH69" i="30"/>
  <c r="AB69" i="30"/>
  <c r="AA69" i="30"/>
  <c r="O69" i="30"/>
  <c r="Y69" i="30"/>
  <c r="AD69" i="30"/>
  <c r="AC69" i="30"/>
  <c r="V69" i="30"/>
  <c r="P69" i="30"/>
  <c r="AF69" i="30"/>
  <c r="AI69" i="30"/>
  <c r="W69" i="30"/>
  <c r="AG69" i="30"/>
  <c r="S69" i="30"/>
  <c r="AO69" i="30" s="1"/>
  <c r="Q69" i="30"/>
  <c r="Z69" i="30"/>
  <c r="T69" i="30"/>
  <c r="AJ69" i="30"/>
  <c r="U69" i="30"/>
  <c r="AE69" i="30"/>
  <c r="X69" i="30"/>
  <c r="Q200" i="30"/>
  <c r="T200" i="30"/>
  <c r="AB200" i="30"/>
  <c r="AJ200" i="30"/>
  <c r="V200" i="30"/>
  <c r="AD200" i="30"/>
  <c r="Z200" i="30"/>
  <c r="P200" i="30"/>
  <c r="X200" i="30"/>
  <c r="AF200" i="30"/>
  <c r="AH200" i="30"/>
  <c r="R200" i="30"/>
  <c r="AE200" i="30"/>
  <c r="O200" i="30"/>
  <c r="AC200" i="30"/>
  <c r="AA200" i="30"/>
  <c r="Y200" i="30"/>
  <c r="W200" i="30"/>
  <c r="U200" i="30"/>
  <c r="AI200" i="30"/>
  <c r="S200" i="30"/>
  <c r="AG200" i="30"/>
  <c r="AK203" i="30"/>
  <c r="AW203" i="30"/>
  <c r="O78" i="30"/>
  <c r="V78" i="30"/>
  <c r="AD78" i="30"/>
  <c r="AH78" i="30"/>
  <c r="Z78" i="30"/>
  <c r="R78" i="30"/>
  <c r="AC78" i="30"/>
  <c r="AB78" i="30"/>
  <c r="W78" i="30"/>
  <c r="Y78" i="30"/>
  <c r="X78" i="30"/>
  <c r="AI78" i="30"/>
  <c r="S78" i="30"/>
  <c r="U78" i="30"/>
  <c r="AJ78" i="30"/>
  <c r="T78" i="30"/>
  <c r="AE78" i="30"/>
  <c r="AG78" i="30"/>
  <c r="AR78" i="30" s="1"/>
  <c r="Q78" i="30"/>
  <c r="AF78" i="30"/>
  <c r="P78" i="30"/>
  <c r="AA78" i="30"/>
  <c r="AK124" i="30"/>
  <c r="AW124" i="30"/>
  <c r="AU60" i="30"/>
  <c r="AL60" i="30"/>
  <c r="AT63" i="30"/>
  <c r="AU63" i="30"/>
  <c r="AL195" i="30"/>
  <c r="AQ195" i="30"/>
  <c r="AW159" i="30"/>
  <c r="AK159" i="30"/>
  <c r="AP159" i="30"/>
  <c r="AO159" i="30"/>
  <c r="AK77" i="30"/>
  <c r="AW77" i="30"/>
  <c r="AL194" i="30"/>
  <c r="AQ194" i="30"/>
  <c r="AU178" i="30"/>
  <c r="AQ50" i="30"/>
  <c r="AM50" i="30"/>
  <c r="AT34" i="30"/>
  <c r="AK34" i="30"/>
  <c r="CB34" i="30" s="1"/>
  <c r="GB34" i="30" s="1"/>
  <c r="AW34" i="30"/>
  <c r="AL34" i="30"/>
  <c r="AR34" i="30"/>
  <c r="AK185" i="30"/>
  <c r="AW185" i="30"/>
  <c r="AP185" i="30"/>
  <c r="AQ185" i="30"/>
  <c r="S117" i="30"/>
  <c r="AI117" i="30"/>
  <c r="AB117" i="30"/>
  <c r="U117" i="30"/>
  <c r="R117" i="30"/>
  <c r="AH117" i="30"/>
  <c r="W117" i="30"/>
  <c r="P117" i="30"/>
  <c r="AF117" i="30"/>
  <c r="Y117" i="30"/>
  <c r="V117" i="30"/>
  <c r="AA117" i="30"/>
  <c r="T117" i="30"/>
  <c r="AJ117" i="30"/>
  <c r="AC117" i="30"/>
  <c r="Z117" i="30"/>
  <c r="O117" i="30"/>
  <c r="AE117" i="30"/>
  <c r="X117" i="30"/>
  <c r="Q117" i="30"/>
  <c r="AG117" i="30"/>
  <c r="AD117" i="30"/>
  <c r="AU85" i="30"/>
  <c r="AS11" i="30"/>
  <c r="AS144" i="30"/>
  <c r="AK128" i="30"/>
  <c r="AW128" i="30"/>
  <c r="AP128" i="30"/>
  <c r="AQ128" i="30"/>
  <c r="AK80" i="30"/>
  <c r="AW80" i="30"/>
  <c r="AO64" i="30"/>
  <c r="AT41" i="30"/>
  <c r="AN41" i="30"/>
  <c r="AS132" i="30"/>
  <c r="AR132" i="30"/>
  <c r="AO116" i="30"/>
  <c r="Q36" i="30"/>
  <c r="R36" i="30"/>
  <c r="Z36" i="30"/>
  <c r="AH36" i="30"/>
  <c r="V36" i="30"/>
  <c r="AD36" i="30"/>
  <c r="P36" i="30"/>
  <c r="X36" i="30"/>
  <c r="AF36" i="30"/>
  <c r="AJ36" i="30"/>
  <c r="AB36" i="30"/>
  <c r="T36" i="30"/>
  <c r="AE36" i="30"/>
  <c r="O36" i="30"/>
  <c r="AG36" i="30"/>
  <c r="AA36" i="30"/>
  <c r="AC36" i="30"/>
  <c r="W36" i="30"/>
  <c r="Y36" i="30"/>
  <c r="AI36" i="30"/>
  <c r="S36" i="30"/>
  <c r="U36" i="30"/>
  <c r="AQ139" i="30"/>
  <c r="AK143" i="30"/>
  <c r="AW143" i="30"/>
  <c r="AP143" i="30"/>
  <c r="AN143" i="30"/>
  <c r="AO143" i="30"/>
  <c r="AM182" i="30"/>
  <c r="AP54" i="30"/>
  <c r="AL205" i="30"/>
  <c r="AL151" i="30"/>
  <c r="AQ151" i="30"/>
  <c r="AC138" i="30"/>
  <c r="Z138" i="30"/>
  <c r="S138" i="30"/>
  <c r="AI138" i="30"/>
  <c r="AB138" i="30"/>
  <c r="Q138" i="30"/>
  <c r="AG138" i="30"/>
  <c r="AD138" i="30"/>
  <c r="W138" i="30"/>
  <c r="P138" i="30"/>
  <c r="AF138" i="30"/>
  <c r="U138" i="30"/>
  <c r="R138" i="30"/>
  <c r="AN138" i="30" s="1"/>
  <c r="AH138" i="30"/>
  <c r="AA138" i="30"/>
  <c r="T138" i="30"/>
  <c r="AJ138" i="30"/>
  <c r="Y138" i="30"/>
  <c r="V138" i="30"/>
  <c r="AR138" i="30" s="1"/>
  <c r="O138" i="30"/>
  <c r="AE138" i="30"/>
  <c r="X138" i="30"/>
  <c r="AU74" i="30"/>
  <c r="AO74" i="30"/>
  <c r="AQ74" i="30"/>
  <c r="AO173" i="30"/>
  <c r="AN173" i="30"/>
  <c r="AK104" i="30"/>
  <c r="AW104" i="30"/>
  <c r="AS104" i="30"/>
  <c r="AO104" i="30"/>
  <c r="AQ104" i="30"/>
  <c r="X55" i="30"/>
  <c r="AJ55" i="30"/>
  <c r="T55" i="30"/>
  <c r="AD55" i="30"/>
  <c r="AB55" i="30"/>
  <c r="AF55" i="30"/>
  <c r="P55" i="30"/>
  <c r="V55" i="30"/>
  <c r="Q55" i="30"/>
  <c r="AM55" i="30" s="1"/>
  <c r="AG55" i="30"/>
  <c r="AA55" i="30"/>
  <c r="Z55" i="30"/>
  <c r="U55" i="30"/>
  <c r="O55" i="30"/>
  <c r="AE55" i="30"/>
  <c r="AP55" i="30" s="1"/>
  <c r="R55" i="30"/>
  <c r="Y55" i="30"/>
  <c r="S55" i="30"/>
  <c r="AI55" i="30"/>
  <c r="AC55" i="30"/>
  <c r="W55" i="30"/>
  <c r="AH55" i="30"/>
  <c r="AS187" i="30"/>
  <c r="AA190" i="30"/>
  <c r="T190" i="30"/>
  <c r="AJ190" i="30"/>
  <c r="AC190" i="30"/>
  <c r="Z190" i="30"/>
  <c r="O190" i="30"/>
  <c r="AE190" i="30"/>
  <c r="X190" i="30"/>
  <c r="Q190" i="30"/>
  <c r="AG190" i="30"/>
  <c r="AD190" i="30"/>
  <c r="S190" i="30"/>
  <c r="AI190" i="30"/>
  <c r="AB190" i="30"/>
  <c r="U190" i="30"/>
  <c r="R190" i="30"/>
  <c r="AN190" i="30" s="1"/>
  <c r="AH190" i="30"/>
  <c r="W190" i="30"/>
  <c r="P190" i="30"/>
  <c r="AF190" i="30"/>
  <c r="Y190" i="30"/>
  <c r="V190" i="30"/>
  <c r="AR190" i="30" s="1"/>
  <c r="AA121" i="30"/>
  <c r="T121" i="30"/>
  <c r="AJ121" i="30"/>
  <c r="AC121" i="30"/>
  <c r="Z121" i="30"/>
  <c r="O121" i="30"/>
  <c r="AE121" i="30"/>
  <c r="X121" i="30"/>
  <c r="Q121" i="30"/>
  <c r="AG121" i="30"/>
  <c r="AD121" i="30"/>
  <c r="S121" i="30"/>
  <c r="AI121" i="30"/>
  <c r="AB121" i="30"/>
  <c r="U121" i="30"/>
  <c r="R121" i="30"/>
  <c r="AN121" i="30" s="1"/>
  <c r="AH121" i="30"/>
  <c r="W121" i="30"/>
  <c r="P121" i="30"/>
  <c r="AF121" i="30"/>
  <c r="Y121" i="30"/>
  <c r="V121" i="30"/>
  <c r="AC162" i="30"/>
  <c r="Z162" i="30"/>
  <c r="S162" i="30"/>
  <c r="AI162" i="30"/>
  <c r="AB162" i="30"/>
  <c r="Q162" i="30"/>
  <c r="AG162" i="30"/>
  <c r="AD162" i="30"/>
  <c r="W162" i="30"/>
  <c r="P162" i="30"/>
  <c r="AF162" i="30"/>
  <c r="U162" i="30"/>
  <c r="R162" i="30"/>
  <c r="AN162" i="30" s="1"/>
  <c r="AH162" i="30"/>
  <c r="AA162" i="30"/>
  <c r="T162" i="30"/>
  <c r="AJ162" i="30"/>
  <c r="Y162" i="30"/>
  <c r="V162" i="30"/>
  <c r="AR162" i="30" s="1"/>
  <c r="O162" i="30"/>
  <c r="AE162" i="30"/>
  <c r="X162" i="30"/>
  <c r="AQ97" i="30"/>
  <c r="AT97" i="30"/>
  <c r="AU97" i="30"/>
  <c r="S153" i="30"/>
  <c r="AI153" i="30"/>
  <c r="AB153" i="30"/>
  <c r="U153" i="30"/>
  <c r="R153" i="30"/>
  <c r="AH153" i="30"/>
  <c r="W153" i="30"/>
  <c r="P153" i="30"/>
  <c r="AF153" i="30"/>
  <c r="Y153" i="30"/>
  <c r="V153" i="30"/>
  <c r="AA153" i="30"/>
  <c r="T153" i="30"/>
  <c r="AJ153" i="30"/>
  <c r="AC153" i="30"/>
  <c r="Z153" i="30"/>
  <c r="O153" i="30"/>
  <c r="AE153" i="30"/>
  <c r="X153" i="30"/>
  <c r="Q153" i="30"/>
  <c r="AG153" i="30"/>
  <c r="AD153" i="30"/>
  <c r="O199" i="30"/>
  <c r="V199" i="30"/>
  <c r="Z199" i="30"/>
  <c r="AH199" i="30"/>
  <c r="AD199" i="30"/>
  <c r="R199" i="30"/>
  <c r="U199" i="30"/>
  <c r="X199" i="30"/>
  <c r="AE199" i="30"/>
  <c r="AG199" i="30"/>
  <c r="AR199" i="30" s="1"/>
  <c r="Q199" i="30"/>
  <c r="AJ199" i="30"/>
  <c r="T199" i="30"/>
  <c r="AP199" i="30" s="1"/>
  <c r="AA199" i="30"/>
  <c r="AC199" i="30"/>
  <c r="AF199" i="30"/>
  <c r="P199" i="30"/>
  <c r="W199" i="30"/>
  <c r="Y199" i="30"/>
  <c r="AB199" i="30"/>
  <c r="AI199" i="30"/>
  <c r="S199" i="30"/>
  <c r="AK38" i="30"/>
  <c r="CB38" i="30" s="1"/>
  <c r="GB38" i="30" s="1"/>
  <c r="AW38" i="30"/>
  <c r="AM38" i="30"/>
  <c r="AW29" i="30"/>
  <c r="AK29" i="30"/>
  <c r="CB29" i="30" s="1"/>
  <c r="GB29" i="30" s="1"/>
  <c r="AO29" i="30"/>
  <c r="S105" i="30"/>
  <c r="Y105" i="30"/>
  <c r="Q105" i="30"/>
  <c r="AG105" i="30"/>
  <c r="W105" i="30"/>
  <c r="AC105" i="30"/>
  <c r="AA105" i="30"/>
  <c r="R105" i="30"/>
  <c r="AH105" i="30"/>
  <c r="AB105" i="30"/>
  <c r="O105" i="30"/>
  <c r="U105" i="30"/>
  <c r="V105" i="30"/>
  <c r="P105" i="30"/>
  <c r="AF105" i="30"/>
  <c r="Z105" i="30"/>
  <c r="T105" i="30"/>
  <c r="AJ105" i="30"/>
  <c r="AU105" i="30" s="1"/>
  <c r="AE105" i="30"/>
  <c r="AI105" i="30"/>
  <c r="AD105" i="30"/>
  <c r="AO105" i="30" s="1"/>
  <c r="X105" i="30"/>
  <c r="AK115" i="30"/>
  <c r="AW115" i="30"/>
  <c r="AP115" i="30"/>
  <c r="AU186" i="30"/>
  <c r="AT90" i="30"/>
  <c r="AP58" i="30"/>
  <c r="AT58" i="30"/>
  <c r="O13" i="30"/>
  <c r="AW13" i="30" s="1"/>
  <c r="W13" i="30"/>
  <c r="AE13" i="30"/>
  <c r="Q13" i="30"/>
  <c r="Y13" i="30"/>
  <c r="AG13" i="30"/>
  <c r="S13" i="30"/>
  <c r="AA13" i="30"/>
  <c r="AI13" i="30"/>
  <c r="U13" i="30"/>
  <c r="AC13" i="30"/>
  <c r="R13" i="30"/>
  <c r="AH13" i="30"/>
  <c r="AB13" i="30"/>
  <c r="V13" i="30"/>
  <c r="P13" i="30"/>
  <c r="AL13" i="30" s="1"/>
  <c r="AF13" i="30"/>
  <c r="Z13" i="30"/>
  <c r="T13" i="30"/>
  <c r="AP13" i="30" s="1"/>
  <c r="AJ13" i="30"/>
  <c r="AD13" i="30"/>
  <c r="X13" i="30"/>
  <c r="AW152" i="30"/>
  <c r="AK152" i="30"/>
  <c r="AP152" i="30"/>
  <c r="AQ152" i="30"/>
  <c r="Q40" i="30"/>
  <c r="P40" i="30"/>
  <c r="X40" i="30"/>
  <c r="AF40" i="30"/>
  <c r="T40" i="30"/>
  <c r="AB40" i="30"/>
  <c r="AJ40" i="30"/>
  <c r="V40" i="30"/>
  <c r="AD40" i="30"/>
  <c r="AH40" i="30"/>
  <c r="R40" i="30"/>
  <c r="Z40" i="30"/>
  <c r="W40" i="30"/>
  <c r="Y40" i="30"/>
  <c r="AI40" i="30"/>
  <c r="AT40" i="30" s="1"/>
  <c r="S40" i="30"/>
  <c r="U40" i="30"/>
  <c r="AE40" i="30"/>
  <c r="O40" i="30"/>
  <c r="AG40" i="30"/>
  <c r="AA40" i="30"/>
  <c r="AC40" i="30"/>
  <c r="S188" i="30"/>
  <c r="AI188" i="30"/>
  <c r="AB188" i="30"/>
  <c r="U188" i="30"/>
  <c r="R188" i="30"/>
  <c r="AH188" i="30"/>
  <c r="W188" i="30"/>
  <c r="P188" i="30"/>
  <c r="AF188" i="30"/>
  <c r="Y188" i="30"/>
  <c r="V188" i="30"/>
  <c r="AA188" i="30"/>
  <c r="T188" i="30"/>
  <c r="AJ188" i="30"/>
  <c r="AC188" i="30"/>
  <c r="Z188" i="30"/>
  <c r="O188" i="30"/>
  <c r="AE188" i="30"/>
  <c r="X188" i="30"/>
  <c r="Q188" i="30"/>
  <c r="AG188" i="30"/>
  <c r="AD188" i="30"/>
  <c r="O92" i="30"/>
  <c r="AE92" i="30"/>
  <c r="X92" i="30"/>
  <c r="Q92" i="30"/>
  <c r="AG92" i="30"/>
  <c r="AD92" i="30"/>
  <c r="S92" i="30"/>
  <c r="AI92" i="30"/>
  <c r="AB92" i="30"/>
  <c r="U92" i="30"/>
  <c r="R92" i="30"/>
  <c r="AH92" i="30"/>
  <c r="W92" i="30"/>
  <c r="P92" i="30"/>
  <c r="AF92" i="30"/>
  <c r="Y92" i="30"/>
  <c r="V92" i="30"/>
  <c r="AR92" i="30" s="1"/>
  <c r="AA92" i="30"/>
  <c r="T92" i="30"/>
  <c r="AJ92" i="30"/>
  <c r="AC92" i="30"/>
  <c r="Z92" i="30"/>
  <c r="AK206" i="30"/>
  <c r="AW206" i="30"/>
  <c r="U181" i="30"/>
  <c r="R181" i="30"/>
  <c r="AH181" i="30"/>
  <c r="AA181" i="30"/>
  <c r="T181" i="30"/>
  <c r="AJ181" i="30"/>
  <c r="Y181" i="30"/>
  <c r="V181" i="30"/>
  <c r="O181" i="30"/>
  <c r="AE181" i="30"/>
  <c r="X181" i="30"/>
  <c r="AC181" i="30"/>
  <c r="Z181" i="30"/>
  <c r="S181" i="30"/>
  <c r="AI181" i="30"/>
  <c r="AB181" i="30"/>
  <c r="Q181" i="30"/>
  <c r="AG181" i="30"/>
  <c r="AD181" i="30"/>
  <c r="W181" i="30"/>
  <c r="P181" i="30"/>
  <c r="AF181" i="30"/>
  <c r="AT207" i="30"/>
  <c r="U167" i="30"/>
  <c r="R167" i="30"/>
  <c r="AH167" i="30"/>
  <c r="AA167" i="30"/>
  <c r="T167" i="30"/>
  <c r="AJ167" i="30"/>
  <c r="Y167" i="30"/>
  <c r="V167" i="30"/>
  <c r="O167" i="30"/>
  <c r="AE167" i="30"/>
  <c r="X167" i="30"/>
  <c r="AC167" i="30"/>
  <c r="Z167" i="30"/>
  <c r="S167" i="30"/>
  <c r="AI167" i="30"/>
  <c r="AB167" i="30"/>
  <c r="Q167" i="30"/>
  <c r="AG167" i="30"/>
  <c r="AD167" i="30"/>
  <c r="W167" i="30"/>
  <c r="P167" i="30"/>
  <c r="AF167" i="30"/>
  <c r="O165" i="30"/>
  <c r="R165" i="30"/>
  <c r="AB165" i="30"/>
  <c r="AJ165" i="30"/>
  <c r="X165" i="30"/>
  <c r="AF165" i="30"/>
  <c r="V165" i="30"/>
  <c r="Z165" i="30"/>
  <c r="AD165" i="30"/>
  <c r="AH165" i="30"/>
  <c r="Y165" i="30"/>
  <c r="W165" i="30"/>
  <c r="U165" i="30"/>
  <c r="AI165" i="30"/>
  <c r="S165" i="30"/>
  <c r="AG165" i="30"/>
  <c r="Q165" i="30"/>
  <c r="T165" i="30"/>
  <c r="AE165" i="30"/>
  <c r="AC165" i="30"/>
  <c r="P165" i="30"/>
  <c r="AA165" i="30"/>
  <c r="AT53" i="30"/>
  <c r="O48" i="30"/>
  <c r="Z48" i="30"/>
  <c r="R48" i="30"/>
  <c r="AH48" i="30"/>
  <c r="V48" i="30"/>
  <c r="AD48" i="30"/>
  <c r="AC48" i="30"/>
  <c r="AF48" i="30"/>
  <c r="P48" i="30"/>
  <c r="AA48" i="30"/>
  <c r="Y48" i="30"/>
  <c r="AB48" i="30"/>
  <c r="W48" i="30"/>
  <c r="U48" i="30"/>
  <c r="X48" i="30"/>
  <c r="AI48" i="30"/>
  <c r="S48" i="30"/>
  <c r="AG48" i="30"/>
  <c r="Q48" i="30"/>
  <c r="AJ48" i="30"/>
  <c r="T48" i="30"/>
  <c r="AE48" i="30"/>
  <c r="AP39" i="30"/>
  <c r="AK39" i="30"/>
  <c r="CB39" i="30" s="1"/>
  <c r="GB39" i="30" s="1"/>
  <c r="AW39" i="30"/>
  <c r="U20" i="30"/>
  <c r="R20" i="30"/>
  <c r="AH20" i="30"/>
  <c r="AA20" i="30"/>
  <c r="T20" i="30"/>
  <c r="AJ20" i="30"/>
  <c r="Y20" i="30"/>
  <c r="V20" i="30"/>
  <c r="O20" i="30"/>
  <c r="AE20" i="30"/>
  <c r="X20" i="30"/>
  <c r="AC20" i="30"/>
  <c r="Z20" i="30"/>
  <c r="S20" i="30"/>
  <c r="AI20" i="30"/>
  <c r="AB20" i="30"/>
  <c r="Q20" i="30"/>
  <c r="AG20" i="30"/>
  <c r="AD20" i="30"/>
  <c r="W20" i="30"/>
  <c r="P20" i="30"/>
  <c r="AF20" i="30"/>
  <c r="AW166" i="30"/>
  <c r="AK166" i="30"/>
  <c r="AK22" i="30"/>
  <c r="CB22" i="30" s="1"/>
  <c r="GB22" i="30" s="1"/>
  <c r="AW22" i="30"/>
  <c r="AP22" i="30"/>
  <c r="AL52" i="30"/>
  <c r="AW52" i="30"/>
  <c r="AK52" i="30"/>
  <c r="AT183" i="30"/>
  <c r="AU183" i="30"/>
  <c r="AL170" i="30"/>
  <c r="AQ170" i="30"/>
  <c r="Q42" i="30"/>
  <c r="R42" i="30"/>
  <c r="Z42" i="30"/>
  <c r="AH42" i="30"/>
  <c r="V42" i="30"/>
  <c r="AD42" i="30"/>
  <c r="P42" i="30"/>
  <c r="X42" i="30"/>
  <c r="AF42" i="30"/>
  <c r="T42" i="30"/>
  <c r="AB42" i="30"/>
  <c r="AJ42" i="30"/>
  <c r="AA42" i="30"/>
  <c r="U42" i="30"/>
  <c r="W42" i="30"/>
  <c r="AG42" i="30"/>
  <c r="AI42" i="30"/>
  <c r="S42" i="30"/>
  <c r="AC42" i="30"/>
  <c r="AE42" i="30"/>
  <c r="O42" i="30"/>
  <c r="Y42" i="30"/>
  <c r="AS87" i="30"/>
  <c r="AQ76" i="30"/>
  <c r="AU76" i="30"/>
  <c r="AW12" i="30"/>
  <c r="AK12" i="30"/>
  <c r="CB12" i="30" s="1"/>
  <c r="GB12" i="30" s="1"/>
  <c r="AP12" i="30"/>
  <c r="AN12" i="30"/>
  <c r="AO12" i="30"/>
  <c r="AL59" i="30"/>
  <c r="W62" i="30"/>
  <c r="P62" i="30"/>
  <c r="AF62" i="30"/>
  <c r="Y62" i="30"/>
  <c r="V62" i="30"/>
  <c r="AA62" i="30"/>
  <c r="T62" i="30"/>
  <c r="AJ62" i="30"/>
  <c r="AC62" i="30"/>
  <c r="Z62" i="30"/>
  <c r="O62" i="30"/>
  <c r="AE62" i="30"/>
  <c r="X62" i="30"/>
  <c r="Q62" i="30"/>
  <c r="AG62" i="30"/>
  <c r="AD62" i="30"/>
  <c r="S62" i="30"/>
  <c r="AI62" i="30"/>
  <c r="AB62" i="30"/>
  <c r="U62" i="30"/>
  <c r="R62" i="30"/>
  <c r="AN62" i="30" s="1"/>
  <c r="AH62" i="30"/>
  <c r="AQ17" i="30"/>
  <c r="AU17" i="30"/>
  <c r="AQ135" i="30"/>
  <c r="AS135" i="30"/>
  <c r="T23" i="30"/>
  <c r="AC23" i="30"/>
  <c r="Z23" i="30"/>
  <c r="W23" i="30"/>
  <c r="S23" i="30"/>
  <c r="AJ23" i="30"/>
  <c r="R23" i="30"/>
  <c r="AG23" i="30"/>
  <c r="AD23" i="30"/>
  <c r="AA23" i="30"/>
  <c r="X23" i="30"/>
  <c r="U23" i="30"/>
  <c r="O23" i="30"/>
  <c r="AH23" i="30"/>
  <c r="AE23" i="30"/>
  <c r="AB23" i="30"/>
  <c r="P23" i="30"/>
  <c r="Y23" i="30"/>
  <c r="AU23" i="30" s="1"/>
  <c r="V23" i="30"/>
  <c r="Q23" i="30"/>
  <c r="AI23" i="30"/>
  <c r="AF23" i="30"/>
  <c r="AL130" i="30"/>
  <c r="AM130" i="30"/>
  <c r="AK130" i="30"/>
  <c r="AW130" i="30"/>
  <c r="AP114" i="30"/>
  <c r="AQ114" i="30"/>
  <c r="AT114" i="30"/>
  <c r="AU114" i="30"/>
  <c r="AM82" i="30"/>
  <c r="AQ82" i="30"/>
  <c r="AT66" i="30"/>
  <c r="AM192" i="30"/>
  <c r="AK160" i="30"/>
  <c r="AW160" i="30"/>
  <c r="AP160" i="30"/>
  <c r="AQ160" i="30"/>
  <c r="AM96" i="30"/>
  <c r="AL96" i="30"/>
  <c r="AN32" i="30"/>
  <c r="AM131" i="30"/>
  <c r="AL131" i="30"/>
  <c r="AR103" i="30"/>
  <c r="AN68" i="30"/>
  <c r="AW171" i="30"/>
  <c r="AK171" i="30"/>
  <c r="AP171" i="30"/>
  <c r="U175" i="30"/>
  <c r="R175" i="30"/>
  <c r="AH175" i="30"/>
  <c r="AA175" i="30"/>
  <c r="T175" i="30"/>
  <c r="AJ175" i="30"/>
  <c r="Y175" i="30"/>
  <c r="V175" i="30"/>
  <c r="O175" i="30"/>
  <c r="AE175" i="30"/>
  <c r="X175" i="30"/>
  <c r="AC175" i="30"/>
  <c r="Z175" i="30"/>
  <c r="S175" i="30"/>
  <c r="AI175" i="30"/>
  <c r="AB175" i="30"/>
  <c r="Q175" i="30"/>
  <c r="AG175" i="30"/>
  <c r="AD175" i="30"/>
  <c r="W175" i="30"/>
  <c r="P175" i="30"/>
  <c r="AF175" i="30"/>
  <c r="AT70" i="30"/>
  <c r="AW70" i="30"/>
  <c r="AK70" i="30"/>
  <c r="U137" i="30"/>
  <c r="W137" i="30"/>
  <c r="AE137" i="30"/>
  <c r="Q137" i="30"/>
  <c r="AA137" i="30"/>
  <c r="AI137" i="30"/>
  <c r="Y137" i="30"/>
  <c r="S137" i="30"/>
  <c r="AD137" i="30"/>
  <c r="O137" i="30"/>
  <c r="AW137" i="30" s="1"/>
  <c r="AG137" i="30"/>
  <c r="AJ137" i="30"/>
  <c r="P137" i="30"/>
  <c r="AL137" i="30" s="1"/>
  <c r="AF137" i="30"/>
  <c r="AH137" i="30"/>
  <c r="T137" i="30"/>
  <c r="R137" i="30"/>
  <c r="AC137" i="30"/>
  <c r="X137" i="30"/>
  <c r="V137" i="30"/>
  <c r="AB137" i="30"/>
  <c r="Z137" i="30"/>
  <c r="AK137" i="30" s="1"/>
  <c r="S10" i="30"/>
  <c r="AI10" i="30"/>
  <c r="AB10" i="30"/>
  <c r="U10" i="30"/>
  <c r="R10" i="30"/>
  <c r="AH10" i="30"/>
  <c r="W10" i="30"/>
  <c r="P10" i="30"/>
  <c r="AF10" i="30"/>
  <c r="Y10" i="30"/>
  <c r="V10" i="30"/>
  <c r="AA10" i="30"/>
  <c r="T10" i="30"/>
  <c r="AJ10" i="30"/>
  <c r="AC10" i="30"/>
  <c r="Z10" i="30"/>
  <c r="O10" i="30"/>
  <c r="AE10" i="30"/>
  <c r="X10" i="30"/>
  <c r="Q10" i="30"/>
  <c r="AG10" i="30"/>
  <c r="AD10" i="30"/>
  <c r="AO193" i="30"/>
  <c r="AL9" i="30"/>
  <c r="CC9" i="30" s="1"/>
  <c r="GC9" i="30" s="1"/>
  <c r="AW81" i="30"/>
  <c r="AK81" i="30"/>
  <c r="AL81" i="30"/>
  <c r="AK49" i="30"/>
  <c r="AW49" i="30"/>
  <c r="AT49" i="30"/>
  <c r="AK184" i="30"/>
  <c r="AW184" i="30"/>
  <c r="AP184" i="30"/>
  <c r="O88" i="30"/>
  <c r="V88" i="30"/>
  <c r="AD88" i="30"/>
  <c r="R88" i="30"/>
  <c r="Z88" i="30"/>
  <c r="AH88" i="30"/>
  <c r="AG88" i="30"/>
  <c r="Q88" i="30"/>
  <c r="AJ88" i="30"/>
  <c r="T88" i="30"/>
  <c r="AI88" i="30"/>
  <c r="S88" i="30"/>
  <c r="AC88" i="30"/>
  <c r="AF88" i="30"/>
  <c r="P88" i="30"/>
  <c r="AE88" i="30"/>
  <c r="Y88" i="30"/>
  <c r="AB88" i="30"/>
  <c r="AA88" i="30"/>
  <c r="U88" i="30"/>
  <c r="X88" i="30"/>
  <c r="W88" i="30"/>
  <c r="AS88" i="30" s="1"/>
  <c r="AM203" i="30"/>
  <c r="AP203" i="30"/>
  <c r="AT203" i="30"/>
  <c r="AC179" i="30"/>
  <c r="Z179" i="30"/>
  <c r="S179" i="30"/>
  <c r="AI179" i="30"/>
  <c r="AB179" i="30"/>
  <c r="Q179" i="30"/>
  <c r="AG179" i="30"/>
  <c r="AD179" i="30"/>
  <c r="W179" i="30"/>
  <c r="P179" i="30"/>
  <c r="AF179" i="30"/>
  <c r="U179" i="30"/>
  <c r="R179" i="30"/>
  <c r="AH179" i="30"/>
  <c r="AA179" i="30"/>
  <c r="T179" i="30"/>
  <c r="AJ179" i="30"/>
  <c r="Y179" i="30"/>
  <c r="V179" i="30"/>
  <c r="AR179" i="30" s="1"/>
  <c r="O179" i="30"/>
  <c r="AE179" i="30"/>
  <c r="X179" i="30"/>
  <c r="AS124" i="30"/>
  <c r="AR124" i="30"/>
  <c r="AN60" i="30"/>
  <c r="AO63" i="30"/>
  <c r="AS195" i="30"/>
  <c r="AL159" i="30"/>
  <c r="AQ159" i="30"/>
  <c r="AC177" i="30"/>
  <c r="Z177" i="30"/>
  <c r="S177" i="30"/>
  <c r="AI177" i="30"/>
  <c r="AB177" i="30"/>
  <c r="Q177" i="30"/>
  <c r="AG177" i="30"/>
  <c r="AD177" i="30"/>
  <c r="W177" i="30"/>
  <c r="P177" i="30"/>
  <c r="AF177" i="30"/>
  <c r="U177" i="30"/>
  <c r="R177" i="30"/>
  <c r="AN177" i="30" s="1"/>
  <c r="AH177" i="30"/>
  <c r="AA177" i="30"/>
  <c r="T177" i="30"/>
  <c r="AJ177" i="30"/>
  <c r="Y177" i="30"/>
  <c r="V177" i="30"/>
  <c r="AR177" i="30" s="1"/>
  <c r="O177" i="30"/>
  <c r="AE177" i="30"/>
  <c r="X177" i="30"/>
  <c r="AR194" i="30"/>
  <c r="AK178" i="30"/>
  <c r="AW178" i="30"/>
  <c r="AN178" i="30"/>
  <c r="AO178" i="30"/>
  <c r="AR50" i="30"/>
  <c r="AO85" i="30"/>
  <c r="AK11" i="30"/>
  <c r="CB11" i="30" s="1"/>
  <c r="GB11" i="30" s="1"/>
  <c r="AW11" i="30"/>
  <c r="Z33" i="30"/>
  <c r="T33" i="30"/>
  <c r="AJ33" i="30"/>
  <c r="U33" i="30"/>
  <c r="AE33" i="30"/>
  <c r="AD33" i="30"/>
  <c r="X33" i="30"/>
  <c r="S33" i="30"/>
  <c r="AC33" i="30"/>
  <c r="Q33" i="30"/>
  <c r="R33" i="30"/>
  <c r="AH33" i="30"/>
  <c r="AB33" i="30"/>
  <c r="AA33" i="30"/>
  <c r="O33" i="30"/>
  <c r="Y33" i="30"/>
  <c r="V33" i="30"/>
  <c r="P33" i="30"/>
  <c r="AL33" i="30" s="1"/>
  <c r="AF33" i="30"/>
  <c r="AI33" i="30"/>
  <c r="W33" i="30"/>
  <c r="AG33" i="30"/>
  <c r="AK144" i="30"/>
  <c r="AW144" i="30"/>
  <c r="AP144" i="30"/>
  <c r="AM80" i="30"/>
  <c r="AR64" i="30"/>
  <c r="AK41" i="30"/>
  <c r="CB41" i="30" s="1"/>
  <c r="GB41" i="30" s="1"/>
  <c r="AW41" i="30"/>
  <c r="AK196" i="30"/>
  <c r="AW196" i="30"/>
  <c r="AT132" i="30"/>
  <c r="AU132" i="30"/>
  <c r="AW116" i="30"/>
  <c r="AK116" i="30"/>
  <c r="AK139" i="30"/>
  <c r="AW139" i="30"/>
  <c r="AW8" i="30"/>
  <c r="AX8" i="30"/>
  <c r="BF8" i="30"/>
  <c r="BB8" i="30"/>
  <c r="BD8" i="30"/>
  <c r="AZ8" i="30"/>
  <c r="BG8" i="30"/>
  <c r="BC8" i="30"/>
  <c r="AY8" i="30"/>
  <c r="BE8" i="30"/>
  <c r="BA8" i="30"/>
  <c r="AK8" i="30"/>
  <c r="AT8" i="30"/>
  <c r="AN8" i="30"/>
  <c r="AM8" i="30"/>
  <c r="AS8" i="30"/>
  <c r="AO8" i="30"/>
  <c r="AQ8" i="30"/>
  <c r="AR8" i="30"/>
  <c r="AL8" i="30"/>
  <c r="AP8" i="30"/>
  <c r="AU8" i="30"/>
  <c r="AL25" i="30" l="1"/>
  <c r="AM41" i="30"/>
  <c r="AP41" i="30"/>
  <c r="HR25" i="30"/>
  <c r="O27" i="85" s="1"/>
  <c r="X34" i="85"/>
  <c r="X18" i="85"/>
  <c r="AL41" i="30"/>
  <c r="X32" i="85"/>
  <c r="FA20" i="37"/>
  <c r="FA11" i="37"/>
  <c r="FA24" i="37"/>
  <c r="Q8" i="65"/>
  <c r="H8" i="65"/>
  <c r="W15" i="65"/>
  <c r="Q74" i="66" s="1"/>
  <c r="AC34" i="65"/>
  <c r="O3" i="65"/>
  <c r="O6" i="65"/>
  <c r="AC23" i="65"/>
  <c r="L12" i="65"/>
  <c r="AC29" i="65"/>
  <c r="AC50" i="65"/>
  <c r="X53" i="65"/>
  <c r="AC31" i="65"/>
  <c r="I19" i="65"/>
  <c r="AC20" i="65"/>
  <c r="AN39" i="30"/>
  <c r="J44" i="37"/>
  <c r="EX44" i="37" s="1"/>
  <c r="J12" i="37"/>
  <c r="J16" i="37"/>
  <c r="J23" i="37"/>
  <c r="J40" i="37"/>
  <c r="EX40" i="37" s="1"/>
  <c r="FQ40" i="37" s="1"/>
  <c r="J30" i="37"/>
  <c r="EX30" i="37" s="1"/>
  <c r="FQ30" i="37" s="1"/>
  <c r="J29" i="37"/>
  <c r="EX29" i="37" s="1"/>
  <c r="FQ29" i="37" s="1"/>
  <c r="J25" i="37"/>
  <c r="J39" i="37"/>
  <c r="J26" i="37"/>
  <c r="EX26" i="37" s="1"/>
  <c r="FQ26" i="37" s="1"/>
  <c r="E3" i="65"/>
  <c r="U7" i="66" s="1"/>
  <c r="AF4" i="65"/>
  <c r="Q12" i="65"/>
  <c r="S20" i="65"/>
  <c r="I22" i="65"/>
  <c r="AC35" i="65"/>
  <c r="S23" i="65"/>
  <c r="AC33" i="65"/>
  <c r="AC21" i="65"/>
  <c r="I20" i="65"/>
  <c r="AC32" i="65"/>
  <c r="S22" i="65"/>
  <c r="Y8" i="65"/>
  <c r="V10" i="65"/>
  <c r="G12" i="65" s="1"/>
  <c r="AC37" i="65"/>
  <c r="AC30" i="65"/>
  <c r="S21" i="65"/>
  <c r="S19" i="65"/>
  <c r="B43" i="65"/>
  <c r="D43" i="65"/>
  <c r="AC38" i="65"/>
  <c r="AR192" i="30"/>
  <c r="AO166" i="30"/>
  <c r="HR40" i="30"/>
  <c r="O42" i="85" s="1"/>
  <c r="AL198" i="30"/>
  <c r="HR38" i="30"/>
  <c r="O40" i="85" s="1"/>
  <c r="HR42" i="30"/>
  <c r="O44" i="85" s="1"/>
  <c r="AM166" i="30"/>
  <c r="AN82" i="30"/>
  <c r="AR169" i="30"/>
  <c r="AR82" i="30"/>
  <c r="HR11" i="30"/>
  <c r="O13" i="85" s="1"/>
  <c r="AM66" i="30"/>
  <c r="AO198" i="30"/>
  <c r="AS53" i="30"/>
  <c r="HR31" i="30"/>
  <c r="O33" i="85" s="1"/>
  <c r="AN171" i="30"/>
  <c r="AQ53" i="30"/>
  <c r="AN96" i="30"/>
  <c r="FA13" i="37"/>
  <c r="FQ13" i="37"/>
  <c r="FA14" i="37"/>
  <c r="FQ19" i="37"/>
  <c r="FQ14" i="37"/>
  <c r="FA19" i="37"/>
  <c r="HR18" i="30"/>
  <c r="O20" i="85" s="1"/>
  <c r="HR22" i="30"/>
  <c r="O24" i="85" s="1"/>
  <c r="HR23" i="30"/>
  <c r="O25" i="85" s="1"/>
  <c r="CC15" i="30"/>
  <c r="GC15" i="30" s="1"/>
  <c r="FA29" i="37"/>
  <c r="K14" i="37"/>
  <c r="EY14" i="37" s="1"/>
  <c r="FR14" i="37" s="1"/>
  <c r="CZ12" i="30"/>
  <c r="GN12" i="30" s="1"/>
  <c r="DX12" i="30"/>
  <c r="GZ12" i="30" s="1"/>
  <c r="AM34" i="30"/>
  <c r="AN15" i="30"/>
  <c r="DX11" i="30"/>
  <c r="GZ11" i="30" s="1"/>
  <c r="CZ11" i="30"/>
  <c r="GN11" i="30" s="1"/>
  <c r="DX29" i="30"/>
  <c r="GZ29" i="30" s="1"/>
  <c r="CZ29" i="30"/>
  <c r="GN29" i="30" s="1"/>
  <c r="DX17" i="30"/>
  <c r="GZ17" i="30" s="1"/>
  <c r="CZ17" i="30"/>
  <c r="GN17" i="30" s="1"/>
  <c r="DY9" i="30"/>
  <c r="HA9" i="30" s="1"/>
  <c r="DA9" i="30"/>
  <c r="GO9" i="30" s="1"/>
  <c r="L11" i="37" s="1"/>
  <c r="EZ11" i="37" s="1"/>
  <c r="DX22" i="30"/>
  <c r="GZ22" i="30" s="1"/>
  <c r="CZ22" i="30"/>
  <c r="GN22" i="30" s="1"/>
  <c r="DX34" i="30"/>
  <c r="GZ34" i="30" s="1"/>
  <c r="CZ34" i="30"/>
  <c r="GN34" i="30" s="1"/>
  <c r="K36" i="37" s="1"/>
  <c r="EY36" i="37" s="1"/>
  <c r="DX25" i="30"/>
  <c r="GZ25" i="30" s="1"/>
  <c r="CZ25" i="30"/>
  <c r="GN25" i="30" s="1"/>
  <c r="K27" i="37" s="1"/>
  <c r="EY27" i="37" s="1"/>
  <c r="CZ41" i="30"/>
  <c r="GN41" i="30" s="1"/>
  <c r="DX41" i="30"/>
  <c r="GZ41" i="30" s="1"/>
  <c r="DX15" i="30"/>
  <c r="GZ15" i="30" s="1"/>
  <c r="CZ15" i="30"/>
  <c r="GN15" i="30" s="1"/>
  <c r="CZ39" i="30"/>
  <c r="GN39" i="30" s="1"/>
  <c r="K41" i="37" s="1"/>
  <c r="EY41" i="37" s="1"/>
  <c r="DX39" i="30"/>
  <c r="GZ39" i="30" s="1"/>
  <c r="DX38" i="30"/>
  <c r="GZ38" i="30" s="1"/>
  <c r="CZ38" i="30"/>
  <c r="GN38" i="30" s="1"/>
  <c r="K40" i="37" s="1"/>
  <c r="EY40" i="37" s="1"/>
  <c r="CC34" i="30"/>
  <c r="GC34" i="30" s="1"/>
  <c r="CZ32" i="30"/>
  <c r="GN32" i="30" s="1"/>
  <c r="K34" i="37" s="1"/>
  <c r="EY34" i="37" s="1"/>
  <c r="DX32" i="30"/>
  <c r="GZ32" i="30" s="1"/>
  <c r="CZ9" i="30"/>
  <c r="GN9" i="30" s="1"/>
  <c r="DX9" i="30"/>
  <c r="GZ9" i="30" s="1"/>
  <c r="CD15" i="30"/>
  <c r="GD15" i="30" s="1"/>
  <c r="FQ44" i="37"/>
  <c r="CC22" i="30"/>
  <c r="GC22" i="30" s="1"/>
  <c r="CC29" i="30"/>
  <c r="GC29" i="30" s="1"/>
  <c r="FQ37" i="37"/>
  <c r="FA37" i="37"/>
  <c r="FQ36" i="37"/>
  <c r="FA36" i="37"/>
  <c r="FQ32" i="37"/>
  <c r="FA32" i="37"/>
  <c r="HR13" i="30"/>
  <c r="O15" i="85" s="1"/>
  <c r="HR14" i="30"/>
  <c r="O16" i="85" s="1"/>
  <c r="HR29" i="30"/>
  <c r="O31" i="85" s="1"/>
  <c r="HR26" i="30"/>
  <c r="O28" i="85" s="1"/>
  <c r="HR41" i="30"/>
  <c r="O43" i="85" s="1"/>
  <c r="HR21" i="30"/>
  <c r="O23" i="85" s="1"/>
  <c r="FQ27" i="37"/>
  <c r="FA27" i="37"/>
  <c r="HR19" i="30"/>
  <c r="O21" i="85" s="1"/>
  <c r="HR15" i="30"/>
  <c r="O17" i="85" s="1"/>
  <c r="CD17" i="30"/>
  <c r="CE17" i="30" s="1"/>
  <c r="CC41" i="30"/>
  <c r="GC41" i="30" s="1"/>
  <c r="FQ18" i="37"/>
  <c r="FA18" i="37"/>
  <c r="FQ34" i="37"/>
  <c r="FA34" i="37"/>
  <c r="FQ21" i="37"/>
  <c r="FA21" i="37"/>
  <c r="HR17" i="30"/>
  <c r="O19" i="85" s="1"/>
  <c r="HR37" i="30"/>
  <c r="O39" i="85" s="1"/>
  <c r="HR20" i="30"/>
  <c r="O22" i="85" s="1"/>
  <c r="CC12" i="30"/>
  <c r="GC12" i="30" s="1"/>
  <c r="CD29" i="30"/>
  <c r="GD29" i="30" s="1"/>
  <c r="CC39" i="30"/>
  <c r="GC39" i="30" s="1"/>
  <c r="CC38" i="30"/>
  <c r="GC38" i="30" s="1"/>
  <c r="AO60" i="30"/>
  <c r="FQ43" i="37"/>
  <c r="FA43" i="37"/>
  <c r="HR34" i="30"/>
  <c r="O36" i="85" s="1"/>
  <c r="HR36" i="30"/>
  <c r="O38" i="85" s="1"/>
  <c r="HR39" i="30"/>
  <c r="O41" i="85" s="1"/>
  <c r="HR10" i="30"/>
  <c r="O12" i="85" s="1"/>
  <c r="HR24" i="30"/>
  <c r="O26" i="85" s="1"/>
  <c r="HR27" i="30"/>
  <c r="O29" i="85" s="1"/>
  <c r="HR35" i="30"/>
  <c r="O37" i="85" s="1"/>
  <c r="CD9" i="30"/>
  <c r="GD9" i="30" s="1"/>
  <c r="CC25" i="30"/>
  <c r="GC25" i="30" s="1"/>
  <c r="FQ22" i="37"/>
  <c r="FA22" i="37"/>
  <c r="HR33" i="30"/>
  <c r="O35" i="85" s="1"/>
  <c r="HR28" i="30"/>
  <c r="O30" i="85" s="1"/>
  <c r="HR9" i="30"/>
  <c r="O11" i="85" s="1"/>
  <c r="FQ38" i="37"/>
  <c r="FA38" i="37"/>
  <c r="CD34" i="30"/>
  <c r="GD34" i="30" s="1"/>
  <c r="FQ41" i="37"/>
  <c r="FA41" i="37"/>
  <c r="AT25" i="30"/>
  <c r="AP9" i="30"/>
  <c r="AL32" i="30"/>
  <c r="CC32" i="30" s="1"/>
  <c r="GC32" i="30" s="1"/>
  <c r="AQ41" i="30"/>
  <c r="AS41" i="30"/>
  <c r="AZ9" i="30"/>
  <c r="AM30" i="30"/>
  <c r="BG9" i="30"/>
  <c r="AL11" i="30"/>
  <c r="CC11" i="30" s="1"/>
  <c r="GC11" i="30" s="1"/>
  <c r="BB9" i="30"/>
  <c r="AR40" i="30"/>
  <c r="BB22" i="64"/>
  <c r="BB23" i="64"/>
  <c r="AQ25" i="30"/>
  <c r="BB21" i="64"/>
  <c r="BD9" i="30"/>
  <c r="AY9" i="30"/>
  <c r="AX9" i="30"/>
  <c r="BA9" i="30"/>
  <c r="AN5" i="64"/>
  <c r="AN85" i="30"/>
  <c r="AL85" i="30"/>
  <c r="AO30" i="30"/>
  <c r="AQ131" i="30"/>
  <c r="AO77" i="30"/>
  <c r="AN77" i="30"/>
  <c r="AM170" i="30"/>
  <c r="AU196" i="30"/>
  <c r="AO41" i="30"/>
  <c r="AN94" i="30"/>
  <c r="AS196" i="30"/>
  <c r="AM136" i="30"/>
  <c r="AR185" i="30"/>
  <c r="AN130" i="30"/>
  <c r="AT195" i="30"/>
  <c r="AR9" i="30"/>
  <c r="AN195" i="30"/>
  <c r="AN63" i="30"/>
  <c r="AT91" i="30"/>
  <c r="AM32" i="30"/>
  <c r="AL136" i="30"/>
  <c r="HK8" i="30"/>
  <c r="AN184" i="30"/>
  <c r="AN48" i="30"/>
  <c r="AM11" i="30"/>
  <c r="CD11" i="30" s="1"/>
  <c r="GD11" i="30" s="1"/>
  <c r="AR196" i="30"/>
  <c r="AU11" i="30"/>
  <c r="AO42" i="30"/>
  <c r="AL55" i="30"/>
  <c r="AP132" i="30"/>
  <c r="AM23" i="30"/>
  <c r="AU33" i="30"/>
  <c r="AN88" i="30"/>
  <c r="AR137" i="30"/>
  <c r="AP137" i="30"/>
  <c r="AL175" i="30"/>
  <c r="AT47" i="30"/>
  <c r="AN47" i="30"/>
  <c r="AU126" i="30"/>
  <c r="AS65" i="30"/>
  <c r="AU120" i="30"/>
  <c r="AS164" i="30"/>
  <c r="AT98" i="30"/>
  <c r="AS98" i="30"/>
  <c r="AT14" i="30"/>
  <c r="AK14" i="30"/>
  <c r="CB14" i="30" s="1"/>
  <c r="GB14" i="30" s="1"/>
  <c r="AS140" i="30"/>
  <c r="AT133" i="30"/>
  <c r="AS133" i="30"/>
  <c r="AU150" i="30"/>
  <c r="AL148" i="30"/>
  <c r="AM148" i="30"/>
  <c r="AT16" i="30"/>
  <c r="AU110" i="30"/>
  <c r="AL132" i="30"/>
  <c r="AQ47" i="30"/>
  <c r="AQ126" i="30"/>
  <c r="AU93" i="30"/>
  <c r="AS86" i="30"/>
  <c r="AQ120" i="30"/>
  <c r="AR107" i="30"/>
  <c r="AS95" i="30"/>
  <c r="AL150" i="30"/>
  <c r="AM150" i="30"/>
  <c r="AU148" i="30"/>
  <c r="AQ110" i="30"/>
  <c r="AM31" i="30"/>
  <c r="AM72" i="30"/>
  <c r="AM132" i="30"/>
  <c r="AO196" i="30"/>
  <c r="AR23" i="30"/>
  <c r="AR42" i="30"/>
  <c r="AM47" i="30"/>
  <c r="AU43" i="30"/>
  <c r="AP126" i="30"/>
  <c r="AU113" i="30"/>
  <c r="AM113" i="30"/>
  <c r="AL93" i="30"/>
  <c r="AM93" i="30"/>
  <c r="AL86" i="30"/>
  <c r="AO65" i="30"/>
  <c r="AP120" i="30"/>
  <c r="AO73" i="30"/>
  <c r="AO107" i="30"/>
  <c r="AO164" i="30"/>
  <c r="AU163" i="30"/>
  <c r="AM163" i="30"/>
  <c r="AP98" i="30"/>
  <c r="AO98" i="30"/>
  <c r="AR45" i="30"/>
  <c r="AS14" i="30"/>
  <c r="AU14" i="30"/>
  <c r="AO140" i="30"/>
  <c r="AM119" i="30"/>
  <c r="AP133" i="30"/>
  <c r="AO133" i="30"/>
  <c r="AP150" i="30"/>
  <c r="AQ150" i="30"/>
  <c r="AQ16" i="30"/>
  <c r="AS16" i="30"/>
  <c r="AU16" i="30"/>
  <c r="AL129" i="30"/>
  <c r="AQ129" i="30"/>
  <c r="AS99" i="30"/>
  <c r="AP110" i="30"/>
  <c r="AQ31" i="30"/>
  <c r="AM28" i="30"/>
  <c r="AU157" i="30"/>
  <c r="AT154" i="30"/>
  <c r="AL141" i="30"/>
  <c r="AU79" i="30"/>
  <c r="AT146" i="30"/>
  <c r="AL155" i="30"/>
  <c r="AU88" i="30"/>
  <c r="AN27" i="30"/>
  <c r="AQ48" i="30"/>
  <c r="AM165" i="30"/>
  <c r="AT55" i="30"/>
  <c r="AU94" i="30"/>
  <c r="AT83" i="30"/>
  <c r="AL102" i="30"/>
  <c r="AQ51" i="30"/>
  <c r="AU19" i="30"/>
  <c r="AL176" i="30"/>
  <c r="AL149" i="30"/>
  <c r="AR79" i="30"/>
  <c r="AL168" i="30"/>
  <c r="AR89" i="30"/>
  <c r="AQ93" i="30"/>
  <c r="AK30" i="30"/>
  <c r="CB30" i="30" s="1"/>
  <c r="GB30" i="30" s="1"/>
  <c r="AQ196" i="30"/>
  <c r="AQ179" i="30"/>
  <c r="AM175" i="30"/>
  <c r="AQ42" i="30"/>
  <c r="AL30" i="30"/>
  <c r="AR121" i="30"/>
  <c r="AO33" i="30"/>
  <c r="AQ33" i="30"/>
  <c r="AT88" i="30"/>
  <c r="AU42" i="30"/>
  <c r="AN165" i="30"/>
  <c r="AS165" i="30"/>
  <c r="AU121" i="30"/>
  <c r="AL190" i="30"/>
  <c r="AO55" i="30"/>
  <c r="AR55" i="30"/>
  <c r="AT138" i="30"/>
  <c r="AR36" i="30"/>
  <c r="AT27" i="30"/>
  <c r="AP57" i="30"/>
  <c r="AP197" i="30"/>
  <c r="AT197" i="30"/>
  <c r="AU174" i="30"/>
  <c r="AL51" i="30"/>
  <c r="AL147" i="30"/>
  <c r="AS47" i="30"/>
  <c r="AS43" i="30"/>
  <c r="AL126" i="30"/>
  <c r="AM126" i="30"/>
  <c r="AL113" i="30"/>
  <c r="AQ113" i="30"/>
  <c r="AN106" i="30"/>
  <c r="AU106" i="30"/>
  <c r="AP93" i="30"/>
  <c r="AM86" i="30"/>
  <c r="AT86" i="30"/>
  <c r="AN86" i="30"/>
  <c r="AL120" i="30"/>
  <c r="AM120" i="30"/>
  <c r="AU73" i="30"/>
  <c r="AM73" i="30"/>
  <c r="AL163" i="30"/>
  <c r="AQ163" i="30"/>
  <c r="AS45" i="30"/>
  <c r="AO95" i="30"/>
  <c r="AQ119" i="30"/>
  <c r="AP148" i="30"/>
  <c r="AU129" i="30"/>
  <c r="AM129" i="30"/>
  <c r="AO99" i="30"/>
  <c r="AL110" i="30"/>
  <c r="AP31" i="30"/>
  <c r="AU31" i="30"/>
  <c r="AQ28" i="30"/>
  <c r="AO72" i="30"/>
  <c r="AL157" i="30"/>
  <c r="AU141" i="30"/>
  <c r="AT61" i="30"/>
  <c r="AU155" i="30"/>
  <c r="AN179" i="30"/>
  <c r="AT36" i="30"/>
  <c r="AO197" i="30"/>
  <c r="AS108" i="30"/>
  <c r="AT43" i="30"/>
  <c r="AR43" i="30"/>
  <c r="AQ43" i="30"/>
  <c r="AO45" i="30"/>
  <c r="AO14" i="30"/>
  <c r="AQ14" i="30"/>
  <c r="AO16" i="30"/>
  <c r="AT99" i="30"/>
  <c r="AN31" i="30"/>
  <c r="AL19" i="30"/>
  <c r="AL56" i="30"/>
  <c r="AU176" i="30"/>
  <c r="AU149" i="30"/>
  <c r="AU168" i="30"/>
  <c r="AP89" i="30"/>
  <c r="AL200" i="30"/>
  <c r="AL20" i="30"/>
  <c r="AM20" i="30"/>
  <c r="AP20" i="30"/>
  <c r="AQ20" i="30"/>
  <c r="AL165" i="30"/>
  <c r="AQ165" i="30"/>
  <c r="AU167" i="30"/>
  <c r="AO181" i="30"/>
  <c r="AQ92" i="30"/>
  <c r="AQ188" i="30"/>
  <c r="AN40" i="30"/>
  <c r="AU40" i="30"/>
  <c r="AU13" i="30"/>
  <c r="AL199" i="30"/>
  <c r="AP162" i="30"/>
  <c r="AP121" i="30"/>
  <c r="AT190" i="30"/>
  <c r="AO138" i="30"/>
  <c r="AP117" i="30"/>
  <c r="AO117" i="30"/>
  <c r="AM78" i="30"/>
  <c r="AT78" i="30"/>
  <c r="AN200" i="30"/>
  <c r="AS69" i="30"/>
  <c r="AR69" i="30"/>
  <c r="AP26" i="30"/>
  <c r="AO27" i="30"/>
  <c r="AM94" i="30"/>
  <c r="AL83" i="30"/>
  <c r="AQ102" i="30"/>
  <c r="AT84" i="30"/>
  <c r="AL84" i="30"/>
  <c r="AU30" i="30"/>
  <c r="AP196" i="30"/>
  <c r="AR188" i="30"/>
  <c r="AQ108" i="30"/>
  <c r="AM14" i="30"/>
  <c r="AO35" i="30"/>
  <c r="AR20" i="30"/>
  <c r="AN167" i="30"/>
  <c r="AQ78" i="30"/>
  <c r="AU20" i="30"/>
  <c r="AL167" i="30"/>
  <c r="AM167" i="30"/>
  <c r="AS181" i="30"/>
  <c r="AN50" i="30"/>
  <c r="AO26" i="30"/>
  <c r="AP84" i="30"/>
  <c r="AP47" i="30"/>
  <c r="AM106" i="30"/>
  <c r="AR73" i="30"/>
  <c r="AN107" i="30"/>
  <c r="AN30" i="30"/>
  <c r="AQ45" i="30"/>
  <c r="AQ148" i="30"/>
  <c r="AM110" i="30"/>
  <c r="AQ157" i="30"/>
  <c r="AR11" i="30"/>
  <c r="AO50" i="30"/>
  <c r="AP51" i="30"/>
  <c r="AR51" i="30"/>
  <c r="AU147" i="30"/>
  <c r="AP37" i="30"/>
  <c r="AO43" i="30"/>
  <c r="AO86" i="30"/>
  <c r="AU72" i="30"/>
  <c r="AM157" i="30"/>
  <c r="AP56" i="30"/>
  <c r="AO139" i="30"/>
  <c r="AQ175" i="30"/>
  <c r="AL23" i="30"/>
  <c r="AN33" i="30"/>
  <c r="AT177" i="30"/>
  <c r="AQ88" i="30"/>
  <c r="BB15" i="30"/>
  <c r="AN10" i="30"/>
  <c r="AR175" i="30"/>
  <c r="AQ23" i="30"/>
  <c r="AS23" i="30"/>
  <c r="AL42" i="30"/>
  <c r="AM42" i="30"/>
  <c r="AO165" i="30"/>
  <c r="AU165" i="30"/>
  <c r="AP167" i="30"/>
  <c r="AQ167" i="30"/>
  <c r="AM92" i="30"/>
  <c r="AO40" i="30"/>
  <c r="AT13" i="30"/>
  <c r="AK13" i="30"/>
  <c r="CB13" i="30" s="1"/>
  <c r="GB13" i="30" s="1"/>
  <c r="AM13" i="30"/>
  <c r="AU199" i="30"/>
  <c r="AN199" i="30"/>
  <c r="AM199" i="30"/>
  <c r="AQ199" i="30"/>
  <c r="AP153" i="30"/>
  <c r="AO153" i="30"/>
  <c r="AT162" i="30"/>
  <c r="AU162" i="30"/>
  <c r="AL162" i="30"/>
  <c r="AM162" i="30"/>
  <c r="AO121" i="30"/>
  <c r="AT121" i="30"/>
  <c r="AS190" i="30"/>
  <c r="AP190" i="30"/>
  <c r="AS55" i="30"/>
  <c r="AU55" i="30"/>
  <c r="AQ55" i="30"/>
  <c r="AS138" i="30"/>
  <c r="AQ36" i="30"/>
  <c r="AS36" i="30"/>
  <c r="AT117" i="30"/>
  <c r="AS117" i="30"/>
  <c r="AL78" i="30"/>
  <c r="AO78" i="30"/>
  <c r="AS78" i="30"/>
  <c r="AO200" i="30"/>
  <c r="AU200" i="30"/>
  <c r="AP200" i="30"/>
  <c r="AT26" i="30"/>
  <c r="AS26" i="30"/>
  <c r="AS27" i="30"/>
  <c r="AL94" i="30"/>
  <c r="AQ94" i="30"/>
  <c r="AR83" i="30"/>
  <c r="AS83" i="30"/>
  <c r="AP83" i="30"/>
  <c r="AU102" i="30"/>
  <c r="AM102" i="30"/>
  <c r="AR84" i="30"/>
  <c r="AQ84" i="30"/>
  <c r="AU84" i="30"/>
  <c r="AQ21" i="30"/>
  <c r="AO177" i="30"/>
  <c r="AU10" i="30"/>
  <c r="AO137" i="30"/>
  <c r="AP175" i="30"/>
  <c r="AP62" i="30"/>
  <c r="AM33" i="30"/>
  <c r="AP33" i="30"/>
  <c r="AS177" i="30"/>
  <c r="AT179" i="30"/>
  <c r="AU179" i="30"/>
  <c r="AL179" i="30"/>
  <c r="AM179" i="30"/>
  <c r="AM10" i="30"/>
  <c r="AL10" i="30"/>
  <c r="AQ10" i="30"/>
  <c r="AQ137" i="30"/>
  <c r="AU175" i="30"/>
  <c r="AN23" i="30"/>
  <c r="AO62" i="30"/>
  <c r="AT62" i="30"/>
  <c r="AS62" i="30"/>
  <c r="AP42" i="30"/>
  <c r="AO13" i="30"/>
  <c r="AT105" i="30"/>
  <c r="AS199" i="30"/>
  <c r="AL121" i="30"/>
  <c r="AU190" i="30"/>
  <c r="AT69" i="30"/>
  <c r="AM83" i="30"/>
  <c r="AO201" i="30"/>
  <c r="AQ197" i="30"/>
  <c r="AL174" i="30"/>
  <c r="AO71" i="30"/>
  <c r="AN67" i="30"/>
  <c r="AM46" i="30"/>
  <c r="AM188" i="30"/>
  <c r="AP40" i="30"/>
  <c r="AN13" i="30"/>
  <c r="AR105" i="30"/>
  <c r="AT153" i="30"/>
  <c r="AS153" i="30"/>
  <c r="AQ162" i="30"/>
  <c r="AS121" i="30"/>
  <c r="AO190" i="30"/>
  <c r="AL36" i="30"/>
  <c r="AN78" i="30"/>
  <c r="AQ200" i="30"/>
  <c r="AN69" i="30"/>
  <c r="AP179" i="30"/>
  <c r="AM21" i="30"/>
  <c r="AN201" i="30"/>
  <c r="AM201" i="30"/>
  <c r="AQ201" i="30"/>
  <c r="AU201" i="30"/>
  <c r="AT57" i="30"/>
  <c r="AT108" i="30"/>
  <c r="AP108" i="30"/>
  <c r="AO174" i="30"/>
  <c r="AT174" i="30"/>
  <c r="AP101" i="30"/>
  <c r="AQ101" i="30"/>
  <c r="AP100" i="30"/>
  <c r="AO100" i="30"/>
  <c r="AT100" i="30"/>
  <c r="AU67" i="30"/>
  <c r="AO67" i="30"/>
  <c r="AQ67" i="30"/>
  <c r="AR46" i="30"/>
  <c r="AT46" i="30"/>
  <c r="AM127" i="30"/>
  <c r="AS147" i="30"/>
  <c r="AP147" i="30"/>
  <c r="AO37" i="30"/>
  <c r="AS37" i="30"/>
  <c r="AU37" i="30"/>
  <c r="AQ19" i="30"/>
  <c r="AT109" i="30"/>
  <c r="AS109" i="30"/>
  <c r="AS56" i="30"/>
  <c r="AO154" i="30"/>
  <c r="AP125" i="30"/>
  <c r="AO125" i="30"/>
  <c r="AO134" i="30"/>
  <c r="AS134" i="30"/>
  <c r="AM176" i="30"/>
  <c r="AT145" i="30"/>
  <c r="AS145" i="30"/>
  <c r="AO141" i="30"/>
  <c r="AT141" i="30"/>
  <c r="AM149" i="30"/>
  <c r="AT79" i="30"/>
  <c r="AT35" i="30"/>
  <c r="AS35" i="30"/>
  <c r="AR35" i="30"/>
  <c r="AU191" i="30"/>
  <c r="AO146" i="30"/>
  <c r="AT161" i="30"/>
  <c r="AS161" i="30"/>
  <c r="AL142" i="30"/>
  <c r="AM142" i="30"/>
  <c r="AP142" i="30"/>
  <c r="AQ142" i="30"/>
  <c r="AP123" i="30"/>
  <c r="AP172" i="30"/>
  <c r="AO172" i="30"/>
  <c r="AP24" i="30"/>
  <c r="AM168" i="30"/>
  <c r="AS61" i="30"/>
  <c r="AP111" i="30"/>
  <c r="AO111" i="30"/>
  <c r="AT111" i="30"/>
  <c r="AP180" i="30"/>
  <c r="AO180" i="30"/>
  <c r="AP112" i="30"/>
  <c r="AQ112" i="30"/>
  <c r="AO18" i="30"/>
  <c r="AN89" i="30"/>
  <c r="AO158" i="30"/>
  <c r="AO155" i="30"/>
  <c r="AT155" i="30"/>
  <c r="AL156" i="30"/>
  <c r="AM156" i="30"/>
  <c r="AP156" i="30"/>
  <c r="AQ156" i="30"/>
  <c r="AP122" i="30"/>
  <c r="AQ122" i="30"/>
  <c r="AU122" i="30"/>
  <c r="AU118" i="30"/>
  <c r="AL118" i="30"/>
  <c r="AM118" i="30"/>
  <c r="AN132" i="30"/>
  <c r="AS21" i="30"/>
  <c r="AP21" i="30"/>
  <c r="AP201" i="30"/>
  <c r="AL201" i="30"/>
  <c r="AU57" i="30"/>
  <c r="AN57" i="30"/>
  <c r="AS197" i="30"/>
  <c r="AL108" i="30"/>
  <c r="AM108" i="30"/>
  <c r="AO108" i="30"/>
  <c r="AS174" i="30"/>
  <c r="AP174" i="30"/>
  <c r="AU101" i="30"/>
  <c r="AL101" i="30"/>
  <c r="AM101" i="30"/>
  <c r="AU51" i="30"/>
  <c r="AO51" i="30"/>
  <c r="AS100" i="30"/>
  <c r="AT71" i="30"/>
  <c r="AS71" i="30"/>
  <c r="AR71" i="30"/>
  <c r="AM67" i="30"/>
  <c r="AP67" i="30"/>
  <c r="AU46" i="30"/>
  <c r="AQ127" i="30"/>
  <c r="AO147" i="30"/>
  <c r="AT147" i="30"/>
  <c r="AQ37" i="30"/>
  <c r="AM19" i="30"/>
  <c r="AP109" i="30"/>
  <c r="AO109" i="30"/>
  <c r="AU56" i="30"/>
  <c r="AR56" i="30"/>
  <c r="AS154" i="30"/>
  <c r="AT125" i="30"/>
  <c r="AS125" i="30"/>
  <c r="AQ176" i="30"/>
  <c r="AP145" i="30"/>
  <c r="AO145" i="30"/>
  <c r="AS141" i="30"/>
  <c r="AP141" i="30"/>
  <c r="AQ149" i="30"/>
  <c r="AS79" i="30"/>
  <c r="AM79" i="30"/>
  <c r="AL191" i="30"/>
  <c r="AM191" i="30"/>
  <c r="AP191" i="30"/>
  <c r="AQ191" i="30"/>
  <c r="AS146" i="30"/>
  <c r="AP161" i="30"/>
  <c r="AN161" i="30"/>
  <c r="AO161" i="30"/>
  <c r="AU142" i="30"/>
  <c r="AO123" i="30"/>
  <c r="AT123" i="30"/>
  <c r="AS123" i="30"/>
  <c r="AT172" i="30"/>
  <c r="AS172" i="30"/>
  <c r="AO24" i="30"/>
  <c r="AT24" i="30"/>
  <c r="AS24" i="30"/>
  <c r="AQ168" i="30"/>
  <c r="AO61" i="30"/>
  <c r="AS111" i="30"/>
  <c r="AT180" i="30"/>
  <c r="AS180" i="30"/>
  <c r="AU112" i="30"/>
  <c r="AL112" i="30"/>
  <c r="AM112" i="30"/>
  <c r="AS18" i="30"/>
  <c r="AQ89" i="30"/>
  <c r="AO89" i="30"/>
  <c r="AS158" i="30"/>
  <c r="AS155" i="30"/>
  <c r="AP155" i="30"/>
  <c r="AU156" i="30"/>
  <c r="AL122" i="30"/>
  <c r="AM122" i="30"/>
  <c r="AP118" i="30"/>
  <c r="AQ118" i="30"/>
  <c r="AL88" i="30"/>
  <c r="AS33" i="30"/>
  <c r="AR33" i="30"/>
  <c r="AK177" i="30"/>
  <c r="AW177" i="30"/>
  <c r="AP177" i="30"/>
  <c r="AQ177" i="30"/>
  <c r="AS179" i="30"/>
  <c r="AP88" i="30"/>
  <c r="AR88" i="30"/>
  <c r="AT10" i="30"/>
  <c r="AR10" i="30"/>
  <c r="AS10" i="30"/>
  <c r="AM137" i="30"/>
  <c r="AN137" i="30"/>
  <c r="AO175" i="30"/>
  <c r="AN175" i="30"/>
  <c r="AQ62" i="30"/>
  <c r="AU62" i="30"/>
  <c r="AN42" i="30"/>
  <c r="AS42" i="30"/>
  <c r="AO20" i="30"/>
  <c r="AN20" i="30"/>
  <c r="AM48" i="30"/>
  <c r="AT48" i="30"/>
  <c r="AU48" i="30"/>
  <c r="AP165" i="30"/>
  <c r="AT165" i="30"/>
  <c r="AS167" i="30"/>
  <c r="AR167" i="30"/>
  <c r="AT181" i="30"/>
  <c r="AU181" i="30"/>
  <c r="AP92" i="30"/>
  <c r="AN92" i="30"/>
  <c r="AO92" i="30"/>
  <c r="AT92" i="30"/>
  <c r="AK188" i="30"/>
  <c r="AW188" i="30"/>
  <c r="AP188" i="30"/>
  <c r="AN188" i="30"/>
  <c r="AO188" i="30"/>
  <c r="AW40" i="30"/>
  <c r="AK40" i="30"/>
  <c r="CB40" i="30" s="1"/>
  <c r="GB40" i="30" s="1"/>
  <c r="AQ13" i="30"/>
  <c r="AS13" i="30"/>
  <c r="AL105" i="30"/>
  <c r="AM105" i="30"/>
  <c r="AO199" i="30"/>
  <c r="AM153" i="30"/>
  <c r="AL153" i="30"/>
  <c r="AQ153" i="30"/>
  <c r="AS162" i="30"/>
  <c r="AQ121" i="30"/>
  <c r="AM190" i="30"/>
  <c r="AN55" i="30"/>
  <c r="AK138" i="30"/>
  <c r="AW138" i="30"/>
  <c r="AP138" i="30"/>
  <c r="AQ138" i="30"/>
  <c r="AO36" i="30"/>
  <c r="AN36" i="30"/>
  <c r="AP36" i="30"/>
  <c r="AM36" i="30"/>
  <c r="AU117" i="30"/>
  <c r="AP78" i="30"/>
  <c r="AT200" i="30"/>
  <c r="AP69" i="30"/>
  <c r="AL69" i="30"/>
  <c r="AU69" i="30"/>
  <c r="AU26" i="30"/>
  <c r="AW27" i="30"/>
  <c r="AK27" i="30"/>
  <c r="CB27" i="30" s="1"/>
  <c r="GB27" i="30" s="1"/>
  <c r="AP27" i="30"/>
  <c r="AQ27" i="30"/>
  <c r="AS94" i="30"/>
  <c r="AK94" i="30"/>
  <c r="AW94" i="30"/>
  <c r="AP94" i="30"/>
  <c r="AO83" i="30"/>
  <c r="AU83" i="30"/>
  <c r="AO102" i="30"/>
  <c r="AT102" i="30"/>
  <c r="AT21" i="30"/>
  <c r="AO57" i="30"/>
  <c r="AQ57" i="30"/>
  <c r="AS57" i="30"/>
  <c r="AR197" i="30"/>
  <c r="AR108" i="30"/>
  <c r="AW108" i="30"/>
  <c r="AK108" i="30"/>
  <c r="AQ174" i="30"/>
  <c r="AN51" i="30"/>
  <c r="AS51" i="30"/>
  <c r="AL100" i="30"/>
  <c r="AQ100" i="30"/>
  <c r="AQ71" i="30"/>
  <c r="AW67" i="30"/>
  <c r="AK67" i="30"/>
  <c r="AT67" i="30"/>
  <c r="AW46" i="30"/>
  <c r="AK46" i="30"/>
  <c r="AO46" i="30"/>
  <c r="AN46" i="30"/>
  <c r="AP127" i="30"/>
  <c r="AN127" i="30"/>
  <c r="AO127" i="30"/>
  <c r="AT127" i="30"/>
  <c r="AM147" i="30"/>
  <c r="AT37" i="30"/>
  <c r="AW37" i="30"/>
  <c r="AK37" i="30"/>
  <c r="CB37" i="30" s="1"/>
  <c r="GB37" i="30" s="1"/>
  <c r="AL47" i="30"/>
  <c r="AN43" i="30"/>
  <c r="AK43" i="30"/>
  <c r="AW43" i="30"/>
  <c r="AO126" i="30"/>
  <c r="AN126" i="30"/>
  <c r="AS126" i="30"/>
  <c r="AS113" i="30"/>
  <c r="AW113" i="30"/>
  <c r="AK113" i="30"/>
  <c r="AP113" i="30"/>
  <c r="AT106" i="30"/>
  <c r="AP106" i="30"/>
  <c r="AS106" i="30"/>
  <c r="AQ86" i="30"/>
  <c r="AU86" i="30"/>
  <c r="AT65" i="30"/>
  <c r="AU65" i="30"/>
  <c r="AO120" i="30"/>
  <c r="AN120" i="30"/>
  <c r="AS120" i="30"/>
  <c r="AK73" i="30"/>
  <c r="AW73" i="30"/>
  <c r="AQ73" i="30"/>
  <c r="AL107" i="30"/>
  <c r="AM107" i="30"/>
  <c r="AT107" i="30"/>
  <c r="AU107" i="30"/>
  <c r="AT164" i="30"/>
  <c r="AU164" i="30"/>
  <c r="AS163" i="30"/>
  <c r="AK163" i="30"/>
  <c r="AW163" i="30"/>
  <c r="AP163" i="30"/>
  <c r="AU98" i="30"/>
  <c r="AP45" i="30"/>
  <c r="AK45" i="30"/>
  <c r="AW45" i="30"/>
  <c r="AL95" i="30"/>
  <c r="AM95" i="30"/>
  <c r="AK95" i="30"/>
  <c r="AW95" i="30"/>
  <c r="AP95" i="30"/>
  <c r="AQ95" i="30"/>
  <c r="AT140" i="30"/>
  <c r="AU140" i="30"/>
  <c r="AS119" i="30"/>
  <c r="AK119" i="30"/>
  <c r="AW119" i="30"/>
  <c r="AU133" i="30"/>
  <c r="AO150" i="30"/>
  <c r="AN150" i="30"/>
  <c r="AS148" i="30"/>
  <c r="AR148" i="30"/>
  <c r="AK16" i="30"/>
  <c r="CB16" i="30" s="1"/>
  <c r="GB16" i="30" s="1"/>
  <c r="AM16" i="30"/>
  <c r="AO129" i="30"/>
  <c r="AT129" i="30"/>
  <c r="AU99" i="30"/>
  <c r="AL99" i="30"/>
  <c r="AM99" i="30"/>
  <c r="AO110" i="30"/>
  <c r="AN110" i="30"/>
  <c r="AS110" i="30"/>
  <c r="AW31" i="30"/>
  <c r="AK31" i="30"/>
  <c r="CB31" i="30" s="1"/>
  <c r="GB31" i="30" s="1"/>
  <c r="AT31" i="30"/>
  <c r="AS28" i="30"/>
  <c r="AK28" i="30"/>
  <c r="CB28" i="30" s="1"/>
  <c r="GB28" i="30" s="1"/>
  <c r="AW28" i="30"/>
  <c r="AR72" i="30"/>
  <c r="AN72" i="30"/>
  <c r="AS72" i="30"/>
  <c r="AP72" i="30"/>
  <c r="AS157" i="30"/>
  <c r="AK157" i="30"/>
  <c r="AW157" i="30"/>
  <c r="AP157" i="30"/>
  <c r="AO19" i="30"/>
  <c r="AT19" i="30"/>
  <c r="AM109" i="30"/>
  <c r="AL109" i="30"/>
  <c r="AQ109" i="30"/>
  <c r="AO56" i="30"/>
  <c r="AQ56" i="30"/>
  <c r="AM56" i="30"/>
  <c r="AN56" i="30"/>
  <c r="AK154" i="30"/>
  <c r="AW154" i="30"/>
  <c r="AP154" i="30"/>
  <c r="AQ154" i="30"/>
  <c r="AU125" i="30"/>
  <c r="AT134" i="30"/>
  <c r="AU134" i="30"/>
  <c r="AL134" i="30"/>
  <c r="AM134" i="30"/>
  <c r="AS176" i="30"/>
  <c r="AK176" i="30"/>
  <c r="AW176" i="30"/>
  <c r="AP176" i="30"/>
  <c r="AM145" i="30"/>
  <c r="AL145" i="30"/>
  <c r="AQ145" i="30"/>
  <c r="AM141" i="30"/>
  <c r="AS149" i="30"/>
  <c r="AK149" i="30"/>
  <c r="AW149" i="30"/>
  <c r="AP149" i="30"/>
  <c r="AN79" i="30"/>
  <c r="AU35" i="30"/>
  <c r="AP35" i="30"/>
  <c r="AL35" i="30"/>
  <c r="AS191" i="30"/>
  <c r="AR191" i="30"/>
  <c r="AK146" i="30"/>
  <c r="AW146" i="30"/>
  <c r="AP146" i="30"/>
  <c r="AQ146" i="30"/>
  <c r="AM161" i="30"/>
  <c r="AL161" i="30"/>
  <c r="AQ161" i="30"/>
  <c r="AO142" i="30"/>
  <c r="AN142" i="30"/>
  <c r="AQ123" i="30"/>
  <c r="AU123" i="30"/>
  <c r="AU172" i="30"/>
  <c r="AQ24" i="30"/>
  <c r="AU24" i="30"/>
  <c r="AS168" i="30"/>
  <c r="AK168" i="30"/>
  <c r="AW168" i="30"/>
  <c r="AP168" i="30"/>
  <c r="AU61" i="30"/>
  <c r="AL61" i="30"/>
  <c r="AM61" i="30"/>
  <c r="AU111" i="30"/>
  <c r="AM111" i="30"/>
  <c r="AU180" i="30"/>
  <c r="AO112" i="30"/>
  <c r="AN112" i="30"/>
  <c r="AS112" i="30"/>
  <c r="AT18" i="30"/>
  <c r="AU18" i="30"/>
  <c r="AK89" i="30"/>
  <c r="AW89" i="30"/>
  <c r="AT89" i="30"/>
  <c r="AM89" i="30"/>
  <c r="AT158" i="30"/>
  <c r="AU158" i="30"/>
  <c r="AM155" i="30"/>
  <c r="AO156" i="30"/>
  <c r="AN156" i="30"/>
  <c r="AS122" i="30"/>
  <c r="AR122" i="30"/>
  <c r="AZ146" i="30"/>
  <c r="AY172" i="30"/>
  <c r="AZ168" i="30"/>
  <c r="BF193" i="30"/>
  <c r="BC189" i="30"/>
  <c r="BD185" i="30"/>
  <c r="BA198" i="30"/>
  <c r="BC198" i="30"/>
  <c r="AZ148" i="30"/>
  <c r="AY174" i="30"/>
  <c r="AZ170" i="30"/>
  <c r="BF165" i="30"/>
  <c r="BC191" i="30"/>
  <c r="BD187" i="30"/>
  <c r="BA200" i="30"/>
  <c r="BC200" i="30"/>
  <c r="BF151" i="30"/>
  <c r="BE177" i="30"/>
  <c r="BF173" i="30"/>
  <c r="BC169" i="30"/>
  <c r="AZ165" i="30"/>
  <c r="AZ191" i="30"/>
  <c r="BG203" i="30"/>
  <c r="AY204" i="30"/>
  <c r="BE145" i="30"/>
  <c r="BF148" i="30"/>
  <c r="AY153" i="30"/>
  <c r="AZ128" i="30"/>
  <c r="BC130" i="30"/>
  <c r="BB136" i="30"/>
  <c r="BF110" i="30"/>
  <c r="AY113" i="30"/>
  <c r="BG103" i="30"/>
  <c r="BB97" i="30"/>
  <c r="BA88" i="30"/>
  <c r="AZ80" i="30"/>
  <c r="AY74" i="30"/>
  <c r="BF72" i="30"/>
  <c r="AX73" i="30"/>
  <c r="AY59" i="30"/>
  <c r="AY58" i="30"/>
  <c r="BG42" i="30"/>
  <c r="BG41" i="30"/>
  <c r="BD31" i="30"/>
  <c r="BF25" i="30"/>
  <c r="BG154" i="30"/>
  <c r="AX158" i="30"/>
  <c r="BA162" i="30"/>
  <c r="BA136" i="30"/>
  <c r="BF111" i="30"/>
  <c r="AY114" i="30"/>
  <c r="AX120" i="30"/>
  <c r="BA122" i="30"/>
  <c r="BF98" i="30"/>
  <c r="BD106" i="30"/>
  <c r="BC96" i="30"/>
  <c r="BC67" i="30"/>
  <c r="BE83" i="30"/>
  <c r="BB78" i="30"/>
  <c r="BE64" i="30"/>
  <c r="BA65" i="30"/>
  <c r="AZ52" i="30"/>
  <c r="BB50" i="30"/>
  <c r="AZ37" i="30"/>
  <c r="AZ38" i="30"/>
  <c r="AX35" i="30"/>
  <c r="AY156" i="30"/>
  <c r="AZ159" i="30"/>
  <c r="BC163" i="30"/>
  <c r="BG137" i="30"/>
  <c r="AX113" i="30"/>
  <c r="BA115" i="30"/>
  <c r="AZ121" i="30"/>
  <c r="BC123" i="30"/>
  <c r="AX100" i="30"/>
  <c r="BF107" i="30"/>
  <c r="BE97" i="30"/>
  <c r="BC70" i="30"/>
  <c r="BG84" i="30"/>
  <c r="BD79" i="30"/>
  <c r="BG65" i="30"/>
  <c r="BF55" i="30"/>
  <c r="BB53" i="30"/>
  <c r="BD51" i="30"/>
  <c r="BB38" i="30"/>
  <c r="BB39" i="30"/>
  <c r="BC23" i="30"/>
  <c r="BE155" i="30"/>
  <c r="BF158" i="30"/>
  <c r="AY163" i="30"/>
  <c r="BC137" i="30"/>
  <c r="BD112" i="30"/>
  <c r="BG114" i="30"/>
  <c r="BF120" i="30"/>
  <c r="AY123" i="30"/>
  <c r="BD99" i="30"/>
  <c r="BB107" i="30"/>
  <c r="BA97" i="30"/>
  <c r="BC69" i="30"/>
  <c r="BC84" i="30"/>
  <c r="AZ79" i="30"/>
  <c r="BC65" i="30"/>
  <c r="AX55" i="30"/>
  <c r="AX53" i="30"/>
  <c r="AZ51" i="30"/>
  <c r="AX38" i="30"/>
  <c r="AX39" i="30"/>
  <c r="BF35" i="30"/>
  <c r="AX141" i="30"/>
  <c r="BG166" i="30"/>
  <c r="BC192" i="30"/>
  <c r="BD188" i="30"/>
  <c r="BA184" i="30"/>
  <c r="BB180" i="30"/>
  <c r="BF205" i="30"/>
  <c r="AX206" i="30"/>
  <c r="BB141" i="30"/>
  <c r="BA167" i="30"/>
  <c r="BG192" i="30"/>
  <c r="AX189" i="30"/>
  <c r="BE184" i="30"/>
  <c r="BF180" i="30"/>
  <c r="AZ206" i="30"/>
  <c r="BB206" i="30"/>
  <c r="BB143" i="30"/>
  <c r="BA169" i="30"/>
  <c r="BG194" i="30"/>
  <c r="AX191" i="30"/>
  <c r="BE186" i="30"/>
  <c r="BF182" i="30"/>
  <c r="BC195" i="30"/>
  <c r="BE195" i="30"/>
  <c r="AX147" i="30"/>
  <c r="BG172" i="30"/>
  <c r="AX169" i="30"/>
  <c r="BD194" i="30"/>
  <c r="BA190" i="30"/>
  <c r="BB186" i="30"/>
  <c r="AY199" i="30"/>
  <c r="BA199" i="30"/>
  <c r="BC150" i="30"/>
  <c r="BD153" i="30"/>
  <c r="BG157" i="30"/>
  <c r="AX133" i="30"/>
  <c r="BA105" i="30"/>
  <c r="BE109" i="30"/>
  <c r="BD115" i="30"/>
  <c r="BG117" i="30"/>
  <c r="BB94" i="30"/>
  <c r="AZ102" i="30"/>
  <c r="AY92" i="30"/>
  <c r="AX85" i="30"/>
  <c r="BA79" i="30"/>
  <c r="BE72" i="30"/>
  <c r="BA60" i="30"/>
  <c r="BG60" i="30"/>
  <c r="BF47" i="30"/>
  <c r="AX45" i="30"/>
  <c r="BE46" i="30"/>
  <c r="BE30" i="30"/>
  <c r="BD30" i="30"/>
  <c r="BE159" i="30"/>
  <c r="BF162" i="30"/>
  <c r="AZ137" i="30"/>
  <c r="BC141" i="30"/>
  <c r="BD116" i="30"/>
  <c r="BG118" i="30"/>
  <c r="BF124" i="30"/>
  <c r="AY127" i="30"/>
  <c r="BD103" i="30"/>
  <c r="BA92" i="30"/>
  <c r="BA101" i="30"/>
  <c r="BE76" i="30"/>
  <c r="BC88" i="30"/>
  <c r="AZ83" i="30"/>
  <c r="AZ61" i="30"/>
  <c r="BB61" i="30"/>
  <c r="BC47" i="30"/>
  <c r="AZ45" i="30"/>
  <c r="AX42" i="30"/>
  <c r="AX43" i="30"/>
  <c r="AY27" i="30"/>
  <c r="BG160" i="30"/>
  <c r="AX164" i="30"/>
  <c r="BB138" i="30"/>
  <c r="BE142" i="30"/>
  <c r="BF117" i="30"/>
  <c r="AY120" i="30"/>
  <c r="AX126" i="30"/>
  <c r="BA128" i="30"/>
  <c r="BF104" i="30"/>
  <c r="BC93" i="30"/>
  <c r="BC102" i="30"/>
  <c r="BG77" i="30"/>
  <c r="BE89" i="30"/>
  <c r="BB84" i="30"/>
  <c r="BB62" i="30"/>
  <c r="BD62" i="30"/>
  <c r="BE48" i="30"/>
  <c r="BE47" i="30"/>
  <c r="AZ43" i="30"/>
  <c r="AY30" i="30"/>
  <c r="BA28" i="30"/>
  <c r="BB22" i="30"/>
  <c r="BD163" i="30"/>
  <c r="AX138" i="30"/>
  <c r="BA142" i="30"/>
  <c r="BB117" i="30"/>
  <c r="BE119" i="30"/>
  <c r="BD125" i="30"/>
  <c r="BG127" i="30"/>
  <c r="BB104" i="30"/>
  <c r="AY93" i="30"/>
  <c r="AY102" i="30"/>
  <c r="BC77" i="30"/>
  <c r="BA89" i="30"/>
  <c r="AX84" i="30"/>
  <c r="AX62" i="30"/>
  <c r="AZ62" i="30"/>
  <c r="BA48" i="30"/>
  <c r="BA47" i="30"/>
  <c r="BF42" i="30"/>
  <c r="BG29" i="30"/>
  <c r="BA26" i="30"/>
  <c r="AY22" i="30"/>
  <c r="BB155" i="30"/>
  <c r="BA181" i="30"/>
  <c r="BB177" i="30"/>
  <c r="AY173" i="30"/>
  <c r="AZ169" i="30"/>
  <c r="BF194" i="30"/>
  <c r="BC207" i="30"/>
  <c r="BE207" i="30"/>
  <c r="BF155" i="30"/>
  <c r="BE181" i="30"/>
  <c r="BF177" i="30"/>
  <c r="BC173" i="30"/>
  <c r="BD169" i="30"/>
  <c r="AZ195" i="30"/>
  <c r="BG207" i="30"/>
  <c r="BD138" i="30"/>
  <c r="AZ164" i="30"/>
  <c r="AY190" i="30"/>
  <c r="AZ186" i="30"/>
  <c r="BG181" i="30"/>
  <c r="AX178" i="30"/>
  <c r="BB203" i="30"/>
  <c r="BD203" i="30"/>
  <c r="AZ142" i="30"/>
  <c r="AY168" i="30"/>
  <c r="BE193" i="30"/>
  <c r="BF189" i="30"/>
  <c r="BC185" i="30"/>
  <c r="BD181" i="30"/>
  <c r="AX207" i="30"/>
  <c r="AZ207" i="30"/>
  <c r="BA155" i="30"/>
  <c r="BB158" i="30"/>
  <c r="BE162" i="30"/>
  <c r="AY137" i="30"/>
  <c r="AZ112" i="30"/>
  <c r="BC114" i="30"/>
  <c r="BB120" i="30"/>
  <c r="BE122" i="30"/>
  <c r="AZ99" i="30"/>
  <c r="AX107" i="30"/>
  <c r="BG96" i="30"/>
  <c r="BC68" i="30"/>
  <c r="AY84" i="30"/>
  <c r="BF78" i="30"/>
  <c r="AY65" i="30"/>
  <c r="BB54" i="30"/>
  <c r="BD52" i="30"/>
  <c r="BF50" i="30"/>
  <c r="BD37" i="30"/>
  <c r="BD38" i="30"/>
  <c r="BB35" i="30"/>
  <c r="BC164" i="30"/>
  <c r="BG138" i="30"/>
  <c r="AX142" i="30"/>
  <c r="BA146" i="30"/>
  <c r="BB121" i="30"/>
  <c r="BE123" i="30"/>
  <c r="BD129" i="30"/>
  <c r="BG131" i="30"/>
  <c r="BB108" i="30"/>
  <c r="AY97" i="30"/>
  <c r="AZ90" i="30"/>
  <c r="BC81" i="30"/>
  <c r="BA71" i="30"/>
  <c r="BE65" i="30"/>
  <c r="AX66" i="30"/>
  <c r="AZ66" i="30"/>
  <c r="BA52" i="30"/>
  <c r="BA51" i="30"/>
  <c r="AY36" i="30"/>
  <c r="BG34" i="30"/>
  <c r="BF24" i="30"/>
  <c r="BG24" i="30"/>
  <c r="AY140" i="30"/>
  <c r="AZ143" i="30"/>
  <c r="BC147" i="30"/>
  <c r="BD122" i="30"/>
  <c r="BG124" i="30"/>
  <c r="BF130" i="30"/>
  <c r="AY133" i="30"/>
  <c r="BC105" i="30"/>
  <c r="BA98" i="30"/>
  <c r="BF91" i="30"/>
  <c r="BE82" i="30"/>
  <c r="BA74" i="30"/>
  <c r="AY67" i="30"/>
  <c r="AZ67" i="30"/>
  <c r="BB67" i="30"/>
  <c r="BC53" i="30"/>
  <c r="BC52" i="30"/>
  <c r="BA37" i="30"/>
  <c r="BA36" i="30"/>
  <c r="AX26" i="30"/>
  <c r="AY26" i="30"/>
  <c r="BE139" i="30"/>
  <c r="BF142" i="30"/>
  <c r="AY147" i="30"/>
  <c r="AZ122" i="30"/>
  <c r="BC124" i="30"/>
  <c r="BB130" i="30"/>
  <c r="BE132" i="30"/>
  <c r="BA104" i="30"/>
  <c r="BG97" i="30"/>
  <c r="BB91" i="30"/>
  <c r="BA82" i="30"/>
  <c r="BA73" i="30"/>
  <c r="BG66" i="30"/>
  <c r="BF66" i="30"/>
  <c r="AX67" i="30"/>
  <c r="AY53" i="30"/>
  <c r="AY52" i="30"/>
  <c r="BG36" i="30"/>
  <c r="BG35" i="30"/>
  <c r="BD25" i="30"/>
  <c r="BA27" i="30"/>
  <c r="BD150" i="30"/>
  <c r="BC176" i="30"/>
  <c r="BD172" i="30"/>
  <c r="BA168" i="30"/>
  <c r="BG193" i="30"/>
  <c r="AX190" i="30"/>
  <c r="BE202" i="30"/>
  <c r="BG202" i="30"/>
  <c r="BB157" i="30"/>
  <c r="BA183" i="30"/>
  <c r="BB179" i="30"/>
  <c r="AY175" i="30"/>
  <c r="AZ171" i="30"/>
  <c r="BD196" i="30"/>
  <c r="BF196" i="30"/>
  <c r="BC160" i="30"/>
  <c r="BB159" i="30"/>
  <c r="BA185" i="30"/>
  <c r="BB181" i="30"/>
  <c r="AY177" i="30"/>
  <c r="AZ173" i="30"/>
  <c r="BD198" i="30"/>
  <c r="BF198" i="30"/>
  <c r="BB137" i="30"/>
  <c r="AX163" i="30"/>
  <c r="BG188" i="30"/>
  <c r="AX185" i="30"/>
  <c r="BE180" i="30"/>
  <c r="BF176" i="30"/>
  <c r="AZ202" i="30"/>
  <c r="BB202" i="30"/>
  <c r="AY160" i="30"/>
  <c r="AZ163" i="30"/>
  <c r="BD137" i="30"/>
  <c r="BG141" i="30"/>
  <c r="AX117" i="30"/>
  <c r="BA119" i="30"/>
  <c r="AZ125" i="30"/>
  <c r="BC127" i="30"/>
  <c r="AX104" i="30"/>
  <c r="BE92" i="30"/>
  <c r="BE101" i="30"/>
  <c r="AY77" i="30"/>
  <c r="BG88" i="30"/>
  <c r="BD83" i="30"/>
  <c r="BD61" i="30"/>
  <c r="BF61" i="30"/>
  <c r="BG47" i="30"/>
  <c r="BB46" i="30"/>
  <c r="BB42" i="30"/>
  <c r="AY29" i="30"/>
  <c r="BG25" i="30"/>
  <c r="AZ22" i="30"/>
  <c r="BE143" i="30"/>
  <c r="BF146" i="30"/>
  <c r="AY151" i="30"/>
  <c r="AZ126" i="30"/>
  <c r="BC128" i="30"/>
  <c r="BB134" i="30"/>
  <c r="BE108" i="30"/>
  <c r="AY111" i="30"/>
  <c r="BG101" i="30"/>
  <c r="BB95" i="30"/>
  <c r="BA86" i="30"/>
  <c r="AZ78" i="30"/>
  <c r="BG71" i="30"/>
  <c r="BF70" i="30"/>
  <c r="AX71" i="30"/>
  <c r="AY57" i="30"/>
  <c r="AY56" i="30"/>
  <c r="BG40" i="30"/>
  <c r="BG39" i="30"/>
  <c r="BD29" i="30"/>
  <c r="BF23" i="30"/>
  <c r="BG144" i="30"/>
  <c r="AX148" i="30"/>
  <c r="BA152" i="30"/>
  <c r="BB127" i="30"/>
  <c r="BE129" i="30"/>
  <c r="BD135" i="30"/>
  <c r="AX110" i="30"/>
  <c r="BA112" i="30"/>
  <c r="AY103" i="30"/>
  <c r="BD96" i="30"/>
  <c r="BC87" i="30"/>
  <c r="BB79" i="30"/>
  <c r="AY73" i="30"/>
  <c r="AX72" i="30"/>
  <c r="AZ72" i="30"/>
  <c r="BA58" i="30"/>
  <c r="BA57" i="30"/>
  <c r="AY42" i="30"/>
  <c r="AY41" i="30"/>
  <c r="BF30" i="30"/>
  <c r="AX25" i="30"/>
  <c r="BC144" i="30"/>
  <c r="BD147" i="30"/>
  <c r="BG151" i="30"/>
  <c r="AX127" i="30"/>
  <c r="BA129" i="30"/>
  <c r="AZ135" i="30"/>
  <c r="BD109" i="30"/>
  <c r="BG111" i="30"/>
  <c r="BE102" i="30"/>
  <c r="AZ96" i="30"/>
  <c r="AY87" i="30"/>
  <c r="AX79" i="30"/>
  <c r="BG72" i="30"/>
  <c r="BD71" i="30"/>
  <c r="BF71" i="30"/>
  <c r="BG57" i="30"/>
  <c r="BG56" i="30"/>
  <c r="BE41" i="30"/>
  <c r="BE40" i="30"/>
  <c r="BB30" i="30"/>
  <c r="BD24" i="30"/>
  <c r="BF145" i="30"/>
  <c r="BE171" i="30"/>
  <c r="BF167" i="30"/>
  <c r="BB193" i="30"/>
  <c r="AY189" i="30"/>
  <c r="AZ185" i="30"/>
  <c r="BG197" i="30"/>
  <c r="AY198" i="30"/>
  <c r="BF21" i="30"/>
  <c r="AY15" i="30"/>
  <c r="BE15" i="30"/>
  <c r="BF16" i="30"/>
  <c r="BE16" i="30"/>
  <c r="AZ11" i="30"/>
  <c r="AX15" i="30"/>
  <c r="DY15" i="30" s="1"/>
  <c r="HA15" i="30" s="1"/>
  <c r="BC12" i="30"/>
  <c r="BG21" i="30"/>
  <c r="BD16" i="30"/>
  <c r="BG16" i="30"/>
  <c r="AX18" i="30"/>
  <c r="BG17" i="30"/>
  <c r="BB12" i="30"/>
  <c r="AY21" i="30"/>
  <c r="AZ16" i="30"/>
  <c r="BC16" i="30"/>
  <c r="BD17" i="30"/>
  <c r="BC17" i="30"/>
  <c r="AX12" i="30"/>
  <c r="BF15" i="30"/>
  <c r="BA21" i="30"/>
  <c r="BB17" i="30"/>
  <c r="BE17" i="30"/>
  <c r="BF18" i="30"/>
  <c r="BE18" i="30"/>
  <c r="AZ13" i="30"/>
  <c r="BD10" i="30"/>
  <c r="AW179" i="30"/>
  <c r="AK179" i="30"/>
  <c r="AK88" i="30"/>
  <c r="AW88" i="30"/>
  <c r="AK175" i="30"/>
  <c r="AW175" i="30"/>
  <c r="AK23" i="30"/>
  <c r="CB23" i="30" s="1"/>
  <c r="GB23" i="30" s="1"/>
  <c r="AW23" i="30"/>
  <c r="AO23" i="30"/>
  <c r="AP23" i="30"/>
  <c r="AK62" i="30"/>
  <c r="AW62" i="30"/>
  <c r="BC162" i="30"/>
  <c r="AK20" i="30"/>
  <c r="CB20" i="30" s="1"/>
  <c r="GB20" i="30" s="1"/>
  <c r="AW20" i="30"/>
  <c r="AW165" i="30"/>
  <c r="AK165" i="30"/>
  <c r="AT167" i="30"/>
  <c r="AN181" i="30"/>
  <c r="AL92" i="30"/>
  <c r="AL188" i="30"/>
  <c r="AP105" i="30"/>
  <c r="AS105" i="30"/>
  <c r="AK199" i="30"/>
  <c r="AW199" i="30"/>
  <c r="AR153" i="30"/>
  <c r="AW162" i="30"/>
  <c r="AK162" i="30"/>
  <c r="AW121" i="30"/>
  <c r="AK121" i="30"/>
  <c r="AW117" i="30"/>
  <c r="AK117" i="30"/>
  <c r="AN117" i="30"/>
  <c r="AW69" i="30"/>
  <c r="AK69" i="30"/>
  <c r="AK26" i="30"/>
  <c r="CB26" i="30" s="1"/>
  <c r="GB26" i="30" s="1"/>
  <c r="AW26" i="30"/>
  <c r="AN26" i="30"/>
  <c r="AK84" i="30"/>
  <c r="AW84" i="30"/>
  <c r="AW21" i="30"/>
  <c r="AK21" i="30"/>
  <c r="CB21" i="30" s="1"/>
  <c r="GB21" i="30" s="1"/>
  <c r="AK201" i="30"/>
  <c r="AW201" i="30"/>
  <c r="AL197" i="30"/>
  <c r="AK174" i="30"/>
  <c r="AW174" i="30"/>
  <c r="AT101" i="30"/>
  <c r="AK100" i="30"/>
  <c r="AW100" i="30"/>
  <c r="AL127" i="30"/>
  <c r="AL37" i="30"/>
  <c r="CC37" i="30" s="1"/>
  <c r="GC37" i="30" s="1"/>
  <c r="AM37" i="30"/>
  <c r="AK126" i="30"/>
  <c r="AW126" i="30"/>
  <c r="AT93" i="30"/>
  <c r="AW86" i="30"/>
  <c r="AK86" i="30"/>
  <c r="AN65" i="30"/>
  <c r="AK120" i="30"/>
  <c r="AW120" i="30"/>
  <c r="AS73" i="30"/>
  <c r="AP107" i="30"/>
  <c r="AN164" i="30"/>
  <c r="AW98" i="30"/>
  <c r="AK98" i="30"/>
  <c r="AN98" i="30"/>
  <c r="AT45" i="30"/>
  <c r="AR95" i="30"/>
  <c r="AN140" i="30"/>
  <c r="AU119" i="30"/>
  <c r="AW133" i="30"/>
  <c r="AK133" i="30"/>
  <c r="AN133" i="30"/>
  <c r="AW150" i="30"/>
  <c r="AK150" i="30"/>
  <c r="AT148" i="30"/>
  <c r="AW110" i="30"/>
  <c r="AK110" i="30"/>
  <c r="AU28" i="30"/>
  <c r="AR109" i="30"/>
  <c r="AT56" i="30"/>
  <c r="AK56" i="30"/>
  <c r="AW56" i="30"/>
  <c r="AK125" i="30"/>
  <c r="AW125" i="30"/>
  <c r="AN125" i="30"/>
  <c r="AN134" i="30"/>
  <c r="AR145" i="30"/>
  <c r="AW79" i="30"/>
  <c r="AK79" i="30"/>
  <c r="AT191" i="30"/>
  <c r="AR161" i="30"/>
  <c r="AK142" i="30"/>
  <c r="AW142" i="30"/>
  <c r="AK123" i="30"/>
  <c r="AW123" i="30"/>
  <c r="AK172" i="30"/>
  <c r="AW172" i="30"/>
  <c r="AN172" i="30"/>
  <c r="AK24" i="30"/>
  <c r="CB24" i="30" s="1"/>
  <c r="GB24" i="30" s="1"/>
  <c r="AW24" i="30"/>
  <c r="AN111" i="30"/>
  <c r="AK180" i="30"/>
  <c r="AW180" i="30"/>
  <c r="AN180" i="30"/>
  <c r="AK112" i="30"/>
  <c r="AW112" i="30"/>
  <c r="AN18" i="30"/>
  <c r="AN158" i="30"/>
  <c r="AK156" i="30"/>
  <c r="AW156" i="30"/>
  <c r="AT122" i="30"/>
  <c r="AT118" i="30"/>
  <c r="BD152" i="30"/>
  <c r="BC178" i="30"/>
  <c r="BD174" i="30"/>
  <c r="BA170" i="30"/>
  <c r="BB166" i="30"/>
  <c r="AX192" i="30"/>
  <c r="BE204" i="30"/>
  <c r="BG204" i="30"/>
  <c r="BD154" i="30"/>
  <c r="BC180" i="30"/>
  <c r="BD176" i="30"/>
  <c r="BA172" i="30"/>
  <c r="BB168" i="30"/>
  <c r="AX194" i="30"/>
  <c r="BE206" i="30"/>
  <c r="BG206" i="30"/>
  <c r="AZ158" i="30"/>
  <c r="AY184" i="30"/>
  <c r="AZ180" i="30"/>
  <c r="BG175" i="30"/>
  <c r="AX172" i="30"/>
  <c r="BB197" i="30"/>
  <c r="BD197" i="30"/>
  <c r="BG164" i="30"/>
  <c r="BA139" i="30"/>
  <c r="BB142" i="30"/>
  <c r="BE146" i="30"/>
  <c r="BF121" i="30"/>
  <c r="AY124" i="30"/>
  <c r="AX130" i="30"/>
  <c r="BA132" i="30"/>
  <c r="BF108" i="30"/>
  <c r="BC97" i="30"/>
  <c r="AX91" i="30"/>
  <c r="BG81" i="30"/>
  <c r="BA72" i="30"/>
  <c r="AY66" i="30"/>
  <c r="BB66" i="30"/>
  <c r="BD66" i="30"/>
  <c r="BE52" i="30"/>
  <c r="BE51" i="30"/>
  <c r="BC36" i="30"/>
  <c r="AY35" i="30"/>
  <c r="AZ25" i="30"/>
  <c r="BG26" i="30"/>
  <c r="BC148" i="30"/>
  <c r="BD151" i="30"/>
  <c r="BG155" i="30"/>
  <c r="AX131" i="30"/>
  <c r="BA133" i="30"/>
  <c r="AY107" i="30"/>
  <c r="BD113" i="30"/>
  <c r="BG115" i="30"/>
  <c r="BB92" i="30"/>
  <c r="AZ100" i="30"/>
  <c r="BD89" i="30"/>
  <c r="AX83" i="30"/>
  <c r="BA77" i="30"/>
  <c r="BE67" i="30"/>
  <c r="BB56" i="30"/>
  <c r="AZ57" i="30"/>
  <c r="AZ44" i="30"/>
  <c r="BE45" i="30"/>
  <c r="BE44" i="30"/>
  <c r="BB34" i="30"/>
  <c r="BD28" i="30"/>
  <c r="BE149" i="30"/>
  <c r="BF152" i="30"/>
  <c r="AY157" i="30"/>
  <c r="AZ132" i="30"/>
  <c r="BC134" i="30"/>
  <c r="BG108" i="30"/>
  <c r="BF114" i="30"/>
  <c r="AY117" i="30"/>
  <c r="BD93" i="30"/>
  <c r="BB101" i="30"/>
  <c r="BA91" i="30"/>
  <c r="AZ84" i="30"/>
  <c r="BC78" i="30"/>
  <c r="BE70" i="30"/>
  <c r="BF58" i="30"/>
  <c r="AX60" i="30"/>
  <c r="AX47" i="30"/>
  <c r="BG46" i="30"/>
  <c r="BG45" i="30"/>
  <c r="BD35" i="30"/>
  <c r="BF29" i="30"/>
  <c r="BA149" i="30"/>
  <c r="BB152" i="30"/>
  <c r="BE156" i="30"/>
  <c r="BF131" i="30"/>
  <c r="AY134" i="30"/>
  <c r="AY108" i="30"/>
  <c r="BB114" i="30"/>
  <c r="BE116" i="30"/>
  <c r="AZ93" i="30"/>
  <c r="AX101" i="30"/>
  <c r="BF90" i="30"/>
  <c r="BF83" i="30"/>
  <c r="AY78" i="30"/>
  <c r="BE69" i="30"/>
  <c r="AX58" i="30"/>
  <c r="BD59" i="30"/>
  <c r="BD46" i="30"/>
  <c r="BC46" i="30"/>
  <c r="BC45" i="30"/>
  <c r="AZ35" i="30"/>
  <c r="BB29" i="30"/>
  <c r="BB147" i="30"/>
  <c r="BA173" i="30"/>
  <c r="BB169" i="30"/>
  <c r="AX195" i="30"/>
  <c r="BE190" i="30"/>
  <c r="BF186" i="30"/>
  <c r="BC199" i="30"/>
  <c r="BE199" i="30"/>
  <c r="BF147" i="30"/>
  <c r="BE173" i="30"/>
  <c r="BF169" i="30"/>
  <c r="BB195" i="30"/>
  <c r="AY191" i="30"/>
  <c r="AZ187" i="30"/>
  <c r="BG199" i="30"/>
  <c r="AY200" i="30"/>
  <c r="BF149" i="30"/>
  <c r="BE175" i="30"/>
  <c r="BF171" i="30"/>
  <c r="BC167" i="30"/>
  <c r="AY193" i="30"/>
  <c r="AZ189" i="30"/>
  <c r="BG201" i="30"/>
  <c r="AY202" i="30"/>
  <c r="BB153" i="30"/>
  <c r="BA179" i="30"/>
  <c r="BB175" i="30"/>
  <c r="AY171" i="30"/>
  <c r="AZ167" i="30"/>
  <c r="BF192" i="30"/>
  <c r="BC205" i="30"/>
  <c r="BE205" i="30"/>
  <c r="AY144" i="30"/>
  <c r="AZ147" i="30"/>
  <c r="BC151" i="30"/>
  <c r="BD126" i="30"/>
  <c r="BG128" i="30"/>
  <c r="BF134" i="30"/>
  <c r="AZ109" i="30"/>
  <c r="BC111" i="30"/>
  <c r="BA102" i="30"/>
  <c r="BF95" i="30"/>
  <c r="BE86" i="30"/>
  <c r="BD78" i="30"/>
  <c r="AY72" i="30"/>
  <c r="AZ71" i="30"/>
  <c r="BB71" i="30"/>
  <c r="BC57" i="30"/>
  <c r="BC56" i="30"/>
  <c r="BA41" i="30"/>
  <c r="BA40" i="30"/>
  <c r="AX30" i="30"/>
  <c r="AZ24" i="30"/>
  <c r="BA153" i="30"/>
  <c r="BB156" i="30"/>
  <c r="BE160" i="30"/>
  <c r="BF135" i="30"/>
  <c r="AZ110" i="30"/>
  <c r="BC112" i="30"/>
  <c r="BB118" i="30"/>
  <c r="BE120" i="30"/>
  <c r="AZ97" i="30"/>
  <c r="AX105" i="30"/>
  <c r="BG94" i="30"/>
  <c r="BF87" i="30"/>
  <c r="AY82" i="30"/>
  <c r="BF76" i="30"/>
  <c r="AY63" i="30"/>
  <c r="BE63" i="30"/>
  <c r="BD50" i="30"/>
  <c r="BF48" i="30"/>
  <c r="BA35" i="30"/>
  <c r="BD36" i="30"/>
  <c r="BB33" i="30"/>
  <c r="BC154" i="30"/>
  <c r="BD157" i="30"/>
  <c r="BG161" i="30"/>
  <c r="BA135" i="30"/>
  <c r="BB111" i="30"/>
  <c r="BE113" i="30"/>
  <c r="BD119" i="30"/>
  <c r="BG121" i="30"/>
  <c r="BB98" i="30"/>
  <c r="AZ106" i="30"/>
  <c r="AY96" i="30"/>
  <c r="BC66" i="30"/>
  <c r="BA83" i="30"/>
  <c r="AX78" i="30"/>
  <c r="BA64" i="30"/>
  <c r="BG64" i="30"/>
  <c r="BF51" i="30"/>
  <c r="AX50" i="30"/>
  <c r="BF36" i="30"/>
  <c r="BF37" i="30"/>
  <c r="BD34" i="30"/>
  <c r="AY154" i="30"/>
  <c r="AZ157" i="30"/>
  <c r="BC161" i="30"/>
  <c r="BD136" i="30"/>
  <c r="AX111" i="30"/>
  <c r="BA113" i="30"/>
  <c r="AZ119" i="30"/>
  <c r="BC121" i="30"/>
  <c r="AX98" i="30"/>
  <c r="BF105" i="30"/>
  <c r="BE95" i="30"/>
  <c r="BD88" i="30"/>
  <c r="BG82" i="30"/>
  <c r="BD77" i="30"/>
  <c r="BG63" i="30"/>
  <c r="BC64" i="30"/>
  <c r="BB51" i="30"/>
  <c r="BD49" i="30"/>
  <c r="BB36" i="30"/>
  <c r="BB37" i="30"/>
  <c r="AZ34" i="30"/>
  <c r="BE165" i="30"/>
  <c r="BF161" i="30"/>
  <c r="BE187" i="30"/>
  <c r="BF183" i="30"/>
  <c r="BC179" i="30"/>
  <c r="BD175" i="30"/>
  <c r="AX201" i="30"/>
  <c r="AZ201" i="30"/>
  <c r="AY136" i="30"/>
  <c r="AZ162" i="30"/>
  <c r="AY188" i="30"/>
  <c r="AZ184" i="30"/>
  <c r="BG179" i="30"/>
  <c r="AX176" i="30"/>
  <c r="BB201" i="30"/>
  <c r="BD201" i="30"/>
  <c r="AX145" i="30"/>
  <c r="BG170" i="30"/>
  <c r="AX167" i="30"/>
  <c r="BD192" i="30"/>
  <c r="BA188" i="30"/>
  <c r="BB184" i="30"/>
  <c r="AY197" i="30"/>
  <c r="BA197" i="30"/>
  <c r="BD148" i="30"/>
  <c r="BC174" i="30"/>
  <c r="BD170" i="30"/>
  <c r="BA166" i="30"/>
  <c r="BG191" i="30"/>
  <c r="AX188" i="30"/>
  <c r="BE200" i="30"/>
  <c r="BG200" i="30"/>
  <c r="BG148" i="30"/>
  <c r="AX152" i="30"/>
  <c r="BA156" i="30"/>
  <c r="BB131" i="30"/>
  <c r="BE133" i="30"/>
  <c r="BG107" i="30"/>
  <c r="AX114" i="30"/>
  <c r="BA116" i="30"/>
  <c r="BF92" i="30"/>
  <c r="BD100" i="30"/>
  <c r="AX90" i="30"/>
  <c r="BB83" i="30"/>
  <c r="BE77" i="30"/>
  <c r="BE68" i="30"/>
  <c r="BD57" i="30"/>
  <c r="BB58" i="30"/>
  <c r="BB45" i="30"/>
  <c r="AY46" i="30"/>
  <c r="AY45" i="30"/>
  <c r="BF34" i="30"/>
  <c r="AX29" i="30"/>
  <c r="AY158" i="30"/>
  <c r="AZ161" i="30"/>
  <c r="BC165" i="30"/>
  <c r="BG139" i="30"/>
  <c r="AX115" i="30"/>
  <c r="BA117" i="30"/>
  <c r="AZ123" i="30"/>
  <c r="BC125" i="30"/>
  <c r="AX102" i="30"/>
  <c r="BB90" i="30"/>
  <c r="BE99" i="30"/>
  <c r="AY75" i="30"/>
  <c r="BG86" i="30"/>
  <c r="BD81" i="30"/>
  <c r="AZ58" i="30"/>
  <c r="BF59" i="30"/>
  <c r="BD45" i="30"/>
  <c r="BD53" i="30"/>
  <c r="BB40" i="30"/>
  <c r="BB41" i="30"/>
  <c r="BC25" i="30"/>
  <c r="BA159" i="30"/>
  <c r="BB162" i="30"/>
  <c r="BC136" i="30"/>
  <c r="AY141" i="30"/>
  <c r="AZ116" i="30"/>
  <c r="BC118" i="30"/>
  <c r="BB124" i="30"/>
  <c r="BE126" i="30"/>
  <c r="AZ103" i="30"/>
  <c r="BG91" i="30"/>
  <c r="BG100" i="30"/>
  <c r="BA76" i="30"/>
  <c r="AY88" i="30"/>
  <c r="BF82" i="30"/>
  <c r="BF60" i="30"/>
  <c r="AX61" i="30"/>
  <c r="AY47" i="30"/>
  <c r="BF44" i="30"/>
  <c r="BD41" i="30"/>
  <c r="BD42" i="30"/>
  <c r="BE26" i="30"/>
  <c r="BG158" i="30"/>
  <c r="AX162" i="30"/>
  <c r="BC135" i="30"/>
  <c r="BE140" i="30"/>
  <c r="BF115" i="30"/>
  <c r="AY118" i="30"/>
  <c r="AX124" i="30"/>
  <c r="BA126" i="30"/>
  <c r="BF102" i="30"/>
  <c r="BC91" i="30"/>
  <c r="BC100" i="30"/>
  <c r="BG75" i="30"/>
  <c r="BE87" i="30"/>
  <c r="BB82" i="30"/>
  <c r="BB60" i="30"/>
  <c r="BD60" i="30"/>
  <c r="BF46" i="30"/>
  <c r="AX44" i="30"/>
  <c r="AZ41" i="30"/>
  <c r="AZ42" i="30"/>
  <c r="BE24" i="30"/>
  <c r="BD22" i="30"/>
  <c r="AX157" i="30"/>
  <c r="BG182" i="30"/>
  <c r="AX179" i="30"/>
  <c r="BE174" i="30"/>
  <c r="BF170" i="30"/>
  <c r="AZ196" i="30"/>
  <c r="BB196" i="30"/>
  <c r="AZ138" i="30"/>
  <c r="BF163" i="30"/>
  <c r="BE189" i="30"/>
  <c r="BF185" i="30"/>
  <c r="BC181" i="30"/>
  <c r="BD177" i="30"/>
  <c r="AX203" i="30"/>
  <c r="AZ203" i="30"/>
  <c r="AZ140" i="30"/>
  <c r="AY166" i="30"/>
  <c r="BE191" i="30"/>
  <c r="BF187" i="30"/>
  <c r="BC183" i="30"/>
  <c r="BD179" i="30"/>
  <c r="AX205" i="30"/>
  <c r="AZ205" i="30"/>
  <c r="BF143" i="30"/>
  <c r="BE169" i="30"/>
  <c r="BD165" i="30"/>
  <c r="BB191" i="30"/>
  <c r="AY187" i="30"/>
  <c r="AZ183" i="30"/>
  <c r="BG195" i="30"/>
  <c r="AY196" i="30"/>
  <c r="BE153" i="30"/>
  <c r="BF156" i="30"/>
  <c r="AY161" i="30"/>
  <c r="AZ136" i="30"/>
  <c r="BD110" i="30"/>
  <c r="BG112" i="30"/>
  <c r="BF118" i="30"/>
  <c r="AY121" i="30"/>
  <c r="BD97" i="30"/>
  <c r="BB105" i="30"/>
  <c r="BA95" i="30"/>
  <c r="AZ88" i="30"/>
  <c r="BC82" i="30"/>
  <c r="AZ77" i="30"/>
  <c r="BC63" i="30"/>
  <c r="AY64" i="30"/>
  <c r="AX51" i="30"/>
  <c r="AZ49" i="30"/>
  <c r="AX36" i="30"/>
  <c r="AX37" i="30"/>
  <c r="BF33" i="30"/>
  <c r="BG162" i="30"/>
  <c r="BA137" i="30"/>
  <c r="BB140" i="30"/>
  <c r="BE144" i="30"/>
  <c r="BF119" i="30"/>
  <c r="AY122" i="30"/>
  <c r="AX128" i="30"/>
  <c r="BA130" i="30"/>
  <c r="BF106" i="30"/>
  <c r="BC95" i="30"/>
  <c r="BC104" i="30"/>
  <c r="BG79" i="30"/>
  <c r="BA67" i="30"/>
  <c r="BB86" i="30"/>
  <c r="BB64" i="30"/>
  <c r="BD64" i="30"/>
  <c r="BE50" i="30"/>
  <c r="BE49" i="30"/>
  <c r="BC32" i="30"/>
  <c r="BG32" i="30"/>
  <c r="AZ23" i="30"/>
  <c r="BA23" i="30"/>
  <c r="BC138" i="30"/>
  <c r="BD141" i="30"/>
  <c r="BG145" i="30"/>
  <c r="AX121" i="30"/>
  <c r="BA123" i="30"/>
  <c r="AZ129" i="30"/>
  <c r="BC131" i="30"/>
  <c r="AX108" i="30"/>
  <c r="BE96" i="30"/>
  <c r="BF89" i="30"/>
  <c r="AY81" i="30"/>
  <c r="BA70" i="30"/>
  <c r="BD87" i="30"/>
  <c r="BD65" i="30"/>
  <c r="BF65" i="30"/>
  <c r="BG51" i="30"/>
  <c r="BG50" i="30"/>
  <c r="BC35" i="30"/>
  <c r="AY34" i="30"/>
  <c r="BB24" i="30"/>
  <c r="BC24" i="30"/>
  <c r="AY138" i="30"/>
  <c r="AZ141" i="30"/>
  <c r="BC145" i="30"/>
  <c r="BD120" i="30"/>
  <c r="BG122" i="30"/>
  <c r="BF128" i="30"/>
  <c r="AY131" i="30"/>
  <c r="BD107" i="30"/>
  <c r="BA96" i="30"/>
  <c r="AX89" i="30"/>
  <c r="BE80" i="30"/>
  <c r="BA69" i="30"/>
  <c r="AZ87" i="30"/>
  <c r="AZ65" i="30"/>
  <c r="BB65" i="30"/>
  <c r="BC51" i="30"/>
  <c r="BC50" i="30"/>
  <c r="BC34" i="30"/>
  <c r="BG33" i="30"/>
  <c r="AX24" i="30"/>
  <c r="BE25" i="30"/>
  <c r="AZ152" i="30"/>
  <c r="AY178" i="30"/>
  <c r="AZ174" i="30"/>
  <c r="BG169" i="30"/>
  <c r="AX166" i="30"/>
  <c r="BD191" i="30"/>
  <c r="BA204" i="30"/>
  <c r="BC204" i="30"/>
  <c r="AZ20" i="30"/>
  <c r="AY13" i="30"/>
  <c r="BD21" i="30"/>
  <c r="BC14" i="30"/>
  <c r="BA13" i="30"/>
  <c r="BB13" i="30"/>
  <c r="BG10" i="30"/>
  <c r="BB21" i="30"/>
  <c r="BG14" i="30"/>
  <c r="BE14" i="30"/>
  <c r="BB16" i="30"/>
  <c r="BA16" i="30"/>
  <c r="BF10" i="30"/>
  <c r="BD14" i="30"/>
  <c r="AY12" i="30"/>
  <c r="AX21" i="30"/>
  <c r="AY14" i="30"/>
  <c r="BE13" i="30"/>
  <c r="AX16" i="30"/>
  <c r="BA15" i="30"/>
  <c r="BB10" i="30"/>
  <c r="AZ14" i="30"/>
  <c r="BE11" i="30"/>
  <c r="BG20" i="30"/>
  <c r="BG15" i="30"/>
  <c r="AY16" i="30"/>
  <c r="AZ17" i="30"/>
  <c r="AY17" i="30"/>
  <c r="BD11" i="30"/>
  <c r="AW33" i="30"/>
  <c r="AK33" i="30"/>
  <c r="CB33" i="30" s="1"/>
  <c r="GB33" i="30" s="1"/>
  <c r="AT33" i="30"/>
  <c r="AU177" i="30"/>
  <c r="AL177" i="30"/>
  <c r="AM177" i="30"/>
  <c r="AO179" i="30"/>
  <c r="AO88" i="30"/>
  <c r="AM88" i="30"/>
  <c r="AW10" i="30"/>
  <c r="AK10" i="30"/>
  <c r="CB10" i="30" s="1"/>
  <c r="GB10" i="30" s="1"/>
  <c r="AP10" i="30"/>
  <c r="AO10" i="30"/>
  <c r="AT137" i="30"/>
  <c r="AS137" i="30"/>
  <c r="AU137" i="30"/>
  <c r="AS175" i="30"/>
  <c r="AM62" i="30"/>
  <c r="AL62" i="30"/>
  <c r="AK42" i="30"/>
  <c r="CB42" i="30" s="1"/>
  <c r="GB42" i="30" s="1"/>
  <c r="AW42" i="30"/>
  <c r="AT42" i="30"/>
  <c r="AS20" i="30"/>
  <c r="AP48" i="30"/>
  <c r="AO48" i="30"/>
  <c r="AS48" i="30"/>
  <c r="AL48" i="30"/>
  <c r="AR48" i="30"/>
  <c r="AW48" i="30"/>
  <c r="AK48" i="30"/>
  <c r="AR165" i="30"/>
  <c r="AO167" i="30"/>
  <c r="AL181" i="30"/>
  <c r="AM181" i="30"/>
  <c r="AK181" i="30"/>
  <c r="AW181" i="30"/>
  <c r="AP181" i="30"/>
  <c r="AQ181" i="30"/>
  <c r="AS92" i="30"/>
  <c r="AK92" i="30"/>
  <c r="AW92" i="30"/>
  <c r="AT188" i="30"/>
  <c r="AS188" i="30"/>
  <c r="AL40" i="30"/>
  <c r="CC40" i="30" s="1"/>
  <c r="GC40" i="30" s="1"/>
  <c r="AQ40" i="30"/>
  <c r="AS40" i="30"/>
  <c r="AM40" i="30"/>
  <c r="AR13" i="30"/>
  <c r="AQ105" i="30"/>
  <c r="AN105" i="30"/>
  <c r="AT199" i="30"/>
  <c r="AU153" i="30"/>
  <c r="AO162" i="30"/>
  <c r="AM121" i="30"/>
  <c r="AQ190" i="30"/>
  <c r="AK55" i="30"/>
  <c r="AW55" i="30"/>
  <c r="AU138" i="30"/>
  <c r="AL138" i="30"/>
  <c r="AM138" i="30"/>
  <c r="AU36" i="30"/>
  <c r="AM117" i="30"/>
  <c r="AL117" i="30"/>
  <c r="AQ117" i="30"/>
  <c r="AU78" i="30"/>
  <c r="AR200" i="30"/>
  <c r="AS200" i="30"/>
  <c r="AW200" i="30"/>
  <c r="AK200" i="30"/>
  <c r="AQ69" i="30"/>
  <c r="AM69" i="30"/>
  <c r="AM26" i="30"/>
  <c r="AL26" i="30"/>
  <c r="CC26" i="30" s="1"/>
  <c r="GC26" i="30" s="1"/>
  <c r="AQ26" i="30"/>
  <c r="AU27" i="30"/>
  <c r="AL27" i="30"/>
  <c r="CC27" i="30" s="1"/>
  <c r="GC27" i="30" s="1"/>
  <c r="AM27" i="30"/>
  <c r="AO94" i="30"/>
  <c r="AT94" i="30"/>
  <c r="AN83" i="30"/>
  <c r="AS102" i="30"/>
  <c r="AW102" i="30"/>
  <c r="AK102" i="30"/>
  <c r="AP102" i="30"/>
  <c r="AM84" i="30"/>
  <c r="AR21" i="30"/>
  <c r="AT201" i="30"/>
  <c r="AN197" i="30"/>
  <c r="AK197" i="30"/>
  <c r="AW197" i="30"/>
  <c r="AN108" i="30"/>
  <c r="AU108" i="30"/>
  <c r="AM174" i="30"/>
  <c r="AO101" i="30"/>
  <c r="AN101" i="30"/>
  <c r="AS101" i="30"/>
  <c r="AK51" i="30"/>
  <c r="AW51" i="30"/>
  <c r="AT51" i="30"/>
  <c r="AM51" i="30"/>
  <c r="AU100" i="30"/>
  <c r="AM100" i="30"/>
  <c r="AM71" i="30"/>
  <c r="AP71" i="30"/>
  <c r="AU71" i="30"/>
  <c r="AS67" i="30"/>
  <c r="AR67" i="30"/>
  <c r="AL46" i="30"/>
  <c r="AS127" i="30"/>
  <c r="AK127" i="30"/>
  <c r="AW127" i="30"/>
  <c r="AQ147" i="30"/>
  <c r="AN37" i="30"/>
  <c r="AR37" i="30"/>
  <c r="AO47" i="30"/>
  <c r="AW47" i="30"/>
  <c r="AK47" i="30"/>
  <c r="AU47" i="30"/>
  <c r="AL43" i="30"/>
  <c r="AO113" i="30"/>
  <c r="AT113" i="30"/>
  <c r="AO106" i="30"/>
  <c r="AL106" i="30"/>
  <c r="AO93" i="30"/>
  <c r="AN93" i="30"/>
  <c r="AS93" i="30"/>
  <c r="AP86" i="30"/>
  <c r="AL65" i="30"/>
  <c r="AM65" i="30"/>
  <c r="AK65" i="30"/>
  <c r="AW65" i="30"/>
  <c r="AP65" i="30"/>
  <c r="AQ65" i="30"/>
  <c r="AL73" i="30"/>
  <c r="AT73" i="30"/>
  <c r="AP73" i="30"/>
  <c r="AQ107" i="30"/>
  <c r="AL164" i="30"/>
  <c r="AM164" i="30"/>
  <c r="AW164" i="30"/>
  <c r="AK164" i="30"/>
  <c r="AP164" i="30"/>
  <c r="AQ164" i="30"/>
  <c r="AO163" i="30"/>
  <c r="AT163" i="30"/>
  <c r="AM98" i="30"/>
  <c r="AL98" i="30"/>
  <c r="AQ98" i="30"/>
  <c r="AM45" i="30"/>
  <c r="AU45" i="30"/>
  <c r="AN45" i="30"/>
  <c r="AN14" i="30"/>
  <c r="AR14" i="30"/>
  <c r="AT95" i="30"/>
  <c r="AU95" i="30"/>
  <c r="AL140" i="30"/>
  <c r="AM140" i="30"/>
  <c r="AW140" i="30"/>
  <c r="AK140" i="30"/>
  <c r="AP140" i="30"/>
  <c r="AQ140" i="30"/>
  <c r="AP119" i="30"/>
  <c r="AN119" i="30"/>
  <c r="AO119" i="30"/>
  <c r="AT119" i="30"/>
  <c r="AM133" i="30"/>
  <c r="AL133" i="30"/>
  <c r="AQ133" i="30"/>
  <c r="AS150" i="30"/>
  <c r="AR150" i="30"/>
  <c r="AO148" i="30"/>
  <c r="AN148" i="30"/>
  <c r="AL16" i="30"/>
  <c r="CC16" i="30" s="1"/>
  <c r="GC16" i="30" s="1"/>
  <c r="AP16" i="30"/>
  <c r="AS129" i="30"/>
  <c r="AW129" i="30"/>
  <c r="AK129" i="30"/>
  <c r="AP129" i="30"/>
  <c r="AW99" i="30"/>
  <c r="AK99" i="30"/>
  <c r="AP99" i="30"/>
  <c r="AQ99" i="30"/>
  <c r="AS31" i="30"/>
  <c r="AR31" i="30"/>
  <c r="AP28" i="30"/>
  <c r="AN28" i="30"/>
  <c r="AO28" i="30"/>
  <c r="AT28" i="30"/>
  <c r="AQ72" i="30"/>
  <c r="AW72" i="30"/>
  <c r="AK72" i="30"/>
  <c r="AL72" i="30"/>
  <c r="AO157" i="30"/>
  <c r="AT157" i="30"/>
  <c r="AS19" i="30"/>
  <c r="AK19" i="30"/>
  <c r="CB19" i="30" s="1"/>
  <c r="GB19" i="30" s="1"/>
  <c r="AW19" i="30"/>
  <c r="AP19" i="30"/>
  <c r="AU109" i="30"/>
  <c r="AU154" i="30"/>
  <c r="AL154" i="30"/>
  <c r="AM154" i="30"/>
  <c r="AM125" i="30"/>
  <c r="AL125" i="30"/>
  <c r="AQ125" i="30"/>
  <c r="AK134" i="30"/>
  <c r="AW134" i="30"/>
  <c r="AP134" i="30"/>
  <c r="AQ134" i="30"/>
  <c r="AO176" i="30"/>
  <c r="AT176" i="30"/>
  <c r="AU145" i="30"/>
  <c r="AQ141" i="30"/>
  <c r="AO149" i="30"/>
  <c r="AT149" i="30"/>
  <c r="AQ79" i="30"/>
  <c r="AM35" i="30"/>
  <c r="AQ35" i="30"/>
  <c r="AO191" i="30"/>
  <c r="AN191" i="30"/>
  <c r="AU146" i="30"/>
  <c r="AL146" i="30"/>
  <c r="AM146" i="30"/>
  <c r="AU161" i="30"/>
  <c r="AS142" i="30"/>
  <c r="AR142" i="30"/>
  <c r="AM123" i="30"/>
  <c r="AL123" i="30"/>
  <c r="AM172" i="30"/>
  <c r="AL172" i="30"/>
  <c r="AQ172" i="30"/>
  <c r="AM24" i="30"/>
  <c r="AL24" i="30"/>
  <c r="CC24" i="30" s="1"/>
  <c r="GC24" i="30" s="1"/>
  <c r="AO168" i="30"/>
  <c r="AT168" i="30"/>
  <c r="AK61" i="30"/>
  <c r="AW61" i="30"/>
  <c r="AP61" i="30"/>
  <c r="AQ61" i="30"/>
  <c r="AL111" i="30"/>
  <c r="AQ111" i="30"/>
  <c r="AM180" i="30"/>
  <c r="AL180" i="30"/>
  <c r="AQ180" i="30"/>
  <c r="AL18" i="30"/>
  <c r="AM18" i="30"/>
  <c r="AK18" i="30"/>
  <c r="CB18" i="30" s="1"/>
  <c r="GB18" i="30" s="1"/>
  <c r="AW18" i="30"/>
  <c r="AP18" i="30"/>
  <c r="AQ18" i="30"/>
  <c r="AU89" i="30"/>
  <c r="AS89" i="30"/>
  <c r="AL158" i="30"/>
  <c r="AM158" i="30"/>
  <c r="AK158" i="30"/>
  <c r="AW158" i="30"/>
  <c r="AP158" i="30"/>
  <c r="AQ158" i="30"/>
  <c r="AQ155" i="30"/>
  <c r="AS156" i="30"/>
  <c r="AR156" i="30"/>
  <c r="AO122" i="30"/>
  <c r="AO118" i="30"/>
  <c r="AN118" i="30"/>
  <c r="AS118" i="30"/>
  <c r="AX159" i="30"/>
  <c r="BG184" i="30"/>
  <c r="AX181" i="30"/>
  <c r="BE176" i="30"/>
  <c r="BF172" i="30"/>
  <c r="AZ198" i="30"/>
  <c r="BB198" i="30"/>
  <c r="AY164" i="30"/>
  <c r="AX161" i="30"/>
  <c r="BG186" i="30"/>
  <c r="AX183" i="30"/>
  <c r="BE178" i="30"/>
  <c r="BF174" i="30"/>
  <c r="AZ200" i="30"/>
  <c r="BB200" i="30"/>
  <c r="AX139" i="30"/>
  <c r="BD164" i="30"/>
  <c r="BC190" i="30"/>
  <c r="BD186" i="30"/>
  <c r="BA182" i="30"/>
  <c r="BB178" i="30"/>
  <c r="BF203" i="30"/>
  <c r="AX204" i="30"/>
  <c r="BC158" i="30"/>
  <c r="BD161" i="30"/>
  <c r="BG165" i="30"/>
  <c r="BA140" i="30"/>
  <c r="BB115" i="30"/>
  <c r="BE117" i="30"/>
  <c r="BD123" i="30"/>
  <c r="BG125" i="30"/>
  <c r="BB102" i="30"/>
  <c r="AY91" i="30"/>
  <c r="AY100" i="30"/>
  <c r="BC75" i="30"/>
  <c r="BA87" i="30"/>
  <c r="AX82" i="30"/>
  <c r="BB59" i="30"/>
  <c r="AZ60" i="30"/>
  <c r="AX46" i="30"/>
  <c r="BB43" i="30"/>
  <c r="BF40" i="30"/>
  <c r="BF41" i="30"/>
  <c r="BA24" i="30"/>
  <c r="AX137" i="30"/>
  <c r="AY142" i="30"/>
  <c r="AZ145" i="30"/>
  <c r="BC149" i="30"/>
  <c r="BD124" i="30"/>
  <c r="BG126" i="30"/>
  <c r="BF132" i="30"/>
  <c r="BE104" i="30"/>
  <c r="BC109" i="30"/>
  <c r="BA100" i="30"/>
  <c r="BF93" i="30"/>
  <c r="BE84" i="30"/>
  <c r="BD76" i="30"/>
  <c r="BG69" i="30"/>
  <c r="AZ69" i="30"/>
  <c r="BB69" i="30"/>
  <c r="BC55" i="30"/>
  <c r="BC54" i="30"/>
  <c r="BA39" i="30"/>
  <c r="BA38" i="30"/>
  <c r="AX28" i="30"/>
  <c r="AY28" i="30"/>
  <c r="BA143" i="30"/>
  <c r="BB146" i="30"/>
  <c r="BE150" i="30"/>
  <c r="BF125" i="30"/>
  <c r="AY128" i="30"/>
  <c r="AX134" i="30"/>
  <c r="BE107" i="30"/>
  <c r="BE110" i="30"/>
  <c r="BC101" i="30"/>
  <c r="AX95" i="30"/>
  <c r="BG85" i="30"/>
  <c r="BF77" i="30"/>
  <c r="AY71" i="30"/>
  <c r="BB70" i="30"/>
  <c r="BD70" i="30"/>
  <c r="BE56" i="30"/>
  <c r="BE55" i="30"/>
  <c r="BC40" i="30"/>
  <c r="BC39" i="30"/>
  <c r="AZ29" i="30"/>
  <c r="BB23" i="30"/>
  <c r="BG142" i="30"/>
  <c r="AX146" i="30"/>
  <c r="BA150" i="30"/>
  <c r="BB125" i="30"/>
  <c r="BE127" i="30"/>
  <c r="BD133" i="30"/>
  <c r="BE106" i="30"/>
  <c r="BA110" i="30"/>
  <c r="AY101" i="30"/>
  <c r="BD94" i="30"/>
  <c r="BC85" i="30"/>
  <c r="BB77" i="30"/>
  <c r="BG70" i="30"/>
  <c r="AX70" i="30"/>
  <c r="AZ70" i="30"/>
  <c r="BA56" i="30"/>
  <c r="BA55" i="30"/>
  <c r="AY40" i="30"/>
  <c r="AY39" i="30"/>
  <c r="BF28" i="30"/>
  <c r="AX23" i="30"/>
  <c r="BF153" i="30"/>
  <c r="BE179" i="30"/>
  <c r="BF175" i="30"/>
  <c r="BC171" i="30"/>
  <c r="BD167" i="30"/>
  <c r="AZ193" i="30"/>
  <c r="BG205" i="30"/>
  <c r="AY206" i="30"/>
  <c r="AZ154" i="30"/>
  <c r="AY180" i="30"/>
  <c r="AZ176" i="30"/>
  <c r="BG171" i="30"/>
  <c r="AX168" i="30"/>
  <c r="BD193" i="30"/>
  <c r="BA206" i="30"/>
  <c r="BC206" i="30"/>
  <c r="AZ156" i="30"/>
  <c r="AY182" i="30"/>
  <c r="AZ178" i="30"/>
  <c r="BG173" i="30"/>
  <c r="AX170" i="30"/>
  <c r="BA195" i="30"/>
  <c r="BD195" i="30"/>
  <c r="AY162" i="30"/>
  <c r="BF159" i="30"/>
  <c r="BE185" i="30"/>
  <c r="BF181" i="30"/>
  <c r="BC177" i="30"/>
  <c r="BD173" i="30"/>
  <c r="AX199" i="30"/>
  <c r="AZ199" i="30"/>
  <c r="BA163" i="30"/>
  <c r="BE137" i="30"/>
  <c r="BF140" i="30"/>
  <c r="AY145" i="30"/>
  <c r="AZ120" i="30"/>
  <c r="BC122" i="30"/>
  <c r="BB128" i="30"/>
  <c r="BE130" i="30"/>
  <c r="AZ107" i="30"/>
  <c r="BG95" i="30"/>
  <c r="AX88" i="30"/>
  <c r="BA80" i="30"/>
  <c r="BA68" i="30"/>
  <c r="BF86" i="30"/>
  <c r="BF64" i="30"/>
  <c r="AX65" i="30"/>
  <c r="AY51" i="30"/>
  <c r="AY50" i="30"/>
  <c r="BC33" i="30"/>
  <c r="AY33" i="30"/>
  <c r="BD23" i="30"/>
  <c r="BA25" i="30"/>
  <c r="BG146" i="30"/>
  <c r="AX150" i="30"/>
  <c r="BA154" i="30"/>
  <c r="BB129" i="30"/>
  <c r="BE131" i="30"/>
  <c r="AY105" i="30"/>
  <c r="AX112" i="30"/>
  <c r="BA114" i="30"/>
  <c r="BD90" i="30"/>
  <c r="BD98" i="30"/>
  <c r="BC89" i="30"/>
  <c r="BB81" i="30"/>
  <c r="BE75" i="30"/>
  <c r="AX74" i="30"/>
  <c r="AZ74" i="30"/>
  <c r="AX54" i="30"/>
  <c r="BA59" i="30"/>
  <c r="AY44" i="30"/>
  <c r="AY43" i="30"/>
  <c r="BF32" i="30"/>
  <c r="AX27" i="30"/>
  <c r="AY148" i="30"/>
  <c r="AZ151" i="30"/>
  <c r="BC155" i="30"/>
  <c r="BD130" i="30"/>
  <c r="BG132" i="30"/>
  <c r="BG106" i="30"/>
  <c r="AZ113" i="30"/>
  <c r="BC115" i="30"/>
  <c r="AX92" i="30"/>
  <c r="BF99" i="30"/>
  <c r="BE90" i="30"/>
  <c r="BD82" i="30"/>
  <c r="BG76" i="30"/>
  <c r="BE66" i="30"/>
  <c r="AZ55" i="30"/>
  <c r="BF56" i="30"/>
  <c r="BF43" i="30"/>
  <c r="BA45" i="30"/>
  <c r="BA44" i="30"/>
  <c r="AX34" i="30"/>
  <c r="AZ28" i="30"/>
  <c r="BE147" i="30"/>
  <c r="BF150" i="30"/>
  <c r="AY155" i="30"/>
  <c r="AZ130" i="30"/>
  <c r="BC132" i="30"/>
  <c r="AY106" i="30"/>
  <c r="BF112" i="30"/>
  <c r="AY115" i="30"/>
  <c r="BD91" i="30"/>
  <c r="BB99" i="30"/>
  <c r="BA90" i="30"/>
  <c r="AZ82" i="30"/>
  <c r="BC76" i="30"/>
  <c r="BF74" i="30"/>
  <c r="BF54" i="30"/>
  <c r="AX56" i="30"/>
  <c r="AY60" i="30"/>
  <c r="BG44" i="30"/>
  <c r="BG43" i="30"/>
  <c r="BD33" i="30"/>
  <c r="BF27" i="30"/>
  <c r="BD142" i="30"/>
  <c r="BC168" i="30"/>
  <c r="AY194" i="30"/>
  <c r="AZ190" i="30"/>
  <c r="BG185" i="30"/>
  <c r="AX182" i="30"/>
  <c r="BB207" i="30"/>
  <c r="BD207" i="30"/>
  <c r="AX143" i="30"/>
  <c r="BG168" i="30"/>
  <c r="BC194" i="30"/>
  <c r="BD190" i="30"/>
  <c r="BA186" i="30"/>
  <c r="BB182" i="30"/>
  <c r="BF207" i="30"/>
  <c r="AY195" i="30"/>
  <c r="BB151" i="30"/>
  <c r="BA177" i="30"/>
  <c r="BB173" i="30"/>
  <c r="AY169" i="30"/>
  <c r="BE194" i="30"/>
  <c r="BF190" i="30"/>
  <c r="BC203" i="30"/>
  <c r="BE203" i="30"/>
  <c r="AX155" i="30"/>
  <c r="BG180" i="30"/>
  <c r="AX177" i="30"/>
  <c r="BE172" i="30"/>
  <c r="BF168" i="30"/>
  <c r="BB194" i="30"/>
  <c r="AY207" i="30"/>
  <c r="BA207" i="30"/>
  <c r="BC142" i="30"/>
  <c r="BD145" i="30"/>
  <c r="BG149" i="30"/>
  <c r="AX125" i="30"/>
  <c r="BA127" i="30"/>
  <c r="AZ133" i="30"/>
  <c r="BE105" i="30"/>
  <c r="BG109" i="30"/>
  <c r="BE100" i="30"/>
  <c r="AZ94" i="30"/>
  <c r="AY85" i="30"/>
  <c r="AX77" i="30"/>
  <c r="AY70" i="30"/>
  <c r="BD69" i="30"/>
  <c r="BF69" i="30"/>
  <c r="BG55" i="30"/>
  <c r="BG54" i="30"/>
  <c r="BE39" i="30"/>
  <c r="BE38" i="30"/>
  <c r="BB28" i="30"/>
  <c r="BA22" i="30"/>
  <c r="BE151" i="30"/>
  <c r="BF154" i="30"/>
  <c r="AY159" i="30"/>
  <c r="AZ134" i="30"/>
  <c r="BA108" i="30"/>
  <c r="BG110" i="30"/>
  <c r="BF116" i="30"/>
  <c r="AY119" i="30"/>
  <c r="BD95" i="30"/>
  <c r="BB103" i="30"/>
  <c r="BA93" i="30"/>
  <c r="AZ86" i="30"/>
  <c r="BC80" i="30"/>
  <c r="AZ75" i="30"/>
  <c r="BC61" i="30"/>
  <c r="AY62" i="30"/>
  <c r="AX49" i="30"/>
  <c r="AZ47" i="30"/>
  <c r="BA31" i="30"/>
  <c r="BE33" i="30"/>
  <c r="BF31" i="30"/>
  <c r="BG152" i="30"/>
  <c r="AX156" i="30"/>
  <c r="BA160" i="30"/>
  <c r="BB135" i="30"/>
  <c r="BF109" i="30"/>
  <c r="AY112" i="30"/>
  <c r="AX118" i="30"/>
  <c r="BA120" i="30"/>
  <c r="BF96" i="30"/>
  <c r="BD104" i="30"/>
  <c r="BC94" i="30"/>
  <c r="BB87" i="30"/>
  <c r="BE81" i="30"/>
  <c r="BB76" i="30"/>
  <c r="BE62" i="30"/>
  <c r="BA63" i="30"/>
  <c r="AZ50" i="30"/>
  <c r="BB48" i="30"/>
  <c r="BA34" i="30"/>
  <c r="AZ36" i="30"/>
  <c r="AX33" i="30"/>
  <c r="BC152" i="30"/>
  <c r="BD155" i="30"/>
  <c r="BG159" i="30"/>
  <c r="AX135" i="30"/>
  <c r="BB109" i="30"/>
  <c r="BE111" i="30"/>
  <c r="BD117" i="30"/>
  <c r="BG119" i="30"/>
  <c r="BB96" i="30"/>
  <c r="AZ104" i="30"/>
  <c r="AY94" i="30"/>
  <c r="AX87" i="30"/>
  <c r="BA81" i="30"/>
  <c r="AX76" i="30"/>
  <c r="BA62" i="30"/>
  <c r="BG62" i="30"/>
  <c r="BF49" i="30"/>
  <c r="AX48" i="30"/>
  <c r="BA33" i="30"/>
  <c r="BE35" i="30"/>
  <c r="BD32" i="30"/>
  <c r="BF137" i="30"/>
  <c r="BB163" i="30"/>
  <c r="BA189" i="30"/>
  <c r="BB185" i="30"/>
  <c r="AY181" i="30"/>
  <c r="AZ177" i="30"/>
  <c r="BD202" i="30"/>
  <c r="BF202" i="30"/>
  <c r="BD144" i="30"/>
  <c r="BC170" i="30"/>
  <c r="BD166" i="30"/>
  <c r="AZ192" i="30"/>
  <c r="BG187" i="30"/>
  <c r="AX184" i="30"/>
  <c r="BE196" i="30"/>
  <c r="BG196" i="30"/>
  <c r="BD146" i="30"/>
  <c r="BC172" i="30"/>
  <c r="BD168" i="30"/>
  <c r="AZ194" i="30"/>
  <c r="BG189" i="30"/>
  <c r="AX186" i="30"/>
  <c r="BE198" i="30"/>
  <c r="BG198" i="30"/>
  <c r="AZ150" i="30"/>
  <c r="AY176" i="30"/>
  <c r="AZ172" i="30"/>
  <c r="BG167" i="30"/>
  <c r="BC193" i="30"/>
  <c r="BD189" i="30"/>
  <c r="BA202" i="30"/>
  <c r="BC202" i="30"/>
  <c r="BA147" i="30"/>
  <c r="BB150" i="30"/>
  <c r="BE154" i="30"/>
  <c r="BF129" i="30"/>
  <c r="AY132" i="30"/>
  <c r="BG105" i="30"/>
  <c r="BB112" i="30"/>
  <c r="BE114" i="30"/>
  <c r="AZ91" i="30"/>
  <c r="AX99" i="30"/>
  <c r="BG89" i="30"/>
  <c r="BF81" i="30"/>
  <c r="AY76" i="30"/>
  <c r="BB74" i="30"/>
  <c r="BD74" i="30"/>
  <c r="BD55" i="30"/>
  <c r="BE59" i="30"/>
  <c r="BC44" i="30"/>
  <c r="BC43" i="30"/>
  <c r="AZ33" i="30"/>
  <c r="BB27" i="30"/>
  <c r="BC156" i="30"/>
  <c r="BD159" i="30"/>
  <c r="BG163" i="30"/>
  <c r="BA138" i="30"/>
  <c r="BB113" i="30"/>
  <c r="BE115" i="30"/>
  <c r="BD121" i="30"/>
  <c r="BG123" i="30"/>
  <c r="BB100" i="30"/>
  <c r="AZ108" i="30"/>
  <c r="AY98" i="30"/>
  <c r="BC71" i="30"/>
  <c r="BA85" i="30"/>
  <c r="AX80" i="30"/>
  <c r="BB55" i="30"/>
  <c r="AZ56" i="30"/>
  <c r="BF53" i="30"/>
  <c r="AX52" i="30"/>
  <c r="BF38" i="30"/>
  <c r="BF39" i="30"/>
  <c r="BG23" i="30"/>
  <c r="BE157" i="30"/>
  <c r="BF160" i="30"/>
  <c r="AY165" i="30"/>
  <c r="BC139" i="30"/>
  <c r="BD114" i="30"/>
  <c r="BG116" i="30"/>
  <c r="BF122" i="30"/>
  <c r="AY125" i="30"/>
  <c r="BD101" i="30"/>
  <c r="AZ89" i="30"/>
  <c r="BA99" i="30"/>
  <c r="BC74" i="30"/>
  <c r="BC86" i="30"/>
  <c r="AZ81" i="30"/>
  <c r="BF57" i="30"/>
  <c r="AX59" i="30"/>
  <c r="BB44" i="30"/>
  <c r="AZ53" i="30"/>
  <c r="AX40" i="30"/>
  <c r="AX41" i="30"/>
  <c r="AY25" i="30"/>
  <c r="BA157" i="30"/>
  <c r="BB160" i="30"/>
  <c r="BE164" i="30"/>
  <c r="AY139" i="30"/>
  <c r="AZ114" i="30"/>
  <c r="BC116" i="30"/>
  <c r="BB122" i="30"/>
  <c r="BE124" i="30"/>
  <c r="AZ101" i="30"/>
  <c r="BB88" i="30"/>
  <c r="BG98" i="30"/>
  <c r="BC73" i="30"/>
  <c r="AY86" i="30"/>
  <c r="BF80" i="30"/>
  <c r="AX57" i="30"/>
  <c r="BD58" i="30"/>
  <c r="BD54" i="30"/>
  <c r="BF52" i="30"/>
  <c r="BD39" i="30"/>
  <c r="BD40" i="30"/>
  <c r="AY23" i="30"/>
  <c r="AX22" i="30"/>
  <c r="BD158" i="30"/>
  <c r="BC184" i="30"/>
  <c r="BD180" i="30"/>
  <c r="BA176" i="30"/>
  <c r="BB172" i="30"/>
  <c r="BF197" i="30"/>
  <c r="AX198" i="30"/>
  <c r="BE20" i="30"/>
  <c r="BD18" i="30"/>
  <c r="BG18" i="30"/>
  <c r="AX20" i="30"/>
  <c r="BG19" i="30"/>
  <c r="BB14" i="30"/>
  <c r="AY11" i="30"/>
  <c r="BF11" i="30"/>
  <c r="BF19" i="30"/>
  <c r="BG12" i="30"/>
  <c r="AZ21" i="30"/>
  <c r="BC13" i="30"/>
  <c r="BD15" i="30"/>
  <c r="AX13" i="30"/>
  <c r="BC10" i="30"/>
  <c r="BB19" i="30"/>
  <c r="BE19" i="30"/>
  <c r="BF20" i="30"/>
  <c r="BA12" i="30"/>
  <c r="AZ15" i="30"/>
  <c r="BG11" i="30"/>
  <c r="BD12" i="30"/>
  <c r="AY10" i="30"/>
  <c r="BD20" i="30"/>
  <c r="BG13" i="30"/>
  <c r="BE12" i="30"/>
  <c r="BC15" i="30"/>
  <c r="BA14" i="30"/>
  <c r="AX10" i="30"/>
  <c r="BF13" i="30"/>
  <c r="BA11" i="30"/>
  <c r="AT175" i="30"/>
  <c r="AT23" i="30"/>
  <c r="AR62" i="30"/>
  <c r="AT20" i="30"/>
  <c r="AK167" i="30"/>
  <c r="AW167" i="30"/>
  <c r="AR181" i="30"/>
  <c r="AU92" i="30"/>
  <c r="AU188" i="30"/>
  <c r="AW105" i="30"/>
  <c r="AK105" i="30"/>
  <c r="AK153" i="30"/>
  <c r="AW153" i="30"/>
  <c r="AN153" i="30"/>
  <c r="AW190" i="30"/>
  <c r="AK190" i="30"/>
  <c r="AK36" i="30"/>
  <c r="CB36" i="30" s="1"/>
  <c r="GB36" i="30" s="1"/>
  <c r="AW36" i="30"/>
  <c r="AR117" i="30"/>
  <c r="AK78" i="30"/>
  <c r="AW78" i="30"/>
  <c r="AM200" i="30"/>
  <c r="AR26" i="30"/>
  <c r="AW83" i="30"/>
  <c r="AK83" i="30"/>
  <c r="AW57" i="30"/>
  <c r="AK57" i="30"/>
  <c r="AU197" i="30"/>
  <c r="AM197" i="30"/>
  <c r="AW101" i="30"/>
  <c r="AK101" i="30"/>
  <c r="AN100" i="30"/>
  <c r="AK71" i="30"/>
  <c r="AW71" i="30"/>
  <c r="AN71" i="30"/>
  <c r="AU127" i="30"/>
  <c r="AK147" i="30"/>
  <c r="AW147" i="30"/>
  <c r="AM43" i="30"/>
  <c r="AP43" i="30"/>
  <c r="AT126" i="30"/>
  <c r="AW106" i="30"/>
  <c r="AK106" i="30"/>
  <c r="AW93" i="30"/>
  <c r="AK93" i="30"/>
  <c r="AR65" i="30"/>
  <c r="AT120" i="30"/>
  <c r="AK107" i="30"/>
  <c r="AW107" i="30"/>
  <c r="AS107" i="30"/>
  <c r="AR164" i="30"/>
  <c r="AR98" i="30"/>
  <c r="AN95" i="30"/>
  <c r="AR140" i="30"/>
  <c r="AL119" i="30"/>
  <c r="AR133" i="30"/>
  <c r="AT150" i="30"/>
  <c r="AK148" i="30"/>
  <c r="AW148" i="30"/>
  <c r="AT110" i="30"/>
  <c r="AO31" i="30"/>
  <c r="AL28" i="30"/>
  <c r="CC28" i="30" s="1"/>
  <c r="GC28" i="30" s="1"/>
  <c r="AK109" i="30"/>
  <c r="AW109" i="30"/>
  <c r="AN109" i="30"/>
  <c r="AR125" i="30"/>
  <c r="AK145" i="30"/>
  <c r="AW145" i="30"/>
  <c r="AN145" i="30"/>
  <c r="AW141" i="30"/>
  <c r="AK141" i="30"/>
  <c r="AW35" i="30"/>
  <c r="AK35" i="30"/>
  <c r="CB35" i="30" s="1"/>
  <c r="GB35" i="30" s="1"/>
  <c r="AN35" i="30"/>
  <c r="AK191" i="30"/>
  <c r="AW191" i="30"/>
  <c r="AK161" i="30"/>
  <c r="AW161" i="30"/>
  <c r="AT142" i="30"/>
  <c r="AR123" i="30"/>
  <c r="AR172" i="30"/>
  <c r="AR24" i="30"/>
  <c r="AK111" i="30"/>
  <c r="AW111" i="30"/>
  <c r="AR180" i="30"/>
  <c r="AT112" i="30"/>
  <c r="AR18" i="30"/>
  <c r="AR158" i="30"/>
  <c r="AK155" i="30"/>
  <c r="AW155" i="30"/>
  <c r="AT156" i="30"/>
  <c r="AW122" i="30"/>
  <c r="AK122" i="30"/>
  <c r="AK118" i="30"/>
  <c r="AW118" i="30"/>
  <c r="BF139" i="30"/>
  <c r="BB165" i="30"/>
  <c r="BA191" i="30"/>
  <c r="BB187" i="30"/>
  <c r="AY183" i="30"/>
  <c r="AZ179" i="30"/>
  <c r="BD204" i="30"/>
  <c r="BF204" i="30"/>
  <c r="BF141" i="30"/>
  <c r="BE167" i="30"/>
  <c r="BA193" i="30"/>
  <c r="BB189" i="30"/>
  <c r="AY185" i="30"/>
  <c r="AZ181" i="30"/>
  <c r="BD206" i="30"/>
  <c r="BF206" i="30"/>
  <c r="BB145" i="30"/>
  <c r="BA171" i="30"/>
  <c r="BB167" i="30"/>
  <c r="AX193" i="30"/>
  <c r="BE188" i="30"/>
  <c r="BF184" i="30"/>
  <c r="BC197" i="30"/>
  <c r="BE197" i="30"/>
  <c r="AY152" i="30"/>
  <c r="AZ155" i="30"/>
  <c r="BC159" i="30"/>
  <c r="BD134" i="30"/>
  <c r="AX109" i="30"/>
  <c r="BA111" i="30"/>
  <c r="AZ117" i="30"/>
  <c r="BC119" i="30"/>
  <c r="AX96" i="30"/>
  <c r="BF103" i="30"/>
  <c r="BE93" i="30"/>
  <c r="BD86" i="30"/>
  <c r="BG80" i="30"/>
  <c r="BD75" i="30"/>
  <c r="BG61" i="30"/>
  <c r="BC62" i="30"/>
  <c r="BB49" i="30"/>
  <c r="BD47" i="30"/>
  <c r="BA32" i="30"/>
  <c r="BE34" i="30"/>
  <c r="AZ32" i="30"/>
  <c r="BA161" i="30"/>
  <c r="BB164" i="30"/>
  <c r="BF138" i="30"/>
  <c r="AY143" i="30"/>
  <c r="AZ118" i="30"/>
  <c r="BC120" i="30"/>
  <c r="BB126" i="30"/>
  <c r="BE128" i="30"/>
  <c r="AZ105" i="30"/>
  <c r="BG93" i="30"/>
  <c r="BG102" i="30"/>
  <c r="BA78" i="30"/>
  <c r="AY90" i="30"/>
  <c r="BF84" i="30"/>
  <c r="BF62" i="30"/>
  <c r="AX63" i="30"/>
  <c r="AY49" i="30"/>
  <c r="AY48" i="30"/>
  <c r="BD43" i="30"/>
  <c r="BG30" i="30"/>
  <c r="BE28" i="30"/>
  <c r="BF22" i="30"/>
  <c r="BE136" i="30"/>
  <c r="AX140" i="30"/>
  <c r="BA144" i="30"/>
  <c r="BB119" i="30"/>
  <c r="BE121" i="30"/>
  <c r="BD127" i="30"/>
  <c r="BG129" i="30"/>
  <c r="BB106" i="30"/>
  <c r="AY95" i="30"/>
  <c r="AY104" i="30"/>
  <c r="BC79" i="30"/>
  <c r="BA66" i="30"/>
  <c r="AX86" i="30"/>
  <c r="AX64" i="30"/>
  <c r="AZ64" i="30"/>
  <c r="BA50" i="30"/>
  <c r="BA49" i="30"/>
  <c r="BC31" i="30"/>
  <c r="AY32" i="30"/>
  <c r="BE22" i="30"/>
  <c r="BG22" i="30"/>
  <c r="BE135" i="30"/>
  <c r="BD139" i="30"/>
  <c r="BG143" i="30"/>
  <c r="AX119" i="30"/>
  <c r="BA121" i="30"/>
  <c r="AZ127" i="30"/>
  <c r="BC129" i="30"/>
  <c r="AX106" i="30"/>
  <c r="BE94" i="30"/>
  <c r="BE103" i="30"/>
  <c r="AY79" i="30"/>
  <c r="BG90" i="30"/>
  <c r="BD85" i="30"/>
  <c r="BD63" i="30"/>
  <c r="BF63" i="30"/>
  <c r="BG49" i="30"/>
  <c r="BG48" i="30"/>
  <c r="BC30" i="30"/>
  <c r="BG31" i="30"/>
  <c r="BG27" i="30"/>
  <c r="AY24" i="30"/>
  <c r="AZ160" i="30"/>
  <c r="AY186" i="30"/>
  <c r="AZ182" i="30"/>
  <c r="BG177" i="30"/>
  <c r="AX174" i="30"/>
  <c r="BB199" i="30"/>
  <c r="BD199" i="30"/>
  <c r="BE163" i="30"/>
  <c r="BD160" i="30"/>
  <c r="BC186" i="30"/>
  <c r="BD182" i="30"/>
  <c r="BA178" i="30"/>
  <c r="BB174" i="30"/>
  <c r="BF199" i="30"/>
  <c r="AX200" i="30"/>
  <c r="BG136" i="30"/>
  <c r="BD162" i="30"/>
  <c r="BC188" i="30"/>
  <c r="BD184" i="30"/>
  <c r="BA180" i="30"/>
  <c r="BB176" i="30"/>
  <c r="BF201" i="30"/>
  <c r="AX202" i="30"/>
  <c r="BD140" i="30"/>
  <c r="BC166" i="30"/>
  <c r="AY192" i="30"/>
  <c r="AZ188" i="30"/>
  <c r="BG183" i="30"/>
  <c r="AX180" i="30"/>
  <c r="BB205" i="30"/>
  <c r="BD205" i="30"/>
  <c r="BG156" i="30"/>
  <c r="AX160" i="30"/>
  <c r="BA164" i="30"/>
  <c r="BE138" i="30"/>
  <c r="BF113" i="30"/>
  <c r="AY116" i="30"/>
  <c r="AX122" i="30"/>
  <c r="BA124" i="30"/>
  <c r="BF100" i="30"/>
  <c r="BD108" i="30"/>
  <c r="BC98" i="30"/>
  <c r="BC72" i="30"/>
  <c r="BE85" i="30"/>
  <c r="BB80" i="30"/>
  <c r="BD56" i="30"/>
  <c r="BB57" i="30"/>
  <c r="AZ54" i="30"/>
  <c r="BB52" i="30"/>
  <c r="AZ39" i="30"/>
  <c r="AZ40" i="30"/>
  <c r="BC22" i="30"/>
  <c r="AY135" i="30"/>
  <c r="BC140" i="30"/>
  <c r="BD143" i="30"/>
  <c r="BG147" i="30"/>
  <c r="AX123" i="30"/>
  <c r="BA125" i="30"/>
  <c r="AZ131" i="30"/>
  <c r="BC133" i="30"/>
  <c r="BC106" i="30"/>
  <c r="BE98" i="30"/>
  <c r="AZ92" i="30"/>
  <c r="AY83" i="30"/>
  <c r="AX75" i="30"/>
  <c r="BG67" i="30"/>
  <c r="BD67" i="30"/>
  <c r="BF67" i="30"/>
  <c r="BG53" i="30"/>
  <c r="BG52" i="30"/>
  <c r="BE37" i="30"/>
  <c r="BE36" i="30"/>
  <c r="BB26" i="30"/>
  <c r="BC26" i="30"/>
  <c r="BE141" i="30"/>
  <c r="BF144" i="30"/>
  <c r="AY149" i="30"/>
  <c r="AZ124" i="30"/>
  <c r="BC126" i="30"/>
  <c r="BB132" i="30"/>
  <c r="BE134" i="30"/>
  <c r="AY109" i="30"/>
  <c r="BG99" i="30"/>
  <c r="BB93" i="30"/>
  <c r="BA84" i="30"/>
  <c r="AZ76" i="30"/>
  <c r="AY69" i="30"/>
  <c r="BF68" i="30"/>
  <c r="AX69" i="30"/>
  <c r="AY55" i="30"/>
  <c r="AY54" i="30"/>
  <c r="BG38" i="30"/>
  <c r="BG37" i="30"/>
  <c r="BD27" i="30"/>
  <c r="BE27" i="30"/>
  <c r="BA141" i="30"/>
  <c r="BB144" i="30"/>
  <c r="BE148" i="30"/>
  <c r="BF123" i="30"/>
  <c r="AY126" i="30"/>
  <c r="AX132" i="30"/>
  <c r="BA134" i="30"/>
  <c r="BC108" i="30"/>
  <c r="BC99" i="30"/>
  <c r="AX93" i="30"/>
  <c r="BG83" i="30"/>
  <c r="BF75" i="30"/>
  <c r="BG68" i="30"/>
  <c r="BB68" i="30"/>
  <c r="BD68" i="30"/>
  <c r="BE54" i="30"/>
  <c r="BE53" i="30"/>
  <c r="BC38" i="30"/>
  <c r="BC37" i="30"/>
  <c r="AZ27" i="30"/>
  <c r="BG28" i="30"/>
  <c r="AX149" i="30"/>
  <c r="BG174" i="30"/>
  <c r="AX171" i="30"/>
  <c r="BE166" i="30"/>
  <c r="BA192" i="30"/>
  <c r="BB188" i="30"/>
  <c r="AY201" i="30"/>
  <c r="BA201" i="30"/>
  <c r="BB149" i="30"/>
  <c r="BA175" i="30"/>
  <c r="BB171" i="30"/>
  <c r="AY167" i="30"/>
  <c r="BE192" i="30"/>
  <c r="BF188" i="30"/>
  <c r="BC201" i="30"/>
  <c r="BE201" i="30"/>
  <c r="BF157" i="30"/>
  <c r="BE183" i="30"/>
  <c r="BF179" i="30"/>
  <c r="BC175" i="30"/>
  <c r="BD171" i="30"/>
  <c r="AX197" i="30"/>
  <c r="AZ197" i="30"/>
  <c r="BA165" i="30"/>
  <c r="BB161" i="30"/>
  <c r="BA187" i="30"/>
  <c r="BB183" i="30"/>
  <c r="AY179" i="30"/>
  <c r="AZ175" i="30"/>
  <c r="BD200" i="30"/>
  <c r="BF200" i="30"/>
  <c r="BE161" i="30"/>
  <c r="BF164" i="30"/>
  <c r="AZ139" i="30"/>
  <c r="BC143" i="30"/>
  <c r="BD118" i="30"/>
  <c r="BG120" i="30"/>
  <c r="BF126" i="30"/>
  <c r="AY129" i="30"/>
  <c r="BD105" i="30"/>
  <c r="BA94" i="30"/>
  <c r="BA103" i="30"/>
  <c r="BE78" i="30"/>
  <c r="BC90" i="30"/>
  <c r="AZ85" i="30"/>
  <c r="AZ63" i="30"/>
  <c r="BB63" i="30"/>
  <c r="BC49" i="30"/>
  <c r="BC48" i="30"/>
  <c r="BC29" i="30"/>
  <c r="AY31" i="30"/>
  <c r="BC27" i="30"/>
  <c r="BE23" i="30"/>
  <c r="BA145" i="30"/>
  <c r="BB148" i="30"/>
  <c r="BE152" i="30"/>
  <c r="BF127" i="30"/>
  <c r="AY130" i="30"/>
  <c r="AX136" i="30"/>
  <c r="BB110" i="30"/>
  <c r="BE112" i="30"/>
  <c r="BC103" i="30"/>
  <c r="AX97" i="30"/>
  <c r="BG87" i="30"/>
  <c r="BF79" i="30"/>
  <c r="BG73" i="30"/>
  <c r="BB72" i="30"/>
  <c r="BD72" i="30"/>
  <c r="BE58" i="30"/>
  <c r="BE57" i="30"/>
  <c r="BC42" i="30"/>
  <c r="BC41" i="30"/>
  <c r="AZ31" i="30"/>
  <c r="BB25" i="30"/>
  <c r="BC146" i="30"/>
  <c r="BD149" i="30"/>
  <c r="BG153" i="30"/>
  <c r="AX129" i="30"/>
  <c r="BA131" i="30"/>
  <c r="BG104" i="30"/>
  <c r="BD111" i="30"/>
  <c r="BG113" i="30"/>
  <c r="BB89" i="30"/>
  <c r="AZ98" i="30"/>
  <c r="AY89" i="30"/>
  <c r="AX81" i="30"/>
  <c r="BA75" i="30"/>
  <c r="BD73" i="30"/>
  <c r="BF73" i="30"/>
  <c r="BG59" i="30"/>
  <c r="BG58" i="30"/>
  <c r="BE43" i="30"/>
  <c r="BE42" i="30"/>
  <c r="BB32" i="30"/>
  <c r="BD26" i="30"/>
  <c r="AY146" i="30"/>
  <c r="AZ149" i="30"/>
  <c r="BC153" i="30"/>
  <c r="BD128" i="30"/>
  <c r="BG130" i="30"/>
  <c r="BF136" i="30"/>
  <c r="AZ111" i="30"/>
  <c r="BC113" i="30"/>
  <c r="BF88" i="30"/>
  <c r="BF97" i="30"/>
  <c r="BE88" i="30"/>
  <c r="BD80" i="30"/>
  <c r="BG74" i="30"/>
  <c r="AZ73" i="30"/>
  <c r="BB73" i="30"/>
  <c r="BC59" i="30"/>
  <c r="BC58" i="30"/>
  <c r="BA43" i="30"/>
  <c r="BA42" i="30"/>
  <c r="AX32" i="30"/>
  <c r="AZ26" i="30"/>
  <c r="AZ144" i="30"/>
  <c r="AY170" i="30"/>
  <c r="AZ166" i="30"/>
  <c r="BF191" i="30"/>
  <c r="BC187" i="30"/>
  <c r="BD183" i="30"/>
  <c r="BA196" i="30"/>
  <c r="BC196" i="30"/>
  <c r="AX151" i="30"/>
  <c r="BG176" i="30"/>
  <c r="AX173" i="30"/>
  <c r="BE168" i="30"/>
  <c r="BA194" i="30"/>
  <c r="BB190" i="30"/>
  <c r="AY203" i="30"/>
  <c r="BA203" i="30"/>
  <c r="AX153" i="30"/>
  <c r="BG178" i="30"/>
  <c r="AX175" i="30"/>
  <c r="BE170" i="30"/>
  <c r="BF166" i="30"/>
  <c r="BB192" i="30"/>
  <c r="AY205" i="30"/>
  <c r="BA205" i="30"/>
  <c r="BD156" i="30"/>
  <c r="BC182" i="30"/>
  <c r="BD178" i="30"/>
  <c r="BA174" i="30"/>
  <c r="BB170" i="30"/>
  <c r="BF195" i="30"/>
  <c r="AX196" i="30"/>
  <c r="BG135" i="30"/>
  <c r="BG140" i="30"/>
  <c r="AX144" i="30"/>
  <c r="BA148" i="30"/>
  <c r="BB123" i="30"/>
  <c r="BE125" i="30"/>
  <c r="BD131" i="30"/>
  <c r="BG133" i="30"/>
  <c r="BC107" i="30"/>
  <c r="AY99" i="30"/>
  <c r="BD92" i="30"/>
  <c r="BC83" i="30"/>
  <c r="BB75" i="30"/>
  <c r="AY68" i="30"/>
  <c r="AX68" i="30"/>
  <c r="AZ68" i="30"/>
  <c r="BA54" i="30"/>
  <c r="BA53" i="30"/>
  <c r="AY38" i="30"/>
  <c r="AY37" i="30"/>
  <c r="BF26" i="30"/>
  <c r="BC28" i="30"/>
  <c r="AY150" i="30"/>
  <c r="AZ153" i="30"/>
  <c r="BC157" i="30"/>
  <c r="BD132" i="30"/>
  <c r="BG134" i="30"/>
  <c r="BA109" i="30"/>
  <c r="AZ115" i="30"/>
  <c r="BC117" i="30"/>
  <c r="AX94" i="30"/>
  <c r="BF101" i="30"/>
  <c r="BE91" i="30"/>
  <c r="BD84" i="30"/>
  <c r="BG78" i="30"/>
  <c r="BE71" i="30"/>
  <c r="AZ59" i="30"/>
  <c r="BC60" i="30"/>
  <c r="BB47" i="30"/>
  <c r="BD44" i="30"/>
  <c r="BA46" i="30"/>
  <c r="BE29" i="30"/>
  <c r="AZ30" i="30"/>
  <c r="BA151" i="30"/>
  <c r="BB154" i="30"/>
  <c r="BE158" i="30"/>
  <c r="BF133" i="30"/>
  <c r="BA107" i="30"/>
  <c r="BC110" i="30"/>
  <c r="BB116" i="30"/>
  <c r="BE118" i="30"/>
  <c r="AZ95" i="30"/>
  <c r="AX103" i="30"/>
  <c r="BG92" i="30"/>
  <c r="BF85" i="30"/>
  <c r="AY80" i="30"/>
  <c r="BE74" i="30"/>
  <c r="AY61" i="30"/>
  <c r="BE61" i="30"/>
  <c r="BD48" i="30"/>
  <c r="AZ46" i="30"/>
  <c r="BA30" i="30"/>
  <c r="BE32" i="30"/>
  <c r="BB31" i="30"/>
  <c r="BG150" i="30"/>
  <c r="AX154" i="30"/>
  <c r="BA158" i="30"/>
  <c r="BB133" i="30"/>
  <c r="BA106" i="30"/>
  <c r="AY110" i="30"/>
  <c r="AX116" i="30"/>
  <c r="BA118" i="30"/>
  <c r="BF94" i="30"/>
  <c r="BD102" i="30"/>
  <c r="BC92" i="30"/>
  <c r="BB85" i="30"/>
  <c r="BE79" i="30"/>
  <c r="BE73" i="30"/>
  <c r="BE60" i="30"/>
  <c r="BA61" i="30"/>
  <c r="AZ48" i="30"/>
  <c r="BF45" i="30"/>
  <c r="BA29" i="30"/>
  <c r="BE31" i="30"/>
  <c r="AX31" i="30"/>
  <c r="BB139" i="30"/>
  <c r="AX165" i="30"/>
  <c r="BG190" i="30"/>
  <c r="AX187" i="30"/>
  <c r="BE182" i="30"/>
  <c r="BF178" i="30"/>
  <c r="AZ204" i="30"/>
  <c r="BB204" i="30"/>
  <c r="AY20" i="30"/>
  <c r="AX17" i="30"/>
  <c r="BA17" i="30"/>
  <c r="BB18" i="30"/>
  <c r="BA18" i="30"/>
  <c r="BF12" i="30"/>
  <c r="AZ10" i="30"/>
  <c r="BC21" i="30"/>
  <c r="AZ18" i="30"/>
  <c r="BC18" i="30"/>
  <c r="BD19" i="30"/>
  <c r="BC19" i="30"/>
  <c r="AX14" i="30"/>
  <c r="BE10" i="30"/>
  <c r="BB11" i="30"/>
  <c r="BC20" i="30"/>
  <c r="BF17" i="30"/>
  <c r="AY18" i="30"/>
  <c r="AZ19" i="30"/>
  <c r="AY19" i="30"/>
  <c r="BD13" i="30"/>
  <c r="BA10" i="30"/>
  <c r="AX11" i="30"/>
  <c r="BE21" i="30"/>
  <c r="AX19" i="30"/>
  <c r="BA19" i="30"/>
  <c r="BB20" i="30"/>
  <c r="BA20" i="30"/>
  <c r="BF14" i="30"/>
  <c r="BC11" i="30"/>
  <c r="AZ12" i="30"/>
  <c r="CB8" i="30"/>
  <c r="GB8" i="30" s="1"/>
  <c r="CE15" i="30" l="1"/>
  <c r="CE34" i="30"/>
  <c r="CE11" i="30"/>
  <c r="CE29" i="30"/>
  <c r="CE9" i="30"/>
  <c r="FA30" i="37"/>
  <c r="AC8" i="65"/>
  <c r="FA40" i="37"/>
  <c r="FA44" i="37"/>
  <c r="FA26" i="37"/>
  <c r="FB14" i="37"/>
  <c r="K43" i="37"/>
  <c r="FB43" i="37" s="1"/>
  <c r="K31" i="37"/>
  <c r="EY31" i="37" s="1"/>
  <c r="FR31" i="37" s="1"/>
  <c r="EX23" i="37"/>
  <c r="FQ23" i="37" s="1"/>
  <c r="FA23" i="37"/>
  <c r="K11" i="37"/>
  <c r="EY11" i="37" s="1"/>
  <c r="FR11" i="37" s="1"/>
  <c r="K17" i="37"/>
  <c r="EY17" i="37" s="1"/>
  <c r="FR17" i="37" s="1"/>
  <c r="K24" i="37"/>
  <c r="EY24" i="37" s="1"/>
  <c r="EX39" i="37"/>
  <c r="FQ39" i="37" s="1"/>
  <c r="FA39" i="37"/>
  <c r="EX25" i="37"/>
  <c r="FQ25" i="37" s="1"/>
  <c r="FA25" i="37"/>
  <c r="K19" i="37"/>
  <c r="FB19" i="37" s="1"/>
  <c r="EX12" i="37"/>
  <c r="FQ12" i="37" s="1"/>
  <c r="FA12" i="37"/>
  <c r="EX16" i="37"/>
  <c r="FQ16" i="37" s="1"/>
  <c r="FA16" i="37"/>
  <c r="AG4" i="65"/>
  <c r="U10" i="66"/>
  <c r="EY43" i="37"/>
  <c r="FR43" i="37" s="1"/>
  <c r="CD32" i="30"/>
  <c r="AI6" i="64"/>
  <c r="GE15" i="30"/>
  <c r="HV15" i="30" s="1"/>
  <c r="IC15" i="30" s="1"/>
  <c r="CD22" i="30"/>
  <c r="CZ16" i="30"/>
  <c r="GN16" i="30" s="1"/>
  <c r="DX16" i="30"/>
  <c r="GZ16" i="30" s="1"/>
  <c r="FB11" i="37"/>
  <c r="FR27" i="37"/>
  <c r="FB27" i="37"/>
  <c r="FS11" i="37"/>
  <c r="FC11" i="37"/>
  <c r="CZ18" i="30"/>
  <c r="GN18" i="30" s="1"/>
  <c r="K20" i="37" s="1"/>
  <c r="DX18" i="30"/>
  <c r="GZ18" i="30" s="1"/>
  <c r="DX13" i="30"/>
  <c r="GZ13" i="30" s="1"/>
  <c r="CZ13" i="30"/>
  <c r="GN13" i="30" s="1"/>
  <c r="CD39" i="30"/>
  <c r="CE39" i="30" s="1"/>
  <c r="DB29" i="30"/>
  <c r="GP29" i="30" s="1"/>
  <c r="M31" i="37" s="1"/>
  <c r="FD31" i="37" s="1"/>
  <c r="DZ29" i="30"/>
  <c r="HB29" i="30" s="1"/>
  <c r="DY29" i="30"/>
  <c r="HA29" i="30" s="1"/>
  <c r="DA29" i="30"/>
  <c r="GO29" i="30" s="1"/>
  <c r="L31" i="37" s="1"/>
  <c r="EZ31" i="37" s="1"/>
  <c r="DA15" i="30"/>
  <c r="GO15" i="30" s="1"/>
  <c r="L17" i="37" s="1"/>
  <c r="EZ17" i="37" s="1"/>
  <c r="FS17" i="37" s="1"/>
  <c r="K13" i="37"/>
  <c r="EY13" i="37" s="1"/>
  <c r="DA17" i="30"/>
  <c r="GO17" i="30" s="1"/>
  <c r="L19" i="37" s="1"/>
  <c r="EZ19" i="37" s="1"/>
  <c r="DY17" i="30"/>
  <c r="HA17" i="30" s="1"/>
  <c r="DB17" i="30"/>
  <c r="GP17" i="30" s="1"/>
  <c r="DZ17" i="30"/>
  <c r="HB17" i="30" s="1"/>
  <c r="DZ11" i="30"/>
  <c r="HB11" i="30" s="1"/>
  <c r="DB11" i="30"/>
  <c r="GP11" i="30" s="1"/>
  <c r="M13" i="37" s="1"/>
  <c r="FD13" i="37" s="1"/>
  <c r="DA11" i="30"/>
  <c r="GO11" i="30" s="1"/>
  <c r="DY11" i="30"/>
  <c r="HA11" i="30" s="1"/>
  <c r="DA12" i="30"/>
  <c r="GO12" i="30" s="1"/>
  <c r="L14" i="37" s="1"/>
  <c r="EZ14" i="37" s="1"/>
  <c r="DY12" i="30"/>
  <c r="HA12" i="30" s="1"/>
  <c r="DY16" i="30"/>
  <c r="HA16" i="30" s="1"/>
  <c r="DA16" i="30"/>
  <c r="GO16" i="30" s="1"/>
  <c r="L18" i="37" s="1"/>
  <c r="FC18" i="37" s="1"/>
  <c r="CC18" i="30"/>
  <c r="GC18" i="30" s="1"/>
  <c r="GE29" i="30"/>
  <c r="HV29" i="30" s="1"/>
  <c r="IC29" i="30" s="1"/>
  <c r="CD12" i="30"/>
  <c r="FR36" i="37"/>
  <c r="FB36" i="37"/>
  <c r="FR34" i="37"/>
  <c r="FB34" i="37"/>
  <c r="FR41" i="37"/>
  <c r="FB41" i="37"/>
  <c r="CZ35" i="30"/>
  <c r="GN35" i="30" s="1"/>
  <c r="DX35" i="30"/>
  <c r="GZ35" i="30" s="1"/>
  <c r="CZ36" i="30"/>
  <c r="GN36" i="30" s="1"/>
  <c r="DX36" i="30"/>
  <c r="GZ36" i="30" s="1"/>
  <c r="DA24" i="30"/>
  <c r="GO24" i="30" s="1"/>
  <c r="L26" i="37" s="1"/>
  <c r="EZ26" i="37" s="1"/>
  <c r="DY24" i="30"/>
  <c r="HA24" i="30" s="1"/>
  <c r="CD27" i="30"/>
  <c r="GD27" i="30" s="1"/>
  <c r="DY26" i="30"/>
  <c r="HA26" i="30" s="1"/>
  <c r="DA26" i="30"/>
  <c r="GO26" i="30" s="1"/>
  <c r="L28" i="37" s="1"/>
  <c r="EZ28" i="37" s="1"/>
  <c r="DX24" i="30"/>
  <c r="GZ24" i="30" s="1"/>
  <c r="CZ24" i="30"/>
  <c r="GN24" i="30" s="1"/>
  <c r="CD37" i="30"/>
  <c r="GD37" i="30" s="1"/>
  <c r="DX37" i="30"/>
  <c r="GZ37" i="30" s="1"/>
  <c r="CZ37" i="30"/>
  <c r="GN37" i="30" s="1"/>
  <c r="DX40" i="30"/>
  <c r="GZ40" i="30" s="1"/>
  <c r="CZ40" i="30"/>
  <c r="GN40" i="30" s="1"/>
  <c r="CC30" i="30"/>
  <c r="GC30" i="30" s="1"/>
  <c r="DA32" i="30"/>
  <c r="GO32" i="30" s="1"/>
  <c r="L34" i="37" s="1"/>
  <c r="EZ34" i="37" s="1"/>
  <c r="DY32" i="30"/>
  <c r="HA32" i="30" s="1"/>
  <c r="DZ22" i="30"/>
  <c r="HB22" i="30" s="1"/>
  <c r="DB22" i="30"/>
  <c r="GP22" i="30" s="1"/>
  <c r="M24" i="37" s="1"/>
  <c r="FD24" i="37" s="1"/>
  <c r="DA34" i="30"/>
  <c r="GO34" i="30" s="1"/>
  <c r="L36" i="37" s="1"/>
  <c r="EZ36" i="37" s="1"/>
  <c r="DY34" i="30"/>
  <c r="HA34" i="30" s="1"/>
  <c r="DX19" i="30"/>
  <c r="GZ19" i="30" s="1"/>
  <c r="CZ19" i="30"/>
  <c r="GN19" i="30" s="1"/>
  <c r="DY27" i="30"/>
  <c r="HA27" i="30" s="1"/>
  <c r="DA27" i="30"/>
  <c r="GO27" i="30" s="1"/>
  <c r="L29" i="37" s="1"/>
  <c r="EZ29" i="37" s="1"/>
  <c r="DA40" i="30"/>
  <c r="GO40" i="30" s="1"/>
  <c r="L42" i="37" s="1"/>
  <c r="EZ42" i="37" s="1"/>
  <c r="DY40" i="30"/>
  <c r="HA40" i="30" s="1"/>
  <c r="CZ42" i="30"/>
  <c r="GN42" i="30" s="1"/>
  <c r="DX42" i="30"/>
  <c r="GZ42" i="30" s="1"/>
  <c r="DY37" i="30"/>
  <c r="HA37" i="30" s="1"/>
  <c r="DA37" i="30"/>
  <c r="GO37" i="30" s="1"/>
  <c r="L39" i="37" s="1"/>
  <c r="EZ39" i="37" s="1"/>
  <c r="DX26" i="30"/>
  <c r="GZ26" i="30" s="1"/>
  <c r="CZ26" i="30"/>
  <c r="GN26" i="30" s="1"/>
  <c r="CZ30" i="30"/>
  <c r="GN30" i="30" s="1"/>
  <c r="DX30" i="30"/>
  <c r="GZ30" i="30" s="1"/>
  <c r="CZ14" i="30"/>
  <c r="GN14" i="30" s="1"/>
  <c r="DX14" i="30"/>
  <c r="GZ14" i="30" s="1"/>
  <c r="DB34" i="30"/>
  <c r="GP34" i="30" s="1"/>
  <c r="M36" i="37" s="1"/>
  <c r="FD36" i="37" s="1"/>
  <c r="DZ34" i="30"/>
  <c r="HB34" i="30" s="1"/>
  <c r="DA25" i="30"/>
  <c r="GO25" i="30" s="1"/>
  <c r="L27" i="37" s="1"/>
  <c r="EZ27" i="37" s="1"/>
  <c r="DY25" i="30"/>
  <c r="HA25" i="30" s="1"/>
  <c r="DA41" i="30"/>
  <c r="GO41" i="30" s="1"/>
  <c r="L43" i="37" s="1"/>
  <c r="EZ43" i="37" s="1"/>
  <c r="DY41" i="30"/>
  <c r="HA41" i="30" s="1"/>
  <c r="FB40" i="37"/>
  <c r="FR40" i="37"/>
  <c r="FB17" i="37"/>
  <c r="CD40" i="30"/>
  <c r="GD40" i="30" s="1"/>
  <c r="CZ10" i="30"/>
  <c r="GN10" i="30" s="1"/>
  <c r="DX10" i="30"/>
  <c r="GZ10" i="30" s="1"/>
  <c r="CZ23" i="30"/>
  <c r="GN23" i="30" s="1"/>
  <c r="DX23" i="30"/>
  <c r="GZ23" i="30" s="1"/>
  <c r="CZ31" i="30"/>
  <c r="GN31" i="30" s="1"/>
  <c r="DX31" i="30"/>
  <c r="GZ31" i="30" s="1"/>
  <c r="DZ9" i="30"/>
  <c r="HB9" i="30" s="1"/>
  <c r="DB9" i="30"/>
  <c r="GP9" i="30" s="1"/>
  <c r="M11" i="37" s="1"/>
  <c r="FD11" i="37" s="1"/>
  <c r="DY39" i="30"/>
  <c r="HA39" i="30" s="1"/>
  <c r="DA39" i="30"/>
  <c r="GO39" i="30" s="1"/>
  <c r="L41" i="37" s="1"/>
  <c r="EZ41" i="37" s="1"/>
  <c r="CD41" i="30"/>
  <c r="FC17" i="37"/>
  <c r="DY28" i="30"/>
  <c r="HA28" i="30" s="1"/>
  <c r="DA28" i="30"/>
  <c r="GO28" i="30" s="1"/>
  <c r="L30" i="37" s="1"/>
  <c r="EZ30" i="37" s="1"/>
  <c r="DX33" i="30"/>
  <c r="GZ33" i="30" s="1"/>
  <c r="CZ33" i="30"/>
  <c r="GN33" i="30" s="1"/>
  <c r="DX21" i="30"/>
  <c r="GZ21" i="30" s="1"/>
  <c r="CZ21" i="30"/>
  <c r="GN21" i="30" s="1"/>
  <c r="DX20" i="30"/>
  <c r="GZ20" i="30" s="1"/>
  <c r="CZ20" i="30"/>
  <c r="GN20" i="30" s="1"/>
  <c r="CZ28" i="30"/>
  <c r="GN28" i="30" s="1"/>
  <c r="DX28" i="30"/>
  <c r="GZ28" i="30" s="1"/>
  <c r="CZ27" i="30"/>
  <c r="GN27" i="30" s="1"/>
  <c r="DX27" i="30"/>
  <c r="GZ27" i="30" s="1"/>
  <c r="DB32" i="30"/>
  <c r="GP32" i="30" s="1"/>
  <c r="M34" i="37" s="1"/>
  <c r="FD34" i="37" s="1"/>
  <c r="DZ32" i="30"/>
  <c r="HB32" i="30" s="1"/>
  <c r="DA38" i="30"/>
  <c r="GO38" i="30" s="1"/>
  <c r="L40" i="37" s="1"/>
  <c r="EZ40" i="37" s="1"/>
  <c r="DY38" i="30"/>
  <c r="HA38" i="30" s="1"/>
  <c r="DA22" i="30"/>
  <c r="GO22" i="30" s="1"/>
  <c r="L24" i="37" s="1"/>
  <c r="EZ24" i="37" s="1"/>
  <c r="DY22" i="30"/>
  <c r="HA22" i="30" s="1"/>
  <c r="DB15" i="30"/>
  <c r="GP15" i="30" s="1"/>
  <c r="M17" i="37" s="1"/>
  <c r="FD17" i="37" s="1"/>
  <c r="DZ15" i="30"/>
  <c r="HB15" i="30" s="1"/>
  <c r="FR24" i="37"/>
  <c r="FB24" i="37"/>
  <c r="CF15" i="30"/>
  <c r="GF15" i="30" s="1"/>
  <c r="HW15" i="30" s="1"/>
  <c r="ID15" i="30" s="1"/>
  <c r="EA15" i="30"/>
  <c r="HC15" i="30" s="1"/>
  <c r="DC15" i="30"/>
  <c r="GQ15" i="30" s="1"/>
  <c r="N17" i="37" s="1"/>
  <c r="FE17" i="37" s="1"/>
  <c r="CD24" i="30"/>
  <c r="CE24" i="30" s="1"/>
  <c r="CD26" i="30"/>
  <c r="GD26" i="30" s="1"/>
  <c r="CC36" i="30"/>
  <c r="GC36" i="30" s="1"/>
  <c r="CC20" i="30"/>
  <c r="GC20" i="30" s="1"/>
  <c r="GD39" i="30"/>
  <c r="CC31" i="30"/>
  <c r="GC31" i="30" s="1"/>
  <c r="CC42" i="30"/>
  <c r="GC42" i="30" s="1"/>
  <c r="CF29" i="30"/>
  <c r="CC14" i="30"/>
  <c r="GC14" i="30" s="1"/>
  <c r="CC23" i="30"/>
  <c r="GC23" i="30" s="1"/>
  <c r="CD25" i="30"/>
  <c r="CE25" i="30" s="1"/>
  <c r="CD38" i="30"/>
  <c r="CE38" i="30" s="1"/>
  <c r="CC21" i="30"/>
  <c r="GC21" i="30" s="1"/>
  <c r="CC35" i="30"/>
  <c r="GC35" i="30" s="1"/>
  <c r="CD16" i="30"/>
  <c r="CE16" i="30" s="1"/>
  <c r="CC10" i="30"/>
  <c r="GC10" i="30" s="1"/>
  <c r="CC19" i="30"/>
  <c r="GC19" i="30" s="1"/>
  <c r="CD28" i="30"/>
  <c r="GD28" i="30" s="1"/>
  <c r="CD30" i="30"/>
  <c r="GD30" i="30" s="1"/>
  <c r="CC13" i="30"/>
  <c r="GC13" i="30" s="1"/>
  <c r="GD17" i="30"/>
  <c r="M19" i="37" s="1"/>
  <c r="FD19" i="37" s="1"/>
  <c r="CC33" i="30"/>
  <c r="GC33" i="30" s="1"/>
  <c r="HP8" i="30"/>
  <c r="AO19" i="64" s="1"/>
  <c r="BA19" i="64" s="1"/>
  <c r="CC8" i="30"/>
  <c r="CD8" i="30" s="1"/>
  <c r="DX8" i="30"/>
  <c r="GZ8" i="30" s="1"/>
  <c r="CZ8" i="30"/>
  <c r="GN8" i="30" s="1"/>
  <c r="GD22" i="30" l="1"/>
  <c r="CE22" i="30"/>
  <c r="CE27" i="30"/>
  <c r="GE27" i="30" s="1"/>
  <c r="HV27" i="30" s="1"/>
  <c r="IC27" i="30" s="1"/>
  <c r="CE37" i="30"/>
  <c r="CE26" i="30"/>
  <c r="GD41" i="30"/>
  <c r="CE41" i="30"/>
  <c r="GE41" i="30" s="1"/>
  <c r="HV41" i="30" s="1"/>
  <c r="IC41" i="30" s="1"/>
  <c r="CE28" i="30"/>
  <c r="GD12" i="30"/>
  <c r="CE12" i="30"/>
  <c r="GD32" i="30"/>
  <c r="CE32" i="30"/>
  <c r="CE30" i="30"/>
  <c r="CE40" i="30"/>
  <c r="GE40" i="30" s="1"/>
  <c r="HV40" i="30" s="1"/>
  <c r="IC40" i="30" s="1"/>
  <c r="EY20" i="37"/>
  <c r="FR20" i="37" s="1"/>
  <c r="FB20" i="37"/>
  <c r="FB31" i="37"/>
  <c r="EY19" i="37"/>
  <c r="FR19" i="37" s="1"/>
  <c r="K23" i="37"/>
  <c r="EY23" i="37" s="1"/>
  <c r="FR23" i="37" s="1"/>
  <c r="K25" i="37"/>
  <c r="EY25" i="37" s="1"/>
  <c r="K28" i="37"/>
  <c r="EY28" i="37" s="1"/>
  <c r="FR28" i="37" s="1"/>
  <c r="K42" i="37"/>
  <c r="EY42" i="37" s="1"/>
  <c r="FR42" i="37" s="1"/>
  <c r="K18" i="37"/>
  <c r="EY18" i="37" s="1"/>
  <c r="K30" i="37"/>
  <c r="EY30" i="37" s="1"/>
  <c r="FR30" i="37" s="1"/>
  <c r="K16" i="37"/>
  <c r="EY16" i="37" s="1"/>
  <c r="FR16" i="37" s="1"/>
  <c r="K44" i="37"/>
  <c r="EY44" i="37" s="1"/>
  <c r="FR44" i="37" s="1"/>
  <c r="K26" i="37"/>
  <c r="EY26" i="37" s="1"/>
  <c r="FR26" i="37" s="1"/>
  <c r="K38" i="37"/>
  <c r="EY38" i="37" s="1"/>
  <c r="K22" i="37"/>
  <c r="EY22" i="37" s="1"/>
  <c r="FR22" i="37" s="1"/>
  <c r="K35" i="37"/>
  <c r="EY35" i="37" s="1"/>
  <c r="FR35" i="37" s="1"/>
  <c r="K33" i="37"/>
  <c r="EY33" i="37" s="1"/>
  <c r="FR33" i="37" s="1"/>
  <c r="K12" i="37"/>
  <c r="EY12" i="37" s="1"/>
  <c r="FR12" i="37" s="1"/>
  <c r="K21" i="37"/>
  <c r="EY21" i="37" s="1"/>
  <c r="FR21" i="37" s="1"/>
  <c r="K39" i="37"/>
  <c r="EY39" i="37" s="1"/>
  <c r="FR39" i="37" s="1"/>
  <c r="K29" i="37"/>
  <c r="EY29" i="37" s="1"/>
  <c r="FR29" i="37" s="1"/>
  <c r="K32" i="37"/>
  <c r="EY32" i="37" s="1"/>
  <c r="FR32" i="37" s="1"/>
  <c r="K37" i="37"/>
  <c r="EY37" i="37" s="1"/>
  <c r="FR37" i="37" s="1"/>
  <c r="X3" i="65"/>
  <c r="AC3" i="65"/>
  <c r="Y3" i="65"/>
  <c r="AB3" i="65"/>
  <c r="AD3" i="65"/>
  <c r="Z3" i="65"/>
  <c r="V3" i="65"/>
  <c r="AE3" i="65"/>
  <c r="AA3" i="65"/>
  <c r="W3" i="65"/>
  <c r="EZ18" i="37"/>
  <c r="FS18" i="37" s="1"/>
  <c r="CD23" i="30"/>
  <c r="CD20" i="30"/>
  <c r="CG15" i="30"/>
  <c r="CH15" i="30" s="1"/>
  <c r="GE26" i="30"/>
  <c r="HV26" i="30" s="1"/>
  <c r="IC26" i="30" s="1"/>
  <c r="FR18" i="37"/>
  <c r="FR38" i="37"/>
  <c r="DY18" i="30"/>
  <c r="HA18" i="30" s="1"/>
  <c r="DA18" i="30"/>
  <c r="GO18" i="30" s="1"/>
  <c r="L20" i="37" s="1"/>
  <c r="EZ20" i="37" s="1"/>
  <c r="FS29" i="37"/>
  <c r="FC29" i="37"/>
  <c r="FS26" i="37"/>
  <c r="FC26" i="37"/>
  <c r="FC14" i="37"/>
  <c r="FS14" i="37"/>
  <c r="FS27" i="37"/>
  <c r="FC27" i="37"/>
  <c r="FS31" i="37"/>
  <c r="FC31" i="37"/>
  <c r="FS19" i="37"/>
  <c r="FC19" i="37"/>
  <c r="FB13" i="37"/>
  <c r="FR13" i="37"/>
  <c r="DY13" i="30"/>
  <c r="HA13" i="30" s="1"/>
  <c r="DA13" i="30"/>
  <c r="GO13" i="30" s="1"/>
  <c r="L15" i="37" s="1"/>
  <c r="EZ15" i="37" s="1"/>
  <c r="DZ12" i="30"/>
  <c r="HB12" i="30" s="1"/>
  <c r="DB12" i="30"/>
  <c r="GP12" i="30" s="1"/>
  <c r="M14" i="37" s="1"/>
  <c r="FD14" i="37" s="1"/>
  <c r="L13" i="37"/>
  <c r="EZ13" i="37" s="1"/>
  <c r="EA29" i="30"/>
  <c r="HC29" i="30" s="1"/>
  <c r="DC29" i="30"/>
  <c r="GQ29" i="30" s="1"/>
  <c r="K15" i="37"/>
  <c r="EY15" i="37" s="1"/>
  <c r="CD36" i="30"/>
  <c r="CD31" i="30"/>
  <c r="CD18" i="30"/>
  <c r="CE18" i="30" s="1"/>
  <c r="FS43" i="37"/>
  <c r="FC43" i="37"/>
  <c r="FB37" i="37"/>
  <c r="FS41" i="37"/>
  <c r="FC41" i="37"/>
  <c r="FS36" i="37"/>
  <c r="FC36" i="37"/>
  <c r="FS34" i="37"/>
  <c r="FC34" i="37"/>
  <c r="DA33" i="30"/>
  <c r="GO33" i="30" s="1"/>
  <c r="L35" i="37" s="1"/>
  <c r="EZ35" i="37" s="1"/>
  <c r="DY33" i="30"/>
  <c r="HA33" i="30" s="1"/>
  <c r="DZ20" i="30"/>
  <c r="HB20" i="30" s="1"/>
  <c r="DB20" i="30"/>
  <c r="GP20" i="30" s="1"/>
  <c r="M22" i="37" s="1"/>
  <c r="FD22" i="37" s="1"/>
  <c r="DA31" i="30"/>
  <c r="GO31" i="30" s="1"/>
  <c r="L33" i="37" s="1"/>
  <c r="EZ33" i="37" s="1"/>
  <c r="DY31" i="30"/>
  <c r="HA31" i="30" s="1"/>
  <c r="DY36" i="30"/>
  <c r="HA36" i="30" s="1"/>
  <c r="DA36" i="30"/>
  <c r="GO36" i="30" s="1"/>
  <c r="L38" i="37" s="1"/>
  <c r="EZ38" i="37" s="1"/>
  <c r="FS40" i="37"/>
  <c r="FC40" i="37"/>
  <c r="FR25" i="37"/>
  <c r="DB28" i="30"/>
  <c r="GP28" i="30" s="1"/>
  <c r="M30" i="37" s="1"/>
  <c r="FD30" i="37" s="1"/>
  <c r="DZ28" i="30"/>
  <c r="HB28" i="30" s="1"/>
  <c r="DY10" i="30"/>
  <c r="HA10" i="30" s="1"/>
  <c r="DA10" i="30"/>
  <c r="GO10" i="30" s="1"/>
  <c r="L12" i="37" s="1"/>
  <c r="EZ12" i="37" s="1"/>
  <c r="DY35" i="30"/>
  <c r="HA35" i="30" s="1"/>
  <c r="DA35" i="30"/>
  <c r="GO35" i="30" s="1"/>
  <c r="L37" i="37" s="1"/>
  <c r="EZ37" i="37" s="1"/>
  <c r="DA21" i="30"/>
  <c r="GO21" i="30" s="1"/>
  <c r="L23" i="37" s="1"/>
  <c r="EZ23" i="37" s="1"/>
  <c r="DY21" i="30"/>
  <c r="HA21" i="30" s="1"/>
  <c r="DY14" i="30"/>
  <c r="HA14" i="30" s="1"/>
  <c r="DA14" i="30"/>
  <c r="GO14" i="30" s="1"/>
  <c r="L16" i="37" s="1"/>
  <c r="EZ16" i="37" s="1"/>
  <c r="DB41" i="30"/>
  <c r="GP41" i="30" s="1"/>
  <c r="M43" i="37" s="1"/>
  <c r="FD43" i="37" s="1"/>
  <c r="DZ41" i="30"/>
  <c r="HB41" i="30" s="1"/>
  <c r="DY30" i="30"/>
  <c r="HA30" i="30" s="1"/>
  <c r="DA30" i="30"/>
  <c r="GO30" i="30" s="1"/>
  <c r="L32" i="37" s="1"/>
  <c r="EZ32" i="37" s="1"/>
  <c r="FS28" i="37"/>
  <c r="FC28" i="37"/>
  <c r="DB30" i="30"/>
  <c r="GP30" i="30" s="1"/>
  <c r="M32" i="37" s="1"/>
  <c r="FD32" i="37" s="1"/>
  <c r="DZ30" i="30"/>
  <c r="HB30" i="30" s="1"/>
  <c r="CD21" i="30"/>
  <c r="CE21" i="30" s="1"/>
  <c r="DB39" i="30"/>
  <c r="GP39" i="30" s="1"/>
  <c r="M41" i="37" s="1"/>
  <c r="FD41" i="37" s="1"/>
  <c r="DZ39" i="30"/>
  <c r="HB39" i="30" s="1"/>
  <c r="DB26" i="30"/>
  <c r="GP26" i="30" s="1"/>
  <c r="M28" i="37" s="1"/>
  <c r="FD28" i="37" s="1"/>
  <c r="DZ26" i="30"/>
  <c r="HB26" i="30" s="1"/>
  <c r="FC24" i="37"/>
  <c r="FS24" i="37"/>
  <c r="FB12" i="37"/>
  <c r="FS39" i="37"/>
  <c r="FC39" i="37"/>
  <c r="DZ37" i="30"/>
  <c r="HB37" i="30" s="1"/>
  <c r="DB37" i="30"/>
  <c r="GP37" i="30" s="1"/>
  <c r="M39" i="37" s="1"/>
  <c r="FD39" i="37" s="1"/>
  <c r="DZ23" i="30"/>
  <c r="HB23" i="30" s="1"/>
  <c r="DB23" i="30"/>
  <c r="GP23" i="30" s="1"/>
  <c r="M25" i="37" s="1"/>
  <c r="FD25" i="37" s="1"/>
  <c r="DA19" i="30"/>
  <c r="GO19" i="30" s="1"/>
  <c r="L21" i="37" s="1"/>
  <c r="EZ21" i="37" s="1"/>
  <c r="DY19" i="30"/>
  <c r="HA19" i="30" s="1"/>
  <c r="DZ36" i="30"/>
  <c r="HB36" i="30" s="1"/>
  <c r="DB36" i="30"/>
  <c r="GP36" i="30" s="1"/>
  <c r="DA23" i="30"/>
  <c r="GO23" i="30" s="1"/>
  <c r="L25" i="37" s="1"/>
  <c r="EZ25" i="37" s="1"/>
  <c r="DY23" i="30"/>
  <c r="HA23" i="30" s="1"/>
  <c r="DY42" i="30"/>
  <c r="HA42" i="30" s="1"/>
  <c r="DA42" i="30"/>
  <c r="GO42" i="30" s="1"/>
  <c r="L44" i="37" s="1"/>
  <c r="EZ44" i="37" s="1"/>
  <c r="DA20" i="30"/>
  <c r="GO20" i="30" s="1"/>
  <c r="L22" i="37" s="1"/>
  <c r="EZ22" i="37" s="1"/>
  <c r="DY20" i="30"/>
  <c r="HA20" i="30" s="1"/>
  <c r="FB30" i="37"/>
  <c r="FB23" i="37"/>
  <c r="FC30" i="37"/>
  <c r="FS30" i="37"/>
  <c r="DB40" i="30"/>
  <c r="GP40" i="30" s="1"/>
  <c r="M42" i="37" s="1"/>
  <c r="FD42" i="37" s="1"/>
  <c r="DZ40" i="30"/>
  <c r="HB40" i="30" s="1"/>
  <c r="FB16" i="37"/>
  <c r="FC42" i="37"/>
  <c r="FS42" i="37"/>
  <c r="DB27" i="30"/>
  <c r="GP27" i="30" s="1"/>
  <c r="M29" i="37" s="1"/>
  <c r="FD29" i="37" s="1"/>
  <c r="DZ27" i="30"/>
  <c r="HB27" i="30" s="1"/>
  <c r="EA41" i="30"/>
  <c r="HC41" i="30" s="1"/>
  <c r="DC41" i="30"/>
  <c r="GQ41" i="30" s="1"/>
  <c r="N43" i="37" s="1"/>
  <c r="FE43" i="37" s="1"/>
  <c r="DD15" i="30"/>
  <c r="GR15" i="30" s="1"/>
  <c r="O17" i="37" s="1"/>
  <c r="FF17" i="37" s="1"/>
  <c r="EB15" i="30"/>
  <c r="HD15" i="30" s="1"/>
  <c r="EA27" i="30"/>
  <c r="HC27" i="30" s="1"/>
  <c r="DC27" i="30"/>
  <c r="GQ27" i="30" s="1"/>
  <c r="N29" i="37" s="1"/>
  <c r="FE29" i="37" s="1"/>
  <c r="EA40" i="30"/>
  <c r="HC40" i="30" s="1"/>
  <c r="DC40" i="30"/>
  <c r="GQ40" i="30" s="1"/>
  <c r="N42" i="37" s="1"/>
  <c r="FE42" i="37" s="1"/>
  <c r="EA26" i="30"/>
  <c r="HC26" i="30" s="1"/>
  <c r="DC26" i="30"/>
  <c r="GQ26" i="30" s="1"/>
  <c r="N28" i="37" s="1"/>
  <c r="FE28" i="37" s="1"/>
  <c r="CF26" i="30"/>
  <c r="CD13" i="30"/>
  <c r="CE13" i="30" s="1"/>
  <c r="GD21" i="30"/>
  <c r="GD16" i="30"/>
  <c r="GE12" i="30"/>
  <c r="HV12" i="30" s="1"/>
  <c r="IC12" i="30" s="1"/>
  <c r="CF12" i="30"/>
  <c r="GD38" i="30"/>
  <c r="CF27" i="30"/>
  <c r="GE11" i="30"/>
  <c r="HV11" i="30" s="1"/>
  <c r="IC11" i="30" s="1"/>
  <c r="CF11" i="30"/>
  <c r="CD19" i="30"/>
  <c r="CE19" i="30" s="1"/>
  <c r="CD42" i="30"/>
  <c r="CE42" i="30" s="1"/>
  <c r="CD10" i="30"/>
  <c r="CE10" i="30" s="1"/>
  <c r="GD24" i="30"/>
  <c r="GE17" i="30"/>
  <c r="CF17" i="30"/>
  <c r="GG15" i="30"/>
  <c r="HX15" i="30" s="1"/>
  <c r="IE15" i="30" s="1"/>
  <c r="GE9" i="30"/>
  <c r="HV9" i="30" s="1"/>
  <c r="IC9" i="30" s="1"/>
  <c r="CF9" i="30"/>
  <c r="GE34" i="30"/>
  <c r="HV34" i="30" s="1"/>
  <c r="IC34" i="30" s="1"/>
  <c r="CF34" i="30"/>
  <c r="GD25" i="30"/>
  <c r="CF40" i="30"/>
  <c r="GE32" i="30"/>
  <c r="HV32" i="30" s="1"/>
  <c r="IC32" i="30" s="1"/>
  <c r="CF32" i="30"/>
  <c r="CF41" i="30"/>
  <c r="CD14" i="30"/>
  <c r="CE14" i="30" s="1"/>
  <c r="CD33" i="30"/>
  <c r="CE33" i="30" s="1"/>
  <c r="CD35" i="30"/>
  <c r="CE35" i="30" s="1"/>
  <c r="GE22" i="30"/>
  <c r="HV22" i="30" s="1"/>
  <c r="IC22" i="30" s="1"/>
  <c r="CF22" i="30"/>
  <c r="GF29" i="30"/>
  <c r="HW29" i="30" s="1"/>
  <c r="ID29" i="30" s="1"/>
  <c r="CG29" i="30"/>
  <c r="GE39" i="30"/>
  <c r="HV39" i="30" s="1"/>
  <c r="IC39" i="30" s="1"/>
  <c r="CF39" i="30"/>
  <c r="HR8" i="30"/>
  <c r="O10" i="85" s="1"/>
  <c r="AJ6" i="64"/>
  <c r="AK6" i="64"/>
  <c r="GC8" i="30"/>
  <c r="CE8" i="30"/>
  <c r="GD8" i="30"/>
  <c r="GD31" i="30" l="1"/>
  <c r="DB31" i="30" s="1"/>
  <c r="GP31" i="30" s="1"/>
  <c r="M33" i="37" s="1"/>
  <c r="FD33" i="37" s="1"/>
  <c r="CE31" i="30"/>
  <c r="GD36" i="30"/>
  <c r="CE36" i="30"/>
  <c r="GD20" i="30"/>
  <c r="CE20" i="30"/>
  <c r="GD23" i="30"/>
  <c r="CE23" i="30"/>
  <c r="FB44" i="37"/>
  <c r="FB42" i="37"/>
  <c r="FB25" i="37"/>
  <c r="FB35" i="37"/>
  <c r="FB39" i="37"/>
  <c r="FB32" i="37"/>
  <c r="FB38" i="37"/>
  <c r="FB33" i="37"/>
  <c r="FB21" i="37"/>
  <c r="FB26" i="37"/>
  <c r="FB18" i="37"/>
  <c r="FB28" i="37"/>
  <c r="FB22" i="37"/>
  <c r="FB29" i="37"/>
  <c r="HV17" i="30"/>
  <c r="IC17" i="30" s="1"/>
  <c r="EA17" i="30"/>
  <c r="HC17" i="30" s="1"/>
  <c r="DC17" i="30"/>
  <c r="GQ17" i="30" s="1"/>
  <c r="AI7" i="64"/>
  <c r="FS20" i="37"/>
  <c r="FC20" i="37"/>
  <c r="FS38" i="37"/>
  <c r="FC38" i="37"/>
  <c r="M38" i="37"/>
  <c r="FD38" i="37" s="1"/>
  <c r="DB16" i="30"/>
  <c r="GP16" i="30" s="1"/>
  <c r="DZ16" i="30"/>
  <c r="HB16" i="30" s="1"/>
  <c r="FS15" i="37"/>
  <c r="FC15" i="37"/>
  <c r="FS32" i="37"/>
  <c r="FC32" i="37"/>
  <c r="DD29" i="30"/>
  <c r="GR29" i="30" s="1"/>
  <c r="O31" i="37" s="1"/>
  <c r="FF31" i="37" s="1"/>
  <c r="EB29" i="30"/>
  <c r="HD29" i="30" s="1"/>
  <c r="EA11" i="30"/>
  <c r="HC11" i="30" s="1"/>
  <c r="DC11" i="30"/>
  <c r="GQ11" i="30" s="1"/>
  <c r="N13" i="37" s="1"/>
  <c r="FE13" i="37" s="1"/>
  <c r="EA12" i="30"/>
  <c r="HC12" i="30" s="1"/>
  <c r="DC12" i="30"/>
  <c r="GQ12" i="30" s="1"/>
  <c r="N14" i="37" s="1"/>
  <c r="FE14" i="37" s="1"/>
  <c r="N31" i="37"/>
  <c r="FE31" i="37" s="1"/>
  <c r="FS13" i="37"/>
  <c r="FC13" i="37"/>
  <c r="FB15" i="37"/>
  <c r="FR15" i="37"/>
  <c r="DZ31" i="30"/>
  <c r="HB31" i="30" s="1"/>
  <c r="GD18" i="30"/>
  <c r="FS21" i="37"/>
  <c r="FC21" i="37"/>
  <c r="FS37" i="37"/>
  <c r="FC37" i="37"/>
  <c r="DB25" i="30"/>
  <c r="GP25" i="30" s="1"/>
  <c r="DZ25" i="30"/>
  <c r="HB25" i="30" s="1"/>
  <c r="DZ24" i="30"/>
  <c r="HB24" i="30" s="1"/>
  <c r="DB24" i="30"/>
  <c r="GP24" i="30" s="1"/>
  <c r="DZ38" i="30"/>
  <c r="HB38" i="30" s="1"/>
  <c r="DB38" i="30"/>
  <c r="GP38" i="30" s="1"/>
  <c r="FS16" i="37"/>
  <c r="FC16" i="37"/>
  <c r="FS25" i="37"/>
  <c r="FC25" i="37"/>
  <c r="FS35" i="37"/>
  <c r="FC35" i="37"/>
  <c r="DZ21" i="30"/>
  <c r="HB21" i="30" s="1"/>
  <c r="DB21" i="30"/>
  <c r="GP21" i="30" s="1"/>
  <c r="M23" i="37" s="1"/>
  <c r="FD23" i="37" s="1"/>
  <c r="FS44" i="37"/>
  <c r="FC44" i="37"/>
  <c r="FS22" i="37"/>
  <c r="FC22" i="37"/>
  <c r="FS23" i="37"/>
  <c r="FC23" i="37"/>
  <c r="FC12" i="37"/>
  <c r="FS12" i="37"/>
  <c r="GE37" i="30"/>
  <c r="HV37" i="30" s="1"/>
  <c r="IC37" i="30" s="1"/>
  <c r="CF37" i="30"/>
  <c r="FC33" i="37"/>
  <c r="FS33" i="37"/>
  <c r="DC9" i="30"/>
  <c r="GQ9" i="30" s="1"/>
  <c r="EA9" i="30"/>
  <c r="HC9" i="30" s="1"/>
  <c r="EA34" i="30"/>
  <c r="HC34" i="30" s="1"/>
  <c r="DC34" i="30"/>
  <c r="GQ34" i="30" s="1"/>
  <c r="N19" i="37"/>
  <c r="FE19" i="37" s="1"/>
  <c r="DC39" i="30"/>
  <c r="GQ39" i="30" s="1"/>
  <c r="N41" i="37" s="1"/>
  <c r="FE41" i="37" s="1"/>
  <c r="EA39" i="30"/>
  <c r="HC39" i="30" s="1"/>
  <c r="EA22" i="30"/>
  <c r="HC22" i="30" s="1"/>
  <c r="DC22" i="30"/>
  <c r="GQ22" i="30" s="1"/>
  <c r="EC15" i="30"/>
  <c r="HE15" i="30" s="1"/>
  <c r="DE15" i="30"/>
  <c r="GS15" i="30" s="1"/>
  <c r="P17" i="37" s="1"/>
  <c r="FG17" i="37" s="1"/>
  <c r="EA32" i="30"/>
  <c r="HC32" i="30" s="1"/>
  <c r="DC32" i="30"/>
  <c r="GQ32" i="30" s="1"/>
  <c r="GF26" i="30"/>
  <c r="HW26" i="30" s="1"/>
  <c r="ID26" i="30" s="1"/>
  <c r="CG26" i="30"/>
  <c r="GD14" i="30"/>
  <c r="GF9" i="30"/>
  <c r="HW9" i="30" s="1"/>
  <c r="ID9" i="30" s="1"/>
  <c r="CG9" i="30"/>
  <c r="GE24" i="30"/>
  <c r="HV24" i="30" s="1"/>
  <c r="IC24" i="30" s="1"/>
  <c r="CF24" i="30"/>
  <c r="GF27" i="30"/>
  <c r="HW27" i="30" s="1"/>
  <c r="ID27" i="30" s="1"/>
  <c r="CG27" i="30"/>
  <c r="GE30" i="30"/>
  <c r="HV30" i="30" s="1"/>
  <c r="IC30" i="30" s="1"/>
  <c r="CF30" i="30"/>
  <c r="GG29" i="30"/>
  <c r="HX29" i="30" s="1"/>
  <c r="IE29" i="30" s="1"/>
  <c r="CH29" i="30"/>
  <c r="GE28" i="30"/>
  <c r="HV28" i="30" s="1"/>
  <c r="IC28" i="30" s="1"/>
  <c r="CF28" i="30"/>
  <c r="GE20" i="30"/>
  <c r="HV20" i="30" s="1"/>
  <c r="IC20" i="30" s="1"/>
  <c r="CF20" i="30"/>
  <c r="GE25" i="30"/>
  <c r="HV25" i="30" s="1"/>
  <c r="IC25" i="30" s="1"/>
  <c r="CF25" i="30"/>
  <c r="GH15" i="30"/>
  <c r="HY15" i="30" s="1"/>
  <c r="IF15" i="30" s="1"/>
  <c r="CI15" i="30"/>
  <c r="GF17" i="30"/>
  <c r="CG17" i="30"/>
  <c r="GD10" i="30"/>
  <c r="GE16" i="30"/>
  <c r="HV16" i="30" s="1"/>
  <c r="IC16" i="30" s="1"/>
  <c r="CF16" i="30"/>
  <c r="GD13" i="30"/>
  <c r="AI8" i="64" s="1"/>
  <c r="GF39" i="30"/>
  <c r="HW39" i="30" s="1"/>
  <c r="ID39" i="30" s="1"/>
  <c r="CG39" i="30"/>
  <c r="GD35" i="30"/>
  <c r="GD33" i="30"/>
  <c r="GF41" i="30"/>
  <c r="HW41" i="30" s="1"/>
  <c r="ID41" i="30" s="1"/>
  <c r="CG41" i="30"/>
  <c r="GE36" i="30"/>
  <c r="HV36" i="30" s="1"/>
  <c r="IC36" i="30" s="1"/>
  <c r="CF36" i="30"/>
  <c r="GD42" i="30"/>
  <c r="GF12" i="30"/>
  <c r="HW12" i="30" s="1"/>
  <c r="ID12" i="30" s="1"/>
  <c r="CG12" i="30"/>
  <c r="GF22" i="30"/>
  <c r="HW22" i="30" s="1"/>
  <c r="ID22" i="30" s="1"/>
  <c r="CG22" i="30"/>
  <c r="GF32" i="30"/>
  <c r="HW32" i="30" s="1"/>
  <c r="ID32" i="30" s="1"/>
  <c r="CG32" i="30"/>
  <c r="GE23" i="30"/>
  <c r="HV23" i="30" s="1"/>
  <c r="IC23" i="30" s="1"/>
  <c r="CF23" i="30"/>
  <c r="GD19" i="30"/>
  <c r="GE21" i="30"/>
  <c r="HV21" i="30" s="1"/>
  <c r="IC21" i="30" s="1"/>
  <c r="CF21" i="30"/>
  <c r="GE31" i="30"/>
  <c r="HV31" i="30" s="1"/>
  <c r="IC31" i="30" s="1"/>
  <c r="CF31" i="30"/>
  <c r="GF40" i="30"/>
  <c r="HW40" i="30" s="1"/>
  <c r="ID40" i="30" s="1"/>
  <c r="CG40" i="30"/>
  <c r="GF34" i="30"/>
  <c r="HW34" i="30" s="1"/>
  <c r="ID34" i="30" s="1"/>
  <c r="CG34" i="30"/>
  <c r="GF11" i="30"/>
  <c r="HW11" i="30" s="1"/>
  <c r="ID11" i="30" s="1"/>
  <c r="CG11" i="30"/>
  <c r="GE38" i="30"/>
  <c r="HV38" i="30" s="1"/>
  <c r="IC38" i="30" s="1"/>
  <c r="CF38" i="30"/>
  <c r="AM19" i="64"/>
  <c r="AN19" i="64" s="1"/>
  <c r="BB19" i="64" s="1"/>
  <c r="AN6" i="64"/>
  <c r="DY8" i="30"/>
  <c r="HA8" i="30" s="1"/>
  <c r="DA8" i="30"/>
  <c r="GO8" i="30" s="1"/>
  <c r="DZ8" i="30"/>
  <c r="HB8" i="30" s="1"/>
  <c r="CF8" i="30"/>
  <c r="GE8" i="30"/>
  <c r="HV8" i="30" s="1"/>
  <c r="IC8" i="30" s="1"/>
  <c r="DB8" i="30"/>
  <c r="GP8" i="30" s="1"/>
  <c r="HW17" i="30" l="1"/>
  <c r="ID17" i="30" s="1"/>
  <c r="EB17" i="30"/>
  <c r="HD17" i="30" s="1"/>
  <c r="DD17" i="30"/>
  <c r="GR17" i="30" s="1"/>
  <c r="O19" i="37" s="1"/>
  <c r="FF19" i="37" s="1"/>
  <c r="N11" i="37"/>
  <c r="FE11" i="37" s="1"/>
  <c r="M40" i="37"/>
  <c r="FD40" i="37" s="1"/>
  <c r="M27" i="37"/>
  <c r="FD27" i="37" s="1"/>
  <c r="M26" i="37"/>
  <c r="FD26" i="37" s="1"/>
  <c r="EU17" i="37"/>
  <c r="FN17" i="37" s="1"/>
  <c r="DC16" i="30"/>
  <c r="GQ16" i="30" s="1"/>
  <c r="N18" i="37" s="1"/>
  <c r="FE18" i="37" s="1"/>
  <c r="EA16" i="30"/>
  <c r="HC16" i="30" s="1"/>
  <c r="M18" i="37"/>
  <c r="FD18" i="37" s="1"/>
  <c r="DZ18" i="30"/>
  <c r="HB18" i="30" s="1"/>
  <c r="DB18" i="30"/>
  <c r="GP18" i="30" s="1"/>
  <c r="EC29" i="30"/>
  <c r="HE29" i="30" s="1"/>
  <c r="DE29" i="30"/>
  <c r="GS29" i="30" s="1"/>
  <c r="P31" i="37" s="1"/>
  <c r="FG31" i="37" s="1"/>
  <c r="DZ13" i="30"/>
  <c r="HB13" i="30" s="1"/>
  <c r="AK8" i="64" s="1"/>
  <c r="DB13" i="30"/>
  <c r="GP13" i="30" s="1"/>
  <c r="AJ8" i="64" s="1"/>
  <c r="DD12" i="30"/>
  <c r="GR12" i="30" s="1"/>
  <c r="O14" i="37" s="1"/>
  <c r="FF14" i="37" s="1"/>
  <c r="EB12" i="30"/>
  <c r="HD12" i="30" s="1"/>
  <c r="EB11" i="30"/>
  <c r="HD11" i="30" s="1"/>
  <c r="DD11" i="30"/>
  <c r="GR11" i="30" s="1"/>
  <c r="O13" i="37" s="1"/>
  <c r="FF13" i="37" s="1"/>
  <c r="GE18" i="30"/>
  <c r="HV18" i="30" s="1"/>
  <c r="IC18" i="30" s="1"/>
  <c r="CF18" i="30"/>
  <c r="DZ42" i="30"/>
  <c r="HB42" i="30" s="1"/>
  <c r="DB42" i="30"/>
  <c r="GP42" i="30" s="1"/>
  <c r="DB10" i="30"/>
  <c r="GP10" i="30" s="1"/>
  <c r="DZ10" i="30"/>
  <c r="HB10" i="30" s="1"/>
  <c r="DB19" i="30"/>
  <c r="GP19" i="30" s="1"/>
  <c r="DZ19" i="30"/>
  <c r="HB19" i="30" s="1"/>
  <c r="DZ35" i="30"/>
  <c r="HB35" i="30" s="1"/>
  <c r="DB35" i="30"/>
  <c r="GP35" i="30" s="1"/>
  <c r="DB14" i="30"/>
  <c r="GP14" i="30" s="1"/>
  <c r="DZ14" i="30"/>
  <c r="HB14" i="30" s="1"/>
  <c r="GF37" i="30"/>
  <c r="HW37" i="30" s="1"/>
  <c r="ID37" i="30" s="1"/>
  <c r="CG37" i="30"/>
  <c r="EA37" i="30"/>
  <c r="HC37" i="30" s="1"/>
  <c r="DC37" i="30"/>
  <c r="GQ37" i="30" s="1"/>
  <c r="DZ33" i="30"/>
  <c r="HB33" i="30" s="1"/>
  <c r="DB33" i="30"/>
  <c r="GP33" i="30" s="1"/>
  <c r="EA24" i="30"/>
  <c r="HC24" i="30" s="1"/>
  <c r="DC24" i="30"/>
  <c r="GQ24" i="30" s="1"/>
  <c r="N26" i="37" s="1"/>
  <c r="FE26" i="37" s="1"/>
  <c r="EA31" i="30"/>
  <c r="HC31" i="30" s="1"/>
  <c r="DC31" i="30"/>
  <c r="GQ31" i="30" s="1"/>
  <c r="EA23" i="30"/>
  <c r="HC23" i="30" s="1"/>
  <c r="DC23" i="30"/>
  <c r="GQ23" i="30" s="1"/>
  <c r="EB22" i="30"/>
  <c r="HD22" i="30" s="1"/>
  <c r="DD22" i="30"/>
  <c r="GR22" i="30" s="1"/>
  <c r="O24" i="37" s="1"/>
  <c r="FF24" i="37" s="1"/>
  <c r="DD41" i="30"/>
  <c r="GR41" i="30" s="1"/>
  <c r="O43" i="37" s="1"/>
  <c r="FF43" i="37" s="1"/>
  <c r="EB41" i="30"/>
  <c r="HD41" i="30" s="1"/>
  <c r="EA25" i="30"/>
  <c r="HC25" i="30" s="1"/>
  <c r="DC25" i="30"/>
  <c r="GQ25" i="30" s="1"/>
  <c r="N27" i="37" s="1"/>
  <c r="FE27" i="37" s="1"/>
  <c r="EA20" i="30"/>
  <c r="HC20" i="30" s="1"/>
  <c r="DC20" i="30"/>
  <c r="GQ20" i="30" s="1"/>
  <c r="EB27" i="30"/>
  <c r="HD27" i="30" s="1"/>
  <c r="DD27" i="30"/>
  <c r="GR27" i="30" s="1"/>
  <c r="DD9" i="30"/>
  <c r="GR9" i="30" s="1"/>
  <c r="O11" i="37" s="1"/>
  <c r="FF11" i="37" s="1"/>
  <c r="EB9" i="30"/>
  <c r="HD9" i="30" s="1"/>
  <c r="EB26" i="30"/>
  <c r="HD26" i="30" s="1"/>
  <c r="DD26" i="30"/>
  <c r="GR26" i="30" s="1"/>
  <c r="DC38" i="30"/>
  <c r="GQ38" i="30" s="1"/>
  <c r="N40" i="37" s="1"/>
  <c r="FE40" i="37" s="1"/>
  <c r="EA38" i="30"/>
  <c r="HC38" i="30" s="1"/>
  <c r="DD32" i="30"/>
  <c r="GR32" i="30" s="1"/>
  <c r="O34" i="37" s="1"/>
  <c r="FF34" i="37" s="1"/>
  <c r="EB32" i="30"/>
  <c r="HD32" i="30" s="1"/>
  <c r="EA36" i="30"/>
  <c r="HC36" i="30" s="1"/>
  <c r="DC36" i="30"/>
  <c r="GQ36" i="30" s="1"/>
  <c r="EA28" i="30"/>
  <c r="HC28" i="30" s="1"/>
  <c r="DC28" i="30"/>
  <c r="GQ28" i="30" s="1"/>
  <c r="DC30" i="30"/>
  <c r="GQ30" i="30" s="1"/>
  <c r="EA30" i="30"/>
  <c r="HC30" i="30" s="1"/>
  <c r="EB34" i="30"/>
  <c r="HD34" i="30" s="1"/>
  <c r="DD34" i="30"/>
  <c r="GR34" i="30" s="1"/>
  <c r="O36" i="37" s="1"/>
  <c r="FF36" i="37" s="1"/>
  <c r="EA21" i="30"/>
  <c r="HC21" i="30" s="1"/>
  <c r="DC21" i="30"/>
  <c r="GQ21" i="30" s="1"/>
  <c r="GG26" i="30"/>
  <c r="HX26" i="30" s="1"/>
  <c r="IE26" i="30" s="1"/>
  <c r="CH26" i="30"/>
  <c r="EB40" i="30"/>
  <c r="HD40" i="30" s="1"/>
  <c r="DD40" i="30"/>
  <c r="GR40" i="30" s="1"/>
  <c r="EB39" i="30"/>
  <c r="HD39" i="30" s="1"/>
  <c r="DD39" i="30"/>
  <c r="GR39" i="30" s="1"/>
  <c r="O41" i="37" s="1"/>
  <c r="FF41" i="37" s="1"/>
  <c r="DF15" i="30"/>
  <c r="GT15" i="30" s="1"/>
  <c r="Q17" i="37" s="1"/>
  <c r="FH17" i="37" s="1"/>
  <c r="ED15" i="30"/>
  <c r="HF15" i="30" s="1"/>
  <c r="N34" i="37"/>
  <c r="FE34" i="37" s="1"/>
  <c r="N24" i="37"/>
  <c r="FE24" i="37" s="1"/>
  <c r="N36" i="37"/>
  <c r="FE36" i="37" s="1"/>
  <c r="GG40" i="30"/>
  <c r="HX40" i="30" s="1"/>
  <c r="IE40" i="30" s="1"/>
  <c r="CH40" i="30"/>
  <c r="GF31" i="30"/>
  <c r="HW31" i="30" s="1"/>
  <c r="ID31" i="30" s="1"/>
  <c r="CG31" i="30"/>
  <c r="GG12" i="30"/>
  <c r="HX12" i="30" s="1"/>
  <c r="IE12" i="30" s="1"/>
  <c r="CH12" i="30"/>
  <c r="GE42" i="30"/>
  <c r="HV42" i="30" s="1"/>
  <c r="IC42" i="30" s="1"/>
  <c r="CF42" i="30"/>
  <c r="GE33" i="30"/>
  <c r="HV33" i="30" s="1"/>
  <c r="IC33" i="30" s="1"/>
  <c r="CF33" i="30"/>
  <c r="GG39" i="30"/>
  <c r="HX39" i="30" s="1"/>
  <c r="IE39" i="30" s="1"/>
  <c r="CH39" i="30"/>
  <c r="GE13" i="30"/>
  <c r="HV13" i="30" s="1"/>
  <c r="IC13" i="30" s="1"/>
  <c r="CF13" i="30"/>
  <c r="GG11" i="30"/>
  <c r="HX11" i="30" s="1"/>
  <c r="IE11" i="30" s="1"/>
  <c r="CH11" i="30"/>
  <c r="GF23" i="30"/>
  <c r="HW23" i="30" s="1"/>
  <c r="ID23" i="30" s="1"/>
  <c r="CG23" i="30"/>
  <c r="GG22" i="30"/>
  <c r="HX22" i="30" s="1"/>
  <c r="IE22" i="30" s="1"/>
  <c r="CH22" i="30"/>
  <c r="GG17" i="30"/>
  <c r="CH17" i="30"/>
  <c r="GF28" i="30"/>
  <c r="HW28" i="30" s="1"/>
  <c r="ID28" i="30" s="1"/>
  <c r="CG28" i="30"/>
  <c r="GF30" i="30"/>
  <c r="HW30" i="30" s="1"/>
  <c r="ID30" i="30" s="1"/>
  <c r="CG30" i="30"/>
  <c r="GF24" i="30"/>
  <c r="HW24" i="30" s="1"/>
  <c r="ID24" i="30" s="1"/>
  <c r="CG24" i="30"/>
  <c r="GE14" i="30"/>
  <c r="HV14" i="30" s="1"/>
  <c r="IC14" i="30" s="1"/>
  <c r="CF14" i="30"/>
  <c r="GG34" i="30"/>
  <c r="HX34" i="30" s="1"/>
  <c r="IE34" i="30" s="1"/>
  <c r="CH34" i="30"/>
  <c r="GF36" i="30"/>
  <c r="HW36" i="30" s="1"/>
  <c r="ID36" i="30" s="1"/>
  <c r="CG36" i="30"/>
  <c r="GG41" i="30"/>
  <c r="HX41" i="30" s="1"/>
  <c r="IE41" i="30" s="1"/>
  <c r="CH41" i="30"/>
  <c r="GE35" i="30"/>
  <c r="HV35" i="30" s="1"/>
  <c r="IC35" i="30" s="1"/>
  <c r="CF35" i="30"/>
  <c r="GF16" i="30"/>
  <c r="HW16" i="30" s="1"/>
  <c r="ID16" i="30" s="1"/>
  <c r="CG16" i="30"/>
  <c r="GF38" i="30"/>
  <c r="HW38" i="30" s="1"/>
  <c r="ID38" i="30" s="1"/>
  <c r="CG38" i="30"/>
  <c r="GF21" i="30"/>
  <c r="HW21" i="30" s="1"/>
  <c r="ID21" i="30" s="1"/>
  <c r="CG21" i="30"/>
  <c r="GE19" i="30"/>
  <c r="HV19" i="30" s="1"/>
  <c r="IC19" i="30" s="1"/>
  <c r="CF19" i="30"/>
  <c r="GG32" i="30"/>
  <c r="HX32" i="30" s="1"/>
  <c r="IE32" i="30" s="1"/>
  <c r="CH32" i="30"/>
  <c r="GE10" i="30"/>
  <c r="HV10" i="30" s="1"/>
  <c r="IC10" i="30" s="1"/>
  <c r="CF10" i="30"/>
  <c r="GI15" i="30"/>
  <c r="HZ15" i="30" s="1"/>
  <c r="IG15" i="30" s="1"/>
  <c r="CJ15" i="30"/>
  <c r="GF25" i="30"/>
  <c r="HW25" i="30" s="1"/>
  <c r="ID25" i="30" s="1"/>
  <c r="CG25" i="30"/>
  <c r="GF20" i="30"/>
  <c r="CG20" i="30"/>
  <c r="GH29" i="30"/>
  <c r="HY29" i="30" s="1"/>
  <c r="IF29" i="30" s="1"/>
  <c r="CI29" i="30"/>
  <c r="GG27" i="30"/>
  <c r="HX27" i="30" s="1"/>
  <c r="IE27" i="30" s="1"/>
  <c r="CH27" i="30"/>
  <c r="GG9" i="30"/>
  <c r="HX9" i="30" s="1"/>
  <c r="IE9" i="30" s="1"/>
  <c r="CH9" i="30"/>
  <c r="AJ7" i="64"/>
  <c r="AK7" i="64"/>
  <c r="EA8" i="30"/>
  <c r="HC8" i="30" s="1"/>
  <c r="CG8" i="30"/>
  <c r="GF8" i="30"/>
  <c r="HW8" i="30" s="1"/>
  <c r="ID8" i="30" s="1"/>
  <c r="DC8" i="30"/>
  <c r="GQ8" i="30" s="1"/>
  <c r="V43" i="66"/>
  <c r="D43" i="66"/>
  <c r="V51" i="66" s="1"/>
  <c r="AI9" i="64" l="1"/>
  <c r="AN8" i="64"/>
  <c r="HN20" i="30"/>
  <c r="HW20" i="30"/>
  <c r="ID20" i="30" s="1"/>
  <c r="EU31" i="37"/>
  <c r="FN31" i="37" s="1"/>
  <c r="HX17" i="30"/>
  <c r="IE17" i="30" s="1"/>
  <c r="DE17" i="30"/>
  <c r="GS17" i="30" s="1"/>
  <c r="EC17" i="30"/>
  <c r="HE17" i="30" s="1"/>
  <c r="N38" i="37"/>
  <c r="FE38" i="37" s="1"/>
  <c r="O28" i="37"/>
  <c r="FF28" i="37" s="1"/>
  <c r="N25" i="37"/>
  <c r="FE25" i="37" s="1"/>
  <c r="M37" i="37"/>
  <c r="FD37" i="37" s="1"/>
  <c r="N32" i="37"/>
  <c r="FE32" i="37" s="1"/>
  <c r="N39" i="37"/>
  <c r="FE39" i="37" s="1"/>
  <c r="M12" i="37"/>
  <c r="FD12" i="37" s="1"/>
  <c r="N30" i="37"/>
  <c r="FE30" i="37" s="1"/>
  <c r="O29" i="37"/>
  <c r="FF29" i="37" s="1"/>
  <c r="N22" i="37"/>
  <c r="FE22" i="37" s="1"/>
  <c r="M44" i="37"/>
  <c r="FD44" i="37" s="1"/>
  <c r="M15" i="37"/>
  <c r="FD15" i="37" s="1"/>
  <c r="O42" i="37"/>
  <c r="FF42" i="37" s="1"/>
  <c r="M35" i="37"/>
  <c r="FD35" i="37" s="1"/>
  <c r="M16" i="37"/>
  <c r="FD16" i="37" s="1"/>
  <c r="M21" i="37"/>
  <c r="FD21" i="37" s="1"/>
  <c r="M20" i="37"/>
  <c r="FD20" i="37" s="1"/>
  <c r="EV17" i="37"/>
  <c r="FO17" i="37" s="1"/>
  <c r="EB16" i="30"/>
  <c r="HD16" i="30" s="1"/>
  <c r="DD16" i="30"/>
  <c r="GR16" i="30" s="1"/>
  <c r="O18" i="37" s="1"/>
  <c r="FF18" i="37" s="1"/>
  <c r="EA18" i="30"/>
  <c r="HC18" i="30" s="1"/>
  <c r="DC18" i="30"/>
  <c r="GQ18" i="30" s="1"/>
  <c r="N20" i="37" s="1"/>
  <c r="FE20" i="37" s="1"/>
  <c r="DC13" i="30"/>
  <c r="GQ13" i="30" s="1"/>
  <c r="AJ9" i="64" s="1"/>
  <c r="EA13" i="30"/>
  <c r="HC13" i="30" s="1"/>
  <c r="AK9" i="64" s="1"/>
  <c r="DE12" i="30"/>
  <c r="GS12" i="30" s="1"/>
  <c r="EC12" i="30"/>
  <c r="HE12" i="30" s="1"/>
  <c r="ED29" i="30"/>
  <c r="HF29" i="30" s="1"/>
  <c r="DF29" i="30"/>
  <c r="GT29" i="30" s="1"/>
  <c r="Q31" i="37" s="1"/>
  <c r="FH31" i="37" s="1"/>
  <c r="EC11" i="30"/>
  <c r="HE11" i="30" s="1"/>
  <c r="DE11" i="30"/>
  <c r="GS11" i="30" s="1"/>
  <c r="P13" i="37" s="1"/>
  <c r="FG13" i="37" s="1"/>
  <c r="GF18" i="30"/>
  <c r="HW18" i="30" s="1"/>
  <c r="ID18" i="30" s="1"/>
  <c r="CG18" i="30"/>
  <c r="GG37" i="30"/>
  <c r="HX37" i="30" s="1"/>
  <c r="IE37" i="30" s="1"/>
  <c r="CH37" i="30"/>
  <c r="DD37" i="30"/>
  <c r="GR37" i="30" s="1"/>
  <c r="O39" i="37" s="1"/>
  <c r="FF39" i="37" s="1"/>
  <c r="EB37" i="30"/>
  <c r="HD37" i="30" s="1"/>
  <c r="DC10" i="30"/>
  <c r="GQ10" i="30" s="1"/>
  <c r="N12" i="37" s="1"/>
  <c r="FE12" i="37" s="1"/>
  <c r="EA10" i="30"/>
  <c r="HC10" i="30" s="1"/>
  <c r="N15" i="37"/>
  <c r="FE15" i="37" s="1"/>
  <c r="EC26" i="30"/>
  <c r="HE26" i="30" s="1"/>
  <c r="DE26" i="30"/>
  <c r="GS26" i="30" s="1"/>
  <c r="P28" i="37" s="1"/>
  <c r="FG28" i="37" s="1"/>
  <c r="EA19" i="30"/>
  <c r="HC19" i="30" s="1"/>
  <c r="DC19" i="30"/>
  <c r="GQ19" i="30" s="1"/>
  <c r="N21" i="37" s="1"/>
  <c r="FE21" i="37" s="1"/>
  <c r="DC35" i="30"/>
  <c r="GQ35" i="30" s="1"/>
  <c r="N37" i="37" s="1"/>
  <c r="FE37" i="37" s="1"/>
  <c r="EA35" i="30"/>
  <c r="HC35" i="30" s="1"/>
  <c r="DD36" i="30"/>
  <c r="GR36" i="30" s="1"/>
  <c r="O38" i="37" s="1"/>
  <c r="FF38" i="37" s="1"/>
  <c r="EB36" i="30"/>
  <c r="HD36" i="30" s="1"/>
  <c r="EA14" i="30"/>
  <c r="HC14" i="30" s="1"/>
  <c r="DC14" i="30"/>
  <c r="GQ14" i="30" s="1"/>
  <c r="EB30" i="30"/>
  <c r="HD30" i="30" s="1"/>
  <c r="DD30" i="30"/>
  <c r="GR30" i="30" s="1"/>
  <c r="O32" i="37" s="1"/>
  <c r="FF32" i="37" s="1"/>
  <c r="EB23" i="30"/>
  <c r="HD23" i="30" s="1"/>
  <c r="DD23" i="30"/>
  <c r="GR23" i="30" s="1"/>
  <c r="O25" i="37" s="1"/>
  <c r="FF25" i="37" s="1"/>
  <c r="EB31" i="30"/>
  <c r="HD31" i="30" s="1"/>
  <c r="DD31" i="30"/>
  <c r="GR31" i="30" s="1"/>
  <c r="O33" i="37" s="1"/>
  <c r="FF33" i="37" s="1"/>
  <c r="DD20" i="30"/>
  <c r="GR20" i="30" s="1"/>
  <c r="O22" i="37" s="1"/>
  <c r="FF22" i="37" s="1"/>
  <c r="EB20" i="30"/>
  <c r="HD20" i="30" s="1"/>
  <c r="EC39" i="30"/>
  <c r="HE39" i="30" s="1"/>
  <c r="DE39" i="30"/>
  <c r="GS39" i="30" s="1"/>
  <c r="P41" i="37" s="1"/>
  <c r="FG41" i="37" s="1"/>
  <c r="DE27" i="30"/>
  <c r="GS27" i="30" s="1"/>
  <c r="EC27" i="30"/>
  <c r="HE27" i="30" s="1"/>
  <c r="DG15" i="30"/>
  <c r="GU15" i="30" s="1"/>
  <c r="R17" i="37" s="1"/>
  <c r="FI17" i="37" s="1"/>
  <c r="EE15" i="30"/>
  <c r="HG15" i="30" s="1"/>
  <c r="EB38" i="30"/>
  <c r="HD38" i="30" s="1"/>
  <c r="DD38" i="30"/>
  <c r="GR38" i="30" s="1"/>
  <c r="O40" i="37" s="1"/>
  <c r="FF40" i="37" s="1"/>
  <c r="DC33" i="30"/>
  <c r="GQ33" i="30" s="1"/>
  <c r="N35" i="37" s="1"/>
  <c r="FE35" i="37" s="1"/>
  <c r="EA33" i="30"/>
  <c r="HC33" i="30" s="1"/>
  <c r="P14" i="37"/>
  <c r="FG14" i="37" s="1"/>
  <c r="EC32" i="30"/>
  <c r="HE32" i="30" s="1"/>
  <c r="DE32" i="30"/>
  <c r="GS32" i="30" s="1"/>
  <c r="P34" i="37" s="1"/>
  <c r="FG34" i="37" s="1"/>
  <c r="DD21" i="30"/>
  <c r="GR21" i="30" s="1"/>
  <c r="O23" i="37" s="1"/>
  <c r="FF23" i="37" s="1"/>
  <c r="EB21" i="30"/>
  <c r="HD21" i="30" s="1"/>
  <c r="DE41" i="30"/>
  <c r="GS41" i="30" s="1"/>
  <c r="P43" i="37" s="1"/>
  <c r="FG43" i="37" s="1"/>
  <c r="EC41" i="30"/>
  <c r="HE41" i="30" s="1"/>
  <c r="DE34" i="30"/>
  <c r="GS34" i="30" s="1"/>
  <c r="P36" i="37" s="1"/>
  <c r="FG36" i="37" s="1"/>
  <c r="EC34" i="30"/>
  <c r="HE34" i="30" s="1"/>
  <c r="EB24" i="30"/>
  <c r="HD24" i="30" s="1"/>
  <c r="DD24" i="30"/>
  <c r="GR24" i="30" s="1"/>
  <c r="O26" i="37" s="1"/>
  <c r="FF26" i="37" s="1"/>
  <c r="EB28" i="30"/>
  <c r="HD28" i="30" s="1"/>
  <c r="DD28" i="30"/>
  <c r="GR28" i="30" s="1"/>
  <c r="O30" i="37" s="1"/>
  <c r="FF30" i="37" s="1"/>
  <c r="P19" i="37"/>
  <c r="FG19" i="37" s="1"/>
  <c r="EC22" i="30"/>
  <c r="HE22" i="30" s="1"/>
  <c r="DE22" i="30"/>
  <c r="GS22" i="30" s="1"/>
  <c r="EC40" i="30"/>
  <c r="HE40" i="30" s="1"/>
  <c r="DE40" i="30"/>
  <c r="GS40" i="30" s="1"/>
  <c r="P42" i="37" s="1"/>
  <c r="FG42" i="37" s="1"/>
  <c r="CI26" i="30"/>
  <c r="GH26" i="30"/>
  <c r="HY26" i="30" s="1"/>
  <c r="IF26" i="30" s="1"/>
  <c r="N23" i="37"/>
  <c r="FE23" i="37" s="1"/>
  <c r="DE9" i="30"/>
  <c r="GS9" i="30" s="1"/>
  <c r="EC9" i="30"/>
  <c r="HE9" i="30" s="1"/>
  <c r="EB25" i="30"/>
  <c r="HD25" i="30" s="1"/>
  <c r="DD25" i="30"/>
  <c r="GR25" i="30" s="1"/>
  <c r="O27" i="37" s="1"/>
  <c r="FF27" i="37" s="1"/>
  <c r="EA42" i="30"/>
  <c r="HC42" i="30" s="1"/>
  <c r="DC42" i="30"/>
  <c r="GQ42" i="30" s="1"/>
  <c r="N33" i="37"/>
  <c r="FE33" i="37" s="1"/>
  <c r="GF19" i="30"/>
  <c r="HW19" i="30" s="1"/>
  <c r="ID19" i="30" s="1"/>
  <c r="CG19" i="30"/>
  <c r="GG16" i="30"/>
  <c r="HX16" i="30" s="1"/>
  <c r="IE16" i="30" s="1"/>
  <c r="CH16" i="30"/>
  <c r="GH41" i="30"/>
  <c r="HY41" i="30" s="1"/>
  <c r="IF41" i="30" s="1"/>
  <c r="CI41" i="30"/>
  <c r="GF14" i="30"/>
  <c r="HW14" i="30" s="1"/>
  <c r="ID14" i="30" s="1"/>
  <c r="CG14" i="30"/>
  <c r="GG30" i="30"/>
  <c r="HX30" i="30" s="1"/>
  <c r="IE30" i="30" s="1"/>
  <c r="CH30" i="30"/>
  <c r="GH27" i="30"/>
  <c r="HY27" i="30" s="1"/>
  <c r="IF27" i="30" s="1"/>
  <c r="CI27" i="30"/>
  <c r="GG20" i="30"/>
  <c r="HX20" i="30" s="1"/>
  <c r="IE20" i="30" s="1"/>
  <c r="CH20" i="30"/>
  <c r="GJ15" i="30"/>
  <c r="IA15" i="30" s="1"/>
  <c r="IH15" i="30" s="1"/>
  <c r="CK15" i="30"/>
  <c r="GG23" i="30"/>
  <c r="HX23" i="30" s="1"/>
  <c r="IE23" i="30" s="1"/>
  <c r="CH23" i="30"/>
  <c r="GF13" i="30"/>
  <c r="HW13" i="30" s="1"/>
  <c r="ID13" i="30" s="1"/>
  <c r="CG13" i="30"/>
  <c r="GF42" i="30"/>
  <c r="HW42" i="30" s="1"/>
  <c r="ID42" i="30" s="1"/>
  <c r="CG42" i="30"/>
  <c r="GH40" i="30"/>
  <c r="HY40" i="30" s="1"/>
  <c r="IF40" i="30" s="1"/>
  <c r="CI40" i="30"/>
  <c r="GH32" i="30"/>
  <c r="HY32" i="30" s="1"/>
  <c r="IF32" i="30" s="1"/>
  <c r="CI32" i="30"/>
  <c r="GG21" i="30"/>
  <c r="HX21" i="30" s="1"/>
  <c r="IE21" i="30" s="1"/>
  <c r="CH21" i="30"/>
  <c r="GF35" i="30"/>
  <c r="HW35" i="30" s="1"/>
  <c r="ID35" i="30" s="1"/>
  <c r="CG35" i="30"/>
  <c r="GG36" i="30"/>
  <c r="HX36" i="30" s="1"/>
  <c r="IE36" i="30" s="1"/>
  <c r="CH36" i="30"/>
  <c r="GH34" i="30"/>
  <c r="HY34" i="30" s="1"/>
  <c r="IF34" i="30" s="1"/>
  <c r="CI34" i="30"/>
  <c r="GG24" i="30"/>
  <c r="HX24" i="30" s="1"/>
  <c r="IE24" i="30" s="1"/>
  <c r="CH24" i="30"/>
  <c r="GG28" i="30"/>
  <c r="HX28" i="30" s="1"/>
  <c r="IE28" i="30" s="1"/>
  <c r="CH28" i="30"/>
  <c r="GH17" i="30"/>
  <c r="CI17" i="30"/>
  <c r="GH9" i="30"/>
  <c r="HY9" i="30" s="1"/>
  <c r="IF9" i="30" s="1"/>
  <c r="CI9" i="30"/>
  <c r="GI29" i="30"/>
  <c r="HZ29" i="30" s="1"/>
  <c r="IG29" i="30" s="1"/>
  <c r="CJ29" i="30"/>
  <c r="GG25" i="30"/>
  <c r="HX25" i="30" s="1"/>
  <c r="IE25" i="30" s="1"/>
  <c r="CH25" i="30"/>
  <c r="GF10" i="30"/>
  <c r="HW10" i="30" s="1"/>
  <c r="ID10" i="30" s="1"/>
  <c r="CG10" i="30"/>
  <c r="GG38" i="30"/>
  <c r="HX38" i="30" s="1"/>
  <c r="IE38" i="30" s="1"/>
  <c r="CH38" i="30"/>
  <c r="GH22" i="30"/>
  <c r="HY22" i="30" s="1"/>
  <c r="IF22" i="30" s="1"/>
  <c r="CI22" i="30"/>
  <c r="GH11" i="30"/>
  <c r="HY11" i="30" s="1"/>
  <c r="IF11" i="30" s="1"/>
  <c r="CI11" i="30"/>
  <c r="GH39" i="30"/>
  <c r="HY39" i="30" s="1"/>
  <c r="IF39" i="30" s="1"/>
  <c r="CI39" i="30"/>
  <c r="GF33" i="30"/>
  <c r="HW33" i="30" s="1"/>
  <c r="ID33" i="30" s="1"/>
  <c r="CG33" i="30"/>
  <c r="GH12" i="30"/>
  <c r="HY12" i="30" s="1"/>
  <c r="IF12" i="30" s="1"/>
  <c r="CI12" i="30"/>
  <c r="GG31" i="30"/>
  <c r="HX31" i="30" s="1"/>
  <c r="IE31" i="30" s="1"/>
  <c r="CH31" i="30"/>
  <c r="AN7" i="64"/>
  <c r="EB8" i="30"/>
  <c r="HD8" i="30" s="1"/>
  <c r="CH8" i="30"/>
  <c r="GG8" i="30"/>
  <c r="HX8" i="30" s="1"/>
  <c r="IE8" i="30" s="1"/>
  <c r="DD8" i="30"/>
  <c r="GR8" i="30" s="1"/>
  <c r="AU3" i="65"/>
  <c r="EU19" i="37" l="1"/>
  <c r="FN19" i="37" s="1"/>
  <c r="AN9" i="64"/>
  <c r="AI10" i="64"/>
  <c r="HS20" i="30"/>
  <c r="HO20" i="30"/>
  <c r="HT20" i="30" s="1"/>
  <c r="HY17" i="30"/>
  <c r="IF17" i="30" s="1"/>
  <c r="ED17" i="30"/>
  <c r="HF17" i="30" s="1"/>
  <c r="DF17" i="30"/>
  <c r="GT17" i="30" s="1"/>
  <c r="EU14" i="37"/>
  <c r="FN14" i="37" s="1"/>
  <c r="EU29" i="37"/>
  <c r="FN29" i="37" s="1"/>
  <c r="EU13" i="37"/>
  <c r="FN13" i="37" s="1"/>
  <c r="EU41" i="37"/>
  <c r="FN41" i="37" s="1"/>
  <c r="EU43" i="37"/>
  <c r="FN43" i="37" s="1"/>
  <c r="EU24" i="37"/>
  <c r="FN24" i="37" s="1"/>
  <c r="EU36" i="37"/>
  <c r="FN36" i="37" s="1"/>
  <c r="EV31" i="37"/>
  <c r="FO31" i="37" s="1"/>
  <c r="EU42" i="37"/>
  <c r="FN42" i="37" s="1"/>
  <c r="EU28" i="37"/>
  <c r="FN28" i="37" s="1"/>
  <c r="EU11" i="37"/>
  <c r="FN11" i="37" s="1"/>
  <c r="EU34" i="37"/>
  <c r="FN34" i="37" s="1"/>
  <c r="DE16" i="30"/>
  <c r="GS16" i="30" s="1"/>
  <c r="EC16" i="30"/>
  <c r="HE16" i="30" s="1"/>
  <c r="EB18" i="30"/>
  <c r="HD18" i="30" s="1"/>
  <c r="DD18" i="30"/>
  <c r="GR18" i="30" s="1"/>
  <c r="O20" i="37" s="1"/>
  <c r="FF20" i="37" s="1"/>
  <c r="ED12" i="30"/>
  <c r="HF12" i="30" s="1"/>
  <c r="DF12" i="30"/>
  <c r="GT12" i="30" s="1"/>
  <c r="DF11" i="30"/>
  <c r="GT11" i="30" s="1"/>
  <c r="ED11" i="30"/>
  <c r="HF11" i="30" s="1"/>
  <c r="P29" i="37"/>
  <c r="FG29" i="37" s="1"/>
  <c r="FP31" i="37"/>
  <c r="DG29" i="30"/>
  <c r="GU29" i="30" s="1"/>
  <c r="R31" i="37" s="1"/>
  <c r="FI31" i="37" s="1"/>
  <c r="EE29" i="30"/>
  <c r="HG29" i="30" s="1"/>
  <c r="P11" i="37"/>
  <c r="FG11" i="37" s="1"/>
  <c r="FP17" i="37"/>
  <c r="AC17" i="85" s="1"/>
  <c r="AT17" i="85" s="1"/>
  <c r="DD13" i="30"/>
  <c r="GR13" i="30" s="1"/>
  <c r="AJ10" i="64" s="1"/>
  <c r="EB13" i="30"/>
  <c r="HD13" i="30" s="1"/>
  <c r="AK10" i="64" s="1"/>
  <c r="CH18" i="30"/>
  <c r="GG18" i="30"/>
  <c r="HX18" i="30" s="1"/>
  <c r="IE18" i="30" s="1"/>
  <c r="CI37" i="30"/>
  <c r="GH37" i="30"/>
  <c r="HY37" i="30" s="1"/>
  <c r="IF37" i="30" s="1"/>
  <c r="DE37" i="30"/>
  <c r="GS37" i="30" s="1"/>
  <c r="P39" i="37" s="1"/>
  <c r="FG39" i="37" s="1"/>
  <c r="EC37" i="30"/>
  <c r="HE37" i="30" s="1"/>
  <c r="DE31" i="30"/>
  <c r="GS31" i="30" s="1"/>
  <c r="EC31" i="30"/>
  <c r="HE31" i="30" s="1"/>
  <c r="DD33" i="30"/>
  <c r="GR33" i="30" s="1"/>
  <c r="EB33" i="30"/>
  <c r="HD33" i="30" s="1"/>
  <c r="EC38" i="30"/>
  <c r="HE38" i="30" s="1"/>
  <c r="DE38" i="30"/>
  <c r="GS38" i="30" s="1"/>
  <c r="P40" i="37" s="1"/>
  <c r="FG40" i="37" s="1"/>
  <c r="EC25" i="30"/>
  <c r="HE25" i="30" s="1"/>
  <c r="DE25" i="30"/>
  <c r="GS25" i="30" s="1"/>
  <c r="ED9" i="30"/>
  <c r="HF9" i="30" s="1"/>
  <c r="DF9" i="30"/>
  <c r="GT9" i="30" s="1"/>
  <c r="Q11" i="37" s="1"/>
  <c r="FH11" i="37" s="1"/>
  <c r="DE24" i="30"/>
  <c r="GS24" i="30" s="1"/>
  <c r="P26" i="37" s="1"/>
  <c r="FG26" i="37" s="1"/>
  <c r="EC24" i="30"/>
  <c r="HE24" i="30" s="1"/>
  <c r="EC36" i="30"/>
  <c r="HE36" i="30" s="1"/>
  <c r="DE36" i="30"/>
  <c r="GS36" i="30" s="1"/>
  <c r="DE21" i="30"/>
  <c r="GS21" i="30" s="1"/>
  <c r="P23" i="37" s="1"/>
  <c r="FG23" i="37" s="1"/>
  <c r="EC21" i="30"/>
  <c r="HE21" i="30" s="1"/>
  <c r="EB42" i="30"/>
  <c r="HD42" i="30" s="1"/>
  <c r="DD42" i="30"/>
  <c r="GR42" i="30" s="1"/>
  <c r="O44" i="37" s="1"/>
  <c r="FF44" i="37" s="1"/>
  <c r="O15" i="37"/>
  <c r="FF15" i="37" s="1"/>
  <c r="EF15" i="30"/>
  <c r="HH15" i="30" s="1"/>
  <c r="DH15" i="30"/>
  <c r="GV15" i="30" s="1"/>
  <c r="S17" i="37" s="1"/>
  <c r="FJ17" i="37" s="1"/>
  <c r="DF27" i="30"/>
  <c r="GT27" i="30" s="1"/>
  <c r="Q29" i="37" s="1"/>
  <c r="FH29" i="37" s="1"/>
  <c r="ED27" i="30"/>
  <c r="HF27" i="30" s="1"/>
  <c r="EB14" i="30"/>
  <c r="HD14" i="30" s="1"/>
  <c r="DD14" i="30"/>
  <c r="GR14" i="30" s="1"/>
  <c r="O16" i="37" s="1"/>
  <c r="FF16" i="37" s="1"/>
  <c r="DF41" i="30"/>
  <c r="GT41" i="30" s="1"/>
  <c r="Q43" i="37" s="1"/>
  <c r="FH43" i="37" s="1"/>
  <c r="ED41" i="30"/>
  <c r="HF41" i="30" s="1"/>
  <c r="EB19" i="30"/>
  <c r="HD19" i="30" s="1"/>
  <c r="DD19" i="30"/>
  <c r="GR19" i="30" s="1"/>
  <c r="Q14" i="37"/>
  <c r="FH14" i="37" s="1"/>
  <c r="ED39" i="30"/>
  <c r="HF39" i="30" s="1"/>
  <c r="DF39" i="30"/>
  <c r="GT39" i="30" s="1"/>
  <c r="Q41" i="37" s="1"/>
  <c r="FH41" i="37" s="1"/>
  <c r="DD10" i="30"/>
  <c r="GR10" i="30" s="1"/>
  <c r="O12" i="37" s="1"/>
  <c r="FF12" i="37" s="1"/>
  <c r="EB10" i="30"/>
  <c r="HD10" i="30" s="1"/>
  <c r="EC28" i="30"/>
  <c r="HE28" i="30" s="1"/>
  <c r="DE28" i="30"/>
  <c r="GS28" i="30" s="1"/>
  <c r="P30" i="37" s="1"/>
  <c r="FG30" i="37" s="1"/>
  <c r="DF34" i="30"/>
  <c r="GT34" i="30" s="1"/>
  <c r="Q36" i="37" s="1"/>
  <c r="FH36" i="37" s="1"/>
  <c r="ED34" i="30"/>
  <c r="HF34" i="30" s="1"/>
  <c r="DD35" i="30"/>
  <c r="GR35" i="30" s="1"/>
  <c r="O37" i="37" s="1"/>
  <c r="FF37" i="37" s="1"/>
  <c r="EB35" i="30"/>
  <c r="HD35" i="30" s="1"/>
  <c r="ED32" i="30"/>
  <c r="HF32" i="30" s="1"/>
  <c r="DF32" i="30"/>
  <c r="GT32" i="30" s="1"/>
  <c r="Q34" i="37" s="1"/>
  <c r="FH34" i="37" s="1"/>
  <c r="DF40" i="30"/>
  <c r="GT40" i="30" s="1"/>
  <c r="ED40" i="30"/>
  <c r="HF40" i="30" s="1"/>
  <c r="EC20" i="30"/>
  <c r="HE20" i="30" s="1"/>
  <c r="DE20" i="30"/>
  <c r="GS20" i="30" s="1"/>
  <c r="P22" i="37" s="1"/>
  <c r="FG22" i="37" s="1"/>
  <c r="EC30" i="30"/>
  <c r="HE30" i="30" s="1"/>
  <c r="DE30" i="30"/>
  <c r="GS30" i="30" s="1"/>
  <c r="P18" i="37"/>
  <c r="FG18" i="37" s="1"/>
  <c r="ED26" i="30"/>
  <c r="HF26" i="30" s="1"/>
  <c r="DF26" i="30"/>
  <c r="GT26" i="30" s="1"/>
  <c r="Q28" i="37" s="1"/>
  <c r="FH28" i="37" s="1"/>
  <c r="ED22" i="30"/>
  <c r="HF22" i="30" s="1"/>
  <c r="DF22" i="30"/>
  <c r="GT22" i="30" s="1"/>
  <c r="Q24" i="37" s="1"/>
  <c r="FH24" i="37" s="1"/>
  <c r="DE23" i="30"/>
  <c r="GS23" i="30" s="1"/>
  <c r="P25" i="37" s="1"/>
  <c r="FG25" i="37" s="1"/>
  <c r="EC23" i="30"/>
  <c r="HE23" i="30" s="1"/>
  <c r="CJ26" i="30"/>
  <c r="GI26" i="30"/>
  <c r="HZ26" i="30" s="1"/>
  <c r="IG26" i="30" s="1"/>
  <c r="N44" i="37"/>
  <c r="FE44" i="37" s="1"/>
  <c r="P24" i="37"/>
  <c r="FG24" i="37" s="1"/>
  <c r="N16" i="37"/>
  <c r="FE16" i="37" s="1"/>
  <c r="GI17" i="30"/>
  <c r="CJ17" i="30"/>
  <c r="GH24" i="30"/>
  <c r="HY24" i="30" s="1"/>
  <c r="IF24" i="30" s="1"/>
  <c r="CI24" i="30"/>
  <c r="GH36" i="30"/>
  <c r="HY36" i="30" s="1"/>
  <c r="IF36" i="30" s="1"/>
  <c r="CI36" i="30"/>
  <c r="GH21" i="30"/>
  <c r="HY21" i="30" s="1"/>
  <c r="IF21" i="30" s="1"/>
  <c r="CI21" i="30"/>
  <c r="GH23" i="30"/>
  <c r="HY23" i="30" s="1"/>
  <c r="IF23" i="30" s="1"/>
  <c r="CI23" i="30"/>
  <c r="GK15" i="30"/>
  <c r="IJ15" i="30" s="1"/>
  <c r="IM15" i="30" s="1"/>
  <c r="CL15" i="30"/>
  <c r="GL15" i="30" s="1"/>
  <c r="IK15" i="30" s="1"/>
  <c r="IN15" i="30" s="1"/>
  <c r="GI27" i="30"/>
  <c r="HZ27" i="30" s="1"/>
  <c r="IG27" i="30" s="1"/>
  <c r="CJ27" i="30"/>
  <c r="GG14" i="30"/>
  <c r="HX14" i="30" s="1"/>
  <c r="IE14" i="30" s="1"/>
  <c r="CH14" i="30"/>
  <c r="GI41" i="30"/>
  <c r="HZ41" i="30" s="1"/>
  <c r="IG41" i="30" s="1"/>
  <c r="CJ41" i="30"/>
  <c r="GG19" i="30"/>
  <c r="HX19" i="30" s="1"/>
  <c r="IE19" i="30" s="1"/>
  <c r="CH19" i="30"/>
  <c r="GI12" i="30"/>
  <c r="HZ12" i="30" s="1"/>
  <c r="IG12" i="30" s="1"/>
  <c r="CJ12" i="30"/>
  <c r="GI39" i="30"/>
  <c r="HZ39" i="30" s="1"/>
  <c r="IG39" i="30" s="1"/>
  <c r="CJ39" i="30"/>
  <c r="GH38" i="30"/>
  <c r="HY38" i="30" s="1"/>
  <c r="IF38" i="30" s="1"/>
  <c r="CI38" i="30"/>
  <c r="GH25" i="30"/>
  <c r="HY25" i="30" s="1"/>
  <c r="IF25" i="30" s="1"/>
  <c r="CI25" i="30"/>
  <c r="GI9" i="30"/>
  <c r="HZ9" i="30" s="1"/>
  <c r="IG9" i="30" s="1"/>
  <c r="CJ9" i="30"/>
  <c r="GI40" i="30"/>
  <c r="HZ40" i="30" s="1"/>
  <c r="IG40" i="30" s="1"/>
  <c r="CJ40" i="30"/>
  <c r="GI11" i="30"/>
  <c r="HZ11" i="30" s="1"/>
  <c r="IG11" i="30" s="1"/>
  <c r="CJ11" i="30"/>
  <c r="GI22" i="30"/>
  <c r="HZ22" i="30" s="1"/>
  <c r="IG22" i="30" s="1"/>
  <c r="CJ22" i="30"/>
  <c r="GH28" i="30"/>
  <c r="HY28" i="30" s="1"/>
  <c r="IF28" i="30" s="1"/>
  <c r="CI28" i="30"/>
  <c r="GI34" i="30"/>
  <c r="HZ34" i="30" s="1"/>
  <c r="IG34" i="30" s="1"/>
  <c r="CJ34" i="30"/>
  <c r="GG35" i="30"/>
  <c r="HX35" i="30" s="1"/>
  <c r="IE35" i="30" s="1"/>
  <c r="CH35" i="30"/>
  <c r="GI32" i="30"/>
  <c r="HZ32" i="30" s="1"/>
  <c r="IG32" i="30" s="1"/>
  <c r="CJ32" i="30"/>
  <c r="GH20" i="30"/>
  <c r="HY20" i="30" s="1"/>
  <c r="IF20" i="30" s="1"/>
  <c r="CI20" i="30"/>
  <c r="GH30" i="30"/>
  <c r="HY30" i="30" s="1"/>
  <c r="IF30" i="30" s="1"/>
  <c r="CI30" i="30"/>
  <c r="GH16" i="30"/>
  <c r="HY16" i="30" s="1"/>
  <c r="IF16" i="30" s="1"/>
  <c r="CI16" i="30"/>
  <c r="GH31" i="30"/>
  <c r="HY31" i="30" s="1"/>
  <c r="IF31" i="30" s="1"/>
  <c r="CI31" i="30"/>
  <c r="GG33" i="30"/>
  <c r="HX33" i="30" s="1"/>
  <c r="IE33" i="30" s="1"/>
  <c r="CH33" i="30"/>
  <c r="GG10" i="30"/>
  <c r="HX10" i="30" s="1"/>
  <c r="IE10" i="30" s="1"/>
  <c r="CH10" i="30"/>
  <c r="GJ29" i="30"/>
  <c r="IA29" i="30" s="1"/>
  <c r="IH29" i="30" s="1"/>
  <c r="CK29" i="30"/>
  <c r="GG42" i="30"/>
  <c r="HX42" i="30" s="1"/>
  <c r="IE42" i="30" s="1"/>
  <c r="CH42" i="30"/>
  <c r="GG13" i="30"/>
  <c r="HX13" i="30" s="1"/>
  <c r="IE13" i="30" s="1"/>
  <c r="CH13" i="30"/>
  <c r="EC8" i="30"/>
  <c r="HE8" i="30" s="1"/>
  <c r="DE8" i="30"/>
  <c r="GS8" i="30" s="1"/>
  <c r="CI8" i="30"/>
  <c r="GH8" i="30"/>
  <c r="HY8" i="30" s="1"/>
  <c r="IF8" i="30" s="1"/>
  <c r="V121" i="66"/>
  <c r="EV19" i="37" l="1"/>
  <c r="FO19" i="37" s="1"/>
  <c r="AN10" i="64"/>
  <c r="AI11" i="64"/>
  <c r="HU20" i="30"/>
  <c r="P22" i="85" s="1"/>
  <c r="Q19" i="37"/>
  <c r="FH19" i="37" s="1"/>
  <c r="FP19" i="37"/>
  <c r="HZ17" i="30"/>
  <c r="IG17" i="30" s="1"/>
  <c r="DG17" i="30"/>
  <c r="GU17" i="30" s="1"/>
  <c r="R19" i="37" s="1"/>
  <c r="FI19" i="37" s="1"/>
  <c r="EE17" i="30"/>
  <c r="HG17" i="30" s="1"/>
  <c r="J17" i="85"/>
  <c r="AC31" i="85"/>
  <c r="AT31" i="85" s="1"/>
  <c r="EV42" i="37"/>
  <c r="FO42" i="37" s="1"/>
  <c r="EU33" i="37"/>
  <c r="FN33" i="37" s="1"/>
  <c r="EV13" i="37"/>
  <c r="EU38" i="37"/>
  <c r="FN38" i="37" s="1"/>
  <c r="EV14" i="37"/>
  <c r="FO14" i="37" s="1"/>
  <c r="EU32" i="37"/>
  <c r="FN32" i="37" s="1"/>
  <c r="EV34" i="37"/>
  <c r="FO34" i="37" s="1"/>
  <c r="EV28" i="37"/>
  <c r="FO28" i="37" s="1"/>
  <c r="EU23" i="37"/>
  <c r="FN23" i="37" s="1"/>
  <c r="EV43" i="37"/>
  <c r="FO43" i="37" s="1"/>
  <c r="EV36" i="37"/>
  <c r="FO36" i="37" s="1"/>
  <c r="EU18" i="37"/>
  <c r="FN18" i="37" s="1"/>
  <c r="EU22" i="37"/>
  <c r="FN22" i="37" s="1"/>
  <c r="EU30" i="37"/>
  <c r="FN30" i="37" s="1"/>
  <c r="EU25" i="37"/>
  <c r="EU26" i="37"/>
  <c r="FN26" i="37" s="1"/>
  <c r="EU40" i="37"/>
  <c r="FN40" i="37" s="1"/>
  <c r="EV11" i="37"/>
  <c r="FO11" i="37" s="1"/>
  <c r="FO13" i="37"/>
  <c r="EV24" i="37"/>
  <c r="FO24" i="37" s="1"/>
  <c r="EU39" i="37"/>
  <c r="FN39" i="37" s="1"/>
  <c r="EV41" i="37"/>
  <c r="FO41" i="37" s="1"/>
  <c r="EV29" i="37"/>
  <c r="FO29" i="37" s="1"/>
  <c r="EU27" i="37"/>
  <c r="FN27" i="37" s="1"/>
  <c r="Q13" i="37"/>
  <c r="FH13" i="37" s="1"/>
  <c r="DF16" i="30"/>
  <c r="GT16" i="30" s="1"/>
  <c r="Q18" i="37" s="1"/>
  <c r="FH18" i="37" s="1"/>
  <c r="ED16" i="30"/>
  <c r="HF16" i="30" s="1"/>
  <c r="HO41" i="30"/>
  <c r="HT41" i="30" s="1"/>
  <c r="II15" i="30"/>
  <c r="EC18" i="30"/>
  <c r="HE18" i="30" s="1"/>
  <c r="DE18" i="30"/>
  <c r="GS18" i="30" s="1"/>
  <c r="P38" i="37"/>
  <c r="FG38" i="37" s="1"/>
  <c r="P32" i="37"/>
  <c r="FG32" i="37" s="1"/>
  <c r="P27" i="37"/>
  <c r="FG27" i="37" s="1"/>
  <c r="EC13" i="30"/>
  <c r="HE13" i="30" s="1"/>
  <c r="DE13" i="30"/>
  <c r="GS13" i="30" s="1"/>
  <c r="AJ11" i="64" s="1"/>
  <c r="DG12" i="30"/>
  <c r="GU12" i="30" s="1"/>
  <c r="FP14" i="37" s="1"/>
  <c r="EE12" i="30"/>
  <c r="HG12" i="30" s="1"/>
  <c r="EF29" i="30"/>
  <c r="HH29" i="30" s="1"/>
  <c r="DH29" i="30"/>
  <c r="GV29" i="30" s="1"/>
  <c r="DG11" i="30"/>
  <c r="GU11" i="30" s="1"/>
  <c r="R13" i="37" s="1"/>
  <c r="FI13" i="37" s="1"/>
  <c r="EE11" i="30"/>
  <c r="HG11" i="30" s="1"/>
  <c r="FN25" i="37"/>
  <c r="GH18" i="30"/>
  <c r="HY18" i="30" s="1"/>
  <c r="IF18" i="30" s="1"/>
  <c r="CI18" i="30"/>
  <c r="DF37" i="30"/>
  <c r="GT37" i="30" s="1"/>
  <c r="Q39" i="37" s="1"/>
  <c r="FH39" i="37" s="1"/>
  <c r="ED37" i="30"/>
  <c r="HF37" i="30" s="1"/>
  <c r="GI37" i="30"/>
  <c r="HZ37" i="30" s="1"/>
  <c r="IG37" i="30" s="1"/>
  <c r="CJ37" i="30"/>
  <c r="EE9" i="30"/>
  <c r="HG9" i="30" s="1"/>
  <c r="DG9" i="30"/>
  <c r="GU9" i="30" s="1"/>
  <c r="R11" i="37" s="1"/>
  <c r="FI11" i="37" s="1"/>
  <c r="R14" i="37"/>
  <c r="FI14" i="37" s="1"/>
  <c r="EH15" i="30"/>
  <c r="HJ15" i="30" s="1"/>
  <c r="DJ15" i="30"/>
  <c r="GX15" i="30" s="1"/>
  <c r="ED31" i="30"/>
  <c r="HF31" i="30" s="1"/>
  <c r="DF31" i="30"/>
  <c r="GT31" i="30" s="1"/>
  <c r="DF20" i="30"/>
  <c r="GT20" i="30" s="1"/>
  <c r="Q22" i="37" s="1"/>
  <c r="FH22" i="37" s="1"/>
  <c r="ED20" i="30"/>
  <c r="HF20" i="30" s="1"/>
  <c r="DE35" i="30"/>
  <c r="GS35" i="30" s="1"/>
  <c r="P37" i="37" s="1"/>
  <c r="FG37" i="37" s="1"/>
  <c r="EC35" i="30"/>
  <c r="HE35" i="30" s="1"/>
  <c r="ED28" i="30"/>
  <c r="HF28" i="30" s="1"/>
  <c r="DF28" i="30"/>
  <c r="GT28" i="30" s="1"/>
  <c r="Q30" i="37" s="1"/>
  <c r="FH30" i="37" s="1"/>
  <c r="DG40" i="30"/>
  <c r="GU40" i="30" s="1"/>
  <c r="R42" i="37" s="1"/>
  <c r="FI42" i="37" s="1"/>
  <c r="EE40" i="30"/>
  <c r="HG40" i="30" s="1"/>
  <c r="EE41" i="30"/>
  <c r="HG41" i="30" s="1"/>
  <c r="DG41" i="30"/>
  <c r="GU41" i="30" s="1"/>
  <c r="R43" i="37" s="1"/>
  <c r="FI43" i="37" s="1"/>
  <c r="DI15" i="30"/>
  <c r="GW15" i="30" s="1"/>
  <c r="T17" i="37" s="1"/>
  <c r="FK17" i="37" s="1"/>
  <c r="EG15" i="30"/>
  <c r="HI15" i="30" s="1"/>
  <c r="DF21" i="30"/>
  <c r="GT21" i="30" s="1"/>
  <c r="Q23" i="37" s="1"/>
  <c r="FH23" i="37" s="1"/>
  <c r="ED21" i="30"/>
  <c r="HF21" i="30" s="1"/>
  <c r="ED24" i="30"/>
  <c r="HF24" i="30" s="1"/>
  <c r="DF24" i="30"/>
  <c r="GT24" i="30" s="1"/>
  <c r="Q26" i="37" s="1"/>
  <c r="FH26" i="37" s="1"/>
  <c r="O21" i="37"/>
  <c r="FF21" i="37" s="1"/>
  <c r="O35" i="37"/>
  <c r="FF35" i="37" s="1"/>
  <c r="P33" i="37"/>
  <c r="FG33" i="37" s="1"/>
  <c r="P15" i="37"/>
  <c r="FG15" i="37" s="1"/>
  <c r="EC10" i="30"/>
  <c r="HE10" i="30" s="1"/>
  <c r="DE10" i="30"/>
  <c r="GS10" i="30" s="1"/>
  <c r="II29" i="30"/>
  <c r="S31" i="37"/>
  <c r="FJ31" i="37" s="1"/>
  <c r="ED38" i="30"/>
  <c r="HF38" i="30" s="1"/>
  <c r="DF38" i="30"/>
  <c r="GT38" i="30" s="1"/>
  <c r="EC42" i="30"/>
  <c r="HE42" i="30" s="1"/>
  <c r="DE42" i="30"/>
  <c r="GS42" i="30" s="1"/>
  <c r="ED25" i="30"/>
  <c r="HF25" i="30" s="1"/>
  <c r="DF25" i="30"/>
  <c r="GT25" i="30" s="1"/>
  <c r="DG39" i="30"/>
  <c r="GU39" i="30" s="1"/>
  <c r="R41" i="37" s="1"/>
  <c r="FI41" i="37" s="1"/>
  <c r="EE39" i="30"/>
  <c r="HG39" i="30" s="1"/>
  <c r="DG26" i="30"/>
  <c r="GU26" i="30" s="1"/>
  <c r="R28" i="37" s="1"/>
  <c r="FI28" i="37" s="1"/>
  <c r="EE26" i="30"/>
  <c r="HG26" i="30" s="1"/>
  <c r="IB15" i="30"/>
  <c r="IP15" i="30" s="1"/>
  <c r="Q17" i="85" s="1"/>
  <c r="DE33" i="30"/>
  <c r="GS33" i="30" s="1"/>
  <c r="EC33" i="30"/>
  <c r="HE33" i="30" s="1"/>
  <c r="ED30" i="30"/>
  <c r="HF30" i="30" s="1"/>
  <c r="DF30" i="30"/>
  <c r="GT30" i="30" s="1"/>
  <c r="EE32" i="30"/>
  <c r="HG32" i="30" s="1"/>
  <c r="DG32" i="30"/>
  <c r="GU32" i="30" s="1"/>
  <c r="R34" i="37" s="1"/>
  <c r="FI34" i="37" s="1"/>
  <c r="EE34" i="30"/>
  <c r="HG34" i="30" s="1"/>
  <c r="DG34" i="30"/>
  <c r="GU34" i="30" s="1"/>
  <c r="R36" i="37" s="1"/>
  <c r="FI36" i="37" s="1"/>
  <c r="DG22" i="30"/>
  <c r="GU22" i="30" s="1"/>
  <c r="R24" i="37" s="1"/>
  <c r="FI24" i="37" s="1"/>
  <c r="EE22" i="30"/>
  <c r="HG22" i="30" s="1"/>
  <c r="EC19" i="30"/>
  <c r="HE19" i="30" s="1"/>
  <c r="DE19" i="30"/>
  <c r="GS19" i="30" s="1"/>
  <c r="P21" i="37" s="1"/>
  <c r="FG21" i="37" s="1"/>
  <c r="DE14" i="30"/>
  <c r="GS14" i="30" s="1"/>
  <c r="P16" i="37" s="1"/>
  <c r="FG16" i="37" s="1"/>
  <c r="EC14" i="30"/>
  <c r="HE14" i="30" s="1"/>
  <c r="EE27" i="30"/>
  <c r="HG27" i="30" s="1"/>
  <c r="DG27" i="30"/>
  <c r="GU27" i="30" s="1"/>
  <c r="FP29" i="37" s="1"/>
  <c r="ED23" i="30"/>
  <c r="HF23" i="30" s="1"/>
  <c r="DF23" i="30"/>
  <c r="GT23" i="30" s="1"/>
  <c r="ED36" i="30"/>
  <c r="HF36" i="30" s="1"/>
  <c r="DF36" i="30"/>
  <c r="GT36" i="30" s="1"/>
  <c r="GJ26" i="30"/>
  <c r="IA26" i="30" s="1"/>
  <c r="IH26" i="30" s="1"/>
  <c r="CK26" i="30"/>
  <c r="Q42" i="37"/>
  <c r="FH42" i="37" s="1"/>
  <c r="GH13" i="30"/>
  <c r="HY13" i="30" s="1"/>
  <c r="IF13" i="30" s="1"/>
  <c r="CI13" i="30"/>
  <c r="GK29" i="30"/>
  <c r="IJ29" i="30" s="1"/>
  <c r="IM29" i="30" s="1"/>
  <c r="CL29" i="30"/>
  <c r="GL29" i="30" s="1"/>
  <c r="IK29" i="30" s="1"/>
  <c r="IN29" i="30" s="1"/>
  <c r="GH33" i="30"/>
  <c r="HY33" i="30" s="1"/>
  <c r="IF33" i="30" s="1"/>
  <c r="CI33" i="30"/>
  <c r="GI20" i="30"/>
  <c r="HZ20" i="30" s="1"/>
  <c r="IG20" i="30" s="1"/>
  <c r="CJ20" i="30"/>
  <c r="GJ32" i="30"/>
  <c r="IA32" i="30" s="1"/>
  <c r="IH32" i="30" s="1"/>
  <c r="CK32" i="30"/>
  <c r="GI25" i="30"/>
  <c r="HZ25" i="30" s="1"/>
  <c r="IG25" i="30" s="1"/>
  <c r="CJ25" i="30"/>
  <c r="GJ12" i="30"/>
  <c r="IA12" i="30" s="1"/>
  <c r="IH12" i="30" s="1"/>
  <c r="CK12" i="30"/>
  <c r="GJ27" i="30"/>
  <c r="IA27" i="30" s="1"/>
  <c r="IH27" i="30" s="1"/>
  <c r="CK27" i="30"/>
  <c r="GI36" i="30"/>
  <c r="HZ36" i="30" s="1"/>
  <c r="IG36" i="30" s="1"/>
  <c r="CJ36" i="30"/>
  <c r="GJ17" i="30"/>
  <c r="CK17" i="30"/>
  <c r="GI16" i="30"/>
  <c r="HZ16" i="30" s="1"/>
  <c r="IG16" i="30" s="1"/>
  <c r="CJ16" i="30"/>
  <c r="GI30" i="30"/>
  <c r="HZ30" i="30" s="1"/>
  <c r="IG30" i="30" s="1"/>
  <c r="CJ30" i="30"/>
  <c r="GJ22" i="30"/>
  <c r="IA22" i="30" s="1"/>
  <c r="IH22" i="30" s="1"/>
  <c r="CK22" i="30"/>
  <c r="GJ41" i="30"/>
  <c r="IA41" i="30" s="1"/>
  <c r="IH41" i="30" s="1"/>
  <c r="CK41" i="30"/>
  <c r="GH10" i="30"/>
  <c r="HY10" i="30" s="1"/>
  <c r="IF10" i="30" s="1"/>
  <c r="CI10" i="30"/>
  <c r="GH42" i="30"/>
  <c r="HY42" i="30" s="1"/>
  <c r="IF42" i="30" s="1"/>
  <c r="CI42" i="30"/>
  <c r="GI31" i="30"/>
  <c r="HZ31" i="30" s="1"/>
  <c r="IG31" i="30" s="1"/>
  <c r="CJ31" i="30"/>
  <c r="GH35" i="30"/>
  <c r="HY35" i="30" s="1"/>
  <c r="IF35" i="30" s="1"/>
  <c r="CI35" i="30"/>
  <c r="GI28" i="30"/>
  <c r="HZ28" i="30" s="1"/>
  <c r="IG28" i="30" s="1"/>
  <c r="CJ28" i="30"/>
  <c r="GJ9" i="30"/>
  <c r="IA9" i="30" s="1"/>
  <c r="IH9" i="30" s="1"/>
  <c r="CK9" i="30"/>
  <c r="GI38" i="30"/>
  <c r="HZ38" i="30" s="1"/>
  <c r="IG38" i="30" s="1"/>
  <c r="CJ38" i="30"/>
  <c r="GJ39" i="30"/>
  <c r="IA39" i="30" s="1"/>
  <c r="IH39" i="30" s="1"/>
  <c r="CK39" i="30"/>
  <c r="GI21" i="30"/>
  <c r="HZ21" i="30" s="1"/>
  <c r="IG21" i="30" s="1"/>
  <c r="CJ21" i="30"/>
  <c r="GI24" i="30"/>
  <c r="HZ24" i="30" s="1"/>
  <c r="IG24" i="30" s="1"/>
  <c r="CJ24" i="30"/>
  <c r="GJ11" i="30"/>
  <c r="IA11" i="30" s="1"/>
  <c r="IH11" i="30" s="1"/>
  <c r="CK11" i="30"/>
  <c r="GJ40" i="30"/>
  <c r="IA40" i="30" s="1"/>
  <c r="IH40" i="30" s="1"/>
  <c r="CK40" i="30"/>
  <c r="GH19" i="30"/>
  <c r="HY19" i="30" s="1"/>
  <c r="IF19" i="30" s="1"/>
  <c r="CI19" i="30"/>
  <c r="GH14" i="30"/>
  <c r="HY14" i="30" s="1"/>
  <c r="IF14" i="30" s="1"/>
  <c r="CI14" i="30"/>
  <c r="GI23" i="30"/>
  <c r="HZ23" i="30" s="1"/>
  <c r="IG23" i="30" s="1"/>
  <c r="CJ23" i="30"/>
  <c r="GJ34" i="30"/>
  <c r="IA34" i="30" s="1"/>
  <c r="IH34" i="30" s="1"/>
  <c r="CK34" i="30"/>
  <c r="AK11" i="64"/>
  <c r="AI12" i="64"/>
  <c r="HS8" i="30"/>
  <c r="ED8" i="30"/>
  <c r="HF8" i="30" s="1"/>
  <c r="DF8" i="30"/>
  <c r="GT8" i="30" s="1"/>
  <c r="CJ8" i="30"/>
  <c r="GI8" i="30"/>
  <c r="HZ8" i="30" s="1"/>
  <c r="IG8" i="30" s="1"/>
  <c r="AC19" i="85" l="1"/>
  <c r="AT19" i="85" s="1"/>
  <c r="AN11" i="64"/>
  <c r="IA17" i="30"/>
  <c r="IH17" i="30" s="1"/>
  <c r="EF17" i="30"/>
  <c r="HH17" i="30" s="1"/>
  <c r="DH17" i="30"/>
  <c r="GV17" i="30" s="1"/>
  <c r="AC14" i="85"/>
  <c r="AT14" i="85" s="1"/>
  <c r="EV38" i="37"/>
  <c r="FO38" i="37" s="1"/>
  <c r="EV32" i="37"/>
  <c r="FO32" i="37" s="1"/>
  <c r="EU15" i="37"/>
  <c r="FN15" i="37" s="1"/>
  <c r="AC29" i="85"/>
  <c r="AT29" i="85" s="1"/>
  <c r="IR29" i="30"/>
  <c r="U17" i="37"/>
  <c r="FL17" i="37" s="1"/>
  <c r="Y17" i="85" s="1"/>
  <c r="K17" i="85"/>
  <c r="L17" i="85"/>
  <c r="J31" i="85"/>
  <c r="IQ15" i="30"/>
  <c r="EV40" i="37"/>
  <c r="FO40" i="37" s="1"/>
  <c r="EV33" i="37"/>
  <c r="FO33" i="37" s="1"/>
  <c r="EV25" i="37"/>
  <c r="EU20" i="37"/>
  <c r="P20" i="37"/>
  <c r="FG20" i="37" s="1"/>
  <c r="EV18" i="37"/>
  <c r="FO18" i="37" s="1"/>
  <c r="EV27" i="37"/>
  <c r="FO27" i="37" s="1"/>
  <c r="EV30" i="37"/>
  <c r="FO30" i="37" s="1"/>
  <c r="EV26" i="37"/>
  <c r="FO26" i="37" s="1"/>
  <c r="EU35" i="37"/>
  <c r="FN35" i="37" s="1"/>
  <c r="EU37" i="37"/>
  <c r="FN37" i="37" s="1"/>
  <c r="EV23" i="37"/>
  <c r="FO23" i="37" s="1"/>
  <c r="EU44" i="37"/>
  <c r="FN44" i="37" s="1"/>
  <c r="EV22" i="37"/>
  <c r="FO22" i="37" s="1"/>
  <c r="EU16" i="37"/>
  <c r="FN16" i="37" s="1"/>
  <c r="EU12" i="37"/>
  <c r="FN12" i="37" s="1"/>
  <c r="EU21" i="37"/>
  <c r="FN21" i="37" s="1"/>
  <c r="EV39" i="37"/>
  <c r="FO39" i="37" s="1"/>
  <c r="HS41" i="30"/>
  <c r="HU41" i="30" s="1"/>
  <c r="P43" i="85" s="1"/>
  <c r="FN20" i="37"/>
  <c r="EE16" i="30"/>
  <c r="HG16" i="30" s="1"/>
  <c r="DG16" i="30"/>
  <c r="GU16" i="30" s="1"/>
  <c r="R18" i="37" s="1"/>
  <c r="FI18" i="37" s="1"/>
  <c r="FO25" i="37"/>
  <c r="ED18" i="30"/>
  <c r="HF18" i="30" s="1"/>
  <c r="DF18" i="30"/>
  <c r="GT18" i="30" s="1"/>
  <c r="HS10" i="30"/>
  <c r="HO10" i="30"/>
  <c r="HT10" i="30" s="1"/>
  <c r="Q38" i="37"/>
  <c r="FH38" i="37" s="1"/>
  <c r="DI29" i="30"/>
  <c r="GW29" i="30" s="1"/>
  <c r="T31" i="37" s="1"/>
  <c r="FK31" i="37" s="1"/>
  <c r="EG29" i="30"/>
  <c r="HI29" i="30" s="1"/>
  <c r="FP28" i="37"/>
  <c r="AC28" i="85" s="1"/>
  <c r="AT28" i="85" s="1"/>
  <c r="R29" i="37"/>
  <c r="FI29" i="37" s="1"/>
  <c r="FP36" i="37"/>
  <c r="AC36" i="85" s="1"/>
  <c r="AT36" i="85" s="1"/>
  <c r="Q27" i="37"/>
  <c r="FH27" i="37" s="1"/>
  <c r="DH12" i="30"/>
  <c r="GV12" i="30" s="1"/>
  <c r="EF12" i="30"/>
  <c r="HH12" i="30" s="1"/>
  <c r="FP13" i="37"/>
  <c r="AC13" i="85" s="1"/>
  <c r="AT13" i="85" s="1"/>
  <c r="FP43" i="37"/>
  <c r="AC43" i="85" s="1"/>
  <c r="AT43" i="85" s="1"/>
  <c r="FP34" i="37"/>
  <c r="AC34" i="85" s="1"/>
  <c r="AT34" i="85" s="1"/>
  <c r="FP11" i="37"/>
  <c r="AC11" i="85" s="1"/>
  <c r="AT11" i="85" s="1"/>
  <c r="Q32" i="37"/>
  <c r="FH32" i="37" s="1"/>
  <c r="EF11" i="30"/>
  <c r="HH11" i="30" s="1"/>
  <c r="DH11" i="30"/>
  <c r="GV11" i="30" s="1"/>
  <c r="S13" i="37" s="1"/>
  <c r="FJ13" i="37" s="1"/>
  <c r="DF13" i="30"/>
  <c r="GT13" i="30" s="1"/>
  <c r="ED13" i="30"/>
  <c r="HF13" i="30" s="1"/>
  <c r="AK12" i="64" s="1"/>
  <c r="DJ29" i="30"/>
  <c r="GX29" i="30" s="1"/>
  <c r="EH29" i="30"/>
  <c r="HJ29" i="30" s="1"/>
  <c r="FP42" i="37"/>
  <c r="AC42" i="85" s="1"/>
  <c r="AT42" i="85" s="1"/>
  <c r="FP24" i="37"/>
  <c r="AC24" i="85" s="1"/>
  <c r="AT24" i="85" s="1"/>
  <c r="FP41" i="37"/>
  <c r="AC41" i="85" s="1"/>
  <c r="AT41" i="85" s="1"/>
  <c r="GI18" i="30"/>
  <c r="HZ18" i="30" s="1"/>
  <c r="IG18" i="30" s="1"/>
  <c r="CJ18" i="30"/>
  <c r="GJ37" i="30"/>
  <c r="IA37" i="30" s="1"/>
  <c r="IH37" i="30" s="1"/>
  <c r="CK37" i="30"/>
  <c r="EE37" i="30"/>
  <c r="HG37" i="30" s="1"/>
  <c r="DG37" i="30"/>
  <c r="GU37" i="30" s="1"/>
  <c r="R39" i="37" s="1"/>
  <c r="FI39" i="37" s="1"/>
  <c r="EE23" i="30"/>
  <c r="HG23" i="30" s="1"/>
  <c r="DG23" i="30"/>
  <c r="GU23" i="30" s="1"/>
  <c r="R25" i="37" s="1"/>
  <c r="FI25" i="37" s="1"/>
  <c r="DF14" i="30"/>
  <c r="GT14" i="30" s="1"/>
  <c r="Q16" i="37" s="1"/>
  <c r="FH16" i="37" s="1"/>
  <c r="ED14" i="30"/>
  <c r="HF14" i="30" s="1"/>
  <c r="DG21" i="30"/>
  <c r="GU21" i="30" s="1"/>
  <c r="R23" i="37" s="1"/>
  <c r="FI23" i="37" s="1"/>
  <c r="EE21" i="30"/>
  <c r="HG21" i="30" s="1"/>
  <c r="EE38" i="30"/>
  <c r="HG38" i="30" s="1"/>
  <c r="DG38" i="30"/>
  <c r="GU38" i="30" s="1"/>
  <c r="R40" i="37" s="1"/>
  <c r="FI40" i="37" s="1"/>
  <c r="EE28" i="30"/>
  <c r="HG28" i="30" s="1"/>
  <c r="DG28" i="30"/>
  <c r="GU28" i="30" s="1"/>
  <c r="R30" i="37" s="1"/>
  <c r="FI30" i="37" s="1"/>
  <c r="EF27" i="30"/>
  <c r="HH27" i="30" s="1"/>
  <c r="DH27" i="30"/>
  <c r="GV27" i="30" s="1"/>
  <c r="S29" i="37" s="1"/>
  <c r="FJ29" i="37" s="1"/>
  <c r="II12" i="30"/>
  <c r="S14" i="37"/>
  <c r="FJ14" i="37" s="1"/>
  <c r="P35" i="37"/>
  <c r="FG35" i="37" s="1"/>
  <c r="IB29" i="30"/>
  <c r="IP29" i="30" s="1"/>
  <c r="Q31" i="85" s="1"/>
  <c r="Q33" i="37"/>
  <c r="FH33" i="37" s="1"/>
  <c r="IB34" i="30"/>
  <c r="IP34" i="30" s="1"/>
  <c r="Q36" i="85" s="1"/>
  <c r="EF34" i="30"/>
  <c r="HH34" i="30" s="1"/>
  <c r="DH34" i="30"/>
  <c r="GV34" i="30" s="1"/>
  <c r="S36" i="37" s="1"/>
  <c r="FJ36" i="37" s="1"/>
  <c r="EF40" i="30"/>
  <c r="HH40" i="30" s="1"/>
  <c r="DH40" i="30"/>
  <c r="GV40" i="30" s="1"/>
  <c r="S42" i="37" s="1"/>
  <c r="FJ42" i="37" s="1"/>
  <c r="II11" i="30"/>
  <c r="DG31" i="30"/>
  <c r="GU31" i="30" s="1"/>
  <c r="R33" i="37" s="1"/>
  <c r="FI33" i="37" s="1"/>
  <c r="EE31" i="30"/>
  <c r="HG31" i="30" s="1"/>
  <c r="DH41" i="30"/>
  <c r="GV41" i="30" s="1"/>
  <c r="S43" i="37" s="1"/>
  <c r="FJ43" i="37" s="1"/>
  <c r="EF41" i="30"/>
  <c r="HH41" i="30" s="1"/>
  <c r="DG30" i="30"/>
  <c r="GU30" i="30" s="1"/>
  <c r="EE30" i="30"/>
  <c r="HG30" i="30" s="1"/>
  <c r="DG36" i="30"/>
  <c r="GU36" i="30" s="1"/>
  <c r="EE36" i="30"/>
  <c r="HG36" i="30" s="1"/>
  <c r="II32" i="30"/>
  <c r="DH32" i="30"/>
  <c r="GV32" i="30" s="1"/>
  <c r="S34" i="37" s="1"/>
  <c r="FJ34" i="37" s="1"/>
  <c r="EF32" i="30"/>
  <c r="HH32" i="30" s="1"/>
  <c r="GK26" i="30"/>
  <c r="IJ26" i="30" s="1"/>
  <c r="IM26" i="30" s="1"/>
  <c r="CL26" i="30"/>
  <c r="GL26" i="30" s="1"/>
  <c r="IK26" i="30" s="1"/>
  <c r="IN26" i="30" s="1"/>
  <c r="ED19" i="30"/>
  <c r="HF19" i="30" s="1"/>
  <c r="DF19" i="30"/>
  <c r="GT19" i="30" s="1"/>
  <c r="Q21" i="37" s="1"/>
  <c r="FH21" i="37" s="1"/>
  <c r="EE24" i="30"/>
  <c r="HG24" i="30" s="1"/>
  <c r="DG24" i="30"/>
  <c r="GU24" i="30" s="1"/>
  <c r="R26" i="37" s="1"/>
  <c r="FI26" i="37" s="1"/>
  <c r="II39" i="30"/>
  <c r="EF39" i="30"/>
  <c r="HH39" i="30" s="1"/>
  <c r="DH39" i="30"/>
  <c r="GV39" i="30" s="1"/>
  <c r="S41" i="37" s="1"/>
  <c r="FJ41" i="37" s="1"/>
  <c r="II9" i="30"/>
  <c r="EF9" i="30"/>
  <c r="HH9" i="30" s="1"/>
  <c r="DH9" i="30"/>
  <c r="GV9" i="30" s="1"/>
  <c r="S11" i="37" s="1"/>
  <c r="FJ11" i="37" s="1"/>
  <c r="ED35" i="30"/>
  <c r="HF35" i="30" s="1"/>
  <c r="DF35" i="30"/>
  <c r="GT35" i="30" s="1"/>
  <c r="Q37" i="37" s="1"/>
  <c r="FH37" i="37" s="1"/>
  <c r="DH22" i="30"/>
  <c r="GV22" i="30" s="1"/>
  <c r="S24" i="37" s="1"/>
  <c r="FJ24" i="37" s="1"/>
  <c r="EF22" i="30"/>
  <c r="HH22" i="30" s="1"/>
  <c r="DG25" i="30"/>
  <c r="GU25" i="30" s="1"/>
  <c r="EE25" i="30"/>
  <c r="HG25" i="30" s="1"/>
  <c r="II26" i="30"/>
  <c r="DH26" i="30"/>
  <c r="GV26" i="30" s="1"/>
  <c r="S28" i="37" s="1"/>
  <c r="FJ28" i="37" s="1"/>
  <c r="EF26" i="30"/>
  <c r="HH26" i="30" s="1"/>
  <c r="Q25" i="37"/>
  <c r="FH25" i="37" s="1"/>
  <c r="ED42" i="30"/>
  <c r="HF42" i="30" s="1"/>
  <c r="DF42" i="30"/>
  <c r="GT42" i="30" s="1"/>
  <c r="Q44" i="37" s="1"/>
  <c r="FH44" i="37" s="1"/>
  <c r="DF10" i="30"/>
  <c r="GT10" i="30" s="1"/>
  <c r="Q12" i="37" s="1"/>
  <c r="FH12" i="37" s="1"/>
  <c r="ED10" i="30"/>
  <c r="HF10" i="30" s="1"/>
  <c r="IB17" i="30"/>
  <c r="IP17" i="30" s="1"/>
  <c r="Q19" i="85" s="1"/>
  <c r="S19" i="37"/>
  <c r="FJ19" i="37" s="1"/>
  <c r="EE20" i="30"/>
  <c r="HG20" i="30" s="1"/>
  <c r="DG20" i="30"/>
  <c r="GU20" i="30" s="1"/>
  <c r="R22" i="37" s="1"/>
  <c r="FI22" i="37" s="1"/>
  <c r="DF33" i="30"/>
  <c r="GT33" i="30" s="1"/>
  <c r="Q35" i="37" s="1"/>
  <c r="FH35" i="37" s="1"/>
  <c r="ED33" i="30"/>
  <c r="HF33" i="30" s="1"/>
  <c r="Q15" i="37"/>
  <c r="FH15" i="37" s="1"/>
  <c r="P44" i="37"/>
  <c r="FG44" i="37" s="1"/>
  <c r="Q40" i="37"/>
  <c r="FH40" i="37" s="1"/>
  <c r="P12" i="37"/>
  <c r="FG12" i="37" s="1"/>
  <c r="GK34" i="30"/>
  <c r="IJ34" i="30" s="1"/>
  <c r="IM34" i="30" s="1"/>
  <c r="CL34" i="30"/>
  <c r="GL34" i="30" s="1"/>
  <c r="GJ23" i="30"/>
  <c r="IA23" i="30" s="1"/>
  <c r="IH23" i="30" s="1"/>
  <c r="CK23" i="30"/>
  <c r="GI14" i="30"/>
  <c r="HZ14" i="30" s="1"/>
  <c r="IG14" i="30" s="1"/>
  <c r="CJ14" i="30"/>
  <c r="GJ28" i="30"/>
  <c r="IA28" i="30" s="1"/>
  <c r="IH28" i="30" s="1"/>
  <c r="CK28" i="30"/>
  <c r="GI42" i="30"/>
  <c r="HZ42" i="30" s="1"/>
  <c r="IG42" i="30" s="1"/>
  <c r="CJ42" i="30"/>
  <c r="GI10" i="30"/>
  <c r="HZ10" i="30" s="1"/>
  <c r="IG10" i="30" s="1"/>
  <c r="CJ10" i="30"/>
  <c r="GJ16" i="30"/>
  <c r="IA16" i="30" s="1"/>
  <c r="IH16" i="30" s="1"/>
  <c r="CK16" i="30"/>
  <c r="II17" i="30"/>
  <c r="GJ20" i="30"/>
  <c r="IA20" i="30" s="1"/>
  <c r="IH20" i="30" s="1"/>
  <c r="CK20" i="30"/>
  <c r="GI33" i="30"/>
  <c r="HZ33" i="30" s="1"/>
  <c r="IG33" i="30" s="1"/>
  <c r="CJ33" i="30"/>
  <c r="GI13" i="30"/>
  <c r="HZ13" i="30" s="1"/>
  <c r="IG13" i="30" s="1"/>
  <c r="CJ13" i="30"/>
  <c r="GJ24" i="30"/>
  <c r="IA24" i="30" s="1"/>
  <c r="IH24" i="30" s="1"/>
  <c r="CK24" i="30"/>
  <c r="GK39" i="30"/>
  <c r="IJ39" i="30" s="1"/>
  <c r="IM39" i="30" s="1"/>
  <c r="CL39" i="30"/>
  <c r="GL39" i="30" s="1"/>
  <c r="GK9" i="30"/>
  <c r="IJ9" i="30" s="1"/>
  <c r="IM9" i="30" s="1"/>
  <c r="CL9" i="30"/>
  <c r="GL9" i="30" s="1"/>
  <c r="IK9" i="30" s="1"/>
  <c r="IN9" i="30" s="1"/>
  <c r="GJ36" i="30"/>
  <c r="IA36" i="30" s="1"/>
  <c r="IH36" i="30" s="1"/>
  <c r="CK36" i="30"/>
  <c r="GK27" i="30"/>
  <c r="IJ27" i="30" s="1"/>
  <c r="IM27" i="30" s="1"/>
  <c r="CL27" i="30"/>
  <c r="GL27" i="30" s="1"/>
  <c r="IK27" i="30" s="1"/>
  <c r="IN27" i="30" s="1"/>
  <c r="GJ25" i="30"/>
  <c r="IA25" i="30" s="1"/>
  <c r="IH25" i="30" s="1"/>
  <c r="CK25" i="30"/>
  <c r="IB39" i="30"/>
  <c r="IP39" i="30" s="1"/>
  <c r="Q41" i="85" s="1"/>
  <c r="GI19" i="30"/>
  <c r="HZ19" i="30" s="1"/>
  <c r="IG19" i="30" s="1"/>
  <c r="CJ19" i="30"/>
  <c r="GI35" i="30"/>
  <c r="HZ35" i="30" s="1"/>
  <c r="IG35" i="30" s="1"/>
  <c r="CJ35" i="30"/>
  <c r="GJ31" i="30"/>
  <c r="IA31" i="30" s="1"/>
  <c r="IH31" i="30" s="1"/>
  <c r="CK31" i="30"/>
  <c r="GK41" i="30"/>
  <c r="IJ41" i="30" s="1"/>
  <c r="IM41" i="30" s="1"/>
  <c r="CL41" i="30"/>
  <c r="GL41" i="30" s="1"/>
  <c r="IK41" i="30" s="1"/>
  <c r="IN41" i="30" s="1"/>
  <c r="GK22" i="30"/>
  <c r="IJ22" i="30" s="1"/>
  <c r="IM22" i="30" s="1"/>
  <c r="CL22" i="30"/>
  <c r="GL22" i="30" s="1"/>
  <c r="IK22" i="30" s="1"/>
  <c r="IN22" i="30" s="1"/>
  <c r="GJ30" i="30"/>
  <c r="IA30" i="30" s="1"/>
  <c r="IH30" i="30" s="1"/>
  <c r="CK30" i="30"/>
  <c r="GK32" i="30"/>
  <c r="IJ32" i="30" s="1"/>
  <c r="IM32" i="30" s="1"/>
  <c r="CL32" i="30"/>
  <c r="GL32" i="30" s="1"/>
  <c r="IO15" i="30"/>
  <c r="IL15" i="30"/>
  <c r="IS15" i="30" s="1"/>
  <c r="R17" i="85" s="1"/>
  <c r="GK40" i="30"/>
  <c r="IJ40" i="30" s="1"/>
  <c r="IM40" i="30" s="1"/>
  <c r="CL40" i="30"/>
  <c r="GL40" i="30" s="1"/>
  <c r="IK40" i="30" s="1"/>
  <c r="IN40" i="30" s="1"/>
  <c r="GK11" i="30"/>
  <c r="IJ11" i="30" s="1"/>
  <c r="IM11" i="30" s="1"/>
  <c r="CL11" i="30"/>
  <c r="GL11" i="30" s="1"/>
  <c r="IK11" i="30" s="1"/>
  <c r="IN11" i="30" s="1"/>
  <c r="GJ21" i="30"/>
  <c r="IA21" i="30" s="1"/>
  <c r="IH21" i="30" s="1"/>
  <c r="CK21" i="30"/>
  <c r="GJ38" i="30"/>
  <c r="IA38" i="30" s="1"/>
  <c r="IH38" i="30" s="1"/>
  <c r="CK38" i="30"/>
  <c r="GK17" i="30"/>
  <c r="CL17" i="30"/>
  <c r="GL17" i="30" s="1"/>
  <c r="GK12" i="30"/>
  <c r="IJ12" i="30" s="1"/>
  <c r="IM12" i="30" s="1"/>
  <c r="CL12" i="30"/>
  <c r="GL12" i="30" s="1"/>
  <c r="IK12" i="30" s="1"/>
  <c r="IN12" i="30" s="1"/>
  <c r="AJ12" i="64"/>
  <c r="AI13" i="64"/>
  <c r="HO8" i="30"/>
  <c r="HT8" i="30" s="1"/>
  <c r="AJ20" i="64" s="1"/>
  <c r="AI20" i="64"/>
  <c r="EE8" i="30"/>
  <c r="HG8" i="30" s="1"/>
  <c r="DG8" i="30"/>
  <c r="GU8" i="30" s="1"/>
  <c r="CK8" i="30"/>
  <c r="GJ8" i="30"/>
  <c r="IA8" i="30" s="1"/>
  <c r="IH8" i="30" s="1"/>
  <c r="C91" i="72"/>
  <c r="C79" i="72"/>
  <c r="C47" i="72"/>
  <c r="C101" i="72"/>
  <c r="C97" i="72"/>
  <c r="C93" i="72"/>
  <c r="C89" i="72"/>
  <c r="C102" i="72"/>
  <c r="C98" i="72"/>
  <c r="C94" i="72"/>
  <c r="C90" i="72"/>
  <c r="C86" i="72"/>
  <c r="C82" i="72"/>
  <c r="C78" i="72"/>
  <c r="C74" i="72"/>
  <c r="C70" i="72"/>
  <c r="C66" i="72"/>
  <c r="C62" i="72"/>
  <c r="C58" i="72"/>
  <c r="C54" i="72"/>
  <c r="C50" i="72"/>
  <c r="C46" i="72"/>
  <c r="C103" i="72"/>
  <c r="C99" i="72"/>
  <c r="C95" i="72"/>
  <c r="C75" i="72"/>
  <c r="C104" i="72"/>
  <c r="C96" i="72"/>
  <c r="C92" i="72"/>
  <c r="C88" i="72"/>
  <c r="C84" i="72"/>
  <c r="C80" i="72"/>
  <c r="C76" i="72"/>
  <c r="C72" i="72"/>
  <c r="C68" i="72"/>
  <c r="C64" i="72"/>
  <c r="C60" i="72"/>
  <c r="C56" i="72"/>
  <c r="C52" i="72"/>
  <c r="C48" i="72"/>
  <c r="C44" i="72"/>
  <c r="C87" i="72"/>
  <c r="C83" i="72"/>
  <c r="C71" i="72"/>
  <c r="C67" i="72"/>
  <c r="C63" i="72"/>
  <c r="C59" i="72"/>
  <c r="C55" i="72"/>
  <c r="C51" i="72"/>
  <c r="C100" i="72"/>
  <c r="C85" i="72"/>
  <c r="C81" i="72"/>
  <c r="C77" i="72"/>
  <c r="C73" i="72"/>
  <c r="C69" i="72"/>
  <c r="C65" i="72"/>
  <c r="C61" i="72"/>
  <c r="C57" i="72"/>
  <c r="C53" i="72"/>
  <c r="C49" i="72"/>
  <c r="C45" i="72"/>
  <c r="C42" i="72"/>
  <c r="C38" i="72"/>
  <c r="C34" i="72"/>
  <c r="C30" i="72"/>
  <c r="C26" i="72"/>
  <c r="C22" i="72"/>
  <c r="C18" i="72"/>
  <c r="C14" i="72"/>
  <c r="C10" i="72"/>
  <c r="C6" i="72"/>
  <c r="C43" i="72"/>
  <c r="C39" i="72"/>
  <c r="C35" i="72"/>
  <c r="C31" i="72"/>
  <c r="C27" i="72"/>
  <c r="C23" i="72"/>
  <c r="C19" i="72"/>
  <c r="C15" i="72"/>
  <c r="C11" i="72"/>
  <c r="C7" i="72"/>
  <c r="C40" i="72"/>
  <c r="C36" i="72"/>
  <c r="C32" i="72"/>
  <c r="C28" i="72"/>
  <c r="C24" i="72"/>
  <c r="C20" i="72"/>
  <c r="C16" i="72"/>
  <c r="C12" i="72"/>
  <c r="C8" i="72"/>
  <c r="C41" i="72"/>
  <c r="C37" i="72"/>
  <c r="C33" i="72"/>
  <c r="C29" i="72"/>
  <c r="C25" i="72"/>
  <c r="C21" i="72"/>
  <c r="C17" i="72"/>
  <c r="C13" i="72"/>
  <c r="C9" i="72"/>
  <c r="L31" i="85" l="1"/>
  <c r="K31" i="85"/>
  <c r="J36" i="85"/>
  <c r="IK34" i="30"/>
  <c r="IN34" i="30" s="1"/>
  <c r="J41" i="85"/>
  <c r="IK39" i="30"/>
  <c r="IN39" i="30" s="1"/>
  <c r="J34" i="85"/>
  <c r="IK32" i="30"/>
  <c r="IN32" i="30" s="1"/>
  <c r="AN12" i="64"/>
  <c r="IJ17" i="30"/>
  <c r="IM17" i="30" s="1"/>
  <c r="DI17" i="30"/>
  <c r="GW17" i="30" s="1"/>
  <c r="EG17" i="30"/>
  <c r="HI17" i="30" s="1"/>
  <c r="IK17" i="30"/>
  <c r="IN17" i="30" s="1"/>
  <c r="EH17" i="30"/>
  <c r="HJ17" i="30" s="1"/>
  <c r="DJ17" i="30"/>
  <c r="GX17" i="30" s="1"/>
  <c r="K19" i="85" s="1"/>
  <c r="J29" i="85"/>
  <c r="J11" i="85"/>
  <c r="J19" i="85"/>
  <c r="J42" i="85"/>
  <c r="J43" i="85"/>
  <c r="IR17" i="30"/>
  <c r="J28" i="85"/>
  <c r="IR39" i="30"/>
  <c r="IR32" i="30"/>
  <c r="IQ12" i="30"/>
  <c r="J14" i="85"/>
  <c r="J13" i="85"/>
  <c r="J24" i="85"/>
  <c r="IR26" i="30"/>
  <c r="IQ9" i="30"/>
  <c r="IR11" i="30"/>
  <c r="EV16" i="37"/>
  <c r="FO16" i="37" s="1"/>
  <c r="IT15" i="30"/>
  <c r="X17" i="85" s="1"/>
  <c r="AG17" i="85" s="1"/>
  <c r="V17" i="85"/>
  <c r="W17" i="85" s="1"/>
  <c r="EV21" i="37"/>
  <c r="FO21" i="37" s="1"/>
  <c r="II40" i="30"/>
  <c r="IB9" i="30"/>
  <c r="IP9" i="30" s="1"/>
  <c r="Q11" i="85" s="1"/>
  <c r="IB12" i="30"/>
  <c r="IP12" i="30" s="1"/>
  <c r="Q14" i="85" s="1"/>
  <c r="EV44" i="37"/>
  <c r="FO44" i="37" s="1"/>
  <c r="EV37" i="37"/>
  <c r="FO37" i="37" s="1"/>
  <c r="EV15" i="37"/>
  <c r="FO15" i="37" s="1"/>
  <c r="IB32" i="30"/>
  <c r="IP32" i="30" s="1"/>
  <c r="Q34" i="85" s="1"/>
  <c r="EV35" i="37"/>
  <c r="FO35" i="37" s="1"/>
  <c r="EV20" i="37"/>
  <c r="FO20" i="37" s="1"/>
  <c r="EV12" i="37"/>
  <c r="FO12" i="37" s="1"/>
  <c r="FP32" i="37"/>
  <c r="AC32" i="85" s="1"/>
  <c r="AT32" i="85" s="1"/>
  <c r="Q20" i="37"/>
  <c r="FH20" i="37" s="1"/>
  <c r="FP18" i="37"/>
  <c r="AC18" i="85" s="1"/>
  <c r="AT18" i="85" s="1"/>
  <c r="HU10" i="30"/>
  <c r="P12" i="85" s="1"/>
  <c r="DH16" i="30"/>
  <c r="GV16" i="30" s="1"/>
  <c r="EF16" i="30"/>
  <c r="HH16" i="30" s="1"/>
  <c r="FP27" i="37"/>
  <c r="AC27" i="85" s="1"/>
  <c r="AT27" i="85" s="1"/>
  <c r="FP38" i="37"/>
  <c r="AC38" i="85" s="1"/>
  <c r="AT38" i="85" s="1"/>
  <c r="R38" i="37"/>
  <c r="FI38" i="37" s="1"/>
  <c r="U31" i="37"/>
  <c r="FL31" i="37" s="1"/>
  <c r="EE18" i="30"/>
  <c r="HG18" i="30" s="1"/>
  <c r="FP20" i="37" s="1"/>
  <c r="DG18" i="30"/>
  <c r="GU18" i="30" s="1"/>
  <c r="R20" i="37" s="1"/>
  <c r="FI20" i="37" s="1"/>
  <c r="DJ12" i="30"/>
  <c r="GX12" i="30" s="1"/>
  <c r="EH12" i="30"/>
  <c r="HJ12" i="30" s="1"/>
  <c r="EH11" i="30"/>
  <c r="HJ11" i="30" s="1"/>
  <c r="DJ11" i="30"/>
  <c r="GX11" i="30" s="1"/>
  <c r="DG13" i="30"/>
  <c r="GU13" i="30" s="1"/>
  <c r="AJ13" i="64" s="1"/>
  <c r="EE13" i="30"/>
  <c r="HG13" i="30" s="1"/>
  <c r="AK13" i="64" s="1"/>
  <c r="R32" i="37"/>
  <c r="FI32" i="37" s="1"/>
  <c r="DI12" i="30"/>
  <c r="GW12" i="30" s="1"/>
  <c r="EG12" i="30"/>
  <c r="HI12" i="30" s="1"/>
  <c r="DI11" i="30"/>
  <c r="GW11" i="30" s="1"/>
  <c r="T13" i="37" s="1"/>
  <c r="FK13" i="37" s="1"/>
  <c r="EG11" i="30"/>
  <c r="HI11" i="30" s="1"/>
  <c r="FP26" i="37"/>
  <c r="AC26" i="85" s="1"/>
  <c r="AT26" i="85" s="1"/>
  <c r="FP23" i="37"/>
  <c r="AC23" i="85" s="1"/>
  <c r="AT23" i="85" s="1"/>
  <c r="FP39" i="37"/>
  <c r="AC39" i="85" s="1"/>
  <c r="AT39" i="85" s="1"/>
  <c r="R27" i="37"/>
  <c r="FI27" i="37" s="1"/>
  <c r="FP25" i="37"/>
  <c r="AC25" i="85" s="1"/>
  <c r="AT25" i="85" s="1"/>
  <c r="FP33" i="37"/>
  <c r="AC33" i="85" s="1"/>
  <c r="AT33" i="85" s="1"/>
  <c r="FP30" i="37"/>
  <c r="AC30" i="85" s="1"/>
  <c r="AT30" i="85" s="1"/>
  <c r="FP22" i="37"/>
  <c r="AC22" i="85" s="1"/>
  <c r="AT22" i="85" s="1"/>
  <c r="FP40" i="37"/>
  <c r="AC40" i="85" s="1"/>
  <c r="AT40" i="85" s="1"/>
  <c r="GJ18" i="30"/>
  <c r="IA18" i="30" s="1"/>
  <c r="IH18" i="30" s="1"/>
  <c r="CK18" i="30"/>
  <c r="IO29" i="30"/>
  <c r="GK37" i="30"/>
  <c r="IJ37" i="30" s="1"/>
  <c r="IM37" i="30" s="1"/>
  <c r="CL37" i="30"/>
  <c r="GL37" i="30" s="1"/>
  <c r="IK37" i="30" s="1"/>
  <c r="IN37" i="30" s="1"/>
  <c r="EF37" i="30"/>
  <c r="HH37" i="30" s="1"/>
  <c r="DH37" i="30"/>
  <c r="GV37" i="30" s="1"/>
  <c r="II34" i="30"/>
  <c r="IB11" i="30"/>
  <c r="IP11" i="30" s="1"/>
  <c r="Q13" i="85" s="1"/>
  <c r="DH38" i="30"/>
  <c r="GV38" i="30" s="1"/>
  <c r="S40" i="37" s="1"/>
  <c r="FJ40" i="37" s="1"/>
  <c r="EF38" i="30"/>
  <c r="HH38" i="30" s="1"/>
  <c r="DJ22" i="30"/>
  <c r="GX22" i="30" s="1"/>
  <c r="EH22" i="30"/>
  <c r="HJ22" i="30" s="1"/>
  <c r="DH25" i="30"/>
  <c r="GV25" i="30" s="1"/>
  <c r="S27" i="37" s="1"/>
  <c r="FJ27" i="37" s="1"/>
  <c r="EF25" i="30"/>
  <c r="HH25" i="30" s="1"/>
  <c r="DI39" i="30"/>
  <c r="GW39" i="30" s="1"/>
  <c r="T41" i="37" s="1"/>
  <c r="FK41" i="37" s="1"/>
  <c r="EG39" i="30"/>
  <c r="HI39" i="30" s="1"/>
  <c r="EE33" i="30"/>
  <c r="HG33" i="30" s="1"/>
  <c r="DG33" i="30"/>
  <c r="GU33" i="30" s="1"/>
  <c r="R35" i="37" s="1"/>
  <c r="FI35" i="37" s="1"/>
  <c r="IL29" i="30"/>
  <c r="IS29" i="30" s="1"/>
  <c r="R31" i="85" s="1"/>
  <c r="T14" i="37"/>
  <c r="FK14" i="37" s="1"/>
  <c r="EH40" i="30"/>
  <c r="HJ40" i="30" s="1"/>
  <c r="DJ40" i="30"/>
  <c r="GX40" i="30" s="1"/>
  <c r="EH32" i="30"/>
  <c r="HJ32" i="30" s="1"/>
  <c r="DJ32" i="30"/>
  <c r="GX32" i="30" s="1"/>
  <c r="DI22" i="30"/>
  <c r="GW22" i="30" s="1"/>
  <c r="T24" i="37" s="1"/>
  <c r="FK24" i="37" s="1"/>
  <c r="EG22" i="30"/>
  <c r="HI22" i="30" s="1"/>
  <c r="DH31" i="30"/>
  <c r="GV31" i="30" s="1"/>
  <c r="S33" i="37" s="1"/>
  <c r="FJ33" i="37" s="1"/>
  <c r="EF31" i="30"/>
  <c r="HH31" i="30" s="1"/>
  <c r="EH27" i="30"/>
  <c r="HJ27" i="30" s="1"/>
  <c r="DJ27" i="30"/>
  <c r="GX27" i="30" s="1"/>
  <c r="DJ9" i="30"/>
  <c r="GX9" i="30" s="1"/>
  <c r="EH9" i="30"/>
  <c r="HJ9" i="30" s="1"/>
  <c r="EE10" i="30"/>
  <c r="HG10" i="30" s="1"/>
  <c r="DG10" i="30"/>
  <c r="GU10" i="30" s="1"/>
  <c r="R12" i="37" s="1"/>
  <c r="FI12" i="37" s="1"/>
  <c r="IB28" i="30"/>
  <c r="IP28" i="30" s="1"/>
  <c r="Q30" i="85" s="1"/>
  <c r="EF28" i="30"/>
  <c r="HH28" i="30" s="1"/>
  <c r="DH28" i="30"/>
  <c r="GV28" i="30" s="1"/>
  <c r="S30" i="37" s="1"/>
  <c r="FJ30" i="37" s="1"/>
  <c r="EE14" i="30"/>
  <c r="HG14" i="30" s="1"/>
  <c r="DG14" i="30"/>
  <c r="GU14" i="30" s="1"/>
  <c r="R16" i="37" s="1"/>
  <c r="FI16" i="37" s="1"/>
  <c r="EG34" i="30"/>
  <c r="HI34" i="30" s="1"/>
  <c r="DI34" i="30"/>
  <c r="GW34" i="30" s="1"/>
  <c r="T36" i="37" s="1"/>
  <c r="FK36" i="37" s="1"/>
  <c r="II22" i="30"/>
  <c r="IB22" i="30"/>
  <c r="IP22" i="30" s="1"/>
  <c r="Q24" i="85" s="1"/>
  <c r="DJ26" i="30"/>
  <c r="GX26" i="30" s="1"/>
  <c r="EH26" i="30"/>
  <c r="HJ26" i="30" s="1"/>
  <c r="DI40" i="30"/>
  <c r="GW40" i="30" s="1"/>
  <c r="T42" i="37" s="1"/>
  <c r="FK42" i="37" s="1"/>
  <c r="EG40" i="30"/>
  <c r="HI40" i="30" s="1"/>
  <c r="DI32" i="30"/>
  <c r="GW32" i="30" s="1"/>
  <c r="T34" i="37" s="1"/>
  <c r="FK34" i="37" s="1"/>
  <c r="EG32" i="30"/>
  <c r="HI32" i="30" s="1"/>
  <c r="DJ41" i="30"/>
  <c r="GX41" i="30" s="1"/>
  <c r="EH41" i="30"/>
  <c r="HJ41" i="30" s="1"/>
  <c r="EG27" i="30"/>
  <c r="HI27" i="30" s="1"/>
  <c r="DI27" i="30"/>
  <c r="GW27" i="30" s="1"/>
  <c r="T29" i="37" s="1"/>
  <c r="FK29" i="37" s="1"/>
  <c r="DH24" i="30"/>
  <c r="GV24" i="30" s="1"/>
  <c r="S26" i="37" s="1"/>
  <c r="FJ26" i="37" s="1"/>
  <c r="EF24" i="30"/>
  <c r="HH24" i="30" s="1"/>
  <c r="IB20" i="30"/>
  <c r="IP20" i="30" s="1"/>
  <c r="Q22" i="85" s="1"/>
  <c r="EF20" i="30"/>
  <c r="HH20" i="30" s="1"/>
  <c r="DH20" i="30"/>
  <c r="GV20" i="30" s="1"/>
  <c r="S22" i="37" s="1"/>
  <c r="FJ22" i="37" s="1"/>
  <c r="DI26" i="30"/>
  <c r="GW26" i="30" s="1"/>
  <c r="T28" i="37" s="1"/>
  <c r="FK28" i="37" s="1"/>
  <c r="EG26" i="30"/>
  <c r="HI26" i="30" s="1"/>
  <c r="II41" i="30"/>
  <c r="IB41" i="30"/>
  <c r="IP41" i="30" s="1"/>
  <c r="Q43" i="85" s="1"/>
  <c r="IB26" i="30"/>
  <c r="IP26" i="30" s="1"/>
  <c r="Q28" i="85" s="1"/>
  <c r="II27" i="30"/>
  <c r="IB27" i="30"/>
  <c r="IP27" i="30" s="1"/>
  <c r="Q29" i="85" s="1"/>
  <c r="II21" i="30"/>
  <c r="EF21" i="30"/>
  <c r="HH21" i="30" s="1"/>
  <c r="DH21" i="30"/>
  <c r="GV21" i="30" s="1"/>
  <c r="S23" i="37" s="1"/>
  <c r="FJ23" i="37" s="1"/>
  <c r="EG9" i="30"/>
  <c r="HI9" i="30" s="1"/>
  <c r="DI9" i="30"/>
  <c r="GW9" i="30" s="1"/>
  <c r="T11" i="37" s="1"/>
  <c r="FK11" i="37" s="1"/>
  <c r="R15" i="37"/>
  <c r="FI15" i="37" s="1"/>
  <c r="IB30" i="30"/>
  <c r="IP30" i="30" s="1"/>
  <c r="Q32" i="85" s="1"/>
  <c r="DH30" i="30"/>
  <c r="GV30" i="30" s="1"/>
  <c r="S32" i="37" s="1"/>
  <c r="FJ32" i="37" s="1"/>
  <c r="EF30" i="30"/>
  <c r="HH30" i="30" s="1"/>
  <c r="DI41" i="30"/>
  <c r="GW41" i="30" s="1"/>
  <c r="T43" i="37" s="1"/>
  <c r="FK43" i="37" s="1"/>
  <c r="EG41" i="30"/>
  <c r="HI41" i="30" s="1"/>
  <c r="DG35" i="30"/>
  <c r="GU35" i="30" s="1"/>
  <c r="EE35" i="30"/>
  <c r="HG35" i="30" s="1"/>
  <c r="DG19" i="30"/>
  <c r="GU19" i="30" s="1"/>
  <c r="R21" i="37" s="1"/>
  <c r="FI21" i="37" s="1"/>
  <c r="EE19" i="30"/>
  <c r="HG19" i="30" s="1"/>
  <c r="EH39" i="30"/>
  <c r="HJ39" i="30" s="1"/>
  <c r="L41" i="85" s="1"/>
  <c r="DJ39" i="30"/>
  <c r="GX39" i="30" s="1"/>
  <c r="IB40" i="30"/>
  <c r="IP40" i="30" s="1"/>
  <c r="Q42" i="85" s="1"/>
  <c r="S18" i="37"/>
  <c r="FJ18" i="37" s="1"/>
  <c r="DG42" i="30"/>
  <c r="GU42" i="30" s="1"/>
  <c r="R44" i="37" s="1"/>
  <c r="FI44" i="37" s="1"/>
  <c r="EE42" i="30"/>
  <c r="HG42" i="30" s="1"/>
  <c r="EF23" i="30"/>
  <c r="HH23" i="30" s="1"/>
  <c r="DH23" i="30"/>
  <c r="GV23" i="30" s="1"/>
  <c r="S25" i="37" s="1"/>
  <c r="FJ25" i="37" s="1"/>
  <c r="T19" i="37"/>
  <c r="FK19" i="37" s="1"/>
  <c r="II36" i="30"/>
  <c r="EF36" i="30"/>
  <c r="HH36" i="30" s="1"/>
  <c r="DH36" i="30"/>
  <c r="GV36" i="30" s="1"/>
  <c r="S38" i="37" s="1"/>
  <c r="FJ38" i="37" s="1"/>
  <c r="DJ34" i="30"/>
  <c r="GX34" i="30" s="1"/>
  <c r="K36" i="85" s="1"/>
  <c r="EH34" i="30"/>
  <c r="HJ34" i="30" s="1"/>
  <c r="L36" i="85" s="1"/>
  <c r="IB21" i="30"/>
  <c r="IP21" i="30" s="1"/>
  <c r="Q23" i="85" s="1"/>
  <c r="GK25" i="30"/>
  <c r="IJ25" i="30" s="1"/>
  <c r="IM25" i="30" s="1"/>
  <c r="CL25" i="30"/>
  <c r="GL25" i="30" s="1"/>
  <c r="GK24" i="30"/>
  <c r="IJ24" i="30" s="1"/>
  <c r="IM24" i="30" s="1"/>
  <c r="CL24" i="30"/>
  <c r="GL24" i="30" s="1"/>
  <c r="IK24" i="30" s="1"/>
  <c r="IN24" i="30" s="1"/>
  <c r="GK16" i="30"/>
  <c r="IJ16" i="30" s="1"/>
  <c r="IM16" i="30" s="1"/>
  <c r="CL16" i="30"/>
  <c r="GL16" i="30" s="1"/>
  <c r="GK38" i="30"/>
  <c r="IJ38" i="30" s="1"/>
  <c r="IM38" i="30" s="1"/>
  <c r="CL38" i="30"/>
  <c r="GL38" i="30" s="1"/>
  <c r="GJ19" i="30"/>
  <c r="IA19" i="30" s="1"/>
  <c r="IH19" i="30" s="1"/>
  <c r="CK19" i="30"/>
  <c r="GK36" i="30"/>
  <c r="IJ36" i="30" s="1"/>
  <c r="IM36" i="30" s="1"/>
  <c r="CL36" i="30"/>
  <c r="GL36" i="30" s="1"/>
  <c r="IK36" i="30" s="1"/>
  <c r="IN36" i="30" s="1"/>
  <c r="GJ13" i="30"/>
  <c r="IA13" i="30" s="1"/>
  <c r="IH13" i="30" s="1"/>
  <c r="CK13" i="30"/>
  <c r="GK20" i="30"/>
  <c r="IJ20" i="30" s="1"/>
  <c r="IM20" i="30" s="1"/>
  <c r="CL20" i="30"/>
  <c r="GL20" i="30" s="1"/>
  <c r="GK23" i="30"/>
  <c r="IJ23" i="30" s="1"/>
  <c r="IM23" i="30" s="1"/>
  <c r="CL23" i="30"/>
  <c r="GL23" i="30" s="1"/>
  <c r="IK23" i="30" s="1"/>
  <c r="IN23" i="30" s="1"/>
  <c r="GK31" i="30"/>
  <c r="IJ31" i="30" s="1"/>
  <c r="IM31" i="30" s="1"/>
  <c r="CL31" i="30"/>
  <c r="GL31" i="30" s="1"/>
  <c r="IK31" i="30" s="1"/>
  <c r="IN31" i="30" s="1"/>
  <c r="GJ10" i="30"/>
  <c r="IA10" i="30" s="1"/>
  <c r="IH10" i="30" s="1"/>
  <c r="CK10" i="30"/>
  <c r="II38" i="30"/>
  <c r="IB38" i="30"/>
  <c r="IP38" i="30" s="1"/>
  <c r="Q40" i="85" s="1"/>
  <c r="GK28" i="30"/>
  <c r="IJ28" i="30" s="1"/>
  <c r="IM28" i="30" s="1"/>
  <c r="CL28" i="30"/>
  <c r="GL28" i="30" s="1"/>
  <c r="IK28" i="30" s="1"/>
  <c r="IN28" i="30" s="1"/>
  <c r="GK21" i="30"/>
  <c r="IJ21" i="30" s="1"/>
  <c r="IM21" i="30" s="1"/>
  <c r="CL21" i="30"/>
  <c r="GL21" i="30" s="1"/>
  <c r="GJ33" i="30"/>
  <c r="IA33" i="30" s="1"/>
  <c r="IH33" i="30" s="1"/>
  <c r="CK33" i="30"/>
  <c r="II28" i="30"/>
  <c r="GJ14" i="30"/>
  <c r="IA14" i="30" s="1"/>
  <c r="IH14" i="30" s="1"/>
  <c r="CK14" i="30"/>
  <c r="GK30" i="30"/>
  <c r="IJ30" i="30" s="1"/>
  <c r="IM30" i="30" s="1"/>
  <c r="CL30" i="30"/>
  <c r="GL30" i="30" s="1"/>
  <c r="IK30" i="30" s="1"/>
  <c r="IN30" i="30" s="1"/>
  <c r="GJ35" i="30"/>
  <c r="IA35" i="30" s="1"/>
  <c r="IH35" i="30" s="1"/>
  <c r="CK35" i="30"/>
  <c r="GJ42" i="30"/>
  <c r="IA42" i="30" s="1"/>
  <c r="IH42" i="30" s="1"/>
  <c r="CK42" i="30"/>
  <c r="AN20" i="64"/>
  <c r="BB20" i="64" s="1"/>
  <c r="II8" i="30"/>
  <c r="IQ8" i="30" s="1"/>
  <c r="AI14" i="64"/>
  <c r="HU8" i="30"/>
  <c r="P10" i="85" s="1"/>
  <c r="EF8" i="30"/>
  <c r="HH8" i="30" s="1"/>
  <c r="DH8" i="30"/>
  <c r="GV8" i="30" s="1"/>
  <c r="CL8" i="30"/>
  <c r="GL8" i="30" s="1"/>
  <c r="GK8" i="30"/>
  <c r="IJ8" i="30" s="1"/>
  <c r="IM8" i="30" s="1"/>
  <c r="A22" i="69"/>
  <c r="A26" i="69"/>
  <c r="A46" i="69"/>
  <c r="A62" i="69"/>
  <c r="A66" i="69"/>
  <c r="A78" i="69"/>
  <c r="A82" i="69"/>
  <c r="K41" i="85" l="1"/>
  <c r="U19" i="37"/>
  <c r="FL19" i="37" s="1"/>
  <c r="L19" i="85"/>
  <c r="AN13" i="64"/>
  <c r="J27" i="85"/>
  <c r="IK25" i="30"/>
  <c r="IN25" i="30" s="1"/>
  <c r="J23" i="85"/>
  <c r="IK21" i="30"/>
  <c r="IN21" i="30" s="1"/>
  <c r="J22" i="85"/>
  <c r="IK20" i="30"/>
  <c r="IN20" i="30" s="1"/>
  <c r="J40" i="85"/>
  <c r="IK38" i="30"/>
  <c r="IN38" i="30" s="1"/>
  <c r="J18" i="85"/>
  <c r="IK16" i="30"/>
  <c r="IN16" i="30" s="1"/>
  <c r="J32" i="85"/>
  <c r="J30" i="85"/>
  <c r="J33" i="85"/>
  <c r="J25" i="85"/>
  <c r="J38" i="85"/>
  <c r="J26" i="85"/>
  <c r="J39" i="85"/>
  <c r="AC20" i="85"/>
  <c r="AT20" i="85" s="1"/>
  <c r="AZ17" i="85"/>
  <c r="BA17" i="85" s="1"/>
  <c r="BB17" i="85" s="1"/>
  <c r="IR27" i="30"/>
  <c r="L43" i="85"/>
  <c r="IR22" i="30"/>
  <c r="L29" i="85"/>
  <c r="L34" i="85"/>
  <c r="U24" i="37"/>
  <c r="FL24" i="37" s="1"/>
  <c r="K24" i="85"/>
  <c r="L14" i="85"/>
  <c r="IR40" i="30"/>
  <c r="IR28" i="30"/>
  <c r="IR36" i="30"/>
  <c r="U43" i="37"/>
  <c r="FL43" i="37" s="1"/>
  <c r="K43" i="85"/>
  <c r="L28" i="85"/>
  <c r="L11" i="85"/>
  <c r="U42" i="37"/>
  <c r="FL42" i="37" s="1"/>
  <c r="K42" i="85"/>
  <c r="K14" i="85"/>
  <c r="IR21" i="30"/>
  <c r="K28" i="85"/>
  <c r="U11" i="37"/>
  <c r="FL11" i="37" s="1"/>
  <c r="Y11" i="85" s="1"/>
  <c r="K11" i="85"/>
  <c r="L42" i="85"/>
  <c r="V31" i="85"/>
  <c r="IU29" i="30"/>
  <c r="Y31" i="85" s="1"/>
  <c r="AG31" i="85" s="1"/>
  <c r="U13" i="37"/>
  <c r="FL13" i="37" s="1"/>
  <c r="K13" i="85"/>
  <c r="CE17" i="85"/>
  <c r="IR38" i="30"/>
  <c r="IR41" i="30"/>
  <c r="U29" i="37"/>
  <c r="FL29" i="37" s="1"/>
  <c r="K29" i="85"/>
  <c r="K34" i="85"/>
  <c r="L24" i="85"/>
  <c r="IR34" i="30"/>
  <c r="L13" i="85"/>
  <c r="II20" i="30"/>
  <c r="II30" i="30"/>
  <c r="IK8" i="30"/>
  <c r="IN8" i="30" s="1"/>
  <c r="FP15" i="37"/>
  <c r="AC15" i="85" s="1"/>
  <c r="AT15" i="85" s="1"/>
  <c r="FP37" i="37"/>
  <c r="AC37" i="85" s="1"/>
  <c r="AT37" i="85" s="1"/>
  <c r="II37" i="30"/>
  <c r="EH16" i="30"/>
  <c r="HJ16" i="30" s="1"/>
  <c r="DJ16" i="30"/>
  <c r="GX16" i="30" s="1"/>
  <c r="DI16" i="30"/>
  <c r="GW16" i="30" s="1"/>
  <c r="T18" i="37" s="1"/>
  <c r="FK18" i="37" s="1"/>
  <c r="EG16" i="30"/>
  <c r="HI16" i="30" s="1"/>
  <c r="EF18" i="30"/>
  <c r="HH18" i="30" s="1"/>
  <c r="DH18" i="30"/>
  <c r="GV18" i="30" s="1"/>
  <c r="S20" i="37" s="1"/>
  <c r="FJ20" i="37" s="1"/>
  <c r="FP16" i="37"/>
  <c r="AC16" i="85" s="1"/>
  <c r="AT16" i="85" s="1"/>
  <c r="FP12" i="37"/>
  <c r="AC12" i="85" s="1"/>
  <c r="AT12" i="85" s="1"/>
  <c r="FP44" i="37"/>
  <c r="AC44" i="85" s="1"/>
  <c r="AT44" i="85" s="1"/>
  <c r="FP21" i="37"/>
  <c r="AC21" i="85" s="1"/>
  <c r="AT21" i="85" s="1"/>
  <c r="EF13" i="30"/>
  <c r="HH13" i="30" s="1"/>
  <c r="AK14" i="64" s="1"/>
  <c r="DH13" i="30"/>
  <c r="GV13" i="30" s="1"/>
  <c r="AJ14" i="64" s="1"/>
  <c r="FP35" i="37"/>
  <c r="AC35" i="85" s="1"/>
  <c r="AT35" i="85" s="1"/>
  <c r="IO9" i="30"/>
  <c r="U14" i="37"/>
  <c r="FL14" i="37" s="1"/>
  <c r="Y14" i="85" s="1"/>
  <c r="IB37" i="30"/>
  <c r="IP37" i="30" s="1"/>
  <c r="Q39" i="85" s="1"/>
  <c r="CL18" i="30"/>
  <c r="GL18" i="30" s="1"/>
  <c r="IK18" i="30" s="1"/>
  <c r="IN18" i="30" s="1"/>
  <c r="GK18" i="30"/>
  <c r="IJ18" i="30" s="1"/>
  <c r="IM18" i="30" s="1"/>
  <c r="IL39" i="30"/>
  <c r="IS39" i="30" s="1"/>
  <c r="R41" i="85" s="1"/>
  <c r="V41" i="85" s="1"/>
  <c r="DI37" i="30"/>
  <c r="GW37" i="30" s="1"/>
  <c r="T39" i="37" s="1"/>
  <c r="FK39" i="37" s="1"/>
  <c r="EG37" i="30"/>
  <c r="HI37" i="30" s="1"/>
  <c r="S39" i="37"/>
  <c r="FJ39" i="37" s="1"/>
  <c r="IO40" i="30"/>
  <c r="IO22" i="30"/>
  <c r="U36" i="37"/>
  <c r="FL36" i="37" s="1"/>
  <c r="IL40" i="30"/>
  <c r="IS40" i="30" s="1"/>
  <c r="R42" i="85" s="1"/>
  <c r="EH37" i="30"/>
  <c r="HJ37" i="30" s="1"/>
  <c r="DJ37" i="30"/>
  <c r="GX37" i="30" s="1"/>
  <c r="K39" i="85" s="1"/>
  <c r="U41" i="37"/>
  <c r="FL41" i="37" s="1"/>
  <c r="IL41" i="30"/>
  <c r="IS41" i="30" s="1"/>
  <c r="R43" i="85" s="1"/>
  <c r="DH35" i="30"/>
  <c r="GV35" i="30" s="1"/>
  <c r="S37" i="37" s="1"/>
  <c r="FJ37" i="37" s="1"/>
  <c r="EF35" i="30"/>
  <c r="HH35" i="30" s="1"/>
  <c r="II14" i="30"/>
  <c r="DH14" i="30"/>
  <c r="GV14" i="30" s="1"/>
  <c r="S16" i="37" s="1"/>
  <c r="FJ16" i="37" s="1"/>
  <c r="EF14" i="30"/>
  <c r="HH14" i="30" s="1"/>
  <c r="DJ28" i="30"/>
  <c r="GX28" i="30" s="1"/>
  <c r="EH28" i="30"/>
  <c r="HJ28" i="30" s="1"/>
  <c r="DI31" i="30"/>
  <c r="GW31" i="30" s="1"/>
  <c r="T33" i="37" s="1"/>
  <c r="FK33" i="37" s="1"/>
  <c r="EG31" i="30"/>
  <c r="HI31" i="30" s="1"/>
  <c r="S15" i="37"/>
  <c r="FJ15" i="37" s="1"/>
  <c r="DI38" i="30"/>
  <c r="GW38" i="30" s="1"/>
  <c r="T40" i="37" s="1"/>
  <c r="FK40" i="37" s="1"/>
  <c r="EG38" i="30"/>
  <c r="HI38" i="30" s="1"/>
  <c r="DI25" i="30"/>
  <c r="GW25" i="30" s="1"/>
  <c r="T27" i="37" s="1"/>
  <c r="FK27" i="37" s="1"/>
  <c r="EG25" i="30"/>
  <c r="HI25" i="30" s="1"/>
  <c r="DJ30" i="30"/>
  <c r="GX30" i="30" s="1"/>
  <c r="EH30" i="30"/>
  <c r="HJ30" i="30" s="1"/>
  <c r="DI21" i="30"/>
  <c r="GW21" i="30" s="1"/>
  <c r="T23" i="37" s="1"/>
  <c r="FK23" i="37" s="1"/>
  <c r="EG21" i="30"/>
  <c r="HI21" i="30" s="1"/>
  <c r="EG28" i="30"/>
  <c r="HI28" i="30" s="1"/>
  <c r="DI28" i="30"/>
  <c r="GW28" i="30" s="1"/>
  <c r="T30" i="37" s="1"/>
  <c r="FK30" i="37" s="1"/>
  <c r="IB10" i="30"/>
  <c r="IP10" i="30" s="1"/>
  <c r="Q12" i="85" s="1"/>
  <c r="DH10" i="30"/>
  <c r="GV10" i="30" s="1"/>
  <c r="S12" i="37" s="1"/>
  <c r="FJ12" i="37" s="1"/>
  <c r="EF10" i="30"/>
  <c r="HH10" i="30" s="1"/>
  <c r="IO12" i="30"/>
  <c r="EH20" i="30"/>
  <c r="HJ20" i="30" s="1"/>
  <c r="DJ20" i="30"/>
  <c r="GX20" i="30" s="1"/>
  <c r="IO26" i="30"/>
  <c r="IL26" i="30"/>
  <c r="IS26" i="30" s="1"/>
  <c r="R28" i="85" s="1"/>
  <c r="U34" i="37"/>
  <c r="FL34" i="37" s="1"/>
  <c r="II25" i="30"/>
  <c r="IB25" i="30"/>
  <c r="IP25" i="30" s="1"/>
  <c r="Q27" i="85" s="1"/>
  <c r="DH42" i="30"/>
  <c r="GV42" i="30" s="1"/>
  <c r="S44" i="37" s="1"/>
  <c r="FJ44" i="37" s="1"/>
  <c r="EF42" i="30"/>
  <c r="HH42" i="30" s="1"/>
  <c r="DJ23" i="30"/>
  <c r="GX23" i="30" s="1"/>
  <c r="EH23" i="30"/>
  <c r="HJ23" i="30" s="1"/>
  <c r="DI20" i="30"/>
  <c r="GW20" i="30" s="1"/>
  <c r="T22" i="37" s="1"/>
  <c r="FK22" i="37" s="1"/>
  <c r="EG20" i="30"/>
  <c r="HI20" i="30" s="1"/>
  <c r="EH24" i="30"/>
  <c r="HJ24" i="30" s="1"/>
  <c r="DJ24" i="30"/>
  <c r="GX24" i="30" s="1"/>
  <c r="EG30" i="30"/>
  <c r="HI30" i="30" s="1"/>
  <c r="DI30" i="30"/>
  <c r="GW30" i="30" s="1"/>
  <c r="T32" i="37" s="1"/>
  <c r="FK32" i="37" s="1"/>
  <c r="EH36" i="30"/>
  <c r="HJ36" i="30" s="1"/>
  <c r="DJ36" i="30"/>
  <c r="GX36" i="30" s="1"/>
  <c r="II23" i="30"/>
  <c r="IB23" i="30"/>
  <c r="IP23" i="30" s="1"/>
  <c r="Q25" i="85" s="1"/>
  <c r="II16" i="30"/>
  <c r="IB16" i="30"/>
  <c r="IP16" i="30" s="1"/>
  <c r="Q18" i="85" s="1"/>
  <c r="IL17" i="30"/>
  <c r="IS17" i="30" s="1"/>
  <c r="R19" i="85" s="1"/>
  <c r="DJ31" i="30"/>
  <c r="GX31" i="30" s="1"/>
  <c r="EH31" i="30"/>
  <c r="HJ31" i="30" s="1"/>
  <c r="IL11" i="30"/>
  <c r="IS11" i="30" s="1"/>
  <c r="R13" i="85" s="1"/>
  <c r="EG23" i="30"/>
  <c r="HI23" i="30" s="1"/>
  <c r="DI23" i="30"/>
  <c r="GW23" i="30" s="1"/>
  <c r="T25" i="37" s="1"/>
  <c r="FK25" i="37" s="1"/>
  <c r="EG36" i="30"/>
  <c r="HI36" i="30" s="1"/>
  <c r="DI36" i="30"/>
  <c r="GW36" i="30" s="1"/>
  <c r="T38" i="37" s="1"/>
  <c r="FK38" i="37" s="1"/>
  <c r="DH19" i="30"/>
  <c r="GV19" i="30" s="1"/>
  <c r="S21" i="37" s="1"/>
  <c r="FJ21" i="37" s="1"/>
  <c r="EF19" i="30"/>
  <c r="HH19" i="30" s="1"/>
  <c r="IB36" i="30"/>
  <c r="IP36" i="30" s="1"/>
  <c r="Q38" i="85" s="1"/>
  <c r="EH38" i="30"/>
  <c r="HJ38" i="30" s="1"/>
  <c r="DJ38" i="30"/>
  <c r="GX38" i="30" s="1"/>
  <c r="DI24" i="30"/>
  <c r="GW24" i="30" s="1"/>
  <c r="T26" i="37" s="1"/>
  <c r="FK26" i="37" s="1"/>
  <c r="EG24" i="30"/>
  <c r="HI24" i="30" s="1"/>
  <c r="DJ25" i="30"/>
  <c r="GX25" i="30" s="1"/>
  <c r="EH25" i="30"/>
  <c r="HJ25" i="30" s="1"/>
  <c r="L27" i="85" s="1"/>
  <c r="R37" i="37"/>
  <c r="FI37" i="37" s="1"/>
  <c r="U28" i="37"/>
  <c r="FL28" i="37" s="1"/>
  <c r="II31" i="30"/>
  <c r="IB31" i="30"/>
  <c r="IP31" i="30" s="1"/>
  <c r="Q33" i="85" s="1"/>
  <c r="IB33" i="30"/>
  <c r="IP33" i="30" s="1"/>
  <c r="Q35" i="85" s="1"/>
  <c r="EF33" i="30"/>
  <c r="HH33" i="30" s="1"/>
  <c r="DH33" i="30"/>
  <c r="GV33" i="30" s="1"/>
  <c r="S35" i="37" s="1"/>
  <c r="FJ35" i="37" s="1"/>
  <c r="DJ21" i="30"/>
  <c r="GX21" i="30" s="1"/>
  <c r="EH21" i="30"/>
  <c r="HJ21" i="30" s="1"/>
  <c r="L23" i="85" s="1"/>
  <c r="II24" i="30"/>
  <c r="IB24" i="30"/>
  <c r="IP24" i="30" s="1"/>
  <c r="Q26" i="85" s="1"/>
  <c r="GK35" i="30"/>
  <c r="IJ35" i="30" s="1"/>
  <c r="IM35" i="30" s="1"/>
  <c r="CL35" i="30"/>
  <c r="GL35" i="30" s="1"/>
  <c r="GK14" i="30"/>
  <c r="IJ14" i="30" s="1"/>
  <c r="IM14" i="30" s="1"/>
  <c r="CL14" i="30"/>
  <c r="GL14" i="30" s="1"/>
  <c r="IK14" i="30" s="1"/>
  <c r="IN14" i="30" s="1"/>
  <c r="GK33" i="30"/>
  <c r="IJ33" i="30" s="1"/>
  <c r="IM33" i="30" s="1"/>
  <c r="CL33" i="30"/>
  <c r="GL33" i="30" s="1"/>
  <c r="GK10" i="30"/>
  <c r="IJ10" i="30" s="1"/>
  <c r="IM10" i="30" s="1"/>
  <c r="CL10" i="30"/>
  <c r="GL10" i="30" s="1"/>
  <c r="IK10" i="30" s="1"/>
  <c r="IN10" i="30" s="1"/>
  <c r="IO11" i="30"/>
  <c r="IL9" i="30"/>
  <c r="IS9" i="30" s="1"/>
  <c r="R11" i="85" s="1"/>
  <c r="IO41" i="30"/>
  <c r="IO32" i="30"/>
  <c r="IO34" i="30"/>
  <c r="IL27" i="30"/>
  <c r="IS27" i="30" s="1"/>
  <c r="R29" i="85" s="1"/>
  <c r="IB14" i="30"/>
  <c r="IP14" i="30" s="1"/>
  <c r="Q16" i="85" s="1"/>
  <c r="II10" i="30"/>
  <c r="IB42" i="30"/>
  <c r="IP42" i="30" s="1"/>
  <c r="Q44" i="85" s="1"/>
  <c r="GK13" i="30"/>
  <c r="IJ13" i="30" s="1"/>
  <c r="IM13" i="30" s="1"/>
  <c r="CL13" i="30"/>
  <c r="GL13" i="30" s="1"/>
  <c r="IK13" i="30" s="1"/>
  <c r="IN13" i="30" s="1"/>
  <c r="GK19" i="30"/>
  <c r="IJ19" i="30" s="1"/>
  <c r="IM19" i="30" s="1"/>
  <c r="CL19" i="30"/>
  <c r="GL19" i="30" s="1"/>
  <c r="IK19" i="30" s="1"/>
  <c r="IN19" i="30" s="1"/>
  <c r="IB35" i="30"/>
  <c r="IP35" i="30" s="1"/>
  <c r="Q37" i="85" s="1"/>
  <c r="IL32" i="30"/>
  <c r="IS32" i="30" s="1"/>
  <c r="R34" i="85" s="1"/>
  <c r="IL34" i="30"/>
  <c r="IS34" i="30" s="1"/>
  <c r="R36" i="85" s="1"/>
  <c r="IO27" i="30"/>
  <c r="GK42" i="30"/>
  <c r="IJ42" i="30" s="1"/>
  <c r="IM42" i="30" s="1"/>
  <c r="CL42" i="30"/>
  <c r="GL42" i="30" s="1"/>
  <c r="IK42" i="30" s="1"/>
  <c r="IN42" i="30" s="1"/>
  <c r="IO39" i="30"/>
  <c r="IL22" i="30"/>
  <c r="IS22" i="30" s="1"/>
  <c r="R24" i="85" s="1"/>
  <c r="IO17" i="30"/>
  <c r="IL12" i="30"/>
  <c r="IS12" i="30" s="1"/>
  <c r="R14" i="85" s="1"/>
  <c r="II42" i="30"/>
  <c r="II35" i="30"/>
  <c r="IB8" i="30"/>
  <c r="IP8" i="30" s="1"/>
  <c r="Q10" i="85" s="1"/>
  <c r="AI16" i="64"/>
  <c r="EG8" i="30"/>
  <c r="HI8" i="30" s="1"/>
  <c r="J10" i="85"/>
  <c r="DJ8" i="30"/>
  <c r="GX8" i="30" s="1"/>
  <c r="EH8" i="30"/>
  <c r="HJ8" i="30" s="1"/>
  <c r="DI8" i="30"/>
  <c r="GW8" i="30" s="1"/>
  <c r="A58" i="69"/>
  <c r="A50" i="69"/>
  <c r="A74" i="69"/>
  <c r="A42" i="69"/>
  <c r="A38" i="69"/>
  <c r="A70" i="69"/>
  <c r="A54" i="69"/>
  <c r="A30" i="69"/>
  <c r="A34" i="69"/>
  <c r="A84" i="72"/>
  <c r="A80" i="72"/>
  <c r="A76" i="72"/>
  <c r="A72" i="72"/>
  <c r="A68" i="72"/>
  <c r="A64" i="72"/>
  <c r="A60" i="72"/>
  <c r="A56" i="72"/>
  <c r="A52" i="72"/>
  <c r="A48" i="72"/>
  <c r="A44" i="72"/>
  <c r="A84" i="69"/>
  <c r="A80" i="69"/>
  <c r="A76" i="69"/>
  <c r="A72" i="69"/>
  <c r="A68" i="69"/>
  <c r="A64" i="69"/>
  <c r="A60" i="69"/>
  <c r="A56" i="69"/>
  <c r="A52" i="69"/>
  <c r="A48" i="69"/>
  <c r="A44" i="69"/>
  <c r="A82" i="72"/>
  <c r="A78" i="72"/>
  <c r="A74" i="72"/>
  <c r="A70" i="72"/>
  <c r="A66" i="72"/>
  <c r="A62" i="72"/>
  <c r="A58" i="72"/>
  <c r="A54" i="72"/>
  <c r="A50" i="72"/>
  <c r="A46" i="72"/>
  <c r="A42" i="72"/>
  <c r="A38" i="72"/>
  <c r="A34" i="72"/>
  <c r="A30" i="72"/>
  <c r="A26" i="72"/>
  <c r="A22" i="72"/>
  <c r="A18" i="72"/>
  <c r="A18" i="69"/>
  <c r="A14" i="72"/>
  <c r="A14" i="69"/>
  <c r="A10" i="72"/>
  <c r="A10" i="69"/>
  <c r="A6" i="72"/>
  <c r="A6" i="69"/>
  <c r="K27" i="85" l="1"/>
  <c r="L33" i="85"/>
  <c r="K40" i="85"/>
  <c r="AI15" i="64"/>
  <c r="AN14" i="64"/>
  <c r="L40" i="85"/>
  <c r="K18" i="85"/>
  <c r="J35" i="85"/>
  <c r="IK33" i="30"/>
  <c r="IN33" i="30" s="1"/>
  <c r="J37" i="85"/>
  <c r="IK35" i="30"/>
  <c r="IN35" i="30" s="1"/>
  <c r="AC36" i="65"/>
  <c r="K33" i="85"/>
  <c r="J44" i="85"/>
  <c r="J12" i="85"/>
  <c r="L18" i="85"/>
  <c r="L39" i="85"/>
  <c r="IR35" i="30"/>
  <c r="J15" i="85"/>
  <c r="V43" i="85"/>
  <c r="IU41" i="30"/>
  <c r="Y43" i="85" s="1"/>
  <c r="AG43" i="85" s="1"/>
  <c r="J16" i="85"/>
  <c r="IR31" i="30"/>
  <c r="L26" i="85"/>
  <c r="L25" i="85"/>
  <c r="V14" i="85"/>
  <c r="W14" i="85" s="1"/>
  <c r="IT12" i="30"/>
  <c r="X14" i="85" s="1"/>
  <c r="AG14" i="85" s="1"/>
  <c r="U30" i="37"/>
  <c r="FL30" i="37" s="1"/>
  <c r="K30" i="85"/>
  <c r="J20" i="85"/>
  <c r="V11" i="85"/>
  <c r="W11" i="85" s="1"/>
  <c r="IT9" i="30"/>
  <c r="X11" i="85" s="1"/>
  <c r="AG11" i="85" s="1"/>
  <c r="IR20" i="30"/>
  <c r="AZ31" i="85"/>
  <c r="BA31" i="85" s="1"/>
  <c r="BB31" i="85" s="1"/>
  <c r="IR42" i="30"/>
  <c r="IU39" i="30"/>
  <c r="Y41" i="85" s="1"/>
  <c r="V29" i="85"/>
  <c r="IU27" i="30"/>
  <c r="Y29" i="85" s="1"/>
  <c r="AG29" i="85" s="1"/>
  <c r="V36" i="85"/>
  <c r="IU34" i="30"/>
  <c r="Y36" i="85" s="1"/>
  <c r="AG36" i="85" s="1"/>
  <c r="IR24" i="30"/>
  <c r="IR23" i="30"/>
  <c r="U25" i="37"/>
  <c r="FL25" i="37" s="1"/>
  <c r="K25" i="85"/>
  <c r="V28" i="85"/>
  <c r="IU26" i="30"/>
  <c r="Y28" i="85" s="1"/>
  <c r="AG28" i="85" s="1"/>
  <c r="CP17" i="85"/>
  <c r="CQ17" i="85" s="1"/>
  <c r="CN17" i="85"/>
  <c r="CO17" i="85" s="1"/>
  <c r="CF17" i="85"/>
  <c r="CG17" i="85" s="1"/>
  <c r="CL17" i="85"/>
  <c r="CM17" i="85" s="1"/>
  <c r="CJ17" i="85"/>
  <c r="CK17" i="85" s="1"/>
  <c r="CR17" i="85"/>
  <c r="CS17" i="85" s="1"/>
  <c r="CH17" i="85"/>
  <c r="CI17" i="85" s="1"/>
  <c r="W31" i="85"/>
  <c r="J21" i="85"/>
  <c r="V13" i="85"/>
  <c r="IU11" i="30"/>
  <c r="Y13" i="85" s="1"/>
  <c r="AG13" i="85" s="1"/>
  <c r="U38" i="37"/>
  <c r="FL38" i="37" s="1"/>
  <c r="K38" i="85"/>
  <c r="IR25" i="30"/>
  <c r="U22" i="37"/>
  <c r="FL22" i="37" s="1"/>
  <c r="K22" i="85"/>
  <c r="L32" i="85"/>
  <c r="V24" i="85"/>
  <c r="IU22" i="30"/>
  <c r="Y24" i="85" s="1"/>
  <c r="AG24" i="85" s="1"/>
  <c r="IR37" i="30"/>
  <c r="V19" i="85"/>
  <c r="IU17" i="30"/>
  <c r="Y19" i="85" s="1"/>
  <c r="AG19" i="85" s="1"/>
  <c r="IQ10" i="30"/>
  <c r="V34" i="85"/>
  <c r="IU32" i="30"/>
  <c r="Y34" i="85" s="1"/>
  <c r="AG34" i="85" s="1"/>
  <c r="U23" i="37"/>
  <c r="FL23" i="37" s="1"/>
  <c r="K23" i="85"/>
  <c r="IR16" i="30"/>
  <c r="L38" i="85"/>
  <c r="U26" i="37"/>
  <c r="FL26" i="37" s="1"/>
  <c r="K26" i="85"/>
  <c r="L22" i="85"/>
  <c r="U32" i="37"/>
  <c r="FL32" i="37" s="1"/>
  <c r="K32" i="85"/>
  <c r="L30" i="85"/>
  <c r="IQ14" i="30"/>
  <c r="V42" i="85"/>
  <c r="IU40" i="30"/>
  <c r="Y42" i="85" s="1"/>
  <c r="AG42" i="85" s="1"/>
  <c r="IR30" i="30"/>
  <c r="IL31" i="30"/>
  <c r="IS31" i="30" s="1"/>
  <c r="R33" i="85" s="1"/>
  <c r="IO36" i="30"/>
  <c r="EH18" i="30"/>
  <c r="HJ18" i="30" s="1"/>
  <c r="DJ18" i="30"/>
  <c r="GX18" i="30" s="1"/>
  <c r="U18" i="37"/>
  <c r="FL18" i="37" s="1"/>
  <c r="II18" i="30"/>
  <c r="DI18" i="30"/>
  <c r="GW18" i="30" s="1"/>
  <c r="EG18" i="30"/>
  <c r="HI18" i="30" s="1"/>
  <c r="DJ13" i="30"/>
  <c r="GX13" i="30" s="1"/>
  <c r="AJ16" i="64" s="1"/>
  <c r="EH13" i="30"/>
  <c r="HJ13" i="30" s="1"/>
  <c r="U27" i="37"/>
  <c r="FL27" i="37" s="1"/>
  <c r="DI13" i="30"/>
  <c r="GW13" i="30" s="1"/>
  <c r="AJ15" i="64" s="1"/>
  <c r="EG13" i="30"/>
  <c r="HI13" i="30" s="1"/>
  <c r="AK15" i="64" s="1"/>
  <c r="IB18" i="30"/>
  <c r="IP18" i="30" s="1"/>
  <c r="T20" i="37"/>
  <c r="FK20" i="37" s="1"/>
  <c r="U39" i="37"/>
  <c r="FL39" i="37" s="1"/>
  <c r="IL30" i="30"/>
  <c r="IS30" i="30" s="1"/>
  <c r="R32" i="85" s="1"/>
  <c r="IL36" i="30"/>
  <c r="IS36" i="30" s="1"/>
  <c r="R38" i="85" s="1"/>
  <c r="IO37" i="30"/>
  <c r="IL37" i="30"/>
  <c r="IS37" i="30" s="1"/>
  <c r="R39" i="85" s="1"/>
  <c r="IO20" i="30"/>
  <c r="IO23" i="30"/>
  <c r="II33" i="30"/>
  <c r="IO25" i="30"/>
  <c r="IO16" i="30"/>
  <c r="IO24" i="30"/>
  <c r="IO30" i="30"/>
  <c r="DJ42" i="30"/>
  <c r="GX42" i="30" s="1"/>
  <c r="EH42" i="30"/>
  <c r="HJ42" i="30" s="1"/>
  <c r="T15" i="37"/>
  <c r="FK15" i="37" s="1"/>
  <c r="EG33" i="30"/>
  <c r="HI33" i="30" s="1"/>
  <c r="DI33" i="30"/>
  <c r="GW33" i="30" s="1"/>
  <c r="T35" i="37" s="1"/>
  <c r="FK35" i="37" s="1"/>
  <c r="DI35" i="30"/>
  <c r="GW35" i="30" s="1"/>
  <c r="T37" i="37" s="1"/>
  <c r="FK37" i="37" s="1"/>
  <c r="EG35" i="30"/>
  <c r="HI35" i="30" s="1"/>
  <c r="DJ19" i="30"/>
  <c r="GX19" i="30" s="1"/>
  <c r="EH19" i="30"/>
  <c r="HJ19" i="30" s="1"/>
  <c r="DJ14" i="30"/>
  <c r="GX14" i="30" s="1"/>
  <c r="EH14" i="30"/>
  <c r="HJ14" i="30" s="1"/>
  <c r="II13" i="30"/>
  <c r="IB13" i="30"/>
  <c r="IP13" i="30" s="1"/>
  <c r="Q15" i="85" s="1"/>
  <c r="DI42" i="30"/>
  <c r="GW42" i="30" s="1"/>
  <c r="T44" i="37" s="1"/>
  <c r="FK44" i="37" s="1"/>
  <c r="EG42" i="30"/>
  <c r="HI42" i="30" s="1"/>
  <c r="EH10" i="30"/>
  <c r="HJ10" i="30" s="1"/>
  <c r="DJ10" i="30"/>
  <c r="GX10" i="30" s="1"/>
  <c r="DI19" i="30"/>
  <c r="GW19" i="30" s="1"/>
  <c r="T21" i="37" s="1"/>
  <c r="FK21" i="37" s="1"/>
  <c r="EG19" i="30"/>
  <c r="HI19" i="30" s="1"/>
  <c r="EG10" i="30"/>
  <c r="HI10" i="30" s="1"/>
  <c r="DI10" i="30"/>
  <c r="GW10" i="30" s="1"/>
  <c r="T12" i="37" s="1"/>
  <c r="FK12" i="37" s="1"/>
  <c r="IL21" i="30"/>
  <c r="IS21" i="30" s="1"/>
  <c r="R23" i="85" s="1"/>
  <c r="EG14" i="30"/>
  <c r="HI14" i="30" s="1"/>
  <c r="DI14" i="30"/>
  <c r="GW14" i="30" s="1"/>
  <c r="T16" i="37" s="1"/>
  <c r="FK16" i="37" s="1"/>
  <c r="U40" i="37"/>
  <c r="FL40" i="37" s="1"/>
  <c r="U33" i="37"/>
  <c r="FL33" i="37" s="1"/>
  <c r="DJ33" i="30"/>
  <c r="GX33" i="30" s="1"/>
  <c r="EH33" i="30"/>
  <c r="HJ33" i="30" s="1"/>
  <c r="DJ35" i="30"/>
  <c r="GX35" i="30" s="1"/>
  <c r="EH35" i="30"/>
  <c r="HJ35" i="30" s="1"/>
  <c r="II19" i="30"/>
  <c r="IB19" i="30"/>
  <c r="IP19" i="30" s="1"/>
  <c r="Q21" i="85" s="1"/>
  <c r="IL38" i="30"/>
  <c r="IS38" i="30" s="1"/>
  <c r="R40" i="85" s="1"/>
  <c r="IL28" i="30"/>
  <c r="IS28" i="30" s="1"/>
  <c r="R30" i="85" s="1"/>
  <c r="IL16" i="30"/>
  <c r="IS16" i="30" s="1"/>
  <c r="R18" i="85" s="1"/>
  <c r="IO38" i="30"/>
  <c r="IL23" i="30"/>
  <c r="IS23" i="30" s="1"/>
  <c r="R25" i="85" s="1"/>
  <c r="IO31" i="30"/>
  <c r="IL25" i="30"/>
  <c r="IS25" i="30" s="1"/>
  <c r="R27" i="85" s="1"/>
  <c r="IL24" i="30"/>
  <c r="IS24" i="30" s="1"/>
  <c r="R26" i="85" s="1"/>
  <c r="IO28" i="30"/>
  <c r="IL20" i="30"/>
  <c r="IS20" i="30" s="1"/>
  <c r="R22" i="85" s="1"/>
  <c r="IO21" i="30"/>
  <c r="IO8" i="30"/>
  <c r="AK16" i="64"/>
  <c r="L10" i="85"/>
  <c r="K10" i="85"/>
  <c r="IL8" i="30"/>
  <c r="IS8" i="30" s="1"/>
  <c r="R10" i="85" s="1"/>
  <c r="A5" i="72"/>
  <c r="A5" i="69"/>
  <c r="A21" i="72"/>
  <c r="A21" i="69"/>
  <c r="A37" i="72"/>
  <c r="A37" i="69"/>
  <c r="A53" i="72"/>
  <c r="A53" i="69"/>
  <c r="A69" i="72"/>
  <c r="A69" i="69"/>
  <c r="A12" i="72"/>
  <c r="A12" i="69"/>
  <c r="A28" i="72"/>
  <c r="A28" i="69"/>
  <c r="A7" i="72"/>
  <c r="A7" i="69"/>
  <c r="A23" i="72"/>
  <c r="A23" i="69"/>
  <c r="A39" i="72"/>
  <c r="A39" i="69"/>
  <c r="A55" i="72"/>
  <c r="A55" i="69"/>
  <c r="A71" i="72"/>
  <c r="A71" i="69"/>
  <c r="A17" i="72"/>
  <c r="A17" i="69"/>
  <c r="A33" i="72"/>
  <c r="A33" i="69"/>
  <c r="A57" i="72"/>
  <c r="A57" i="69"/>
  <c r="A73" i="72"/>
  <c r="A73" i="69"/>
  <c r="A16" i="72"/>
  <c r="A16" i="69"/>
  <c r="A24" i="72"/>
  <c r="A24" i="69"/>
  <c r="A40" i="72"/>
  <c r="A40" i="69"/>
  <c r="A19" i="72"/>
  <c r="A19" i="69"/>
  <c r="A35" i="72"/>
  <c r="A35" i="69"/>
  <c r="A59" i="72"/>
  <c r="A59" i="69"/>
  <c r="A75" i="72"/>
  <c r="A75" i="69"/>
  <c r="A13" i="72"/>
  <c r="A13" i="69"/>
  <c r="A29" i="72"/>
  <c r="A29" i="69"/>
  <c r="A45" i="72"/>
  <c r="A45" i="69"/>
  <c r="A61" i="72"/>
  <c r="A61" i="69"/>
  <c r="A77" i="72"/>
  <c r="A77" i="69"/>
  <c r="A20" i="72"/>
  <c r="A20" i="69"/>
  <c r="A36" i="72"/>
  <c r="A36" i="69"/>
  <c r="A15" i="72"/>
  <c r="A15" i="69"/>
  <c r="A31" i="72"/>
  <c r="A31" i="69"/>
  <c r="A47" i="72"/>
  <c r="A47" i="69"/>
  <c r="A63" i="72"/>
  <c r="A63" i="69"/>
  <c r="A79" i="72"/>
  <c r="A79" i="69"/>
  <c r="A9" i="72"/>
  <c r="A9" i="69"/>
  <c r="A25" i="72"/>
  <c r="A25" i="69"/>
  <c r="A41" i="72"/>
  <c r="A41" i="69"/>
  <c r="A49" i="72"/>
  <c r="A49" i="69"/>
  <c r="A65" i="72"/>
  <c r="A65" i="69"/>
  <c r="A81" i="72"/>
  <c r="A81" i="69"/>
  <c r="A8" i="72"/>
  <c r="A8" i="69"/>
  <c r="A32" i="72"/>
  <c r="A32" i="69"/>
  <c r="A11" i="72"/>
  <c r="A11" i="69"/>
  <c r="A27" i="72"/>
  <c r="A27" i="69"/>
  <c r="A43" i="72"/>
  <c r="A43" i="69"/>
  <c r="A51" i="72"/>
  <c r="A51" i="69"/>
  <c r="A67" i="72"/>
  <c r="A67" i="69"/>
  <c r="A83" i="72"/>
  <c r="A83" i="69"/>
  <c r="V10" i="85" l="1"/>
  <c r="W10" i="85" s="1"/>
  <c r="AN15" i="64"/>
  <c r="AJ17" i="64"/>
  <c r="AN17" i="64" s="1"/>
  <c r="AG17" i="64" s="1"/>
  <c r="AH17" i="64" s="1"/>
  <c r="Q20" i="85"/>
  <c r="K20" i="85"/>
  <c r="AG41" i="85"/>
  <c r="W41" i="85"/>
  <c r="K37" i="85"/>
  <c r="W29" i="85"/>
  <c r="CE29" i="85" s="1"/>
  <c r="W34" i="85"/>
  <c r="K35" i="85"/>
  <c r="L44" i="85"/>
  <c r="W42" i="85"/>
  <c r="W13" i="85"/>
  <c r="W36" i="85"/>
  <c r="W43" i="85"/>
  <c r="AZ24" i="85"/>
  <c r="BA24" i="85" s="1"/>
  <c r="BB24" i="85" s="1"/>
  <c r="AZ42" i="85"/>
  <c r="BA42" i="85" s="1"/>
  <c r="BB42" i="85" s="1"/>
  <c r="W24" i="85"/>
  <c r="IT8" i="30"/>
  <c r="IR19" i="30"/>
  <c r="L16" i="85"/>
  <c r="L12" i="85"/>
  <c r="L21" i="85"/>
  <c r="IU30" i="30"/>
  <c r="Y32" i="85" s="1"/>
  <c r="AG32" i="85" s="1"/>
  <c r="IR33" i="30"/>
  <c r="V39" i="85"/>
  <c r="IU37" i="30"/>
  <c r="Y39" i="85" s="1"/>
  <c r="AG39" i="85" s="1"/>
  <c r="L15" i="85"/>
  <c r="IR18" i="30"/>
  <c r="AQ17" i="64" s="1"/>
  <c r="V38" i="85"/>
  <c r="IU36" i="30"/>
  <c r="Y38" i="85" s="1"/>
  <c r="AG38" i="85" s="1"/>
  <c r="CE11" i="85"/>
  <c r="W19" i="85"/>
  <c r="IU21" i="30"/>
  <c r="Y23" i="85" s="1"/>
  <c r="AG23" i="85" s="1"/>
  <c r="V33" i="85"/>
  <c r="IU31" i="30"/>
  <c r="Y33" i="85" s="1"/>
  <c r="AG33" i="85" s="1"/>
  <c r="L35" i="85"/>
  <c r="IQ13" i="30"/>
  <c r="AO17" i="64" s="1"/>
  <c r="U21" i="37"/>
  <c r="FL21" i="37" s="1"/>
  <c r="K21" i="85"/>
  <c r="V26" i="85"/>
  <c r="IU24" i="30"/>
  <c r="Y26" i="85" s="1"/>
  <c r="AG26" i="85" s="1"/>
  <c r="V25" i="85"/>
  <c r="IU23" i="30"/>
  <c r="Y25" i="85" s="1"/>
  <c r="AG25" i="85" s="1"/>
  <c r="K15" i="85"/>
  <c r="AZ13" i="85"/>
  <c r="BA13" i="85" s="1"/>
  <c r="BB13" i="85" s="1"/>
  <c r="CE31" i="85"/>
  <c r="AZ43" i="85"/>
  <c r="BA43" i="85" s="1"/>
  <c r="BB43" i="85" s="1"/>
  <c r="AZ11" i="85"/>
  <c r="BA11" i="85" s="1"/>
  <c r="BB11" i="85" s="1"/>
  <c r="AZ34" i="85"/>
  <c r="BA34" i="85" s="1"/>
  <c r="BB34" i="85" s="1"/>
  <c r="CT17" i="85"/>
  <c r="AZ28" i="85"/>
  <c r="BA28" i="85" s="1"/>
  <c r="BB28" i="85" s="1"/>
  <c r="AZ41" i="85"/>
  <c r="BA41" i="85" s="1"/>
  <c r="BB41" i="85" s="1"/>
  <c r="AZ29" i="85"/>
  <c r="BA29" i="85" s="1"/>
  <c r="BB29" i="85" s="1"/>
  <c r="AZ14" i="85"/>
  <c r="BA14" i="85" s="1"/>
  <c r="BB14" i="85" s="1"/>
  <c r="V18" i="85"/>
  <c r="IU16" i="30"/>
  <c r="Y18" i="85" s="1"/>
  <c r="AG18" i="85" s="1"/>
  <c r="V22" i="85"/>
  <c r="IU20" i="30"/>
  <c r="Y22" i="85" s="1"/>
  <c r="AG22" i="85" s="1"/>
  <c r="V30" i="85"/>
  <c r="IU28" i="30"/>
  <c r="Y30" i="85" s="1"/>
  <c r="AG30" i="85" s="1"/>
  <c r="V40" i="85"/>
  <c r="IU38" i="30"/>
  <c r="Y40" i="85" s="1"/>
  <c r="AG40" i="85" s="1"/>
  <c r="L37" i="85"/>
  <c r="K12" i="85"/>
  <c r="U16" i="37"/>
  <c r="FL16" i="37" s="1"/>
  <c r="Y16" i="85" s="1"/>
  <c r="K16" i="85"/>
  <c r="K44" i="85"/>
  <c r="V27" i="85"/>
  <c r="IU25" i="30"/>
  <c r="Y27" i="85" s="1"/>
  <c r="AG27" i="85" s="1"/>
  <c r="U20" i="37"/>
  <c r="FL20" i="37" s="1"/>
  <c r="L20" i="85"/>
  <c r="AZ36" i="85"/>
  <c r="BA36" i="85" s="1"/>
  <c r="BB36" i="85" s="1"/>
  <c r="V32" i="85"/>
  <c r="V23" i="85"/>
  <c r="AZ19" i="85"/>
  <c r="BA19" i="85" s="1"/>
  <c r="BB19" i="85" s="1"/>
  <c r="W28" i="85"/>
  <c r="CE14" i="85"/>
  <c r="U15" i="37"/>
  <c r="FL15" i="37" s="1"/>
  <c r="Y15" i="85" s="1"/>
  <c r="IO18" i="30"/>
  <c r="IL18" i="30"/>
  <c r="IS18" i="30" s="1"/>
  <c r="IL13" i="30"/>
  <c r="IS13" i="30" s="1"/>
  <c r="R15" i="85" s="1"/>
  <c r="IL14" i="30"/>
  <c r="IS14" i="30" s="1"/>
  <c r="R16" i="85" s="1"/>
  <c r="IO14" i="30"/>
  <c r="IO10" i="30"/>
  <c r="IO42" i="30"/>
  <c r="IL42" i="30"/>
  <c r="IS42" i="30" s="1"/>
  <c r="R44" i="85" s="1"/>
  <c r="IO33" i="30"/>
  <c r="IL33" i="30"/>
  <c r="IS33" i="30" s="1"/>
  <c r="R35" i="85" s="1"/>
  <c r="IO13" i="30"/>
  <c r="IL10" i="30"/>
  <c r="IS10" i="30" s="1"/>
  <c r="R12" i="85" s="1"/>
  <c r="U35" i="37"/>
  <c r="FL35" i="37" s="1"/>
  <c r="U44" i="37"/>
  <c r="FL44" i="37" s="1"/>
  <c r="U37" i="37"/>
  <c r="FL37" i="37" s="1"/>
  <c r="U12" i="37"/>
  <c r="FL12" i="37" s="1"/>
  <c r="Y12" i="85" s="1"/>
  <c r="IL19" i="30"/>
  <c r="IS19" i="30" s="1"/>
  <c r="R21" i="85" s="1"/>
  <c r="IL35" i="30"/>
  <c r="IS35" i="30" s="1"/>
  <c r="R37" i="85" s="1"/>
  <c r="IO19" i="30"/>
  <c r="IO35" i="30"/>
  <c r="AN16" i="64"/>
  <c r="DO10" i="37"/>
  <c r="DC10" i="37"/>
  <c r="DD10" i="37" s="1"/>
  <c r="DE10" i="37" s="1"/>
  <c r="DF10" i="37" s="1"/>
  <c r="DG10" i="37" s="1"/>
  <c r="DH10" i="37" s="1"/>
  <c r="DI10" i="37" s="1"/>
  <c r="DJ10" i="37" s="1"/>
  <c r="DK10" i="37" s="1"/>
  <c r="DL10" i="37" s="1"/>
  <c r="DM10" i="37" s="1"/>
  <c r="CR10" i="37"/>
  <c r="BS10" i="37"/>
  <c r="BT10" i="37" s="1"/>
  <c r="BU10" i="37" s="1"/>
  <c r="BV10" i="37" s="1"/>
  <c r="BW10" i="37" s="1"/>
  <c r="BX10" i="37" s="1"/>
  <c r="BY10" i="37" s="1"/>
  <c r="CB10" i="37" s="1"/>
  <c r="CC10" i="37" s="1"/>
  <c r="BJ10" i="37"/>
  <c r="AU10" i="37"/>
  <c r="AV10" i="37" s="1"/>
  <c r="AW10" i="37" s="1"/>
  <c r="AX10" i="37" s="1"/>
  <c r="AY10" i="37" s="1"/>
  <c r="AZ10" i="37" s="1"/>
  <c r="BA10" i="37" s="1"/>
  <c r="BB10" i="37" s="1"/>
  <c r="BC10" i="37" s="1"/>
  <c r="BD10" i="37" s="1"/>
  <c r="BE10" i="37" s="1"/>
  <c r="CS10" i="37" l="1"/>
  <c r="BA17" i="64"/>
  <c r="BB17" i="64" s="1"/>
  <c r="AJ18" i="64"/>
  <c r="AN18" i="64" s="1"/>
  <c r="AG18" i="64" s="1"/>
  <c r="AG19" i="64" s="1"/>
  <c r="AH19" i="64" s="1"/>
  <c r="R20" i="85"/>
  <c r="V20" i="85" s="1"/>
  <c r="W32" i="85"/>
  <c r="CE32" i="85" s="1"/>
  <c r="CE13" i="85"/>
  <c r="CL13" i="85" s="1"/>
  <c r="CM13" i="85" s="1"/>
  <c r="CE34" i="85"/>
  <c r="CF34" i="85" s="1"/>
  <c r="CG34" i="85" s="1"/>
  <c r="CE42" i="85"/>
  <c r="CH42" i="85" s="1"/>
  <c r="CI42" i="85" s="1"/>
  <c r="CE43" i="85"/>
  <c r="CN43" i="85" s="1"/>
  <c r="CO43" i="85" s="1"/>
  <c r="CE36" i="85"/>
  <c r="CL36" i="85" s="1"/>
  <c r="CM36" i="85" s="1"/>
  <c r="W23" i="85"/>
  <c r="W40" i="85"/>
  <c r="W38" i="85"/>
  <c r="BK10" i="37"/>
  <c r="BL10" i="37" s="1"/>
  <c r="BM10" i="37" s="1"/>
  <c r="BN10" i="37" s="1"/>
  <c r="BO10" i="37" s="1"/>
  <c r="BP10" i="37" s="1"/>
  <c r="BQ10" i="37" s="1"/>
  <c r="W30" i="85"/>
  <c r="W33" i="85"/>
  <c r="W22" i="85"/>
  <c r="W39" i="85"/>
  <c r="W27" i="85"/>
  <c r="W25" i="85"/>
  <c r="AZ18" i="85"/>
  <c r="BA18" i="85" s="1"/>
  <c r="BB18" i="85" s="1"/>
  <c r="AZ26" i="85"/>
  <c r="BA26" i="85" s="1"/>
  <c r="BB26" i="85" s="1"/>
  <c r="AZ27" i="85"/>
  <c r="BA27" i="85" s="1"/>
  <c r="BB27" i="85" s="1"/>
  <c r="W26" i="85"/>
  <c r="W18" i="85"/>
  <c r="AZ25" i="85"/>
  <c r="BA25" i="85" s="1"/>
  <c r="BB25" i="85" s="1"/>
  <c r="CN29" i="85"/>
  <c r="CO29" i="85" s="1"/>
  <c r="CL29" i="85"/>
  <c r="CM29" i="85" s="1"/>
  <c r="CH29" i="85"/>
  <c r="CI29" i="85" s="1"/>
  <c r="CJ29" i="85"/>
  <c r="CK29" i="85" s="1"/>
  <c r="CP29" i="85"/>
  <c r="CQ29" i="85" s="1"/>
  <c r="CF29" i="85"/>
  <c r="CG29" i="85" s="1"/>
  <c r="CR29" i="85"/>
  <c r="CS29" i="85" s="1"/>
  <c r="AZ23" i="85"/>
  <c r="BA23" i="85" s="1"/>
  <c r="BB23" i="85" s="1"/>
  <c r="AZ39" i="85"/>
  <c r="BA39" i="85" s="1"/>
  <c r="BB39" i="85" s="1"/>
  <c r="AZ32" i="85"/>
  <c r="BA32" i="85" s="1"/>
  <c r="BB32" i="85" s="1"/>
  <c r="V35" i="85"/>
  <c r="IU33" i="30"/>
  <c r="V16" i="85"/>
  <c r="W16" i="85" s="1"/>
  <c r="IT14" i="30"/>
  <c r="X16" i="85" s="1"/>
  <c r="AG16" i="85" s="1"/>
  <c r="V37" i="85"/>
  <c r="IU35" i="30"/>
  <c r="Y37" i="85" s="1"/>
  <c r="AG37" i="85" s="1"/>
  <c r="AZ22" i="85"/>
  <c r="BA22" i="85" s="1"/>
  <c r="BB22" i="85" s="1"/>
  <c r="AZ40" i="85"/>
  <c r="BA40" i="85" s="1"/>
  <c r="BB40" i="85" s="1"/>
  <c r="AZ33" i="85"/>
  <c r="BA33" i="85" s="1"/>
  <c r="BB33" i="85" s="1"/>
  <c r="CJ31" i="85"/>
  <c r="CK31" i="85" s="1"/>
  <c r="CP31" i="85"/>
  <c r="CQ31" i="85" s="1"/>
  <c r="CR31" i="85"/>
  <c r="CS31" i="85" s="1"/>
  <c r="CN31" i="85"/>
  <c r="CO31" i="85" s="1"/>
  <c r="CL31" i="85"/>
  <c r="CM31" i="85" s="1"/>
  <c r="CF31" i="85"/>
  <c r="CG31" i="85" s="1"/>
  <c r="CH31" i="85"/>
  <c r="CI31" i="85" s="1"/>
  <c r="CE19" i="85"/>
  <c r="CN11" i="85"/>
  <c r="CO11" i="85" s="1"/>
  <c r="CH11" i="85"/>
  <c r="CI11" i="85" s="1"/>
  <c r="CP11" i="85"/>
  <c r="CQ11" i="85" s="1"/>
  <c r="CR11" i="85"/>
  <c r="CS11" i="85" s="1"/>
  <c r="CL11" i="85"/>
  <c r="CM11" i="85" s="1"/>
  <c r="CF11" i="85"/>
  <c r="CG11" i="85" s="1"/>
  <c r="CJ11" i="85"/>
  <c r="CK11" i="85" s="1"/>
  <c r="CE24" i="85"/>
  <c r="IU18" i="30"/>
  <c r="V21" i="85"/>
  <c r="IU19" i="30"/>
  <c r="Y21" i="85" s="1"/>
  <c r="AG21" i="85" s="1"/>
  <c r="V15" i="85"/>
  <c r="W15" i="85" s="1"/>
  <c r="IT13" i="30"/>
  <c r="AO18" i="64" s="1"/>
  <c r="V44" i="85"/>
  <c r="IU42" i="30"/>
  <c r="Y44" i="85" s="1"/>
  <c r="AG44" i="85" s="1"/>
  <c r="CE41" i="85"/>
  <c r="Y35" i="85"/>
  <c r="AG35" i="85" s="1"/>
  <c r="V12" i="85"/>
  <c r="W12" i="85" s="1"/>
  <c r="IT10" i="30"/>
  <c r="X12" i="85" s="1"/>
  <c r="CL14" i="85"/>
  <c r="CM14" i="85" s="1"/>
  <c r="CF14" i="85"/>
  <c r="CG14" i="85" s="1"/>
  <c r="CN14" i="85"/>
  <c r="CO14" i="85" s="1"/>
  <c r="CP14" i="85"/>
  <c r="CQ14" i="85" s="1"/>
  <c r="CR14" i="85"/>
  <c r="CS14" i="85" s="1"/>
  <c r="CH14" i="85"/>
  <c r="CI14" i="85" s="1"/>
  <c r="CJ14" i="85"/>
  <c r="CK14" i="85" s="1"/>
  <c r="CE28" i="85"/>
  <c r="AZ30" i="85"/>
  <c r="BA30" i="85" s="1"/>
  <c r="BB30" i="85" s="1"/>
  <c r="AZ38" i="85"/>
  <c r="BA38" i="85" s="1"/>
  <c r="BB38" i="85" s="1"/>
  <c r="CL34" i="85"/>
  <c r="CM34" i="85" s="1"/>
  <c r="DP10" i="37"/>
  <c r="DQ10" i="37" s="1"/>
  <c r="DR10" i="37" s="1"/>
  <c r="DS10" i="37" s="1"/>
  <c r="DT10" i="37" s="1"/>
  <c r="DU10" i="37" s="1"/>
  <c r="DV10" i="37" s="1"/>
  <c r="DW10" i="37" s="1"/>
  <c r="DX10" i="37" s="1"/>
  <c r="DY10" i="37" s="1"/>
  <c r="AJ10" i="37"/>
  <c r="CJ36" i="85" l="1"/>
  <c r="CK36" i="85" s="1"/>
  <c r="AG20" i="64"/>
  <c r="AG21" i="64" s="1"/>
  <c r="AG22" i="64" s="1"/>
  <c r="CJ42" i="85"/>
  <c r="CK42" i="85" s="1"/>
  <c r="CP42" i="85"/>
  <c r="CQ42" i="85" s="1"/>
  <c r="CN42" i="85"/>
  <c r="CO42" i="85" s="1"/>
  <c r="CF42" i="85"/>
  <c r="CG42" i="85" s="1"/>
  <c r="AH18" i="64"/>
  <c r="X15" i="85"/>
  <c r="AG15" i="85" s="1"/>
  <c r="CH34" i="85"/>
  <c r="CI34" i="85" s="1"/>
  <c r="CP43" i="85"/>
  <c r="CQ43" i="85" s="1"/>
  <c r="CL43" i="85"/>
  <c r="CM43" i="85" s="1"/>
  <c r="CN34" i="85"/>
  <c r="CO34" i="85" s="1"/>
  <c r="CH43" i="85"/>
  <c r="CI43" i="85" s="1"/>
  <c r="CR34" i="85"/>
  <c r="CS34" i="85" s="1"/>
  <c r="W37" i="85"/>
  <c r="CR36" i="85"/>
  <c r="CS36" i="85" s="1"/>
  <c r="CP36" i="85"/>
  <c r="CQ36" i="85" s="1"/>
  <c r="CN36" i="85"/>
  <c r="CO36" i="85" s="1"/>
  <c r="CR13" i="85"/>
  <c r="CS13" i="85" s="1"/>
  <c r="CH13" i="85"/>
  <c r="CI13" i="85" s="1"/>
  <c r="CJ13" i="85"/>
  <c r="CK13" i="85" s="1"/>
  <c r="CR42" i="85"/>
  <c r="CS42" i="85" s="1"/>
  <c r="CL42" i="85"/>
  <c r="CM42" i="85" s="1"/>
  <c r="CJ43" i="85"/>
  <c r="CK43" i="85" s="1"/>
  <c r="CR43" i="85"/>
  <c r="CS43" i="85" s="1"/>
  <c r="CP34" i="85"/>
  <c r="CQ34" i="85" s="1"/>
  <c r="CF36" i="85"/>
  <c r="CG36" i="85" s="1"/>
  <c r="CP13" i="85"/>
  <c r="CQ13" i="85" s="1"/>
  <c r="CN13" i="85"/>
  <c r="CO13" i="85" s="1"/>
  <c r="CF43" i="85"/>
  <c r="CG43" i="85" s="1"/>
  <c r="CJ34" i="85"/>
  <c r="CK34" i="85" s="1"/>
  <c r="CH36" i="85"/>
  <c r="CI36" i="85" s="1"/>
  <c r="CF13" i="85"/>
  <c r="CG13" i="85" s="1"/>
  <c r="CE27" i="85"/>
  <c r="CF27" i="85" s="1"/>
  <c r="CG27" i="85" s="1"/>
  <c r="CE30" i="85"/>
  <c r="CP30" i="85" s="1"/>
  <c r="CQ30" i="85" s="1"/>
  <c r="CE23" i="85"/>
  <c r="CH23" i="85" s="1"/>
  <c r="CI23" i="85" s="1"/>
  <c r="CE39" i="85"/>
  <c r="CN39" i="85" s="1"/>
  <c r="CO39" i="85" s="1"/>
  <c r="CE22" i="85"/>
  <c r="CJ22" i="85" s="1"/>
  <c r="CK22" i="85" s="1"/>
  <c r="CE38" i="85"/>
  <c r="CR38" i="85" s="1"/>
  <c r="CS38" i="85" s="1"/>
  <c r="CE25" i="85"/>
  <c r="CJ25" i="85" s="1"/>
  <c r="CK25" i="85" s="1"/>
  <c r="CE33" i="85"/>
  <c r="CJ33" i="85" s="1"/>
  <c r="CK33" i="85" s="1"/>
  <c r="CE40" i="85"/>
  <c r="CL40" i="85" s="1"/>
  <c r="CM40" i="85" s="1"/>
  <c r="AG12" i="85"/>
  <c r="I23" i="65"/>
  <c r="CE10" i="85"/>
  <c r="Y20" i="85"/>
  <c r="AG20" i="85" s="1"/>
  <c r="AZ20" i="85" s="1"/>
  <c r="BA20" i="85" s="1"/>
  <c r="AQ18" i="64"/>
  <c r="BA18" i="64" s="1"/>
  <c r="BB18" i="64" s="1"/>
  <c r="CT10" i="37"/>
  <c r="CU10" i="37" s="1"/>
  <c r="CV10" i="37" s="1"/>
  <c r="W44" i="85"/>
  <c r="W35" i="85"/>
  <c r="CT14" i="85"/>
  <c r="AZ21" i="85"/>
  <c r="BA21" i="85" s="1"/>
  <c r="BB21" i="85" s="1"/>
  <c r="CE12" i="85"/>
  <c r="CE16" i="85"/>
  <c r="AZ15" i="85"/>
  <c r="BA15" i="85" s="1"/>
  <c r="CT31" i="85"/>
  <c r="AZ16" i="85"/>
  <c r="BA16" i="85" s="1"/>
  <c r="BB16" i="85" s="1"/>
  <c r="CR28" i="85"/>
  <c r="CS28" i="85" s="1"/>
  <c r="CH28" i="85"/>
  <c r="CI28" i="85" s="1"/>
  <c r="CL28" i="85"/>
  <c r="CM28" i="85" s="1"/>
  <c r="CJ28" i="85"/>
  <c r="CK28" i="85" s="1"/>
  <c r="CF28" i="85"/>
  <c r="CG28" i="85" s="1"/>
  <c r="CN28" i="85"/>
  <c r="CO28" i="85" s="1"/>
  <c r="CP28" i="85"/>
  <c r="CQ28" i="85" s="1"/>
  <c r="AZ12" i="85"/>
  <c r="BA12" i="85" s="1"/>
  <c r="AZ35" i="85"/>
  <c r="BA35" i="85" s="1"/>
  <c r="BB35" i="85" s="1"/>
  <c r="CH41" i="85"/>
  <c r="CI41" i="85" s="1"/>
  <c r="CP41" i="85"/>
  <c r="CQ41" i="85" s="1"/>
  <c r="CF41" i="85"/>
  <c r="CG41" i="85" s="1"/>
  <c r="CN41" i="85"/>
  <c r="CO41" i="85" s="1"/>
  <c r="CL41" i="85"/>
  <c r="CM41" i="85" s="1"/>
  <c r="CR41" i="85"/>
  <c r="CS41" i="85" s="1"/>
  <c r="CJ41" i="85"/>
  <c r="CK41" i="85" s="1"/>
  <c r="CE15" i="85"/>
  <c r="CF19" i="85"/>
  <c r="CG19" i="85" s="1"/>
  <c r="CR19" i="85"/>
  <c r="CS19" i="85" s="1"/>
  <c r="CL19" i="85"/>
  <c r="CM19" i="85" s="1"/>
  <c r="CJ19" i="85"/>
  <c r="CK19" i="85" s="1"/>
  <c r="CP19" i="85"/>
  <c r="CQ19" i="85" s="1"/>
  <c r="CN19" i="85"/>
  <c r="CO19" i="85" s="1"/>
  <c r="CH19" i="85"/>
  <c r="CI19" i="85" s="1"/>
  <c r="CE26" i="85"/>
  <c r="AZ44" i="85"/>
  <c r="BA44" i="85" s="1"/>
  <c r="BB44" i="85" s="1"/>
  <c r="AZ37" i="85"/>
  <c r="BA37" i="85" s="1"/>
  <c r="BB37" i="85" s="1"/>
  <c r="W21" i="85"/>
  <c r="CL24" i="85"/>
  <c r="CM24" i="85" s="1"/>
  <c r="CJ24" i="85"/>
  <c r="CK24" i="85" s="1"/>
  <c r="CN24" i="85"/>
  <c r="CO24" i="85" s="1"/>
  <c r="CR24" i="85"/>
  <c r="CS24" i="85" s="1"/>
  <c r="CP24" i="85"/>
  <c r="CQ24" i="85" s="1"/>
  <c r="CH24" i="85"/>
  <c r="CI24" i="85" s="1"/>
  <c r="CF24" i="85"/>
  <c r="CG24" i="85" s="1"/>
  <c r="CT11" i="85"/>
  <c r="CN32" i="85"/>
  <c r="CO32" i="85" s="1"/>
  <c r="CL32" i="85"/>
  <c r="CM32" i="85" s="1"/>
  <c r="CJ32" i="85"/>
  <c r="CK32" i="85" s="1"/>
  <c r="CF32" i="85"/>
  <c r="CG32" i="85" s="1"/>
  <c r="CR32" i="85"/>
  <c r="CS32" i="85" s="1"/>
  <c r="CH32" i="85"/>
  <c r="CI32" i="85" s="1"/>
  <c r="CP32" i="85"/>
  <c r="CQ32" i="85" s="1"/>
  <c r="CT29" i="85"/>
  <c r="CE18" i="85"/>
  <c r="AK10" i="37"/>
  <c r="AL10" i="37" s="1"/>
  <c r="AM10" i="37" s="1"/>
  <c r="AN10" i="37" s="1"/>
  <c r="AO10" i="37" s="1"/>
  <c r="AP10" i="37" s="1"/>
  <c r="AQ10" i="37" s="1"/>
  <c r="AR10" i="37" s="1"/>
  <c r="AS10" i="37" s="1"/>
  <c r="AG23" i="64"/>
  <c r="BB15" i="85" l="1"/>
  <c r="AH20" i="64"/>
  <c r="CH27" i="85"/>
  <c r="CI27" i="85" s="1"/>
  <c r="CN23" i="85"/>
  <c r="CO23" i="85" s="1"/>
  <c r="CJ23" i="85"/>
  <c r="CK23" i="85" s="1"/>
  <c r="CJ38" i="85"/>
  <c r="CK38" i="85" s="1"/>
  <c r="CH30" i="85"/>
  <c r="CI30" i="85" s="1"/>
  <c r="CJ40" i="85"/>
  <c r="CK40" i="85" s="1"/>
  <c r="CP22" i="85"/>
  <c r="CQ22" i="85" s="1"/>
  <c r="CF33" i="85"/>
  <c r="CG33" i="85" s="1"/>
  <c r="CR23" i="85"/>
  <c r="CS23" i="85" s="1"/>
  <c r="CN27" i="85"/>
  <c r="CO27" i="85" s="1"/>
  <c r="CL23" i="85"/>
  <c r="CM23" i="85" s="1"/>
  <c r="CF23" i="85"/>
  <c r="CG23" i="85" s="1"/>
  <c r="CH22" i="85"/>
  <c r="CI22" i="85" s="1"/>
  <c r="CH40" i="85"/>
  <c r="CI40" i="85" s="1"/>
  <c r="CP23" i="85"/>
  <c r="CQ23" i="85" s="1"/>
  <c r="CR39" i="85"/>
  <c r="CS39" i="85" s="1"/>
  <c r="CL30" i="85"/>
  <c r="CM30" i="85" s="1"/>
  <c r="CT13" i="85"/>
  <c r="CT42" i="85"/>
  <c r="CT36" i="85"/>
  <c r="CN22" i="85"/>
  <c r="CO22" i="85" s="1"/>
  <c r="CN40" i="85"/>
  <c r="CO40" i="85" s="1"/>
  <c r="CJ27" i="85"/>
  <c r="CK27" i="85" s="1"/>
  <c r="W20" i="85"/>
  <c r="CL27" i="85"/>
  <c r="CM27" i="85" s="1"/>
  <c r="CR22" i="85"/>
  <c r="CS22" i="85" s="1"/>
  <c r="CF22" i="85"/>
  <c r="CG22" i="85" s="1"/>
  <c r="CF40" i="85"/>
  <c r="CG40" i="85" s="1"/>
  <c r="CR40" i="85"/>
  <c r="CS40" i="85" s="1"/>
  <c r="CR27" i="85"/>
  <c r="CS27" i="85" s="1"/>
  <c r="CL22" i="85"/>
  <c r="CM22" i="85" s="1"/>
  <c r="CP40" i="85"/>
  <c r="CQ40" i="85" s="1"/>
  <c r="CP27" i="85"/>
  <c r="CQ27" i="85" s="1"/>
  <c r="CT34" i="85"/>
  <c r="BB12" i="85"/>
  <c r="CT43" i="85"/>
  <c r="CN38" i="85"/>
  <c r="CO38" i="85" s="1"/>
  <c r="CH39" i="85"/>
  <c r="CI39" i="85" s="1"/>
  <c r="CH33" i="85"/>
  <c r="CI33" i="85" s="1"/>
  <c r="CR30" i="85"/>
  <c r="CS30" i="85" s="1"/>
  <c r="CP38" i="85"/>
  <c r="CQ38" i="85" s="1"/>
  <c r="CJ39" i="85"/>
  <c r="CK39" i="85" s="1"/>
  <c r="CR33" i="85"/>
  <c r="CS33" i="85" s="1"/>
  <c r="CF30" i="85"/>
  <c r="CG30" i="85" s="1"/>
  <c r="CL38" i="85"/>
  <c r="CM38" i="85" s="1"/>
  <c r="CH38" i="85"/>
  <c r="CI38" i="85" s="1"/>
  <c r="CF39" i="85"/>
  <c r="CG39" i="85" s="1"/>
  <c r="CL39" i="85"/>
  <c r="CM39" i="85" s="1"/>
  <c r="CN33" i="85"/>
  <c r="CO33" i="85" s="1"/>
  <c r="CP33" i="85"/>
  <c r="CQ33" i="85" s="1"/>
  <c r="CJ30" i="85"/>
  <c r="CK30" i="85" s="1"/>
  <c r="CF38" i="85"/>
  <c r="CG38" i="85" s="1"/>
  <c r="CP39" i="85"/>
  <c r="CQ39" i="85" s="1"/>
  <c r="CL33" i="85"/>
  <c r="CM33" i="85" s="1"/>
  <c r="CN30" i="85"/>
  <c r="CO30" i="85" s="1"/>
  <c r="CN25" i="85"/>
  <c r="CO25" i="85" s="1"/>
  <c r="CH25" i="85"/>
  <c r="CI25" i="85" s="1"/>
  <c r="CP25" i="85"/>
  <c r="CQ25" i="85" s="1"/>
  <c r="CF25" i="85"/>
  <c r="CG25" i="85" s="1"/>
  <c r="CL25" i="85"/>
  <c r="CM25" i="85" s="1"/>
  <c r="CR25" i="85"/>
  <c r="CS25" i="85" s="1"/>
  <c r="CE44" i="85"/>
  <c r="CF44" i="85" s="1"/>
  <c r="CG44" i="85" s="1"/>
  <c r="CE35" i="85"/>
  <c r="CF35" i="85" s="1"/>
  <c r="CG35" i="85" s="1"/>
  <c r="AC4" i="65"/>
  <c r="AC25" i="65"/>
  <c r="BB20" i="85"/>
  <c r="AC19" i="65"/>
  <c r="CW10" i="37"/>
  <c r="CX10" i="37" s="1"/>
  <c r="CT32" i="85"/>
  <c r="CH18" i="85"/>
  <c r="CI18" i="85" s="1"/>
  <c r="CR18" i="85"/>
  <c r="CS18" i="85" s="1"/>
  <c r="CJ18" i="85"/>
  <c r="CK18" i="85" s="1"/>
  <c r="CN18" i="85"/>
  <c r="CO18" i="85" s="1"/>
  <c r="CL18" i="85"/>
  <c r="CM18" i="85" s="1"/>
  <c r="CP18" i="85"/>
  <c r="CQ18" i="85" s="1"/>
  <c r="CF18" i="85"/>
  <c r="CG18" i="85" s="1"/>
  <c r="CE37" i="85"/>
  <c r="CT24" i="85"/>
  <c r="CT19" i="85"/>
  <c r="CT41" i="85"/>
  <c r="CL16" i="85"/>
  <c r="CM16" i="85" s="1"/>
  <c r="CF16" i="85"/>
  <c r="CG16" i="85" s="1"/>
  <c r="CN16" i="85"/>
  <c r="CO16" i="85" s="1"/>
  <c r="CH16" i="85"/>
  <c r="CI16" i="85" s="1"/>
  <c r="CP16" i="85"/>
  <c r="CQ16" i="85" s="1"/>
  <c r="CJ16" i="85"/>
  <c r="CK16" i="85" s="1"/>
  <c r="CR16" i="85"/>
  <c r="CS16" i="85" s="1"/>
  <c r="CP44" i="85"/>
  <c r="CQ44" i="85" s="1"/>
  <c r="CE21" i="85"/>
  <c r="CE20" i="85"/>
  <c r="CL26" i="85"/>
  <c r="CM26" i="85" s="1"/>
  <c r="CN26" i="85"/>
  <c r="CO26" i="85" s="1"/>
  <c r="CJ26" i="85"/>
  <c r="CK26" i="85" s="1"/>
  <c r="CP26" i="85"/>
  <c r="CQ26" i="85" s="1"/>
  <c r="CH26" i="85"/>
  <c r="CI26" i="85" s="1"/>
  <c r="CF26" i="85"/>
  <c r="CG26" i="85" s="1"/>
  <c r="CR26" i="85"/>
  <c r="CS26" i="85" s="1"/>
  <c r="CH15" i="85"/>
  <c r="CI15" i="85" s="1"/>
  <c r="CP15" i="85"/>
  <c r="CQ15" i="85" s="1"/>
  <c r="CF15" i="85"/>
  <c r="CG15" i="85" s="1"/>
  <c r="CN15" i="85"/>
  <c r="CO15" i="85" s="1"/>
  <c r="CL15" i="85"/>
  <c r="CM15" i="85" s="1"/>
  <c r="CR15" i="85"/>
  <c r="CS15" i="85" s="1"/>
  <c r="CJ15" i="85"/>
  <c r="CK15" i="85" s="1"/>
  <c r="CT28" i="85"/>
  <c r="CH12" i="85"/>
  <c r="CI12" i="85" s="1"/>
  <c r="CN12" i="85"/>
  <c r="CO12" i="85" s="1"/>
  <c r="CR12" i="85"/>
  <c r="CS12" i="85" s="1"/>
  <c r="CF12" i="85"/>
  <c r="CG12" i="85" s="1"/>
  <c r="CP12" i="85"/>
  <c r="CQ12" i="85" s="1"/>
  <c r="CJ12" i="85"/>
  <c r="CK12" i="85" s="1"/>
  <c r="CL12" i="85"/>
  <c r="CM12" i="85" s="1"/>
  <c r="I10" i="37"/>
  <c r="EW10" i="37" s="1"/>
  <c r="CT33" i="85" l="1"/>
  <c r="CT40" i="85"/>
  <c r="CN44" i="85"/>
  <c r="CO44" i="85" s="1"/>
  <c r="CR44" i="85"/>
  <c r="CS44" i="85" s="1"/>
  <c r="CJ44" i="85"/>
  <c r="CK44" i="85" s="1"/>
  <c r="CH44" i="85"/>
  <c r="CI44" i="85" s="1"/>
  <c r="CT27" i="85"/>
  <c r="CL44" i="85"/>
  <c r="CM44" i="85" s="1"/>
  <c r="CT38" i="85"/>
  <c r="CT22" i="85"/>
  <c r="CT23" i="85"/>
  <c r="CT30" i="85"/>
  <c r="CT39" i="85"/>
  <c r="CT25" i="85"/>
  <c r="CN35" i="85"/>
  <c r="CO35" i="85" s="1"/>
  <c r="CP35" i="85"/>
  <c r="CQ35" i="85" s="1"/>
  <c r="CH35" i="85"/>
  <c r="CI35" i="85" s="1"/>
  <c r="CJ35" i="85"/>
  <c r="CK35" i="85" s="1"/>
  <c r="CR35" i="85"/>
  <c r="CS35" i="85" s="1"/>
  <c r="CL35" i="85"/>
  <c r="CM35" i="85" s="1"/>
  <c r="AC26" i="65"/>
  <c r="CZ10" i="37"/>
  <c r="CT12" i="85"/>
  <c r="CT15" i="85"/>
  <c r="CT26" i="85"/>
  <c r="CT18" i="85"/>
  <c r="CP21" i="85"/>
  <c r="CQ21" i="85" s="1"/>
  <c r="CL21" i="85"/>
  <c r="CM21" i="85" s="1"/>
  <c r="CH21" i="85"/>
  <c r="CI21" i="85" s="1"/>
  <c r="CJ21" i="85"/>
  <c r="CK21" i="85" s="1"/>
  <c r="CN21" i="85"/>
  <c r="CO21" i="85" s="1"/>
  <c r="CR21" i="85"/>
  <c r="CS21" i="85" s="1"/>
  <c r="CF21" i="85"/>
  <c r="CG21" i="85" s="1"/>
  <c r="CP20" i="85"/>
  <c r="CQ20" i="85" s="1"/>
  <c r="CR20" i="85"/>
  <c r="CS20" i="85" s="1"/>
  <c r="CH20" i="85"/>
  <c r="CI20" i="85" s="1"/>
  <c r="CJ20" i="85"/>
  <c r="CK20" i="85" s="1"/>
  <c r="CN20" i="85"/>
  <c r="CO20" i="85" s="1"/>
  <c r="CL20" i="85"/>
  <c r="CM20" i="85" s="1"/>
  <c r="CF20" i="85"/>
  <c r="CG20" i="85" s="1"/>
  <c r="CT16" i="85"/>
  <c r="CH37" i="85"/>
  <c r="CI37" i="85" s="1"/>
  <c r="CP37" i="85"/>
  <c r="CQ37" i="85" s="1"/>
  <c r="CF37" i="85"/>
  <c r="CG37" i="85" s="1"/>
  <c r="CN37" i="85"/>
  <c r="CO37" i="85" s="1"/>
  <c r="CL37" i="85"/>
  <c r="CM37" i="85" s="1"/>
  <c r="CR37" i="85"/>
  <c r="CS37" i="85" s="1"/>
  <c r="CJ37" i="85"/>
  <c r="CK37" i="85" s="1"/>
  <c r="CM7" i="30"/>
  <c r="CY7" i="30" s="1"/>
  <c r="DK7" i="30" s="1"/>
  <c r="DW7" i="30" s="1"/>
  <c r="EI7" i="30" s="1"/>
  <c r="EU7" i="30" s="1"/>
  <c r="FG7" i="30" s="1"/>
  <c r="J9" i="37"/>
  <c r="DA10" i="37" l="1"/>
  <c r="D36" i="66"/>
  <c r="CT44" i="85"/>
  <c r="CT35" i="85"/>
  <c r="CT20" i="85"/>
  <c r="CT37" i="85"/>
  <c r="CT21" i="85"/>
  <c r="K9" i="37"/>
  <c r="W9" i="37" s="1"/>
  <c r="AI9" i="37" s="1"/>
  <c r="AU9" i="37" s="1"/>
  <c r="BG9" i="37" s="1"/>
  <c r="BS9" i="37" s="1"/>
  <c r="CE9" i="37" s="1"/>
  <c r="CQ9" i="37" s="1"/>
  <c r="DC9" i="37" s="1"/>
  <c r="DO9" i="37" s="1"/>
  <c r="EA9" i="37" s="1"/>
  <c r="CN7" i="30"/>
  <c r="CZ7" i="30" s="1"/>
  <c r="DL7" i="30" s="1"/>
  <c r="DX7" i="30" s="1"/>
  <c r="EJ7" i="30" s="1"/>
  <c r="EV7" i="30" s="1"/>
  <c r="FH7" i="30" s="1"/>
  <c r="V9" i="37"/>
  <c r="AH9" i="37" s="1"/>
  <c r="AT9" i="37" s="1"/>
  <c r="BF9" i="37" s="1"/>
  <c r="BR9" i="37" s="1"/>
  <c r="CD9" i="37" s="1"/>
  <c r="CP9" i="37" s="1"/>
  <c r="DB9" i="37" s="1"/>
  <c r="DN9" i="37" s="1"/>
  <c r="D37" i="66" l="1"/>
  <c r="L9" i="37"/>
  <c r="X9" i="37" s="1"/>
  <c r="AJ9" i="37" s="1"/>
  <c r="AV9" i="37" s="1"/>
  <c r="BH9" i="37" s="1"/>
  <c r="BT9" i="37" s="1"/>
  <c r="CF9" i="37" s="1"/>
  <c r="CR9" i="37" s="1"/>
  <c r="DD9" i="37" s="1"/>
  <c r="DP9" i="37" s="1"/>
  <c r="DZ9" i="37"/>
  <c r="EL9" i="37" s="1"/>
  <c r="CO7" i="30"/>
  <c r="DA7" i="30" s="1"/>
  <c r="DM7" i="30" s="1"/>
  <c r="DY7" i="30" s="1"/>
  <c r="EK7" i="30" s="1"/>
  <c r="EW7" i="30" s="1"/>
  <c r="FI7" i="30" s="1"/>
  <c r="EB9" i="37" l="1"/>
  <c r="CP7" i="30"/>
  <c r="DB7" i="30" s="1"/>
  <c r="DN7" i="30" s="1"/>
  <c r="DZ7" i="30" s="1"/>
  <c r="EL7" i="30" s="1"/>
  <c r="EX7" i="30" s="1"/>
  <c r="FJ7" i="30" s="1"/>
  <c r="M9" i="37"/>
  <c r="B47" i="72" l="1"/>
  <c r="B79" i="72"/>
  <c r="B95" i="72"/>
  <c r="B104" i="72"/>
  <c r="B84" i="72"/>
  <c r="B90" i="72"/>
  <c r="B43" i="72"/>
  <c r="B59" i="72"/>
  <c r="B75" i="72"/>
  <c r="B91" i="72"/>
  <c r="B64" i="72"/>
  <c r="B96" i="72"/>
  <c r="B44" i="72"/>
  <c r="B76" i="72"/>
  <c r="B74" i="72"/>
  <c r="B65" i="72"/>
  <c r="B81" i="72"/>
  <c r="B97" i="72"/>
  <c r="B54" i="72"/>
  <c r="B86" i="72"/>
  <c r="B71" i="72"/>
  <c r="B88" i="72"/>
  <c r="B68" i="72"/>
  <c r="B100" i="72"/>
  <c r="B49" i="72"/>
  <c r="B61" i="72"/>
  <c r="B77" i="72"/>
  <c r="B93" i="72"/>
  <c r="B78" i="72"/>
  <c r="B70" i="72"/>
  <c r="B55" i="72"/>
  <c r="B87" i="72"/>
  <c r="B103" i="72"/>
  <c r="B56" i="72"/>
  <c r="B98" i="72"/>
  <c r="B62" i="72"/>
  <c r="B51" i="72"/>
  <c r="B67" i="72"/>
  <c r="B83" i="72"/>
  <c r="B99" i="72"/>
  <c r="B48" i="72"/>
  <c r="B80" i="72"/>
  <c r="B82" i="72"/>
  <c r="B60" i="72"/>
  <c r="B92" i="72"/>
  <c r="B57" i="72"/>
  <c r="B73" i="72"/>
  <c r="B89" i="72"/>
  <c r="B46" i="72"/>
  <c r="B66" i="72"/>
  <c r="B50" i="72"/>
  <c r="B63" i="72"/>
  <c r="B72" i="72"/>
  <c r="B52" i="72"/>
  <c r="B94" i="72"/>
  <c r="B45" i="72"/>
  <c r="B53" i="72"/>
  <c r="B69" i="72"/>
  <c r="B85" i="72"/>
  <c r="B101" i="72"/>
  <c r="B58" i="72"/>
  <c r="B102" i="72"/>
  <c r="N9" i="37"/>
  <c r="Z9" i="37" s="1"/>
  <c r="AL9" i="37" s="1"/>
  <c r="AX9" i="37" s="1"/>
  <c r="BJ9" i="37" s="1"/>
  <c r="BV9" i="37" s="1"/>
  <c r="CH9" i="37" s="1"/>
  <c r="CT9" i="37" s="1"/>
  <c r="DF9" i="37" s="1"/>
  <c r="DR9" i="37" s="1"/>
  <c r="ED9" i="37" s="1"/>
  <c r="Y9" i="37"/>
  <c r="AK9" i="37" s="1"/>
  <c r="AW9" i="37" s="1"/>
  <c r="BI9" i="37" s="1"/>
  <c r="BU9" i="37" s="1"/>
  <c r="CG9" i="37" s="1"/>
  <c r="CS9" i="37" s="1"/>
  <c r="DE9" i="37" s="1"/>
  <c r="DQ9" i="37" s="1"/>
  <c r="CQ7" i="30"/>
  <c r="DC7" i="30" s="1"/>
  <c r="DO7" i="30" s="1"/>
  <c r="EA7" i="30" s="1"/>
  <c r="EM7" i="30" s="1"/>
  <c r="EY7" i="30" s="1"/>
  <c r="FK7" i="30" s="1"/>
  <c r="J58" i="72" l="1"/>
  <c r="K58" i="72"/>
  <c r="K72" i="72"/>
  <c r="J72" i="72"/>
  <c r="J92" i="72"/>
  <c r="K92" i="72"/>
  <c r="J48" i="72"/>
  <c r="K48" i="72"/>
  <c r="J103" i="72"/>
  <c r="K103" i="72"/>
  <c r="J78" i="72"/>
  <c r="K78" i="72"/>
  <c r="J71" i="72"/>
  <c r="K71" i="72"/>
  <c r="J44" i="72"/>
  <c r="K44" i="72"/>
  <c r="J101" i="72"/>
  <c r="K101" i="72"/>
  <c r="K45" i="72"/>
  <c r="J45" i="72"/>
  <c r="K63" i="72"/>
  <c r="J63" i="72"/>
  <c r="J89" i="72"/>
  <c r="K89" i="72"/>
  <c r="J60" i="72"/>
  <c r="K60" i="72"/>
  <c r="J99" i="72"/>
  <c r="K99" i="72"/>
  <c r="J62" i="72"/>
  <c r="K62" i="72"/>
  <c r="J87" i="72"/>
  <c r="K87" i="72"/>
  <c r="K93" i="72"/>
  <c r="J93" i="72"/>
  <c r="J100" i="72"/>
  <c r="K100" i="72"/>
  <c r="K86" i="72"/>
  <c r="J86" i="72"/>
  <c r="J65" i="72"/>
  <c r="K65" i="72"/>
  <c r="J96" i="72"/>
  <c r="K96" i="72"/>
  <c r="J59" i="72"/>
  <c r="K59" i="72"/>
  <c r="K104" i="72"/>
  <c r="J104" i="72"/>
  <c r="J94" i="72"/>
  <c r="K94" i="72"/>
  <c r="J73" i="72"/>
  <c r="K73" i="72"/>
  <c r="J98" i="72"/>
  <c r="K98" i="72"/>
  <c r="K77" i="72"/>
  <c r="J77" i="72"/>
  <c r="K54" i="72"/>
  <c r="J54" i="72"/>
  <c r="J64" i="72"/>
  <c r="K64" i="72"/>
  <c r="J43" i="72"/>
  <c r="K43" i="72"/>
  <c r="K95" i="72"/>
  <c r="J95" i="72"/>
  <c r="J85" i="72"/>
  <c r="K85" i="72"/>
  <c r="J50" i="72"/>
  <c r="K50" i="72"/>
  <c r="J82" i="72"/>
  <c r="K82" i="72"/>
  <c r="J83" i="72"/>
  <c r="K83" i="72"/>
  <c r="J55" i="72"/>
  <c r="K55" i="72"/>
  <c r="J68" i="72"/>
  <c r="K68" i="72"/>
  <c r="J74" i="72"/>
  <c r="K74" i="72"/>
  <c r="K102" i="72"/>
  <c r="J102" i="72"/>
  <c r="J69" i="72"/>
  <c r="K69" i="72"/>
  <c r="J52" i="72"/>
  <c r="K52" i="72"/>
  <c r="J66" i="72"/>
  <c r="K66" i="72"/>
  <c r="J57" i="72"/>
  <c r="K57" i="72"/>
  <c r="J80" i="72"/>
  <c r="K80" i="72"/>
  <c r="J67" i="72"/>
  <c r="K67" i="72"/>
  <c r="K56" i="72"/>
  <c r="J56" i="72"/>
  <c r="K70" i="72"/>
  <c r="J70" i="72"/>
  <c r="K61" i="72"/>
  <c r="J61" i="72"/>
  <c r="K88" i="72"/>
  <c r="J88" i="72"/>
  <c r="J97" i="72"/>
  <c r="K97" i="72"/>
  <c r="J76" i="72"/>
  <c r="K76" i="72"/>
  <c r="J91" i="72"/>
  <c r="K91" i="72"/>
  <c r="J90" i="72"/>
  <c r="K90" i="72"/>
  <c r="K79" i="72"/>
  <c r="L79" i="72" s="1"/>
  <c r="J79" i="72"/>
  <c r="J53" i="72"/>
  <c r="K53" i="72"/>
  <c r="J46" i="72"/>
  <c r="K46" i="72"/>
  <c r="J51" i="72"/>
  <c r="K51" i="72"/>
  <c r="J49" i="72"/>
  <c r="K49" i="72"/>
  <c r="J81" i="72"/>
  <c r="K81" i="72"/>
  <c r="J75" i="72"/>
  <c r="K75" i="72"/>
  <c r="J84" i="72"/>
  <c r="K84" i="72"/>
  <c r="K47" i="72"/>
  <c r="L47" i="72" s="1"/>
  <c r="J47" i="72"/>
  <c r="E58" i="72"/>
  <c r="E101" i="72"/>
  <c r="E45" i="72"/>
  <c r="E63" i="72"/>
  <c r="E89" i="72"/>
  <c r="E60" i="72"/>
  <c r="E99" i="72"/>
  <c r="E62" i="72"/>
  <c r="E87" i="72"/>
  <c r="E93" i="72"/>
  <c r="E100" i="72"/>
  <c r="E86" i="72"/>
  <c r="E65" i="72"/>
  <c r="E96" i="72"/>
  <c r="E59" i="72"/>
  <c r="E104" i="72"/>
  <c r="E85" i="72"/>
  <c r="E94" i="72"/>
  <c r="E50" i="72"/>
  <c r="E73" i="72"/>
  <c r="E82" i="72"/>
  <c r="E83" i="72"/>
  <c r="E98" i="72"/>
  <c r="E55" i="72"/>
  <c r="E77" i="72"/>
  <c r="E68" i="72"/>
  <c r="E54" i="72"/>
  <c r="E74" i="72"/>
  <c r="E64" i="72"/>
  <c r="E43" i="72"/>
  <c r="E95" i="72"/>
  <c r="E102" i="72"/>
  <c r="E69" i="72"/>
  <c r="E52" i="72"/>
  <c r="E66" i="72"/>
  <c r="E57" i="72"/>
  <c r="E80" i="72"/>
  <c r="E67" i="72"/>
  <c r="E56" i="72"/>
  <c r="E70" i="72"/>
  <c r="E61" i="72"/>
  <c r="E88" i="72"/>
  <c r="E97" i="72"/>
  <c r="E76" i="72"/>
  <c r="E91" i="72"/>
  <c r="E90" i="72"/>
  <c r="E79" i="72"/>
  <c r="E53" i="72"/>
  <c r="E72" i="72"/>
  <c r="E46" i="72"/>
  <c r="E92" i="72"/>
  <c r="E48" i="72"/>
  <c r="E51" i="72"/>
  <c r="E103" i="72"/>
  <c r="E78" i="72"/>
  <c r="E49" i="72"/>
  <c r="E71" i="72"/>
  <c r="E81" i="72"/>
  <c r="E44" i="72"/>
  <c r="E75" i="72"/>
  <c r="E84" i="72"/>
  <c r="E47" i="72"/>
  <c r="H101" i="72"/>
  <c r="AH106" i="85" s="1"/>
  <c r="G101" i="72"/>
  <c r="M101" i="72"/>
  <c r="I101" i="72"/>
  <c r="H45" i="72"/>
  <c r="AH50" i="85" s="1"/>
  <c r="G45" i="72"/>
  <c r="M45" i="72"/>
  <c r="I45" i="72"/>
  <c r="M63" i="72"/>
  <c r="I63" i="72"/>
  <c r="H63" i="72"/>
  <c r="AH68" i="85" s="1"/>
  <c r="G63" i="72"/>
  <c r="H89" i="72"/>
  <c r="AH94" i="85" s="1"/>
  <c r="M89" i="72"/>
  <c r="I89" i="72"/>
  <c r="G89" i="72"/>
  <c r="I60" i="72"/>
  <c r="H60" i="72"/>
  <c r="AH65" i="85" s="1"/>
  <c r="G60" i="72"/>
  <c r="M60" i="72"/>
  <c r="H99" i="72"/>
  <c r="AH104" i="85" s="1"/>
  <c r="M99" i="72"/>
  <c r="G99" i="72"/>
  <c r="I99" i="72"/>
  <c r="H62" i="72"/>
  <c r="AH67" i="85" s="1"/>
  <c r="M62" i="72"/>
  <c r="I62" i="72"/>
  <c r="G62" i="72"/>
  <c r="G87" i="72"/>
  <c r="M87" i="72"/>
  <c r="H87" i="72"/>
  <c r="AH92" i="85" s="1"/>
  <c r="I87" i="72"/>
  <c r="H93" i="72"/>
  <c r="AH98" i="85" s="1"/>
  <c r="G93" i="72"/>
  <c r="M93" i="72"/>
  <c r="I93" i="72"/>
  <c r="H100" i="72"/>
  <c r="AH105" i="85" s="1"/>
  <c r="G100" i="72"/>
  <c r="M100" i="72"/>
  <c r="I100" i="72"/>
  <c r="H86" i="72"/>
  <c r="AH91" i="85" s="1"/>
  <c r="G86" i="72"/>
  <c r="M86" i="72"/>
  <c r="I86" i="72"/>
  <c r="H65" i="72"/>
  <c r="AH70" i="85" s="1"/>
  <c r="G65" i="72"/>
  <c r="M65" i="72"/>
  <c r="I65" i="72"/>
  <c r="H96" i="72"/>
  <c r="AH101" i="85" s="1"/>
  <c r="I96" i="72"/>
  <c r="G96" i="72"/>
  <c r="M96" i="72"/>
  <c r="H59" i="72"/>
  <c r="AH64" i="85" s="1"/>
  <c r="I59" i="72"/>
  <c r="G59" i="72"/>
  <c r="M59" i="72"/>
  <c r="H104" i="72"/>
  <c r="AH109" i="85" s="1"/>
  <c r="I104" i="72"/>
  <c r="G104" i="72"/>
  <c r="M104" i="72"/>
  <c r="M85" i="72"/>
  <c r="H85" i="72"/>
  <c r="AH90" i="85" s="1"/>
  <c r="I85" i="72"/>
  <c r="G85" i="72"/>
  <c r="H94" i="72"/>
  <c r="AH99" i="85" s="1"/>
  <c r="G94" i="72"/>
  <c r="M94" i="72"/>
  <c r="I94" i="72"/>
  <c r="M50" i="72"/>
  <c r="H50" i="72"/>
  <c r="AH55" i="85" s="1"/>
  <c r="I50" i="72"/>
  <c r="G50" i="72"/>
  <c r="H73" i="72"/>
  <c r="AH78" i="85" s="1"/>
  <c r="M73" i="72"/>
  <c r="I73" i="72"/>
  <c r="G73" i="72"/>
  <c r="H82" i="72"/>
  <c r="AH87" i="85" s="1"/>
  <c r="G82" i="72"/>
  <c r="M82" i="72"/>
  <c r="I82" i="72"/>
  <c r="H83" i="72"/>
  <c r="AH88" i="85" s="1"/>
  <c r="G83" i="72"/>
  <c r="M83" i="72"/>
  <c r="I83" i="72"/>
  <c r="G98" i="72"/>
  <c r="H98" i="72"/>
  <c r="AH103" i="85" s="1"/>
  <c r="M98" i="72"/>
  <c r="I98" i="72"/>
  <c r="G55" i="72"/>
  <c r="H55" i="72"/>
  <c r="AH60" i="85" s="1"/>
  <c r="M55" i="72"/>
  <c r="I55" i="72"/>
  <c r="H77" i="72"/>
  <c r="AH82" i="85" s="1"/>
  <c r="M77" i="72"/>
  <c r="I77" i="72"/>
  <c r="G77" i="72"/>
  <c r="H68" i="72"/>
  <c r="AH73" i="85" s="1"/>
  <c r="G68" i="72"/>
  <c r="M68" i="72"/>
  <c r="I68" i="72"/>
  <c r="H54" i="72"/>
  <c r="AH59" i="85" s="1"/>
  <c r="M54" i="72"/>
  <c r="I54" i="72"/>
  <c r="G54" i="72"/>
  <c r="H74" i="72"/>
  <c r="AH79" i="85" s="1"/>
  <c r="I74" i="72"/>
  <c r="G74" i="72"/>
  <c r="M74" i="72"/>
  <c r="H64" i="72"/>
  <c r="AH69" i="85" s="1"/>
  <c r="G64" i="72"/>
  <c r="M64" i="72"/>
  <c r="I64" i="72"/>
  <c r="H43" i="72"/>
  <c r="AH48" i="85" s="1"/>
  <c r="G43" i="72"/>
  <c r="M43" i="72"/>
  <c r="I43" i="72"/>
  <c r="H95" i="72"/>
  <c r="AH100" i="85" s="1"/>
  <c r="G95" i="72"/>
  <c r="M95" i="72"/>
  <c r="I95" i="72"/>
  <c r="H69" i="72"/>
  <c r="AH74" i="85" s="1"/>
  <c r="I69" i="72"/>
  <c r="G69" i="72"/>
  <c r="M69" i="72"/>
  <c r="G66" i="72"/>
  <c r="H66" i="72"/>
  <c r="AH71" i="85" s="1"/>
  <c r="M66" i="72"/>
  <c r="I66" i="72"/>
  <c r="H57" i="72"/>
  <c r="AH62" i="85" s="1"/>
  <c r="M57" i="72"/>
  <c r="I57" i="72"/>
  <c r="G57" i="72"/>
  <c r="G80" i="72"/>
  <c r="M80" i="72"/>
  <c r="I80" i="72"/>
  <c r="H80" i="72"/>
  <c r="AH85" i="85" s="1"/>
  <c r="G67" i="72"/>
  <c r="M67" i="72"/>
  <c r="I67" i="72"/>
  <c r="H67" i="72"/>
  <c r="AH72" i="85" s="1"/>
  <c r="H56" i="72"/>
  <c r="AH61" i="85" s="1"/>
  <c r="G56" i="72"/>
  <c r="M56" i="72"/>
  <c r="I56" i="72"/>
  <c r="G70" i="72"/>
  <c r="H70" i="72"/>
  <c r="AH75" i="85" s="1"/>
  <c r="M70" i="72"/>
  <c r="I70" i="72"/>
  <c r="H61" i="72"/>
  <c r="AH66" i="85" s="1"/>
  <c r="M61" i="72"/>
  <c r="I61" i="72"/>
  <c r="G61" i="72"/>
  <c r="H88" i="72"/>
  <c r="AH93" i="85" s="1"/>
  <c r="I88" i="72"/>
  <c r="G88" i="72"/>
  <c r="M88" i="72"/>
  <c r="H97" i="72"/>
  <c r="AH102" i="85" s="1"/>
  <c r="M97" i="72"/>
  <c r="G97" i="72"/>
  <c r="I97" i="72"/>
  <c r="I76" i="72"/>
  <c r="H76" i="72"/>
  <c r="AH81" i="85" s="1"/>
  <c r="G76" i="72"/>
  <c r="M76" i="72"/>
  <c r="I91" i="72"/>
  <c r="G91" i="72"/>
  <c r="H91" i="72"/>
  <c r="AH96" i="85" s="1"/>
  <c r="M91" i="72"/>
  <c r="H90" i="72"/>
  <c r="AH95" i="85" s="1"/>
  <c r="I90" i="72"/>
  <c r="G90" i="72"/>
  <c r="M90" i="72"/>
  <c r="I79" i="72"/>
  <c r="G79" i="72"/>
  <c r="M79" i="72"/>
  <c r="H79" i="72"/>
  <c r="AH84" i="85" s="1"/>
  <c r="G102" i="72"/>
  <c r="H102" i="72"/>
  <c r="AH107" i="85" s="1"/>
  <c r="M102" i="72"/>
  <c r="I102" i="72"/>
  <c r="I52" i="72"/>
  <c r="G52" i="72"/>
  <c r="M52" i="72"/>
  <c r="H52" i="72"/>
  <c r="AH57" i="85" s="1"/>
  <c r="H58" i="72"/>
  <c r="AH63" i="85" s="1"/>
  <c r="I58" i="72"/>
  <c r="G58" i="72"/>
  <c r="M58" i="72"/>
  <c r="G53" i="72"/>
  <c r="H53" i="72"/>
  <c r="AH58" i="85" s="1"/>
  <c r="M53" i="72"/>
  <c r="I53" i="72"/>
  <c r="H72" i="72"/>
  <c r="AH77" i="85" s="1"/>
  <c r="G72" i="72"/>
  <c r="M72" i="72"/>
  <c r="I72" i="72"/>
  <c r="G46" i="72"/>
  <c r="M46" i="72"/>
  <c r="H46" i="72"/>
  <c r="AH51" i="85" s="1"/>
  <c r="I46" i="72"/>
  <c r="H92" i="72"/>
  <c r="AH97" i="85" s="1"/>
  <c r="M92" i="72"/>
  <c r="I92" i="72"/>
  <c r="G92" i="72"/>
  <c r="M48" i="72"/>
  <c r="I48" i="72"/>
  <c r="H48" i="72"/>
  <c r="AH53" i="85" s="1"/>
  <c r="G48" i="72"/>
  <c r="H51" i="72"/>
  <c r="AH56" i="85" s="1"/>
  <c r="G51" i="72"/>
  <c r="M51" i="72"/>
  <c r="I51" i="72"/>
  <c r="I103" i="72"/>
  <c r="H103" i="72"/>
  <c r="AH108" i="85" s="1"/>
  <c r="G103" i="72"/>
  <c r="M103" i="72"/>
  <c r="H78" i="72"/>
  <c r="AH83" i="85" s="1"/>
  <c r="G78" i="72"/>
  <c r="M78" i="72"/>
  <c r="I78" i="72"/>
  <c r="G49" i="72"/>
  <c r="M49" i="72"/>
  <c r="H49" i="72"/>
  <c r="AH54" i="85" s="1"/>
  <c r="I49" i="72"/>
  <c r="H71" i="72"/>
  <c r="AH76" i="85" s="1"/>
  <c r="I71" i="72"/>
  <c r="G71" i="72"/>
  <c r="M71" i="72"/>
  <c r="H81" i="72"/>
  <c r="AH86" i="85" s="1"/>
  <c r="M81" i="72"/>
  <c r="I81" i="72"/>
  <c r="G81" i="72"/>
  <c r="M44" i="72"/>
  <c r="H44" i="72"/>
  <c r="AH49" i="85" s="1"/>
  <c r="I44" i="72"/>
  <c r="G44" i="72"/>
  <c r="H75" i="72"/>
  <c r="AH80" i="85" s="1"/>
  <c r="I75" i="72"/>
  <c r="G75" i="72"/>
  <c r="M75" i="72"/>
  <c r="H84" i="72"/>
  <c r="AH89" i="85" s="1"/>
  <c r="G84" i="72"/>
  <c r="M84" i="72"/>
  <c r="I84" i="72"/>
  <c r="H47" i="72"/>
  <c r="AH52" i="85" s="1"/>
  <c r="G47" i="72"/>
  <c r="M47" i="72"/>
  <c r="I47" i="72"/>
  <c r="EC9" i="37"/>
  <c r="O9" i="37"/>
  <c r="AA9" i="37" s="1"/>
  <c r="AM9" i="37" s="1"/>
  <c r="AY9" i="37" s="1"/>
  <c r="BK9" i="37" s="1"/>
  <c r="BW9" i="37" s="1"/>
  <c r="CI9" i="37" s="1"/>
  <c r="CU9" i="37" s="1"/>
  <c r="DG9" i="37" s="1"/>
  <c r="DS9" i="37" s="1"/>
  <c r="EE9" i="37" s="1"/>
  <c r="CR7" i="30"/>
  <c r="DD7" i="30" s="1"/>
  <c r="DP7" i="30" s="1"/>
  <c r="EB7" i="30" s="1"/>
  <c r="EN7" i="30" s="1"/>
  <c r="EZ7" i="30" s="1"/>
  <c r="FL7" i="30" s="1"/>
  <c r="L89" i="72" l="1"/>
  <c r="L44" i="72"/>
  <c r="L78" i="72"/>
  <c r="L48" i="72"/>
  <c r="L49" i="72"/>
  <c r="L46" i="72"/>
  <c r="L91" i="72"/>
  <c r="L97" i="72"/>
  <c r="L80" i="72"/>
  <c r="L66" i="72"/>
  <c r="L69" i="72"/>
  <c r="L82" i="72"/>
  <c r="L98" i="72"/>
  <c r="L94" i="72"/>
  <c r="L65" i="72"/>
  <c r="L84" i="72"/>
  <c r="L57" i="72"/>
  <c r="L52" i="72"/>
  <c r="L50" i="72"/>
  <c r="L95" i="72"/>
  <c r="L64" i="72"/>
  <c r="L73" i="72"/>
  <c r="L96" i="72"/>
  <c r="L93" i="72"/>
  <c r="L62" i="72"/>
  <c r="L60" i="72"/>
  <c r="L63" i="72"/>
  <c r="L103" i="72"/>
  <c r="L43" i="72"/>
  <c r="L87" i="72"/>
  <c r="L88" i="72"/>
  <c r="L70" i="72"/>
  <c r="L75" i="72"/>
  <c r="L61" i="72"/>
  <c r="L56" i="72"/>
  <c r="L55" i="72"/>
  <c r="L54" i="72"/>
  <c r="L59" i="72"/>
  <c r="L99" i="72"/>
  <c r="L45" i="72"/>
  <c r="L72" i="72"/>
  <c r="L74" i="72"/>
  <c r="L85" i="72"/>
  <c r="L100" i="72"/>
  <c r="L51" i="72"/>
  <c r="L67" i="72"/>
  <c r="L102" i="72"/>
  <c r="L83" i="72"/>
  <c r="L77" i="72"/>
  <c r="L104" i="72"/>
  <c r="L86" i="72"/>
  <c r="L101" i="72"/>
  <c r="L71" i="72"/>
  <c r="L81" i="72"/>
  <c r="L53" i="72"/>
  <c r="L90" i="72"/>
  <c r="L76" i="72"/>
  <c r="L68" i="72"/>
  <c r="L92" i="72"/>
  <c r="L58" i="72"/>
  <c r="P9" i="37"/>
  <c r="CS7" i="30"/>
  <c r="DE7" i="30" s="1"/>
  <c r="DQ7" i="30" s="1"/>
  <c r="EC7" i="30" s="1"/>
  <c r="EO7" i="30" s="1"/>
  <c r="FA7" i="30" s="1"/>
  <c r="FM7" i="30" s="1"/>
  <c r="AB9" i="37" l="1"/>
  <c r="AN9" i="37" s="1"/>
  <c r="AZ9" i="37" s="1"/>
  <c r="BL9" i="37" s="1"/>
  <c r="BX9" i="37" s="1"/>
  <c r="CJ9" i="37" s="1"/>
  <c r="CV9" i="37" s="1"/>
  <c r="DH9" i="37" s="1"/>
  <c r="DT9" i="37" s="1"/>
  <c r="EF9" i="37" s="1"/>
  <c r="EM9" i="37" s="1"/>
  <c r="Q9" i="37"/>
  <c r="AC9" i="37" s="1"/>
  <c r="AO9" i="37" s="1"/>
  <c r="BA9" i="37" s="1"/>
  <c r="BM9" i="37" s="1"/>
  <c r="BY9" i="37" s="1"/>
  <c r="CK9" i="37" s="1"/>
  <c r="CW9" i="37" s="1"/>
  <c r="DI9" i="37" s="1"/>
  <c r="DU9" i="37" s="1"/>
  <c r="CT7" i="30"/>
  <c r="DF7" i="30" s="1"/>
  <c r="DR7" i="30" s="1"/>
  <c r="ED7" i="30" s="1"/>
  <c r="EP7" i="30" s="1"/>
  <c r="FB7" i="30" s="1"/>
  <c r="FN7" i="30" s="1"/>
  <c r="EG9" i="37" l="1"/>
  <c r="EN9" i="37" s="1"/>
  <c r="R9" i="37"/>
  <c r="AD9" i="37" s="1"/>
  <c r="AP9" i="37" s="1"/>
  <c r="BB9" i="37" s="1"/>
  <c r="BN9" i="37" s="1"/>
  <c r="BZ9" i="37" s="1"/>
  <c r="CL9" i="37" s="1"/>
  <c r="CX9" i="37" s="1"/>
  <c r="DJ9" i="37" s="1"/>
  <c r="DV9" i="37" s="1"/>
  <c r="CU7" i="30"/>
  <c r="DG7" i="30" s="1"/>
  <c r="DS7" i="30" s="1"/>
  <c r="EE7" i="30" s="1"/>
  <c r="EQ7" i="30" s="1"/>
  <c r="FC7" i="30" s="1"/>
  <c r="FO7" i="30" s="1"/>
  <c r="EH9" i="37" l="1"/>
  <c r="EO9" i="37" s="1"/>
  <c r="S9" i="37"/>
  <c r="AE9" i="37" s="1"/>
  <c r="AQ9" i="37" s="1"/>
  <c r="BC9" i="37" s="1"/>
  <c r="BO9" i="37" s="1"/>
  <c r="CA9" i="37" s="1"/>
  <c r="CM9" i="37" s="1"/>
  <c r="CY9" i="37" s="1"/>
  <c r="DK9" i="37" s="1"/>
  <c r="DW9" i="37" s="1"/>
  <c r="CV7" i="30"/>
  <c r="DH7" i="30" s="1"/>
  <c r="DT7" i="30" s="1"/>
  <c r="EF7" i="30" s="1"/>
  <c r="ER7" i="30" s="1"/>
  <c r="FD7" i="30" s="1"/>
  <c r="FP7" i="30" s="1"/>
  <c r="EI9" i="37" l="1"/>
  <c r="EP9" i="37" s="1"/>
  <c r="T9" i="37"/>
  <c r="AF9" i="37" s="1"/>
  <c r="AR9" i="37" s="1"/>
  <c r="BD9" i="37" s="1"/>
  <c r="BP9" i="37" s="1"/>
  <c r="CB9" i="37" s="1"/>
  <c r="CN9" i="37" s="1"/>
  <c r="CZ9" i="37" s="1"/>
  <c r="DL9" i="37" s="1"/>
  <c r="DX9" i="37" s="1"/>
  <c r="CW7" i="30"/>
  <c r="DI7" i="30" s="1"/>
  <c r="DU7" i="30" s="1"/>
  <c r="EG7" i="30" s="1"/>
  <c r="ES7" i="30" s="1"/>
  <c r="FE7" i="30" s="1"/>
  <c r="FQ7" i="30" s="1"/>
  <c r="U9" i="37"/>
  <c r="CX7" i="30" l="1"/>
  <c r="DJ7" i="30" s="1"/>
  <c r="DV7" i="30" s="1"/>
  <c r="EH7" i="30" s="1"/>
  <c r="ET7" i="30" s="1"/>
  <c r="FF7" i="30" s="1"/>
  <c r="FR7" i="30" s="1"/>
  <c r="AG9" i="37"/>
  <c r="AS9" i="37" s="1"/>
  <c r="BE9" i="37" s="1"/>
  <c r="BQ9" i="37" s="1"/>
  <c r="CC9" i="37" s="1"/>
  <c r="CO9" i="37" s="1"/>
  <c r="DA9" i="37" s="1"/>
  <c r="DM9" i="37" s="1"/>
  <c r="DY9" i="37" s="1"/>
  <c r="EJ9" i="37"/>
  <c r="EQ9" i="37" s="1"/>
  <c r="EK9" i="37" l="1"/>
  <c r="ER9" i="37" s="1"/>
  <c r="C5" i="69" l="1"/>
  <c r="C5" i="72" s="1"/>
  <c r="H10" i="37"/>
  <c r="EV10" i="37" s="1"/>
  <c r="B5" i="69" l="1"/>
  <c r="B5" i="72" s="1"/>
  <c r="G10" i="37"/>
  <c r="J5" i="72" l="1"/>
  <c r="K5" i="72"/>
  <c r="GE10" i="37"/>
  <c r="GJ10" i="37"/>
  <c r="FU10" i="37"/>
  <c r="GC10" i="37"/>
  <c r="FY10" i="37"/>
  <c r="GB10" i="37"/>
  <c r="AF10" i="85" s="1"/>
  <c r="AY10" i="85" s="1"/>
  <c r="FX10" i="37"/>
  <c r="GA10" i="37"/>
  <c r="GD10" i="37"/>
  <c r="FW10" i="37"/>
  <c r="Z10" i="85" s="1"/>
  <c r="FT10" i="37"/>
  <c r="X10" i="85" s="1"/>
  <c r="FZ10" i="37"/>
  <c r="FV10" i="37"/>
  <c r="CN10" i="37"/>
  <c r="CI10" i="37"/>
  <c r="CD10" i="37"/>
  <c r="CJ10" i="37"/>
  <c r="CE10" i="37"/>
  <c r="CO10" i="37"/>
  <c r="CF10" i="37"/>
  <c r="CL10" i="37"/>
  <c r="CK10" i="37"/>
  <c r="CM10" i="37"/>
  <c r="CH10" i="37"/>
  <c r="CG10" i="37"/>
  <c r="GF10" i="37"/>
  <c r="H53" i="65" s="1"/>
  <c r="GG10" i="37"/>
  <c r="L53" i="65" s="1"/>
  <c r="GH10" i="37"/>
  <c r="P53" i="65" s="1"/>
  <c r="GI10" i="37"/>
  <c r="T53" i="65" s="1"/>
  <c r="AB10" i="85"/>
  <c r="AD10" i="85"/>
  <c r="DB10" i="85" s="1"/>
  <c r="AE10" i="85"/>
  <c r="EU10" i="37"/>
  <c r="FN10" i="37" s="1"/>
  <c r="AY11" i="64" s="1"/>
  <c r="FO10" i="37"/>
  <c r="AY12" i="64" s="1"/>
  <c r="AX7" i="64"/>
  <c r="AY10" i="64"/>
  <c r="AS5" i="64"/>
  <c r="AX12" i="64"/>
  <c r="AY7" i="64"/>
  <c r="AX14" i="64"/>
  <c r="AR5" i="64"/>
  <c r="AY8" i="64"/>
  <c r="AV5" i="64"/>
  <c r="AX10" i="64"/>
  <c r="AX15" i="64"/>
  <c r="AX11" i="64"/>
  <c r="AY9" i="64"/>
  <c r="AY6" i="64"/>
  <c r="AZ5" i="64"/>
  <c r="AX8" i="64"/>
  <c r="AU5" i="64"/>
  <c r="AX9" i="64"/>
  <c r="AX13" i="64"/>
  <c r="AX5" i="64"/>
  <c r="AX16" i="64"/>
  <c r="AR6" i="64"/>
  <c r="AS6" i="64"/>
  <c r="AT5" i="64"/>
  <c r="AR7" i="64"/>
  <c r="AT6" i="64"/>
  <c r="AS7" i="64"/>
  <c r="AR8" i="64"/>
  <c r="AR9" i="64"/>
  <c r="AU6" i="64"/>
  <c r="AT7" i="64"/>
  <c r="AS8" i="64"/>
  <c r="AS9" i="64"/>
  <c r="AR10" i="64"/>
  <c r="AT8" i="64"/>
  <c r="AU7" i="64"/>
  <c r="AV6" i="64"/>
  <c r="AW5" i="64"/>
  <c r="AU8" i="64"/>
  <c r="AW6" i="64"/>
  <c r="AS10" i="64"/>
  <c r="AV7" i="64"/>
  <c r="AT9" i="64"/>
  <c r="AR11" i="64"/>
  <c r="AW7" i="64"/>
  <c r="AT10" i="64"/>
  <c r="AS11" i="64"/>
  <c r="AU9" i="64"/>
  <c r="AR12" i="64"/>
  <c r="AV8" i="64"/>
  <c r="AR13" i="64"/>
  <c r="AU10" i="64"/>
  <c r="AV9" i="64"/>
  <c r="AW8" i="64"/>
  <c r="AT11" i="64"/>
  <c r="AS12" i="64"/>
  <c r="AP16" i="64"/>
  <c r="AS13" i="64"/>
  <c r="AZ6" i="64"/>
  <c r="AP15" i="64"/>
  <c r="AU11" i="64"/>
  <c r="AW9" i="64"/>
  <c r="AR14" i="64"/>
  <c r="AT12" i="64"/>
  <c r="AV10" i="64"/>
  <c r="AO7" i="64"/>
  <c r="AO9" i="64"/>
  <c r="AO11" i="64"/>
  <c r="AO13" i="64"/>
  <c r="AO15" i="64"/>
  <c r="AU12" i="64"/>
  <c r="AR15" i="64"/>
  <c r="AP6" i="64"/>
  <c r="AP8" i="64"/>
  <c r="AP10" i="64"/>
  <c r="AP12" i="64"/>
  <c r="AP14" i="64"/>
  <c r="AT13" i="64"/>
  <c r="AS14" i="64"/>
  <c r="AP5" i="64"/>
  <c r="AO8" i="64"/>
  <c r="AP9" i="64"/>
  <c r="AP11" i="64"/>
  <c r="AO14" i="64"/>
  <c r="AO16" i="64"/>
  <c r="AW10" i="64"/>
  <c r="AO5" i="64"/>
  <c r="AO6" i="64"/>
  <c r="AP7" i="64"/>
  <c r="AO10" i="64"/>
  <c r="AO12" i="64"/>
  <c r="AP13" i="64"/>
  <c r="AV11" i="64"/>
  <c r="AZ7" i="64"/>
  <c r="AW11" i="64"/>
  <c r="AT14" i="64"/>
  <c r="AU13" i="64"/>
  <c r="AV12" i="64"/>
  <c r="AS15" i="64"/>
  <c r="AR16" i="64"/>
  <c r="AZ8" i="64"/>
  <c r="AT15" i="64"/>
  <c r="AZ9" i="64"/>
  <c r="AS16" i="64"/>
  <c r="AW12" i="64"/>
  <c r="AU14" i="64"/>
  <c r="AV13" i="64"/>
  <c r="AU15" i="64"/>
  <c r="AV14" i="64"/>
  <c r="AT16" i="64"/>
  <c r="AW13" i="64"/>
  <c r="AZ10" i="64"/>
  <c r="AZ11" i="64"/>
  <c r="AV15" i="64"/>
  <c r="AU16" i="64"/>
  <c r="AW14" i="64"/>
  <c r="AZ12" i="64"/>
  <c r="AW15" i="64"/>
  <c r="AV16" i="64"/>
  <c r="AW16" i="64"/>
  <c r="AZ13" i="64"/>
  <c r="AZ14" i="64"/>
  <c r="AZ15" i="64"/>
  <c r="AZ16" i="64"/>
  <c r="FP10" i="37"/>
  <c r="AY13" i="64" s="1"/>
  <c r="M5" i="72"/>
  <c r="E5" i="72" s="1"/>
  <c r="ET10" i="37"/>
  <c r="FM10" i="37" s="1"/>
  <c r="ES10" i="37"/>
  <c r="AA10" i="85" s="1"/>
  <c r="J10" i="37"/>
  <c r="EX10" i="37" s="1"/>
  <c r="M10" i="37"/>
  <c r="FD10" i="37" s="1"/>
  <c r="AQ8" i="64" s="1"/>
  <c r="S10" i="37"/>
  <c r="FJ10" i="37" s="1"/>
  <c r="AQ14" i="64" s="1"/>
  <c r="N10" i="37"/>
  <c r="FE10" i="37" s="1"/>
  <c r="AQ9" i="64" s="1"/>
  <c r="T10" i="37"/>
  <c r="FK10" i="37" s="1"/>
  <c r="AQ15" i="64" s="1"/>
  <c r="O10" i="37"/>
  <c r="FF10" i="37" s="1"/>
  <c r="AQ10" i="64" s="1"/>
  <c r="U10" i="37"/>
  <c r="FL10" i="37" s="1"/>
  <c r="AQ16" i="64" s="1"/>
  <c r="P10" i="37"/>
  <c r="FG10" i="37" s="1"/>
  <c r="AQ11" i="64" s="1"/>
  <c r="K10" i="37"/>
  <c r="EY10" i="37" s="1"/>
  <c r="Q10" i="37"/>
  <c r="FH10" i="37" s="1"/>
  <c r="AQ12" i="64" s="1"/>
  <c r="L10" i="37"/>
  <c r="EZ10" i="37" s="1"/>
  <c r="R10" i="37"/>
  <c r="FI10" i="37" s="1"/>
  <c r="AQ13" i="64" s="1"/>
  <c r="B6" i="72"/>
  <c r="AC22" i="65" l="1"/>
  <c r="K6" i="72"/>
  <c r="J6" i="72"/>
  <c r="FA10" i="37"/>
  <c r="AY5" i="64"/>
  <c r="AX6" i="64"/>
  <c r="FR10" i="37"/>
  <c r="AY15" i="64" s="1"/>
  <c r="FB10" i="37"/>
  <c r="AQ6" i="64" s="1"/>
  <c r="FQ10" i="37"/>
  <c r="AY14" i="64" s="1"/>
  <c r="FS10" i="37"/>
  <c r="AY16" i="64" s="1"/>
  <c r="FC10" i="37"/>
  <c r="AQ7" i="64" s="1"/>
  <c r="M6" i="72"/>
  <c r="E6" i="72" s="1"/>
  <c r="B7" i="72"/>
  <c r="L6" i="72" l="1"/>
  <c r="Y10" i="85"/>
  <c r="AG10" i="85" s="1"/>
  <c r="CH10" i="85"/>
  <c r="CF10" i="85"/>
  <c r="CJ10" i="85"/>
  <c r="CL10" i="85"/>
  <c r="CN10" i="85"/>
  <c r="CP10" i="85"/>
  <c r="CR10" i="85"/>
  <c r="J7" i="72"/>
  <c r="K7" i="72"/>
  <c r="AQ5" i="64"/>
  <c r="BA5" i="64" s="1"/>
  <c r="AC10" i="85"/>
  <c r="AT10" i="85" s="1"/>
  <c r="H6" i="72"/>
  <c r="AH11" i="85" s="1"/>
  <c r="G6" i="72"/>
  <c r="I6" i="72" s="1"/>
  <c r="M7" i="72"/>
  <c r="E7" i="72" s="1"/>
  <c r="B8" i="72"/>
  <c r="BG11" i="85" l="1"/>
  <c r="BQ11" i="85" s="1"/>
  <c r="BX11" i="85" s="1"/>
  <c r="CS10" i="85"/>
  <c r="AZ10" i="85"/>
  <c r="BA10" i="85" s="1"/>
  <c r="BB10" i="85" s="1"/>
  <c r="K8" i="72"/>
  <c r="J8" i="72"/>
  <c r="L7" i="72"/>
  <c r="G7" i="72" s="1"/>
  <c r="I7" i="72" s="1"/>
  <c r="CQ10" i="85"/>
  <c r="CK10" i="85"/>
  <c r="CM10" i="85"/>
  <c r="CO10" i="85"/>
  <c r="CI10" i="85"/>
  <c r="CG10" i="85"/>
  <c r="H7" i="72"/>
  <c r="AH12" i="85" s="1"/>
  <c r="M8" i="72"/>
  <c r="H8" i="72" s="1"/>
  <c r="AH13" i="85" s="1"/>
  <c r="B9" i="72"/>
  <c r="BR11" i="85" l="1"/>
  <c r="BS11" i="85" s="1"/>
  <c r="BG13" i="85"/>
  <c r="BQ13" i="85" s="1"/>
  <c r="CA11" i="85"/>
  <c r="CC11" i="85" s="1"/>
  <c r="BG12" i="85"/>
  <c r="BQ12" i="85" s="1"/>
  <c r="BU11" i="85"/>
  <c r="BW11" i="85" s="1"/>
  <c r="CV11" i="85"/>
  <c r="BZ11" i="85"/>
  <c r="BY11" i="85"/>
  <c r="BT11" i="85"/>
  <c r="J9" i="72"/>
  <c r="K9" i="72"/>
  <c r="L8" i="72"/>
  <c r="G8" i="72" s="1"/>
  <c r="CT10" i="85"/>
  <c r="E8" i="72"/>
  <c r="M9" i="72"/>
  <c r="E9" i="72" s="1"/>
  <c r="B10" i="72"/>
  <c r="BV11" i="85" l="1"/>
  <c r="CB11" i="85"/>
  <c r="BE11" i="85"/>
  <c r="BR13" i="85"/>
  <c r="BD13" i="85" s="1"/>
  <c r="BX13" i="85"/>
  <c r="BZ13" i="85" s="1"/>
  <c r="CA13" i="85"/>
  <c r="BD11" i="85"/>
  <c r="CA12" i="85"/>
  <c r="CC12" i="85" s="1"/>
  <c r="CV12" i="85"/>
  <c r="BX12" i="85"/>
  <c r="BZ12" i="85" s="1"/>
  <c r="BR12" i="85"/>
  <c r="BS12" i="85" s="1"/>
  <c r="BU12" i="85"/>
  <c r="BW12" i="85" s="1"/>
  <c r="BU13" i="85"/>
  <c r="BE13" i="85" s="1"/>
  <c r="CV13" i="85"/>
  <c r="V43" i="65"/>
  <c r="CD11" i="85"/>
  <c r="CU11" i="85" s="1"/>
  <c r="CW11" i="85" s="1"/>
  <c r="CY11" i="85" s="1"/>
  <c r="CB13" i="85"/>
  <c r="CC13" i="85"/>
  <c r="L9" i="72"/>
  <c r="BY12" i="85"/>
  <c r="J10" i="72"/>
  <c r="K10" i="72"/>
  <c r="H9" i="72"/>
  <c r="AH14" i="85" s="1"/>
  <c r="I8" i="72"/>
  <c r="M10" i="72"/>
  <c r="E10" i="72" s="1"/>
  <c r="G9" i="72"/>
  <c r="I9" i="72" s="1"/>
  <c r="B11" i="72"/>
  <c r="CB12" i="85" l="1"/>
  <c r="BY13" i="85"/>
  <c r="BS13" i="85"/>
  <c r="BT13" i="85"/>
  <c r="BE12" i="85"/>
  <c r="BD12" i="85"/>
  <c r="BV13" i="85"/>
  <c r="BT12" i="85"/>
  <c r="CD12" i="85" s="1"/>
  <c r="CU12" i="85" s="1"/>
  <c r="CW12" i="85" s="1"/>
  <c r="CY12" i="85" s="1"/>
  <c r="BW13" i="85"/>
  <c r="BV12" i="85"/>
  <c r="BG14" i="85"/>
  <c r="BQ14" i="85" s="1"/>
  <c r="CZ11" i="85"/>
  <c r="DA11" i="85" s="1"/>
  <c r="DC11" i="85" s="1"/>
  <c r="T44" i="65"/>
  <c r="T43" i="65"/>
  <c r="T45" i="65" s="1"/>
  <c r="Z43" i="65"/>
  <c r="J11" i="72"/>
  <c r="K11" i="72"/>
  <c r="L10" i="72"/>
  <c r="G10" i="72" s="1"/>
  <c r="I10" i="72" s="1"/>
  <c r="H10" i="72"/>
  <c r="AH15" i="85" s="1"/>
  <c r="M11" i="72"/>
  <c r="B12" i="72"/>
  <c r="CD13" i="85" l="1"/>
  <c r="CU13" i="85" s="1"/>
  <c r="CW13" i="85" s="1"/>
  <c r="CY13" i="85" s="1"/>
  <c r="BR14" i="85"/>
  <c r="BS14" i="85" s="1"/>
  <c r="CA14" i="85"/>
  <c r="CB14" i="85" s="1"/>
  <c r="CV14" i="85"/>
  <c r="BX14" i="85"/>
  <c r="BZ14" i="85" s="1"/>
  <c r="BU14" i="85"/>
  <c r="BW14" i="85" s="1"/>
  <c r="BG15" i="85"/>
  <c r="BQ15" i="85" s="1"/>
  <c r="CZ12" i="85"/>
  <c r="DA12" i="85" s="1"/>
  <c r="DC12" i="85" s="1"/>
  <c r="CZ13" i="85"/>
  <c r="DA13" i="85" s="1"/>
  <c r="DC13" i="85" s="1"/>
  <c r="X44" i="65"/>
  <c r="X43" i="65"/>
  <c r="X45" i="65" s="1"/>
  <c r="BD14" i="85"/>
  <c r="BT14" i="85"/>
  <c r="L11" i="72"/>
  <c r="J12" i="72"/>
  <c r="K12" i="72"/>
  <c r="E11" i="72"/>
  <c r="G11" i="72"/>
  <c r="M12" i="72"/>
  <c r="E12" i="72" s="1"/>
  <c r="B13" i="72"/>
  <c r="BE14" i="85" l="1"/>
  <c r="BV14" i="85"/>
  <c r="CC14" i="85"/>
  <c r="CD14" i="85" s="1"/>
  <c r="CU14" i="85" s="1"/>
  <c r="CW14" i="85" s="1"/>
  <c r="CY14" i="85" s="1"/>
  <c r="BY14" i="85"/>
  <c r="H11" i="72"/>
  <c r="AH16" i="85" s="1"/>
  <c r="BG16" i="85" s="1"/>
  <c r="BQ16" i="85" s="1"/>
  <c r="CA15" i="85"/>
  <c r="CB15" i="85" s="1"/>
  <c r="BX15" i="85"/>
  <c r="BY15" i="85" s="1"/>
  <c r="BR15" i="85"/>
  <c r="BD15" i="85" s="1"/>
  <c r="CV15" i="85"/>
  <c r="BU15" i="85"/>
  <c r="BW15" i="85" s="1"/>
  <c r="K13" i="72"/>
  <c r="J13" i="72"/>
  <c r="L12" i="72"/>
  <c r="G12" i="72" s="1"/>
  <c r="I12" i="72" s="1"/>
  <c r="I11" i="72"/>
  <c r="H12" i="72"/>
  <c r="AH17" i="85" s="1"/>
  <c r="M13" i="72"/>
  <c r="E13" i="72" s="1"/>
  <c r="B14" i="72"/>
  <c r="CC15" i="85" l="1"/>
  <c r="BE15" i="85"/>
  <c r="BZ15" i="85"/>
  <c r="BV15" i="85"/>
  <c r="BT15" i="85"/>
  <c r="BU16" i="85"/>
  <c r="BV16" i="85" s="1"/>
  <c r="CV16" i="85"/>
  <c r="CA16" i="85"/>
  <c r="CC16" i="85" s="1"/>
  <c r="BR16" i="85"/>
  <c r="BT16" i="85" s="1"/>
  <c r="BX16" i="85"/>
  <c r="BZ16" i="85" s="1"/>
  <c r="BG17" i="85"/>
  <c r="BQ17" i="85" s="1"/>
  <c r="BS15" i="85"/>
  <c r="CZ14" i="85"/>
  <c r="DA14" i="85" s="1"/>
  <c r="DC14" i="85" s="1"/>
  <c r="L13" i="72"/>
  <c r="J14" i="72"/>
  <c r="K14" i="72"/>
  <c r="H13" i="72"/>
  <c r="AH18" i="85" s="1"/>
  <c r="G13" i="72"/>
  <c r="I13" i="72" s="1"/>
  <c r="M14" i="72"/>
  <c r="H14" i="72" s="1"/>
  <c r="AH19" i="85" s="1"/>
  <c r="B15" i="72"/>
  <c r="CD15" i="85" l="1"/>
  <c r="CU15" i="85" s="1"/>
  <c r="CW15" i="85" s="1"/>
  <c r="CY15" i="85" s="1"/>
  <c r="CZ15" i="85" s="1"/>
  <c r="DA15" i="85" s="1"/>
  <c r="DC15" i="85" s="1"/>
  <c r="BW16" i="85"/>
  <c r="CD16" i="85" s="1"/>
  <c r="CU16" i="85" s="1"/>
  <c r="CW16" i="85" s="1"/>
  <c r="CY16" i="85" s="1"/>
  <c r="CB16" i="85"/>
  <c r="BY16" i="85"/>
  <c r="BE16" i="85"/>
  <c r="BD16" i="85"/>
  <c r="BS16" i="85"/>
  <c r="CV17" i="85"/>
  <c r="CA17" i="85"/>
  <c r="CB17" i="85" s="1"/>
  <c r="BX17" i="85"/>
  <c r="BZ17" i="85" s="1"/>
  <c r="BR17" i="85"/>
  <c r="BD17" i="85" s="1"/>
  <c r="BU17" i="85"/>
  <c r="BW17" i="85" s="1"/>
  <c r="BG19" i="85"/>
  <c r="BQ19" i="85" s="1"/>
  <c r="BG18" i="85"/>
  <c r="BQ18" i="85" s="1"/>
  <c r="K15" i="72"/>
  <c r="J15" i="72"/>
  <c r="L14" i="72"/>
  <c r="G14" i="72" s="1"/>
  <c r="E14" i="72"/>
  <c r="M15" i="72"/>
  <c r="H15" i="72" s="1"/>
  <c r="AH20" i="85" s="1"/>
  <c r="B16" i="72"/>
  <c r="CC17" i="85" l="1"/>
  <c r="BY17" i="85"/>
  <c r="BT17" i="85"/>
  <c r="BS17" i="85"/>
  <c r="BE17" i="85"/>
  <c r="BV17" i="85"/>
  <c r="BR18" i="85"/>
  <c r="BD18" i="85" s="1"/>
  <c r="BX18" i="85"/>
  <c r="BY18" i="85" s="1"/>
  <c r="CA18" i="85"/>
  <c r="CC18" i="85" s="1"/>
  <c r="CV18" i="85"/>
  <c r="BU18" i="85"/>
  <c r="BV18" i="85" s="1"/>
  <c r="BR19" i="85"/>
  <c r="BS19" i="85" s="1"/>
  <c r="CA19" i="85"/>
  <c r="CC19" i="85" s="1"/>
  <c r="BX19" i="85"/>
  <c r="BZ19" i="85" s="1"/>
  <c r="BU19" i="85"/>
  <c r="BV19" i="85" s="1"/>
  <c r="BG20" i="85"/>
  <c r="BQ20" i="85" s="1"/>
  <c r="CZ16" i="85"/>
  <c r="DA16" i="85" s="1"/>
  <c r="DC16" i="85" s="1"/>
  <c r="J16" i="72"/>
  <c r="K16" i="72"/>
  <c r="L15" i="72"/>
  <c r="G15" i="72" s="1"/>
  <c r="I14" i="72"/>
  <c r="E15" i="72"/>
  <c r="M16" i="72"/>
  <c r="H16" i="72" s="1"/>
  <c r="AH21" i="85" s="1"/>
  <c r="B17" i="72"/>
  <c r="BT18" i="85" l="1"/>
  <c r="CD17" i="85"/>
  <c r="CU17" i="85" s="1"/>
  <c r="CW17" i="85" s="1"/>
  <c r="CY17" i="85" s="1"/>
  <c r="CZ17" i="85" s="1"/>
  <c r="DA17" i="85" s="1"/>
  <c r="DC17" i="85" s="1"/>
  <c r="BS18" i="85"/>
  <c r="CB18" i="85"/>
  <c r="BD19" i="85"/>
  <c r="BZ18" i="85"/>
  <c r="BE19" i="85"/>
  <c r="BT19" i="85"/>
  <c r="BW18" i="85"/>
  <c r="BE18" i="85"/>
  <c r="BY19" i="85"/>
  <c r="BW19" i="85"/>
  <c r="CD19" i="85" s="1"/>
  <c r="CU19" i="85" s="1"/>
  <c r="CB19" i="85"/>
  <c r="CA20" i="85"/>
  <c r="CC20" i="85" s="1"/>
  <c r="BR20" i="85"/>
  <c r="BT20" i="85" s="1"/>
  <c r="CV20" i="85"/>
  <c r="BX20" i="85"/>
  <c r="BY20" i="85" s="1"/>
  <c r="BU20" i="85"/>
  <c r="BV20" i="85" s="1"/>
  <c r="BG21" i="85"/>
  <c r="BQ21" i="85" s="1"/>
  <c r="L16" i="72"/>
  <c r="G16" i="72" s="1"/>
  <c r="J17" i="72"/>
  <c r="K17" i="72"/>
  <c r="I15" i="72"/>
  <c r="E16" i="72"/>
  <c r="M17" i="72"/>
  <c r="E17" i="72" s="1"/>
  <c r="B18" i="72"/>
  <c r="CD18" i="85" l="1"/>
  <c r="CU18" i="85" s="1"/>
  <c r="CW18" i="85" s="1"/>
  <c r="CY18" i="85" s="1"/>
  <c r="CZ18" i="85" s="1"/>
  <c r="DA18" i="85" s="1"/>
  <c r="DC18" i="85" s="1"/>
  <c r="BW20" i="85"/>
  <c r="BE20" i="85"/>
  <c r="CB20" i="85"/>
  <c r="BD20" i="85"/>
  <c r="BS20" i="85"/>
  <c r="CV21" i="85"/>
  <c r="BU21" i="85"/>
  <c r="BW21" i="85" s="1"/>
  <c r="BX21" i="85"/>
  <c r="BZ21" i="85" s="1"/>
  <c r="BR21" i="85"/>
  <c r="BD21" i="85" s="1"/>
  <c r="CA21" i="85"/>
  <c r="CC21" i="85" s="1"/>
  <c r="BZ20" i="85"/>
  <c r="CD20" i="85" s="1"/>
  <c r="CU20" i="85" s="1"/>
  <c r="CW20" i="85" s="1"/>
  <c r="CY20" i="85" s="1"/>
  <c r="CV19" i="85"/>
  <c r="CW19" i="85" s="1"/>
  <c r="CY19" i="85" s="1"/>
  <c r="CZ19" i="85" s="1"/>
  <c r="DA19" i="85" s="1"/>
  <c r="DC19" i="85" s="1"/>
  <c r="J18" i="72"/>
  <c r="K18" i="72"/>
  <c r="L17" i="72"/>
  <c r="G17" i="72" s="1"/>
  <c r="I17" i="72" s="1"/>
  <c r="H17" i="72"/>
  <c r="AH22" i="85" s="1"/>
  <c r="I16" i="72"/>
  <c r="M18" i="72"/>
  <c r="H18" i="72" s="1"/>
  <c r="AH23" i="85" s="1"/>
  <c r="B19" i="72"/>
  <c r="CB21" i="85" l="1"/>
  <c r="BE21" i="85"/>
  <c r="BT21" i="85"/>
  <c r="CD21" i="85" s="1"/>
  <c r="CU21" i="85" s="1"/>
  <c r="CW21" i="85" s="1"/>
  <c r="CY21" i="85" s="1"/>
  <c r="BV21" i="85"/>
  <c r="BS21" i="85"/>
  <c r="BY21" i="85"/>
  <c r="BG22" i="85"/>
  <c r="BQ22" i="85" s="1"/>
  <c r="BG23" i="85"/>
  <c r="BQ23" i="85" s="1"/>
  <c r="CZ20" i="85"/>
  <c r="DA20" i="85" s="1"/>
  <c r="DC20" i="85" s="1"/>
  <c r="L18" i="72"/>
  <c r="G18" i="72" s="1"/>
  <c r="J19" i="72"/>
  <c r="K19" i="72"/>
  <c r="E18" i="72"/>
  <c r="M19" i="72"/>
  <c r="E19" i="72" s="1"/>
  <c r="B20" i="72"/>
  <c r="BR23" i="85" l="1"/>
  <c r="BS23" i="85" s="1"/>
  <c r="CA23" i="85"/>
  <c r="CC23" i="85" s="1"/>
  <c r="BX23" i="85"/>
  <c r="BZ23" i="85" s="1"/>
  <c r="BU23" i="85"/>
  <c r="BV23" i="85" s="1"/>
  <c r="BR22" i="85"/>
  <c r="BT22" i="85" s="1"/>
  <c r="CV22" i="85"/>
  <c r="BU22" i="85"/>
  <c r="BE22" i="85" s="1"/>
  <c r="CA22" i="85"/>
  <c r="CB22" i="85" s="1"/>
  <c r="BX22" i="85"/>
  <c r="BZ22" i="85" s="1"/>
  <c r="CB23" i="85"/>
  <c r="CZ21" i="85"/>
  <c r="DA21" i="85" s="1"/>
  <c r="DC21" i="85" s="1"/>
  <c r="L19" i="72"/>
  <c r="G19" i="72" s="1"/>
  <c r="I19" i="72" s="1"/>
  <c r="J20" i="72"/>
  <c r="K20" i="72"/>
  <c r="I18" i="72"/>
  <c r="H19" i="72"/>
  <c r="AH24" i="85" s="1"/>
  <c r="M20" i="72"/>
  <c r="H20" i="72" s="1"/>
  <c r="AH25" i="85" s="1"/>
  <c r="B21" i="72"/>
  <c r="BT23" i="85" l="1"/>
  <c r="BD23" i="85"/>
  <c r="BD22" i="85"/>
  <c r="BS22" i="85"/>
  <c r="BW22" i="85"/>
  <c r="BW23" i="85"/>
  <c r="CC22" i="85"/>
  <c r="BY23" i="85"/>
  <c r="BY22" i="85"/>
  <c r="BV22" i="85"/>
  <c r="BG24" i="85"/>
  <c r="BQ24" i="85" s="1"/>
  <c r="BG25" i="85"/>
  <c r="BQ25" i="85" s="1"/>
  <c r="BE23" i="85"/>
  <c r="J21" i="72"/>
  <c r="K21" i="72"/>
  <c r="L20" i="72"/>
  <c r="G20" i="72" s="1"/>
  <c r="E20" i="72"/>
  <c r="M21" i="72"/>
  <c r="E21" i="72" s="1"/>
  <c r="B22" i="72"/>
  <c r="CD23" i="85" l="1"/>
  <c r="CU23" i="85" s="1"/>
  <c r="CD22" i="85"/>
  <c r="CU22" i="85" s="1"/>
  <c r="CW22" i="85" s="1"/>
  <c r="CY22" i="85" s="1"/>
  <c r="CZ22" i="85" s="1"/>
  <c r="DA22" i="85" s="1"/>
  <c r="DC22" i="85" s="1"/>
  <c r="BX25" i="85"/>
  <c r="BZ25" i="85" s="1"/>
  <c r="BR25" i="85"/>
  <c r="BS25" i="85" s="1"/>
  <c r="BU25" i="85"/>
  <c r="BV25" i="85" s="1"/>
  <c r="CA25" i="85"/>
  <c r="CC25" i="85" s="1"/>
  <c r="BX24" i="85"/>
  <c r="BY24" i="85" s="1"/>
  <c r="CA24" i="85"/>
  <c r="CB24" i="85" s="1"/>
  <c r="BU24" i="85"/>
  <c r="BW24" i="85" s="1"/>
  <c r="BR24" i="85"/>
  <c r="BD24" i="85" s="1"/>
  <c r="CV23" i="85"/>
  <c r="CW23" i="85" s="1"/>
  <c r="CY23" i="85" s="1"/>
  <c r="BT25" i="85"/>
  <c r="L21" i="72"/>
  <c r="G21" i="72" s="1"/>
  <c r="I21" i="72" s="1"/>
  <c r="K22" i="72"/>
  <c r="J22" i="72"/>
  <c r="I20" i="72"/>
  <c r="M22" i="72"/>
  <c r="B23" i="72"/>
  <c r="H21" i="72" l="1"/>
  <c r="AH26" i="85" s="1"/>
  <c r="BY25" i="85"/>
  <c r="CB25" i="85"/>
  <c r="BD25" i="85"/>
  <c r="BV24" i="85"/>
  <c r="BE24" i="85"/>
  <c r="BZ24" i="85"/>
  <c r="BW25" i="85"/>
  <c r="CD25" i="85" s="1"/>
  <c r="CU25" i="85" s="1"/>
  <c r="BE25" i="85"/>
  <c r="CC24" i="85"/>
  <c r="BT24" i="85"/>
  <c r="BS24" i="85"/>
  <c r="BG26" i="85"/>
  <c r="BQ26" i="85" s="1"/>
  <c r="CZ23" i="85"/>
  <c r="DA23" i="85" s="1"/>
  <c r="DC23" i="85" s="1"/>
  <c r="J23" i="72"/>
  <c r="K23" i="72"/>
  <c r="L22" i="72"/>
  <c r="G22" i="72" s="1"/>
  <c r="E22" i="72"/>
  <c r="M23" i="72"/>
  <c r="E23" i="72" s="1"/>
  <c r="B24" i="72"/>
  <c r="H22" i="72" l="1"/>
  <c r="AH27" i="85" s="1"/>
  <c r="BG27" i="85" s="1"/>
  <c r="BQ27" i="85" s="1"/>
  <c r="BX27" i="85" s="1"/>
  <c r="BZ27" i="85" s="1"/>
  <c r="CD24" i="85"/>
  <c r="CU24" i="85" s="1"/>
  <c r="BU26" i="85"/>
  <c r="BE26" i="85" s="1"/>
  <c r="BX26" i="85"/>
  <c r="BY26" i="85" s="1"/>
  <c r="CA26" i="85"/>
  <c r="CB26" i="85" s="1"/>
  <c r="BR26" i="85"/>
  <c r="BD26" i="85" s="1"/>
  <c r="CV24" i="85"/>
  <c r="CV25" i="85"/>
  <c r="K24" i="72"/>
  <c r="J24" i="72"/>
  <c r="L23" i="72"/>
  <c r="G23" i="72" s="1"/>
  <c r="I23" i="72" s="1"/>
  <c r="I22" i="72"/>
  <c r="H23" i="72"/>
  <c r="AH28" i="85" s="1"/>
  <c r="M24" i="72"/>
  <c r="H24" i="72" s="1"/>
  <c r="AH29" i="85" s="1"/>
  <c r="B25" i="72"/>
  <c r="BR27" i="85" l="1"/>
  <c r="BT27" i="85" s="1"/>
  <c r="BS26" i="85"/>
  <c r="BU27" i="85"/>
  <c r="BW27" i="85" s="1"/>
  <c r="BT26" i="85"/>
  <c r="CA27" i="85"/>
  <c r="CB27" i="85" s="1"/>
  <c r="CC26" i="85"/>
  <c r="CW24" i="85"/>
  <c r="CY24" i="85" s="1"/>
  <c r="CZ24" i="85" s="1"/>
  <c r="DA24" i="85" s="1"/>
  <c r="DC24" i="85" s="1"/>
  <c r="BZ26" i="85"/>
  <c r="BW26" i="85"/>
  <c r="BY27" i="85"/>
  <c r="BV26" i="85"/>
  <c r="BG29" i="85"/>
  <c r="BQ29" i="85" s="1"/>
  <c r="BG28" i="85"/>
  <c r="BQ28" i="85" s="1"/>
  <c r="CW25" i="85"/>
  <c r="CY25" i="85" s="1"/>
  <c r="CZ25" i="85" s="1"/>
  <c r="DA25" i="85" s="1"/>
  <c r="DC25" i="85" s="1"/>
  <c r="J25" i="72"/>
  <c r="K25" i="72"/>
  <c r="L24" i="72"/>
  <c r="G24" i="72" s="1"/>
  <c r="E24" i="72"/>
  <c r="M25" i="72"/>
  <c r="E25" i="72" s="1"/>
  <c r="B26" i="72"/>
  <c r="BE27" i="85" l="1"/>
  <c r="BD27" i="85"/>
  <c r="BS27" i="85"/>
  <c r="CC27" i="85"/>
  <c r="CD27" i="85" s="1"/>
  <c r="CU27" i="85" s="1"/>
  <c r="CV27" i="85" s="1"/>
  <c r="CW27" i="85" s="1"/>
  <c r="CY27" i="85" s="1"/>
  <c r="CZ27" i="85" s="1"/>
  <c r="DA27" i="85" s="1"/>
  <c r="DC27" i="85" s="1"/>
  <c r="BV27" i="85"/>
  <c r="CD26" i="85"/>
  <c r="CU26" i="85" s="1"/>
  <c r="BX28" i="85"/>
  <c r="BY28" i="85" s="1"/>
  <c r="BU28" i="85"/>
  <c r="BW28" i="85" s="1"/>
  <c r="BR28" i="85"/>
  <c r="BS28" i="85" s="1"/>
  <c r="CA28" i="85"/>
  <c r="CC28" i="85" s="1"/>
  <c r="CV28" i="85"/>
  <c r="BX29" i="85"/>
  <c r="BZ29" i="85" s="1"/>
  <c r="CA29" i="85"/>
  <c r="CB29" i="85" s="1"/>
  <c r="BU29" i="85"/>
  <c r="BW29" i="85" s="1"/>
  <c r="BR29" i="85"/>
  <c r="BT29" i="85" s="1"/>
  <c r="L25" i="72"/>
  <c r="G25" i="72" s="1"/>
  <c r="I25" i="72" s="1"/>
  <c r="J26" i="72"/>
  <c r="K26" i="72"/>
  <c r="I24" i="72"/>
  <c r="H25" i="72"/>
  <c r="AH30" i="85" s="1"/>
  <c r="M26" i="72"/>
  <c r="H26" i="72" s="1"/>
  <c r="AH31" i="85" s="1"/>
  <c r="B27" i="72"/>
  <c r="BD28" i="85" l="1"/>
  <c r="CV26" i="85"/>
  <c r="CW26" i="85" s="1"/>
  <c r="CY26" i="85" s="1"/>
  <c r="CZ26" i="85" s="1"/>
  <c r="DA26" i="85" s="1"/>
  <c r="DC26" i="85" s="1"/>
  <c r="CC29" i="85"/>
  <c r="CD29" i="85" s="1"/>
  <c r="CU29" i="85" s="1"/>
  <c r="BT28" i="85"/>
  <c r="BE29" i="85"/>
  <c r="BV29" i="85"/>
  <c r="BY29" i="85"/>
  <c r="BZ28" i="85"/>
  <c r="CD28" i="85" s="1"/>
  <c r="CU28" i="85" s="1"/>
  <c r="CW28" i="85" s="1"/>
  <c r="CY28" i="85" s="1"/>
  <c r="BE28" i="85"/>
  <c r="BV28" i="85"/>
  <c r="BS29" i="85"/>
  <c r="BD29" i="85"/>
  <c r="CB28" i="85"/>
  <c r="BG31" i="85"/>
  <c r="BQ31" i="85" s="1"/>
  <c r="BG30" i="85"/>
  <c r="BQ30" i="85" s="1"/>
  <c r="L26" i="72"/>
  <c r="G26" i="72" s="1"/>
  <c r="J27" i="72"/>
  <c r="K27" i="72"/>
  <c r="E26" i="72"/>
  <c r="M27" i="72"/>
  <c r="H27" i="72" s="1"/>
  <c r="AH32" i="85" s="1"/>
  <c r="B28" i="72"/>
  <c r="CV29" i="85" l="1"/>
  <c r="CW29" i="85" s="1"/>
  <c r="CY29" i="85" s="1"/>
  <c r="CZ29" i="85" s="1"/>
  <c r="DA29" i="85" s="1"/>
  <c r="DC29" i="85" s="1"/>
  <c r="CA31" i="85"/>
  <c r="CC31" i="85" s="1"/>
  <c r="BR31" i="85"/>
  <c r="BS31" i="85" s="1"/>
  <c r="BX31" i="85"/>
  <c r="BY31" i="85" s="1"/>
  <c r="BU31" i="85"/>
  <c r="BE31" i="85" s="1"/>
  <c r="BX30" i="85"/>
  <c r="BZ30" i="85" s="1"/>
  <c r="BU30" i="85"/>
  <c r="BV30" i="85" s="1"/>
  <c r="BR30" i="85"/>
  <c r="BS30" i="85" s="1"/>
  <c r="CA30" i="85"/>
  <c r="CB30" i="85" s="1"/>
  <c r="BG32" i="85"/>
  <c r="BQ32" i="85" s="1"/>
  <c r="CZ28" i="85"/>
  <c r="DA28" i="85" s="1"/>
  <c r="DC28" i="85" s="1"/>
  <c r="J28" i="72"/>
  <c r="K28" i="72"/>
  <c r="L27" i="72"/>
  <c r="G27" i="72" s="1"/>
  <c r="E27" i="72"/>
  <c r="I26" i="72"/>
  <c r="M28" i="72"/>
  <c r="H28" i="72" s="1"/>
  <c r="AH33" i="85" s="1"/>
  <c r="B29" i="72"/>
  <c r="BZ31" i="85" l="1"/>
  <c r="BT31" i="85"/>
  <c r="BD31" i="85"/>
  <c r="BW30" i="85"/>
  <c r="BV31" i="85"/>
  <c r="BD30" i="85"/>
  <c r="CB31" i="85"/>
  <c r="BY30" i="85"/>
  <c r="BE30" i="85"/>
  <c r="CC30" i="85"/>
  <c r="CA32" i="85"/>
  <c r="CC32" i="85" s="1"/>
  <c r="BU32" i="85"/>
  <c r="BV32" i="85" s="1"/>
  <c r="BR32" i="85"/>
  <c r="BD32" i="85" s="1"/>
  <c r="BG33" i="85"/>
  <c r="BQ33" i="85" s="1"/>
  <c r="BX32" i="85"/>
  <c r="BZ32" i="85" s="1"/>
  <c r="BT30" i="85"/>
  <c r="BW31" i="85"/>
  <c r="CD31" i="85" s="1"/>
  <c r="CU31" i="85" s="1"/>
  <c r="L28" i="72"/>
  <c r="K29" i="72"/>
  <c r="J29" i="72"/>
  <c r="I27" i="72"/>
  <c r="E28" i="72"/>
  <c r="M29" i="72"/>
  <c r="H29" i="72" s="1"/>
  <c r="AH34" i="85" s="1"/>
  <c r="G28" i="72"/>
  <c r="B30" i="72"/>
  <c r="CD30" i="85" l="1"/>
  <c r="CU30" i="85" s="1"/>
  <c r="CV30" i="85" s="1"/>
  <c r="CW30" i="85" s="1"/>
  <c r="CY30" i="85" s="1"/>
  <c r="CZ30" i="85" s="1"/>
  <c r="DA30" i="85" s="1"/>
  <c r="DC30" i="85" s="1"/>
  <c r="BW32" i="85"/>
  <c r="BS32" i="85"/>
  <c r="BT32" i="85"/>
  <c r="BE32" i="85"/>
  <c r="CB32" i="85"/>
  <c r="BY32" i="85"/>
  <c r="CA33" i="85"/>
  <c r="CC33" i="85" s="1"/>
  <c r="BX33" i="85"/>
  <c r="BY33" i="85" s="1"/>
  <c r="BR33" i="85"/>
  <c r="BD33" i="85" s="1"/>
  <c r="BU33" i="85"/>
  <c r="BV33" i="85" s="1"/>
  <c r="BG34" i="85"/>
  <c r="BQ34" i="85" s="1"/>
  <c r="CV31" i="85"/>
  <c r="CW31" i="85" s="1"/>
  <c r="CY31" i="85" s="1"/>
  <c r="CZ31" i="85" s="1"/>
  <c r="DA31" i="85" s="1"/>
  <c r="DC31" i="85" s="1"/>
  <c r="J30" i="72"/>
  <c r="K30" i="72"/>
  <c r="L29" i="72"/>
  <c r="G29" i="72" s="1"/>
  <c r="E29" i="72"/>
  <c r="I28" i="72"/>
  <c r="M30" i="72"/>
  <c r="H30" i="72" s="1"/>
  <c r="AH35" i="85" s="1"/>
  <c r="B31" i="72"/>
  <c r="CD32" i="85" l="1"/>
  <c r="CU32" i="85" s="1"/>
  <c r="BT33" i="85"/>
  <c r="CB33" i="85"/>
  <c r="BZ33" i="85"/>
  <c r="BS33" i="85"/>
  <c r="CA34" i="85"/>
  <c r="CB34" i="85" s="1"/>
  <c r="BX34" i="85"/>
  <c r="BY34" i="85" s="1"/>
  <c r="BR34" i="85"/>
  <c r="BD34" i="85" s="1"/>
  <c r="BU34" i="85"/>
  <c r="BW34" i="85" s="1"/>
  <c r="BE33" i="85"/>
  <c r="BW33" i="85"/>
  <c r="BG35" i="85"/>
  <c r="BQ35" i="85" s="1"/>
  <c r="CV32" i="85"/>
  <c r="CW32" i="85" s="1"/>
  <c r="CY32" i="85" s="1"/>
  <c r="CZ32" i="85" s="1"/>
  <c r="DA32" i="85" s="1"/>
  <c r="DC32" i="85" s="1"/>
  <c r="CC34" i="85"/>
  <c r="K31" i="72"/>
  <c r="J31" i="72"/>
  <c r="L30" i="72"/>
  <c r="I29" i="72"/>
  <c r="E30" i="72"/>
  <c r="M31" i="72"/>
  <c r="E31" i="72" s="1"/>
  <c r="G30" i="72"/>
  <c r="B32" i="72"/>
  <c r="BZ34" i="85" l="1"/>
  <c r="BT34" i="85"/>
  <c r="BS34" i="85"/>
  <c r="CD33" i="85"/>
  <c r="CU33" i="85" s="1"/>
  <c r="CV33" i="85" s="1"/>
  <c r="CW33" i="85" s="1"/>
  <c r="CY33" i="85" s="1"/>
  <c r="CZ33" i="85" s="1"/>
  <c r="DA33" i="85" s="1"/>
  <c r="DC33" i="85" s="1"/>
  <c r="BV34" i="85"/>
  <c r="BU35" i="85"/>
  <c r="BE35" i="85" s="1"/>
  <c r="CA35" i="85"/>
  <c r="CB35" i="85" s="1"/>
  <c r="BX35" i="85"/>
  <c r="BY35" i="85" s="1"/>
  <c r="BR35" i="85"/>
  <c r="BD35" i="85" s="1"/>
  <c r="BE34" i="85"/>
  <c r="J32" i="72"/>
  <c r="K32" i="72"/>
  <c r="L31" i="72"/>
  <c r="G31" i="72" s="1"/>
  <c r="I31" i="72" s="1"/>
  <c r="I30" i="72"/>
  <c r="H31" i="72"/>
  <c r="AH36" i="85" s="1"/>
  <c r="M32" i="72"/>
  <c r="E32" i="72" s="1"/>
  <c r="B33" i="72"/>
  <c r="CD34" i="85" l="1"/>
  <c r="CU34" i="85" s="1"/>
  <c r="BZ35" i="85"/>
  <c r="BS35" i="85"/>
  <c r="BW35" i="85"/>
  <c r="BV35" i="85"/>
  <c r="CC35" i="85"/>
  <c r="BT35" i="85"/>
  <c r="BG36" i="85"/>
  <c r="BQ36" i="85" s="1"/>
  <c r="CV34" i="85"/>
  <c r="CW34" i="85" s="1"/>
  <c r="CY34" i="85" s="1"/>
  <c r="CZ34" i="85" s="1"/>
  <c r="DA34" i="85" s="1"/>
  <c r="DC34" i="85" s="1"/>
  <c r="J33" i="72"/>
  <c r="K33" i="72"/>
  <c r="L32" i="72"/>
  <c r="H32" i="72"/>
  <c r="AH37" i="85" s="1"/>
  <c r="M33" i="72"/>
  <c r="H33" i="72" s="1"/>
  <c r="AH38" i="85" s="1"/>
  <c r="G32" i="72"/>
  <c r="I32" i="72" s="1"/>
  <c r="B34" i="72"/>
  <c r="CD35" i="85" l="1"/>
  <c r="CU35" i="85" s="1"/>
  <c r="CA36" i="85"/>
  <c r="BX36" i="85"/>
  <c r="BZ36" i="85" s="1"/>
  <c r="BR36" i="85"/>
  <c r="BS36" i="85" s="1"/>
  <c r="BU36" i="85"/>
  <c r="BW36" i="85" s="1"/>
  <c r="BG38" i="85"/>
  <c r="BQ38" i="85" s="1"/>
  <c r="BG37" i="85"/>
  <c r="BQ37" i="85" s="1"/>
  <c r="E33" i="72"/>
  <c r="CV35" i="85"/>
  <c r="CB36" i="85"/>
  <c r="CC36" i="85"/>
  <c r="J34" i="72"/>
  <c r="K34" i="72"/>
  <c r="L33" i="72"/>
  <c r="G33" i="72" s="1"/>
  <c r="I33" i="72" s="1"/>
  <c r="M34" i="72"/>
  <c r="H34" i="72" s="1"/>
  <c r="AH39" i="85" s="1"/>
  <c r="B35" i="72"/>
  <c r="BD36" i="85" l="1"/>
  <c r="BT36" i="85"/>
  <c r="BE36" i="85"/>
  <c r="BY36" i="85"/>
  <c r="BR37" i="85"/>
  <c r="BD37" i="85" s="1"/>
  <c r="BX37" i="85"/>
  <c r="BZ37" i="85" s="1"/>
  <c r="BU37" i="85"/>
  <c r="BW37" i="85" s="1"/>
  <c r="CA37" i="85"/>
  <c r="CC37" i="85" s="1"/>
  <c r="BU38" i="85"/>
  <c r="BE38" i="85" s="1"/>
  <c r="CA38" i="85"/>
  <c r="CC38" i="85" s="1"/>
  <c r="BR38" i="85"/>
  <c r="BT38" i="85" s="1"/>
  <c r="BX38" i="85"/>
  <c r="BZ38" i="85" s="1"/>
  <c r="BV36" i="85"/>
  <c r="BG39" i="85"/>
  <c r="BQ39" i="85" s="1"/>
  <c r="CW35" i="85"/>
  <c r="CY35" i="85" s="1"/>
  <c r="CZ35" i="85" s="1"/>
  <c r="DA35" i="85" s="1"/>
  <c r="DC35" i="85" s="1"/>
  <c r="CD36" i="85"/>
  <c r="CU36" i="85" s="1"/>
  <c r="J35" i="72"/>
  <c r="K35" i="72"/>
  <c r="L34" i="72"/>
  <c r="G34" i="72" s="1"/>
  <c r="E34" i="72"/>
  <c r="F6" i="65" s="1"/>
  <c r="M35" i="72"/>
  <c r="E35" i="72" s="1"/>
  <c r="B36" i="72"/>
  <c r="BY38" i="85" l="1"/>
  <c r="CB37" i="85"/>
  <c r="CB38" i="85"/>
  <c r="BE37" i="85"/>
  <c r="BY37" i="85"/>
  <c r="BV37" i="85"/>
  <c r="BS38" i="85"/>
  <c r="BS37" i="85"/>
  <c r="BT37" i="85"/>
  <c r="BD38" i="85"/>
  <c r="BW38" i="85"/>
  <c r="CD38" i="85" s="1"/>
  <c r="CU38" i="85" s="1"/>
  <c r="BV38" i="85"/>
  <c r="BR39" i="85"/>
  <c r="BT39" i="85" s="1"/>
  <c r="BU39" i="85"/>
  <c r="BV39" i="85" s="1"/>
  <c r="BX39" i="85"/>
  <c r="BY39" i="85" s="1"/>
  <c r="CA39" i="85"/>
  <c r="CB39" i="85" s="1"/>
  <c r="CV36" i="85"/>
  <c r="CW36" i="85" s="1"/>
  <c r="CY36" i="85" s="1"/>
  <c r="CZ36" i="85" s="1"/>
  <c r="DA36" i="85" s="1"/>
  <c r="DC36" i="85" s="1"/>
  <c r="L35" i="72"/>
  <c r="CD37" i="85"/>
  <c r="CU37" i="85" s="1"/>
  <c r="J36" i="72"/>
  <c r="K36" i="72"/>
  <c r="I34" i="72"/>
  <c r="H35" i="72"/>
  <c r="AH40" i="85" s="1"/>
  <c r="G35" i="72"/>
  <c r="I35" i="72" s="1"/>
  <c r="M36" i="72"/>
  <c r="E36" i="72" s="1"/>
  <c r="B37" i="72"/>
  <c r="CC39" i="85" l="1"/>
  <c r="BS39" i="85"/>
  <c r="BD39" i="85"/>
  <c r="BE39" i="85"/>
  <c r="BW39" i="85"/>
  <c r="BZ39" i="85"/>
  <c r="BG40" i="85"/>
  <c r="BQ40" i="85" s="1"/>
  <c r="CV37" i="85"/>
  <c r="CV38" i="85"/>
  <c r="CW38" i="85" s="1"/>
  <c r="CY38" i="85" s="1"/>
  <c r="CZ38" i="85" s="1"/>
  <c r="DA38" i="85" s="1"/>
  <c r="DC38" i="85" s="1"/>
  <c r="J37" i="72"/>
  <c r="K37" i="72"/>
  <c r="L36" i="72"/>
  <c r="G36" i="72" s="1"/>
  <c r="I36" i="72" s="1"/>
  <c r="H36" i="72"/>
  <c r="AH41" i="85" s="1"/>
  <c r="BG41" i="85" s="1"/>
  <c r="M37" i="72"/>
  <c r="E37" i="72" s="1"/>
  <c r="B38" i="72"/>
  <c r="U8" i="66"/>
  <c r="CD39" i="85" l="1"/>
  <c r="CU39" i="85" s="1"/>
  <c r="CA40" i="85"/>
  <c r="BR40" i="85"/>
  <c r="BT40" i="85" s="1"/>
  <c r="BU40" i="85"/>
  <c r="BE40" i="85" s="1"/>
  <c r="BX40" i="85"/>
  <c r="BY40" i="85" s="1"/>
  <c r="CW37" i="85"/>
  <c r="CY37" i="85" s="1"/>
  <c r="CZ37" i="85" s="1"/>
  <c r="DA37" i="85" s="1"/>
  <c r="DC37" i="85" s="1"/>
  <c r="AC46" i="65"/>
  <c r="BQ41" i="85"/>
  <c r="CV39" i="85"/>
  <c r="CW39" i="85" s="1"/>
  <c r="CY39" i="85" s="1"/>
  <c r="CZ39" i="85" s="1"/>
  <c r="DA39" i="85" s="1"/>
  <c r="DC39" i="85" s="1"/>
  <c r="CC40" i="85"/>
  <c r="CB40" i="85"/>
  <c r="K38" i="72"/>
  <c r="J38" i="72"/>
  <c r="L37" i="72"/>
  <c r="G37" i="72" s="1"/>
  <c r="I37" i="72" s="1"/>
  <c r="V97" i="66"/>
  <c r="AA97" i="66" s="1"/>
  <c r="H37" i="72"/>
  <c r="AH42" i="85" s="1"/>
  <c r="M38" i="72"/>
  <c r="E38" i="72" s="1"/>
  <c r="B39" i="72"/>
  <c r="V101" i="66"/>
  <c r="AA101" i="66" s="1"/>
  <c r="V100" i="66"/>
  <c r="AA100" i="66" s="1"/>
  <c r="V103" i="66"/>
  <c r="AA103" i="66" s="1"/>
  <c r="V96" i="66"/>
  <c r="AA96" i="66" s="1"/>
  <c r="V99" i="66"/>
  <c r="AA99" i="66" s="1"/>
  <c r="V102" i="66"/>
  <c r="AA102" i="66" s="1"/>
  <c r="V98" i="66"/>
  <c r="AA98" i="66" s="1"/>
  <c r="V105" i="66"/>
  <c r="AA105" i="66" s="1"/>
  <c r="V104" i="66"/>
  <c r="AA104" i="66" s="1"/>
  <c r="BZ40" i="85" l="1"/>
  <c r="BD40" i="85"/>
  <c r="BS40" i="85"/>
  <c r="BV40" i="85"/>
  <c r="BW40" i="85"/>
  <c r="CD40" i="85" s="1"/>
  <c r="CU40" i="85" s="1"/>
  <c r="BG42" i="85"/>
  <c r="BQ42" i="85" s="1"/>
  <c r="BU41" i="85"/>
  <c r="BE41" i="85" s="1"/>
  <c r="BR41" i="85"/>
  <c r="F43" i="65" s="1"/>
  <c r="BX41" i="85"/>
  <c r="BZ41" i="85" s="1"/>
  <c r="CA41" i="85"/>
  <c r="CC41" i="85" s="1"/>
  <c r="H38" i="72"/>
  <c r="AH43" i="85" s="1"/>
  <c r="L38" i="72"/>
  <c r="AF96" i="66"/>
  <c r="J39" i="72"/>
  <c r="K39" i="72"/>
  <c r="G38" i="72"/>
  <c r="I38" i="72" s="1"/>
  <c r="M39" i="72"/>
  <c r="H39" i="72" s="1"/>
  <c r="AH44" i="85" s="1"/>
  <c r="B40" i="72"/>
  <c r="X40" i="66"/>
  <c r="AC10" i="66"/>
  <c r="BY41" i="85" l="1"/>
  <c r="CB41" i="85"/>
  <c r="BW41" i="85"/>
  <c r="BD41" i="85"/>
  <c r="BT41" i="85"/>
  <c r="BS41" i="85"/>
  <c r="BX42" i="85"/>
  <c r="BY42" i="85" s="1"/>
  <c r="BU42" i="85"/>
  <c r="BE42" i="85" s="1"/>
  <c r="BR42" i="85"/>
  <c r="BD42" i="85" s="1"/>
  <c r="CA42" i="85"/>
  <c r="BG43" i="85"/>
  <c r="BQ43" i="85" s="1"/>
  <c r="BG44" i="85"/>
  <c r="BQ44" i="85" s="1"/>
  <c r="BV41" i="85"/>
  <c r="J43" i="65"/>
  <c r="N43" i="65" s="1"/>
  <c r="R43" i="65" s="1"/>
  <c r="P44" i="65" s="1"/>
  <c r="D44" i="65"/>
  <c r="D45" i="65" s="1"/>
  <c r="CV40" i="85"/>
  <c r="CW40" i="85" s="1"/>
  <c r="CY40" i="85" s="1"/>
  <c r="CZ40" i="85" s="1"/>
  <c r="DA40" i="85" s="1"/>
  <c r="DC40" i="85" s="1"/>
  <c r="L39" i="72"/>
  <c r="CB42" i="85"/>
  <c r="CC42" i="85"/>
  <c r="BW42" i="85"/>
  <c r="K40" i="72"/>
  <c r="J40" i="72"/>
  <c r="E39" i="72"/>
  <c r="E40" i="72"/>
  <c r="G39" i="72"/>
  <c r="G40" i="72"/>
  <c r="M40" i="72"/>
  <c r="H40" i="72"/>
  <c r="AH45" i="85" s="1"/>
  <c r="I40" i="72"/>
  <c r="B41" i="72"/>
  <c r="BZ42" i="85" l="1"/>
  <c r="BV42" i="85"/>
  <c r="BS42" i="85"/>
  <c r="BT42" i="85"/>
  <c r="CD41" i="85"/>
  <c r="CU41" i="85" s="1"/>
  <c r="CV41" i="85" s="1"/>
  <c r="BR44" i="85"/>
  <c r="BD44" i="85" s="1"/>
  <c r="BU44" i="85"/>
  <c r="BW44" i="85" s="1"/>
  <c r="BX44" i="85"/>
  <c r="BZ44" i="85" s="1"/>
  <c r="CA44" i="85"/>
  <c r="CB44" i="85" s="1"/>
  <c r="BX43" i="85"/>
  <c r="BU43" i="85"/>
  <c r="BR43" i="85"/>
  <c r="BD43" i="85" s="1"/>
  <c r="CA43" i="85"/>
  <c r="H43" i="65"/>
  <c r="L44" i="65"/>
  <c r="H44" i="65"/>
  <c r="L43" i="65"/>
  <c r="P43" i="65"/>
  <c r="P45" i="65" s="1"/>
  <c r="L40" i="72"/>
  <c r="CC44" i="85"/>
  <c r="BS44" i="85"/>
  <c r="J41" i="72"/>
  <c r="K41" i="72"/>
  <c r="I39" i="72"/>
  <c r="E41" i="72"/>
  <c r="M41" i="72"/>
  <c r="I41" i="72"/>
  <c r="H41" i="72"/>
  <c r="AH46" i="85" s="1"/>
  <c r="G41" i="72"/>
  <c r="B42" i="72"/>
  <c r="V89" i="66"/>
  <c r="V88" i="66"/>
  <c r="V87" i="66"/>
  <c r="V91" i="66"/>
  <c r="AF111" i="66"/>
  <c r="AC53" i="65"/>
  <c r="V86" i="66"/>
  <c r="V85" i="66"/>
  <c r="V84" i="66"/>
  <c r="BV44" i="85" l="1"/>
  <c r="BE44" i="85"/>
  <c r="BY44" i="85"/>
  <c r="CD42" i="85"/>
  <c r="CU42" i="85" s="1"/>
  <c r="BT44" i="85"/>
  <c r="CD44" i="85" s="1"/>
  <c r="CU44" i="85" s="1"/>
  <c r="BT43" i="85"/>
  <c r="CC43" i="85"/>
  <c r="CB43" i="85"/>
  <c r="BV43" i="85"/>
  <c r="BE43" i="85"/>
  <c r="BW43" i="85"/>
  <c r="BS43" i="85"/>
  <c r="BY43" i="85"/>
  <c r="BZ43" i="85"/>
  <c r="L45" i="65"/>
  <c r="H45" i="65"/>
  <c r="CV42" i="85"/>
  <c r="CW41" i="85"/>
  <c r="CY41" i="85" s="1"/>
  <c r="CZ41" i="85" s="1"/>
  <c r="DA41" i="85" s="1"/>
  <c r="DC41" i="85" s="1"/>
  <c r="L41" i="72"/>
  <c r="J42" i="72"/>
  <c r="K42" i="72"/>
  <c r="E42" i="72"/>
  <c r="M42" i="72"/>
  <c r="H42" i="72"/>
  <c r="AH47" i="85" s="1"/>
  <c r="I42" i="72"/>
  <c r="G42" i="72"/>
  <c r="V67" i="66"/>
  <c r="AC39" i="65"/>
  <c r="AC15" i="65"/>
  <c r="CW42" i="85" l="1"/>
  <c r="CY42" i="85" s="1"/>
  <c r="CZ42" i="85" s="1"/>
  <c r="DA42" i="85" s="1"/>
  <c r="DC42" i="85" s="1"/>
  <c r="CD43" i="85"/>
  <c r="CU43" i="85" s="1"/>
  <c r="CV43" i="85" s="1"/>
  <c r="CW43" i="85" s="1"/>
  <c r="CY43" i="85" s="1"/>
  <c r="CZ43" i="85" s="1"/>
  <c r="DA43" i="85" s="1"/>
  <c r="DC43" i="85" s="1"/>
  <c r="CV44" i="85"/>
  <c r="CW44" i="85" s="1"/>
  <c r="CY44" i="85" s="1"/>
  <c r="CZ44" i="85" s="1"/>
  <c r="DA44" i="85" s="1"/>
  <c r="DC44" i="85" s="1"/>
  <c r="L42" i="72"/>
  <c r="X39" i="66" l="1"/>
  <c r="X38" i="66"/>
  <c r="X36" i="66"/>
  <c r="X26" i="66"/>
  <c r="X31" i="66"/>
  <c r="X28" i="66"/>
  <c r="X33" i="66"/>
  <c r="X34" i="66"/>
  <c r="X27" i="66"/>
  <c r="X35" i="66"/>
  <c r="X32" i="66"/>
  <c r="X37" i="66" l="1"/>
  <c r="X30" i="66"/>
  <c r="X29" i="66"/>
  <c r="D41" i="66" l="1"/>
  <c r="B45" i="66" l="1"/>
  <c r="AT1" i="66"/>
  <c r="AT3" i="66" s="1"/>
  <c r="W19" i="66"/>
  <c r="W18" i="66"/>
  <c r="W20" i="66"/>
  <c r="W17" i="66"/>
  <c r="AZ2" i="66" l="1"/>
  <c r="AZ3" i="66" s="1"/>
  <c r="AY2" i="66"/>
  <c r="AX2" i="66"/>
  <c r="AW2" i="66"/>
  <c r="D19" i="64"/>
  <c r="D20" i="64"/>
  <c r="D18" i="64"/>
  <c r="D17" i="64"/>
  <c r="AW5" i="66" l="1"/>
  <c r="AW3" i="66"/>
  <c r="AX5" i="66"/>
  <c r="AX3" i="66"/>
  <c r="AY3" i="66"/>
  <c r="AY5" i="66"/>
  <c r="BA6" i="64"/>
  <c r="BB6" i="64" s="1"/>
  <c r="BB5" i="64"/>
  <c r="AU24" i="64"/>
  <c r="V81" i="66" s="1"/>
  <c r="AV24" i="64"/>
  <c r="AY24" i="64"/>
  <c r="AW24" i="64"/>
  <c r="AZ24" i="64"/>
  <c r="AS24" i="64"/>
  <c r="AO24" i="64"/>
  <c r="V79" i="66" s="1"/>
  <c r="AT24" i="64"/>
  <c r="AX24" i="64"/>
  <c r="AR24" i="64"/>
  <c r="AK24" i="64"/>
  <c r="AI24" i="64"/>
  <c r="G45" i="66" l="1"/>
  <c r="V80" i="66"/>
  <c r="V12" i="65"/>
  <c r="AC13" i="65" s="1"/>
  <c r="BA7" i="64"/>
  <c r="V83" i="66"/>
  <c r="V90" i="66"/>
  <c r="V82" i="66"/>
  <c r="AA74" i="66" l="1"/>
  <c r="Q64" i="66"/>
  <c r="BB7" i="64"/>
  <c r="BA8" i="64"/>
  <c r="BB8" i="64" s="1"/>
  <c r="W21" i="66"/>
  <c r="AL24" i="64"/>
  <c r="BA9" i="64" l="1"/>
  <c r="BB9" i="64" s="1"/>
  <c r="BA10" i="64" l="1"/>
  <c r="AP24" i="64"/>
  <c r="BB10" i="64" l="1"/>
  <c r="BA11" i="64"/>
  <c r="BB11" i="64" s="1"/>
  <c r="AJ24" i="64"/>
  <c r="BA12" i="64" l="1"/>
  <c r="BB12" i="64" s="1"/>
  <c r="L5" i="72"/>
  <c r="G5" i="72" s="1"/>
  <c r="AN24" i="64"/>
  <c r="H5" i="72" l="1"/>
  <c r="AC6" i="65" s="1"/>
  <c r="X6" i="65"/>
  <c r="I5" i="72"/>
  <c r="BA13" i="64"/>
  <c r="BB13" i="64" s="1"/>
  <c r="AH10" i="85" l="1"/>
  <c r="Q63" i="66"/>
  <c r="V64" i="66" s="1"/>
  <c r="BA14" i="64"/>
  <c r="BB14" i="64" s="1"/>
  <c r="BG10" i="85" l="1"/>
  <c r="BQ10" i="85" s="1"/>
  <c r="BA15" i="64"/>
  <c r="BB15" i="64" s="1"/>
  <c r="CV10" i="85" l="1"/>
  <c r="BR10" i="85"/>
  <c r="BT10" i="85" s="1"/>
  <c r="BX10" i="85"/>
  <c r="BY10" i="85" s="1"/>
  <c r="CA10" i="85"/>
  <c r="CB10" i="85" s="1"/>
  <c r="BU10" i="85"/>
  <c r="BW10" i="85" s="1"/>
  <c r="BA16" i="64"/>
  <c r="BA24" i="64" s="1"/>
  <c r="AQ24" i="64"/>
  <c r="BS10" i="85" l="1"/>
  <c r="BD10" i="85"/>
  <c r="CC10" i="85"/>
  <c r="BZ10" i="85"/>
  <c r="BV10" i="85"/>
  <c r="BE10" i="85"/>
  <c r="BB16" i="64"/>
  <c r="CD10" i="85" l="1"/>
  <c r="CU10" i="85" s="1"/>
  <c r="CW10" i="85" s="1"/>
  <c r="CY10" i="85" s="1"/>
  <c r="AF94" i="66"/>
  <c r="AC7" i="65"/>
  <c r="AC9" i="65" s="1"/>
  <c r="V56" i="66"/>
  <c r="AA60" i="66" s="1"/>
  <c r="AA65" i="66" s="1"/>
  <c r="BB24" i="64"/>
  <c r="CZ10" i="85" l="1"/>
  <c r="DA10" i="85" s="1"/>
  <c r="DC10" i="85" s="1"/>
  <c r="V68" i="66"/>
  <c r="AA69" i="66" s="1"/>
  <c r="AF70" i="66" s="1"/>
  <c r="AF75" i="66" s="1"/>
  <c r="AC14" i="65" l="1"/>
  <c r="AC16" i="65" s="1"/>
  <c r="AF93" i="66"/>
  <c r="T24" i="65" l="1"/>
  <c r="AC24" i="65" s="1"/>
  <c r="V92" i="66"/>
  <c r="AA92" i="66" s="1"/>
  <c r="AF92" i="66" l="1"/>
  <c r="AC27" i="65"/>
  <c r="AC40" i="65" s="1"/>
  <c r="AC41" i="65" s="1"/>
  <c r="AC42" i="65" l="1"/>
  <c r="AF106" i="66"/>
  <c r="AF107" i="66" s="1"/>
  <c r="AC43" i="65" l="1"/>
  <c r="AC47" i="65" l="1"/>
  <c r="AC48" i="65" l="1"/>
  <c r="AF109" i="66" s="1"/>
  <c r="AF108" i="66"/>
  <c r="AF110" i="66" l="1"/>
  <c r="AF112" i="66" s="1"/>
  <c r="AC49" i="65"/>
  <c r="AC51" i="65" s="1"/>
  <c r="AC54" i="65" s="1"/>
  <c r="A54" i="65" s="1"/>
</calcChain>
</file>

<file path=xl/sharedStrings.xml><?xml version="1.0" encoding="utf-8"?>
<sst xmlns="http://schemas.openxmlformats.org/spreadsheetml/2006/main" count="986" uniqueCount="655">
  <si>
    <t>PAY</t>
  </si>
  <si>
    <t>FIX</t>
  </si>
  <si>
    <t>GPF</t>
  </si>
  <si>
    <t>NPS</t>
  </si>
  <si>
    <t>क्र.सं.</t>
  </si>
  <si>
    <t>कार्मिक का नाम</t>
  </si>
  <si>
    <t>पद</t>
  </si>
  <si>
    <t>कार्मिक आई.डी.</t>
  </si>
  <si>
    <t>लिंग</t>
  </si>
  <si>
    <t>जन्म तिथि</t>
  </si>
  <si>
    <t>लेवल</t>
  </si>
  <si>
    <t>वित्तीय वर्ष</t>
  </si>
  <si>
    <t>मूल वेतन</t>
  </si>
  <si>
    <t>DA</t>
  </si>
  <si>
    <t>HRA</t>
  </si>
  <si>
    <t>S.PAY</t>
  </si>
  <si>
    <t>RPMF</t>
  </si>
  <si>
    <t>INCOME TAX</t>
  </si>
  <si>
    <t>HOME LOAN</t>
  </si>
  <si>
    <t>HOME LOAN INTREST</t>
  </si>
  <si>
    <t>Rs.</t>
  </si>
  <si>
    <t>वेतन प्रकार</t>
  </si>
  <si>
    <t>माह</t>
  </si>
  <si>
    <t>D.A.</t>
  </si>
  <si>
    <t>H.R.A.</t>
  </si>
  <si>
    <t>TOTAL</t>
  </si>
  <si>
    <t>S.I.P.</t>
  </si>
  <si>
    <t>S.I. LOAN</t>
  </si>
  <si>
    <t>L.I.C</t>
  </si>
  <si>
    <t>G.I.</t>
  </si>
  <si>
    <t>TOTAL DED.</t>
  </si>
  <si>
    <t>NET PAY</t>
  </si>
  <si>
    <t>H.L. INT.</t>
  </si>
  <si>
    <t>MONTH</t>
  </si>
  <si>
    <t>Bill Date</t>
  </si>
  <si>
    <t>T.V. Date</t>
  </si>
  <si>
    <t>T.V. No</t>
  </si>
  <si>
    <t>Bill No</t>
  </si>
  <si>
    <t>SIP</t>
  </si>
  <si>
    <t>OTHER</t>
  </si>
  <si>
    <t>S.N.</t>
  </si>
  <si>
    <t>EMPLOYEE'S ID -</t>
  </si>
  <si>
    <t>EMPLOYEE'S NAME -</t>
  </si>
  <si>
    <t>(C)</t>
  </si>
  <si>
    <t>(B)</t>
  </si>
  <si>
    <t>(xii)</t>
  </si>
  <si>
    <t>(vi)</t>
  </si>
  <si>
    <t>(xi)</t>
  </si>
  <si>
    <t>(v)</t>
  </si>
  <si>
    <t>(x)</t>
  </si>
  <si>
    <t>(iv)</t>
  </si>
  <si>
    <t>(xv)</t>
  </si>
  <si>
    <t>(ix)</t>
  </si>
  <si>
    <t>(iii)</t>
  </si>
  <si>
    <t>(xiv)</t>
  </si>
  <si>
    <t>(viii)</t>
  </si>
  <si>
    <t>(ii)</t>
  </si>
  <si>
    <t>(xiii)</t>
  </si>
  <si>
    <t>(vii)</t>
  </si>
  <si>
    <t>(i)</t>
  </si>
  <si>
    <t>(A)</t>
  </si>
  <si>
    <t>Pay+D.A.10%</t>
  </si>
  <si>
    <t xml:space="preserve">PAN- </t>
  </si>
  <si>
    <t>In items I and II, in column for tax deposited in respect of deductee, furnish total amount ofTDS and education cess.</t>
  </si>
  <si>
    <t>6.</t>
  </si>
  <si>
    <t>If an assessee is employed under more than one employer during the year, each of theemployers shall issue Part A of the certificate in Form No. 16 pertaining to the period forwhich such assessee was employed with each of the employers. Part B (Annexure) of thecertificate in Form No.16 may be issued by each of the employers or the last employer atthe option of the assessee.</t>
  </si>
  <si>
    <t>5.</t>
  </si>
  <si>
    <t>If an assessee is employed under one employer only during the year, certificate in Form No.16 issued for the quarter ending on 31st March of the financial year shall contain the detailsof tax deducted and deposited for all the quarters of the financial year.</t>
  </si>
  <si>
    <t>4.</t>
  </si>
  <si>
    <t>The deductor shall furnish the address of the Commissioner of Income-tax (TDS) havingjurisdiction as regards TDS statements of the assessee.</t>
  </si>
  <si>
    <t>3.</t>
  </si>
  <si>
    <t>Non-Government deductors to fill information in item II.</t>
  </si>
  <si>
    <t>2.</t>
  </si>
  <si>
    <t>Government deductors to fill information in item I if tax is paid without production of anincome-tax challan and in item II if tax is paid accompanied by an income-tax challan.</t>
  </si>
  <si>
    <t>1.</t>
  </si>
  <si>
    <t>Notes :-</t>
  </si>
  <si>
    <t>DDO Code</t>
  </si>
  <si>
    <t>Designation</t>
  </si>
  <si>
    <t>(Signature of person responsible for deduction of tax)</t>
  </si>
  <si>
    <t>Date</t>
  </si>
  <si>
    <t>Place</t>
  </si>
  <si>
    <t>in the capacity of</t>
  </si>
  <si>
    <t>working</t>
  </si>
  <si>
    <t>son/daughter of</t>
  </si>
  <si>
    <t>I,</t>
  </si>
  <si>
    <t>Verification</t>
  </si>
  <si>
    <t>Tax payable (14-15)</t>
  </si>
  <si>
    <t>16.</t>
  </si>
  <si>
    <t>Less: Relief under section 89(1) (attach details)</t>
  </si>
  <si>
    <t>15.</t>
  </si>
  <si>
    <t>Tax Payable (12+13)</t>
  </si>
  <si>
    <t>14.</t>
  </si>
  <si>
    <t>Education cess @ 4% (on tax computed at S. No.</t>
  </si>
  <si>
    <t>13.</t>
  </si>
  <si>
    <t>Tax on total income</t>
  </si>
  <si>
    <t>12.</t>
  </si>
  <si>
    <t>Total Income (8-10)</t>
  </si>
  <si>
    <t>11.</t>
  </si>
  <si>
    <t>Aggregate of deductible amount under Chapter</t>
  </si>
  <si>
    <t>10.</t>
  </si>
  <si>
    <t>S-80TTA</t>
  </si>
  <si>
    <t>S-80U</t>
  </si>
  <si>
    <t>S-80GG</t>
  </si>
  <si>
    <t>S-80G</t>
  </si>
  <si>
    <t>S-80E</t>
  </si>
  <si>
    <t>S-80DDB</t>
  </si>
  <si>
    <t>S-80DD</t>
  </si>
  <si>
    <t>S-80D</t>
  </si>
  <si>
    <t>S-80CCG</t>
  </si>
  <si>
    <t>Deductible Amount</t>
  </si>
  <si>
    <t>Qualifying Amount</t>
  </si>
  <si>
    <t>Gross Amount</t>
  </si>
  <si>
    <t>(B) Other sections under Chapter VI-A.</t>
  </si>
  <si>
    <t>section 80CCD(1B)</t>
  </si>
  <si>
    <t>(c)</t>
  </si>
  <si>
    <t>(b)</t>
  </si>
  <si>
    <t>Sukanya Samriddhi Yojana</t>
  </si>
  <si>
    <t>Fixed Deposit</t>
  </si>
  <si>
    <t>Deferred Annuity</t>
  </si>
  <si>
    <t>Equity Linked Savings</t>
  </si>
  <si>
    <t>NSC + Interest on NSC</t>
  </si>
  <si>
    <t>Tution Fee</t>
  </si>
  <si>
    <t>Notified Bond of NABARD</t>
  </si>
  <si>
    <t>PPF</t>
  </si>
  <si>
    <t>Home Loan Capital</t>
  </si>
  <si>
    <t>Group Acesident Insurance</t>
  </si>
  <si>
    <t>L.I.C. + ULIP + PLI</t>
  </si>
  <si>
    <t>S.I.</t>
  </si>
  <si>
    <t>G.P.F</t>
  </si>
  <si>
    <t>section 80C</t>
  </si>
  <si>
    <t>(a)</t>
  </si>
  <si>
    <t>sections 80C, 80CCC and 80CCD</t>
  </si>
  <si>
    <t>Deductions under Chapter VI-A</t>
  </si>
  <si>
    <t>9.</t>
  </si>
  <si>
    <t>Gross total income (6+7)</t>
  </si>
  <si>
    <t>8.</t>
  </si>
  <si>
    <t>Income</t>
  </si>
  <si>
    <t>Add: Any other income reported by the employee</t>
  </si>
  <si>
    <t>7.</t>
  </si>
  <si>
    <t>Income chargeable under the head ‘Salaries’ (3-5)</t>
  </si>
  <si>
    <t>Aggregate of 4(a) and (b)</t>
  </si>
  <si>
    <t>Tax on employment &amp; Standerd Deduction</t>
  </si>
  <si>
    <t>Entertainment allowance</t>
  </si>
  <si>
    <t>Deductions :</t>
  </si>
  <si>
    <t>Balance (1-2)</t>
  </si>
  <si>
    <t>Home loan intrest</t>
  </si>
  <si>
    <t>House Rent Allow. US10 (13A)</t>
  </si>
  <si>
    <t>Allowance</t>
  </si>
  <si>
    <t>Less: Allowance to the extent exempt u/s 10</t>
  </si>
  <si>
    <t>(d)</t>
  </si>
  <si>
    <t>Profits in lieu of salary under section 17(3) (asper Form No.12BA, wherever applicable)</t>
  </si>
  <si>
    <t>Value of perquisites u/s17(2) (as per Form No.12BA, wherever)</t>
  </si>
  <si>
    <t>Salary as per provisions contained in sec.17(1)</t>
  </si>
  <si>
    <t>Gross Salary</t>
  </si>
  <si>
    <t>Details of Salary paid and any other income and tax deducted</t>
  </si>
  <si>
    <t>PART B (Annexure)</t>
  </si>
  <si>
    <t>TDS deposited and other available records.</t>
  </si>
  <si>
    <t>above is true, complete and correct and is based on the books ofaccount, documents, TDS statements,</t>
  </si>
  <si>
    <t>has been deducted and deposited to the credit of the Central Government. I further certify that the information given</t>
  </si>
  <si>
    <t>(in words)</t>
  </si>
  <si>
    <t/>
  </si>
  <si>
    <t>Rs</t>
  </si>
  <si>
    <t>(designation) do hereby certify that a sum of</t>
  </si>
  <si>
    <t>Total</t>
  </si>
  <si>
    <t>Status of matching with Form No. 24G</t>
  </si>
  <si>
    <t>Date of transfer voucher (dd/mm/yyyy)</t>
  </si>
  <si>
    <t>Book Identification Number (BIN) DDO serial number in Form No.24G</t>
  </si>
  <si>
    <t>Receipt numbers of Form No.24G</t>
  </si>
  <si>
    <t>Tax Deposited inrespect of the deductee(Rs. )</t>
  </si>
  <si>
    <t>(The Deductor to provide payment-wise details of tax deducted and diposited with respect to the deductee)</t>
  </si>
  <si>
    <t>I. Details of tax deducted and deposited in the Central Government account through book adjustment</t>
  </si>
  <si>
    <t>Fourth</t>
  </si>
  <si>
    <t>Third</t>
  </si>
  <si>
    <t>Second</t>
  </si>
  <si>
    <t>First</t>
  </si>
  <si>
    <t>Amount of tax deposited / remitted (Rs)</t>
  </si>
  <si>
    <t>Amount of tax deducted (Rs)</t>
  </si>
  <si>
    <t>Amount paid / credited</t>
  </si>
  <si>
    <t>Receipt Numbers of original quarterly statements of TDS under sub-secion (3) of section 200</t>
  </si>
  <si>
    <t>Quarters</t>
  </si>
  <si>
    <t>Summary of amount paid/credited and tax deducted at source thereon in respect of the employee</t>
  </si>
  <si>
    <t>PIN Code</t>
  </si>
  <si>
    <t>City</t>
  </si>
  <si>
    <t>To</t>
  </si>
  <si>
    <t>From</t>
  </si>
  <si>
    <t xml:space="preserve">CIT (TDS), New Central Revenue Building, Statue Circle </t>
  </si>
  <si>
    <t>Adress</t>
  </si>
  <si>
    <t>Peroid with the Employer</t>
  </si>
  <si>
    <t>Asse. Year</t>
  </si>
  <si>
    <t>CIT (TDS)</t>
  </si>
  <si>
    <t>Employee Ref No.</t>
  </si>
  <si>
    <t>PAN of the Employee</t>
  </si>
  <si>
    <t>TAN of the Deductor</t>
  </si>
  <si>
    <t>PAN of the Deductor</t>
  </si>
  <si>
    <t>Name and address of the employee</t>
  </si>
  <si>
    <t>Name and address of the employer</t>
  </si>
  <si>
    <t>Last Updated On</t>
  </si>
  <si>
    <t>Certificate No.</t>
  </si>
  <si>
    <t>Crtificate under section 203 of the income-tax act, 1961 for  tax deducted at source on Salary</t>
  </si>
  <si>
    <t>PART-A</t>
  </si>
  <si>
    <t>[See Rule 31 (1)(a)]</t>
  </si>
  <si>
    <t xml:space="preserve"> - </t>
  </si>
  <si>
    <t>FORM NO. 16</t>
  </si>
  <si>
    <t>NAME OF EMPLOYEE</t>
  </si>
  <si>
    <t>U.L.I.P. P.L.I.</t>
  </si>
  <si>
    <t>Exmpted H.R.A.</t>
  </si>
  <si>
    <t>Pay+D.A.   Of 10%</t>
  </si>
  <si>
    <t>OLD</t>
  </si>
  <si>
    <t>GPF/NPS LOAN</t>
  </si>
  <si>
    <t>कार्यालय पंचायत प्रारम्भिक शिक्षा अधिकारी, लवेरा कलां</t>
  </si>
  <si>
    <t>SIL</t>
  </si>
  <si>
    <t>GPF LOAN</t>
  </si>
  <si>
    <t>TOTAL →</t>
  </si>
  <si>
    <t>-</t>
  </si>
  <si>
    <t>प्रथम तिमाही</t>
  </si>
  <si>
    <t>द्वितीय तिमाही</t>
  </si>
  <si>
    <t>तृतीय तिमाही</t>
  </si>
  <si>
    <t>चतुर्थ तिमाही</t>
  </si>
  <si>
    <t>DUE TAX</t>
  </si>
  <si>
    <t>REFUND</t>
  </si>
  <si>
    <t>section 80CCD(2)</t>
  </si>
  <si>
    <t>NPS section 80CCD(1)</t>
  </si>
  <si>
    <t>जीवन बीमा</t>
  </si>
  <si>
    <t>गृह ऋण ब्याज</t>
  </si>
  <si>
    <t>अन्य</t>
  </si>
  <si>
    <t>BONUS</t>
  </si>
  <si>
    <t>JODHPUR</t>
  </si>
  <si>
    <t>DDO कोड-</t>
  </si>
  <si>
    <t>DDO अधिकारी का नाम-</t>
  </si>
  <si>
    <t>पिता का नाम-</t>
  </si>
  <si>
    <t>पद-</t>
  </si>
  <si>
    <t>DDO अधिकारी PAN NO-</t>
  </si>
  <si>
    <t>DDO TAN NO-</t>
  </si>
  <si>
    <t>2020-21</t>
  </si>
  <si>
    <r>
      <rPr>
        <b/>
        <sz val="20"/>
        <color rgb="FFCCFF99"/>
        <rFont val="Calibri"/>
        <family val="2"/>
      </rPr>
      <t xml:space="preserve">← </t>
    </r>
    <r>
      <rPr>
        <b/>
        <sz val="20"/>
        <color rgb="FFCCFF99"/>
        <rFont val="Arial"/>
        <family val="2"/>
      </rPr>
      <t>निर्देश</t>
    </r>
  </si>
  <si>
    <t>LIC</t>
  </si>
  <si>
    <t>NEW</t>
  </si>
  <si>
    <t>YES</t>
  </si>
  <si>
    <t>लोक भविष्य निधि (PPF)</t>
  </si>
  <si>
    <t>टयूशन फीस</t>
  </si>
  <si>
    <t>समूह बीमा (G.I.)</t>
  </si>
  <si>
    <r>
      <t xml:space="preserve">गृह ऋण किश्त </t>
    </r>
    <r>
      <rPr>
        <sz val="9"/>
        <color rgb="FF000000"/>
        <rFont val="Arial"/>
        <family val="2"/>
      </rPr>
      <t>(H.L.P.)</t>
    </r>
  </si>
  <si>
    <t>राष्ट्रीय बचत पत्र (NSC)</t>
  </si>
  <si>
    <t>प्रावधायी निधि (GPF)</t>
  </si>
  <si>
    <t>यू.एल.पी.आई./पी.एल.आई.</t>
  </si>
  <si>
    <t>सी.टी.डी.</t>
  </si>
  <si>
    <t>सावधि जमा</t>
  </si>
  <si>
    <t>राज्य बीमा (SI)</t>
  </si>
  <si>
    <t>जीवन बीमा (LIC)</t>
  </si>
  <si>
    <t>राष्ट्रीय बचत योजना (NSS)</t>
  </si>
  <si>
    <t>घटाइये कटौतियां -  धारा - 80C, 80CCC,80CCD (1)</t>
  </si>
  <si>
    <t>अन्य आय</t>
  </si>
  <si>
    <t>(अ)</t>
  </si>
  <si>
    <t>(ब)</t>
  </si>
  <si>
    <t>बचत खाते से प्राप्त ब्याज</t>
  </si>
  <si>
    <t>कुल शेष - / + (6 एवं 7)</t>
  </si>
  <si>
    <t>सकल आय - [योग(8+9)]</t>
  </si>
  <si>
    <t>शेष - [-/+7(अ)  एवं  योग 7(ब)  का]</t>
  </si>
  <si>
    <t>आय : आयकर गणना वर्ष में प्राप्त कुल वेतन (कर योग्य सुविधाओं के मूल्य सहित)</t>
  </si>
  <si>
    <t>प्राप्त गृह किराया</t>
  </si>
  <si>
    <t>भुगतान गृह किराया</t>
  </si>
  <si>
    <t>गृह किराया : धारा 10(13-1) के अंतर्गत एवं धारा 10(14) के अंतर्गत अन्य भत्ते जो कर मुक्त है|</t>
  </si>
  <si>
    <t>शेष - (2-3)</t>
  </si>
  <si>
    <t>शेष - (4-5)</t>
  </si>
  <si>
    <t>(i)मनोरंजन भत्ता धारा16(ii)</t>
  </si>
  <si>
    <t>(ii)व्यवसाय कर धारा16(iii)</t>
  </si>
  <si>
    <t>(iii)स्टेंडर्ड डीडे‌‍कशन</t>
  </si>
  <si>
    <t>कर्मचारी नाम-</t>
  </si>
  <si>
    <t>(2) प्राप्त किराया  रु.-</t>
  </si>
  <si>
    <t>शिक्षा प्रसार</t>
  </si>
  <si>
    <t>आयकर कटौती का विवरण</t>
  </si>
  <si>
    <t>योग कॉलम 19</t>
  </si>
  <si>
    <t>रु.</t>
  </si>
  <si>
    <t>शेष आयकर (16-17)</t>
  </si>
  <si>
    <t>कुल आयकर (18+19)</t>
  </si>
  <si>
    <t>कुल शेष आयकर (20-21)</t>
  </si>
  <si>
    <t>घटाइये : राहत धारा 89(1) के तहत</t>
  </si>
  <si>
    <t>छूट धारा 87(I) कर योग्य आय 500000 तक होने पर अधिकतम 12500 रु.</t>
  </si>
  <si>
    <t>कुल योग 12 (1 से 10 तक)</t>
  </si>
  <si>
    <t>कुल कटौती (11+12)</t>
  </si>
  <si>
    <t>कर योग्य आय (10-13)</t>
  </si>
  <si>
    <t>कुल कर योग्य आय की राशि को सम्पूर्ण करना (10 के गुणक में) धारा 288A</t>
  </si>
  <si>
    <t>अन्य कटौतियाँ</t>
  </si>
  <si>
    <t>पेंशन प्लान अंशदान 80CCD(1B)</t>
  </si>
  <si>
    <t>सुकन्या समृद्धि योजना</t>
  </si>
  <si>
    <t>विशिष्ट प्रतिभूति</t>
  </si>
  <si>
    <t>वास्तविक कटौती</t>
  </si>
  <si>
    <t>अधिकतम कटौती की राशि 1.50 लाख रुपये तक - योग (i से xviii)</t>
  </si>
  <si>
    <t>घटाइये- धारा 80CCD(2) नियोक्ता द्वारा पेंशन अंशदान की राशि (अधिकतम वेतन का 10%) पृथक से छूट</t>
  </si>
  <si>
    <t>घटाइये- धारा 80CCD(1B) नवीन पेंशन योजना में अतिरिक्त अंशदान की राशि (अधिकतम रुपये 50000)</t>
  </si>
  <si>
    <t>योग 7(ब)</t>
  </si>
  <si>
    <t>गृहकर</t>
  </si>
  <si>
    <t>गृह ऋण पर ब्याज</t>
  </si>
  <si>
    <t>(ब) घटायें</t>
  </si>
  <si>
    <t xml:space="preserve">(अ) गृह सम्पति से आय : (1) स्वयं के उपयोग में - </t>
  </si>
  <si>
    <t>शून्य</t>
  </si>
  <si>
    <t>प्राप्त किराये का 30%</t>
  </si>
  <si>
    <r>
      <t xml:space="preserve">योग  </t>
    </r>
    <r>
      <rPr>
        <b/>
        <sz val="10"/>
        <color rgb="FF000000"/>
        <rFont val="Arial"/>
        <family val="2"/>
      </rPr>
      <t>11(A+B+C)</t>
    </r>
  </si>
  <si>
    <t>धारा 80 D चिकित्सा बीमा प्रीमियम (स्वयं, पति/पत्नि व बच्चों के लिए रू.25000, माता-पिता सीनियर सिटिजन रू.30000</t>
  </si>
  <si>
    <r>
      <t>धारा</t>
    </r>
    <r>
      <rPr>
        <sz val="9"/>
        <color theme="1"/>
        <rFont val="Arial"/>
        <family val="2"/>
      </rPr>
      <t xml:space="preserve"> 80DD </t>
    </r>
    <r>
      <rPr>
        <sz val="10"/>
        <color theme="1"/>
        <rFont val="Arial"/>
        <family val="2"/>
      </rPr>
      <t>विकलांग आश्रितों का चिकित्सा उपचार (अधिकतम 75000, विकलांग अधिनियम 1995 रू.100000)</t>
    </r>
  </si>
  <si>
    <t>धारा 80CCG 12लाख से कम आय पर शेयर निवेश का 50% (अधिकतम 25000)</t>
  </si>
  <si>
    <r>
      <t>धारा</t>
    </r>
    <r>
      <rPr>
        <sz val="9"/>
        <color theme="1"/>
        <rFont val="Arial"/>
        <family val="2"/>
      </rPr>
      <t xml:space="preserve"> 80DDB </t>
    </r>
    <r>
      <rPr>
        <sz val="10"/>
        <color theme="1"/>
        <rFont val="Arial"/>
        <family val="2"/>
      </rPr>
      <t>विशिष्ट रोगों के उपचार हेतु कटौती (अधिकतम रू.40000,सीनियर सिटिजन रू.60000)</t>
    </r>
  </si>
  <si>
    <r>
      <t xml:space="preserve">धारा </t>
    </r>
    <r>
      <rPr>
        <sz val="9"/>
        <color theme="1"/>
        <rFont val="Arial"/>
        <family val="2"/>
      </rPr>
      <t xml:space="preserve">80E </t>
    </r>
    <r>
      <rPr>
        <sz val="10"/>
        <color theme="1"/>
        <rFont val="Arial"/>
        <family val="2"/>
      </rPr>
      <t>उच्च शिक्षा हेतु लिए ऋण का ब्याज</t>
    </r>
  </si>
  <si>
    <r>
      <t>धारा</t>
    </r>
    <r>
      <rPr>
        <sz val="9"/>
        <color theme="1"/>
        <rFont val="Arial"/>
        <family val="2"/>
      </rPr>
      <t xml:space="preserve"> 80G </t>
    </r>
    <r>
      <rPr>
        <sz val="10"/>
        <color theme="1"/>
        <rFont val="Arial"/>
        <family val="2"/>
      </rPr>
      <t>धर्मार्थ संस्थाओं आदि को दिया गया दान (क श्रेणी में 100% एवं ख श्रेणी में 50%)</t>
    </r>
  </si>
  <si>
    <r>
      <t>धारा</t>
    </r>
    <r>
      <rPr>
        <sz val="9"/>
        <color theme="1"/>
        <rFont val="Arial"/>
        <family val="2"/>
      </rPr>
      <t xml:space="preserve"> 80U </t>
    </r>
    <r>
      <rPr>
        <sz val="10"/>
        <color theme="1"/>
        <rFont val="Arial"/>
        <family val="2"/>
      </rPr>
      <t>स्थाई रूप से शारीरिक असमर्थता की दशा में (अधिकतम रू.75000 एवं अधिनियम 1995 रू.125000)</t>
    </r>
  </si>
  <si>
    <r>
      <t>धारा</t>
    </r>
    <r>
      <rPr>
        <sz val="9"/>
        <color theme="1"/>
        <rFont val="Arial"/>
        <family val="2"/>
      </rPr>
      <t xml:space="preserve"> 80 TTA </t>
    </r>
    <r>
      <rPr>
        <sz val="10"/>
        <color theme="1"/>
        <rFont val="Arial"/>
        <family val="2"/>
      </rPr>
      <t>बचत खाते पर अधिकतम ब्याज रू.10000 (</t>
    </r>
    <r>
      <rPr>
        <sz val="9"/>
        <color theme="1"/>
        <rFont val="Arial"/>
        <family val="2"/>
      </rPr>
      <t>194(IA))</t>
    </r>
  </si>
  <si>
    <r>
      <t xml:space="preserve">धारा </t>
    </r>
    <r>
      <rPr>
        <sz val="9"/>
        <color theme="1"/>
        <rFont val="Arial"/>
        <family val="2"/>
      </rPr>
      <t xml:space="preserve">80 GGA </t>
    </r>
    <r>
      <rPr>
        <sz val="10"/>
        <color theme="1"/>
        <rFont val="Arial"/>
        <family val="2"/>
      </rPr>
      <t>अनुमोदित वैज्ञानिक, सामाजिक, ग्रामीण विकास हेतु दिया गया दान</t>
    </r>
  </si>
  <si>
    <r>
      <t xml:space="preserve">धारा </t>
    </r>
    <r>
      <rPr>
        <sz val="9"/>
        <color theme="1"/>
        <rFont val="Arial"/>
        <family val="2"/>
      </rPr>
      <t xml:space="preserve">80 GG </t>
    </r>
    <r>
      <rPr>
        <sz val="10"/>
        <color theme="1"/>
        <rFont val="Arial"/>
        <family val="2"/>
      </rPr>
      <t>के अंतर्गत गृह किराये को अन्य शर्तों के साथ छूट (अधिकतम 2000 प्रतिमाह)</t>
    </r>
  </si>
  <si>
    <t>राष्ट्रीय बचत पत्र</t>
  </si>
  <si>
    <t>लोक भविष्य निधि</t>
  </si>
  <si>
    <t>आयकर 2.5 लाख=0</t>
  </si>
  <si>
    <t>अधिकतम सीमा 1,50,000 /-  (धारा 80CCE),  (धारा80CCD (2)), के अलावा 200000/-</t>
  </si>
  <si>
    <t xml:space="preserve"> documents, TDS statements and other available records.</t>
  </si>
  <si>
    <t>do hereby certify that the information given  is true, complete and correct and is based on the books ofaccount,</t>
  </si>
  <si>
    <t>S-80GGA</t>
  </si>
  <si>
    <t>राष्ट्रीय बचत योजना</t>
  </si>
  <si>
    <t>सी.टी.डी. 10/15 वर्ष</t>
  </si>
  <si>
    <t>कटौती विवरण</t>
  </si>
  <si>
    <t>89(1) के तहत आयकर छूट (इस वर्ष पिछले वर्षों का वेतन मिलने पर)</t>
  </si>
  <si>
    <t>80D आश्रितों का चिकित्सा बीमा अधिकतम 25000</t>
  </si>
  <si>
    <t>80E उच्च शिक्षा ब्याज</t>
  </si>
  <si>
    <t>80 GGA वैज्ञानिक, सामाजिक, ग्रामीण विकास दान</t>
  </si>
  <si>
    <t>80G धर्मार्थ संस्थाओं आदि को दिया गया दान</t>
  </si>
  <si>
    <t>स्वयं के मकान से प्राप्त मकान किराया</t>
  </si>
  <si>
    <t>स्वयं के मकान का दिया गया गृहकर</t>
  </si>
  <si>
    <t>मनोरंजन भत्ता</t>
  </si>
  <si>
    <t>व्यवसाय कर</t>
  </si>
  <si>
    <t>बचत खाता ब्याज</t>
  </si>
  <si>
    <t>धारा 80C, 80CC, 80CCC(i) के अंतर्गत छूट अधिकतम सीमा 150000/-</t>
  </si>
  <si>
    <t>80CCG 12लाख से कम आय शेयर निएश का 50% अधिकतम 25000</t>
  </si>
  <si>
    <t>80DD आश्रित विकलांग चिकित्सा व्यय अधिकतम 75000</t>
  </si>
  <si>
    <t>80DDB आश्रित चिकित्सा व्यय अधिकतम 40000</t>
  </si>
  <si>
    <t>80GG गृह किराया छूट अधिकतम 2000 प्रतिमाह</t>
  </si>
  <si>
    <t>80TTA बचत खाता ब्याज छूट अधिकतम 10000</t>
  </si>
  <si>
    <t>80U विकलांग को छूट 75000</t>
  </si>
  <si>
    <t>गृह ऋण किश्त (H.L.P.)</t>
  </si>
  <si>
    <t>मकान किराया छूट</t>
  </si>
  <si>
    <t>आयु</t>
  </si>
  <si>
    <t>पदस्थापन स्थान</t>
  </si>
  <si>
    <t>पेंशन प्रकार</t>
  </si>
  <si>
    <t>स्थायीकरण माह</t>
  </si>
  <si>
    <t>मार्च का मूल वेतन</t>
  </si>
  <si>
    <t>बोनस विवरण</t>
  </si>
  <si>
    <t>बोनस प्राप्त हाँ/नहीं</t>
  </si>
  <si>
    <t>कितने माह बोनस प्राप्त</t>
  </si>
  <si>
    <t>उपार्जित अवकाश नकद विवरण</t>
  </si>
  <si>
    <t>हाँ/नहीं</t>
  </si>
  <si>
    <t>परिवर्तित वेतन</t>
  </si>
  <si>
    <t>मोबाईल नंबर</t>
  </si>
  <si>
    <t>PAIN नंबर</t>
  </si>
  <si>
    <t>कार्मिक आई.डी.     RJJO...................</t>
  </si>
  <si>
    <t>M</t>
  </si>
  <si>
    <t>F</t>
  </si>
  <si>
    <t>जनवरी</t>
  </si>
  <si>
    <t>फरवरी</t>
  </si>
  <si>
    <t>मार्च</t>
  </si>
  <si>
    <t>अप्रैल</t>
  </si>
  <si>
    <t>मई</t>
  </si>
  <si>
    <t>जून</t>
  </si>
  <si>
    <t>जुलाई</t>
  </si>
  <si>
    <t>अगस्त</t>
  </si>
  <si>
    <t>सितम्बर</t>
  </si>
  <si>
    <t>अक्टूम्बर</t>
  </si>
  <si>
    <t>नवम्बर</t>
  </si>
  <si>
    <t>दिसम्बर</t>
  </si>
  <si>
    <t>कुशालराम चौधरी</t>
  </si>
  <si>
    <t>L-1</t>
  </si>
  <si>
    <t>L-2</t>
  </si>
  <si>
    <t>L-3</t>
  </si>
  <si>
    <t>L-4</t>
  </si>
  <si>
    <t>L-5</t>
  </si>
  <si>
    <t>L-6</t>
  </si>
  <si>
    <t>L-7</t>
  </si>
  <si>
    <t>L-8</t>
  </si>
  <si>
    <t>L-9</t>
  </si>
  <si>
    <t>L-10</t>
  </si>
  <si>
    <t>L-11</t>
  </si>
  <si>
    <t>L-12</t>
  </si>
  <si>
    <t>L-13</t>
  </si>
  <si>
    <t>L-14</t>
  </si>
  <si>
    <t>L-15</t>
  </si>
  <si>
    <t>L-16</t>
  </si>
  <si>
    <t>L-17</t>
  </si>
  <si>
    <t>L-18</t>
  </si>
  <si>
    <t>L-19</t>
  </si>
  <si>
    <t>L-20</t>
  </si>
  <si>
    <t>L-21</t>
  </si>
  <si>
    <t>L-22</t>
  </si>
  <si>
    <t>L-23</t>
  </si>
  <si>
    <t>L-24</t>
  </si>
  <si>
    <t>जयपुर</t>
  </si>
  <si>
    <t>जोधपुर</t>
  </si>
  <si>
    <t>कोटा</t>
  </si>
  <si>
    <t>बीकानेर</t>
  </si>
  <si>
    <t>अजमेर</t>
  </si>
  <si>
    <t>P</t>
  </si>
  <si>
    <t>W</t>
  </si>
  <si>
    <t>SM</t>
  </si>
  <si>
    <t>L</t>
  </si>
  <si>
    <t>PW</t>
  </si>
  <si>
    <t>BO</t>
  </si>
  <si>
    <t>PL</t>
  </si>
  <si>
    <t>ARR</t>
  </si>
  <si>
    <t>वेतन</t>
  </si>
  <si>
    <t>यदि कार्मिक का मार्च में FIX वेतन हो तथा सत्र के बीच में स्थायीकरण हो तो-</t>
  </si>
  <si>
    <t>वार्षिक वेतन वृद्धि के अलावा अन्य कारण (ACP,प्रोमोशन, फिक्सेशन) वेतन बदलाव का विवरण</t>
  </si>
  <si>
    <t>कार्मिक के मार्च माह के वेतन का विवरण</t>
  </si>
  <si>
    <t>मकान किराया भत्ता दर-</t>
  </si>
  <si>
    <t>मँहगाई भत्ता दर        (जो वेतन के साथ देय)-</t>
  </si>
  <si>
    <t>CORONA RELEAF</t>
  </si>
  <si>
    <t>प्राप्त मकान किराया छूट हेतु आवश्यक रसीद की रकम</t>
  </si>
  <si>
    <t>क्र. सं.</t>
  </si>
  <si>
    <t>प्राप्त मकान किराया</t>
  </si>
  <si>
    <t>HRA की छूट Y/N</t>
  </si>
  <si>
    <t>मकान किराया का वास्तविक भुगतान</t>
  </si>
  <si>
    <t>राज्य सेवा</t>
  </si>
  <si>
    <t>अधीनस्थ</t>
  </si>
  <si>
    <t>मंत्रालयिक</t>
  </si>
  <si>
    <t>कार्मिक का सेवा केडर चयन करें</t>
  </si>
  <si>
    <t>जिस माह में कोरोना रिलीफ कटौती की गयी उस माह में YES चयन करें</t>
  </si>
  <si>
    <t>Bill No.</t>
  </si>
  <si>
    <t>TV No.</t>
  </si>
  <si>
    <t>TV Date</t>
  </si>
  <si>
    <t>बोनस</t>
  </si>
  <si>
    <t>डी.ए.एरियर-1</t>
  </si>
  <si>
    <t>डी.ए.एरियर-2</t>
  </si>
  <si>
    <t>उपार्जित अवकाश नकद</t>
  </si>
  <si>
    <t>अप्रैल में समूह दुर्घटना बीमा कटौती की है/नहीं</t>
  </si>
  <si>
    <t>DA एरियर</t>
  </si>
  <si>
    <t>ACP एरियर</t>
  </si>
  <si>
    <t>फिक्स.एरियर</t>
  </si>
  <si>
    <t>गतवर्ष वेतन</t>
  </si>
  <si>
    <t>अन्य एरियर</t>
  </si>
  <si>
    <t>इस वित्तीय वर्ष के डी.ए. एरियर के अलावा अन्य एरियर प्राप्त हाँ/नहीं</t>
  </si>
  <si>
    <t>एरियर प्रकार</t>
  </si>
  <si>
    <t>इस शीट में इस वर्ष DA अलावा अन्य एरियर आहरण किया हो तो पहले 'EMP' शीट में कॉलम न. 23 में उस कार्मिक हेतु 'YES' चयन करें तथा फिर उस एरियर का नीचे कॉलम में पूरा डाटा भरें</t>
  </si>
  <si>
    <t>समूह बीमा</t>
  </si>
  <si>
    <t>च.श्रे.क.</t>
  </si>
  <si>
    <t>भारतीय सेवा</t>
  </si>
  <si>
    <t>कार्मिक चिकित्सा व पुलिस सेवा में कार्यरत है तो 'YES' चयन करें</t>
  </si>
  <si>
    <t>pay</t>
  </si>
  <si>
    <t>da</t>
  </si>
  <si>
    <t>hra</t>
  </si>
  <si>
    <t>cca</t>
  </si>
  <si>
    <t>oth</t>
  </si>
  <si>
    <t>bonus</t>
  </si>
  <si>
    <t>pl</t>
  </si>
  <si>
    <t>da a</t>
  </si>
  <si>
    <t>ar</t>
  </si>
  <si>
    <t>total</t>
  </si>
  <si>
    <t>gpf</t>
  </si>
  <si>
    <t>nps</t>
  </si>
  <si>
    <t>ga</t>
  </si>
  <si>
    <t>lic</t>
  </si>
  <si>
    <t>corcna</t>
  </si>
  <si>
    <t>it</t>
  </si>
  <si>
    <t>PL Incash</t>
  </si>
  <si>
    <t>DA Arrear</t>
  </si>
  <si>
    <t>जुलाई-दिसम्बर</t>
  </si>
  <si>
    <t>जनवरी-फरवरी</t>
  </si>
  <si>
    <t>योग</t>
  </si>
  <si>
    <t>जमा</t>
  </si>
  <si>
    <t>देय</t>
  </si>
  <si>
    <t>वेतन विवरण वित्तीय वर्ष 2020-21</t>
  </si>
  <si>
    <t>मार्च, 2020</t>
  </si>
  <si>
    <t>अप्रैल, 2020</t>
  </si>
  <si>
    <t>मई, 2020</t>
  </si>
  <si>
    <t>जून, 2020</t>
  </si>
  <si>
    <t>जुलाई, 2020</t>
  </si>
  <si>
    <t>अगस्त, 2020</t>
  </si>
  <si>
    <t>सितम्बर, 2020</t>
  </si>
  <si>
    <t>अक्टूम्बर, 2020</t>
  </si>
  <si>
    <t>नवम्बर, 2020</t>
  </si>
  <si>
    <t>दिसम्बर, 2020</t>
  </si>
  <si>
    <t>फरवरी, 2021</t>
  </si>
  <si>
    <t>जनवरी, 2021</t>
  </si>
  <si>
    <t>DA जुलाई-दिस</t>
  </si>
  <si>
    <t>DA जन.-फर.</t>
  </si>
  <si>
    <t>PL भुगतान</t>
  </si>
  <si>
    <t>दिनांक-</t>
  </si>
  <si>
    <t>वेतन आहरण अधिकारी हस्ताक्षर मय मोहर</t>
  </si>
  <si>
    <t>कार्मिक हस्ताक्षर</t>
  </si>
  <si>
    <t>नीचे सैल में 'EMP' शीट के अनुसार कार्मिक की क्र.सं. चयन करें या लिखें</t>
  </si>
  <si>
    <t>इस शीट में कार्मिक के सामने संबंधित माह के तथा बोनस, एरियर के बिल न., बिल दिनांक, टी.वी.नंबर, टी.वी.दिनांक लिखें</t>
  </si>
  <si>
    <t>यदि 'SAL' शीट में वेतन सम्बन्धी निम्न मदों की राशि गलत प्रदर्शित हो रही है तो संबधित माह में संबंधित मद सही राशि लिखें</t>
  </si>
  <si>
    <t>मंहगाई भत्ता</t>
  </si>
  <si>
    <t>मकान किराया भत्ता</t>
  </si>
  <si>
    <t>CCA भत्ता</t>
  </si>
  <si>
    <t>कोई अन्य विशेष वेतन या भत्ता</t>
  </si>
  <si>
    <t>यदि निम्न भत्ते आहरित किये गए हो तो मार्च माह में राशि लिखने पर आगे राशि स्वत: प्रदर्शित हो जायेगी तथा यदि मार्च के बाद किसी माह में निम्न भत्तों की राशि में बदलाव हुआ है तो संबंधित माह में राशि परिवर्तित राशि लिखें</t>
  </si>
  <si>
    <t>संबंधित मद में सही राशि लिखें</t>
  </si>
  <si>
    <t>यदि 'SAL' शीट में निम्न मदों की राशि गलत प्रदर्शित हो रही है तो</t>
  </si>
  <si>
    <t>hl</t>
  </si>
  <si>
    <t>hli</t>
  </si>
  <si>
    <t>कैलाश कुमार दवे</t>
  </si>
  <si>
    <t>प्रधानाचार्य</t>
  </si>
  <si>
    <t>धारा 80CCD(1B) NPS में अतिरिक्त छूट (अधिकतम रुपये 50000) लेनी है तो 'YES' चुनें</t>
  </si>
  <si>
    <t>आयकर स्लेब NEW या OLD चुनें</t>
  </si>
  <si>
    <t>GT</t>
  </si>
  <si>
    <t>80C</t>
  </si>
  <si>
    <t>STD</t>
  </si>
  <si>
    <t>OTH IN</t>
  </si>
  <si>
    <t>HTAX</t>
  </si>
  <si>
    <t>RHR</t>
  </si>
  <si>
    <t>HLI</t>
  </si>
  <si>
    <t>कर योग्य आय</t>
  </si>
  <si>
    <t>OLD REGIME</t>
  </si>
  <si>
    <t>NEW REGIME</t>
  </si>
  <si>
    <t>आयकर गणना प्रपत्र वर्ष 2020-21 (</t>
  </si>
  <si>
    <t>) कर निर्धारण वर्ष 2021-22</t>
  </si>
  <si>
    <t>SI</t>
  </si>
  <si>
    <t>कुल आयकर</t>
  </si>
  <si>
    <t>आय</t>
  </si>
  <si>
    <t>%</t>
  </si>
  <si>
    <t>कर</t>
  </si>
  <si>
    <t>Other</t>
  </si>
  <si>
    <t>Seving Interest</t>
  </si>
  <si>
    <t>आयकर</t>
  </si>
  <si>
    <t>यदि 'SAL' शीट में NPS की राशि गलत प्रदर्शित हो रही है तो संबधित माह में NPS की सही राशि लिखें</t>
  </si>
  <si>
    <t>यदि 'SAL' शीट में CORONA RELEAF की राशि गलत प्रदर्शित हो रही है तो संबधित माह में CORONA RELEAF की सही राशि लिखें</t>
  </si>
  <si>
    <t>श्री प्रयागराज दवे</t>
  </si>
  <si>
    <t>पुरानी आयकर की दर से आयकर की गणना</t>
  </si>
  <si>
    <t>नई आयकर की दर से आयकर की गणना</t>
  </si>
  <si>
    <t>से अधिक</t>
  </si>
  <si>
    <t>आपके द्वारा चयनित स्लेब के अनुसार आयकर</t>
  </si>
  <si>
    <t>धारा 87(i) की छूट</t>
  </si>
  <si>
    <t>शेष आयकर</t>
  </si>
  <si>
    <t>धारा 89(i) की छूट</t>
  </si>
  <si>
    <t>शुद्ध आयकर</t>
  </si>
  <si>
    <t>शिक्षा कर</t>
  </si>
  <si>
    <t>जमा आयकर</t>
  </si>
  <si>
    <t>अधिशेष आयकर</t>
  </si>
  <si>
    <t>Teacher 3rd Grade</t>
  </si>
  <si>
    <t>kushalramchoudhary1967@gmail.com</t>
  </si>
  <si>
    <t>रा.प्रा.वि.नटियों की ढाणी, कजनाऊ खुर्द, बावड़ी-जोधपुर</t>
  </si>
  <si>
    <t>EMP</t>
  </si>
  <si>
    <t>allo</t>
  </si>
  <si>
    <t>ded</t>
  </si>
  <si>
    <t>arr</t>
  </si>
  <si>
    <t>bill</t>
  </si>
  <si>
    <t>sal</t>
  </si>
  <si>
    <t>इस शीट में कार्मिक का समस्त विवरण (कॉलम शीर्षक अनुसार)  इन्द्राज करें तथा इस शीट में क्रम सं. एवं आयु स्वत: प्रदर्शित होगी</t>
  </si>
  <si>
    <t>इस शीट में कार्मिक के यदि 'SAL' शीट में वेतन सम्बन्धी निम्न मदों की राशि गलत या नहीं प्रदर्शित हो रही है तो संबधित माह में संबंधित मद की सही राशि लिखें</t>
  </si>
  <si>
    <t xml:space="preserve">इस शीट में कार्मिक के वेतन की कटौतियों की रकम शीर्षक में निर्देशानुसार भरें तथा समूह बीमा की राशि 'EMP' शीट में संबंधित कॉलम में 'YES' चयन करने पर स्वत: प्रदर्शित होगी एवं कई कटौतियों वित्तीय वर्ष के प्रथम माह में लिखने पर आगे स्वत: प्रदर्शित होगी तथा वर्ष के मध्य किसी माह कोई कटौती में बदलाव करना चाहते हैं तो संबंधित माह में कर सकते हैं| </t>
  </si>
  <si>
    <t>इस शीट में इसके पूर्व की सभी शीट्स में विवरण पूर्ण करने पर इसमें वर्णित सभी कार्मिको के आयकर की गणना स्वत: संधारित होगी, अत: इस हेतु आपको इस शीट में आयकर की स्लेब तथा उसके आगे वाले कॉलम में धारा 80CCD(1B) NPS में अतिरिक्त छूट (अधिकतम रुपये 50000) लेनी है तो 'YES' का चयन करना होगा</t>
  </si>
  <si>
    <t>इस शीट में कार्मिकों के वेतन एवं अन्य मद के आहरित बिल के नंबर, दिनांक एवं टी.वी.नंबर व दिनांक का संधारण करना है</t>
  </si>
  <si>
    <t>इस शीट में कार्मिक की वेतन के अलावा अन्य मदों में निवेश की राशि का इन्द्राज करना है</t>
  </si>
  <si>
    <t>इस शीट में वेतन विवरण प्रपत्र के दांयी तरफ दिए गए सैल में कार्मिक की क्रम सं.(EMP शीट अनुसार) लिखने पर स्वत: संधारित होगा</t>
  </si>
  <si>
    <t>SAL' शीट में कार्मिक की क्रम सं. चयन करने पर उस कार्मिक का आय गणना प्रपत्र व फॉर्म-16 क्रमश: शीट 'ASSE' व 'F-16' में स्वत: संधारित होगा</t>
  </si>
  <si>
    <t>इस शीट में जिस कार्मिक को प्राप्त मकान किराया भत्ता की छूट लेनी है उसके नाम के संबंधित कॉलम में 'YES' चयन कर भुगतान की गयी HRA की राशि संबंधित कॉलम में इन्द्राज करनी होगी</t>
  </si>
  <si>
    <t>यदि आपने इस वर्ष DA अलावा अन्य एरियर आहरण किया हो तो पहले 'EMP' शीट में कॉलम न. 23 में उस कार्मिक हेतु 'YES' चयन करें तथा फिर इस शीट में उस एरियर का कॉलम शीर्षक के अनुसार पूरा डाटा भरें</t>
  </si>
  <si>
    <t xml:space="preserve">यह एक्सेल प्रोग्राम DDO के अधीन कार्यरत समस्त कार्मिकों का एवं व्यक्तिगत आय गणना प्रपत्र 2020-21 एवं फॉर्म-16 तैयार करने हेतु बनाया गया जिससे आपको बार-बार आय गणना प्रपत्र तैयार करने की समस्या से निजात मिल सके| इस प्रोग्राम में NEW व OLD दोनों आयकर स्लेब चुनने की सुविधा भी उपलब्ध है तथा इस प्रोग्राम को बनाने में पूर्ण सावधानी बरती गयी है, फिर भी कोई त्रुटि रह गयी है आपसे करबद्ध निवेदन है कि वर्णित संपर्क सूत्र के द्वारा मुझे अवगत कराने का श्रम करावे ताकि एक अच्छा व त्रुटिरहित प्रोग्राम के द्वारा हम सभी आय गणना प्रपत्र 2020-21 एवं फॉर्म-16  सरलता से तैयार कर सकें तथा साथ ही आपसे अनुरोध है कि इसमें कार्य शुरू करने से पहले नीचे वर्णित एवं संबंधित शीट में वर्णित निर्देश पढ़ें ताकि आपको कार्य करने में कठिनाई न हो| </t>
  </si>
  <si>
    <t xml:space="preserve">सौ </t>
  </si>
  <si>
    <t xml:space="preserve">हजार </t>
  </si>
  <si>
    <t xml:space="preserve">लाख </t>
  </si>
  <si>
    <t xml:space="preserve">एक </t>
  </si>
  <si>
    <t xml:space="preserve">दो </t>
  </si>
  <si>
    <t xml:space="preserve">तीन </t>
  </si>
  <si>
    <t xml:space="preserve">चार </t>
  </si>
  <si>
    <t xml:space="preserve">पांच </t>
  </si>
  <si>
    <t xml:space="preserve">छ: </t>
  </si>
  <si>
    <t xml:space="preserve">सात </t>
  </si>
  <si>
    <t xml:space="preserve">आठ </t>
  </si>
  <si>
    <t xml:space="preserve">नौ </t>
  </si>
  <si>
    <t xml:space="preserve">दस </t>
  </si>
  <si>
    <t xml:space="preserve">ग्यारह </t>
  </si>
  <si>
    <t xml:space="preserve">बारह </t>
  </si>
  <si>
    <t xml:space="preserve">तेरह </t>
  </si>
  <si>
    <t xml:space="preserve">चोदह </t>
  </si>
  <si>
    <t xml:space="preserve">पन्द्रह </t>
  </si>
  <si>
    <t xml:space="preserve">सोलह </t>
  </si>
  <si>
    <t xml:space="preserve">सत्रह </t>
  </si>
  <si>
    <t xml:space="preserve">अठारह </t>
  </si>
  <si>
    <t xml:space="preserve">उन्नीस </t>
  </si>
  <si>
    <t xml:space="preserve">बीस </t>
  </si>
  <si>
    <t xml:space="preserve">इक्कीस </t>
  </si>
  <si>
    <t xml:space="preserve">बाईस </t>
  </si>
  <si>
    <t xml:space="preserve">तेइस </t>
  </si>
  <si>
    <t xml:space="preserve">चोबीस </t>
  </si>
  <si>
    <t xml:space="preserve">पच्चीस </t>
  </si>
  <si>
    <t xml:space="preserve">छब्बीस </t>
  </si>
  <si>
    <t xml:space="preserve">सताईस </t>
  </si>
  <si>
    <t xml:space="preserve">अठाईस </t>
  </si>
  <si>
    <t xml:space="preserve">उनतीस </t>
  </si>
  <si>
    <t xml:space="preserve">तीस </t>
  </si>
  <si>
    <t xml:space="preserve">इकतीस </t>
  </si>
  <si>
    <t xml:space="preserve">बत्तीस </t>
  </si>
  <si>
    <t xml:space="preserve">तेतीस </t>
  </si>
  <si>
    <t xml:space="preserve">चोतीस </t>
  </si>
  <si>
    <t xml:space="preserve">पेंतीस </t>
  </si>
  <si>
    <t xml:space="preserve">छत्तीस </t>
  </si>
  <si>
    <t xml:space="preserve">सेंतीस </t>
  </si>
  <si>
    <t xml:space="preserve">अड़तीस </t>
  </si>
  <si>
    <t xml:space="preserve">उनचालीस </t>
  </si>
  <si>
    <t xml:space="preserve">चालीस </t>
  </si>
  <si>
    <t xml:space="preserve">इकतालीस </t>
  </si>
  <si>
    <t xml:space="preserve">बयालीस </t>
  </si>
  <si>
    <t xml:space="preserve">तियालीस </t>
  </si>
  <si>
    <t xml:space="preserve">चवालीस </t>
  </si>
  <si>
    <t xml:space="preserve">पैंतालीस </t>
  </si>
  <si>
    <t xml:space="preserve">छियालीस </t>
  </si>
  <si>
    <t xml:space="preserve">सेंतालीस </t>
  </si>
  <si>
    <t xml:space="preserve">अठतालीस </t>
  </si>
  <si>
    <t xml:space="preserve">उनपचास </t>
  </si>
  <si>
    <t xml:space="preserve">पचास </t>
  </si>
  <si>
    <t xml:space="preserve">इक्यावन </t>
  </si>
  <si>
    <t xml:space="preserve">बावन </t>
  </si>
  <si>
    <t xml:space="preserve">तरेपन </t>
  </si>
  <si>
    <t xml:space="preserve">चौपन </t>
  </si>
  <si>
    <t xml:space="preserve">पचपन </t>
  </si>
  <si>
    <t xml:space="preserve">छप्पन </t>
  </si>
  <si>
    <t xml:space="preserve">सतपन </t>
  </si>
  <si>
    <t xml:space="preserve">अठपन </t>
  </si>
  <si>
    <t xml:space="preserve">उनसठ </t>
  </si>
  <si>
    <t xml:space="preserve">साठ </t>
  </si>
  <si>
    <t xml:space="preserve">इकसठ </t>
  </si>
  <si>
    <t xml:space="preserve">बासठ </t>
  </si>
  <si>
    <t xml:space="preserve">तरेसठ </t>
  </si>
  <si>
    <t xml:space="preserve">चोसठ </t>
  </si>
  <si>
    <t xml:space="preserve">पेंसठ </t>
  </si>
  <si>
    <t xml:space="preserve">छासठ </t>
  </si>
  <si>
    <t xml:space="preserve">सतसठ </t>
  </si>
  <si>
    <t xml:space="preserve">अड़सठ </t>
  </si>
  <si>
    <t xml:space="preserve">उनसतर </t>
  </si>
  <si>
    <t xml:space="preserve">सतर </t>
  </si>
  <si>
    <t xml:space="preserve">इकहतर </t>
  </si>
  <si>
    <t xml:space="preserve">बहतर </t>
  </si>
  <si>
    <t xml:space="preserve">तिहतर </t>
  </si>
  <si>
    <t xml:space="preserve">चोहतर </t>
  </si>
  <si>
    <t xml:space="preserve">पचतहर </t>
  </si>
  <si>
    <t xml:space="preserve">छिहतर </t>
  </si>
  <si>
    <t xml:space="preserve">सततर </t>
  </si>
  <si>
    <t xml:space="preserve">अठहतर </t>
  </si>
  <si>
    <t xml:space="preserve">उनयासी </t>
  </si>
  <si>
    <t xml:space="preserve">अस्सी </t>
  </si>
  <si>
    <t xml:space="preserve">इकयासी </t>
  </si>
  <si>
    <t xml:space="preserve">बयासी </t>
  </si>
  <si>
    <t xml:space="preserve">तियासी </t>
  </si>
  <si>
    <t xml:space="preserve">चोरासी </t>
  </si>
  <si>
    <t xml:space="preserve">पचयासी </t>
  </si>
  <si>
    <t xml:space="preserve">छियासी </t>
  </si>
  <si>
    <t xml:space="preserve">सतयासी </t>
  </si>
  <si>
    <t xml:space="preserve">अठयासी </t>
  </si>
  <si>
    <t xml:space="preserve">नवासी </t>
  </si>
  <si>
    <t xml:space="preserve">नब्बे </t>
  </si>
  <si>
    <t xml:space="preserve">इकरानवे </t>
  </si>
  <si>
    <t xml:space="preserve">बोरानवे </t>
  </si>
  <si>
    <t xml:space="preserve">तेरानवे </t>
  </si>
  <si>
    <t xml:space="preserve">चोरानवे </t>
  </si>
  <si>
    <t xml:space="preserve">पचानवे </t>
  </si>
  <si>
    <t xml:space="preserve">छियानवे </t>
  </si>
  <si>
    <t xml:space="preserve">सतानवे </t>
  </si>
  <si>
    <t xml:space="preserve">अठानवे </t>
  </si>
  <si>
    <t xml:space="preserve">निन्यानवे </t>
  </si>
  <si>
    <t>रुपये मात्र</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</si>
</sst>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 #,##0.00_ ;_ * \-#,##0.00_ ;_ * &quot;-&quot;??_ ;_ @_ "/>
    <numFmt numFmtId="165" formatCode="[$-14009]dd\-mm\-yyyy;@"/>
    <numFmt numFmtId="166" formatCode="[$-14009]dd\-mm\-yy;@"/>
    <numFmt numFmtId="167" formatCode="mmm\-yyyy"/>
    <numFmt numFmtId="168" formatCode="dd\-mm\-yyyy"/>
    <numFmt numFmtId="169" formatCode="dd\-mm\-yy"/>
  </numFmts>
  <fonts count="160" x14ac:knownFonts="1">
    <font>
      <sz val="11"/>
      <color theme="1"/>
      <name val="Calibri"/>
      <family val="2"/>
      <scheme val="minor"/>
    </font>
    <font>
      <sz val="11"/>
      <color theme="1"/>
      <name val="Arial"/>
      <family val="2"/>
    </font>
    <font>
      <b/>
      <sz val="22"/>
      <color theme="0"/>
      <name val="Arial"/>
      <family val="2"/>
    </font>
    <font>
      <b/>
      <sz val="14"/>
      <color rgb="FF7030A0"/>
      <name val="Arial"/>
      <family val="2"/>
    </font>
    <font>
      <sz val="11"/>
      <color theme="1"/>
      <name val="Calibri"/>
      <family val="2"/>
      <scheme val="minor"/>
    </font>
    <font>
      <sz val="11"/>
      <color indexed="8"/>
      <name val="Calibri"/>
      <family val="2"/>
    </font>
    <font>
      <sz val="11"/>
      <color rgb="FF000000"/>
      <name val="Calibri"/>
      <family val="2"/>
      <charset val="204"/>
    </font>
    <font>
      <sz val="10"/>
      <name val="Arial"/>
      <family val="2"/>
    </font>
    <font>
      <sz val="10"/>
      <name val="MS Sans Serif"/>
      <family val="2"/>
    </font>
    <font>
      <b/>
      <sz val="11"/>
      <color theme="1"/>
      <name val="Arial"/>
      <family val="2"/>
    </font>
    <font>
      <b/>
      <sz val="10"/>
      <color theme="1"/>
      <name val="Arial"/>
      <family val="2"/>
    </font>
    <font>
      <b/>
      <sz val="12"/>
      <color theme="1"/>
      <name val="Arial"/>
      <family val="2"/>
    </font>
    <font>
      <b/>
      <sz val="14"/>
      <name val="Arial"/>
      <family val="2"/>
    </font>
    <font>
      <b/>
      <sz val="14"/>
      <color theme="0"/>
      <name val="Arial"/>
      <family val="2"/>
    </font>
    <font>
      <b/>
      <sz val="14"/>
      <color theme="9" tint="0.39997558519241921"/>
      <name val="Arial"/>
      <family val="2"/>
    </font>
    <font>
      <b/>
      <sz val="14"/>
      <color rgb="FF66FFFF"/>
      <name val="Arial"/>
      <family val="2"/>
    </font>
    <font>
      <b/>
      <sz val="14"/>
      <color rgb="FFFFFF00"/>
      <name val="Arial"/>
      <family val="2"/>
    </font>
    <font>
      <b/>
      <sz val="14"/>
      <color rgb="FFFF99FF"/>
      <name val="Arial"/>
      <family val="2"/>
    </font>
    <font>
      <b/>
      <sz val="18"/>
      <color theme="1"/>
      <name val="Arial"/>
      <family val="2"/>
    </font>
    <font>
      <b/>
      <sz val="14"/>
      <color rgb="FFC00000"/>
      <name val="Arial"/>
      <family val="2"/>
    </font>
    <font>
      <b/>
      <sz val="12"/>
      <color rgb="FFFFFF00"/>
      <name val="Arial"/>
      <family val="2"/>
    </font>
    <font>
      <b/>
      <sz val="10"/>
      <color rgb="FFFFFF00"/>
      <name val="Arial"/>
      <family val="2"/>
    </font>
    <font>
      <b/>
      <sz val="12"/>
      <color theme="9" tint="0.39997558519241921"/>
      <name val="Calibri"/>
      <family val="2"/>
      <scheme val="minor"/>
    </font>
    <font>
      <b/>
      <sz val="12"/>
      <color rgb="FF66FFFF"/>
      <name val="Arial"/>
      <family val="2"/>
    </font>
    <font>
      <b/>
      <sz val="10"/>
      <color rgb="FF66FFFF"/>
      <name val="Arial"/>
      <family val="2"/>
    </font>
    <font>
      <b/>
      <sz val="12"/>
      <color theme="0"/>
      <name val="Arial"/>
      <family val="2"/>
    </font>
    <font>
      <b/>
      <sz val="10"/>
      <color theme="0"/>
      <name val="Arial"/>
      <family val="2"/>
    </font>
    <font>
      <sz val="11"/>
      <name val="Arial"/>
      <family val="2"/>
    </font>
    <font>
      <b/>
      <sz val="12"/>
      <color rgb="FFFF99FF"/>
      <name val="Arial"/>
      <family val="2"/>
    </font>
    <font>
      <b/>
      <sz val="10"/>
      <color rgb="FFFF99FF"/>
      <name val="Arial"/>
      <family val="2"/>
    </font>
    <font>
      <b/>
      <sz val="12"/>
      <color rgb="FF0000CC"/>
      <name val="Arial"/>
      <family val="2"/>
    </font>
    <font>
      <b/>
      <sz val="10"/>
      <color rgb="FF00FF00"/>
      <name val="Arial"/>
      <family val="2"/>
    </font>
    <font>
      <sz val="11"/>
      <color rgb="FF0000CC"/>
      <name val="Arial"/>
      <family val="2"/>
    </font>
    <font>
      <b/>
      <sz val="10"/>
      <color rgb="FF0000CC"/>
      <name val="Arial"/>
      <family val="2"/>
    </font>
    <font>
      <b/>
      <sz val="14"/>
      <color theme="1"/>
      <name val="Arial"/>
      <family val="2"/>
    </font>
    <font>
      <b/>
      <sz val="12"/>
      <color rgb="FFCC00CC"/>
      <name val="Arial"/>
      <family val="2"/>
    </font>
    <font>
      <b/>
      <sz val="12"/>
      <color rgb="FF7030A0"/>
      <name val="Arial"/>
      <family val="2"/>
    </font>
    <font>
      <sz val="11"/>
      <color theme="0"/>
      <name val="Calibri"/>
      <family val="2"/>
      <scheme val="minor"/>
    </font>
    <font>
      <b/>
      <sz val="11"/>
      <color theme="0"/>
      <name val="Calibri"/>
      <family val="2"/>
      <scheme val="minor"/>
    </font>
    <font>
      <b/>
      <sz val="14"/>
      <color rgb="FF006600"/>
      <name val="Arial"/>
      <family val="2"/>
    </font>
    <font>
      <b/>
      <sz val="16"/>
      <color theme="0"/>
      <name val="Arial"/>
      <family val="2"/>
    </font>
    <font>
      <b/>
      <sz val="16"/>
      <color rgb="FF66FFFF"/>
      <name val="Arial"/>
      <family val="2"/>
    </font>
    <font>
      <b/>
      <sz val="11"/>
      <color rgb="FFFFFF00"/>
      <name val="Calibri"/>
      <family val="2"/>
      <scheme val="minor"/>
    </font>
    <font>
      <b/>
      <sz val="11"/>
      <color rgb="FFFFFF00"/>
      <name val="Arial"/>
      <family val="2"/>
    </font>
    <font>
      <sz val="10"/>
      <color theme="1"/>
      <name val="Arial"/>
      <family val="2"/>
    </font>
    <font>
      <sz val="11"/>
      <color theme="0"/>
      <name val="Arial"/>
      <family val="2"/>
    </font>
    <font>
      <sz val="14"/>
      <color theme="1"/>
      <name val="Calibri"/>
      <family val="2"/>
      <scheme val="minor"/>
    </font>
    <font>
      <b/>
      <sz val="12"/>
      <color theme="1"/>
      <name val="Calibri"/>
      <family val="2"/>
      <scheme val="minor"/>
    </font>
    <font>
      <sz val="10"/>
      <color rgb="FF000000"/>
      <name val="Arial"/>
      <family val="2"/>
    </font>
    <font>
      <b/>
      <sz val="11"/>
      <color rgb="FF000000"/>
      <name val="Arial"/>
      <family val="2"/>
    </font>
    <font>
      <b/>
      <sz val="10"/>
      <color rgb="FF000000"/>
      <name val="Arial"/>
      <family val="2"/>
    </font>
    <font>
      <sz val="9"/>
      <color rgb="FF000000"/>
      <name val="Arial"/>
      <family val="2"/>
    </font>
    <font>
      <sz val="9"/>
      <color theme="1"/>
      <name val="Arial"/>
      <family val="2"/>
    </font>
    <font>
      <b/>
      <sz val="8"/>
      <color theme="1"/>
      <name val="Arial"/>
      <family val="2"/>
    </font>
    <font>
      <sz val="8"/>
      <color rgb="FF000000"/>
      <name val="Arial"/>
      <family val="2"/>
    </font>
    <font>
      <sz val="11"/>
      <color rgb="FF000000"/>
      <name val="Arial"/>
      <family val="2"/>
    </font>
    <font>
      <sz val="12"/>
      <color theme="1"/>
      <name val="Algerian"/>
      <family val="5"/>
    </font>
    <font>
      <b/>
      <sz val="11"/>
      <name val="Times New Roman"/>
      <family val="1"/>
    </font>
    <font>
      <sz val="11"/>
      <name val="Times New Roman"/>
      <family val="2"/>
    </font>
    <font>
      <b/>
      <sz val="14"/>
      <color theme="1"/>
      <name val="Algerian"/>
      <family val="5"/>
    </font>
    <font>
      <sz val="8"/>
      <color theme="1"/>
      <name val="Arial"/>
      <family val="2"/>
    </font>
    <font>
      <sz val="12"/>
      <color theme="1"/>
      <name val="Arial"/>
      <family val="2"/>
    </font>
    <font>
      <b/>
      <sz val="12"/>
      <color theme="1"/>
      <name val="Algerian"/>
      <family val="5"/>
    </font>
    <font>
      <b/>
      <sz val="9"/>
      <color theme="1"/>
      <name val="Arial"/>
      <family val="2"/>
    </font>
    <font>
      <sz val="11"/>
      <color theme="1"/>
      <name val="Algerian"/>
      <family val="5"/>
    </font>
    <font>
      <b/>
      <sz val="14"/>
      <color rgb="FFC00000"/>
      <name val="Calibri"/>
      <family val="2"/>
      <scheme val="minor"/>
    </font>
    <font>
      <b/>
      <sz val="10"/>
      <color theme="0" tint="-4.9989318521683403E-2"/>
      <name val="Arial"/>
      <family val="2"/>
    </font>
    <font>
      <b/>
      <sz val="14"/>
      <color theme="0" tint="-4.9989318521683403E-2"/>
      <name val="Arial"/>
      <family val="2"/>
    </font>
    <font>
      <b/>
      <sz val="14"/>
      <color rgb="FFFFC000"/>
      <name val="Arial"/>
      <family val="2"/>
    </font>
    <font>
      <b/>
      <sz val="14"/>
      <color rgb="FF66FF33"/>
      <name val="Arial"/>
      <family val="2"/>
    </font>
    <font>
      <b/>
      <sz val="22"/>
      <color theme="0"/>
      <name val="Kruti Dev 010"/>
    </font>
    <font>
      <b/>
      <sz val="12"/>
      <color rgb="FF66FFFF"/>
      <name val="Calibri"/>
      <family val="2"/>
      <scheme val="minor"/>
    </font>
    <font>
      <b/>
      <sz val="12"/>
      <color rgb="FF66FF33"/>
      <name val="Calibri"/>
      <family val="2"/>
      <scheme val="minor"/>
    </font>
    <font>
      <b/>
      <sz val="12"/>
      <color rgb="FFFFC000"/>
      <name val="Calibri"/>
      <family val="2"/>
      <scheme val="minor"/>
    </font>
    <font>
      <b/>
      <sz val="20"/>
      <name val="Arial"/>
      <family val="2"/>
    </font>
    <font>
      <b/>
      <sz val="14"/>
      <color rgb="FF000099"/>
      <name val="Arial"/>
      <family val="2"/>
    </font>
    <font>
      <b/>
      <sz val="14"/>
      <color rgb="FFCC0099"/>
      <name val="Arial"/>
      <family val="2"/>
    </font>
    <font>
      <b/>
      <sz val="12"/>
      <color theme="9" tint="0.39997558519241921"/>
      <name val="Arial"/>
      <family val="2"/>
    </font>
    <font>
      <b/>
      <sz val="8"/>
      <color theme="0"/>
      <name val="Arial"/>
      <family val="2"/>
    </font>
    <font>
      <sz val="16"/>
      <color theme="1"/>
      <name val="Arial"/>
      <family val="2"/>
    </font>
    <font>
      <sz val="16"/>
      <color rgb="FFFFFF00"/>
      <name val="Arial"/>
      <family val="2"/>
    </font>
    <font>
      <b/>
      <sz val="16"/>
      <color rgb="FF0000CC"/>
      <name val="Arial"/>
      <family val="2"/>
    </font>
    <font>
      <b/>
      <sz val="16"/>
      <color rgb="FFC00000"/>
      <name val="Arial"/>
      <family val="2"/>
    </font>
    <font>
      <b/>
      <sz val="24"/>
      <color theme="0"/>
      <name val="Arial"/>
      <family val="2"/>
    </font>
    <font>
      <b/>
      <sz val="48"/>
      <color theme="0"/>
      <name val="Arial"/>
      <family val="2"/>
    </font>
    <font>
      <b/>
      <sz val="20"/>
      <color rgb="FFCCFF99"/>
      <name val="Arial"/>
      <family val="2"/>
    </font>
    <font>
      <b/>
      <sz val="20"/>
      <color rgb="FFCCFF99"/>
      <name val="Calibri"/>
      <family val="2"/>
    </font>
    <font>
      <b/>
      <sz val="16"/>
      <color rgb="FFFFFF00"/>
      <name val="Copperplate Gothic Bold"/>
      <family val="2"/>
    </font>
    <font>
      <b/>
      <sz val="16"/>
      <color rgb="FFFF99FF"/>
      <name val="Copperplate Gothic Bold"/>
      <family val="2"/>
    </font>
    <font>
      <b/>
      <sz val="16"/>
      <color rgb="FF66FFFF"/>
      <name val="Copperplate Gothic Bold"/>
      <family val="2"/>
    </font>
    <font>
      <b/>
      <sz val="12"/>
      <color rgb="FF008000"/>
      <name val="Arial"/>
      <family val="2"/>
    </font>
    <font>
      <b/>
      <sz val="16"/>
      <color theme="9" tint="0.39997558519241921"/>
      <name val="Copperplate Gothic Bold"/>
      <family val="2"/>
    </font>
    <font>
      <b/>
      <sz val="12"/>
      <color theme="5" tint="-0.499984740745262"/>
      <name val="Arial"/>
      <family val="2"/>
    </font>
    <font>
      <b/>
      <sz val="16"/>
      <color theme="6" tint="0.39997558519241921"/>
      <name val="Copperplate Gothic Bold"/>
      <family val="2"/>
    </font>
    <font>
      <b/>
      <sz val="12"/>
      <color rgb="FF000000"/>
      <name val="Arial"/>
      <family val="2"/>
    </font>
    <font>
      <b/>
      <sz val="18"/>
      <color rgb="FFFFFF00"/>
      <name val="Arial"/>
      <family val="2"/>
    </font>
    <font>
      <b/>
      <sz val="18"/>
      <color theme="0"/>
      <name val="Arial"/>
      <family val="2"/>
    </font>
    <font>
      <b/>
      <sz val="24"/>
      <color theme="1"/>
      <name val="Calibri"/>
      <family val="2"/>
      <scheme val="minor"/>
    </font>
    <font>
      <b/>
      <sz val="11"/>
      <color rgb="FF66FFFF"/>
      <name val="Arial"/>
      <family val="2"/>
    </font>
    <font>
      <b/>
      <sz val="11"/>
      <color rgb="FF00FF00"/>
      <name val="Arial"/>
      <family val="2"/>
    </font>
    <font>
      <b/>
      <sz val="11"/>
      <name val="Arial"/>
      <family val="2"/>
    </font>
    <font>
      <b/>
      <sz val="11"/>
      <color theme="0"/>
      <name val="Arial"/>
      <family val="2"/>
    </font>
    <font>
      <b/>
      <sz val="11"/>
      <color theme="9" tint="0.39997558519241921"/>
      <name val="Arial"/>
      <family val="2"/>
    </font>
    <font>
      <b/>
      <sz val="11"/>
      <color theme="4" tint="0.39997558519241921"/>
      <name val="Arial"/>
      <family val="2"/>
    </font>
    <font>
      <sz val="11"/>
      <color theme="8" tint="-0.499984740745262"/>
      <name val="Arial"/>
      <family val="2"/>
    </font>
    <font>
      <sz val="11"/>
      <color theme="9" tint="-0.499984740745262"/>
      <name val="Arial"/>
      <family val="2"/>
    </font>
    <font>
      <sz val="11"/>
      <color rgb="FFCC00CC"/>
      <name val="Arial"/>
      <family val="2"/>
    </font>
    <font>
      <b/>
      <sz val="11"/>
      <color theme="5" tint="0.39997558519241921"/>
      <name val="Arial"/>
      <family val="2"/>
    </font>
    <font>
      <b/>
      <sz val="10"/>
      <color theme="5" tint="0.39997558519241921"/>
      <name val="Arial"/>
      <family val="2"/>
    </font>
    <font>
      <sz val="11"/>
      <color rgb="FFC00000"/>
      <name val="Arial"/>
      <family val="2"/>
    </font>
    <font>
      <b/>
      <sz val="11"/>
      <color theme="6" tint="0.59999389629810485"/>
      <name val="Arial"/>
      <family val="2"/>
    </font>
    <font>
      <b/>
      <sz val="12"/>
      <color theme="0"/>
      <name val="Kruti Dev 010"/>
    </font>
    <font>
      <b/>
      <sz val="11"/>
      <color theme="9" tint="0.39997558519241921"/>
      <name val="Calibri"/>
      <family val="2"/>
      <scheme val="minor"/>
    </font>
    <font>
      <sz val="10"/>
      <color theme="1"/>
      <name val="Calibri"/>
      <family val="2"/>
      <scheme val="minor"/>
    </font>
    <font>
      <b/>
      <sz val="11"/>
      <name val="Calibri"/>
      <family val="2"/>
      <scheme val="minor"/>
    </font>
    <font>
      <b/>
      <sz val="10"/>
      <name val="Calibri"/>
      <family val="2"/>
      <scheme val="minor"/>
    </font>
    <font>
      <b/>
      <sz val="24"/>
      <color rgb="FF0000CC"/>
      <name val="Arial"/>
      <family val="2"/>
    </font>
    <font>
      <b/>
      <sz val="14"/>
      <color rgb="FFFFFF00"/>
      <name val="Calibri"/>
      <family val="2"/>
      <scheme val="minor"/>
    </font>
    <font>
      <b/>
      <sz val="14"/>
      <color rgb="FF00FF00"/>
      <name val="Arial"/>
      <family val="2"/>
    </font>
    <font>
      <b/>
      <sz val="10"/>
      <color theme="9" tint="0.39997558519241921"/>
      <name val="Arial"/>
      <family val="2"/>
    </font>
    <font>
      <b/>
      <sz val="14"/>
      <color theme="6" tint="0.39997558519241921"/>
      <name val="Arial"/>
      <family val="2"/>
    </font>
    <font>
      <b/>
      <sz val="10"/>
      <color theme="6" tint="0.39997558519241921"/>
      <name val="Arial"/>
      <family val="2"/>
    </font>
    <font>
      <b/>
      <sz val="12"/>
      <color rgb="FF92D050"/>
      <name val="Arial"/>
      <family val="2"/>
    </font>
    <font>
      <b/>
      <sz val="10"/>
      <color rgb="FF92D050"/>
      <name val="Arial"/>
      <family val="2"/>
    </font>
    <font>
      <sz val="11"/>
      <color rgb="FF008000"/>
      <name val="Arial"/>
      <family val="2"/>
    </font>
    <font>
      <b/>
      <sz val="8"/>
      <color theme="9" tint="0.39997558519241921"/>
      <name val="Arial"/>
      <family val="2"/>
    </font>
    <font>
      <b/>
      <sz val="8"/>
      <color rgb="FF66FFFF"/>
      <name val="Arial"/>
      <family val="2"/>
    </font>
    <font>
      <b/>
      <sz val="8"/>
      <color rgb="FF66FF33"/>
      <name val="Arial"/>
      <family val="2"/>
    </font>
    <font>
      <b/>
      <sz val="8"/>
      <color rgb="FFFFFF00"/>
      <name val="Arial"/>
      <family val="2"/>
    </font>
    <font>
      <b/>
      <sz val="8"/>
      <color rgb="FFFF99FF"/>
      <name val="Arial"/>
      <family val="2"/>
    </font>
    <font>
      <b/>
      <sz val="8"/>
      <color rgb="FFFFC000"/>
      <name val="Arial"/>
      <family val="2"/>
    </font>
    <font>
      <b/>
      <sz val="14"/>
      <color theme="1"/>
      <name val="Calibri"/>
      <family val="2"/>
      <scheme val="minor"/>
    </font>
    <font>
      <b/>
      <sz val="10"/>
      <color theme="9" tint="0.39997558519241921"/>
      <name val="Calibri"/>
      <family val="2"/>
      <scheme val="minor"/>
    </font>
    <font>
      <b/>
      <sz val="14"/>
      <color theme="0"/>
      <name val="Calibri"/>
      <family val="2"/>
      <scheme val="minor"/>
    </font>
    <font>
      <b/>
      <sz val="12"/>
      <color rgb="FF00FF00"/>
      <name val="Calibri"/>
      <family val="2"/>
      <scheme val="minor"/>
    </font>
    <font>
      <b/>
      <sz val="16"/>
      <color theme="1"/>
      <name val="Calibri"/>
      <family val="2"/>
      <scheme val="minor"/>
    </font>
    <font>
      <sz val="18"/>
      <color rgb="FF00FF00"/>
      <name val="Calibri"/>
      <family val="2"/>
      <scheme val="minor"/>
    </font>
    <font>
      <b/>
      <sz val="11"/>
      <color theme="0" tint="-0.249977111117893"/>
      <name val="Arial"/>
      <family val="2"/>
    </font>
    <font>
      <b/>
      <sz val="12"/>
      <color theme="0" tint="-0.249977111117893"/>
      <name val="Arial"/>
      <family val="2"/>
    </font>
    <font>
      <b/>
      <sz val="10"/>
      <color rgb="FF92D050"/>
      <name val="Calibri"/>
      <family val="2"/>
      <scheme val="minor"/>
    </font>
    <font>
      <b/>
      <sz val="11"/>
      <color rgb="FFFF99FF"/>
      <name val="Calibri"/>
      <family val="2"/>
      <scheme val="minor"/>
    </font>
    <font>
      <b/>
      <sz val="11"/>
      <color rgb="FF66FFFF"/>
      <name val="Calibri"/>
      <family val="2"/>
      <scheme val="minor"/>
    </font>
    <font>
      <b/>
      <sz val="16"/>
      <color rgb="FFFFFF00"/>
      <name val="Calibri"/>
      <family val="2"/>
      <scheme val="minor"/>
    </font>
    <font>
      <b/>
      <sz val="16"/>
      <color rgb="FFFF99FF"/>
      <name val="Calibri"/>
      <family val="2"/>
      <scheme val="minor"/>
    </font>
    <font>
      <b/>
      <sz val="16"/>
      <color rgb="FF66FFFF"/>
      <name val="Calibri"/>
      <family val="2"/>
      <scheme val="minor"/>
    </font>
    <font>
      <b/>
      <sz val="10"/>
      <color rgb="FFFFC000"/>
      <name val="Arial"/>
      <family val="2"/>
    </font>
    <font>
      <b/>
      <sz val="18"/>
      <color rgb="FF00FF00"/>
      <name val="Arial"/>
      <family val="2"/>
    </font>
    <font>
      <b/>
      <sz val="18"/>
      <color rgb="FFFFC000"/>
      <name val="Arial"/>
      <family val="2"/>
    </font>
    <font>
      <b/>
      <sz val="18"/>
      <color rgb="FF0000CC"/>
      <name val="Arial"/>
      <family val="2"/>
    </font>
    <font>
      <b/>
      <sz val="18"/>
      <color rgb="FF66FFFF"/>
      <name val="Arial"/>
      <family val="2"/>
    </font>
    <font>
      <sz val="14"/>
      <color theme="9" tint="0.39997558519241921"/>
      <name val="Calibri"/>
      <family val="2"/>
      <scheme val="minor"/>
    </font>
    <font>
      <b/>
      <sz val="12"/>
      <color rgb="FFCCFF99"/>
      <name val="Calibri"/>
      <family val="2"/>
      <scheme val="minor"/>
    </font>
    <font>
      <b/>
      <sz val="10"/>
      <color rgb="FFCCFF99"/>
      <name val="Arial"/>
      <family val="2"/>
    </font>
    <font>
      <b/>
      <sz val="14"/>
      <color rgb="FF0000CC"/>
      <name val="Bahnschrift SemiBold"/>
      <family val="2"/>
    </font>
    <font>
      <b/>
      <sz val="18"/>
      <color rgb="FFFFFF00"/>
      <name val="Calibri"/>
      <family val="2"/>
      <scheme val="minor"/>
    </font>
    <font>
      <b/>
      <sz val="14"/>
      <color rgb="FFFF99FF"/>
      <name val="Calibri"/>
      <family val="2"/>
      <scheme val="minor"/>
    </font>
    <font>
      <sz val="14"/>
      <color rgb="FF66FFFF"/>
      <name val="Calibri"/>
      <family val="2"/>
      <scheme val="minor"/>
    </font>
    <font>
      <b/>
      <sz val="16"/>
      <color rgb="FF00FF00"/>
      <name val="Calibri"/>
      <family val="2"/>
      <scheme val="minor"/>
    </font>
    <font>
      <b/>
      <sz val="12"/>
      <color theme="0"/>
      <name val="Copperplate Gothic Bold"/>
      <family val="2"/>
    </font>
    <font>
      <b/>
      <sz val="12"/>
      <color theme="5" tint="-0.499984740745262"/>
      <name val="Calibri"/>
      <family val="2"/>
      <scheme val="minor"/>
    </font>
  </fonts>
  <fills count="35">
    <fill>
      <patternFill patternType="none"/>
    </fill>
    <fill>
      <patternFill patternType="gray125"/>
    </fill>
    <fill>
      <patternFill patternType="solid">
        <fgColor theme="1"/>
        <bgColor indexed="64"/>
      </patternFill>
    </fill>
    <fill>
      <patternFill patternType="solid">
        <fgColor theme="6" tint="0.59999389629810485"/>
        <bgColor indexed="64"/>
      </patternFill>
    </fill>
    <fill>
      <patternFill patternType="solid">
        <fgColor rgb="FFFFCCFF"/>
        <bgColor indexed="64"/>
      </patternFill>
    </fill>
    <fill>
      <patternFill patternType="solid">
        <fgColor theme="9" tint="0.59999389629810485"/>
        <bgColor indexed="64"/>
      </patternFill>
    </fill>
    <fill>
      <patternFill patternType="solid">
        <fgColor rgb="FFFFFFCC"/>
        <bgColor indexed="64"/>
      </patternFill>
    </fill>
    <fill>
      <patternFill patternType="solid">
        <fgColor rgb="FFC00000"/>
        <bgColor indexed="64"/>
      </patternFill>
    </fill>
    <fill>
      <patternFill patternType="solid">
        <fgColor rgb="FF7030A0"/>
        <bgColor indexed="64"/>
      </patternFill>
    </fill>
    <fill>
      <patternFill patternType="solid">
        <fgColor theme="9" tint="-0.499984740745262"/>
        <bgColor indexed="64"/>
      </patternFill>
    </fill>
    <fill>
      <patternFill patternType="solid">
        <fgColor theme="5" tint="0.79998168889431442"/>
        <bgColor indexed="64"/>
      </patternFill>
    </fill>
    <fill>
      <patternFill patternType="solid">
        <fgColor theme="8" tint="-0.49998474074526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rgb="FFCC00CC"/>
        <bgColor indexed="64"/>
      </patternFill>
    </fill>
    <fill>
      <patternFill patternType="solid">
        <fgColor theme="5" tint="-0.499984740745262"/>
        <bgColor indexed="64"/>
      </patternFill>
    </fill>
    <fill>
      <patternFill patternType="solid">
        <fgColor theme="7" tint="0.59999389629810485"/>
        <bgColor indexed="64"/>
      </patternFill>
    </fill>
    <fill>
      <patternFill patternType="solid">
        <fgColor theme="9" tint="-0.249977111117893"/>
        <bgColor indexed="64"/>
      </patternFill>
    </fill>
    <fill>
      <patternFill patternType="solid">
        <fgColor theme="8" tint="0.59999389629810485"/>
        <bgColor indexed="64"/>
      </patternFill>
    </fill>
    <fill>
      <patternFill patternType="solid">
        <fgColor theme="0"/>
        <bgColor indexed="64"/>
      </patternFill>
    </fill>
    <fill>
      <patternFill patternType="solid">
        <fgColor theme="5" tint="0.59999389629810485"/>
        <bgColor indexed="64"/>
      </patternFill>
    </fill>
    <fill>
      <patternFill patternType="solid">
        <fgColor theme="6" tint="-0.499984740745262"/>
        <bgColor indexed="64"/>
      </patternFill>
    </fill>
    <fill>
      <patternFill patternType="solid">
        <fgColor rgb="FFFFFF99"/>
        <bgColor indexed="64"/>
      </patternFill>
    </fill>
    <fill>
      <patternFill patternType="solid">
        <fgColor theme="5" tint="-0.249977111117893"/>
        <bgColor indexed="64"/>
      </patternFill>
    </fill>
    <fill>
      <patternFill patternType="solid">
        <fgColor theme="7" tint="-0.499984740745262"/>
        <bgColor indexed="64"/>
      </patternFill>
    </fill>
    <fill>
      <patternFill patternType="solid">
        <fgColor rgb="FFFFFF00"/>
        <bgColor indexed="64"/>
      </patternFill>
    </fill>
    <fill>
      <patternFill patternType="solid">
        <fgColor theme="4" tint="0.59999389629810485"/>
        <bgColor indexed="64"/>
      </patternFill>
    </fill>
    <fill>
      <patternFill patternType="solid">
        <fgColor theme="2" tint="-0.249977111117893"/>
        <bgColor indexed="64"/>
      </patternFill>
    </fill>
    <fill>
      <patternFill patternType="solid">
        <fgColor theme="9" tint="0.39997558519241921"/>
        <bgColor indexed="64"/>
      </patternFill>
    </fill>
    <fill>
      <patternFill patternType="solid">
        <fgColor theme="1" tint="4.9989318521683403E-2"/>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rgb="FFCCFF99"/>
        <bgColor indexed="64"/>
      </patternFill>
    </fill>
    <fill>
      <patternFill patternType="solid">
        <fgColor theme="8" tint="-0.249977111117893"/>
        <bgColor indexed="64"/>
      </patternFill>
    </fill>
    <fill>
      <patternFill patternType="solid">
        <fgColor theme="0" tint="-0.249977111117893"/>
        <bgColor indexed="64"/>
      </patternFill>
    </fill>
  </fills>
  <borders count="74">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bottom style="thin">
        <color theme="0"/>
      </bottom>
      <diagonal/>
    </border>
    <border>
      <left/>
      <right style="thin">
        <color theme="0"/>
      </right>
      <top style="thin">
        <color theme="0"/>
      </top>
      <bottom/>
      <diagonal/>
    </border>
    <border>
      <left/>
      <right style="thin">
        <color indexed="64"/>
      </right>
      <top style="thin">
        <color indexed="64"/>
      </top>
      <bottom style="thin">
        <color indexed="64"/>
      </bottom>
      <diagonal/>
    </border>
    <border>
      <left style="thin">
        <color theme="0"/>
      </left>
      <right/>
      <top style="thin">
        <color theme="0"/>
      </top>
      <bottom/>
      <diagonal/>
    </border>
    <border>
      <left/>
      <right/>
      <top style="thin">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top/>
      <bottom style="thin">
        <color indexed="64"/>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thin">
        <color indexed="64"/>
      </left>
      <right style="thin">
        <color indexed="64"/>
      </right>
      <top/>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
      <left style="thin">
        <color theme="0"/>
      </left>
      <right style="thin">
        <color theme="0"/>
      </right>
      <top/>
      <bottom/>
      <diagonal/>
    </border>
    <border>
      <left/>
      <right/>
      <top style="thin">
        <color theme="0"/>
      </top>
      <bottom/>
      <diagonal/>
    </border>
    <border>
      <left/>
      <right style="thin">
        <color indexed="64"/>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theme="0"/>
      </left>
      <right/>
      <top style="medium">
        <color indexed="64"/>
      </top>
      <bottom/>
      <diagonal/>
    </border>
    <border>
      <left/>
      <right style="thin">
        <color theme="0"/>
      </right>
      <top style="medium">
        <color indexed="64"/>
      </top>
      <bottom/>
      <diagonal/>
    </border>
    <border>
      <left style="thin">
        <color theme="0"/>
      </left>
      <right style="thin">
        <color theme="0"/>
      </right>
      <top/>
      <bottom style="medium">
        <color indexed="64"/>
      </bottom>
      <diagonal/>
    </border>
  </borders>
  <cellStyleXfs count="9">
    <xf numFmtId="0" fontId="0" fillId="0" borderId="0"/>
    <xf numFmtId="164" fontId="4" fillId="0" borderId="0" applyFont="0" applyFill="0" applyBorder="0" applyAlignment="0" applyProtection="0"/>
    <xf numFmtId="0" fontId="5" fillId="0" borderId="0"/>
    <xf numFmtId="0" fontId="6" fillId="0" borderId="0"/>
    <xf numFmtId="0" fontId="7" fillId="0" borderId="0"/>
    <xf numFmtId="0" fontId="7" fillId="0" borderId="0"/>
    <xf numFmtId="0" fontId="7" fillId="0" borderId="0"/>
    <xf numFmtId="0" fontId="7" fillId="0" borderId="0"/>
    <xf numFmtId="0" fontId="8" fillId="0" borderId="0"/>
  </cellStyleXfs>
  <cellXfs count="843">
    <xf numFmtId="0" fontId="0" fillId="0" borderId="0" xfId="0"/>
    <xf numFmtId="0" fontId="0" fillId="0" borderId="0" xfId="0" applyProtection="1">
      <protection hidden="1"/>
    </xf>
    <xf numFmtId="0" fontId="1" fillId="0" borderId="0" xfId="0" applyFont="1" applyProtection="1">
      <protection hidden="1"/>
    </xf>
    <xf numFmtId="0" fontId="37" fillId="0" borderId="0" xfId="0" applyFont="1" applyProtection="1">
      <protection hidden="1"/>
    </xf>
    <xf numFmtId="17" fontId="0" fillId="0" borderId="0" xfId="0" applyNumberFormat="1" applyProtection="1">
      <protection hidden="1"/>
    </xf>
    <xf numFmtId="14" fontId="0" fillId="0" borderId="0" xfId="0" applyNumberFormat="1" applyProtection="1">
      <protection hidden="1"/>
    </xf>
    <xf numFmtId="9" fontId="0" fillId="0" borderId="0" xfId="0" applyNumberFormat="1" applyProtection="1">
      <protection hidden="1"/>
    </xf>
    <xf numFmtId="166" fontId="0" fillId="0" borderId="0" xfId="0" applyNumberFormat="1" applyProtection="1">
      <protection hidden="1"/>
    </xf>
    <xf numFmtId="0" fontId="51" fillId="0" borderId="1" xfId="3" applyFont="1" applyBorder="1" applyAlignment="1" applyProtection="1">
      <alignment horizontal="center" vertical="center"/>
      <protection hidden="1"/>
    </xf>
    <xf numFmtId="0" fontId="54" fillId="0" borderId="1" xfId="3" applyFont="1" applyBorder="1" applyAlignment="1" applyProtection="1">
      <alignment horizontal="center" vertical="center"/>
      <protection hidden="1"/>
    </xf>
    <xf numFmtId="0" fontId="11" fillId="0" borderId="1" xfId="0" applyFont="1" applyFill="1" applyBorder="1" applyAlignment="1" applyProtection="1">
      <alignment horizontal="center" vertical="center"/>
      <protection hidden="1"/>
    </xf>
    <xf numFmtId="0" fontId="46" fillId="0" borderId="4" xfId="0" applyFont="1" applyBorder="1" applyAlignment="1" applyProtection="1">
      <alignment horizontal="left" vertical="center"/>
      <protection hidden="1"/>
    </xf>
    <xf numFmtId="0" fontId="65" fillId="0" borderId="4" xfId="0" applyFont="1" applyBorder="1" applyAlignment="1" applyProtection="1">
      <alignment horizontal="center" vertical="center"/>
      <protection hidden="1"/>
    </xf>
    <xf numFmtId="0" fontId="66" fillId="2" borderId="13" xfId="0" applyFont="1" applyFill="1" applyBorder="1" applyAlignment="1" applyProtection="1">
      <alignment horizontal="center" vertical="center"/>
      <protection hidden="1"/>
    </xf>
    <xf numFmtId="0" fontId="0" fillId="19" borderId="0" xfId="0" applyFill="1" applyProtection="1">
      <protection hidden="1"/>
    </xf>
    <xf numFmtId="0" fontId="0" fillId="0" borderId="0" xfId="0" applyNumberFormat="1" applyProtection="1">
      <protection hidden="1"/>
    </xf>
    <xf numFmtId="0" fontId="61" fillId="0" borderId="1" xfId="0" applyFont="1" applyBorder="1" applyAlignment="1" applyProtection="1">
      <alignment vertical="center"/>
      <protection hidden="1"/>
    </xf>
    <xf numFmtId="0" fontId="11" fillId="0" borderId="1" xfId="0" applyFont="1" applyBorder="1" applyAlignment="1" applyProtection="1">
      <alignment vertical="center"/>
      <protection hidden="1"/>
    </xf>
    <xf numFmtId="0" fontId="75" fillId="5" borderId="4" xfId="0" applyFont="1" applyFill="1" applyBorder="1" applyAlignment="1" applyProtection="1">
      <alignment horizontal="right" vertical="center"/>
      <protection hidden="1"/>
    </xf>
    <xf numFmtId="0" fontId="76" fillId="18" borderId="4" xfId="0" applyFont="1" applyFill="1" applyBorder="1" applyAlignment="1" applyProtection="1">
      <alignment horizontal="right" vertical="center"/>
      <protection locked="0"/>
    </xf>
    <xf numFmtId="0" fontId="19" fillId="3" borderId="4" xfId="0" applyFont="1" applyFill="1" applyBorder="1" applyAlignment="1" applyProtection="1">
      <alignment horizontal="right" vertical="center"/>
      <protection hidden="1"/>
    </xf>
    <xf numFmtId="0" fontId="39" fillId="20" borderId="1" xfId="0" applyFont="1" applyFill="1" applyBorder="1" applyAlignment="1" applyProtection="1">
      <alignment horizontal="right" vertical="center"/>
      <protection hidden="1"/>
    </xf>
    <xf numFmtId="0" fontId="12" fillId="0" borderId="1" xfId="0" applyFont="1" applyFill="1" applyBorder="1" applyAlignment="1" applyProtection="1">
      <alignment horizontal="right" vertical="center"/>
      <protection hidden="1"/>
    </xf>
    <xf numFmtId="17" fontId="29" fillId="2" borderId="13" xfId="0" applyNumberFormat="1" applyFont="1" applyFill="1" applyBorder="1" applyAlignment="1" applyProtection="1">
      <alignment horizontal="center" vertical="center" wrapText="1"/>
      <protection hidden="1"/>
    </xf>
    <xf numFmtId="17" fontId="33" fillId="17" borderId="17" xfId="0" applyNumberFormat="1" applyFont="1" applyFill="1" applyBorder="1" applyAlignment="1" applyProtection="1">
      <alignment horizontal="center" vertical="center"/>
      <protection hidden="1"/>
    </xf>
    <xf numFmtId="17" fontId="31" fillId="14" borderId="17" xfId="0" applyNumberFormat="1" applyFont="1" applyFill="1" applyBorder="1" applyAlignment="1" applyProtection="1">
      <alignment horizontal="center" vertical="center"/>
      <protection hidden="1"/>
    </xf>
    <xf numFmtId="17" fontId="21" fillId="8" borderId="17" xfId="0" applyNumberFormat="1" applyFont="1" applyFill="1" applyBorder="1" applyAlignment="1" applyProtection="1">
      <alignment horizontal="center" vertical="center"/>
      <protection hidden="1"/>
    </xf>
    <xf numFmtId="17" fontId="31" fillId="23" borderId="17" xfId="0" applyNumberFormat="1" applyFont="1" applyFill="1" applyBorder="1" applyAlignment="1" applyProtection="1">
      <alignment horizontal="center" vertical="center"/>
      <protection hidden="1"/>
    </xf>
    <xf numFmtId="17" fontId="26" fillId="11" borderId="17" xfId="0" applyNumberFormat="1" applyFont="1" applyFill="1" applyBorder="1" applyAlignment="1" applyProtection="1">
      <alignment horizontal="center" vertical="center"/>
      <protection hidden="1"/>
    </xf>
    <xf numFmtId="17" fontId="24" fillId="7" borderId="17" xfId="0" applyNumberFormat="1" applyFont="1" applyFill="1" applyBorder="1" applyAlignment="1" applyProtection="1">
      <alignment horizontal="center" vertical="center"/>
      <protection hidden="1"/>
    </xf>
    <xf numFmtId="0" fontId="27" fillId="13" borderId="4" xfId="0" applyFont="1" applyFill="1" applyBorder="1" applyAlignment="1" applyProtection="1">
      <alignment vertical="center"/>
      <protection hidden="1"/>
    </xf>
    <xf numFmtId="0" fontId="27" fillId="13" borderId="4" xfId="0" applyFont="1" applyFill="1" applyBorder="1" applyAlignment="1" applyProtection="1">
      <alignment vertical="center"/>
      <protection locked="0"/>
    </xf>
    <xf numFmtId="0" fontId="1" fillId="0" borderId="1" xfId="0" applyFont="1" applyBorder="1" applyAlignment="1" applyProtection="1">
      <alignment horizontal="center" vertical="center"/>
      <protection hidden="1"/>
    </xf>
    <xf numFmtId="1" fontId="0" fillId="0" borderId="0" xfId="0" applyNumberFormat="1" applyProtection="1">
      <protection hidden="1"/>
    </xf>
    <xf numFmtId="2" fontId="0" fillId="0" borderId="0" xfId="0" applyNumberFormat="1" applyProtection="1">
      <protection hidden="1"/>
    </xf>
    <xf numFmtId="0" fontId="44" fillId="0" borderId="1" xfId="0" applyFont="1" applyFill="1" applyBorder="1" applyAlignment="1" applyProtection="1">
      <alignment horizontal="center" vertical="center"/>
      <protection hidden="1"/>
    </xf>
    <xf numFmtId="0" fontId="48" fillId="0" borderId="1" xfId="3" applyFont="1" applyBorder="1" applyAlignment="1" applyProtection="1">
      <alignment horizontal="center" vertical="center"/>
      <protection hidden="1"/>
    </xf>
    <xf numFmtId="0" fontId="55" fillId="0" borderId="25" xfId="3" applyFont="1" applyBorder="1" applyAlignment="1" applyProtection="1">
      <alignment vertical="center"/>
      <protection hidden="1"/>
    </xf>
    <xf numFmtId="0" fontId="55" fillId="0" borderId="1" xfId="3" applyFont="1" applyBorder="1" applyAlignment="1" applyProtection="1">
      <alignment horizontal="center" vertical="center"/>
      <protection hidden="1"/>
    </xf>
    <xf numFmtId="0" fontId="48" fillId="0" borderId="25" xfId="3" applyFont="1" applyBorder="1" applyAlignment="1" applyProtection="1">
      <alignment vertical="center"/>
      <protection hidden="1"/>
    </xf>
    <xf numFmtId="0" fontId="49" fillId="0" borderId="1" xfId="3" applyFont="1" applyBorder="1" applyAlignment="1" applyProtection="1">
      <alignment horizontal="center" vertical="center"/>
      <protection hidden="1"/>
    </xf>
    <xf numFmtId="0" fontId="1" fillId="0" borderId="12" xfId="0" applyFont="1" applyFill="1" applyBorder="1" applyAlignment="1" applyProtection="1">
      <alignment vertical="center"/>
      <protection hidden="1"/>
    </xf>
    <xf numFmtId="0" fontId="75" fillId="5" borderId="4" xfId="0" applyFont="1" applyFill="1" applyBorder="1" applyAlignment="1" applyProtection="1">
      <alignment horizontal="right" vertical="center"/>
      <protection locked="0"/>
    </xf>
    <xf numFmtId="0" fontId="19" fillId="3" borderId="4" xfId="0" applyFont="1" applyFill="1" applyBorder="1" applyAlignment="1" applyProtection="1">
      <alignment horizontal="right" vertical="center"/>
      <protection locked="0"/>
    </xf>
    <xf numFmtId="0" fontId="3" fillId="22" borderId="4" xfId="0" applyFont="1" applyFill="1" applyBorder="1" applyAlignment="1" applyProtection="1">
      <alignment horizontal="right" vertical="center"/>
      <protection locked="0"/>
    </xf>
    <xf numFmtId="0" fontId="34" fillId="4" borderId="4" xfId="0" applyFont="1" applyFill="1" applyBorder="1" applyAlignment="1" applyProtection="1">
      <alignment horizontal="right" vertical="center"/>
      <protection locked="0"/>
    </xf>
    <xf numFmtId="0" fontId="39" fillId="20" borderId="4" xfId="0" applyFont="1" applyFill="1" applyBorder="1" applyAlignment="1" applyProtection="1">
      <alignment horizontal="right" vertical="center"/>
      <protection locked="0"/>
    </xf>
    <xf numFmtId="0" fontId="34" fillId="0" borderId="4" xfId="0" applyFont="1" applyBorder="1" applyAlignment="1" applyProtection="1">
      <alignment horizontal="right" vertical="center"/>
      <protection locked="0"/>
    </xf>
    <xf numFmtId="0" fontId="45" fillId="19" borderId="5" xfId="0" applyFont="1" applyFill="1" applyBorder="1" applyAlignment="1" applyProtection="1">
      <alignment vertical="center"/>
      <protection hidden="1"/>
    </xf>
    <xf numFmtId="0" fontId="1" fillId="19" borderId="30" xfId="0" applyFont="1" applyFill="1" applyBorder="1" applyAlignment="1" applyProtection="1">
      <alignment vertical="center"/>
      <protection hidden="1"/>
    </xf>
    <xf numFmtId="0" fontId="1" fillId="19" borderId="0" xfId="0" applyFont="1" applyFill="1" applyBorder="1" applyAlignment="1" applyProtection="1">
      <alignment vertical="center"/>
      <protection hidden="1"/>
    </xf>
    <xf numFmtId="0" fontId="58" fillId="19" borderId="0" xfId="0" applyNumberFormat="1" applyFont="1" applyFill="1" applyBorder="1" applyAlignment="1" applyProtection="1">
      <alignment horizontal="center" vertical="center"/>
      <protection hidden="1"/>
    </xf>
    <xf numFmtId="0" fontId="10" fillId="19" borderId="30" xfId="0" applyFont="1" applyFill="1" applyBorder="1" applyAlignment="1" applyProtection="1">
      <alignment vertical="center"/>
      <protection hidden="1"/>
    </xf>
    <xf numFmtId="0" fontId="1" fillId="19" borderId="29" xfId="0" applyFont="1" applyFill="1" applyBorder="1" applyAlignment="1" applyProtection="1">
      <alignment vertical="center"/>
      <protection hidden="1"/>
    </xf>
    <xf numFmtId="0" fontId="1" fillId="19" borderId="28" xfId="0" applyFont="1" applyFill="1" applyBorder="1" applyAlignment="1" applyProtection="1">
      <alignment vertical="center"/>
      <protection hidden="1"/>
    </xf>
    <xf numFmtId="0" fontId="1" fillId="19" borderId="27" xfId="0" applyFont="1" applyFill="1" applyBorder="1" applyAlignment="1" applyProtection="1">
      <alignment vertical="center"/>
      <protection hidden="1"/>
    </xf>
    <xf numFmtId="0" fontId="44" fillId="19" borderId="27" xfId="0" applyFont="1" applyFill="1" applyBorder="1" applyAlignment="1" applyProtection="1">
      <alignment vertical="center"/>
      <protection hidden="1"/>
    </xf>
    <xf numFmtId="0" fontId="1" fillId="19" borderId="26" xfId="0" applyFont="1" applyFill="1" applyBorder="1" applyAlignment="1" applyProtection="1">
      <alignment vertical="center"/>
      <protection hidden="1"/>
    </xf>
    <xf numFmtId="49" fontId="11" fillId="19" borderId="39" xfId="0" applyNumberFormat="1" applyFont="1" applyFill="1" applyBorder="1" applyAlignment="1" applyProtection="1">
      <alignment horizontal="left" vertical="center"/>
      <protection hidden="1"/>
    </xf>
    <xf numFmtId="49" fontId="11" fillId="19" borderId="30" xfId="0" applyNumberFormat="1" applyFont="1" applyFill="1" applyBorder="1" applyAlignment="1" applyProtection="1">
      <alignment horizontal="left" vertical="center"/>
      <protection hidden="1"/>
    </xf>
    <xf numFmtId="0" fontId="1" fillId="19" borderId="41" xfId="0" applyFont="1" applyFill="1" applyBorder="1" applyAlignment="1" applyProtection="1">
      <alignment vertical="center"/>
      <protection hidden="1"/>
    </xf>
    <xf numFmtId="0" fontId="1" fillId="19" borderId="39" xfId="0" applyFont="1" applyFill="1" applyBorder="1" applyAlignment="1" applyProtection="1">
      <alignment vertical="center"/>
      <protection hidden="1"/>
    </xf>
    <xf numFmtId="0" fontId="1" fillId="19" borderId="7" xfId="0" applyFont="1" applyFill="1" applyBorder="1" applyAlignment="1" applyProtection="1">
      <alignment vertical="center"/>
      <protection hidden="1"/>
    </xf>
    <xf numFmtId="0" fontId="0" fillId="19" borderId="30" xfId="0" applyFill="1" applyBorder="1" applyAlignment="1" applyProtection="1">
      <alignment vertical="center"/>
      <protection hidden="1"/>
    </xf>
    <xf numFmtId="0" fontId="0" fillId="19" borderId="0" xfId="0" applyFill="1" applyBorder="1" applyAlignment="1" applyProtection="1">
      <alignment vertical="center"/>
      <protection hidden="1"/>
    </xf>
    <xf numFmtId="49" fontId="11" fillId="19" borderId="28" xfId="0" applyNumberFormat="1" applyFont="1" applyFill="1" applyBorder="1" applyAlignment="1" applyProtection="1">
      <alignment horizontal="left" vertical="center"/>
      <protection hidden="1"/>
    </xf>
    <xf numFmtId="49" fontId="11" fillId="19" borderId="33" xfId="0" applyNumberFormat="1" applyFont="1" applyFill="1" applyBorder="1" applyAlignment="1" applyProtection="1">
      <alignment horizontal="left" vertical="center"/>
      <protection hidden="1"/>
    </xf>
    <xf numFmtId="49" fontId="11" fillId="19" borderId="34" xfId="0" applyNumberFormat="1" applyFont="1" applyFill="1" applyBorder="1" applyAlignment="1" applyProtection="1">
      <alignment horizontal="left" vertical="center"/>
      <protection hidden="1"/>
    </xf>
    <xf numFmtId="0" fontId="0" fillId="19" borderId="29" xfId="0" applyFill="1" applyBorder="1" applyAlignment="1" applyProtection="1">
      <alignment vertical="center"/>
      <protection hidden="1"/>
    </xf>
    <xf numFmtId="49" fontId="1" fillId="19" borderId="30" xfId="0" applyNumberFormat="1" applyFont="1" applyFill="1" applyBorder="1" applyAlignment="1" applyProtection="1">
      <alignment horizontal="center" vertical="center"/>
      <protection hidden="1"/>
    </xf>
    <xf numFmtId="0" fontId="27" fillId="19" borderId="0" xfId="0" applyNumberFormat="1" applyFont="1" applyFill="1" applyBorder="1" applyAlignment="1" applyProtection="1">
      <alignment vertical="center"/>
      <protection hidden="1"/>
    </xf>
    <xf numFmtId="0" fontId="0" fillId="19" borderId="28" xfId="0" applyFill="1" applyBorder="1" applyAlignment="1" applyProtection="1">
      <alignment vertical="center"/>
      <protection hidden="1"/>
    </xf>
    <xf numFmtId="0" fontId="0" fillId="19" borderId="27" xfId="0" applyFill="1" applyBorder="1" applyAlignment="1" applyProtection="1">
      <alignment vertical="center"/>
      <protection hidden="1"/>
    </xf>
    <xf numFmtId="0" fontId="0" fillId="19" borderId="26" xfId="0" applyFill="1" applyBorder="1" applyAlignment="1" applyProtection="1">
      <alignment vertical="center"/>
      <protection hidden="1"/>
    </xf>
    <xf numFmtId="0" fontId="84" fillId="2" borderId="4" xfId="0" applyFont="1" applyFill="1" applyBorder="1" applyAlignment="1" applyProtection="1">
      <alignment horizontal="center" vertical="center"/>
      <protection hidden="1"/>
    </xf>
    <xf numFmtId="0" fontId="79" fillId="19" borderId="0" xfId="0" applyFont="1" applyFill="1" applyAlignment="1" applyProtection="1">
      <alignment vertical="center"/>
      <protection hidden="1"/>
    </xf>
    <xf numFmtId="0" fontId="0" fillId="2" borderId="0" xfId="0" applyFill="1" applyProtection="1">
      <protection hidden="1"/>
    </xf>
    <xf numFmtId="0" fontId="31" fillId="2" borderId="13" xfId="0" applyFont="1" applyFill="1" applyBorder="1" applyAlignment="1" applyProtection="1">
      <alignment horizontal="center" vertical="center" wrapText="1"/>
      <protection hidden="1"/>
    </xf>
    <xf numFmtId="0" fontId="24" fillId="2" borderId="13" xfId="0" applyFont="1" applyFill="1" applyBorder="1" applyAlignment="1" applyProtection="1">
      <alignment horizontal="center" vertical="center" wrapText="1"/>
      <protection hidden="1"/>
    </xf>
    <xf numFmtId="0" fontId="108" fillId="2" borderId="13" xfId="0" applyFont="1" applyFill="1" applyBorder="1" applyAlignment="1" applyProtection="1">
      <alignment horizontal="center" vertical="center" wrapText="1"/>
      <protection hidden="1"/>
    </xf>
    <xf numFmtId="0" fontId="0" fillId="0" borderId="0" xfId="0" applyAlignment="1" applyProtection="1">
      <alignment horizontal="center" vertical="center"/>
      <protection hidden="1"/>
    </xf>
    <xf numFmtId="0" fontId="1" fillId="0" borderId="4" xfId="0" applyFont="1" applyBorder="1" applyAlignment="1" applyProtection="1">
      <alignment horizontal="center" vertical="center"/>
      <protection hidden="1"/>
    </xf>
    <xf numFmtId="0" fontId="101" fillId="2" borderId="13" xfId="0" applyFont="1" applyFill="1" applyBorder="1" applyAlignment="1" applyProtection="1">
      <alignment horizontal="center" vertical="center"/>
      <protection hidden="1"/>
    </xf>
    <xf numFmtId="0" fontId="0" fillId="10" borderId="0" xfId="0" applyFill="1" applyProtection="1">
      <protection hidden="1"/>
    </xf>
    <xf numFmtId="0" fontId="0" fillId="26" borderId="0" xfId="0" applyFill="1" applyProtection="1">
      <protection hidden="1"/>
    </xf>
    <xf numFmtId="0" fontId="0" fillId="16" borderId="0" xfId="0" applyFill="1" applyProtection="1">
      <protection hidden="1"/>
    </xf>
    <xf numFmtId="0" fontId="0" fillId="28" borderId="0" xfId="0" applyFill="1" applyProtection="1">
      <protection hidden="1"/>
    </xf>
    <xf numFmtId="167" fontId="0" fillId="0" borderId="0" xfId="0" applyNumberFormat="1" applyProtection="1">
      <protection hidden="1"/>
    </xf>
    <xf numFmtId="0" fontId="44" fillId="0" borderId="1" xfId="0" applyFont="1" applyBorder="1" applyAlignment="1" applyProtection="1">
      <alignment horizontal="center" vertical="center"/>
      <protection hidden="1"/>
    </xf>
    <xf numFmtId="166" fontId="44" fillId="0" borderId="1" xfId="0" applyNumberFormat="1" applyFont="1" applyBorder="1" applyAlignment="1" applyProtection="1">
      <alignment horizontal="center" vertical="center"/>
      <protection hidden="1"/>
    </xf>
    <xf numFmtId="0" fontId="61" fillId="0" borderId="3" xfId="0" applyFont="1" applyBorder="1" applyAlignment="1" applyProtection="1">
      <alignment vertical="center"/>
      <protection hidden="1"/>
    </xf>
    <xf numFmtId="0" fontId="11" fillId="0" borderId="3" xfId="0" applyFont="1" applyBorder="1" applyAlignment="1" applyProtection="1">
      <alignment vertical="center"/>
      <protection hidden="1"/>
    </xf>
    <xf numFmtId="0" fontId="44" fillId="0" borderId="3" xfId="0" applyFont="1" applyBorder="1" applyAlignment="1" applyProtection="1">
      <alignment horizontal="center" vertical="center"/>
      <protection hidden="1"/>
    </xf>
    <xf numFmtId="166" fontId="44" fillId="0" borderId="3" xfId="0" applyNumberFormat="1" applyFont="1" applyBorder="1" applyAlignment="1" applyProtection="1">
      <alignment horizontal="center" vertical="center"/>
      <protection hidden="1"/>
    </xf>
    <xf numFmtId="0" fontId="9" fillId="0" borderId="63" xfId="0" applyFont="1" applyBorder="1" applyAlignment="1" applyProtection="1">
      <alignment vertical="center"/>
      <protection hidden="1"/>
    </xf>
    <xf numFmtId="0" fontId="61" fillId="0" borderId="56" xfId="0" applyFont="1" applyBorder="1" applyAlignment="1" applyProtection="1">
      <alignment horizontal="center" vertical="center"/>
      <protection hidden="1"/>
    </xf>
    <xf numFmtId="0" fontId="61" fillId="0" borderId="57" xfId="0" applyFont="1" applyBorder="1" applyAlignment="1" applyProtection="1">
      <alignment vertical="center"/>
      <protection hidden="1"/>
    </xf>
    <xf numFmtId="0" fontId="11" fillId="0" borderId="57" xfId="0" applyFont="1" applyBorder="1" applyAlignment="1" applyProtection="1">
      <alignment vertical="center"/>
      <protection hidden="1"/>
    </xf>
    <xf numFmtId="0" fontId="44" fillId="0" borderId="57" xfId="0" applyFont="1" applyBorder="1" applyAlignment="1" applyProtection="1">
      <alignment horizontal="center" vertical="center"/>
      <protection hidden="1"/>
    </xf>
    <xf numFmtId="166" fontId="44" fillId="0" borderId="57" xfId="0" applyNumberFormat="1" applyFont="1" applyBorder="1" applyAlignment="1" applyProtection="1">
      <alignment horizontal="center" vertical="center"/>
      <protection hidden="1"/>
    </xf>
    <xf numFmtId="166" fontId="44" fillId="0" borderId="58" xfId="0" applyNumberFormat="1" applyFont="1" applyBorder="1" applyAlignment="1" applyProtection="1">
      <alignment horizontal="center" vertical="center"/>
      <protection hidden="1"/>
    </xf>
    <xf numFmtId="0" fontId="61" fillId="0" borderId="65" xfId="0" applyFont="1" applyBorder="1" applyAlignment="1" applyProtection="1">
      <alignment horizontal="center" vertical="center"/>
      <protection hidden="1"/>
    </xf>
    <xf numFmtId="166" fontId="44" fillId="0" borderId="66" xfId="0" applyNumberFormat="1" applyFont="1" applyBorder="1" applyAlignment="1" applyProtection="1">
      <alignment horizontal="center" vertical="center"/>
      <protection hidden="1"/>
    </xf>
    <xf numFmtId="0" fontId="61" fillId="0" borderId="67" xfId="0" applyFont="1" applyBorder="1" applyAlignment="1" applyProtection="1">
      <alignment horizontal="center" vertical="center"/>
      <protection hidden="1"/>
    </xf>
    <xf numFmtId="166" fontId="44" fillId="0" borderId="68" xfId="0" applyNumberFormat="1" applyFont="1" applyBorder="1" applyAlignment="1" applyProtection="1">
      <alignment horizontal="center" vertical="center"/>
      <protection hidden="1"/>
    </xf>
    <xf numFmtId="167" fontId="1" fillId="0" borderId="57" xfId="0" applyNumberFormat="1" applyFont="1" applyBorder="1" applyAlignment="1" applyProtection="1">
      <alignment horizontal="left" vertical="center"/>
      <protection hidden="1"/>
    </xf>
    <xf numFmtId="167" fontId="1" fillId="0" borderId="1" xfId="0" applyNumberFormat="1" applyFont="1" applyBorder="1" applyAlignment="1" applyProtection="1">
      <alignment horizontal="left" vertical="center"/>
      <protection hidden="1"/>
    </xf>
    <xf numFmtId="167" fontId="1" fillId="0" borderId="3" xfId="0" applyNumberFormat="1" applyFont="1" applyBorder="1" applyAlignment="1" applyProtection="1">
      <alignment horizontal="left" vertical="center"/>
      <protection hidden="1"/>
    </xf>
    <xf numFmtId="0" fontId="9" fillId="0" borderId="1" xfId="0" applyFont="1" applyBorder="1" applyAlignment="1" applyProtection="1">
      <alignment horizontal="right" vertical="center"/>
      <protection hidden="1"/>
    </xf>
    <xf numFmtId="0" fontId="1" fillId="0" borderId="4" xfId="0" applyFont="1" applyBorder="1" applyAlignment="1" applyProtection="1">
      <alignment horizontal="left" vertical="center"/>
      <protection locked="0"/>
    </xf>
    <xf numFmtId="0" fontId="1" fillId="0" borderId="4" xfId="0" applyFont="1" applyBorder="1" applyAlignment="1" applyProtection="1">
      <alignment horizontal="center" vertical="center"/>
      <protection locked="0"/>
    </xf>
    <xf numFmtId="0" fontId="1" fillId="0" borderId="23" xfId="0" applyFont="1" applyBorder="1" applyAlignment="1" applyProtection="1">
      <alignment horizontal="right" vertical="center"/>
      <protection locked="0"/>
    </xf>
    <xf numFmtId="0" fontId="1" fillId="0" borderId="1" xfId="0" applyFont="1" applyBorder="1" applyAlignment="1" applyProtection="1">
      <alignment horizontal="right" vertical="center"/>
      <protection locked="0"/>
    </xf>
    <xf numFmtId="0" fontId="44" fillId="0" borderId="1" xfId="0" applyFont="1" applyBorder="1" applyAlignment="1" applyProtection="1">
      <alignment horizontal="center" vertical="center"/>
      <protection locked="0"/>
    </xf>
    <xf numFmtId="169" fontId="44" fillId="0" borderId="1" xfId="0" applyNumberFormat="1" applyFont="1" applyBorder="1" applyAlignment="1" applyProtection="1">
      <alignment horizontal="center" vertical="center"/>
      <protection locked="0"/>
    </xf>
    <xf numFmtId="0" fontId="1" fillId="0" borderId="1" xfId="0" applyFont="1" applyBorder="1" applyAlignment="1" applyProtection="1">
      <alignment horizontal="left" vertical="center"/>
      <protection locked="0"/>
    </xf>
    <xf numFmtId="0" fontId="1" fillId="0" borderId="1" xfId="0" applyFont="1" applyBorder="1" applyAlignment="1" applyProtection="1">
      <alignment horizontal="center" vertical="center"/>
      <protection locked="0"/>
    </xf>
    <xf numFmtId="17" fontId="26" fillId="2" borderId="13" xfId="0" applyNumberFormat="1" applyFont="1" applyFill="1" applyBorder="1" applyAlignment="1" applyProtection="1">
      <alignment horizontal="center" vertical="center" wrapText="1"/>
      <protection hidden="1"/>
    </xf>
    <xf numFmtId="17" fontId="26" fillId="2" borderId="13" xfId="0" applyNumberFormat="1" applyFont="1" applyFill="1" applyBorder="1" applyAlignment="1" applyProtection="1">
      <alignment horizontal="center" vertical="center"/>
      <protection hidden="1"/>
    </xf>
    <xf numFmtId="0" fontId="37" fillId="2" borderId="13" xfId="0" applyFont="1" applyFill="1" applyBorder="1" applyAlignment="1" applyProtection="1">
      <alignment vertical="center"/>
      <protection hidden="1"/>
    </xf>
    <xf numFmtId="17" fontId="119" fillId="2" borderId="13" xfId="0" applyNumberFormat="1" applyFont="1" applyFill="1" applyBorder="1" applyAlignment="1" applyProtection="1">
      <alignment horizontal="center" vertical="center"/>
      <protection hidden="1"/>
    </xf>
    <xf numFmtId="17" fontId="31" fillId="2" borderId="13" xfId="0" applyNumberFormat="1" applyFont="1" applyFill="1" applyBorder="1" applyAlignment="1" applyProtection="1">
      <alignment horizontal="center" vertical="center"/>
      <protection hidden="1"/>
    </xf>
    <xf numFmtId="17" fontId="29" fillId="2" borderId="13" xfId="0" applyNumberFormat="1" applyFont="1" applyFill="1" applyBorder="1" applyAlignment="1" applyProtection="1">
      <alignment horizontal="center" vertical="center"/>
      <protection hidden="1"/>
    </xf>
    <xf numFmtId="17" fontId="21" fillId="2" borderId="13" xfId="0" applyNumberFormat="1" applyFont="1" applyFill="1" applyBorder="1" applyAlignment="1" applyProtection="1">
      <alignment horizontal="center" vertical="center"/>
      <protection hidden="1"/>
    </xf>
    <xf numFmtId="17" fontId="121" fillId="2" borderId="13" xfId="0" applyNumberFormat="1" applyFont="1" applyFill="1" applyBorder="1" applyAlignment="1" applyProtection="1">
      <alignment horizontal="center" vertical="center"/>
      <protection hidden="1"/>
    </xf>
    <xf numFmtId="17" fontId="123" fillId="2" borderId="13" xfId="0" applyNumberFormat="1" applyFont="1" applyFill="1" applyBorder="1" applyAlignment="1" applyProtection="1">
      <alignment horizontal="center" vertical="center"/>
      <protection hidden="1"/>
    </xf>
    <xf numFmtId="17" fontId="24" fillId="2" borderId="13" xfId="0" applyNumberFormat="1" applyFont="1" applyFill="1" applyBorder="1" applyAlignment="1" applyProtection="1">
      <alignment horizontal="center" vertical="center"/>
      <protection hidden="1"/>
    </xf>
    <xf numFmtId="0" fontId="0" fillId="0" borderId="0" xfId="0" applyAlignment="1" applyProtection="1">
      <alignment vertical="center"/>
      <protection hidden="1"/>
    </xf>
    <xf numFmtId="0" fontId="48" fillId="0" borderId="12" xfId="3" applyFont="1" applyBorder="1" applyAlignment="1" applyProtection="1">
      <alignment horizontal="center" vertical="center"/>
      <protection hidden="1"/>
    </xf>
    <xf numFmtId="0" fontId="48" fillId="0" borderId="3" xfId="3" applyFont="1" applyBorder="1" applyAlignment="1" applyProtection="1">
      <alignment horizontal="center" vertical="center"/>
      <protection hidden="1"/>
    </xf>
    <xf numFmtId="0" fontId="27" fillId="13" borderId="1" xfId="0" applyFont="1" applyFill="1" applyBorder="1" applyAlignment="1" applyProtection="1">
      <alignment horizontal="center" vertical="center"/>
      <protection hidden="1"/>
    </xf>
    <xf numFmtId="0" fontId="27" fillId="13" borderId="1" xfId="0" applyFont="1" applyFill="1" applyBorder="1" applyAlignment="1" applyProtection="1">
      <alignment horizontal="left" vertical="center"/>
      <protection hidden="1"/>
    </xf>
    <xf numFmtId="0" fontId="27" fillId="5" borderId="1" xfId="0" applyFont="1" applyFill="1" applyBorder="1" applyAlignment="1" applyProtection="1">
      <alignment vertical="center"/>
      <protection locked="0"/>
    </xf>
    <xf numFmtId="0" fontId="27" fillId="4" borderId="1" xfId="0" applyFont="1" applyFill="1" applyBorder="1" applyAlignment="1" applyProtection="1">
      <alignment vertical="center"/>
      <protection locked="0"/>
    </xf>
    <xf numFmtId="0" fontId="27" fillId="16" borderId="1" xfId="0" applyFont="1" applyFill="1" applyBorder="1" applyAlignment="1" applyProtection="1">
      <alignment vertical="center"/>
      <protection locked="0"/>
    </xf>
    <xf numFmtId="0" fontId="27" fillId="10" borderId="1" xfId="0" applyFont="1" applyFill="1" applyBorder="1" applyAlignment="1" applyProtection="1">
      <alignment vertical="center"/>
      <protection locked="0"/>
    </xf>
    <xf numFmtId="0" fontId="27" fillId="3" borderId="1" xfId="0" applyFont="1" applyFill="1" applyBorder="1" applyAlignment="1" applyProtection="1">
      <alignment vertical="center"/>
      <protection locked="0"/>
    </xf>
    <xf numFmtId="0" fontId="18" fillId="0" borderId="0" xfId="0" applyFont="1" applyAlignment="1" applyProtection="1">
      <alignment horizontal="center"/>
      <protection hidden="1"/>
    </xf>
    <xf numFmtId="0" fontId="29" fillId="2" borderId="13" xfId="0" applyFont="1" applyFill="1" applyBorder="1" applyAlignment="1" applyProtection="1">
      <alignment horizontal="center" vertical="center" wrapText="1"/>
      <protection hidden="1"/>
    </xf>
    <xf numFmtId="0" fontId="46" fillId="0" borderId="4" xfId="0" applyFont="1" applyBorder="1" applyAlignment="1" applyProtection="1">
      <alignment horizontal="center" vertical="center"/>
      <protection locked="0"/>
    </xf>
    <xf numFmtId="0" fontId="42" fillId="2" borderId="13" xfId="0" applyFont="1" applyFill="1" applyBorder="1" applyAlignment="1" applyProtection="1">
      <alignment horizontal="center" vertical="center"/>
      <protection hidden="1"/>
    </xf>
    <xf numFmtId="0" fontId="1" fillId="0" borderId="2" xfId="0" applyFont="1" applyBorder="1" applyAlignment="1" applyProtection="1">
      <alignment horizontal="center" vertical="center"/>
      <protection hidden="1"/>
    </xf>
    <xf numFmtId="0" fontId="1" fillId="19" borderId="0" xfId="0" applyFont="1" applyFill="1" applyBorder="1" applyAlignment="1" applyProtection="1">
      <alignment horizontal="left" vertical="center" wrapText="1"/>
      <protection hidden="1"/>
    </xf>
    <xf numFmtId="0" fontId="1" fillId="19" borderId="29" xfId="0" applyFont="1" applyFill="1" applyBorder="1" applyAlignment="1" applyProtection="1">
      <alignment horizontal="left" vertical="center" wrapText="1"/>
      <protection hidden="1"/>
    </xf>
    <xf numFmtId="0" fontId="112" fillId="2" borderId="13" xfId="0" applyFont="1" applyFill="1" applyBorder="1" applyAlignment="1" applyProtection="1">
      <alignment horizontal="center" textRotation="90"/>
      <protection hidden="1"/>
    </xf>
    <xf numFmtId="0" fontId="100" fillId="0" borderId="4" xfId="0" applyFont="1" applyBorder="1" applyAlignment="1" applyProtection="1">
      <alignment horizontal="center" vertical="center"/>
      <protection hidden="1"/>
    </xf>
    <xf numFmtId="0" fontId="32" fillId="0" borderId="4" xfId="0" applyFont="1" applyBorder="1" applyAlignment="1" applyProtection="1">
      <alignment horizontal="left" vertical="center"/>
      <protection locked="0"/>
    </xf>
    <xf numFmtId="0" fontId="32" fillId="0" borderId="4" xfId="0" applyFont="1" applyBorder="1" applyAlignment="1" applyProtection="1">
      <alignment horizontal="center" vertical="center"/>
      <protection locked="0"/>
    </xf>
    <xf numFmtId="0" fontId="105" fillId="0" borderId="4" xfId="0" applyFont="1" applyBorder="1" applyAlignment="1" applyProtection="1">
      <alignment horizontal="center" vertical="center"/>
      <protection locked="0"/>
    </xf>
    <xf numFmtId="168" fontId="105" fillId="0" borderId="4" xfId="0" applyNumberFormat="1" applyFont="1" applyBorder="1" applyAlignment="1" applyProtection="1">
      <alignment horizontal="center" vertical="center"/>
      <protection locked="0"/>
    </xf>
    <xf numFmtId="0" fontId="124" fillId="0" borderId="4" xfId="0" applyFont="1" applyBorder="1" applyAlignment="1" applyProtection="1">
      <alignment horizontal="center" vertical="center"/>
      <protection locked="0"/>
    </xf>
    <xf numFmtId="0" fontId="124" fillId="0" borderId="4" xfId="0" applyFont="1" applyBorder="1" applyAlignment="1" applyProtection="1">
      <alignment horizontal="right" vertical="center"/>
      <protection locked="0"/>
    </xf>
    <xf numFmtId="0" fontId="1" fillId="0" borderId="4" xfId="0" applyFont="1" applyBorder="1" applyAlignment="1" applyProtection="1">
      <alignment horizontal="right" vertical="center"/>
      <protection locked="0"/>
    </xf>
    <xf numFmtId="0" fontId="32" fillId="0" borderId="1" xfId="0" applyFont="1" applyBorder="1" applyAlignment="1" applyProtection="1">
      <alignment horizontal="left" vertical="center"/>
      <protection locked="0"/>
    </xf>
    <xf numFmtId="0" fontId="32" fillId="0" borderId="1" xfId="0" applyFont="1" applyBorder="1" applyAlignment="1" applyProtection="1">
      <alignment horizontal="center" vertical="center"/>
      <protection locked="0"/>
    </xf>
    <xf numFmtId="0" fontId="105" fillId="0" borderId="1" xfId="0" applyFont="1" applyBorder="1" applyAlignment="1" applyProtection="1">
      <alignment horizontal="center" vertical="center"/>
      <protection locked="0"/>
    </xf>
    <xf numFmtId="168" fontId="105" fillId="0" borderId="1" xfId="0" applyNumberFormat="1" applyFont="1" applyBorder="1" applyAlignment="1" applyProtection="1">
      <alignment horizontal="center" vertical="center"/>
      <protection locked="0"/>
    </xf>
    <xf numFmtId="0" fontId="124" fillId="0" borderId="1" xfId="0" applyFont="1" applyBorder="1" applyAlignment="1" applyProtection="1">
      <alignment horizontal="center" vertical="center"/>
      <protection locked="0"/>
    </xf>
    <xf numFmtId="0" fontId="124" fillId="0" borderId="1" xfId="0" applyFont="1" applyBorder="1" applyAlignment="1" applyProtection="1">
      <alignment horizontal="right" vertical="center"/>
      <protection locked="0"/>
    </xf>
    <xf numFmtId="0" fontId="106" fillId="0" borderId="1" xfId="0" applyFont="1" applyBorder="1" applyAlignment="1" applyProtection="1">
      <alignment horizontal="right" vertical="center"/>
      <protection locked="0"/>
    </xf>
    <xf numFmtId="0" fontId="106" fillId="0" borderId="1" xfId="0" applyFont="1" applyBorder="1" applyAlignment="1" applyProtection="1">
      <alignment horizontal="center" vertical="center"/>
      <protection locked="0"/>
    </xf>
    <xf numFmtId="0" fontId="104" fillId="0" borderId="1" xfId="0" applyFont="1" applyBorder="1" applyAlignment="1" applyProtection="1">
      <alignment horizontal="center" vertical="center"/>
      <protection locked="0"/>
    </xf>
    <xf numFmtId="0" fontId="109" fillId="0" borderId="1" xfId="0" applyFont="1" applyBorder="1" applyAlignment="1" applyProtection="1">
      <alignment horizontal="center" vertical="center"/>
      <protection locked="0"/>
    </xf>
    <xf numFmtId="0" fontId="1" fillId="13" borderId="4" xfId="0" applyFont="1" applyFill="1" applyBorder="1" applyAlignment="1" applyProtection="1">
      <alignment horizontal="center" vertical="center"/>
      <protection hidden="1"/>
    </xf>
    <xf numFmtId="0" fontId="1" fillId="13" borderId="4" xfId="0" applyFont="1" applyFill="1" applyBorder="1" applyAlignment="1" applyProtection="1">
      <alignment horizontal="left" vertical="center"/>
      <protection hidden="1"/>
    </xf>
    <xf numFmtId="0" fontId="1" fillId="13" borderId="1" xfId="0" applyFont="1" applyFill="1" applyBorder="1" applyAlignment="1" applyProtection="1">
      <alignment horizontal="center" vertical="center"/>
      <protection hidden="1"/>
    </xf>
    <xf numFmtId="0" fontId="1" fillId="13" borderId="1" xfId="0" applyFont="1" applyFill="1" applyBorder="1" applyAlignment="1" applyProtection="1">
      <alignment horizontal="left" vertical="center"/>
      <protection hidden="1"/>
    </xf>
    <xf numFmtId="0" fontId="140" fillId="2" borderId="13" xfId="0" applyFont="1" applyFill="1" applyBorder="1" applyAlignment="1" applyProtection="1">
      <alignment horizontal="center" vertical="center"/>
      <protection hidden="1"/>
    </xf>
    <xf numFmtId="0" fontId="1" fillId="6" borderId="4" xfId="0" applyFont="1" applyFill="1" applyBorder="1" applyAlignment="1" applyProtection="1">
      <alignment vertical="center"/>
      <protection hidden="1"/>
    </xf>
    <xf numFmtId="0" fontId="1" fillId="6" borderId="4" xfId="0" applyFont="1" applyFill="1" applyBorder="1" applyAlignment="1" applyProtection="1">
      <alignment horizontal="center" vertical="center"/>
      <protection hidden="1"/>
    </xf>
    <xf numFmtId="0" fontId="1" fillId="10" borderId="4" xfId="0" applyFont="1" applyFill="1" applyBorder="1" applyAlignment="1" applyProtection="1">
      <alignment vertical="center"/>
      <protection hidden="1"/>
    </xf>
    <xf numFmtId="0" fontId="1" fillId="30" borderId="4" xfId="0" applyFont="1" applyFill="1" applyBorder="1" applyAlignment="1" applyProtection="1">
      <alignment vertical="center"/>
      <protection hidden="1"/>
    </xf>
    <xf numFmtId="0" fontId="1" fillId="30" borderId="4" xfId="0" applyFont="1" applyFill="1" applyBorder="1" applyAlignment="1" applyProtection="1">
      <alignment horizontal="right" vertical="center"/>
      <protection hidden="1"/>
    </xf>
    <xf numFmtId="0" fontId="1" fillId="6" borderId="1" xfId="0" applyFont="1" applyFill="1" applyBorder="1" applyAlignment="1" applyProtection="1">
      <alignment vertical="center"/>
      <protection hidden="1"/>
    </xf>
    <xf numFmtId="0" fontId="1" fillId="6" borderId="1" xfId="0" applyFont="1" applyFill="1" applyBorder="1" applyAlignment="1" applyProtection="1">
      <alignment horizontal="center" vertical="center"/>
      <protection hidden="1"/>
    </xf>
    <xf numFmtId="0" fontId="1" fillId="10" borderId="1" xfId="0" applyFont="1" applyFill="1" applyBorder="1" applyAlignment="1" applyProtection="1">
      <alignment vertical="center"/>
      <protection hidden="1"/>
    </xf>
    <xf numFmtId="0" fontId="1" fillId="30" borderId="1" xfId="0" applyFont="1" applyFill="1" applyBorder="1" applyAlignment="1" applyProtection="1">
      <alignment vertical="center"/>
      <protection hidden="1"/>
    </xf>
    <xf numFmtId="0" fontId="1" fillId="5" borderId="4" xfId="0" applyFont="1" applyFill="1" applyBorder="1" applyAlignment="1" applyProtection="1">
      <alignment horizontal="center" vertical="center"/>
      <protection locked="0"/>
    </xf>
    <xf numFmtId="0" fontId="1" fillId="3" borderId="4" xfId="0" applyFont="1" applyFill="1" applyBorder="1" applyAlignment="1" applyProtection="1">
      <alignment horizontal="center" vertical="center"/>
      <protection locked="0"/>
    </xf>
    <xf numFmtId="0" fontId="1" fillId="5" borderId="1" xfId="0" applyFont="1" applyFill="1" applyBorder="1" applyAlignment="1" applyProtection="1">
      <alignment horizontal="center" vertical="center"/>
      <protection locked="0"/>
    </xf>
    <xf numFmtId="0" fontId="1" fillId="3" borderId="1" xfId="0" applyFont="1" applyFill="1" applyBorder="1" applyAlignment="1" applyProtection="1">
      <alignment horizontal="center" vertical="center"/>
      <protection locked="0"/>
    </xf>
    <xf numFmtId="0" fontId="0" fillId="25" borderId="0" xfId="0" applyFill="1" applyProtection="1">
      <protection hidden="1"/>
    </xf>
    <xf numFmtId="0" fontId="0" fillId="5" borderId="0" xfId="0" applyFill="1" applyProtection="1">
      <protection hidden="1"/>
    </xf>
    <xf numFmtId="0" fontId="0" fillId="3" borderId="0" xfId="0" applyFill="1" applyProtection="1">
      <protection hidden="1"/>
    </xf>
    <xf numFmtId="0" fontId="1" fillId="0" borderId="4" xfId="0" applyFont="1" applyBorder="1" applyAlignment="1" applyProtection="1">
      <alignment horizontal="right" vertical="center"/>
      <protection hidden="1"/>
    </xf>
    <xf numFmtId="0" fontId="1" fillId="0" borderId="1" xfId="0" applyFont="1" applyBorder="1" applyAlignment="1" applyProtection="1">
      <alignment horizontal="right" vertical="center"/>
      <protection hidden="1"/>
    </xf>
    <xf numFmtId="0" fontId="1" fillId="5" borderId="4" xfId="0" applyFont="1" applyFill="1" applyBorder="1" applyAlignment="1" applyProtection="1">
      <alignment horizontal="right" vertical="center"/>
      <protection locked="0"/>
    </xf>
    <xf numFmtId="0" fontId="1" fillId="3" borderId="4" xfId="0" applyFont="1" applyFill="1" applyBorder="1" applyAlignment="1" applyProtection="1">
      <alignment horizontal="right" vertical="center"/>
      <protection locked="0"/>
    </xf>
    <xf numFmtId="0" fontId="1" fillId="4" borderId="4" xfId="0" applyFont="1" applyFill="1" applyBorder="1" applyAlignment="1" applyProtection="1">
      <alignment horizontal="right" vertical="center"/>
      <protection locked="0"/>
    </xf>
    <xf numFmtId="0" fontId="1" fillId="6" borderId="4" xfId="0" applyFont="1" applyFill="1" applyBorder="1" applyAlignment="1" applyProtection="1">
      <alignment horizontal="right" vertical="center"/>
      <protection locked="0"/>
    </xf>
    <xf numFmtId="0" fontId="1" fillId="31" borderId="4" xfId="0" applyFont="1" applyFill="1" applyBorder="1" applyAlignment="1" applyProtection="1">
      <alignment horizontal="right" vertical="center"/>
      <protection locked="0"/>
    </xf>
    <xf numFmtId="0" fontId="1" fillId="32" borderId="4" xfId="0" applyFont="1" applyFill="1" applyBorder="1" applyAlignment="1" applyProtection="1">
      <alignment horizontal="right" vertical="center"/>
      <protection locked="0"/>
    </xf>
    <xf numFmtId="0" fontId="1" fillId="18" borderId="4" xfId="0" applyFont="1" applyFill="1" applyBorder="1" applyAlignment="1" applyProtection="1">
      <alignment horizontal="right" vertical="center"/>
      <protection locked="0"/>
    </xf>
    <xf numFmtId="0" fontId="1" fillId="5" borderId="1" xfId="0" applyFont="1" applyFill="1" applyBorder="1" applyAlignment="1" applyProtection="1">
      <alignment horizontal="right" vertical="center"/>
      <protection locked="0"/>
    </xf>
    <xf numFmtId="0" fontId="1" fillId="3" borderId="1" xfId="0" applyFont="1" applyFill="1" applyBorder="1" applyAlignment="1" applyProtection="1">
      <alignment horizontal="right" vertical="center"/>
      <protection locked="0"/>
    </xf>
    <xf numFmtId="0" fontId="1" fillId="4" borderId="1" xfId="0" applyFont="1" applyFill="1" applyBorder="1" applyAlignment="1" applyProtection="1">
      <alignment horizontal="right" vertical="center"/>
      <protection locked="0"/>
    </xf>
    <xf numFmtId="0" fontId="1" fillId="6" borderId="1" xfId="0" applyFont="1" applyFill="1" applyBorder="1" applyAlignment="1" applyProtection="1">
      <alignment horizontal="right" vertical="center"/>
      <protection locked="0"/>
    </xf>
    <xf numFmtId="0" fontId="1" fillId="31" borderId="1" xfId="0" applyFont="1" applyFill="1" applyBorder="1" applyAlignment="1" applyProtection="1">
      <alignment horizontal="right" vertical="center"/>
      <protection locked="0"/>
    </xf>
    <xf numFmtId="0" fontId="1" fillId="32" borderId="1" xfId="0" applyFont="1" applyFill="1" applyBorder="1" applyAlignment="1" applyProtection="1">
      <alignment horizontal="right" vertical="center"/>
      <protection locked="0"/>
    </xf>
    <xf numFmtId="0" fontId="1" fillId="18" borderId="1" xfId="0" applyFont="1" applyFill="1" applyBorder="1" applyAlignment="1" applyProtection="1">
      <alignment horizontal="right" vertical="center"/>
      <protection locked="0"/>
    </xf>
    <xf numFmtId="17" fontId="145" fillId="33" borderId="13" xfId="0" applyNumberFormat="1" applyFont="1" applyFill="1" applyBorder="1" applyAlignment="1" applyProtection="1">
      <alignment horizontal="center" vertical="center" wrapText="1"/>
      <protection hidden="1"/>
    </xf>
    <xf numFmtId="0" fontId="27" fillId="18" borderId="1" xfId="0" applyFont="1" applyFill="1" applyBorder="1" applyAlignment="1" applyProtection="1">
      <alignment vertical="center"/>
      <protection hidden="1"/>
    </xf>
    <xf numFmtId="0" fontId="1" fillId="0" borderId="4" xfId="0" applyFont="1" applyBorder="1" applyAlignment="1" applyProtection="1">
      <alignment horizontal="left" vertical="center"/>
      <protection hidden="1"/>
    </xf>
    <xf numFmtId="0" fontId="1" fillId="0" borderId="1" xfId="0" applyFont="1" applyBorder="1" applyAlignment="1" applyProtection="1">
      <alignment horizontal="left" vertical="center"/>
      <protection hidden="1"/>
    </xf>
    <xf numFmtId="17" fontId="21" fillId="9" borderId="73" xfId="0" applyNumberFormat="1" applyFont="1" applyFill="1" applyBorder="1" applyAlignment="1" applyProtection="1">
      <alignment horizontal="center" vertical="center" wrapText="1"/>
      <protection hidden="1"/>
    </xf>
    <xf numFmtId="17" fontId="31" fillId="11" borderId="73" xfId="0" applyNumberFormat="1" applyFont="1" applyFill="1" applyBorder="1" applyAlignment="1" applyProtection="1">
      <alignment horizontal="center" vertical="center" wrapText="1"/>
      <protection hidden="1"/>
    </xf>
    <xf numFmtId="17" fontId="24" fillId="8" borderId="73" xfId="0" applyNumberFormat="1" applyFont="1" applyFill="1" applyBorder="1" applyAlignment="1" applyProtection="1">
      <alignment horizontal="center" vertical="center" wrapText="1"/>
      <protection hidden="1"/>
    </xf>
    <xf numFmtId="17" fontId="119" fillId="21" borderId="73" xfId="0" applyNumberFormat="1" applyFont="1" applyFill="1" applyBorder="1" applyAlignment="1" applyProtection="1">
      <alignment horizontal="center" vertical="center" wrapText="1"/>
      <protection hidden="1"/>
    </xf>
    <xf numFmtId="169" fontId="44" fillId="5" borderId="1" xfId="0" applyNumberFormat="1" applyFont="1" applyFill="1" applyBorder="1" applyAlignment="1" applyProtection="1">
      <alignment horizontal="center" vertical="center"/>
      <protection locked="0"/>
    </xf>
    <xf numFmtId="0" fontId="1" fillId="0" borderId="12" xfId="0" applyFont="1" applyBorder="1" applyAlignment="1" applyProtection="1">
      <alignment horizontal="center" vertical="center"/>
      <protection hidden="1"/>
    </xf>
    <xf numFmtId="0" fontId="1" fillId="5" borderId="56" xfId="0" applyFont="1" applyFill="1" applyBorder="1" applyAlignment="1" applyProtection="1">
      <alignment horizontal="center" vertical="center"/>
      <protection locked="0"/>
    </xf>
    <xf numFmtId="169" fontId="44" fillId="5" borderId="57" xfId="0" applyNumberFormat="1" applyFont="1" applyFill="1" applyBorder="1" applyAlignment="1" applyProtection="1">
      <alignment horizontal="center" vertical="center"/>
      <protection locked="0"/>
    </xf>
    <xf numFmtId="0" fontId="1" fillId="5" borderId="57" xfId="0" applyFont="1" applyFill="1" applyBorder="1" applyAlignment="1" applyProtection="1">
      <alignment horizontal="center" vertical="center"/>
      <protection locked="0"/>
    </xf>
    <xf numFmtId="169" fontId="44" fillId="5" borderId="58" xfId="0" applyNumberFormat="1" applyFont="1" applyFill="1" applyBorder="1" applyAlignment="1" applyProtection="1">
      <alignment horizontal="center" vertical="center"/>
      <protection locked="0"/>
    </xf>
    <xf numFmtId="0" fontId="1" fillId="5" borderId="65" xfId="0" applyFont="1" applyFill="1" applyBorder="1" applyAlignment="1" applyProtection="1">
      <alignment horizontal="center" vertical="center"/>
      <protection locked="0"/>
    </xf>
    <xf numFmtId="169" fontId="44" fillId="5" borderId="66" xfId="0" applyNumberFormat="1" applyFont="1" applyFill="1" applyBorder="1" applyAlignment="1" applyProtection="1">
      <alignment horizontal="center" vertical="center"/>
      <protection locked="0"/>
    </xf>
    <xf numFmtId="0" fontId="1" fillId="5" borderId="59" xfId="0" applyFont="1" applyFill="1" applyBorder="1" applyAlignment="1" applyProtection="1">
      <alignment horizontal="center" vertical="center"/>
      <protection locked="0"/>
    </xf>
    <xf numFmtId="169" fontId="44" fillId="5" borderId="60" xfId="0" applyNumberFormat="1" applyFont="1" applyFill="1" applyBorder="1" applyAlignment="1" applyProtection="1">
      <alignment horizontal="center" vertical="center"/>
      <protection locked="0"/>
    </xf>
    <xf numFmtId="0" fontId="1" fillId="5" borderId="60" xfId="0" applyFont="1" applyFill="1" applyBorder="1" applyAlignment="1" applyProtection="1">
      <alignment horizontal="center" vertical="center"/>
      <protection locked="0"/>
    </xf>
    <xf numFmtId="169" fontId="44" fillId="5" borderId="61" xfId="0" applyNumberFormat="1" applyFont="1" applyFill="1" applyBorder="1" applyAlignment="1" applyProtection="1">
      <alignment horizontal="center" vertical="center"/>
      <protection locked="0"/>
    </xf>
    <xf numFmtId="169" fontId="44" fillId="30" borderId="1" xfId="0" applyNumberFormat="1" applyFont="1" applyFill="1" applyBorder="1" applyAlignment="1" applyProtection="1">
      <alignment horizontal="center" vertical="center"/>
      <protection locked="0"/>
    </xf>
    <xf numFmtId="0" fontId="1" fillId="30" borderId="1" xfId="0" applyFont="1" applyFill="1" applyBorder="1" applyAlignment="1" applyProtection="1">
      <alignment horizontal="center" vertical="center"/>
      <protection locked="0"/>
    </xf>
    <xf numFmtId="0" fontId="1" fillId="30" borderId="56" xfId="0" applyFont="1" applyFill="1" applyBorder="1" applyAlignment="1" applyProtection="1">
      <alignment horizontal="center" vertical="center"/>
      <protection locked="0"/>
    </xf>
    <xf numFmtId="169" fontId="44" fillId="30" borderId="57" xfId="0" applyNumberFormat="1" applyFont="1" applyFill="1" applyBorder="1" applyAlignment="1" applyProtection="1">
      <alignment horizontal="center" vertical="center"/>
      <protection locked="0"/>
    </xf>
    <xf numFmtId="0" fontId="1" fillId="30" borderId="57" xfId="0" applyFont="1" applyFill="1" applyBorder="1" applyAlignment="1" applyProtection="1">
      <alignment horizontal="center" vertical="center"/>
      <protection locked="0"/>
    </xf>
    <xf numFmtId="169" fontId="44" fillId="30" borderId="58" xfId="0" applyNumberFormat="1" applyFont="1" applyFill="1" applyBorder="1" applyAlignment="1" applyProtection="1">
      <alignment horizontal="center" vertical="center"/>
      <protection locked="0"/>
    </xf>
    <xf numFmtId="0" fontId="1" fillId="30" borderId="65" xfId="0" applyFont="1" applyFill="1" applyBorder="1" applyAlignment="1" applyProtection="1">
      <alignment horizontal="center" vertical="center"/>
      <protection locked="0"/>
    </xf>
    <xf numFmtId="169" fontId="44" fillId="30" borderId="66" xfId="0" applyNumberFormat="1" applyFont="1" applyFill="1" applyBorder="1" applyAlignment="1" applyProtection="1">
      <alignment horizontal="center" vertical="center"/>
      <protection locked="0"/>
    </xf>
    <xf numFmtId="0" fontId="1" fillId="30" borderId="59" xfId="0" applyFont="1" applyFill="1" applyBorder="1" applyAlignment="1" applyProtection="1">
      <alignment horizontal="center" vertical="center"/>
      <protection locked="0"/>
    </xf>
    <xf numFmtId="169" fontId="44" fillId="30" borderId="60" xfId="0" applyNumberFormat="1" applyFont="1" applyFill="1" applyBorder="1" applyAlignment="1" applyProtection="1">
      <alignment horizontal="center" vertical="center"/>
      <protection locked="0"/>
    </xf>
    <xf numFmtId="0" fontId="1" fillId="30" borderId="60" xfId="0" applyFont="1" applyFill="1" applyBorder="1" applyAlignment="1" applyProtection="1">
      <alignment horizontal="center" vertical="center"/>
      <protection locked="0"/>
    </xf>
    <xf numFmtId="169" fontId="44" fillId="30" borderId="61" xfId="0" applyNumberFormat="1" applyFont="1" applyFill="1" applyBorder="1" applyAlignment="1" applyProtection="1">
      <alignment horizontal="center" vertical="center"/>
      <protection locked="0"/>
    </xf>
    <xf numFmtId="169" fontId="44" fillId="12" borderId="1" xfId="0" applyNumberFormat="1" applyFont="1" applyFill="1" applyBorder="1" applyAlignment="1" applyProtection="1">
      <alignment horizontal="center" vertical="center"/>
      <protection locked="0"/>
    </xf>
    <xf numFmtId="0" fontId="1" fillId="12" borderId="1" xfId="0" applyFont="1" applyFill="1" applyBorder="1" applyAlignment="1" applyProtection="1">
      <alignment horizontal="center" vertical="center"/>
      <protection locked="0"/>
    </xf>
    <xf numFmtId="0" fontId="1" fillId="12" borderId="56" xfId="0" applyFont="1" applyFill="1" applyBorder="1" applyAlignment="1" applyProtection="1">
      <alignment horizontal="center" vertical="center"/>
      <protection locked="0"/>
    </xf>
    <xf numFmtId="169" fontId="44" fillId="12" borderId="57" xfId="0" applyNumberFormat="1" applyFont="1" applyFill="1" applyBorder="1" applyAlignment="1" applyProtection="1">
      <alignment horizontal="center" vertical="center"/>
      <protection locked="0"/>
    </xf>
    <xf numFmtId="0" fontId="1" fillId="12" borderId="57" xfId="0" applyFont="1" applyFill="1" applyBorder="1" applyAlignment="1" applyProtection="1">
      <alignment horizontal="center" vertical="center"/>
      <protection locked="0"/>
    </xf>
    <xf numFmtId="169" fontId="44" fillId="12" borderId="58" xfId="0" applyNumberFormat="1" applyFont="1" applyFill="1" applyBorder="1" applyAlignment="1" applyProtection="1">
      <alignment horizontal="center" vertical="center"/>
      <protection locked="0"/>
    </xf>
    <xf numFmtId="0" fontId="1" fillId="12" borderId="65" xfId="0" applyFont="1" applyFill="1" applyBorder="1" applyAlignment="1" applyProtection="1">
      <alignment horizontal="center" vertical="center"/>
      <protection locked="0"/>
    </xf>
    <xf numFmtId="169" fontId="44" fillId="12" borderId="66" xfId="0" applyNumberFormat="1" applyFont="1" applyFill="1" applyBorder="1" applyAlignment="1" applyProtection="1">
      <alignment horizontal="center" vertical="center"/>
      <protection locked="0"/>
    </xf>
    <xf numFmtId="0" fontId="1" fillId="12" borderId="59" xfId="0" applyFont="1" applyFill="1" applyBorder="1" applyAlignment="1" applyProtection="1">
      <alignment horizontal="center" vertical="center"/>
      <protection locked="0"/>
    </xf>
    <xf numFmtId="169" fontId="44" fillId="12" borderId="60" xfId="0" applyNumberFormat="1" applyFont="1" applyFill="1" applyBorder="1" applyAlignment="1" applyProtection="1">
      <alignment horizontal="center" vertical="center"/>
      <protection locked="0"/>
    </xf>
    <xf numFmtId="0" fontId="1" fillId="12" borderId="60" xfId="0" applyFont="1" applyFill="1" applyBorder="1" applyAlignment="1" applyProtection="1">
      <alignment horizontal="center" vertical="center"/>
      <protection locked="0"/>
    </xf>
    <xf numFmtId="169" fontId="44" fillId="12" borderId="61" xfId="0" applyNumberFormat="1" applyFont="1" applyFill="1" applyBorder="1" applyAlignment="1" applyProtection="1">
      <alignment horizontal="center" vertical="center"/>
      <protection locked="0"/>
    </xf>
    <xf numFmtId="169" fontId="44" fillId="3" borderId="1" xfId="0" applyNumberFormat="1" applyFont="1" applyFill="1" applyBorder="1" applyAlignment="1" applyProtection="1">
      <alignment horizontal="center" vertical="center"/>
      <protection locked="0"/>
    </xf>
    <xf numFmtId="0" fontId="1" fillId="3" borderId="56" xfId="0" applyFont="1" applyFill="1" applyBorder="1" applyAlignment="1" applyProtection="1">
      <alignment horizontal="center" vertical="center"/>
      <protection locked="0"/>
    </xf>
    <xf numFmtId="169" fontId="44" fillId="3" borderId="57" xfId="0" applyNumberFormat="1" applyFont="1" applyFill="1" applyBorder="1" applyAlignment="1" applyProtection="1">
      <alignment horizontal="center" vertical="center"/>
      <protection locked="0"/>
    </xf>
    <xf numFmtId="0" fontId="1" fillId="3" borderId="57" xfId="0" applyFont="1" applyFill="1" applyBorder="1" applyAlignment="1" applyProtection="1">
      <alignment horizontal="center" vertical="center"/>
      <protection locked="0"/>
    </xf>
    <xf numFmtId="169" fontId="44" fillId="3" borderId="58" xfId="0" applyNumberFormat="1" applyFont="1" applyFill="1" applyBorder="1" applyAlignment="1" applyProtection="1">
      <alignment horizontal="center" vertical="center"/>
      <protection locked="0"/>
    </xf>
    <xf numFmtId="0" fontId="1" fillId="3" borderId="65" xfId="0" applyFont="1" applyFill="1" applyBorder="1" applyAlignment="1" applyProtection="1">
      <alignment horizontal="center" vertical="center"/>
      <protection locked="0"/>
    </xf>
    <xf numFmtId="169" fontId="44" fillId="3" borderId="66" xfId="0" applyNumberFormat="1" applyFont="1" applyFill="1" applyBorder="1" applyAlignment="1" applyProtection="1">
      <alignment horizontal="center" vertical="center"/>
      <protection locked="0"/>
    </xf>
    <xf numFmtId="0" fontId="1" fillId="3" borderId="59" xfId="0" applyFont="1" applyFill="1" applyBorder="1" applyAlignment="1" applyProtection="1">
      <alignment horizontal="center" vertical="center"/>
      <protection locked="0"/>
    </xf>
    <xf numFmtId="169" fontId="44" fillId="3" borderId="60" xfId="0" applyNumberFormat="1" applyFont="1" applyFill="1" applyBorder="1" applyAlignment="1" applyProtection="1">
      <alignment horizontal="center" vertical="center"/>
      <protection locked="0"/>
    </xf>
    <xf numFmtId="0" fontId="1" fillId="3" borderId="60" xfId="0" applyFont="1" applyFill="1" applyBorder="1" applyAlignment="1" applyProtection="1">
      <alignment horizontal="center" vertical="center"/>
      <protection locked="0"/>
    </xf>
    <xf numFmtId="169" fontId="44" fillId="3" borderId="61" xfId="0" applyNumberFormat="1" applyFont="1" applyFill="1" applyBorder="1" applyAlignment="1" applyProtection="1">
      <alignment horizontal="center" vertical="center"/>
      <protection locked="0"/>
    </xf>
    <xf numFmtId="17" fontId="152" fillId="15" borderId="13" xfId="0" applyNumberFormat="1" applyFont="1" applyFill="1" applyBorder="1" applyAlignment="1" applyProtection="1">
      <alignment horizontal="center" vertical="center" wrapText="1"/>
      <protection hidden="1"/>
    </xf>
    <xf numFmtId="17" fontId="152" fillId="15" borderId="16" xfId="0" applyNumberFormat="1" applyFont="1" applyFill="1" applyBorder="1" applyAlignment="1" applyProtection="1">
      <alignment horizontal="center" vertical="center" wrapText="1"/>
      <protection hidden="1"/>
    </xf>
    <xf numFmtId="9" fontId="153" fillId="20" borderId="9" xfId="0" applyNumberFormat="1" applyFont="1" applyFill="1" applyBorder="1" applyAlignment="1" applyProtection="1">
      <alignment horizontal="center" vertical="center"/>
      <protection hidden="1"/>
    </xf>
    <xf numFmtId="9" fontId="153" fillId="20" borderId="4" xfId="0" applyNumberFormat="1" applyFont="1" applyFill="1" applyBorder="1" applyAlignment="1" applyProtection="1">
      <alignment horizontal="center" vertical="center"/>
      <protection hidden="1"/>
    </xf>
    <xf numFmtId="0" fontId="0" fillId="2" borderId="0" xfId="0" applyFill="1" applyBorder="1" applyAlignment="1" applyProtection="1">
      <alignment horizontal="left" vertical="center"/>
      <protection hidden="1"/>
    </xf>
    <xf numFmtId="9" fontId="0" fillId="2" borderId="0" xfId="0" applyNumberFormat="1" applyFill="1" applyBorder="1" applyAlignment="1" applyProtection="1">
      <alignment horizontal="center" vertical="center"/>
      <protection hidden="1"/>
    </xf>
    <xf numFmtId="0" fontId="0" fillId="2" borderId="0" xfId="0" applyFill="1" applyAlignment="1" applyProtection="1">
      <alignment vertical="center"/>
      <protection hidden="1"/>
    </xf>
    <xf numFmtId="0" fontId="154" fillId="2" borderId="7" xfId="0" applyFont="1" applyFill="1" applyBorder="1" applyAlignment="1" applyProtection="1">
      <alignment horizontal="center" vertical="center" wrapText="1"/>
      <protection hidden="1"/>
    </xf>
    <xf numFmtId="0" fontId="154" fillId="2" borderId="0" xfId="0" applyFont="1" applyFill="1" applyBorder="1" applyAlignment="1" applyProtection="1">
      <alignment horizontal="center" vertical="center" wrapText="1"/>
      <protection hidden="1"/>
    </xf>
    <xf numFmtId="0" fontId="155" fillId="2" borderId="0" xfId="0" applyFont="1" applyFill="1" applyAlignment="1" applyProtection="1">
      <alignment horizontal="center" vertical="center" wrapText="1"/>
      <protection hidden="1"/>
    </xf>
    <xf numFmtId="0" fontId="156" fillId="2" borderId="0" xfId="0" applyFont="1" applyFill="1" applyAlignment="1" applyProtection="1">
      <alignment horizontal="center" vertical="center" wrapText="1"/>
      <protection hidden="1"/>
    </xf>
    <xf numFmtId="0" fontId="14" fillId="2" borderId="0" xfId="0" applyFont="1" applyFill="1" applyAlignment="1" applyProtection="1">
      <alignment horizontal="center" vertical="center" wrapText="1"/>
      <protection hidden="1"/>
    </xf>
    <xf numFmtId="0" fontId="159" fillId="34" borderId="0" xfId="0" applyFont="1" applyFill="1" applyAlignment="1" applyProtection="1">
      <alignment horizontal="center" vertical="center" wrapText="1"/>
      <protection hidden="1"/>
    </xf>
    <xf numFmtId="0" fontId="0" fillId="0" borderId="0" xfId="0" applyFill="1" applyBorder="1" applyAlignment="1" applyProtection="1">
      <alignment horizontal="center" vertical="center"/>
      <protection hidden="1"/>
    </xf>
    <xf numFmtId="0" fontId="97" fillId="6" borderId="0" xfId="0" applyFont="1" applyFill="1" applyAlignment="1" applyProtection="1">
      <alignment horizontal="center" vertical="center"/>
      <protection locked="0"/>
    </xf>
    <xf numFmtId="0" fontId="80" fillId="21" borderId="1" xfId="0" applyFont="1" applyFill="1" applyBorder="1" applyAlignment="1" applyProtection="1">
      <alignment horizontal="right" vertical="center"/>
      <protection hidden="1"/>
    </xf>
    <xf numFmtId="0" fontId="82" fillId="3" borderId="1" xfId="0" applyFont="1" applyFill="1" applyBorder="1" applyAlignment="1" applyProtection="1">
      <alignment horizontal="center" vertical="center"/>
      <protection locked="0"/>
    </xf>
    <xf numFmtId="0" fontId="81" fillId="4" borderId="1" xfId="0" applyFont="1" applyFill="1" applyBorder="1" applyAlignment="1" applyProtection="1">
      <alignment horizontal="center" vertical="center"/>
      <protection locked="0"/>
    </xf>
    <xf numFmtId="0" fontId="41" fillId="14" borderId="1" xfId="0" applyFont="1" applyFill="1" applyBorder="1" applyAlignment="1" applyProtection="1">
      <alignment horizontal="left" vertical="center"/>
      <protection hidden="1"/>
    </xf>
    <xf numFmtId="0" fontId="83" fillId="2" borderId="4" xfId="0" applyFont="1" applyFill="1" applyBorder="1" applyAlignment="1" applyProtection="1">
      <alignment horizontal="center"/>
      <protection hidden="1"/>
    </xf>
    <xf numFmtId="0" fontId="85" fillId="2" borderId="7" xfId="0" applyFont="1" applyFill="1" applyBorder="1" applyAlignment="1" applyProtection="1">
      <alignment horizontal="center" vertical="center" textRotation="90"/>
      <protection hidden="1"/>
    </xf>
    <xf numFmtId="0" fontId="85" fillId="2" borderId="0" xfId="0" applyFont="1" applyFill="1" applyBorder="1" applyAlignment="1" applyProtection="1">
      <alignment horizontal="center" vertical="center" textRotation="90"/>
      <protection hidden="1"/>
    </xf>
    <xf numFmtId="0" fontId="90" fillId="12" borderId="0" xfId="0" applyFont="1" applyFill="1" applyAlignment="1" applyProtection="1">
      <alignment horizontal="center" vertical="center" wrapText="1"/>
      <protection hidden="1"/>
    </xf>
    <xf numFmtId="0" fontId="93" fillId="15" borderId="0" xfId="0" applyFont="1" applyFill="1" applyAlignment="1" applyProtection="1">
      <alignment horizontal="center" vertical="center"/>
      <protection hidden="1"/>
    </xf>
    <xf numFmtId="0" fontId="36" fillId="10" borderId="0" xfId="0" applyFont="1" applyFill="1" applyAlignment="1" applyProtection="1">
      <alignment horizontal="center" vertical="center"/>
      <protection hidden="1"/>
    </xf>
    <xf numFmtId="0" fontId="87" fillId="9" borderId="0" xfId="0" applyFont="1" applyFill="1" applyAlignment="1" applyProtection="1">
      <alignment horizontal="center" vertical="center"/>
      <protection hidden="1"/>
    </xf>
    <xf numFmtId="0" fontId="30" fillId="5" borderId="0" xfId="0" applyFont="1" applyFill="1" applyAlignment="1" applyProtection="1">
      <alignment horizontal="center" vertical="center"/>
      <protection hidden="1"/>
    </xf>
    <xf numFmtId="0" fontId="88" fillId="11" borderId="0" xfId="0" applyFont="1" applyFill="1" applyAlignment="1" applyProtection="1">
      <alignment horizontal="center" vertical="center"/>
      <protection hidden="1"/>
    </xf>
    <xf numFmtId="0" fontId="35" fillId="18" borderId="0" xfId="0" applyFont="1" applyFill="1" applyAlignment="1" applyProtection="1">
      <alignment horizontal="center" vertical="center" wrapText="1"/>
      <protection hidden="1"/>
    </xf>
    <xf numFmtId="0" fontId="89" fillId="24" borderId="0" xfId="0" applyFont="1" applyFill="1" applyAlignment="1" applyProtection="1">
      <alignment horizontal="center" vertical="center"/>
      <protection hidden="1"/>
    </xf>
    <xf numFmtId="0" fontId="157" fillId="2" borderId="0" xfId="0" applyFont="1" applyFill="1" applyAlignment="1" applyProtection="1">
      <alignment horizontal="center" vertical="center" wrapText="1"/>
      <protection hidden="1"/>
    </xf>
    <xf numFmtId="0" fontId="91" fillId="21" borderId="0" xfId="0" applyFont="1" applyFill="1" applyAlignment="1" applyProtection="1">
      <alignment horizontal="center" vertical="center"/>
      <protection hidden="1"/>
    </xf>
    <xf numFmtId="0" fontId="92" fillId="3" borderId="0" xfId="0" applyFont="1" applyFill="1" applyAlignment="1" applyProtection="1">
      <alignment horizontal="center" vertical="center" wrapText="1"/>
      <protection hidden="1"/>
    </xf>
    <xf numFmtId="0" fontId="36" fillId="10" borderId="0" xfId="0" applyFont="1" applyFill="1" applyAlignment="1" applyProtection="1">
      <alignment horizontal="center" vertical="center" wrapText="1"/>
      <protection hidden="1"/>
    </xf>
    <xf numFmtId="0" fontId="158" fillId="2" borderId="0" xfId="0" quotePrefix="1" applyFont="1" applyFill="1" applyAlignment="1" applyProtection="1">
      <alignment horizontal="center" vertical="center"/>
      <protection hidden="1"/>
    </xf>
    <xf numFmtId="0" fontId="158" fillId="2" borderId="0" xfId="0" applyFont="1" applyFill="1" applyAlignment="1" applyProtection="1">
      <alignment horizontal="center" vertical="center"/>
      <protection hidden="1"/>
    </xf>
    <xf numFmtId="0" fontId="151" fillId="15" borderId="13" xfId="0" applyFont="1" applyFill="1" applyBorder="1" applyAlignment="1" applyProtection="1">
      <alignment horizontal="left" vertical="center" wrapText="1"/>
      <protection hidden="1"/>
    </xf>
    <xf numFmtId="0" fontId="150" fillId="11" borderId="1" xfId="0" applyFont="1" applyFill="1" applyBorder="1" applyAlignment="1" applyProtection="1">
      <alignment horizontal="left" vertical="center"/>
      <protection hidden="1"/>
    </xf>
    <xf numFmtId="9" fontId="19" fillId="18" borderId="6" xfId="0" applyNumberFormat="1" applyFont="1" applyFill="1" applyBorder="1" applyAlignment="1" applyProtection="1">
      <alignment horizontal="center" vertical="center"/>
      <protection locked="0"/>
    </xf>
    <xf numFmtId="9" fontId="19" fillId="18" borderId="2" xfId="0" applyNumberFormat="1" applyFont="1" applyFill="1" applyBorder="1" applyAlignment="1" applyProtection="1">
      <alignment horizontal="center" vertical="center"/>
      <protection locked="0"/>
    </xf>
    <xf numFmtId="0" fontId="30" fillId="5" borderId="0" xfId="0" applyFont="1" applyFill="1" applyAlignment="1" applyProtection="1">
      <alignment horizontal="center" vertical="center" wrapText="1"/>
      <protection hidden="1"/>
    </xf>
    <xf numFmtId="0" fontId="90" fillId="12" borderId="0" xfId="0" applyFont="1" applyFill="1" applyAlignment="1" applyProtection="1">
      <alignment horizontal="center" vertical="center"/>
      <protection hidden="1"/>
    </xf>
    <xf numFmtId="0" fontId="102" fillId="2" borderId="13" xfId="0" applyFont="1" applyFill="1" applyBorder="1" applyAlignment="1" applyProtection="1">
      <alignment horizontal="center" vertical="center" textRotation="90" wrapText="1"/>
      <protection hidden="1"/>
    </xf>
    <xf numFmtId="0" fontId="31" fillId="2" borderId="14" xfId="0" applyFont="1" applyFill="1" applyBorder="1" applyAlignment="1" applyProtection="1">
      <alignment horizontal="center" vertical="center" wrapText="1"/>
      <protection hidden="1"/>
    </xf>
    <xf numFmtId="0" fontId="31" fillId="2" borderId="16" xfId="0" applyFont="1" applyFill="1" applyBorder="1" applyAlignment="1" applyProtection="1">
      <alignment horizontal="center" vertical="center" wrapText="1"/>
      <protection hidden="1"/>
    </xf>
    <xf numFmtId="0" fontId="112" fillId="2" borderId="13" xfId="0" applyFont="1" applyFill="1" applyBorder="1" applyAlignment="1" applyProtection="1">
      <alignment horizontal="center" vertical="center" wrapText="1"/>
      <protection hidden="1"/>
    </xf>
    <xf numFmtId="0" fontId="112" fillId="2" borderId="17" xfId="0" applyFont="1" applyFill="1" applyBorder="1" applyAlignment="1" applyProtection="1">
      <alignment horizontal="center" vertical="center" wrapText="1"/>
      <protection hidden="1"/>
    </xf>
    <xf numFmtId="0" fontId="112" fillId="2" borderId="19" xfId="0" applyFont="1" applyFill="1" applyBorder="1" applyAlignment="1" applyProtection="1">
      <alignment horizontal="center" vertical="center" wrapText="1"/>
      <protection hidden="1"/>
    </xf>
    <xf numFmtId="0" fontId="22" fillId="2" borderId="17" xfId="0" applyFont="1" applyFill="1" applyBorder="1" applyAlignment="1" applyProtection="1">
      <alignment horizontal="center" vertical="center" wrapText="1"/>
      <protection hidden="1"/>
    </xf>
    <xf numFmtId="0" fontId="22" fillId="2" borderId="43" xfId="0" applyFont="1" applyFill="1" applyBorder="1" applyAlignment="1" applyProtection="1">
      <alignment horizontal="center" vertical="center" wrapText="1"/>
      <protection hidden="1"/>
    </xf>
    <xf numFmtId="0" fontId="110" fillId="2" borderId="17" xfId="0" applyFont="1" applyFill="1" applyBorder="1" applyAlignment="1" applyProtection="1">
      <alignment horizontal="center" vertical="center" wrapText="1"/>
      <protection hidden="1"/>
    </xf>
    <xf numFmtId="0" fontId="110" fillId="2" borderId="19" xfId="0" applyFont="1" applyFill="1" applyBorder="1" applyAlignment="1" applyProtection="1">
      <alignment horizontal="center" vertical="center" wrapText="1"/>
      <protection hidden="1"/>
    </xf>
    <xf numFmtId="0" fontId="18" fillId="0" borderId="0" xfId="0" applyFont="1" applyAlignment="1" applyProtection="1">
      <alignment horizontal="center"/>
      <protection hidden="1"/>
    </xf>
    <xf numFmtId="0" fontId="101" fillId="2" borderId="13" xfId="0" applyFont="1" applyFill="1" applyBorder="1" applyAlignment="1" applyProtection="1">
      <alignment horizontal="center" vertical="center" wrapText="1"/>
      <protection hidden="1"/>
    </xf>
    <xf numFmtId="0" fontId="103" fillId="2" borderId="13" xfId="0" applyFont="1" applyFill="1" applyBorder="1" applyAlignment="1" applyProtection="1">
      <alignment horizontal="center" vertical="center" wrapText="1"/>
      <protection hidden="1"/>
    </xf>
    <xf numFmtId="0" fontId="102" fillId="2" borderId="13" xfId="0" applyFont="1" applyFill="1" applyBorder="1" applyAlignment="1" applyProtection="1">
      <alignment horizontal="center" vertical="center" wrapText="1"/>
      <protection hidden="1"/>
    </xf>
    <xf numFmtId="0" fontId="99" fillId="2" borderId="13" xfId="0" applyFont="1" applyFill="1" applyBorder="1" applyAlignment="1" applyProtection="1">
      <alignment horizontal="center" vertical="center" wrapText="1"/>
      <protection hidden="1"/>
    </xf>
    <xf numFmtId="0" fontId="98" fillId="2" borderId="13" xfId="0" applyFont="1" applyFill="1" applyBorder="1" applyAlignment="1" applyProtection="1">
      <alignment horizontal="center" vertical="center" wrapText="1"/>
      <protection hidden="1"/>
    </xf>
    <xf numFmtId="0" fontId="107" fillId="2" borderId="13" xfId="0" applyFont="1" applyFill="1" applyBorder="1" applyAlignment="1" applyProtection="1">
      <alignment horizontal="center" vertical="center" wrapText="1"/>
      <protection hidden="1"/>
    </xf>
    <xf numFmtId="0" fontId="29" fillId="2" borderId="13" xfId="0" applyFont="1" applyFill="1" applyBorder="1" applyAlignment="1" applyProtection="1">
      <alignment horizontal="center" vertical="center" wrapText="1"/>
      <protection hidden="1"/>
    </xf>
    <xf numFmtId="0" fontId="38" fillId="2" borderId="13" xfId="0" applyFont="1" applyFill="1" applyBorder="1" applyAlignment="1" applyProtection="1">
      <alignment horizontal="center" vertical="center" wrapText="1"/>
      <protection hidden="1"/>
    </xf>
    <xf numFmtId="0" fontId="38" fillId="2" borderId="17" xfId="0" applyFont="1" applyFill="1" applyBorder="1" applyAlignment="1" applyProtection="1">
      <alignment horizontal="center" vertical="center" wrapText="1"/>
      <protection hidden="1"/>
    </xf>
    <xf numFmtId="0" fontId="118" fillId="2" borderId="13" xfId="0" applyFont="1" applyFill="1" applyBorder="1" applyAlignment="1" applyProtection="1">
      <alignment horizontal="center" vertical="center"/>
      <protection hidden="1"/>
    </xf>
    <xf numFmtId="0" fontId="13" fillId="2" borderId="13" xfId="0" applyFont="1" applyFill="1" applyBorder="1" applyAlignment="1" applyProtection="1">
      <alignment horizontal="center" vertical="center"/>
      <protection hidden="1"/>
    </xf>
    <xf numFmtId="0" fontId="17" fillId="2" borderId="13" xfId="0" applyFont="1" applyFill="1" applyBorder="1" applyAlignment="1" applyProtection="1">
      <alignment horizontal="center" vertical="center"/>
      <protection hidden="1"/>
    </xf>
    <xf numFmtId="0" fontId="16" fillId="2" borderId="13" xfId="0" applyFont="1" applyFill="1" applyBorder="1" applyAlignment="1" applyProtection="1">
      <alignment horizontal="center" vertical="center"/>
      <protection hidden="1"/>
    </xf>
    <xf numFmtId="0" fontId="0" fillId="25" borderId="55" xfId="0" applyFill="1" applyBorder="1" applyAlignment="1" applyProtection="1">
      <alignment horizontal="center"/>
      <protection hidden="1"/>
    </xf>
    <xf numFmtId="0" fontId="0" fillId="25" borderId="0" xfId="0" applyFill="1" applyAlignment="1" applyProtection="1">
      <alignment horizontal="center"/>
      <protection hidden="1"/>
    </xf>
    <xf numFmtId="0" fontId="0" fillId="5" borderId="0" xfId="0" applyFill="1" applyAlignment="1" applyProtection="1">
      <alignment horizontal="center"/>
      <protection hidden="1"/>
    </xf>
    <xf numFmtId="0" fontId="0" fillId="27" borderId="0" xfId="0" applyFill="1" applyAlignment="1" applyProtection="1">
      <alignment horizontal="center"/>
      <protection hidden="1"/>
    </xf>
    <xf numFmtId="0" fontId="38" fillId="2" borderId="17" xfId="0" applyFont="1" applyFill="1" applyBorder="1" applyAlignment="1" applyProtection="1">
      <alignment horizontal="center" vertical="center"/>
      <protection hidden="1"/>
    </xf>
    <xf numFmtId="0" fontId="38" fillId="2" borderId="13" xfId="0" applyFont="1" applyFill="1" applyBorder="1" applyAlignment="1" applyProtection="1">
      <alignment horizontal="center" vertical="center"/>
      <protection hidden="1"/>
    </xf>
    <xf numFmtId="0" fontId="38" fillId="2" borderId="19" xfId="0" applyFont="1" applyFill="1" applyBorder="1" applyAlignment="1" applyProtection="1">
      <alignment horizontal="center" vertical="center"/>
      <protection hidden="1"/>
    </xf>
    <xf numFmtId="0" fontId="28" fillId="2" borderId="13" xfId="0" applyFont="1" applyFill="1" applyBorder="1" applyAlignment="1" applyProtection="1">
      <alignment horizontal="center" vertical="center"/>
      <protection hidden="1"/>
    </xf>
    <xf numFmtId="0" fontId="122" fillId="2" borderId="13" xfId="0" applyFont="1" applyFill="1" applyBorder="1" applyAlignment="1" applyProtection="1">
      <alignment horizontal="center" vertical="center"/>
      <protection hidden="1"/>
    </xf>
    <xf numFmtId="0" fontId="25" fillId="2" borderId="13" xfId="0" applyFont="1" applyFill="1" applyBorder="1" applyAlignment="1" applyProtection="1">
      <alignment horizontal="center" vertical="center"/>
      <protection hidden="1"/>
    </xf>
    <xf numFmtId="0" fontId="23" fillId="2" borderId="13" xfId="0" applyFont="1" applyFill="1" applyBorder="1" applyAlignment="1" applyProtection="1">
      <alignment horizontal="center" vertical="center"/>
      <protection hidden="1"/>
    </xf>
    <xf numFmtId="0" fontId="20" fillId="2" borderId="13" xfId="0" applyFont="1" applyFill="1" applyBorder="1" applyAlignment="1" applyProtection="1">
      <alignment horizontal="center" vertical="center"/>
      <protection hidden="1"/>
    </xf>
    <xf numFmtId="0" fontId="71" fillId="2" borderId="24" xfId="0" applyFont="1" applyFill="1" applyBorder="1" applyAlignment="1" applyProtection="1">
      <alignment horizontal="center" vertical="center" wrapText="1"/>
      <protection hidden="1"/>
    </xf>
    <xf numFmtId="0" fontId="71" fillId="2" borderId="44" xfId="0" applyFont="1" applyFill="1" applyBorder="1" applyAlignment="1" applyProtection="1">
      <alignment horizontal="center" vertical="center" wrapText="1"/>
      <protection hidden="1"/>
    </xf>
    <xf numFmtId="0" fontId="71" fillId="2" borderId="22" xfId="0" applyFont="1" applyFill="1" applyBorder="1" applyAlignment="1" applyProtection="1">
      <alignment horizontal="center" vertical="center" wrapText="1"/>
      <protection hidden="1"/>
    </xf>
    <xf numFmtId="0" fontId="71" fillId="2" borderId="20" xfId="0" applyFont="1" applyFill="1" applyBorder="1" applyAlignment="1" applyProtection="1">
      <alignment horizontal="center" vertical="center" wrapText="1"/>
      <protection hidden="1"/>
    </xf>
    <xf numFmtId="0" fontId="71" fillId="2" borderId="18" xfId="0" applyFont="1" applyFill="1" applyBorder="1" applyAlignment="1" applyProtection="1">
      <alignment horizontal="center" vertical="center" wrapText="1"/>
      <protection hidden="1"/>
    </xf>
    <xf numFmtId="0" fontId="71" fillId="2" borderId="21" xfId="0" applyFont="1" applyFill="1" applyBorder="1" applyAlignment="1" applyProtection="1">
      <alignment horizontal="center" vertical="center" wrapText="1"/>
      <protection hidden="1"/>
    </xf>
    <xf numFmtId="0" fontId="14" fillId="2" borderId="13" xfId="0" applyFont="1" applyFill="1" applyBorder="1" applyAlignment="1" applyProtection="1">
      <alignment horizontal="center" vertical="center"/>
      <protection hidden="1"/>
    </xf>
    <xf numFmtId="0" fontId="25" fillId="2" borderId="13" xfId="0" applyFont="1" applyFill="1" applyBorder="1" applyAlignment="1" applyProtection="1">
      <alignment horizontal="center" vertical="center" wrapText="1"/>
      <protection hidden="1"/>
    </xf>
    <xf numFmtId="0" fontId="120" fillId="2" borderId="13" xfId="0" applyFont="1" applyFill="1" applyBorder="1" applyAlignment="1" applyProtection="1">
      <alignment horizontal="center" vertical="center"/>
      <protection hidden="1"/>
    </xf>
    <xf numFmtId="0" fontId="28" fillId="2" borderId="19" xfId="0" applyFont="1" applyFill="1" applyBorder="1" applyAlignment="1" applyProtection="1">
      <alignment horizontal="center" vertical="center"/>
      <protection hidden="1"/>
    </xf>
    <xf numFmtId="0" fontId="135" fillId="17" borderId="0" xfId="0" applyFont="1" applyFill="1" applyAlignment="1" applyProtection="1">
      <alignment horizontal="center" vertical="center" wrapText="1"/>
      <protection hidden="1"/>
    </xf>
    <xf numFmtId="0" fontId="135" fillId="17" borderId="18" xfId="0" applyFont="1" applyFill="1" applyBorder="1" applyAlignment="1" applyProtection="1">
      <alignment horizontal="center" vertical="center" wrapText="1"/>
      <protection hidden="1"/>
    </xf>
    <xf numFmtId="0" fontId="25" fillId="2" borderId="0" xfId="0" applyFont="1" applyFill="1" applyBorder="1" applyAlignment="1" applyProtection="1">
      <alignment horizontal="center" vertical="center" wrapText="1"/>
      <protection hidden="1"/>
    </xf>
    <xf numFmtId="0" fontId="25" fillId="2" borderId="5" xfId="0" applyFont="1" applyFill="1" applyBorder="1" applyAlignment="1" applyProtection="1">
      <alignment horizontal="center" vertical="center" wrapText="1"/>
      <protection hidden="1"/>
    </xf>
    <xf numFmtId="0" fontId="101" fillId="2" borderId="0" xfId="0" applyFont="1" applyFill="1" applyBorder="1" applyAlignment="1" applyProtection="1">
      <alignment horizontal="center" vertical="center" wrapText="1"/>
      <protection hidden="1"/>
    </xf>
    <xf numFmtId="0" fontId="101" fillId="2" borderId="5" xfId="0" applyFont="1" applyFill="1" applyBorder="1" applyAlignment="1" applyProtection="1">
      <alignment horizontal="center" vertical="center" wrapText="1"/>
      <protection hidden="1"/>
    </xf>
    <xf numFmtId="0" fontId="0" fillId="28" borderId="0" xfId="0" applyFill="1" applyAlignment="1" applyProtection="1">
      <alignment horizontal="center"/>
      <protection hidden="1"/>
    </xf>
    <xf numFmtId="0" fontId="149" fillId="7" borderId="14" xfId="0" applyFont="1" applyFill="1" applyBorder="1" applyAlignment="1" applyProtection="1">
      <alignment horizontal="center" vertical="center"/>
      <protection hidden="1"/>
    </xf>
    <xf numFmtId="0" fontId="149" fillId="7" borderId="15" xfId="0" applyFont="1" applyFill="1" applyBorder="1" applyAlignment="1" applyProtection="1">
      <alignment horizontal="center" vertical="center"/>
      <protection hidden="1"/>
    </xf>
    <xf numFmtId="0" fontId="149" fillId="7" borderId="16" xfId="0" applyFont="1" applyFill="1" applyBorder="1" applyAlignment="1" applyProtection="1">
      <alignment horizontal="center" vertical="center"/>
      <protection hidden="1"/>
    </xf>
    <xf numFmtId="0" fontId="95" fillId="8" borderId="14" xfId="0" applyFont="1" applyFill="1" applyBorder="1" applyAlignment="1" applyProtection="1">
      <alignment horizontal="center" vertical="center"/>
      <protection hidden="1"/>
    </xf>
    <xf numFmtId="0" fontId="95" fillId="8" borderId="15" xfId="0" applyFont="1" applyFill="1" applyBorder="1" applyAlignment="1" applyProtection="1">
      <alignment horizontal="center" vertical="center"/>
      <protection hidden="1"/>
    </xf>
    <xf numFmtId="0" fontId="95" fillId="8" borderId="16" xfId="0" applyFont="1" applyFill="1" applyBorder="1" applyAlignment="1" applyProtection="1">
      <alignment horizontal="center" vertical="center"/>
      <protection hidden="1"/>
    </xf>
    <xf numFmtId="0" fontId="134" fillId="8" borderId="0" xfId="0" applyFont="1" applyFill="1" applyBorder="1" applyAlignment="1" applyProtection="1">
      <alignment horizontal="center" vertical="center" wrapText="1"/>
      <protection hidden="1"/>
    </xf>
    <xf numFmtId="0" fontId="134" fillId="8" borderId="18" xfId="0" applyFont="1" applyFill="1" applyBorder="1" applyAlignment="1" applyProtection="1">
      <alignment horizontal="center" vertical="center" wrapText="1"/>
      <protection hidden="1"/>
    </xf>
    <xf numFmtId="0" fontId="133" fillId="9" borderId="0" xfId="0" applyFont="1" applyFill="1" applyBorder="1" applyAlignment="1" applyProtection="1">
      <alignment horizontal="center" vertical="center" wrapText="1"/>
      <protection hidden="1"/>
    </xf>
    <xf numFmtId="0" fontId="133" fillId="9" borderId="5" xfId="0" applyFont="1" applyFill="1" applyBorder="1" applyAlignment="1" applyProtection="1">
      <alignment horizontal="center" vertical="center" wrapText="1"/>
      <protection hidden="1"/>
    </xf>
    <xf numFmtId="0" fontId="146" fillId="23" borderId="14" xfId="0" applyFont="1" applyFill="1" applyBorder="1" applyAlignment="1" applyProtection="1">
      <alignment horizontal="center" vertical="center"/>
      <protection hidden="1"/>
    </xf>
    <xf numFmtId="0" fontId="146" fillId="23" borderId="15" xfId="0" applyFont="1" applyFill="1" applyBorder="1" applyAlignment="1" applyProtection="1">
      <alignment horizontal="center" vertical="center"/>
      <protection hidden="1"/>
    </xf>
    <xf numFmtId="0" fontId="146" fillId="23" borderId="16" xfId="0" applyFont="1" applyFill="1" applyBorder="1" applyAlignment="1" applyProtection="1">
      <alignment horizontal="center" vertical="center"/>
      <protection hidden="1"/>
    </xf>
    <xf numFmtId="0" fontId="96" fillId="11" borderId="14" xfId="0" applyFont="1" applyFill="1" applyBorder="1" applyAlignment="1" applyProtection="1">
      <alignment horizontal="center" vertical="center"/>
      <protection hidden="1"/>
    </xf>
    <xf numFmtId="0" fontId="96" fillId="11" borderId="15" xfId="0" applyFont="1" applyFill="1" applyBorder="1" applyAlignment="1" applyProtection="1">
      <alignment horizontal="center" vertical="center"/>
      <protection hidden="1"/>
    </xf>
    <xf numFmtId="0" fontId="96" fillId="11" borderId="16" xfId="0" applyFont="1" applyFill="1" applyBorder="1" applyAlignment="1" applyProtection="1">
      <alignment horizontal="center" vertical="center"/>
      <protection hidden="1"/>
    </xf>
    <xf numFmtId="0" fontId="136" fillId="29" borderId="0" xfId="0" applyFont="1" applyFill="1" applyAlignment="1" applyProtection="1">
      <alignment horizontal="center"/>
      <protection hidden="1"/>
    </xf>
    <xf numFmtId="0" fontId="146" fillId="14" borderId="20" xfId="0" applyFont="1" applyFill="1" applyBorder="1" applyAlignment="1" applyProtection="1">
      <alignment horizontal="center" vertical="center"/>
      <protection hidden="1"/>
    </xf>
    <xf numFmtId="0" fontId="146" fillId="14" borderId="18" xfId="0" applyFont="1" applyFill="1" applyBorder="1" applyAlignment="1" applyProtection="1">
      <alignment horizontal="center" vertical="center"/>
      <protection hidden="1"/>
    </xf>
    <xf numFmtId="0" fontId="146" fillId="14" borderId="21" xfId="0" applyFont="1" applyFill="1" applyBorder="1" applyAlignment="1" applyProtection="1">
      <alignment horizontal="center" vertical="center"/>
      <protection hidden="1"/>
    </xf>
    <xf numFmtId="0" fontId="147" fillId="33" borderId="19" xfId="0" applyFont="1" applyFill="1" applyBorder="1" applyAlignment="1" applyProtection="1">
      <alignment horizontal="center" vertical="center"/>
      <protection hidden="1"/>
    </xf>
    <xf numFmtId="0" fontId="148" fillId="17" borderId="14" xfId="0" applyFont="1" applyFill="1" applyBorder="1" applyAlignment="1" applyProtection="1">
      <alignment horizontal="center" vertical="center"/>
      <protection hidden="1"/>
    </xf>
    <xf numFmtId="0" fontId="148" fillId="17" borderId="15" xfId="0" applyFont="1" applyFill="1" applyBorder="1" applyAlignment="1" applyProtection="1">
      <alignment horizontal="center" vertical="center"/>
      <protection hidden="1"/>
    </xf>
    <xf numFmtId="0" fontId="148" fillId="17" borderId="16" xfId="0" applyFont="1" applyFill="1" applyBorder="1" applyAlignment="1" applyProtection="1">
      <alignment horizontal="center" vertical="center"/>
      <protection hidden="1"/>
    </xf>
    <xf numFmtId="0" fontId="16" fillId="2" borderId="0" xfId="0" applyFont="1" applyFill="1" applyAlignment="1" applyProtection="1">
      <alignment horizontal="center"/>
      <protection hidden="1"/>
    </xf>
    <xf numFmtId="17" fontId="15" fillId="8" borderId="71" xfId="0" applyNumberFormat="1" applyFont="1" applyFill="1" applyBorder="1" applyAlignment="1" applyProtection="1">
      <alignment horizontal="center" vertical="center"/>
      <protection hidden="1"/>
    </xf>
    <xf numFmtId="17" fontId="15" fillId="8" borderId="32" xfId="0" applyNumberFormat="1" applyFont="1" applyFill="1" applyBorder="1" applyAlignment="1" applyProtection="1">
      <alignment horizontal="center" vertical="center"/>
      <protection hidden="1"/>
    </xf>
    <xf numFmtId="17" fontId="15" fillId="8" borderId="72" xfId="0" applyNumberFormat="1" applyFont="1" applyFill="1" applyBorder="1" applyAlignment="1" applyProtection="1">
      <alignment horizontal="center" vertical="center"/>
      <protection hidden="1"/>
    </xf>
    <xf numFmtId="17" fontId="14" fillId="21" borderId="71" xfId="0" applyNumberFormat="1" applyFont="1" applyFill="1" applyBorder="1" applyAlignment="1" applyProtection="1">
      <alignment horizontal="center" vertical="center"/>
      <protection hidden="1"/>
    </xf>
    <xf numFmtId="17" fontId="14" fillId="21" borderId="32" xfId="0" applyNumberFormat="1" applyFont="1" applyFill="1" applyBorder="1" applyAlignment="1" applyProtection="1">
      <alignment horizontal="center" vertical="center"/>
      <protection hidden="1"/>
    </xf>
    <xf numFmtId="17" fontId="14" fillId="21" borderId="72" xfId="0" applyNumberFormat="1" applyFont="1" applyFill="1" applyBorder="1" applyAlignment="1" applyProtection="1">
      <alignment horizontal="center" vertical="center"/>
      <protection hidden="1"/>
    </xf>
    <xf numFmtId="17" fontId="16" fillId="9" borderId="71" xfId="0" applyNumberFormat="1" applyFont="1" applyFill="1" applyBorder="1" applyAlignment="1" applyProtection="1">
      <alignment horizontal="center" vertical="center"/>
      <protection hidden="1"/>
    </xf>
    <xf numFmtId="17" fontId="16" fillId="9" borderId="32" xfId="0" applyNumberFormat="1" applyFont="1" applyFill="1" applyBorder="1" applyAlignment="1" applyProtection="1">
      <alignment horizontal="center" vertical="center"/>
      <protection hidden="1"/>
    </xf>
    <xf numFmtId="17" fontId="16" fillId="9" borderId="72" xfId="0" applyNumberFormat="1" applyFont="1" applyFill="1" applyBorder="1" applyAlignment="1" applyProtection="1">
      <alignment horizontal="center" vertical="center"/>
      <protection hidden="1"/>
    </xf>
    <xf numFmtId="17" fontId="118" fillId="11" borderId="71" xfId="0" applyNumberFormat="1" applyFont="1" applyFill="1" applyBorder="1" applyAlignment="1" applyProtection="1">
      <alignment horizontal="center" vertical="center"/>
      <protection hidden="1"/>
    </xf>
    <xf numFmtId="17" fontId="118" fillId="11" borderId="32" xfId="0" applyNumberFormat="1" applyFont="1" applyFill="1" applyBorder="1" applyAlignment="1" applyProtection="1">
      <alignment horizontal="center" vertical="center"/>
      <protection hidden="1"/>
    </xf>
    <xf numFmtId="17" fontId="118" fillId="11" borderId="72" xfId="0" applyNumberFormat="1" applyFont="1" applyFill="1" applyBorder="1" applyAlignment="1" applyProtection="1">
      <alignment horizontal="center" vertical="center"/>
      <protection hidden="1"/>
    </xf>
    <xf numFmtId="0" fontId="117" fillId="11" borderId="27" xfId="0" applyFont="1" applyFill="1" applyBorder="1" applyAlignment="1" applyProtection="1">
      <alignment horizontal="center" vertical="center"/>
      <protection hidden="1"/>
    </xf>
    <xf numFmtId="0" fontId="9" fillId="0" borderId="56" xfId="0" applyFont="1" applyBorder="1" applyAlignment="1" applyProtection="1">
      <alignment horizontal="center" vertical="center" wrapText="1"/>
      <protection hidden="1"/>
    </xf>
    <xf numFmtId="0" fontId="9" fillId="0" borderId="59" xfId="0" applyFont="1" applyBorder="1" applyAlignment="1" applyProtection="1">
      <alignment horizontal="center" vertical="center" wrapText="1"/>
      <protection hidden="1"/>
    </xf>
    <xf numFmtId="0" fontId="11" fillId="0" borderId="57" xfId="0" applyFont="1" applyBorder="1" applyAlignment="1" applyProtection="1">
      <alignment horizontal="center" vertical="center" wrapText="1"/>
      <protection hidden="1"/>
    </xf>
    <xf numFmtId="0" fontId="11" fillId="0" borderId="60" xfId="0" applyFont="1" applyBorder="1" applyAlignment="1" applyProtection="1">
      <alignment horizontal="center" vertical="center" wrapText="1"/>
      <protection hidden="1"/>
    </xf>
    <xf numFmtId="0" fontId="11" fillId="0" borderId="49" xfId="0" applyFont="1" applyBorder="1" applyAlignment="1" applyProtection="1">
      <alignment horizontal="center" vertical="center" wrapText="1"/>
      <protection hidden="1"/>
    </xf>
    <xf numFmtId="0" fontId="11" fillId="0" borderId="46" xfId="0" applyFont="1" applyBorder="1" applyAlignment="1" applyProtection="1">
      <alignment horizontal="center" vertical="center" wrapText="1"/>
      <protection hidden="1"/>
    </xf>
    <xf numFmtId="0" fontId="14" fillId="2" borderId="17" xfId="0" applyFont="1" applyFill="1" applyBorder="1" applyAlignment="1" applyProtection="1">
      <alignment horizontal="center" vertical="center" wrapText="1"/>
      <protection hidden="1"/>
    </xf>
    <xf numFmtId="0" fontId="14" fillId="2" borderId="43" xfId="0" applyFont="1" applyFill="1" applyBorder="1" applyAlignment="1" applyProtection="1">
      <alignment horizontal="center" vertical="center" wrapText="1"/>
      <protection hidden="1"/>
    </xf>
    <xf numFmtId="0" fontId="14" fillId="2" borderId="19" xfId="0" applyFont="1" applyFill="1" applyBorder="1" applyAlignment="1" applyProtection="1">
      <alignment horizontal="center" vertical="center" wrapText="1"/>
      <protection hidden="1"/>
    </xf>
    <xf numFmtId="0" fontId="17" fillId="2" borderId="13" xfId="0" applyFont="1" applyFill="1" applyBorder="1" applyAlignment="1" applyProtection="1">
      <alignment horizontal="center" vertical="center" wrapText="1"/>
      <protection hidden="1"/>
    </xf>
    <xf numFmtId="0" fontId="16" fillId="2" borderId="13" xfId="0" applyFont="1" applyFill="1" applyBorder="1" applyAlignment="1" applyProtection="1">
      <alignment horizontal="center" vertical="center" wrapText="1"/>
      <protection hidden="1"/>
    </xf>
    <xf numFmtId="0" fontId="69" fillId="2" borderId="13" xfId="0" applyFont="1" applyFill="1" applyBorder="1" applyAlignment="1" applyProtection="1">
      <alignment horizontal="center" vertical="center" wrapText="1"/>
      <protection hidden="1"/>
    </xf>
    <xf numFmtId="0" fontId="96" fillId="2" borderId="14" xfId="0" applyFont="1" applyFill="1" applyBorder="1" applyAlignment="1" applyProtection="1">
      <alignment horizontal="center" vertical="center"/>
      <protection hidden="1"/>
    </xf>
    <xf numFmtId="0" fontId="96" fillId="2" borderId="15" xfId="0" applyFont="1" applyFill="1" applyBorder="1" applyAlignment="1" applyProtection="1">
      <alignment horizontal="center" vertical="center"/>
      <protection hidden="1"/>
    </xf>
    <xf numFmtId="0" fontId="96" fillId="2" borderId="16" xfId="0" applyFont="1" applyFill="1" applyBorder="1" applyAlignment="1" applyProtection="1">
      <alignment horizontal="center" vertical="center"/>
      <protection hidden="1"/>
    </xf>
    <xf numFmtId="0" fontId="15" fillId="2" borderId="13" xfId="0" applyFont="1" applyFill="1" applyBorder="1" applyAlignment="1" applyProtection="1">
      <alignment horizontal="center" vertical="center" wrapText="1"/>
      <protection hidden="1"/>
    </xf>
    <xf numFmtId="0" fontId="43" fillId="2" borderId="13" xfId="0" applyFont="1" applyFill="1" applyBorder="1" applyAlignment="1" applyProtection="1">
      <alignment horizontal="center" vertical="center"/>
      <protection hidden="1"/>
    </xf>
    <xf numFmtId="0" fontId="2" fillId="2" borderId="13" xfId="0" applyFont="1" applyFill="1" applyBorder="1" applyAlignment="1" applyProtection="1">
      <alignment horizontal="center" vertical="center"/>
      <protection hidden="1"/>
    </xf>
    <xf numFmtId="0" fontId="14" fillId="2" borderId="13" xfId="0" applyFont="1" applyFill="1" applyBorder="1" applyAlignment="1" applyProtection="1">
      <alignment horizontal="center" vertical="center" wrapText="1"/>
      <protection hidden="1"/>
    </xf>
    <xf numFmtId="0" fontId="13" fillId="2" borderId="13" xfId="0" applyFont="1" applyFill="1" applyBorder="1" applyAlignment="1" applyProtection="1">
      <alignment horizontal="center" vertical="center" wrapText="1"/>
      <protection hidden="1"/>
    </xf>
    <xf numFmtId="0" fontId="68" fillId="2" borderId="13" xfId="0" applyFont="1" applyFill="1" applyBorder="1" applyAlignment="1" applyProtection="1">
      <alignment horizontal="center" vertical="center" wrapText="1"/>
      <protection hidden="1"/>
    </xf>
    <xf numFmtId="0" fontId="77" fillId="2" borderId="13" xfId="0" applyFont="1" applyFill="1" applyBorder="1" applyAlignment="1" applyProtection="1">
      <alignment horizontal="center" vertical="center" wrapText="1"/>
      <protection hidden="1"/>
    </xf>
    <xf numFmtId="0" fontId="23" fillId="2" borderId="13" xfId="0" applyFont="1" applyFill="1" applyBorder="1" applyAlignment="1" applyProtection="1">
      <alignment horizontal="center" vertical="center" wrapText="1"/>
      <protection hidden="1"/>
    </xf>
    <xf numFmtId="0" fontId="40" fillId="2" borderId="24" xfId="0" applyFont="1" applyFill="1" applyBorder="1" applyAlignment="1" applyProtection="1">
      <alignment horizontal="center" vertical="center"/>
      <protection hidden="1"/>
    </xf>
    <xf numFmtId="0" fontId="40" fillId="2" borderId="44" xfId="0" applyFont="1" applyFill="1" applyBorder="1" applyAlignment="1" applyProtection="1">
      <alignment horizontal="center" vertical="center"/>
      <protection hidden="1"/>
    </xf>
    <xf numFmtId="0" fontId="40" fillId="2" borderId="22" xfId="0" applyFont="1" applyFill="1" applyBorder="1" applyAlignment="1" applyProtection="1">
      <alignment horizontal="center" vertical="center"/>
      <protection hidden="1"/>
    </xf>
    <xf numFmtId="0" fontId="67" fillId="2" borderId="13" xfId="0" applyFont="1" applyFill="1" applyBorder="1" applyAlignment="1" applyProtection="1">
      <alignment horizontal="center" vertical="center" wrapText="1"/>
      <protection hidden="1"/>
    </xf>
    <xf numFmtId="0" fontId="95" fillId="2" borderId="17" xfId="0" applyFont="1" applyFill="1" applyBorder="1" applyAlignment="1" applyProtection="1">
      <alignment horizontal="center" vertical="center" wrapText="1"/>
      <protection hidden="1"/>
    </xf>
    <xf numFmtId="0" fontId="95" fillId="2" borderId="43" xfId="0" applyFont="1" applyFill="1" applyBorder="1" applyAlignment="1" applyProtection="1">
      <alignment horizontal="center" vertical="center" wrapText="1"/>
      <protection hidden="1"/>
    </xf>
    <xf numFmtId="0" fontId="95" fillId="2" borderId="19" xfId="0" applyFont="1" applyFill="1" applyBorder="1" applyAlignment="1" applyProtection="1">
      <alignment horizontal="center" vertical="center" wrapText="1"/>
      <protection hidden="1"/>
    </xf>
    <xf numFmtId="0" fontId="111" fillId="2" borderId="0" xfId="0" applyFont="1" applyFill="1" applyBorder="1" applyAlignment="1" applyProtection="1">
      <alignment horizontal="center" vertical="center" wrapText="1"/>
      <protection hidden="1"/>
    </xf>
    <xf numFmtId="0" fontId="111" fillId="2" borderId="5" xfId="0" applyFont="1" applyFill="1" applyBorder="1" applyAlignment="1" applyProtection="1">
      <alignment horizontal="center" vertical="center" wrapText="1"/>
      <protection hidden="1"/>
    </xf>
    <xf numFmtId="0" fontId="70" fillId="2" borderId="14" xfId="0" applyFont="1" applyFill="1" applyBorder="1" applyAlignment="1" applyProtection="1">
      <alignment horizontal="center" vertical="center"/>
      <protection hidden="1"/>
    </xf>
    <xf numFmtId="0" fontId="70" fillId="2" borderId="15" xfId="0" applyFont="1" applyFill="1" applyBorder="1" applyAlignment="1" applyProtection="1">
      <alignment horizontal="center" vertical="center"/>
      <protection hidden="1"/>
    </xf>
    <xf numFmtId="0" fontId="42" fillId="2" borderId="13" xfId="0" applyFont="1" applyFill="1" applyBorder="1" applyAlignment="1" applyProtection="1">
      <alignment horizontal="center" vertical="center"/>
      <protection hidden="1"/>
    </xf>
    <xf numFmtId="0" fontId="22" fillId="2" borderId="13" xfId="0" applyFont="1" applyFill="1" applyBorder="1" applyAlignment="1" applyProtection="1">
      <alignment horizontal="center" vertical="center" wrapText="1"/>
      <protection hidden="1"/>
    </xf>
    <xf numFmtId="0" fontId="71" fillId="2" borderId="13" xfId="0" applyFont="1" applyFill="1" applyBorder="1" applyAlignment="1" applyProtection="1">
      <alignment horizontal="center" vertical="center" wrapText="1"/>
      <protection hidden="1"/>
    </xf>
    <xf numFmtId="0" fontId="72" fillId="2" borderId="13" xfId="0" applyFont="1" applyFill="1" applyBorder="1" applyAlignment="1" applyProtection="1">
      <alignment horizontal="center" vertical="center" wrapText="1"/>
      <protection hidden="1"/>
    </xf>
    <xf numFmtId="0" fontId="73" fillId="2" borderId="13" xfId="0" applyFont="1" applyFill="1" applyBorder="1" applyAlignment="1" applyProtection="1">
      <alignment horizontal="center" vertical="center" wrapText="1"/>
      <protection hidden="1"/>
    </xf>
    <xf numFmtId="0" fontId="42" fillId="2" borderId="17" xfId="0" applyFont="1" applyFill="1" applyBorder="1" applyAlignment="1" applyProtection="1">
      <alignment horizontal="center" vertical="center" wrapText="1"/>
      <protection hidden="1"/>
    </xf>
    <xf numFmtId="0" fontId="42" fillId="2" borderId="19" xfId="0" applyFont="1" applyFill="1" applyBorder="1" applyAlignment="1" applyProtection="1">
      <alignment horizontal="center" vertical="center" wrapText="1"/>
      <protection hidden="1"/>
    </xf>
    <xf numFmtId="0" fontId="141" fillId="2" borderId="13" xfId="0" applyFont="1" applyFill="1" applyBorder="1" applyAlignment="1" applyProtection="1">
      <alignment horizontal="center" vertical="center" wrapText="1"/>
      <protection hidden="1"/>
    </xf>
    <xf numFmtId="0" fontId="142" fillId="2" borderId="13" xfId="0" applyFont="1" applyFill="1" applyBorder="1" applyAlignment="1" applyProtection="1">
      <alignment horizontal="center" vertical="center"/>
      <protection hidden="1"/>
    </xf>
    <xf numFmtId="0" fontId="143" fillId="2" borderId="13" xfId="0" applyFont="1" applyFill="1" applyBorder="1" applyAlignment="1" applyProtection="1">
      <alignment horizontal="center" vertical="center"/>
      <protection hidden="1"/>
    </xf>
    <xf numFmtId="0" fontId="125" fillId="2" borderId="17" xfId="0" applyFont="1" applyFill="1" applyBorder="1" applyAlignment="1" applyProtection="1">
      <alignment horizontal="center" vertical="center" wrapText="1"/>
      <protection hidden="1"/>
    </xf>
    <xf numFmtId="0" fontId="125" fillId="2" borderId="43" xfId="0" applyFont="1" applyFill="1" applyBorder="1" applyAlignment="1" applyProtection="1">
      <alignment horizontal="center" vertical="center" wrapText="1"/>
      <protection hidden="1"/>
    </xf>
    <xf numFmtId="0" fontId="125" fillId="2" borderId="19" xfId="0" applyFont="1" applyFill="1" applyBorder="1" applyAlignment="1" applyProtection="1">
      <alignment horizontal="center" vertical="center" wrapText="1"/>
      <protection hidden="1"/>
    </xf>
    <xf numFmtId="0" fontId="42" fillId="2" borderId="13" xfId="0" applyFont="1" applyFill="1" applyBorder="1" applyAlignment="1" applyProtection="1">
      <alignment horizontal="center" vertical="center" wrapText="1"/>
      <protection hidden="1"/>
    </xf>
    <xf numFmtId="0" fontId="139" fillId="2" borderId="13" xfId="0" applyFont="1" applyFill="1" applyBorder="1" applyAlignment="1" applyProtection="1">
      <alignment horizontal="center" vertical="center" wrapText="1"/>
      <protection hidden="1"/>
    </xf>
    <xf numFmtId="0" fontId="132" fillId="2" borderId="13" xfId="0" applyFont="1" applyFill="1" applyBorder="1" applyAlignment="1" applyProtection="1">
      <alignment horizontal="center" vertical="center" wrapText="1"/>
      <protection hidden="1"/>
    </xf>
    <xf numFmtId="0" fontId="138" fillId="2" borderId="13" xfId="0" applyFont="1" applyFill="1" applyBorder="1" applyAlignment="1" applyProtection="1">
      <alignment horizontal="center" vertical="center" wrapText="1"/>
      <protection hidden="1"/>
    </xf>
    <xf numFmtId="0" fontId="137" fillId="2" borderId="13" xfId="0" applyFont="1" applyFill="1" applyBorder="1" applyAlignment="1" applyProtection="1">
      <alignment horizontal="center" vertical="center" wrapText="1"/>
      <protection hidden="1"/>
    </xf>
    <xf numFmtId="0" fontId="140" fillId="2" borderId="13" xfId="0" applyFont="1" applyFill="1" applyBorder="1" applyAlignment="1" applyProtection="1">
      <alignment horizontal="center" vertical="center" wrapText="1"/>
      <protection hidden="1"/>
    </xf>
    <xf numFmtId="0" fontId="130" fillId="2" borderId="13" xfId="0" applyFont="1" applyFill="1" applyBorder="1" applyAlignment="1" applyProtection="1">
      <alignment horizontal="center" vertical="center" wrapText="1"/>
      <protection hidden="1"/>
    </xf>
    <xf numFmtId="0" fontId="128" fillId="2" borderId="13" xfId="0" applyFont="1" applyFill="1" applyBorder="1" applyAlignment="1" applyProtection="1">
      <alignment horizontal="center" vertical="center" wrapText="1"/>
      <protection hidden="1"/>
    </xf>
    <xf numFmtId="0" fontId="78" fillId="2" borderId="13" xfId="0" applyFont="1" applyFill="1" applyBorder="1" applyAlignment="1" applyProtection="1">
      <alignment horizontal="center" vertical="center" wrapText="1"/>
      <protection hidden="1"/>
    </xf>
    <xf numFmtId="0" fontId="125" fillId="2" borderId="13" xfId="0" applyFont="1" applyFill="1" applyBorder="1" applyAlignment="1" applyProtection="1">
      <alignment horizontal="center" vertical="center" wrapText="1"/>
      <protection hidden="1"/>
    </xf>
    <xf numFmtId="0" fontId="129" fillId="2" borderId="13" xfId="0" applyFont="1" applyFill="1" applyBorder="1" applyAlignment="1" applyProtection="1">
      <alignment horizontal="center" vertical="center" wrapText="1"/>
      <protection hidden="1"/>
    </xf>
    <xf numFmtId="0" fontId="126" fillId="2" borderId="13" xfId="0" applyFont="1" applyFill="1" applyBorder="1" applyAlignment="1" applyProtection="1">
      <alignment horizontal="center" vertical="center" wrapText="1"/>
      <protection hidden="1"/>
    </xf>
    <xf numFmtId="0" fontId="127" fillId="2" borderId="13" xfId="0" applyFont="1" applyFill="1" applyBorder="1" applyAlignment="1" applyProtection="1">
      <alignment horizontal="center" vertical="center" wrapText="1"/>
      <protection hidden="1"/>
    </xf>
    <xf numFmtId="9" fontId="28" fillId="2" borderId="13" xfId="0" applyNumberFormat="1" applyFont="1" applyFill="1" applyBorder="1" applyAlignment="1" applyProtection="1">
      <alignment horizontal="center" vertical="center"/>
      <protection hidden="1"/>
    </xf>
    <xf numFmtId="0" fontId="144" fillId="2" borderId="13" xfId="0" applyFont="1" applyFill="1" applyBorder="1" applyAlignment="1" applyProtection="1">
      <alignment horizontal="center" vertical="center"/>
      <protection hidden="1"/>
    </xf>
    <xf numFmtId="0" fontId="141" fillId="2" borderId="13" xfId="0" applyFont="1" applyFill="1" applyBorder="1" applyAlignment="1" applyProtection="1">
      <alignment horizontal="center" vertical="center"/>
      <protection hidden="1"/>
    </xf>
    <xf numFmtId="0" fontId="113" fillId="19" borderId="0" xfId="0" applyFont="1" applyFill="1" applyAlignment="1" applyProtection="1">
      <alignment horizontal="center"/>
      <protection hidden="1"/>
    </xf>
    <xf numFmtId="0" fontId="65" fillId="0" borderId="33" xfId="0" applyFont="1" applyBorder="1" applyAlignment="1" applyProtection="1">
      <alignment horizontal="center" vertical="center" wrapText="1"/>
      <protection hidden="1"/>
    </xf>
    <xf numFmtId="0" fontId="65" fillId="0" borderId="32" xfId="0" applyFont="1" applyBorder="1" applyAlignment="1" applyProtection="1">
      <alignment horizontal="center" vertical="center" wrapText="1"/>
      <protection hidden="1"/>
    </xf>
    <xf numFmtId="0" fontId="65" fillId="0" borderId="31" xfId="0" applyFont="1" applyBorder="1" applyAlignment="1" applyProtection="1">
      <alignment horizontal="center" vertical="center" wrapText="1"/>
      <protection hidden="1"/>
    </xf>
    <xf numFmtId="0" fontId="65" fillId="0" borderId="28" xfId="0" applyFont="1" applyBorder="1" applyAlignment="1" applyProtection="1">
      <alignment horizontal="center" vertical="center" wrapText="1"/>
      <protection hidden="1"/>
    </xf>
    <xf numFmtId="0" fontId="65" fillId="0" borderId="27" xfId="0" applyFont="1" applyBorder="1" applyAlignment="1" applyProtection="1">
      <alignment horizontal="center" vertical="center" wrapText="1"/>
      <protection hidden="1"/>
    </xf>
    <xf numFmtId="0" fontId="65" fillId="0" borderId="26" xfId="0" applyFont="1" applyBorder="1" applyAlignment="1" applyProtection="1">
      <alignment horizontal="center" vertical="center" wrapText="1"/>
      <protection hidden="1"/>
    </xf>
    <xf numFmtId="0" fontId="114" fillId="0" borderId="57" xfId="0" applyFont="1" applyFill="1" applyBorder="1" applyAlignment="1" applyProtection="1">
      <alignment horizontal="center" vertical="center" wrapText="1"/>
      <protection hidden="1"/>
    </xf>
    <xf numFmtId="0" fontId="114" fillId="0" borderId="60" xfId="0" applyFont="1" applyFill="1" applyBorder="1" applyAlignment="1" applyProtection="1">
      <alignment horizontal="center" vertical="center" wrapText="1"/>
      <protection hidden="1"/>
    </xf>
    <xf numFmtId="0" fontId="116" fillId="0" borderId="70" xfId="0" applyFont="1" applyBorder="1" applyAlignment="1" applyProtection="1">
      <alignment horizontal="center" vertical="center"/>
      <protection locked="0"/>
    </xf>
    <xf numFmtId="0" fontId="116" fillId="0" borderId="69" xfId="0" applyFont="1" applyBorder="1" applyAlignment="1" applyProtection="1">
      <alignment horizontal="center" vertical="center"/>
      <protection locked="0"/>
    </xf>
    <xf numFmtId="0" fontId="18" fillId="19" borderId="53" xfId="0" applyFont="1" applyFill="1" applyBorder="1" applyAlignment="1" applyProtection="1">
      <alignment horizontal="center" vertical="center"/>
      <protection hidden="1"/>
    </xf>
    <xf numFmtId="0" fontId="18" fillId="19" borderId="54" xfId="0" applyFont="1" applyFill="1" applyBorder="1" applyAlignment="1" applyProtection="1">
      <alignment horizontal="center" vertical="center"/>
      <protection hidden="1"/>
    </xf>
    <xf numFmtId="0" fontId="46" fillId="19" borderId="52" xfId="0" applyFont="1" applyFill="1" applyBorder="1" applyAlignment="1" applyProtection="1">
      <alignment horizontal="center" vertical="center"/>
      <protection hidden="1"/>
    </xf>
    <xf numFmtId="0" fontId="46" fillId="19" borderId="53" xfId="0" applyFont="1" applyFill="1" applyBorder="1" applyAlignment="1" applyProtection="1">
      <alignment horizontal="center" vertical="center"/>
      <protection hidden="1"/>
    </xf>
    <xf numFmtId="0" fontId="18" fillId="19" borderId="0" xfId="0" applyFont="1" applyFill="1" applyBorder="1" applyAlignment="1" applyProtection="1">
      <alignment horizontal="center" vertical="center"/>
      <protection hidden="1"/>
    </xf>
    <xf numFmtId="0" fontId="38" fillId="2" borderId="19" xfId="0" applyFont="1" applyFill="1" applyBorder="1" applyAlignment="1" applyProtection="1">
      <alignment horizontal="center" vertical="center" wrapText="1"/>
      <protection hidden="1"/>
    </xf>
    <xf numFmtId="0" fontId="114" fillId="0" borderId="56" xfId="0" applyFont="1" applyFill="1" applyBorder="1" applyAlignment="1" applyProtection="1">
      <alignment horizontal="center" vertical="center" wrapText="1"/>
      <protection hidden="1"/>
    </xf>
    <xf numFmtId="0" fontId="114" fillId="0" borderId="59" xfId="0" applyFont="1" applyFill="1" applyBorder="1" applyAlignment="1" applyProtection="1">
      <alignment horizontal="center" vertical="center" wrapText="1"/>
      <protection hidden="1"/>
    </xf>
    <xf numFmtId="0" fontId="11" fillId="0" borderId="62" xfId="0" applyFont="1" applyBorder="1" applyAlignment="1" applyProtection="1">
      <alignment horizontal="center" vertical="center"/>
      <protection hidden="1"/>
    </xf>
    <xf numFmtId="0" fontId="11" fillId="0" borderId="63" xfId="0" applyFont="1" applyBorder="1" applyAlignment="1" applyProtection="1">
      <alignment horizontal="center" vertical="center"/>
      <protection hidden="1"/>
    </xf>
    <xf numFmtId="0" fontId="11" fillId="0" borderId="64" xfId="0" applyFont="1" applyBorder="1" applyAlignment="1" applyProtection="1">
      <alignment horizontal="center" vertical="center"/>
      <protection hidden="1"/>
    </xf>
    <xf numFmtId="0" fontId="74" fillId="19" borderId="0" xfId="0" applyFont="1" applyFill="1" applyBorder="1" applyAlignment="1" applyProtection="1">
      <alignment horizontal="center" vertical="center"/>
      <protection hidden="1"/>
    </xf>
    <xf numFmtId="0" fontId="46" fillId="19" borderId="52" xfId="0" applyFont="1" applyFill="1" applyBorder="1" applyAlignment="1" applyProtection="1">
      <alignment horizontal="right" vertical="center"/>
      <protection hidden="1"/>
    </xf>
    <xf numFmtId="0" fontId="46" fillId="19" borderId="53" xfId="0" applyFont="1" applyFill="1" applyBorder="1" applyAlignment="1" applyProtection="1">
      <alignment horizontal="right" vertical="center"/>
      <protection hidden="1"/>
    </xf>
    <xf numFmtId="0" fontId="115" fillId="0" borderId="57" xfId="0" applyFont="1" applyFill="1" applyBorder="1" applyAlignment="1" applyProtection="1">
      <alignment horizontal="center" vertical="center" wrapText="1"/>
      <protection hidden="1"/>
    </xf>
    <xf numFmtId="0" fontId="115" fillId="0" borderId="60" xfId="0" applyFont="1" applyFill="1" applyBorder="1" applyAlignment="1" applyProtection="1">
      <alignment horizontal="center" vertical="center" wrapText="1"/>
      <protection hidden="1"/>
    </xf>
    <xf numFmtId="0" fontId="114" fillId="0" borderId="58" xfId="0" applyFont="1" applyFill="1" applyBorder="1" applyAlignment="1" applyProtection="1">
      <alignment horizontal="center" vertical="center" wrapText="1"/>
      <protection hidden="1"/>
    </xf>
    <xf numFmtId="0" fontId="114" fillId="0" borderId="61" xfId="0" applyFont="1" applyFill="1" applyBorder="1" applyAlignment="1" applyProtection="1">
      <alignment horizontal="center" vertical="center" wrapText="1"/>
      <protection hidden="1"/>
    </xf>
    <xf numFmtId="0" fontId="131" fillId="0" borderId="0" xfId="0" applyFont="1" applyAlignment="1" applyProtection="1">
      <alignment horizontal="center" vertical="center"/>
      <protection hidden="1"/>
    </xf>
    <xf numFmtId="9" fontId="1" fillId="19" borderId="1" xfId="0" applyNumberFormat="1" applyFont="1" applyFill="1" applyBorder="1" applyAlignment="1" applyProtection="1">
      <alignment horizontal="center" vertical="center"/>
      <protection hidden="1"/>
    </xf>
    <xf numFmtId="2" fontId="50" fillId="0" borderId="12" xfId="3" applyNumberFormat="1" applyFont="1" applyBorder="1" applyAlignment="1" applyProtection="1">
      <alignment horizontal="right" vertical="center"/>
      <protection hidden="1"/>
    </xf>
    <xf numFmtId="2" fontId="50" fillId="0" borderId="25" xfId="3" applyNumberFormat="1" applyFont="1" applyBorder="1" applyAlignment="1" applyProtection="1">
      <alignment horizontal="right" vertical="center"/>
      <protection hidden="1"/>
    </xf>
    <xf numFmtId="2" fontId="50" fillId="0" borderId="23" xfId="3" applyNumberFormat="1" applyFont="1" applyBorder="1" applyAlignment="1" applyProtection="1">
      <alignment horizontal="right" vertical="center"/>
      <protection hidden="1"/>
    </xf>
    <xf numFmtId="0" fontId="9" fillId="0" borderId="12" xfId="0" applyFont="1" applyBorder="1" applyAlignment="1" applyProtection="1">
      <alignment horizontal="right" vertical="center"/>
      <protection hidden="1"/>
    </xf>
    <xf numFmtId="0" fontId="9" fillId="0" borderId="25" xfId="0" applyFont="1" applyBorder="1" applyAlignment="1" applyProtection="1">
      <alignment horizontal="right" vertical="center"/>
      <protection hidden="1"/>
    </xf>
    <xf numFmtId="0" fontId="9" fillId="0" borderId="23" xfId="0" applyFont="1" applyBorder="1" applyAlignment="1" applyProtection="1">
      <alignment horizontal="right" vertical="center"/>
      <protection hidden="1"/>
    </xf>
    <xf numFmtId="0" fontId="44" fillId="0" borderId="12" xfId="0" applyFont="1" applyBorder="1" applyAlignment="1" applyProtection="1">
      <alignment horizontal="left" vertical="center"/>
      <protection hidden="1"/>
    </xf>
    <xf numFmtId="0" fontId="44" fillId="0" borderId="25" xfId="0" applyFont="1" applyBorder="1" applyAlignment="1" applyProtection="1">
      <alignment horizontal="left" vertical="center"/>
      <protection hidden="1"/>
    </xf>
    <xf numFmtId="0" fontId="44" fillId="0" borderId="23" xfId="0" applyFont="1" applyBorder="1" applyAlignment="1" applyProtection="1">
      <alignment horizontal="left" vertical="center"/>
      <protection hidden="1"/>
    </xf>
    <xf numFmtId="1" fontId="9" fillId="0" borderId="6" xfId="0" applyNumberFormat="1" applyFont="1" applyBorder="1" applyAlignment="1" applyProtection="1">
      <alignment horizontal="right" vertical="center"/>
      <protection hidden="1"/>
    </xf>
    <xf numFmtId="1" fontId="9" fillId="0" borderId="7" xfId="0" applyNumberFormat="1" applyFont="1" applyBorder="1" applyAlignment="1" applyProtection="1">
      <alignment horizontal="right" vertical="center"/>
      <protection hidden="1"/>
    </xf>
    <xf numFmtId="1" fontId="9" fillId="0" borderId="8" xfId="0" applyNumberFormat="1" applyFont="1" applyBorder="1" applyAlignment="1" applyProtection="1">
      <alignment horizontal="right" vertical="center"/>
      <protection hidden="1"/>
    </xf>
    <xf numFmtId="1" fontId="9" fillId="0" borderId="11" xfId="0" applyNumberFormat="1" applyFont="1" applyBorder="1" applyAlignment="1" applyProtection="1">
      <alignment horizontal="right" vertical="center"/>
      <protection hidden="1"/>
    </xf>
    <xf numFmtId="1" fontId="9" fillId="0" borderId="0" xfId="0" applyNumberFormat="1" applyFont="1" applyBorder="1" applyAlignment="1" applyProtection="1">
      <alignment horizontal="right" vertical="center"/>
      <protection hidden="1"/>
    </xf>
    <xf numFmtId="1" fontId="9" fillId="0" borderId="10" xfId="0" applyNumberFormat="1" applyFont="1" applyBorder="1" applyAlignment="1" applyProtection="1">
      <alignment horizontal="right" vertical="center"/>
      <protection hidden="1"/>
    </xf>
    <xf numFmtId="1" fontId="9" fillId="0" borderId="2" xfId="0" applyNumberFormat="1" applyFont="1" applyBorder="1" applyAlignment="1" applyProtection="1">
      <alignment horizontal="right" vertical="center"/>
      <protection hidden="1"/>
    </xf>
    <xf numFmtId="1" fontId="9" fillId="0" borderId="5" xfId="0" applyNumberFormat="1" applyFont="1" applyBorder="1" applyAlignment="1" applyProtection="1">
      <alignment horizontal="right" vertical="center"/>
      <protection hidden="1"/>
    </xf>
    <xf numFmtId="1" fontId="9" fillId="0" borderId="9" xfId="0" applyNumberFormat="1" applyFont="1" applyBorder="1" applyAlignment="1" applyProtection="1">
      <alignment horizontal="right" vertical="center"/>
      <protection hidden="1"/>
    </xf>
    <xf numFmtId="0" fontId="1" fillId="19" borderId="1" xfId="0" applyNumberFormat="1" applyFont="1" applyFill="1" applyBorder="1" applyAlignment="1" applyProtection="1">
      <alignment horizontal="center" vertical="center"/>
      <protection hidden="1"/>
    </xf>
    <xf numFmtId="1" fontId="9" fillId="0" borderId="12" xfId="0" applyNumberFormat="1" applyFont="1" applyBorder="1" applyAlignment="1" applyProtection="1">
      <alignment horizontal="right" vertical="center"/>
      <protection hidden="1"/>
    </xf>
    <xf numFmtId="1" fontId="9" fillId="0" borderId="25" xfId="0" applyNumberFormat="1" applyFont="1" applyBorder="1" applyAlignment="1" applyProtection="1">
      <alignment horizontal="right" vertical="center"/>
      <protection hidden="1"/>
    </xf>
    <xf numFmtId="1" fontId="9" fillId="0" borderId="23" xfId="0" applyNumberFormat="1" applyFont="1" applyBorder="1" applyAlignment="1" applyProtection="1">
      <alignment horizontal="right" vertical="center"/>
      <protection hidden="1"/>
    </xf>
    <xf numFmtId="0" fontId="53" fillId="19" borderId="12" xfId="0" applyFont="1" applyFill="1" applyBorder="1" applyAlignment="1" applyProtection="1">
      <alignment horizontal="right" vertical="center"/>
      <protection hidden="1"/>
    </xf>
    <xf numFmtId="0" fontId="53" fillId="19" borderId="23" xfId="0" applyFont="1" applyFill="1" applyBorder="1" applyAlignment="1" applyProtection="1">
      <alignment horizontal="right" vertical="center"/>
      <protection hidden="1"/>
    </xf>
    <xf numFmtId="0" fontId="49" fillId="0" borderId="3" xfId="3" applyFont="1" applyBorder="1" applyAlignment="1" applyProtection="1">
      <alignment horizontal="center" vertical="center"/>
      <protection hidden="1"/>
    </xf>
    <xf numFmtId="0" fontId="49" fillId="0" borderId="10" xfId="3" applyFont="1" applyBorder="1" applyAlignment="1" applyProtection="1">
      <alignment horizontal="center" vertical="center"/>
      <protection hidden="1"/>
    </xf>
    <xf numFmtId="0" fontId="49" fillId="0" borderId="4" xfId="3" applyFont="1" applyBorder="1" applyAlignment="1" applyProtection="1">
      <alignment horizontal="center" vertical="center"/>
      <protection hidden="1"/>
    </xf>
    <xf numFmtId="0" fontId="48" fillId="0" borderId="12" xfId="3" applyFont="1" applyBorder="1" applyAlignment="1" applyProtection="1">
      <alignment horizontal="left" vertical="center"/>
      <protection hidden="1"/>
    </xf>
    <xf numFmtId="0" fontId="48" fillId="0" borderId="25" xfId="3" applyFont="1" applyBorder="1" applyAlignment="1" applyProtection="1">
      <alignment horizontal="left" vertical="center"/>
      <protection hidden="1"/>
    </xf>
    <xf numFmtId="0" fontId="48" fillId="0" borderId="23" xfId="3" applyFont="1" applyBorder="1" applyAlignment="1" applyProtection="1">
      <alignment horizontal="left" vertical="center"/>
      <protection hidden="1"/>
    </xf>
    <xf numFmtId="2" fontId="50" fillId="19" borderId="12" xfId="3" applyNumberFormat="1" applyFont="1" applyFill="1" applyBorder="1" applyAlignment="1" applyProtection="1">
      <alignment horizontal="right" vertical="center"/>
      <protection hidden="1"/>
    </xf>
    <xf numFmtId="2" fontId="50" fillId="19" borderId="25" xfId="3" applyNumberFormat="1" applyFont="1" applyFill="1" applyBorder="1" applyAlignment="1" applyProtection="1">
      <alignment horizontal="right" vertical="center"/>
      <protection hidden="1"/>
    </xf>
    <xf numFmtId="2" fontId="50" fillId="19" borderId="23" xfId="3" applyNumberFormat="1" applyFont="1" applyFill="1" applyBorder="1" applyAlignment="1" applyProtection="1">
      <alignment horizontal="right" vertical="center"/>
      <protection hidden="1"/>
    </xf>
    <xf numFmtId="0" fontId="61" fillId="0" borderId="12" xfId="0" applyFont="1" applyBorder="1" applyAlignment="1" applyProtection="1">
      <alignment horizontal="right" vertical="center"/>
      <protection hidden="1"/>
    </xf>
    <xf numFmtId="0" fontId="61" fillId="0" borderId="25" xfId="0" applyFont="1" applyBorder="1" applyAlignment="1" applyProtection="1">
      <alignment horizontal="right" vertical="center"/>
      <protection hidden="1"/>
    </xf>
    <xf numFmtId="0" fontId="61" fillId="0" borderId="23" xfId="0" applyFont="1" applyBorder="1" applyAlignment="1" applyProtection="1">
      <alignment horizontal="right" vertical="center"/>
      <protection hidden="1"/>
    </xf>
    <xf numFmtId="0" fontId="9" fillId="0" borderId="12" xfId="0" applyFont="1" applyBorder="1" applyAlignment="1" applyProtection="1">
      <alignment horizontal="left" vertical="center"/>
      <protection hidden="1"/>
    </xf>
    <xf numFmtId="0" fontId="9" fillId="0" borderId="25" xfId="0" applyFont="1" applyBorder="1" applyAlignment="1" applyProtection="1">
      <alignment horizontal="left" vertical="center"/>
      <protection hidden="1"/>
    </xf>
    <xf numFmtId="0" fontId="9" fillId="0" borderId="23" xfId="0" applyFont="1" applyBorder="1" applyAlignment="1" applyProtection="1">
      <alignment horizontal="left" vertical="center"/>
      <protection hidden="1"/>
    </xf>
    <xf numFmtId="0" fontId="49" fillId="0" borderId="12" xfId="3" applyFont="1" applyBorder="1" applyAlignment="1" applyProtection="1">
      <alignment horizontal="center" vertical="center"/>
      <protection hidden="1"/>
    </xf>
    <xf numFmtId="0" fontId="49" fillId="0" borderId="25" xfId="3" applyFont="1" applyBorder="1" applyAlignment="1" applyProtection="1">
      <alignment horizontal="center" vertical="center"/>
      <protection hidden="1"/>
    </xf>
    <xf numFmtId="0" fontId="49" fillId="0" borderId="23" xfId="3" applyFont="1" applyBorder="1" applyAlignment="1" applyProtection="1">
      <alignment horizontal="center" vertical="center"/>
      <protection hidden="1"/>
    </xf>
    <xf numFmtId="0" fontId="10" fillId="0" borderId="12" xfId="0" applyFont="1" applyBorder="1" applyAlignment="1" applyProtection="1">
      <alignment horizontal="left" vertical="center"/>
      <protection hidden="1"/>
    </xf>
    <xf numFmtId="0" fontId="10" fillId="0" borderId="25" xfId="0" applyFont="1" applyBorder="1" applyAlignment="1" applyProtection="1">
      <alignment horizontal="left" vertical="center"/>
      <protection hidden="1"/>
    </xf>
    <xf numFmtId="0" fontId="10" fillId="0" borderId="23" xfId="0" applyFont="1" applyBorder="1" applyAlignment="1" applyProtection="1">
      <alignment horizontal="left" vertical="center"/>
      <protection hidden="1"/>
    </xf>
    <xf numFmtId="0" fontId="49" fillId="0" borderId="12" xfId="3" applyFont="1" applyBorder="1" applyAlignment="1" applyProtection="1">
      <alignment horizontal="right" vertical="center"/>
      <protection hidden="1"/>
    </xf>
    <xf numFmtId="0" fontId="49" fillId="0" borderId="25" xfId="3" applyFont="1" applyBorder="1" applyAlignment="1" applyProtection="1">
      <alignment horizontal="right" vertical="center"/>
      <protection hidden="1"/>
    </xf>
    <xf numFmtId="0" fontId="49" fillId="0" borderId="23" xfId="3" applyFont="1" applyBorder="1" applyAlignment="1" applyProtection="1">
      <alignment horizontal="right" vertical="center"/>
      <protection hidden="1"/>
    </xf>
    <xf numFmtId="0" fontId="10" fillId="0" borderId="12" xfId="0" applyFont="1" applyFill="1" applyBorder="1" applyAlignment="1" applyProtection="1">
      <alignment horizontal="right" vertical="center"/>
      <protection hidden="1"/>
    </xf>
    <xf numFmtId="0" fontId="10" fillId="0" borderId="23" xfId="0" applyFont="1" applyFill="1" applyBorder="1" applyAlignment="1" applyProtection="1">
      <alignment horizontal="right" vertical="center"/>
      <protection hidden="1"/>
    </xf>
    <xf numFmtId="1" fontId="11" fillId="0" borderId="12" xfId="0" applyNumberFormat="1" applyFont="1" applyBorder="1" applyAlignment="1" applyProtection="1">
      <alignment horizontal="right" vertical="center"/>
      <protection hidden="1"/>
    </xf>
    <xf numFmtId="1" fontId="11" fillId="0" borderId="25" xfId="0" applyNumberFormat="1" applyFont="1" applyBorder="1" applyAlignment="1" applyProtection="1">
      <alignment horizontal="right" vertical="center"/>
      <protection hidden="1"/>
    </xf>
    <xf numFmtId="1" fontId="11" fillId="0" borderId="23" xfId="0" applyNumberFormat="1" applyFont="1" applyBorder="1" applyAlignment="1" applyProtection="1">
      <alignment horizontal="right" vertical="center"/>
      <protection hidden="1"/>
    </xf>
    <xf numFmtId="0" fontId="11" fillId="19" borderId="5" xfId="0" applyFont="1" applyFill="1" applyBorder="1" applyAlignment="1" applyProtection="1">
      <alignment horizontal="center" vertical="center"/>
      <protection hidden="1"/>
    </xf>
    <xf numFmtId="0" fontId="48" fillId="0" borderId="3" xfId="3" applyFont="1" applyBorder="1" applyAlignment="1" applyProtection="1">
      <alignment horizontal="center" vertical="center"/>
      <protection hidden="1"/>
    </xf>
    <xf numFmtId="0" fontId="48" fillId="0" borderId="40" xfId="3" applyFont="1" applyBorder="1" applyAlignment="1" applyProtection="1">
      <alignment horizontal="center" vertical="center"/>
      <protection hidden="1"/>
    </xf>
    <xf numFmtId="0" fontId="48" fillId="0" borderId="4" xfId="3" applyFont="1" applyBorder="1" applyAlignment="1" applyProtection="1">
      <alignment horizontal="center" vertical="center"/>
      <protection hidden="1"/>
    </xf>
    <xf numFmtId="0" fontId="94" fillId="0" borderId="12" xfId="3" applyFont="1" applyBorder="1" applyAlignment="1" applyProtection="1">
      <alignment horizontal="right" vertical="center"/>
      <protection hidden="1"/>
    </xf>
    <xf numFmtId="0" fontId="94" fillId="0" borderId="25" xfId="3" applyFont="1" applyBorder="1" applyAlignment="1" applyProtection="1">
      <alignment horizontal="right" vertical="center"/>
      <protection hidden="1"/>
    </xf>
    <xf numFmtId="0" fontId="94" fillId="0" borderId="23" xfId="3" applyFont="1" applyBorder="1" applyAlignment="1" applyProtection="1">
      <alignment horizontal="right" vertical="center"/>
      <protection hidden="1"/>
    </xf>
    <xf numFmtId="2" fontId="44" fillId="19" borderId="12" xfId="0" applyNumberFormat="1" applyFont="1" applyFill="1" applyBorder="1" applyAlignment="1" applyProtection="1">
      <alignment horizontal="center" vertical="center"/>
      <protection hidden="1"/>
    </xf>
    <xf numFmtId="2" fontId="44" fillId="19" borderId="25" xfId="0" applyNumberFormat="1" applyFont="1" applyFill="1" applyBorder="1" applyAlignment="1" applyProtection="1">
      <alignment horizontal="center" vertical="center"/>
      <protection hidden="1"/>
    </xf>
    <xf numFmtId="2" fontId="44" fillId="19" borderId="23" xfId="0" applyNumberFormat="1" applyFont="1" applyFill="1" applyBorder="1" applyAlignment="1" applyProtection="1">
      <alignment horizontal="center" vertical="center"/>
      <protection hidden="1"/>
    </xf>
    <xf numFmtId="2" fontId="44" fillId="0" borderId="12" xfId="0" applyNumberFormat="1" applyFont="1" applyBorder="1" applyAlignment="1" applyProtection="1">
      <alignment horizontal="center" vertical="center"/>
      <protection hidden="1"/>
    </xf>
    <xf numFmtId="2" fontId="44" fillId="0" borderId="25" xfId="0" applyNumberFormat="1" applyFont="1" applyBorder="1" applyAlignment="1" applyProtection="1">
      <alignment horizontal="center" vertical="center"/>
      <protection hidden="1"/>
    </xf>
    <xf numFmtId="2" fontId="44" fillId="0" borderId="23" xfId="0" applyNumberFormat="1" applyFont="1" applyBorder="1" applyAlignment="1" applyProtection="1">
      <alignment horizontal="center" vertical="center"/>
      <protection hidden="1"/>
    </xf>
    <xf numFmtId="0" fontId="48" fillId="0" borderId="6" xfId="3" applyFont="1" applyBorder="1" applyAlignment="1" applyProtection="1">
      <alignment horizontal="left" vertical="center"/>
      <protection hidden="1"/>
    </xf>
    <xf numFmtId="0" fontId="48" fillId="0" borderId="7" xfId="3" applyFont="1" applyBorder="1" applyAlignment="1" applyProtection="1">
      <alignment horizontal="left" vertical="center"/>
      <protection hidden="1"/>
    </xf>
    <xf numFmtId="0" fontId="48" fillId="0" borderId="8" xfId="3" applyFont="1" applyBorder="1" applyAlignment="1" applyProtection="1">
      <alignment horizontal="left" vertical="center"/>
      <protection hidden="1"/>
    </xf>
    <xf numFmtId="0" fontId="48" fillId="0" borderId="2" xfId="3" applyFont="1" applyBorder="1" applyAlignment="1" applyProtection="1">
      <alignment horizontal="left" vertical="center"/>
      <protection hidden="1"/>
    </xf>
    <xf numFmtId="0" fontId="48" fillId="0" borderId="5" xfId="3" applyFont="1" applyBorder="1" applyAlignment="1" applyProtection="1">
      <alignment horizontal="left" vertical="center"/>
      <protection hidden="1"/>
    </xf>
    <xf numFmtId="0" fontId="48" fillId="0" borderId="9" xfId="3" applyFont="1" applyBorder="1" applyAlignment="1" applyProtection="1">
      <alignment horizontal="left" vertical="center"/>
      <protection hidden="1"/>
    </xf>
    <xf numFmtId="0" fontId="48" fillId="0" borderId="12" xfId="3" applyFont="1" applyBorder="1" applyAlignment="1" applyProtection="1">
      <alignment horizontal="center" vertical="center"/>
      <protection hidden="1"/>
    </xf>
    <xf numFmtId="0" fontId="48" fillId="0" borderId="25" xfId="3" applyFont="1" applyBorder="1" applyAlignment="1" applyProtection="1">
      <alignment horizontal="center" vertical="center"/>
      <protection hidden="1"/>
    </xf>
    <xf numFmtId="0" fontId="48" fillId="0" borderId="23" xfId="3" applyFont="1" applyBorder="1" applyAlignment="1" applyProtection="1">
      <alignment horizontal="center" vertical="center"/>
      <protection hidden="1"/>
    </xf>
    <xf numFmtId="2" fontId="50" fillId="0" borderId="12" xfId="3" applyNumberFormat="1" applyFont="1" applyBorder="1" applyAlignment="1" applyProtection="1">
      <alignment horizontal="center" vertical="center"/>
      <protection hidden="1"/>
    </xf>
    <xf numFmtId="2" fontId="50" fillId="0" borderId="25" xfId="3" applyNumberFormat="1" applyFont="1" applyBorder="1" applyAlignment="1" applyProtection="1">
      <alignment horizontal="center" vertical="center"/>
      <protection hidden="1"/>
    </xf>
    <xf numFmtId="2" fontId="50" fillId="0" borderId="23" xfId="3" applyNumberFormat="1" applyFont="1" applyBorder="1" applyAlignment="1" applyProtection="1">
      <alignment horizontal="center" vertical="center"/>
      <protection hidden="1"/>
    </xf>
    <xf numFmtId="2" fontId="55" fillId="0" borderId="25" xfId="3" applyNumberFormat="1" applyFont="1" applyBorder="1" applyAlignment="1" applyProtection="1">
      <alignment horizontal="center" vertical="center"/>
      <protection hidden="1"/>
    </xf>
    <xf numFmtId="2" fontId="55" fillId="0" borderId="23" xfId="3" applyNumberFormat="1" applyFont="1" applyBorder="1" applyAlignment="1" applyProtection="1">
      <alignment horizontal="center" vertical="center"/>
      <protection hidden="1"/>
    </xf>
    <xf numFmtId="0" fontId="11" fillId="0" borderId="12" xfId="0" applyFont="1" applyBorder="1" applyAlignment="1" applyProtection="1">
      <alignment horizontal="right" vertical="center"/>
      <protection hidden="1"/>
    </xf>
    <xf numFmtId="0" fontId="11" fillId="0" borderId="25" xfId="0" applyFont="1" applyBorder="1" applyAlignment="1" applyProtection="1">
      <alignment horizontal="right" vertical="center"/>
      <protection hidden="1"/>
    </xf>
    <xf numFmtId="0" fontId="11" fillId="0" borderId="23" xfId="0" applyFont="1" applyBorder="1" applyAlignment="1" applyProtection="1">
      <alignment horizontal="right" vertical="center"/>
      <protection hidden="1"/>
    </xf>
    <xf numFmtId="1" fontId="61" fillId="0" borderId="12" xfId="0" applyNumberFormat="1" applyFont="1" applyBorder="1" applyAlignment="1" applyProtection="1">
      <alignment horizontal="right" vertical="center"/>
      <protection hidden="1"/>
    </xf>
    <xf numFmtId="1" fontId="61" fillId="0" borderId="25" xfId="0" applyNumberFormat="1" applyFont="1" applyBorder="1" applyAlignment="1" applyProtection="1">
      <alignment horizontal="right" vertical="center"/>
      <protection hidden="1"/>
    </xf>
    <xf numFmtId="1" fontId="61" fillId="0" borderId="23" xfId="0" applyNumberFormat="1" applyFont="1" applyBorder="1" applyAlignment="1" applyProtection="1">
      <alignment horizontal="right" vertical="center"/>
      <protection hidden="1"/>
    </xf>
    <xf numFmtId="0" fontId="1" fillId="0" borderId="12" xfId="0" applyFont="1" applyBorder="1" applyAlignment="1" applyProtection="1">
      <alignment horizontal="right" vertical="center"/>
      <protection hidden="1"/>
    </xf>
    <xf numFmtId="0" fontId="1" fillId="0" borderId="25" xfId="0" applyFont="1" applyBorder="1" applyAlignment="1" applyProtection="1">
      <alignment horizontal="right" vertical="center"/>
      <protection hidden="1"/>
    </xf>
    <xf numFmtId="0" fontId="1" fillId="0" borderId="23" xfId="0" applyFont="1" applyBorder="1" applyAlignment="1" applyProtection="1">
      <alignment horizontal="right" vertical="center"/>
      <protection hidden="1"/>
    </xf>
    <xf numFmtId="0" fontId="10" fillId="0" borderId="12" xfId="0" applyFont="1" applyBorder="1" applyAlignment="1" applyProtection="1">
      <alignment horizontal="center" vertical="center"/>
      <protection hidden="1"/>
    </xf>
    <xf numFmtId="0" fontId="10" fillId="0" borderId="25" xfId="0" applyFont="1" applyBorder="1" applyAlignment="1" applyProtection="1">
      <alignment horizontal="center" vertical="center"/>
      <protection hidden="1"/>
    </xf>
    <xf numFmtId="0" fontId="10" fillId="0" borderId="23" xfId="0" applyFont="1" applyBorder="1" applyAlignment="1" applyProtection="1">
      <alignment horizontal="center" vertical="center"/>
      <protection hidden="1"/>
    </xf>
    <xf numFmtId="0" fontId="94" fillId="0" borderId="12" xfId="3" applyFont="1" applyBorder="1" applyAlignment="1" applyProtection="1">
      <alignment horizontal="left" vertical="center"/>
      <protection hidden="1"/>
    </xf>
    <xf numFmtId="0" fontId="94" fillId="0" borderId="25" xfId="3" applyFont="1" applyBorder="1" applyAlignment="1" applyProtection="1">
      <alignment horizontal="left" vertical="center"/>
      <protection hidden="1"/>
    </xf>
    <xf numFmtId="0" fontId="94" fillId="0" borderId="23" xfId="3" applyFont="1" applyBorder="1" applyAlignment="1" applyProtection="1">
      <alignment horizontal="left" vertical="center"/>
      <protection hidden="1"/>
    </xf>
    <xf numFmtId="0" fontId="49" fillId="0" borderId="12" xfId="3" applyFont="1" applyBorder="1" applyAlignment="1" applyProtection="1">
      <alignment horizontal="left" vertical="center"/>
      <protection hidden="1"/>
    </xf>
    <xf numFmtId="0" fontId="49" fillId="0" borderId="25" xfId="3" applyFont="1" applyBorder="1" applyAlignment="1" applyProtection="1">
      <alignment horizontal="left" vertical="center"/>
      <protection hidden="1"/>
    </xf>
    <xf numFmtId="0" fontId="49" fillId="0" borderId="23" xfId="3" applyFont="1" applyBorder="1" applyAlignment="1" applyProtection="1">
      <alignment horizontal="left" vertical="center"/>
      <protection hidden="1"/>
    </xf>
    <xf numFmtId="2" fontId="9" fillId="0" borderId="12" xfId="0" applyNumberFormat="1" applyFont="1" applyBorder="1" applyAlignment="1" applyProtection="1">
      <alignment horizontal="right" vertical="center"/>
      <protection hidden="1"/>
    </xf>
    <xf numFmtId="0" fontId="9" fillId="19" borderId="6" xfId="0" applyFont="1" applyFill="1" applyBorder="1" applyAlignment="1" applyProtection="1">
      <alignment horizontal="center" vertical="center" wrapText="1"/>
      <protection hidden="1"/>
    </xf>
    <xf numFmtId="0" fontId="9" fillId="19" borderId="8" xfId="0" applyFont="1" applyFill="1" applyBorder="1" applyAlignment="1" applyProtection="1">
      <alignment horizontal="center" vertical="center" wrapText="1"/>
      <protection hidden="1"/>
    </xf>
    <xf numFmtId="0" fontId="9" fillId="19" borderId="11" xfId="0" applyFont="1" applyFill="1" applyBorder="1" applyAlignment="1" applyProtection="1">
      <alignment horizontal="center" vertical="center" wrapText="1"/>
      <protection hidden="1"/>
    </xf>
    <xf numFmtId="0" fontId="9" fillId="19" borderId="0" xfId="0" applyFont="1" applyFill="1" applyBorder="1" applyAlignment="1" applyProtection="1">
      <alignment horizontal="center" vertical="center" wrapText="1"/>
      <protection hidden="1"/>
    </xf>
    <xf numFmtId="0" fontId="9" fillId="19" borderId="2" xfId="0" applyFont="1" applyFill="1" applyBorder="1" applyAlignment="1" applyProtection="1">
      <alignment horizontal="center" vertical="center" wrapText="1"/>
      <protection hidden="1"/>
    </xf>
    <xf numFmtId="0" fontId="9" fillId="19" borderId="9" xfId="0" applyFont="1" applyFill="1" applyBorder="1" applyAlignment="1" applyProtection="1">
      <alignment horizontal="center" vertical="center" wrapText="1"/>
      <protection hidden="1"/>
    </xf>
    <xf numFmtId="0" fontId="49" fillId="0" borderId="6" xfId="3" applyFont="1" applyBorder="1" applyAlignment="1" applyProtection="1">
      <alignment horizontal="center" vertical="center" wrapText="1"/>
      <protection hidden="1"/>
    </xf>
    <xf numFmtId="0" fontId="49" fillId="0" borderId="7" xfId="3" applyFont="1" applyBorder="1" applyAlignment="1" applyProtection="1">
      <alignment horizontal="center" vertical="center" wrapText="1"/>
      <protection hidden="1"/>
    </xf>
    <xf numFmtId="0" fontId="49" fillId="0" borderId="8" xfId="3" applyFont="1" applyBorder="1" applyAlignment="1" applyProtection="1">
      <alignment horizontal="center" vertical="center" wrapText="1"/>
      <protection hidden="1"/>
    </xf>
    <xf numFmtId="0" fontId="49" fillId="0" borderId="2" xfId="3" applyFont="1" applyBorder="1" applyAlignment="1" applyProtection="1">
      <alignment horizontal="center" vertical="center" wrapText="1"/>
      <protection hidden="1"/>
    </xf>
    <xf numFmtId="0" fontId="49" fillId="0" borderId="5" xfId="3" applyFont="1" applyBorder="1" applyAlignment="1" applyProtection="1">
      <alignment horizontal="center" vertical="center" wrapText="1"/>
      <protection hidden="1"/>
    </xf>
    <xf numFmtId="0" fontId="49" fillId="0" borderId="9" xfId="3" applyFont="1" applyBorder="1" applyAlignment="1" applyProtection="1">
      <alignment horizontal="center" vertical="center" wrapText="1"/>
      <protection hidden="1"/>
    </xf>
    <xf numFmtId="9" fontId="1" fillId="0" borderId="25" xfId="0" applyNumberFormat="1" applyFont="1" applyBorder="1" applyAlignment="1" applyProtection="1">
      <alignment horizontal="left" vertical="center"/>
      <protection hidden="1"/>
    </xf>
    <xf numFmtId="9" fontId="1" fillId="0" borderId="23" xfId="0" applyNumberFormat="1" applyFont="1" applyBorder="1" applyAlignment="1" applyProtection="1">
      <alignment horizontal="left" vertical="center"/>
      <protection hidden="1"/>
    </xf>
    <xf numFmtId="0" fontId="9" fillId="0" borderId="12" xfId="0" applyFont="1" applyBorder="1" applyAlignment="1" applyProtection="1">
      <alignment horizontal="center" vertical="center"/>
      <protection hidden="1"/>
    </xf>
    <xf numFmtId="0" fontId="9" fillId="0" borderId="25" xfId="0" applyFont="1" applyBorder="1" applyAlignment="1" applyProtection="1">
      <alignment horizontal="center" vertical="center"/>
      <protection hidden="1"/>
    </xf>
    <xf numFmtId="0" fontId="9" fillId="0" borderId="23" xfId="0" applyFont="1" applyBorder="1" applyAlignment="1" applyProtection="1">
      <alignment horizontal="center" vertical="center"/>
      <protection hidden="1"/>
    </xf>
    <xf numFmtId="0" fontId="27" fillId="0" borderId="12" xfId="0" applyFont="1" applyBorder="1" applyAlignment="1" applyProtection="1">
      <alignment horizontal="center" vertical="center"/>
      <protection hidden="1"/>
    </xf>
    <xf numFmtId="0" fontId="27" fillId="0" borderId="25" xfId="0" applyFont="1" applyBorder="1" applyAlignment="1" applyProtection="1">
      <alignment horizontal="center" vertical="center"/>
      <protection hidden="1"/>
    </xf>
    <xf numFmtId="0" fontId="27" fillId="0" borderId="23" xfId="0" applyFont="1" applyBorder="1" applyAlignment="1" applyProtection="1">
      <alignment horizontal="center" vertical="center"/>
      <protection hidden="1"/>
    </xf>
    <xf numFmtId="0" fontId="53" fillId="19" borderId="12" xfId="0" applyFont="1" applyFill="1" applyBorder="1" applyAlignment="1" applyProtection="1">
      <alignment horizontal="left" vertical="center"/>
      <protection hidden="1"/>
    </xf>
    <xf numFmtId="0" fontId="53" fillId="19" borderId="23" xfId="0" applyFont="1" applyFill="1" applyBorder="1" applyAlignment="1" applyProtection="1">
      <alignment horizontal="left" vertical="center"/>
      <protection hidden="1"/>
    </xf>
    <xf numFmtId="0" fontId="10" fillId="0" borderId="25" xfId="0" applyFont="1" applyFill="1" applyBorder="1" applyAlignment="1" applyProtection="1">
      <alignment horizontal="center" vertical="center"/>
      <protection hidden="1"/>
    </xf>
    <xf numFmtId="0" fontId="10" fillId="0" borderId="23" xfId="0" applyFont="1" applyFill="1" applyBorder="1" applyAlignment="1" applyProtection="1">
      <alignment horizontal="center" vertical="center"/>
      <protection hidden="1"/>
    </xf>
    <xf numFmtId="0" fontId="44" fillId="0" borderId="12" xfId="0" applyFont="1" applyFill="1" applyBorder="1" applyAlignment="1" applyProtection="1">
      <alignment horizontal="left" vertical="center"/>
      <protection hidden="1"/>
    </xf>
    <xf numFmtId="0" fontId="44" fillId="0" borderId="25" xfId="0" applyFont="1" applyFill="1" applyBorder="1" applyAlignment="1" applyProtection="1">
      <alignment horizontal="left" vertical="center"/>
      <protection hidden="1"/>
    </xf>
    <xf numFmtId="0" fontId="9" fillId="0" borderId="25" xfId="0" applyFont="1" applyFill="1" applyBorder="1" applyAlignment="1" applyProtection="1">
      <alignment horizontal="center" vertical="center"/>
      <protection hidden="1"/>
    </xf>
    <xf numFmtId="0" fontId="9" fillId="0" borderId="23" xfId="0" applyFont="1" applyFill="1" applyBorder="1" applyAlignment="1" applyProtection="1">
      <alignment horizontal="center" vertical="center"/>
      <protection hidden="1"/>
    </xf>
    <xf numFmtId="0" fontId="44" fillId="0" borderId="12" xfId="0" applyFont="1" applyBorder="1" applyAlignment="1" applyProtection="1">
      <alignment horizontal="center" vertical="center"/>
      <protection hidden="1"/>
    </xf>
    <xf numFmtId="0" fontId="44" fillId="0" borderId="25" xfId="0" applyFont="1" applyBorder="1" applyAlignment="1" applyProtection="1">
      <alignment horizontal="center" vertical="center"/>
      <protection hidden="1"/>
    </xf>
    <xf numFmtId="0" fontId="44" fillId="0" borderId="23" xfId="0" applyFont="1" applyBorder="1" applyAlignment="1" applyProtection="1">
      <alignment horizontal="center" vertical="center"/>
      <protection hidden="1"/>
    </xf>
    <xf numFmtId="2" fontId="10" fillId="0" borderId="12" xfId="0" applyNumberFormat="1" applyFont="1" applyBorder="1" applyAlignment="1" applyProtection="1">
      <alignment horizontal="center" vertical="center"/>
      <protection hidden="1"/>
    </xf>
    <xf numFmtId="2" fontId="10" fillId="0" borderId="25" xfId="0" applyNumberFormat="1" applyFont="1" applyBorder="1" applyAlignment="1" applyProtection="1">
      <alignment horizontal="center" vertical="center"/>
      <protection hidden="1"/>
    </xf>
    <xf numFmtId="2" fontId="10" fillId="0" borderId="23" xfId="0" applyNumberFormat="1" applyFont="1" applyBorder="1" applyAlignment="1" applyProtection="1">
      <alignment horizontal="center" vertical="center"/>
      <protection hidden="1"/>
    </xf>
    <xf numFmtId="0" fontId="1" fillId="0" borderId="6" xfId="0" applyFont="1" applyBorder="1" applyAlignment="1" applyProtection="1">
      <alignment horizontal="center" vertical="center"/>
      <protection hidden="1"/>
    </xf>
    <xf numFmtId="0" fontId="1" fillId="0" borderId="7" xfId="0" applyFont="1" applyBorder="1" applyAlignment="1" applyProtection="1">
      <alignment horizontal="center" vertical="center"/>
      <protection hidden="1"/>
    </xf>
    <xf numFmtId="0" fontId="1" fillId="0" borderId="8" xfId="0" applyFont="1" applyBorder="1" applyAlignment="1" applyProtection="1">
      <alignment horizontal="center" vertical="center"/>
      <protection hidden="1"/>
    </xf>
    <xf numFmtId="0" fontId="1" fillId="0" borderId="11" xfId="0" applyFont="1" applyBorder="1" applyAlignment="1" applyProtection="1">
      <alignment horizontal="center" vertical="center"/>
      <protection hidden="1"/>
    </xf>
    <xf numFmtId="0" fontId="1" fillId="0" borderId="0" xfId="0" applyFont="1" applyBorder="1" applyAlignment="1" applyProtection="1">
      <alignment horizontal="center" vertical="center"/>
      <protection hidden="1"/>
    </xf>
    <xf numFmtId="0" fontId="1" fillId="0" borderId="10" xfId="0" applyFont="1" applyBorder="1" applyAlignment="1" applyProtection="1">
      <alignment horizontal="center" vertical="center"/>
      <protection hidden="1"/>
    </xf>
    <xf numFmtId="0" fontId="1" fillId="0" borderId="2" xfId="0" applyFont="1" applyBorder="1" applyAlignment="1" applyProtection="1">
      <alignment horizontal="center" vertical="center"/>
      <protection hidden="1"/>
    </xf>
    <xf numFmtId="0" fontId="1" fillId="0" borderId="5" xfId="0" applyFont="1" applyBorder="1" applyAlignment="1" applyProtection="1">
      <alignment horizontal="center" vertical="center"/>
      <protection hidden="1"/>
    </xf>
    <xf numFmtId="0" fontId="1" fillId="0" borderId="9" xfId="0" applyFont="1" applyBorder="1" applyAlignment="1" applyProtection="1">
      <alignment horizontal="center" vertical="center"/>
      <protection hidden="1"/>
    </xf>
    <xf numFmtId="2" fontId="61" fillId="0" borderId="12" xfId="0" applyNumberFormat="1" applyFont="1" applyBorder="1" applyAlignment="1" applyProtection="1">
      <alignment horizontal="right" vertical="center"/>
      <protection hidden="1"/>
    </xf>
    <xf numFmtId="2" fontId="61" fillId="0" borderId="25" xfId="0" applyNumberFormat="1" applyFont="1" applyBorder="1" applyAlignment="1" applyProtection="1">
      <alignment horizontal="right" vertical="center"/>
      <protection hidden="1"/>
    </xf>
    <xf numFmtId="2" fontId="61" fillId="0" borderId="23" xfId="0" applyNumberFormat="1" applyFont="1" applyBorder="1" applyAlignment="1" applyProtection="1">
      <alignment horizontal="right" vertical="center"/>
      <protection hidden="1"/>
    </xf>
    <xf numFmtId="0" fontId="57" fillId="19" borderId="0" xfId="0" applyNumberFormat="1" applyFont="1" applyFill="1" applyBorder="1" applyAlignment="1" applyProtection="1">
      <alignment horizontal="left" vertical="center"/>
      <protection hidden="1"/>
    </xf>
    <xf numFmtId="0" fontId="1" fillId="19" borderId="42" xfId="0" applyFont="1" applyFill="1" applyBorder="1" applyAlignment="1" applyProtection="1">
      <alignment horizontal="center" vertical="center"/>
      <protection hidden="1"/>
    </xf>
    <xf numFmtId="0" fontId="1" fillId="19" borderId="25" xfId="0" applyFont="1" applyFill="1" applyBorder="1" applyAlignment="1" applyProtection="1">
      <alignment horizontal="center" vertical="center"/>
      <protection hidden="1"/>
    </xf>
    <xf numFmtId="0" fontId="1" fillId="19" borderId="23" xfId="0" applyFont="1" applyFill="1" applyBorder="1" applyAlignment="1" applyProtection="1">
      <alignment horizontal="center" vertical="center"/>
      <protection hidden="1"/>
    </xf>
    <xf numFmtId="0" fontId="1" fillId="19" borderId="12" xfId="0" applyFont="1" applyFill="1" applyBorder="1" applyAlignment="1" applyProtection="1">
      <alignment horizontal="center" vertical="center"/>
      <protection hidden="1"/>
    </xf>
    <xf numFmtId="0" fontId="1" fillId="19" borderId="36" xfId="0" applyFont="1" applyFill="1" applyBorder="1" applyAlignment="1" applyProtection="1">
      <alignment horizontal="center" vertical="center"/>
      <protection hidden="1"/>
    </xf>
    <xf numFmtId="0" fontId="11" fillId="19" borderId="39" xfId="0" applyFont="1" applyFill="1" applyBorder="1" applyAlignment="1" applyProtection="1">
      <alignment horizontal="center" vertical="center"/>
      <protection hidden="1"/>
    </xf>
    <xf numFmtId="0" fontId="11" fillId="19" borderId="7" xfId="0" applyFont="1" applyFill="1" applyBorder="1" applyAlignment="1" applyProtection="1">
      <alignment horizontal="center" vertical="center"/>
      <protection hidden="1"/>
    </xf>
    <xf numFmtId="0" fontId="11" fillId="19" borderId="8" xfId="0" applyFont="1" applyFill="1" applyBorder="1" applyAlignment="1" applyProtection="1">
      <alignment horizontal="center" vertical="center"/>
      <protection hidden="1"/>
    </xf>
    <xf numFmtId="0" fontId="11" fillId="19" borderId="6" xfId="0" applyFont="1" applyFill="1" applyBorder="1" applyAlignment="1" applyProtection="1">
      <alignment horizontal="center" vertical="center"/>
      <protection hidden="1"/>
    </xf>
    <xf numFmtId="0" fontId="11" fillId="19" borderId="38" xfId="0" applyFont="1" applyFill="1" applyBorder="1" applyAlignment="1" applyProtection="1">
      <alignment horizontal="center" vertical="center"/>
      <protection hidden="1"/>
    </xf>
    <xf numFmtId="0" fontId="11" fillId="19" borderId="42" xfId="0" applyFont="1" applyFill="1" applyBorder="1" applyAlignment="1" applyProtection="1">
      <alignment horizontal="center" vertical="center"/>
      <protection hidden="1"/>
    </xf>
    <xf numFmtId="0" fontId="11" fillId="19" borderId="25" xfId="0" applyFont="1" applyFill="1" applyBorder="1" applyAlignment="1" applyProtection="1">
      <alignment horizontal="center" vertical="center"/>
      <protection hidden="1"/>
    </xf>
    <xf numFmtId="0" fontId="11" fillId="19" borderId="23" xfId="0" applyFont="1" applyFill="1" applyBorder="1" applyAlignment="1" applyProtection="1">
      <alignment horizontal="center" vertical="center"/>
      <protection hidden="1"/>
    </xf>
    <xf numFmtId="0" fontId="9" fillId="19" borderId="34" xfId="0" applyFont="1" applyFill="1" applyBorder="1" applyAlignment="1" applyProtection="1">
      <alignment horizontal="center" vertical="center"/>
      <protection hidden="1"/>
    </xf>
    <xf numFmtId="0" fontId="9" fillId="19" borderId="5" xfId="0" applyFont="1" applyFill="1" applyBorder="1" applyAlignment="1" applyProtection="1">
      <alignment horizontal="center" vertical="center"/>
      <protection hidden="1"/>
    </xf>
    <xf numFmtId="0" fontId="9" fillId="19" borderId="9" xfId="0" applyFont="1" applyFill="1" applyBorder="1" applyAlignment="1" applyProtection="1">
      <alignment horizontal="center" vertical="center"/>
      <protection hidden="1"/>
    </xf>
    <xf numFmtId="0" fontId="9" fillId="19" borderId="2" xfId="0" applyFont="1" applyFill="1" applyBorder="1" applyAlignment="1" applyProtection="1">
      <alignment horizontal="center" vertical="center"/>
      <protection hidden="1"/>
    </xf>
    <xf numFmtId="0" fontId="9" fillId="19" borderId="37" xfId="0" applyFont="1" applyFill="1" applyBorder="1" applyAlignment="1" applyProtection="1">
      <alignment horizontal="center" vertical="center"/>
      <protection hidden="1"/>
    </xf>
    <xf numFmtId="0" fontId="60" fillId="19" borderId="6" xfId="0" applyFont="1" applyFill="1" applyBorder="1" applyAlignment="1" applyProtection="1">
      <alignment horizontal="center" vertical="center" wrapText="1"/>
      <protection hidden="1"/>
    </xf>
    <xf numFmtId="0" fontId="60" fillId="19" borderId="7" xfId="0" applyFont="1" applyFill="1" applyBorder="1" applyAlignment="1" applyProtection="1">
      <alignment horizontal="center" vertical="center" wrapText="1"/>
      <protection hidden="1"/>
    </xf>
    <xf numFmtId="0" fontId="60" fillId="19" borderId="38" xfId="0" applyFont="1" applyFill="1" applyBorder="1" applyAlignment="1" applyProtection="1">
      <alignment horizontal="center" vertical="center" wrapText="1"/>
      <protection hidden="1"/>
    </xf>
    <xf numFmtId="0" fontId="60" fillId="19" borderId="2" xfId="0" applyFont="1" applyFill="1" applyBorder="1" applyAlignment="1" applyProtection="1">
      <alignment horizontal="center" vertical="center" wrapText="1"/>
      <protection hidden="1"/>
    </xf>
    <xf numFmtId="0" fontId="60" fillId="19" borderId="5" xfId="0" applyFont="1" applyFill="1" applyBorder="1" applyAlignment="1" applyProtection="1">
      <alignment horizontal="center" vertical="center" wrapText="1"/>
      <protection hidden="1"/>
    </xf>
    <xf numFmtId="0" fontId="60" fillId="19" borderId="37" xfId="0" applyFont="1" applyFill="1" applyBorder="1" applyAlignment="1" applyProtection="1">
      <alignment horizontal="center" vertical="center" wrapText="1"/>
      <protection hidden="1"/>
    </xf>
    <xf numFmtId="0" fontId="52" fillId="19" borderId="6" xfId="0" applyFont="1" applyFill="1" applyBorder="1" applyAlignment="1" applyProtection="1">
      <alignment horizontal="center" vertical="center" wrapText="1"/>
      <protection hidden="1"/>
    </xf>
    <xf numFmtId="0" fontId="52" fillId="19" borderId="7" xfId="0" applyFont="1" applyFill="1" applyBorder="1" applyAlignment="1" applyProtection="1">
      <alignment horizontal="center" vertical="center" wrapText="1"/>
      <protection hidden="1"/>
    </xf>
    <xf numFmtId="0" fontId="52" fillId="19" borderId="8" xfId="0" applyFont="1" applyFill="1" applyBorder="1" applyAlignment="1" applyProtection="1">
      <alignment horizontal="center" vertical="center" wrapText="1"/>
      <protection hidden="1"/>
    </xf>
    <xf numFmtId="0" fontId="52" fillId="19" borderId="2" xfId="0" applyFont="1" applyFill="1" applyBorder="1" applyAlignment="1" applyProtection="1">
      <alignment horizontal="center" vertical="center" wrapText="1"/>
      <protection hidden="1"/>
    </xf>
    <xf numFmtId="0" fontId="52" fillId="19" borderId="5" xfId="0" applyFont="1" applyFill="1" applyBorder="1" applyAlignment="1" applyProtection="1">
      <alignment horizontal="center" vertical="center" wrapText="1"/>
      <protection hidden="1"/>
    </xf>
    <xf numFmtId="0" fontId="52" fillId="19" borderId="9" xfId="0" applyFont="1" applyFill="1" applyBorder="1" applyAlignment="1" applyProtection="1">
      <alignment horizontal="center" vertical="center" wrapText="1"/>
      <protection hidden="1"/>
    </xf>
    <xf numFmtId="0" fontId="1" fillId="19" borderId="12" xfId="0" applyFont="1" applyFill="1" applyBorder="1" applyAlignment="1" applyProtection="1">
      <alignment horizontal="left" vertical="center"/>
      <protection hidden="1"/>
    </xf>
    <xf numFmtId="0" fontId="1" fillId="19" borderId="25" xfId="0" applyFont="1" applyFill="1" applyBorder="1" applyAlignment="1" applyProtection="1">
      <alignment horizontal="left" vertical="center"/>
      <protection hidden="1"/>
    </xf>
    <xf numFmtId="0" fontId="1" fillId="19" borderId="23" xfId="0" applyFont="1" applyFill="1" applyBorder="1" applyAlignment="1" applyProtection="1">
      <alignment horizontal="left" vertical="center"/>
      <protection hidden="1"/>
    </xf>
    <xf numFmtId="0" fontId="9" fillId="19" borderId="39" xfId="0" applyFont="1" applyFill="1" applyBorder="1" applyAlignment="1" applyProtection="1">
      <alignment horizontal="center" vertical="center"/>
      <protection hidden="1"/>
    </xf>
    <xf numFmtId="0" fontId="9" fillId="19" borderId="7" xfId="0" applyFont="1" applyFill="1" applyBorder="1" applyAlignment="1" applyProtection="1">
      <alignment horizontal="center" vertical="center"/>
      <protection hidden="1"/>
    </xf>
    <xf numFmtId="0" fontId="9" fillId="19" borderId="8" xfId="0" applyFont="1" applyFill="1" applyBorder="1" applyAlignment="1" applyProtection="1">
      <alignment horizontal="center" vertical="center"/>
      <protection hidden="1"/>
    </xf>
    <xf numFmtId="0" fontId="60" fillId="19" borderId="8" xfId="0" applyFont="1" applyFill="1" applyBorder="1" applyAlignment="1" applyProtection="1">
      <alignment horizontal="center" vertical="center" wrapText="1"/>
      <protection hidden="1"/>
    </xf>
    <xf numFmtId="0" fontId="60" fillId="19" borderId="9" xfId="0" applyFont="1" applyFill="1" applyBorder="1" applyAlignment="1" applyProtection="1">
      <alignment horizontal="center" vertical="center" wrapText="1"/>
      <protection hidden="1"/>
    </xf>
    <xf numFmtId="0" fontId="9" fillId="19" borderId="12" xfId="0" applyFont="1" applyFill="1" applyBorder="1" applyAlignment="1" applyProtection="1">
      <alignment horizontal="center" vertical="center"/>
      <protection hidden="1"/>
    </xf>
    <xf numFmtId="0" fontId="9" fillId="19" borderId="25" xfId="0" applyFont="1" applyFill="1" applyBorder="1" applyAlignment="1" applyProtection="1">
      <alignment horizontal="center" vertical="center"/>
      <protection hidden="1"/>
    </xf>
    <xf numFmtId="0" fontId="9" fillId="19" borderId="23" xfId="0" applyFont="1" applyFill="1" applyBorder="1" applyAlignment="1" applyProtection="1">
      <alignment horizontal="center" vertical="center"/>
      <protection hidden="1"/>
    </xf>
    <xf numFmtId="0" fontId="1" fillId="19" borderId="42" xfId="0" applyFont="1" applyFill="1" applyBorder="1" applyAlignment="1" applyProtection="1">
      <alignment horizontal="left" vertical="center"/>
      <protection hidden="1"/>
    </xf>
    <xf numFmtId="2" fontId="9" fillId="19" borderId="12" xfId="0" applyNumberFormat="1" applyFont="1" applyFill="1" applyBorder="1" applyAlignment="1" applyProtection="1">
      <alignment horizontal="right" vertical="center"/>
      <protection hidden="1"/>
    </xf>
    <xf numFmtId="2" fontId="9" fillId="19" borderId="25" xfId="0" applyNumberFormat="1" applyFont="1" applyFill="1" applyBorder="1" applyAlignment="1" applyProtection="1">
      <alignment horizontal="right" vertical="center"/>
      <protection hidden="1"/>
    </xf>
    <xf numFmtId="2" fontId="9" fillId="19" borderId="23" xfId="0" applyNumberFormat="1" applyFont="1" applyFill="1" applyBorder="1" applyAlignment="1" applyProtection="1">
      <alignment horizontal="right" vertical="center"/>
      <protection hidden="1"/>
    </xf>
    <xf numFmtId="2" fontId="1" fillId="19" borderId="12" xfId="0" applyNumberFormat="1" applyFont="1" applyFill="1" applyBorder="1" applyAlignment="1" applyProtection="1">
      <alignment horizontal="right" vertical="center"/>
      <protection hidden="1"/>
    </xf>
    <xf numFmtId="2" fontId="1" fillId="19" borderId="25" xfId="0" applyNumberFormat="1" applyFont="1" applyFill="1" applyBorder="1" applyAlignment="1" applyProtection="1">
      <alignment horizontal="right" vertical="center"/>
      <protection hidden="1"/>
    </xf>
    <xf numFmtId="2" fontId="1" fillId="19" borderId="23" xfId="0" applyNumberFormat="1" applyFont="1" applyFill="1" applyBorder="1" applyAlignment="1" applyProtection="1">
      <alignment horizontal="right" vertical="center"/>
      <protection hidden="1"/>
    </xf>
    <xf numFmtId="165" fontId="1" fillId="19" borderId="12" xfId="0" applyNumberFormat="1" applyFont="1" applyFill="1" applyBorder="1" applyAlignment="1" applyProtection="1">
      <alignment horizontal="center" vertical="center"/>
      <protection hidden="1"/>
    </xf>
    <xf numFmtId="165" fontId="1" fillId="19" borderId="25" xfId="0" applyNumberFormat="1" applyFont="1" applyFill="1" applyBorder="1" applyAlignment="1" applyProtection="1">
      <alignment horizontal="center" vertical="center"/>
      <protection hidden="1"/>
    </xf>
    <xf numFmtId="165" fontId="1" fillId="19" borderId="23" xfId="0" applyNumberFormat="1" applyFont="1" applyFill="1" applyBorder="1" applyAlignment="1" applyProtection="1">
      <alignment horizontal="center" vertical="center"/>
      <protection hidden="1"/>
    </xf>
    <xf numFmtId="0" fontId="11" fillId="19" borderId="33" xfId="0" applyFont="1" applyFill="1" applyBorder="1" applyAlignment="1" applyProtection="1">
      <alignment horizontal="center" vertical="center"/>
      <protection hidden="1"/>
    </xf>
    <xf numFmtId="0" fontId="11" fillId="19" borderId="32" xfId="0" applyFont="1" applyFill="1" applyBorder="1" applyAlignment="1" applyProtection="1">
      <alignment horizontal="center" vertical="center"/>
      <protection hidden="1"/>
    </xf>
    <xf numFmtId="0" fontId="11" fillId="19" borderId="31" xfId="0" applyFont="1" applyFill="1" applyBorder="1" applyAlignment="1" applyProtection="1">
      <alignment horizontal="center" vertical="center"/>
      <protection hidden="1"/>
    </xf>
    <xf numFmtId="0" fontId="1" fillId="19" borderId="30" xfId="0" applyFont="1" applyFill="1" applyBorder="1" applyAlignment="1" applyProtection="1">
      <alignment horizontal="center" vertical="center"/>
      <protection hidden="1"/>
    </xf>
    <xf numFmtId="0" fontId="1" fillId="19" borderId="0" xfId="0" applyFont="1" applyFill="1" applyBorder="1" applyAlignment="1" applyProtection="1">
      <alignment horizontal="center" vertical="center"/>
      <protection hidden="1"/>
    </xf>
    <xf numFmtId="0" fontId="1" fillId="19" borderId="29" xfId="0" applyFont="1" applyFill="1" applyBorder="1" applyAlignment="1" applyProtection="1">
      <alignment horizontal="center" vertical="center"/>
      <protection hidden="1"/>
    </xf>
    <xf numFmtId="0" fontId="9" fillId="19" borderId="30" xfId="0" applyFont="1" applyFill="1" applyBorder="1" applyAlignment="1" applyProtection="1">
      <alignment horizontal="center" vertical="center"/>
      <protection hidden="1"/>
    </xf>
    <xf numFmtId="0" fontId="9" fillId="19" borderId="0" xfId="0" applyFont="1" applyFill="1" applyBorder="1" applyAlignment="1" applyProtection="1">
      <alignment horizontal="center" vertical="center"/>
      <protection hidden="1"/>
    </xf>
    <xf numFmtId="0" fontId="9" fillId="19" borderId="29" xfId="0" applyFont="1" applyFill="1" applyBorder="1" applyAlignment="1" applyProtection="1">
      <alignment horizontal="center" vertical="center"/>
      <protection hidden="1"/>
    </xf>
    <xf numFmtId="0" fontId="1" fillId="19" borderId="34" xfId="0" applyFont="1" applyFill="1" applyBorder="1" applyAlignment="1" applyProtection="1">
      <alignment horizontal="center" vertical="center"/>
      <protection hidden="1"/>
    </xf>
    <xf numFmtId="0" fontId="1" fillId="19" borderId="5" xfId="0" applyFont="1" applyFill="1" applyBorder="1" applyAlignment="1" applyProtection="1">
      <alignment horizontal="center" vertical="center"/>
      <protection hidden="1"/>
    </xf>
    <xf numFmtId="165" fontId="9" fillId="19" borderId="5" xfId="0" applyNumberFormat="1" applyFont="1" applyFill="1" applyBorder="1" applyAlignment="1" applyProtection="1">
      <alignment horizontal="left" vertical="center"/>
      <protection hidden="1"/>
    </xf>
    <xf numFmtId="165" fontId="9" fillId="19" borderId="37" xfId="0" applyNumberFormat="1" applyFont="1" applyFill="1" applyBorder="1" applyAlignment="1" applyProtection="1">
      <alignment horizontal="left" vertical="center"/>
      <protection hidden="1"/>
    </xf>
    <xf numFmtId="0" fontId="11" fillId="19" borderId="12" xfId="0" applyFont="1" applyFill="1" applyBorder="1" applyAlignment="1" applyProtection="1">
      <alignment horizontal="center" vertical="center"/>
      <protection hidden="1"/>
    </xf>
    <xf numFmtId="0" fontId="9" fillId="19" borderId="36" xfId="0" applyFont="1" applyFill="1" applyBorder="1" applyAlignment="1" applyProtection="1">
      <alignment horizontal="center" vertical="center"/>
      <protection hidden="1"/>
    </xf>
    <xf numFmtId="2" fontId="1" fillId="19" borderId="36" xfId="0" applyNumberFormat="1" applyFont="1" applyFill="1" applyBorder="1" applyAlignment="1" applyProtection="1">
      <alignment horizontal="right" vertical="center"/>
      <protection hidden="1"/>
    </xf>
    <xf numFmtId="0" fontId="64" fillId="19" borderId="42" xfId="0" applyFont="1" applyFill="1" applyBorder="1" applyAlignment="1" applyProtection="1">
      <alignment horizontal="center" vertical="center"/>
      <protection hidden="1"/>
    </xf>
    <xf numFmtId="0" fontId="64" fillId="19" borderId="25" xfId="0" applyFont="1" applyFill="1" applyBorder="1" applyAlignment="1" applyProtection="1">
      <alignment horizontal="center" vertical="center"/>
      <protection hidden="1"/>
    </xf>
    <xf numFmtId="0" fontId="64" fillId="19" borderId="23" xfId="0" applyFont="1" applyFill="1" applyBorder="1" applyAlignment="1" applyProtection="1">
      <alignment horizontal="center" vertical="center"/>
      <protection hidden="1"/>
    </xf>
    <xf numFmtId="0" fontId="1" fillId="19" borderId="39" xfId="0" applyFont="1" applyFill="1" applyBorder="1" applyAlignment="1" applyProtection="1">
      <alignment horizontal="center" vertical="center"/>
      <protection hidden="1"/>
    </xf>
    <xf numFmtId="0" fontId="1" fillId="19" borderId="7" xfId="0" applyFont="1" applyFill="1" applyBorder="1" applyAlignment="1" applyProtection="1">
      <alignment horizontal="center" vertical="center"/>
      <protection hidden="1"/>
    </xf>
    <xf numFmtId="0" fontId="1" fillId="19" borderId="38" xfId="0" applyFont="1" applyFill="1" applyBorder="1" applyAlignment="1" applyProtection="1">
      <alignment horizontal="center" vertical="center"/>
      <protection hidden="1"/>
    </xf>
    <xf numFmtId="0" fontId="44" fillId="19" borderId="34" xfId="0" applyFont="1" applyFill="1" applyBorder="1" applyAlignment="1" applyProtection="1">
      <alignment horizontal="center" vertical="center"/>
      <protection hidden="1"/>
    </xf>
    <xf numFmtId="0" fontId="44" fillId="19" borderId="5" xfId="0" applyFont="1" applyFill="1" applyBorder="1" applyAlignment="1" applyProtection="1">
      <alignment horizontal="center" vertical="center"/>
      <protection hidden="1"/>
    </xf>
    <xf numFmtId="0" fontId="44" fillId="19" borderId="37" xfId="0" applyFont="1" applyFill="1" applyBorder="1" applyAlignment="1" applyProtection="1">
      <alignment horizontal="center" vertical="center"/>
      <protection hidden="1"/>
    </xf>
    <xf numFmtId="0" fontId="52" fillId="19" borderId="38" xfId="0" applyFont="1" applyFill="1" applyBorder="1" applyAlignment="1" applyProtection="1">
      <alignment horizontal="center" vertical="center" wrapText="1"/>
      <protection hidden="1"/>
    </xf>
    <xf numFmtId="0" fontId="52" fillId="19" borderId="37" xfId="0" applyFont="1" applyFill="1" applyBorder="1" applyAlignment="1" applyProtection="1">
      <alignment horizontal="center" vertical="center" wrapText="1"/>
      <protection hidden="1"/>
    </xf>
    <xf numFmtId="0" fontId="1" fillId="19" borderId="39" xfId="0" applyFont="1" applyFill="1" applyBorder="1" applyAlignment="1" applyProtection="1">
      <alignment horizontal="center" vertical="center" wrapText="1"/>
      <protection hidden="1"/>
    </xf>
    <xf numFmtId="0" fontId="1" fillId="19" borderId="7" xfId="0" applyFont="1" applyFill="1" applyBorder="1" applyAlignment="1" applyProtection="1">
      <alignment horizontal="center" vertical="center" wrapText="1"/>
      <protection hidden="1"/>
    </xf>
    <xf numFmtId="0" fontId="1" fillId="19" borderId="8" xfId="0" applyFont="1" applyFill="1" applyBorder="1" applyAlignment="1" applyProtection="1">
      <alignment horizontal="center" vertical="center" wrapText="1"/>
      <protection hidden="1"/>
    </xf>
    <xf numFmtId="0" fontId="1" fillId="19" borderId="34" xfId="0" applyFont="1" applyFill="1" applyBorder="1" applyAlignment="1" applyProtection="1">
      <alignment horizontal="center" vertical="center" wrapText="1"/>
      <protection hidden="1"/>
    </xf>
    <xf numFmtId="0" fontId="1" fillId="19" borderId="5" xfId="0" applyFont="1" applyFill="1" applyBorder="1" applyAlignment="1" applyProtection="1">
      <alignment horizontal="center" vertical="center" wrapText="1"/>
      <protection hidden="1"/>
    </xf>
    <xf numFmtId="0" fontId="1" fillId="19" borderId="9" xfId="0" applyFont="1" applyFill="1" applyBorder="1" applyAlignment="1" applyProtection="1">
      <alignment horizontal="center" vertical="center" wrapText="1"/>
      <protection hidden="1"/>
    </xf>
    <xf numFmtId="2" fontId="9" fillId="19" borderId="36" xfId="0" applyNumberFormat="1" applyFont="1" applyFill="1" applyBorder="1" applyAlignment="1" applyProtection="1">
      <alignment horizontal="right" vertical="center"/>
      <protection hidden="1"/>
    </xf>
    <xf numFmtId="0" fontId="1" fillId="19" borderId="6" xfId="0" applyFont="1" applyFill="1" applyBorder="1" applyAlignment="1" applyProtection="1">
      <alignment horizontal="center" vertical="center"/>
      <protection hidden="1"/>
    </xf>
    <xf numFmtId="0" fontId="1" fillId="19" borderId="11" xfId="0" applyFont="1" applyFill="1" applyBorder="1" applyAlignment="1" applyProtection="1">
      <alignment horizontal="center" vertical="center"/>
      <protection hidden="1"/>
    </xf>
    <xf numFmtId="0" fontId="1" fillId="19" borderId="2" xfId="0" applyFont="1" applyFill="1" applyBorder="1" applyAlignment="1" applyProtection="1">
      <alignment horizontal="center" vertical="center"/>
      <protection hidden="1"/>
    </xf>
    <xf numFmtId="0" fontId="1" fillId="19" borderId="37" xfId="0" applyFont="1" applyFill="1" applyBorder="1" applyAlignment="1" applyProtection="1">
      <alignment horizontal="center" vertical="center"/>
      <protection hidden="1"/>
    </xf>
    <xf numFmtId="0" fontId="11" fillId="19" borderId="5" xfId="0" applyFont="1" applyFill="1" applyBorder="1" applyAlignment="1" applyProtection="1">
      <alignment horizontal="left" vertical="center"/>
      <protection hidden="1"/>
    </xf>
    <xf numFmtId="0" fontId="11" fillId="19" borderId="9" xfId="0" applyFont="1" applyFill="1" applyBorder="1" applyAlignment="1" applyProtection="1">
      <alignment horizontal="left" vertical="center"/>
      <protection hidden="1"/>
    </xf>
    <xf numFmtId="0" fontId="1" fillId="19" borderId="30" xfId="0" applyFont="1" applyFill="1" applyBorder="1" applyAlignment="1" applyProtection="1">
      <alignment horizontal="right" vertical="center"/>
      <protection hidden="1"/>
    </xf>
    <xf numFmtId="0" fontId="1" fillId="19" borderId="0" xfId="0" applyFont="1" applyFill="1" applyBorder="1" applyAlignment="1" applyProtection="1">
      <alignment horizontal="right" vertical="center"/>
      <protection hidden="1"/>
    </xf>
    <xf numFmtId="49" fontId="1" fillId="19" borderId="30" xfId="0" applyNumberFormat="1" applyFont="1" applyFill="1" applyBorder="1" applyAlignment="1" applyProtection="1">
      <alignment horizontal="right" vertical="center"/>
      <protection hidden="1"/>
    </xf>
    <xf numFmtId="49" fontId="1" fillId="19" borderId="0" xfId="0" applyNumberFormat="1" applyFont="1" applyFill="1" applyBorder="1" applyAlignment="1" applyProtection="1">
      <alignment horizontal="right" vertical="center"/>
      <protection hidden="1"/>
    </xf>
    <xf numFmtId="0" fontId="1" fillId="19" borderId="0" xfId="0" applyFont="1" applyFill="1" applyBorder="1" applyAlignment="1" applyProtection="1">
      <alignment horizontal="left" vertical="center"/>
      <protection hidden="1"/>
    </xf>
    <xf numFmtId="0" fontId="1" fillId="19" borderId="10" xfId="0" applyFont="1" applyFill="1" applyBorder="1" applyAlignment="1" applyProtection="1">
      <alignment horizontal="left" vertical="center"/>
      <protection hidden="1"/>
    </xf>
    <xf numFmtId="0" fontId="1" fillId="19" borderId="8" xfId="0" applyFont="1" applyFill="1" applyBorder="1" applyAlignment="1" applyProtection="1">
      <alignment horizontal="center" vertical="center"/>
      <protection hidden="1"/>
    </xf>
    <xf numFmtId="0" fontId="1" fillId="19" borderId="10" xfId="0" applyFont="1" applyFill="1" applyBorder="1" applyAlignment="1" applyProtection="1">
      <alignment horizontal="center" vertical="center"/>
      <protection hidden="1"/>
    </xf>
    <xf numFmtId="0" fontId="1" fillId="19" borderId="9" xfId="0" applyFont="1" applyFill="1" applyBorder="1" applyAlignment="1" applyProtection="1">
      <alignment horizontal="center" vertical="center"/>
      <protection hidden="1"/>
    </xf>
    <xf numFmtId="0" fontId="44" fillId="19" borderId="0" xfId="0" applyFont="1" applyFill="1" applyBorder="1" applyAlignment="1" applyProtection="1">
      <alignment horizontal="left" vertical="center"/>
      <protection hidden="1"/>
    </xf>
    <xf numFmtId="0" fontId="44" fillId="19" borderId="10" xfId="0" applyFont="1" applyFill="1" applyBorder="1" applyAlignment="1" applyProtection="1">
      <alignment horizontal="left" vertical="center"/>
      <protection hidden="1"/>
    </xf>
    <xf numFmtId="2" fontId="1" fillId="19" borderId="6" xfId="0" applyNumberFormat="1" applyFont="1" applyFill="1" applyBorder="1" applyAlignment="1" applyProtection="1">
      <alignment horizontal="right" vertical="center"/>
      <protection hidden="1"/>
    </xf>
    <xf numFmtId="2" fontId="1" fillId="19" borderId="7" xfId="0" applyNumberFormat="1" applyFont="1" applyFill="1" applyBorder="1" applyAlignment="1" applyProtection="1">
      <alignment horizontal="right" vertical="center"/>
      <protection hidden="1"/>
    </xf>
    <xf numFmtId="2" fontId="1" fillId="19" borderId="8" xfId="0" applyNumberFormat="1" applyFont="1" applyFill="1" applyBorder="1" applyAlignment="1" applyProtection="1">
      <alignment horizontal="right" vertical="center"/>
      <protection hidden="1"/>
    </xf>
    <xf numFmtId="2" fontId="1" fillId="19" borderId="2" xfId="0" applyNumberFormat="1" applyFont="1" applyFill="1" applyBorder="1" applyAlignment="1" applyProtection="1">
      <alignment horizontal="right" vertical="center"/>
      <protection hidden="1"/>
    </xf>
    <xf numFmtId="2" fontId="1" fillId="19" borderId="5" xfId="0" applyNumberFormat="1" applyFont="1" applyFill="1" applyBorder="1" applyAlignment="1" applyProtection="1">
      <alignment horizontal="right" vertical="center"/>
      <protection hidden="1"/>
    </xf>
    <xf numFmtId="2" fontId="1" fillId="19" borderId="9" xfId="0" applyNumberFormat="1" applyFont="1" applyFill="1" applyBorder="1" applyAlignment="1" applyProtection="1">
      <alignment horizontal="right" vertical="center"/>
      <protection hidden="1"/>
    </xf>
    <xf numFmtId="0" fontId="11" fillId="19" borderId="0" xfId="0" applyFont="1" applyFill="1" applyBorder="1" applyAlignment="1" applyProtection="1">
      <alignment horizontal="left" vertical="center"/>
      <protection hidden="1"/>
    </xf>
    <xf numFmtId="0" fontId="11" fillId="19" borderId="10" xfId="0" applyFont="1" applyFill="1" applyBorder="1" applyAlignment="1" applyProtection="1">
      <alignment horizontal="left" vertical="center"/>
      <protection hidden="1"/>
    </xf>
    <xf numFmtId="0" fontId="11" fillId="19" borderId="7" xfId="0" applyFont="1" applyFill="1" applyBorder="1" applyAlignment="1" applyProtection="1">
      <alignment horizontal="left" vertical="center"/>
      <protection hidden="1"/>
    </xf>
    <xf numFmtId="0" fontId="11" fillId="19" borderId="8" xfId="0" applyFont="1" applyFill="1" applyBorder="1" applyAlignment="1" applyProtection="1">
      <alignment horizontal="left" vertical="center"/>
      <protection hidden="1"/>
    </xf>
    <xf numFmtId="0" fontId="44" fillId="19" borderId="0" xfId="0" applyFont="1" applyFill="1" applyBorder="1" applyAlignment="1" applyProtection="1">
      <alignment horizontal="left" vertical="center" wrapText="1"/>
      <protection hidden="1"/>
    </xf>
    <xf numFmtId="0" fontId="44" fillId="19" borderId="10" xfId="0" applyFont="1" applyFill="1" applyBorder="1" applyAlignment="1" applyProtection="1">
      <alignment horizontal="left" vertical="center" wrapText="1"/>
      <protection hidden="1"/>
    </xf>
    <xf numFmtId="0" fontId="10" fillId="19" borderId="30" xfId="0" applyFont="1" applyFill="1" applyBorder="1" applyAlignment="1" applyProtection="1">
      <alignment horizontal="right" vertical="center"/>
      <protection hidden="1"/>
    </xf>
    <xf numFmtId="0" fontId="10" fillId="19" borderId="0" xfId="0" applyFont="1" applyFill="1" applyBorder="1" applyAlignment="1" applyProtection="1">
      <alignment horizontal="right" vertical="center"/>
      <protection hidden="1"/>
    </xf>
    <xf numFmtId="0" fontId="44" fillId="19" borderId="12" xfId="0" applyFont="1" applyFill="1" applyBorder="1" applyAlignment="1" applyProtection="1">
      <alignment horizontal="left" vertical="center"/>
      <protection hidden="1"/>
    </xf>
    <xf numFmtId="0" fontId="44" fillId="19" borderId="25" xfId="0" applyFont="1" applyFill="1" applyBorder="1" applyAlignment="1" applyProtection="1">
      <alignment horizontal="left" vertical="center"/>
      <protection hidden="1"/>
    </xf>
    <xf numFmtId="0" fontId="44" fillId="19" borderId="23" xfId="0" applyFont="1" applyFill="1" applyBorder="1" applyAlignment="1" applyProtection="1">
      <alignment horizontal="left" vertical="center"/>
      <protection hidden="1"/>
    </xf>
    <xf numFmtId="2" fontId="1" fillId="19" borderId="12" xfId="0" applyNumberFormat="1" applyFont="1" applyFill="1" applyBorder="1" applyAlignment="1" applyProtection="1">
      <alignment horizontal="center" vertical="center"/>
      <protection hidden="1"/>
    </xf>
    <xf numFmtId="2" fontId="1" fillId="19" borderId="25" xfId="0" applyNumberFormat="1" applyFont="1" applyFill="1" applyBorder="1" applyAlignment="1" applyProtection="1">
      <alignment horizontal="center" vertical="center"/>
      <protection hidden="1"/>
    </xf>
    <xf numFmtId="2" fontId="1" fillId="19" borderId="23" xfId="0" applyNumberFormat="1" applyFont="1" applyFill="1" applyBorder="1" applyAlignment="1" applyProtection="1">
      <alignment horizontal="center" vertical="center"/>
      <protection hidden="1"/>
    </xf>
    <xf numFmtId="0" fontId="10" fillId="19" borderId="5" xfId="0" applyFont="1" applyFill="1" applyBorder="1" applyAlignment="1" applyProtection="1">
      <alignment horizontal="left" vertical="center"/>
      <protection hidden="1"/>
    </xf>
    <xf numFmtId="0" fontId="10" fillId="19" borderId="9" xfId="0" applyFont="1" applyFill="1" applyBorder="1" applyAlignment="1" applyProtection="1">
      <alignment horizontal="left" vertical="center"/>
      <protection hidden="1"/>
    </xf>
    <xf numFmtId="0" fontId="60" fillId="19" borderId="12" xfId="0" applyFont="1" applyFill="1" applyBorder="1" applyAlignment="1" applyProtection="1">
      <alignment horizontal="center" vertical="center"/>
      <protection hidden="1"/>
    </xf>
    <xf numFmtId="0" fontId="60" fillId="19" borderId="25" xfId="0" applyFont="1" applyFill="1" applyBorder="1" applyAlignment="1" applyProtection="1">
      <alignment horizontal="center" vertical="center"/>
      <protection hidden="1"/>
    </xf>
    <xf numFmtId="0" fontId="60" fillId="19" borderId="23" xfId="0" applyFont="1" applyFill="1" applyBorder="1" applyAlignment="1" applyProtection="1">
      <alignment horizontal="center" vertical="center"/>
      <protection hidden="1"/>
    </xf>
    <xf numFmtId="0" fontId="60" fillId="19" borderId="36" xfId="0" applyFont="1" applyFill="1" applyBorder="1" applyAlignment="1" applyProtection="1">
      <alignment horizontal="center" vertical="center"/>
      <protection hidden="1"/>
    </xf>
    <xf numFmtId="2" fontId="1" fillId="19" borderId="1" xfId="0" applyNumberFormat="1" applyFont="1" applyFill="1" applyBorder="1" applyAlignment="1" applyProtection="1">
      <alignment horizontal="center" vertical="center"/>
      <protection hidden="1"/>
    </xf>
    <xf numFmtId="0" fontId="1" fillId="19" borderId="1" xfId="0" applyFont="1" applyFill="1" applyBorder="1" applyAlignment="1" applyProtection="1">
      <alignment horizontal="center" vertical="center"/>
      <protection hidden="1"/>
    </xf>
    <xf numFmtId="2" fontId="10" fillId="19" borderId="12" xfId="0" applyNumberFormat="1" applyFont="1" applyFill="1" applyBorder="1" applyAlignment="1" applyProtection="1">
      <alignment horizontal="right" vertical="center"/>
      <protection hidden="1"/>
    </xf>
    <xf numFmtId="2" fontId="10" fillId="19" borderId="25" xfId="0" applyNumberFormat="1" applyFont="1" applyFill="1" applyBorder="1" applyAlignment="1" applyProtection="1">
      <alignment horizontal="right" vertical="center"/>
      <protection hidden="1"/>
    </xf>
    <xf numFmtId="2" fontId="10" fillId="19" borderId="23" xfId="0" applyNumberFormat="1" applyFont="1" applyFill="1" applyBorder="1" applyAlignment="1" applyProtection="1">
      <alignment horizontal="right" vertical="center"/>
      <protection hidden="1"/>
    </xf>
    <xf numFmtId="0" fontId="10" fillId="19" borderId="10" xfId="0" applyFont="1" applyFill="1" applyBorder="1" applyAlignment="1" applyProtection="1">
      <alignment horizontal="right" vertical="center"/>
      <protection hidden="1"/>
    </xf>
    <xf numFmtId="49" fontId="10" fillId="19" borderId="34" xfId="0" applyNumberFormat="1" applyFont="1" applyFill="1" applyBorder="1" applyAlignment="1" applyProtection="1">
      <alignment horizontal="right" vertical="center"/>
      <protection hidden="1"/>
    </xf>
    <xf numFmtId="49" fontId="10" fillId="19" borderId="5" xfId="0" applyNumberFormat="1" applyFont="1" applyFill="1" applyBorder="1" applyAlignment="1" applyProtection="1">
      <alignment horizontal="right" vertical="center"/>
      <protection hidden="1"/>
    </xf>
    <xf numFmtId="49" fontId="10" fillId="19" borderId="9" xfId="0" applyNumberFormat="1" applyFont="1" applyFill="1" applyBorder="1" applyAlignment="1" applyProtection="1">
      <alignment horizontal="right" vertical="center"/>
      <protection hidden="1"/>
    </xf>
    <xf numFmtId="0" fontId="1" fillId="19" borderId="42" xfId="0" applyFont="1" applyFill="1" applyBorder="1" applyAlignment="1" applyProtection="1">
      <alignment horizontal="right" vertical="center"/>
      <protection hidden="1"/>
    </xf>
    <xf numFmtId="0" fontId="1" fillId="19" borderId="25" xfId="0" applyFont="1" applyFill="1" applyBorder="1" applyAlignment="1" applyProtection="1">
      <alignment horizontal="right" vertical="center"/>
      <protection hidden="1"/>
    </xf>
    <xf numFmtId="0" fontId="10" fillId="19" borderId="12" xfId="0" applyFont="1" applyFill="1" applyBorder="1" applyAlignment="1" applyProtection="1">
      <alignment horizontal="left" vertical="center"/>
      <protection hidden="1"/>
    </xf>
    <xf numFmtId="0" fontId="10" fillId="19" borderId="25" xfId="0" applyFont="1" applyFill="1" applyBorder="1" applyAlignment="1" applyProtection="1">
      <alignment horizontal="left" vertical="center"/>
      <protection hidden="1"/>
    </xf>
    <xf numFmtId="0" fontId="10" fillId="19" borderId="23" xfId="0" applyFont="1" applyFill="1" applyBorder="1" applyAlignment="1" applyProtection="1">
      <alignment horizontal="left" vertical="center"/>
      <protection hidden="1"/>
    </xf>
    <xf numFmtId="0" fontId="59" fillId="19" borderId="33" xfId="0" applyFont="1" applyFill="1" applyBorder="1" applyAlignment="1" applyProtection="1">
      <alignment horizontal="center" vertical="center"/>
      <protection hidden="1"/>
    </xf>
    <xf numFmtId="0" fontId="59" fillId="19" borderId="32" xfId="0" applyFont="1" applyFill="1" applyBorder="1" applyAlignment="1" applyProtection="1">
      <alignment horizontal="center" vertical="center"/>
      <protection hidden="1"/>
    </xf>
    <xf numFmtId="0" fontId="59" fillId="19" borderId="31" xfId="0" applyFont="1" applyFill="1" applyBorder="1" applyAlignment="1" applyProtection="1">
      <alignment horizontal="center" vertical="center"/>
      <protection hidden="1"/>
    </xf>
    <xf numFmtId="0" fontId="10" fillId="19" borderId="30" xfId="0" applyFont="1" applyFill="1" applyBorder="1" applyAlignment="1" applyProtection="1">
      <alignment horizontal="center" vertical="center"/>
      <protection hidden="1"/>
    </xf>
    <xf numFmtId="0" fontId="10" fillId="19" borderId="0" xfId="0" applyFont="1" applyFill="1" applyBorder="1" applyAlignment="1" applyProtection="1">
      <alignment horizontal="center" vertical="center"/>
      <protection hidden="1"/>
    </xf>
    <xf numFmtId="0" fontId="10" fillId="19" borderId="10" xfId="0" applyFont="1" applyFill="1" applyBorder="1" applyAlignment="1" applyProtection="1">
      <alignment horizontal="center" vertical="center"/>
      <protection hidden="1"/>
    </xf>
    <xf numFmtId="2" fontId="9" fillId="19" borderId="1" xfId="0" applyNumberFormat="1" applyFont="1" applyFill="1" applyBorder="1" applyAlignment="1" applyProtection="1">
      <alignment horizontal="right" vertical="center"/>
      <protection hidden="1"/>
    </xf>
    <xf numFmtId="0" fontId="47" fillId="19" borderId="27" xfId="0" applyFont="1" applyFill="1" applyBorder="1" applyAlignment="1" applyProtection="1">
      <alignment horizontal="left" vertical="center"/>
      <protection hidden="1"/>
    </xf>
    <xf numFmtId="0" fontId="47" fillId="19" borderId="35" xfId="0" applyFont="1" applyFill="1" applyBorder="1" applyAlignment="1" applyProtection="1">
      <alignment horizontal="left" vertical="center"/>
      <protection hidden="1"/>
    </xf>
    <xf numFmtId="0" fontId="47" fillId="19" borderId="32" xfId="0" applyFont="1" applyFill="1" applyBorder="1" applyAlignment="1" applyProtection="1">
      <alignment horizontal="left" vertical="center"/>
      <protection hidden="1"/>
    </xf>
    <xf numFmtId="0" fontId="47" fillId="19" borderId="45" xfId="0" applyFont="1" applyFill="1" applyBorder="1" applyAlignment="1" applyProtection="1">
      <alignment horizontal="left" vertical="center"/>
      <protection hidden="1"/>
    </xf>
    <xf numFmtId="2" fontId="9" fillId="19" borderId="49" xfId="0" applyNumberFormat="1" applyFont="1" applyFill="1" applyBorder="1" applyAlignment="1" applyProtection="1">
      <alignment horizontal="right" vertical="center"/>
      <protection hidden="1"/>
    </xf>
    <xf numFmtId="2" fontId="9" fillId="19" borderId="50" xfId="0" applyNumberFormat="1" applyFont="1" applyFill="1" applyBorder="1" applyAlignment="1" applyProtection="1">
      <alignment horizontal="right" vertical="center"/>
      <protection hidden="1"/>
    </xf>
    <xf numFmtId="2" fontId="9" fillId="19" borderId="51" xfId="0" applyNumberFormat="1" applyFont="1" applyFill="1" applyBorder="1" applyAlignment="1" applyProtection="1">
      <alignment horizontal="right" vertical="center"/>
      <protection hidden="1"/>
    </xf>
    <xf numFmtId="2" fontId="9" fillId="19" borderId="46" xfId="0" applyNumberFormat="1" applyFont="1" applyFill="1" applyBorder="1" applyAlignment="1" applyProtection="1">
      <alignment horizontal="right" vertical="center"/>
      <protection hidden="1"/>
    </xf>
    <xf numFmtId="2" fontId="9" fillId="19" borderId="47" xfId="0" applyNumberFormat="1" applyFont="1" applyFill="1" applyBorder="1" applyAlignment="1" applyProtection="1">
      <alignment horizontal="right" vertical="center"/>
      <protection hidden="1"/>
    </xf>
    <xf numFmtId="2" fontId="9" fillId="19" borderId="48" xfId="0" applyNumberFormat="1" applyFont="1" applyFill="1" applyBorder="1" applyAlignment="1" applyProtection="1">
      <alignment horizontal="right" vertical="center"/>
      <protection hidden="1"/>
    </xf>
    <xf numFmtId="2" fontId="1" fillId="19" borderId="6" xfId="0" applyNumberFormat="1" applyFont="1" applyFill="1" applyBorder="1" applyAlignment="1" applyProtection="1">
      <alignment horizontal="left" vertical="center"/>
      <protection hidden="1"/>
    </xf>
    <xf numFmtId="0" fontId="1" fillId="19" borderId="7" xfId="0" applyFont="1" applyFill="1" applyBorder="1" applyAlignment="1" applyProtection="1">
      <alignment horizontal="left" vertical="center"/>
      <protection hidden="1"/>
    </xf>
    <xf numFmtId="0" fontId="1" fillId="19" borderId="38" xfId="0" applyFont="1" applyFill="1" applyBorder="1" applyAlignment="1" applyProtection="1">
      <alignment horizontal="left" vertical="center"/>
      <protection hidden="1"/>
    </xf>
    <xf numFmtId="0" fontId="1" fillId="19" borderId="11" xfId="0" applyFont="1" applyFill="1" applyBorder="1" applyAlignment="1" applyProtection="1">
      <alignment horizontal="left" vertical="center"/>
      <protection hidden="1"/>
    </xf>
    <xf numFmtId="0" fontId="1" fillId="19" borderId="29" xfId="0" applyFont="1" applyFill="1" applyBorder="1" applyAlignment="1" applyProtection="1">
      <alignment horizontal="left" vertical="center"/>
      <protection hidden="1"/>
    </xf>
    <xf numFmtId="0" fontId="1" fillId="19" borderId="2" xfId="0" applyFont="1" applyFill="1" applyBorder="1" applyAlignment="1" applyProtection="1">
      <alignment horizontal="left" vertical="center"/>
      <protection hidden="1"/>
    </xf>
    <xf numFmtId="0" fontId="1" fillId="19" borderId="5" xfId="0" applyFont="1" applyFill="1" applyBorder="1" applyAlignment="1" applyProtection="1">
      <alignment horizontal="left" vertical="center"/>
      <protection hidden="1"/>
    </xf>
    <xf numFmtId="0" fontId="1" fillId="19" borderId="37" xfId="0" applyFont="1" applyFill="1" applyBorder="1" applyAlignment="1" applyProtection="1">
      <alignment horizontal="left" vertical="center"/>
      <protection hidden="1"/>
    </xf>
    <xf numFmtId="0" fontId="1" fillId="19" borderId="0" xfId="0" applyFont="1" applyFill="1" applyBorder="1" applyAlignment="1" applyProtection="1">
      <alignment horizontal="left" vertical="center" wrapText="1"/>
      <protection hidden="1"/>
    </xf>
    <xf numFmtId="0" fontId="1" fillId="19" borderId="29" xfId="0" applyFont="1" applyFill="1" applyBorder="1" applyAlignment="1" applyProtection="1">
      <alignment horizontal="left" vertical="center" wrapText="1"/>
      <protection hidden="1"/>
    </xf>
    <xf numFmtId="0" fontId="9" fillId="19" borderId="5" xfId="0" applyFont="1" applyFill="1" applyBorder="1" applyAlignment="1" applyProtection="1">
      <alignment horizontal="left" vertical="center"/>
      <protection hidden="1"/>
    </xf>
    <xf numFmtId="165" fontId="57" fillId="19" borderId="0" xfId="0" applyNumberFormat="1" applyFont="1" applyFill="1" applyBorder="1" applyAlignment="1" applyProtection="1">
      <alignment horizontal="left" vertical="center"/>
      <protection hidden="1"/>
    </xf>
    <xf numFmtId="0" fontId="44" fillId="19" borderId="0" xfId="0" applyFont="1" applyFill="1" applyBorder="1" applyAlignment="1" applyProtection="1">
      <alignment horizontal="center" vertical="center"/>
      <protection hidden="1"/>
    </xf>
    <xf numFmtId="0" fontId="44" fillId="19" borderId="29" xfId="0" applyFont="1" applyFill="1" applyBorder="1" applyAlignment="1" applyProtection="1">
      <alignment horizontal="center" vertical="center"/>
      <protection hidden="1"/>
    </xf>
    <xf numFmtId="0" fontId="58" fillId="19" borderId="30" xfId="0" applyNumberFormat="1" applyFont="1" applyFill="1" applyBorder="1" applyAlignment="1" applyProtection="1">
      <alignment horizontal="left" vertical="center"/>
      <protection hidden="1"/>
    </xf>
    <xf numFmtId="0" fontId="58" fillId="19" borderId="0" xfId="0" applyNumberFormat="1" applyFont="1" applyFill="1" applyBorder="1" applyAlignment="1" applyProtection="1">
      <alignment horizontal="left" vertical="center"/>
      <protection hidden="1"/>
    </xf>
    <xf numFmtId="0" fontId="44" fillId="19" borderId="27" xfId="0" applyFont="1" applyFill="1" applyBorder="1" applyAlignment="1" applyProtection="1">
      <alignment horizontal="right" vertical="center"/>
      <protection hidden="1"/>
    </xf>
    <xf numFmtId="0" fontId="10" fillId="19" borderId="27" xfId="0" applyFont="1" applyFill="1" applyBorder="1" applyAlignment="1" applyProtection="1">
      <alignment horizontal="left" vertical="center"/>
      <protection hidden="1"/>
    </xf>
    <xf numFmtId="0" fontId="56" fillId="19" borderId="30" xfId="0" applyFont="1" applyFill="1" applyBorder="1" applyAlignment="1" applyProtection="1">
      <alignment horizontal="left" vertical="center"/>
      <protection hidden="1"/>
    </xf>
    <xf numFmtId="0" fontId="56" fillId="19" borderId="0" xfId="0" applyFont="1" applyFill="1" applyBorder="1" applyAlignment="1" applyProtection="1">
      <alignment horizontal="left" vertical="center"/>
      <protection hidden="1"/>
    </xf>
    <xf numFmtId="0" fontId="56" fillId="19" borderId="29" xfId="0" applyFont="1" applyFill="1" applyBorder="1" applyAlignment="1" applyProtection="1">
      <alignment horizontal="left" vertical="center"/>
      <protection hidden="1"/>
    </xf>
    <xf numFmtId="0" fontId="44" fillId="19" borderId="30" xfId="0" applyFont="1" applyFill="1" applyBorder="1" applyAlignment="1" applyProtection="1">
      <alignment vertical="center"/>
      <protection hidden="1"/>
    </xf>
    <xf numFmtId="0" fontId="44" fillId="19" borderId="0" xfId="0" applyFont="1" applyFill="1" applyBorder="1" applyAlignment="1" applyProtection="1">
      <alignment vertical="center"/>
      <protection hidden="1"/>
    </xf>
    <xf numFmtId="0" fontId="44" fillId="19" borderId="29" xfId="0" applyFont="1" applyFill="1" applyBorder="1" applyAlignment="1" applyProtection="1">
      <alignment vertical="center"/>
      <protection hidden="1"/>
    </xf>
    <xf numFmtId="0" fontId="44" fillId="19" borderId="30" xfId="0" applyFont="1" applyFill="1" applyBorder="1" applyAlignment="1" applyProtection="1">
      <alignment horizontal="center" vertical="center"/>
      <protection hidden="1"/>
    </xf>
    <xf numFmtId="0" fontId="47" fillId="19" borderId="0" xfId="0" applyFont="1" applyFill="1" applyBorder="1" applyAlignment="1" applyProtection="1">
      <alignment horizontal="left" vertical="center"/>
      <protection hidden="1"/>
    </xf>
    <xf numFmtId="0" fontId="47" fillId="19" borderId="10" xfId="0" applyFont="1" applyFill="1" applyBorder="1" applyAlignment="1" applyProtection="1">
      <alignment horizontal="left" vertical="center"/>
      <protection hidden="1"/>
    </xf>
    <xf numFmtId="0" fontId="47" fillId="19" borderId="5" xfId="0" applyFont="1" applyFill="1" applyBorder="1" applyAlignment="1" applyProtection="1">
      <alignment horizontal="left" vertical="center"/>
      <protection hidden="1"/>
    </xf>
    <xf numFmtId="0" fontId="47" fillId="19" borderId="9" xfId="0" applyFont="1" applyFill="1" applyBorder="1" applyAlignment="1" applyProtection="1">
      <alignment horizontal="left" vertical="center"/>
      <protection hidden="1"/>
    </xf>
    <xf numFmtId="0" fontId="62" fillId="19" borderId="39" xfId="0" applyFont="1" applyFill="1" applyBorder="1" applyAlignment="1" applyProtection="1">
      <alignment horizontal="center" vertical="center"/>
      <protection hidden="1"/>
    </xf>
    <xf numFmtId="0" fontId="62" fillId="19" borderId="7" xfId="0" applyFont="1" applyFill="1" applyBorder="1" applyAlignment="1" applyProtection="1">
      <alignment horizontal="center" vertical="center"/>
      <protection hidden="1"/>
    </xf>
    <xf numFmtId="0" fontId="62" fillId="19" borderId="38" xfId="0" applyFont="1" applyFill="1" applyBorder="1" applyAlignment="1" applyProtection="1">
      <alignment horizontal="center" vertical="center"/>
      <protection hidden="1"/>
    </xf>
    <xf numFmtId="0" fontId="44" fillId="19" borderId="29" xfId="0" applyFont="1" applyFill="1" applyBorder="1" applyAlignment="1" applyProtection="1">
      <alignment horizontal="left" vertical="center"/>
      <protection hidden="1"/>
    </xf>
    <xf numFmtId="0" fontId="34" fillId="19" borderId="6" xfId="0" applyFont="1" applyFill="1" applyBorder="1" applyAlignment="1" applyProtection="1">
      <alignment horizontal="center" vertical="center"/>
      <protection hidden="1"/>
    </xf>
    <xf numFmtId="0" fontId="34" fillId="19" borderId="7" xfId="0" applyFont="1" applyFill="1" applyBorder="1" applyAlignment="1" applyProtection="1">
      <alignment horizontal="center" vertical="center"/>
      <protection hidden="1"/>
    </xf>
    <xf numFmtId="0" fontId="34" fillId="19" borderId="8" xfId="0" applyFont="1" applyFill="1" applyBorder="1" applyAlignment="1" applyProtection="1">
      <alignment horizontal="center" vertical="center"/>
      <protection hidden="1"/>
    </xf>
    <xf numFmtId="0" fontId="34" fillId="19" borderId="2" xfId="0" applyFont="1" applyFill="1" applyBorder="1" applyAlignment="1" applyProtection="1">
      <alignment horizontal="center" vertical="center"/>
      <protection hidden="1"/>
    </xf>
    <xf numFmtId="0" fontId="34" fillId="19" borderId="5" xfId="0" applyFont="1" applyFill="1" applyBorder="1" applyAlignment="1" applyProtection="1">
      <alignment horizontal="center" vertical="center"/>
      <protection hidden="1"/>
    </xf>
    <xf numFmtId="0" fontId="34" fillId="19" borderId="9" xfId="0" applyFont="1" applyFill="1" applyBorder="1" applyAlignment="1" applyProtection="1">
      <alignment horizontal="center" vertical="center"/>
      <protection hidden="1"/>
    </xf>
    <xf numFmtId="165" fontId="9" fillId="19" borderId="12" xfId="0" applyNumberFormat="1" applyFont="1" applyFill="1" applyBorder="1" applyAlignment="1" applyProtection="1">
      <alignment horizontal="center" vertical="center"/>
      <protection hidden="1"/>
    </xf>
    <xf numFmtId="165" fontId="9" fillId="19" borderId="25" xfId="0" applyNumberFormat="1" applyFont="1" applyFill="1" applyBorder="1" applyAlignment="1" applyProtection="1">
      <alignment horizontal="center" vertical="center"/>
      <protection hidden="1"/>
    </xf>
    <xf numFmtId="165" fontId="9" fillId="19" borderId="23" xfId="0" applyNumberFormat="1" applyFont="1" applyFill="1" applyBorder="1" applyAlignment="1" applyProtection="1">
      <alignment horizontal="center" vertical="center"/>
      <protection hidden="1"/>
    </xf>
    <xf numFmtId="0" fontId="9" fillId="19" borderId="42" xfId="0" applyFont="1" applyFill="1" applyBorder="1" applyAlignment="1" applyProtection="1">
      <alignment horizontal="center" vertical="center"/>
      <protection hidden="1"/>
    </xf>
    <xf numFmtId="0" fontId="63" fillId="19" borderId="12" xfId="0" applyFont="1" applyFill="1" applyBorder="1" applyAlignment="1" applyProtection="1">
      <alignment horizontal="center" vertical="center"/>
      <protection hidden="1"/>
    </xf>
    <xf numFmtId="0" fontId="63" fillId="19" borderId="25" xfId="0" applyFont="1" applyFill="1" applyBorder="1" applyAlignment="1" applyProtection="1">
      <alignment horizontal="center" vertical="center"/>
      <protection hidden="1"/>
    </xf>
    <xf numFmtId="0" fontId="63" fillId="19" borderId="36" xfId="0" applyFont="1" applyFill="1" applyBorder="1" applyAlignment="1" applyProtection="1">
      <alignment horizontal="center" vertical="center"/>
      <protection hidden="1"/>
    </xf>
    <xf numFmtId="2" fontId="9" fillId="19" borderId="0" xfId="0" applyNumberFormat="1" applyFont="1" applyFill="1" applyBorder="1" applyAlignment="1" applyProtection="1">
      <alignment horizontal="center" vertical="center"/>
      <protection hidden="1"/>
    </xf>
    <xf numFmtId="2" fontId="61" fillId="19" borderId="12" xfId="0" applyNumberFormat="1" applyFont="1" applyFill="1" applyBorder="1" applyAlignment="1" applyProtection="1">
      <alignment horizontal="center" vertical="center"/>
      <protection hidden="1"/>
    </xf>
    <xf numFmtId="2" fontId="61" fillId="19" borderId="25" xfId="0" applyNumberFormat="1" applyFont="1" applyFill="1" applyBorder="1" applyAlignment="1" applyProtection="1">
      <alignment horizontal="center" vertical="center"/>
      <protection hidden="1"/>
    </xf>
    <xf numFmtId="2" fontId="61" fillId="19" borderId="23" xfId="0" applyNumberFormat="1" applyFont="1" applyFill="1" applyBorder="1" applyAlignment="1" applyProtection="1">
      <alignment horizontal="center" vertical="center"/>
      <protection hidden="1"/>
    </xf>
    <xf numFmtId="0" fontId="63" fillId="19" borderId="23" xfId="0" applyFont="1" applyFill="1" applyBorder="1" applyAlignment="1" applyProtection="1">
      <alignment horizontal="center" vertical="center"/>
      <protection hidden="1"/>
    </xf>
    <xf numFmtId="0" fontId="9" fillId="19" borderId="33" xfId="0" applyFont="1" applyFill="1" applyBorder="1" applyAlignment="1" applyProtection="1">
      <alignment horizontal="center" vertical="center"/>
      <protection hidden="1"/>
    </xf>
    <xf numFmtId="0" fontId="9" fillId="19" borderId="32" xfId="0" applyFont="1" applyFill="1" applyBorder="1" applyAlignment="1" applyProtection="1">
      <alignment horizontal="center" vertical="center"/>
      <protection hidden="1"/>
    </xf>
    <xf numFmtId="0" fontId="9" fillId="19" borderId="31" xfId="0" applyFont="1" applyFill="1" applyBorder="1" applyAlignment="1" applyProtection="1">
      <alignment horizontal="center" vertical="center"/>
      <protection hidden="1"/>
    </xf>
    <xf numFmtId="0" fontId="11" fillId="19" borderId="34" xfId="0" applyFont="1" applyFill="1" applyBorder="1" applyAlignment="1" applyProtection="1">
      <alignment horizontal="center" vertical="center"/>
      <protection hidden="1"/>
    </xf>
    <xf numFmtId="0" fontId="11" fillId="19" borderId="37" xfId="0" applyFont="1" applyFill="1" applyBorder="1" applyAlignment="1" applyProtection="1">
      <alignment horizontal="center" vertical="center"/>
      <protection hidden="1"/>
    </xf>
  </cellXfs>
  <cellStyles count="9">
    <cellStyle name="Comma 2" xfId="1"/>
    <cellStyle name="Excel Built-in Normal" xfId="2"/>
    <cellStyle name="Normal" xfId="0" builtinId="0"/>
    <cellStyle name="Normal 2" xfId="3"/>
    <cellStyle name="Normal 2 2" xfId="4"/>
    <cellStyle name="Normal 2 2 2" xfId="5"/>
    <cellStyle name="Normal 3" xfId="6"/>
    <cellStyle name="Normal 4" xfId="7"/>
    <cellStyle name="Normal 7 2" xfId="8"/>
  </cellStyles>
  <dxfs count="135">
    <dxf>
      <font>
        <color rgb="FF008000"/>
      </font>
    </dxf>
    <dxf>
      <font>
        <color rgb="FFCC00CC"/>
      </font>
    </dxf>
    <dxf>
      <font>
        <color theme="0" tint="-0.24994659260841701"/>
      </font>
      <fill>
        <patternFill>
          <bgColor theme="0" tint="-0.24994659260841701"/>
        </patternFill>
      </fill>
      <border>
        <left/>
        <right/>
        <top/>
        <bottom/>
        <vertical/>
        <horizontal/>
      </border>
    </dxf>
    <dxf>
      <font>
        <color theme="5" tint="0.79998168889431442"/>
      </font>
    </dxf>
    <dxf>
      <font>
        <color rgb="FF008000"/>
      </font>
    </dxf>
    <dxf>
      <font>
        <color rgb="FFCC00CC"/>
      </font>
    </dxf>
    <dxf>
      <font>
        <color theme="0" tint="-0.24994659260841701"/>
      </font>
      <fill>
        <patternFill>
          <bgColor theme="0" tint="-0.24994659260841701"/>
        </patternFill>
      </fill>
      <border>
        <left/>
        <right/>
        <top/>
        <bottom/>
        <vertical/>
        <horizontal/>
      </border>
    </dxf>
    <dxf>
      <font>
        <color theme="9" tint="0.59996337778862885"/>
      </font>
    </dxf>
    <dxf>
      <font>
        <color rgb="FF008000"/>
      </font>
    </dxf>
    <dxf>
      <font>
        <color rgb="FFCC00CC"/>
      </font>
    </dxf>
    <dxf>
      <font>
        <color theme="0" tint="-0.24994659260841701"/>
      </font>
      <fill>
        <patternFill>
          <bgColor theme="0" tint="-0.24994659260841701"/>
        </patternFill>
      </fill>
      <border>
        <left/>
        <right/>
        <top/>
        <bottom/>
        <vertical/>
        <horizontal/>
      </border>
    </dxf>
    <dxf>
      <font>
        <color theme="7" tint="0.59996337778862885"/>
      </font>
    </dxf>
    <dxf>
      <font>
        <color rgb="FF008000"/>
      </font>
    </dxf>
    <dxf>
      <font>
        <color rgb="FFCC00CC"/>
      </font>
    </dxf>
    <dxf>
      <font>
        <color theme="0" tint="-0.24994659260841701"/>
      </font>
      <fill>
        <patternFill>
          <bgColor theme="0" tint="-0.24994659260841701"/>
        </patternFill>
      </fill>
      <border>
        <left/>
        <right/>
        <top/>
        <bottom/>
        <vertical/>
        <horizontal/>
      </border>
    </dxf>
    <dxf>
      <font>
        <color theme="7" tint="0.59996337778862885"/>
      </font>
    </dxf>
    <dxf>
      <font>
        <color rgb="FF008000"/>
      </font>
    </dxf>
    <dxf>
      <font>
        <color rgb="FFCC00CC"/>
      </font>
    </dxf>
    <dxf>
      <font>
        <color theme="0" tint="-0.24994659260841701"/>
      </font>
      <fill>
        <patternFill>
          <bgColor theme="0" tint="-0.24994659260841701"/>
        </patternFill>
      </fill>
      <border>
        <left/>
        <right/>
        <top/>
        <bottom/>
        <vertical/>
        <horizontal/>
      </border>
    </dxf>
    <dxf>
      <font>
        <color theme="7" tint="0.59996337778862885"/>
      </font>
    </dxf>
    <dxf>
      <font>
        <color rgb="FF008000"/>
      </font>
    </dxf>
    <dxf>
      <font>
        <color rgb="FFCC00CC"/>
      </font>
    </dxf>
    <dxf>
      <font>
        <color theme="0" tint="-0.24994659260841701"/>
      </font>
      <fill>
        <patternFill>
          <bgColor theme="0" tint="-0.24994659260841701"/>
        </patternFill>
      </fill>
      <border>
        <left/>
        <right/>
        <top/>
        <bottom/>
        <vertical/>
        <horizontal/>
      </border>
    </dxf>
    <dxf>
      <font>
        <color theme="7" tint="0.59996337778862885"/>
      </font>
    </dxf>
    <dxf>
      <font>
        <color rgb="FF008000"/>
      </font>
    </dxf>
    <dxf>
      <font>
        <color rgb="FFCC00CC"/>
      </font>
    </dxf>
    <dxf>
      <font>
        <color theme="0" tint="-0.24994659260841701"/>
      </font>
      <fill>
        <patternFill>
          <bgColor theme="0" tint="-0.24994659260841701"/>
        </patternFill>
      </fill>
      <border>
        <left/>
        <right/>
        <top/>
        <bottom/>
        <vertical/>
        <horizontal/>
      </border>
    </dxf>
    <dxf>
      <font>
        <color theme="7" tint="0.59996337778862885"/>
      </font>
    </dxf>
    <dxf>
      <font>
        <color rgb="FF008000"/>
      </font>
    </dxf>
    <dxf>
      <font>
        <color rgb="FFCC00CC"/>
      </font>
    </dxf>
    <dxf>
      <font>
        <color theme="0" tint="-0.24994659260841701"/>
      </font>
      <fill>
        <patternFill>
          <bgColor theme="0" tint="-0.24994659260841701"/>
        </patternFill>
      </fill>
      <border>
        <left/>
        <right/>
        <top/>
        <bottom/>
        <vertical/>
        <horizontal/>
      </border>
    </dxf>
    <dxf>
      <font>
        <color theme="7" tint="0.59996337778862885"/>
      </font>
    </dxf>
    <dxf>
      <font>
        <color rgb="FF008000"/>
      </font>
    </dxf>
    <dxf>
      <font>
        <color rgb="FFCC00CC"/>
      </font>
    </dxf>
    <dxf>
      <font>
        <color theme="0" tint="-0.24994659260841701"/>
      </font>
      <fill>
        <patternFill>
          <bgColor theme="0" tint="-0.24994659260841701"/>
        </patternFill>
      </fill>
      <border>
        <left/>
        <right/>
        <top/>
        <bottom/>
        <vertical/>
        <horizontal/>
      </border>
    </dxf>
    <dxf>
      <font>
        <color theme="7" tint="0.59996337778862885"/>
      </font>
    </dxf>
    <dxf>
      <font>
        <color rgb="FF008000"/>
      </font>
    </dxf>
    <dxf>
      <font>
        <color rgb="FFCC00CC"/>
      </font>
    </dxf>
    <dxf>
      <font>
        <color theme="0" tint="-0.24994659260841701"/>
      </font>
      <fill>
        <patternFill>
          <bgColor theme="0" tint="-0.24994659260841701"/>
        </patternFill>
      </fill>
      <border>
        <left/>
        <right/>
        <top/>
        <bottom/>
        <vertical/>
        <horizontal/>
      </border>
    </dxf>
    <dxf>
      <font>
        <color theme="7" tint="0.59996337778862885"/>
      </font>
    </dxf>
    <dxf>
      <font>
        <color rgb="FF008000"/>
      </font>
    </dxf>
    <dxf>
      <font>
        <color rgb="FFCC00CC"/>
      </font>
    </dxf>
    <dxf>
      <font>
        <color theme="0" tint="-0.24994659260841701"/>
      </font>
      <fill>
        <patternFill>
          <bgColor theme="0" tint="-0.24994659260841701"/>
        </patternFill>
      </fill>
      <border>
        <left/>
        <right/>
        <top/>
        <bottom/>
        <vertical/>
        <horizontal/>
      </border>
    </dxf>
    <dxf>
      <font>
        <color theme="7" tint="0.59996337778862885"/>
      </font>
    </dxf>
    <dxf>
      <font>
        <color rgb="FF008000"/>
      </font>
    </dxf>
    <dxf>
      <font>
        <color rgb="FFCC00CC"/>
      </font>
    </dxf>
    <dxf>
      <font>
        <color theme="0" tint="-0.24994659260841701"/>
      </font>
      <fill>
        <patternFill>
          <bgColor theme="0" tint="-0.24994659260841701"/>
        </patternFill>
      </fill>
      <border>
        <left/>
        <right/>
        <top/>
        <bottom/>
        <vertical/>
        <horizontal/>
      </border>
    </dxf>
    <dxf>
      <font>
        <color theme="7" tint="0.59996337778862885"/>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C00000"/>
      </font>
    </dxf>
    <dxf>
      <font>
        <color rgb="FF0000CC"/>
      </font>
    </dxf>
    <dxf>
      <font>
        <color rgb="FFC00000"/>
      </font>
    </dxf>
    <dxf>
      <font>
        <color rgb="FF0000CC"/>
      </font>
    </dxf>
    <dxf>
      <font>
        <color theme="0"/>
      </font>
    </dxf>
    <dxf>
      <font>
        <color theme="0"/>
      </font>
    </dxf>
    <dxf>
      <font>
        <color theme="0"/>
      </font>
    </dxf>
    <dxf>
      <font>
        <color theme="0"/>
      </font>
    </dxf>
    <dxf>
      <font>
        <color theme="0"/>
      </font>
    </dxf>
    <dxf>
      <font>
        <color theme="0"/>
      </font>
    </dxf>
    <dxf>
      <font>
        <color theme="0"/>
      </font>
    </dxf>
    <dxf>
      <font>
        <color theme="0"/>
      </font>
    </dxf>
    <dxf>
      <font>
        <color rgb="FF66FFFF"/>
      </font>
      <fill>
        <patternFill>
          <bgColor rgb="FFC00000"/>
        </patternFill>
      </fill>
    </dxf>
    <dxf>
      <font>
        <color rgb="FFFF99FF"/>
      </font>
      <fill>
        <patternFill>
          <bgColor theme="6" tint="-0.499984740745262"/>
        </patternFill>
      </fill>
    </dxf>
    <dxf>
      <font>
        <color rgb="FFC00000"/>
      </font>
    </dxf>
    <dxf>
      <font>
        <color rgb="FF0000CC"/>
      </font>
    </dxf>
    <dxf>
      <font>
        <color theme="0"/>
      </font>
      <fill>
        <patternFill>
          <bgColor theme="0"/>
        </patternFill>
      </fill>
      <border>
        <left/>
        <right/>
        <top/>
        <bottom/>
        <vertical/>
        <horizontal/>
      </border>
    </dxf>
    <dxf>
      <font>
        <color theme="8" tint="0.79998168889431442"/>
      </font>
    </dxf>
    <dxf>
      <font>
        <color theme="5" tint="0.79998168889431442"/>
      </font>
    </dxf>
    <dxf>
      <font>
        <color rgb="FFFFFFCC"/>
      </font>
    </dxf>
    <dxf>
      <font>
        <color theme="0" tint="-0.14996795556505021"/>
      </font>
    </dxf>
    <dxf>
      <font>
        <color theme="7" tint="0.79998168889431442"/>
      </font>
      <fill>
        <patternFill>
          <bgColor theme="7" tint="0.79998168889431442"/>
        </patternFill>
      </fill>
      <border>
        <left/>
        <right/>
        <top/>
        <bottom/>
        <vertical/>
        <horizontal/>
      </border>
    </dxf>
    <dxf>
      <font>
        <color theme="7" tint="0.79998168889431442"/>
      </font>
      <fill>
        <patternFill>
          <bgColor theme="7" tint="0.79998168889431442"/>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0"/>
      </font>
    </dxf>
    <dxf>
      <font>
        <color theme="9" tint="0.59996337778862885"/>
      </font>
      <fill>
        <patternFill>
          <bgColor theme="9" tint="0.59996337778862885"/>
        </patternFill>
      </fill>
      <border>
        <left/>
        <right/>
        <top/>
        <bottom/>
        <vertical/>
        <horizontal/>
      </border>
    </dxf>
    <dxf>
      <font>
        <color theme="9" tint="0.59996337778862885"/>
      </font>
      <fill>
        <patternFill>
          <bgColor theme="9" tint="0.59996337778862885"/>
        </patternFill>
      </fill>
      <border>
        <left/>
        <right/>
        <top/>
        <bottom/>
        <vertical/>
        <horizontal/>
      </border>
    </dxf>
    <dxf>
      <font>
        <color theme="9" tint="0.59996337778862885"/>
      </font>
      <fill>
        <patternFill>
          <bgColor theme="9" tint="0.59996337778862885"/>
        </patternFill>
      </fill>
      <border>
        <left/>
        <right/>
        <top/>
        <bottom/>
        <vertical/>
        <horizontal/>
      </border>
    </dxf>
    <dxf>
      <font>
        <color theme="9" tint="0.59996337778862885"/>
      </font>
      <fill>
        <patternFill>
          <bgColor theme="9" tint="0.59996337778862885"/>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0"/>
      </font>
    </dxf>
    <dxf>
      <font>
        <color rgb="FFC00000"/>
      </font>
    </dxf>
    <dxf>
      <font>
        <color rgb="FF0000CC"/>
      </font>
    </dxf>
    <dxf>
      <font>
        <color theme="0" tint="-0.24994659260841701"/>
      </font>
      <fill>
        <patternFill>
          <bgColor theme="0" tint="-0.24994659260841701"/>
        </patternFill>
      </fill>
      <border>
        <left/>
        <right/>
        <top/>
        <bottom/>
        <vertical/>
        <horizontal/>
      </border>
    </dxf>
    <dxf>
      <font>
        <color theme="0"/>
      </font>
    </dxf>
    <dxf>
      <font>
        <color theme="0" tint="-0.24994659260841701"/>
      </font>
      <fill>
        <patternFill>
          <bgColor theme="0" tint="-0.24994659260841701"/>
        </patternFill>
      </fill>
      <border>
        <left/>
        <right/>
        <top/>
        <bottom/>
        <vertical/>
        <horizontal/>
      </border>
    </dxf>
    <dxf>
      <font>
        <color rgb="FFCC00CC"/>
      </font>
      <fill>
        <patternFill>
          <bgColor theme="6" tint="0.59996337778862885"/>
        </patternFill>
      </fill>
    </dxf>
    <dxf>
      <font>
        <color rgb="FF0000CC"/>
      </font>
      <fill>
        <patternFill>
          <bgColor theme="9" tint="0.79998168889431442"/>
        </patternFill>
      </fill>
    </dxf>
    <dxf>
      <font>
        <color theme="0"/>
      </font>
    </dxf>
    <dxf>
      <font>
        <color theme="0"/>
      </font>
    </dxf>
    <dxf>
      <font>
        <color rgb="FF008000"/>
      </font>
    </dxf>
    <dxf>
      <font>
        <color rgb="FFCC00CC"/>
      </font>
    </dxf>
    <dxf>
      <font>
        <color theme="0" tint="-0.24994659260841701"/>
      </font>
      <fill>
        <patternFill>
          <bgColor theme="0" tint="-0.24994659260841701"/>
        </patternFill>
      </fill>
      <border>
        <left/>
        <right/>
        <top/>
        <bottom/>
        <vertical/>
        <horizontal/>
      </border>
    </dxf>
    <dxf>
      <font>
        <color theme="9" tint="0.59996337778862885"/>
      </font>
    </dxf>
    <dxf>
      <font>
        <color theme="6" tint="0.59996337778862885"/>
      </font>
    </dxf>
    <dxf>
      <font>
        <color theme="5" tint="0.79998168889431442"/>
      </font>
    </dxf>
    <dxf>
      <font>
        <color theme="7" tint="0.59996337778862885"/>
      </font>
    </dxf>
    <dxf>
      <font>
        <color rgb="FFFFCCFF"/>
      </font>
    </dxf>
    <dxf>
      <font>
        <color theme="9" tint="0.59996337778862885"/>
      </font>
    </dxf>
    <dxf>
      <font>
        <color theme="0" tint="-0.24994659260841701"/>
      </font>
    </dxf>
    <dxf>
      <font>
        <color theme="0" tint="-0.14996795556505021"/>
      </font>
    </dxf>
    <dxf>
      <font>
        <color theme="7" tint="0.59996337778862885"/>
      </font>
    </dxf>
    <dxf>
      <font>
        <color theme="5" tint="0.79998168889431442"/>
      </font>
    </dxf>
    <dxf>
      <font>
        <color rgb="FFC00000"/>
      </font>
    </dxf>
    <dxf>
      <font>
        <color rgb="FF0000CC"/>
      </font>
    </dxf>
    <dxf>
      <font>
        <color theme="0"/>
      </font>
      <fill>
        <patternFill>
          <bgColor theme="0"/>
        </patternFill>
      </fill>
      <border>
        <left/>
        <right/>
        <top/>
        <bottom/>
        <vertical/>
        <horizontal/>
      </border>
    </dxf>
    <dxf>
      <font>
        <color theme="0" tint="-0.14996795556505021"/>
      </font>
    </dxf>
    <dxf>
      <font>
        <color theme="4" tint="0.79998168889431442"/>
      </font>
    </dxf>
    <dxf>
      <font>
        <color rgb="FFFFFFCC"/>
      </font>
    </dxf>
    <dxf>
      <font>
        <color rgb="FF0000CC"/>
      </font>
      <fill>
        <patternFill patternType="none">
          <bgColor auto="1"/>
        </patternFill>
      </fill>
    </dxf>
    <dxf>
      <font>
        <color rgb="FFC00000"/>
      </font>
      <fill>
        <patternFill patternType="none">
          <bgColor auto="1"/>
        </patternFill>
      </fill>
    </dxf>
    <dxf>
      <font>
        <color theme="0"/>
      </font>
    </dxf>
    <dxf>
      <font>
        <color theme="0"/>
      </font>
    </dxf>
  </dxfs>
  <tableStyles count="0" defaultTableStyle="TableStyleMedium2" defaultPivotStyle="PivotStyleLight16"/>
  <colors>
    <mruColors>
      <color rgb="FF00FF00"/>
      <color rgb="FF66FFFF"/>
      <color rgb="FFFF99FF"/>
      <color rgb="FF0000CC"/>
      <color rgb="FFCCFF99"/>
      <color rgb="FFCC00CC"/>
      <color rgb="FF008000"/>
      <color rgb="FFFFCCFF"/>
      <color rgb="FFFFFFCC"/>
      <color rgb="FF00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28576</xdr:colOff>
      <xdr:row>10</xdr:row>
      <xdr:rowOff>38100</xdr:rowOff>
    </xdr:from>
    <xdr:to>
      <xdr:col>2</xdr:col>
      <xdr:colOff>590550</xdr:colOff>
      <xdr:row>16</xdr:row>
      <xdr:rowOff>209549</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38176" y="2571750"/>
          <a:ext cx="1171574" cy="154304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OFFICE%2019-20\PAYMANGER19-2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
      <sheetName val="STUTES"/>
      <sheetName val="RATE"/>
      <sheetName val="OFFICE"/>
      <sheetName val="HEAD"/>
      <sheetName val="EMPLOYEE"/>
      <sheetName val="NUMBER"/>
      <sheetName val="PAY"/>
      <sheetName val="DA-HRA"/>
      <sheetName val="DED"/>
      <sheetName val="LIC"/>
      <sheetName val="ALLO"/>
      <sheetName val="REG"/>
      <sheetName val="BILL"/>
      <sheetName val="ARREAR"/>
      <sheetName val="A.SHEET"/>
      <sheetName val="SRENDER"/>
      <sheetName val="PL FORM"/>
      <sheetName val="PL AADESH"/>
      <sheetName val="BONUS"/>
      <sheetName val="DA"/>
      <sheetName val="OLD"/>
      <sheetName val="GA55"/>
      <sheetName val="LOAN"/>
      <sheetName val="PASSBOOK"/>
      <sheetName val="LPC REG"/>
      <sheetName val="LPC"/>
      <sheetName val="DDO-IT"/>
      <sheetName val="TAIN-IT"/>
      <sheetName val="F-16-1"/>
      <sheetName val="F-16-2"/>
      <sheetName val="F-16"/>
      <sheetName val="IT"/>
      <sheetName val="OTH LIC"/>
      <sheetName val="OTH DED"/>
      <sheetName val="DAN"/>
      <sheetName val="OTH"/>
      <sheetName val="HRA"/>
      <sheetName val="OTH.OFFICE"/>
    </sheetNames>
    <sheetDataSet>
      <sheetData sheetId="0" refreshError="1"/>
      <sheetData sheetId="1" refreshError="1"/>
      <sheetData sheetId="2" refreshError="1"/>
      <sheetData sheetId="3">
        <row r="10">
          <cell r="C10" t="str">
            <v>राउमावि,लवेरा कलां</v>
          </cell>
        </row>
        <row r="11">
          <cell r="C11" t="str">
            <v>राउप्रावि माचरों की ढाणी,लवेरा कलां</v>
          </cell>
        </row>
        <row r="12">
          <cell r="C12" t="str">
            <v>राउप्रावि उचियाडा,लवेरा कलां</v>
          </cell>
        </row>
        <row r="13">
          <cell r="C13" t="str">
            <v>राप्रावि खदावों की ढाणी,लवेरा कलां</v>
          </cell>
        </row>
        <row r="14">
          <cell r="C14" t="str">
            <v>राप्रावि रामभाकरी,लवेरा कलां</v>
          </cell>
        </row>
        <row r="15">
          <cell r="C15" t="str">
            <v>राप्रावि भटलाई नाडी,लवेरा कलां</v>
          </cell>
        </row>
        <row r="16">
          <cell r="C16" t="str">
            <v>राप्रावि नटियों की ढाणी,कजनाऊ खुर्द</v>
          </cell>
        </row>
        <row r="17">
          <cell r="C17" t="str">
            <v>राप्रावि रङो की ढाणी,कजनाऊ खुर्द</v>
          </cell>
        </row>
        <row r="18">
          <cell r="C18" t="str">
            <v>राप्रावि कजनाऊ खुर्द</v>
          </cell>
        </row>
        <row r="19">
          <cell r="C19">
            <v>0</v>
          </cell>
        </row>
        <row r="20">
          <cell r="C20">
            <v>0</v>
          </cell>
        </row>
        <row r="21">
          <cell r="C21">
            <v>0</v>
          </cell>
        </row>
        <row r="22">
          <cell r="C22">
            <v>0</v>
          </cell>
        </row>
        <row r="23">
          <cell r="C23">
            <v>0</v>
          </cell>
        </row>
        <row r="24">
          <cell r="C24">
            <v>0</v>
          </cell>
        </row>
        <row r="25">
          <cell r="C25">
            <v>0</v>
          </cell>
        </row>
        <row r="26">
          <cell r="C26">
            <v>0</v>
          </cell>
        </row>
        <row r="27">
          <cell r="C27">
            <v>0</v>
          </cell>
        </row>
        <row r="28">
          <cell r="C28">
            <v>0</v>
          </cell>
        </row>
        <row r="29">
          <cell r="C29">
            <v>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U75"/>
  <sheetViews>
    <sheetView tabSelected="1" view="pageBreakPreview" topLeftCell="A2" zoomScaleNormal="100" zoomScaleSheetLayoutView="100" workbookViewId="0">
      <selection activeCell="E4" sqref="E4:I4"/>
    </sheetView>
  </sheetViews>
  <sheetFormatPr defaultRowHeight="15" x14ac:dyDescent="0.25"/>
  <cols>
    <col min="1" max="19" width="9.140625" style="1"/>
    <col min="20" max="20" width="8.5703125" style="1" hidden="1" customWidth="1"/>
    <col min="21" max="21" width="9.140625" style="1" hidden="1" customWidth="1"/>
    <col min="22" max="22" width="9.140625" style="1" customWidth="1"/>
    <col min="23" max="16384" width="9.140625" style="1"/>
  </cols>
  <sheetData>
    <row r="1" spans="1:21" hidden="1" x14ac:dyDescent="0.25">
      <c r="H1" s="1">
        <v>1</v>
      </c>
      <c r="I1" s="1">
        <v>2</v>
      </c>
      <c r="J1" s="1">
        <v>3</v>
      </c>
      <c r="K1" s="1">
        <v>4</v>
      </c>
      <c r="L1" s="1">
        <v>5</v>
      </c>
      <c r="M1" s="1">
        <v>6</v>
      </c>
      <c r="N1" s="1">
        <v>7</v>
      </c>
      <c r="O1" s="1">
        <v>8</v>
      </c>
      <c r="P1" s="1">
        <v>9</v>
      </c>
      <c r="Q1" s="1">
        <v>10</v>
      </c>
      <c r="R1" s="1">
        <v>11</v>
      </c>
      <c r="S1" s="1">
        <v>12</v>
      </c>
    </row>
    <row r="2" spans="1:21" ht="35.25" customHeight="1" x14ac:dyDescent="0.25">
      <c r="A2" s="269" t="s">
        <v>209</v>
      </c>
      <c r="B2" s="269"/>
      <c r="C2" s="269"/>
      <c r="D2" s="269"/>
      <c r="E2" s="269"/>
      <c r="F2" s="269"/>
      <c r="G2" s="269"/>
      <c r="H2" s="269"/>
      <c r="I2" s="269"/>
      <c r="J2" s="269"/>
      <c r="K2" s="269"/>
      <c r="L2" s="269"/>
      <c r="M2" s="269"/>
      <c r="N2" s="269"/>
      <c r="O2" s="269"/>
      <c r="P2" s="269"/>
      <c r="Q2" s="269"/>
      <c r="R2" s="269"/>
      <c r="S2" s="269"/>
      <c r="U2" s="6">
        <v>0.08</v>
      </c>
    </row>
    <row r="3" spans="1:21" ht="30" customHeight="1" x14ac:dyDescent="0.4">
      <c r="A3" s="14"/>
      <c r="B3" s="14"/>
      <c r="C3" s="14"/>
      <c r="D3" s="14"/>
      <c r="E3" s="14"/>
      <c r="F3" s="14"/>
      <c r="G3" s="274" t="s">
        <v>11</v>
      </c>
      <c r="H3" s="274"/>
      <c r="I3" s="274"/>
      <c r="J3" s="74" t="s">
        <v>201</v>
      </c>
      <c r="K3" s="274" t="s">
        <v>233</v>
      </c>
      <c r="L3" s="274"/>
      <c r="M3" s="274"/>
      <c r="N3" s="14"/>
      <c r="O3" s="14"/>
      <c r="P3" s="14"/>
      <c r="Q3" s="14"/>
      <c r="R3" s="14"/>
      <c r="S3" s="14"/>
      <c r="U3" s="6">
        <v>0.16</v>
      </c>
    </row>
    <row r="4" spans="1:21" ht="24.95" customHeight="1" x14ac:dyDescent="0.25">
      <c r="A4" s="273" t="s">
        <v>228</v>
      </c>
      <c r="B4" s="273"/>
      <c r="C4" s="273"/>
      <c r="D4" s="273"/>
      <c r="E4" s="272" t="s">
        <v>494</v>
      </c>
      <c r="F4" s="272"/>
      <c r="G4" s="272"/>
      <c r="H4" s="272"/>
      <c r="I4" s="272"/>
      <c r="J4" s="275" t="s">
        <v>234</v>
      </c>
      <c r="K4" s="273" t="s">
        <v>229</v>
      </c>
      <c r="L4" s="273"/>
      <c r="M4" s="273"/>
      <c r="N4" s="273"/>
      <c r="O4" s="272" t="s">
        <v>520</v>
      </c>
      <c r="P4" s="272"/>
      <c r="Q4" s="272"/>
      <c r="R4" s="272"/>
      <c r="S4" s="272"/>
    </row>
    <row r="5" spans="1:21" ht="24.95" customHeight="1" x14ac:dyDescent="0.25">
      <c r="A5" s="75"/>
      <c r="B5" s="75"/>
      <c r="C5" s="270" t="s">
        <v>230</v>
      </c>
      <c r="D5" s="270"/>
      <c r="E5" s="271" t="s">
        <v>495</v>
      </c>
      <c r="F5" s="271"/>
      <c r="G5" s="271"/>
      <c r="H5" s="75"/>
      <c r="I5" s="75"/>
      <c r="J5" s="276"/>
      <c r="K5" s="75"/>
      <c r="L5" s="75"/>
      <c r="M5" s="270" t="s">
        <v>227</v>
      </c>
      <c r="N5" s="270"/>
      <c r="O5" s="271">
        <v>26942</v>
      </c>
      <c r="P5" s="271"/>
      <c r="Q5" s="271"/>
      <c r="R5" s="75"/>
      <c r="S5" s="75"/>
    </row>
    <row r="6" spans="1:21" ht="24.95" customHeight="1" x14ac:dyDescent="0.25">
      <c r="A6" s="273" t="s">
        <v>231</v>
      </c>
      <c r="B6" s="273"/>
      <c r="C6" s="273"/>
      <c r="D6" s="273"/>
      <c r="E6" s="272"/>
      <c r="F6" s="272"/>
      <c r="G6" s="272"/>
      <c r="H6" s="272"/>
      <c r="I6" s="272"/>
      <c r="J6" s="276"/>
      <c r="K6" s="273" t="s">
        <v>232</v>
      </c>
      <c r="L6" s="273"/>
      <c r="M6" s="273"/>
      <c r="N6" s="273"/>
      <c r="O6" s="272"/>
      <c r="P6" s="272"/>
      <c r="Q6" s="272"/>
      <c r="R6" s="272"/>
      <c r="S6" s="272"/>
    </row>
    <row r="7" spans="1:21" ht="6" customHeight="1" x14ac:dyDescent="0.25">
      <c r="A7" s="76"/>
      <c r="B7" s="76"/>
      <c r="C7" s="76"/>
      <c r="D7" s="76"/>
      <c r="E7" s="76"/>
      <c r="F7" s="76"/>
      <c r="G7" s="76"/>
      <c r="H7" s="76"/>
      <c r="I7" s="76"/>
      <c r="J7" s="276"/>
      <c r="K7" s="76"/>
      <c r="L7" s="76"/>
      <c r="M7" s="76"/>
      <c r="N7" s="76"/>
      <c r="O7" s="76"/>
      <c r="P7" s="76"/>
      <c r="Q7" s="76"/>
      <c r="R7" s="76"/>
      <c r="S7" s="76"/>
    </row>
    <row r="8" spans="1:21" ht="18" customHeight="1" x14ac:dyDescent="0.25">
      <c r="A8" s="292" t="s">
        <v>407</v>
      </c>
      <c r="B8" s="292"/>
      <c r="C8" s="292"/>
      <c r="D8" s="293">
        <v>0.08</v>
      </c>
      <c r="E8" s="291" t="s">
        <v>408</v>
      </c>
      <c r="F8" s="291"/>
      <c r="G8" s="291"/>
      <c r="H8" s="256" t="s">
        <v>355</v>
      </c>
      <c r="I8" s="255" t="s">
        <v>356</v>
      </c>
      <c r="J8" s="255" t="s">
        <v>357</v>
      </c>
      <c r="K8" s="255" t="s">
        <v>358</v>
      </c>
      <c r="L8" s="255" t="s">
        <v>359</v>
      </c>
      <c r="M8" s="255" t="s">
        <v>360</v>
      </c>
      <c r="N8" s="255" t="s">
        <v>361</v>
      </c>
      <c r="O8" s="255" t="s">
        <v>362</v>
      </c>
      <c r="P8" s="255" t="s">
        <v>363</v>
      </c>
      <c r="Q8" s="255" t="s">
        <v>364</v>
      </c>
      <c r="R8" s="255" t="s">
        <v>353</v>
      </c>
      <c r="S8" s="255" t="s">
        <v>354</v>
      </c>
    </row>
    <row r="9" spans="1:21" ht="18" customHeight="1" x14ac:dyDescent="0.25">
      <c r="A9" s="292"/>
      <c r="B9" s="292"/>
      <c r="C9" s="292"/>
      <c r="D9" s="294"/>
      <c r="E9" s="291"/>
      <c r="F9" s="291"/>
      <c r="G9" s="291"/>
      <c r="H9" s="257">
        <v>0.17</v>
      </c>
      <c r="I9" s="258">
        <f>H9</f>
        <v>0.17</v>
      </c>
      <c r="J9" s="258">
        <f t="shared" ref="J9:S9" si="0">I9</f>
        <v>0.17</v>
      </c>
      <c r="K9" s="258">
        <f t="shared" si="0"/>
        <v>0.17</v>
      </c>
      <c r="L9" s="258">
        <f t="shared" si="0"/>
        <v>0.17</v>
      </c>
      <c r="M9" s="258">
        <f t="shared" si="0"/>
        <v>0.17</v>
      </c>
      <c r="N9" s="258">
        <f t="shared" si="0"/>
        <v>0.17</v>
      </c>
      <c r="O9" s="258">
        <f t="shared" si="0"/>
        <v>0.17</v>
      </c>
      <c r="P9" s="258">
        <f t="shared" si="0"/>
        <v>0.17</v>
      </c>
      <c r="Q9" s="258">
        <f t="shared" si="0"/>
        <v>0.17</v>
      </c>
      <c r="R9" s="258">
        <f t="shared" si="0"/>
        <v>0.17</v>
      </c>
      <c r="S9" s="258">
        <f t="shared" si="0"/>
        <v>0.17</v>
      </c>
    </row>
    <row r="10" spans="1:21" ht="18" customHeight="1" x14ac:dyDescent="0.25">
      <c r="A10" s="259"/>
      <c r="B10" s="259"/>
      <c r="C10" s="259"/>
      <c r="D10" s="260"/>
      <c r="E10" s="267" t="s">
        <v>551</v>
      </c>
      <c r="F10" s="267"/>
      <c r="G10" s="267"/>
      <c r="H10" s="267"/>
      <c r="I10" s="267"/>
      <c r="J10" s="267"/>
      <c r="K10" s="267"/>
      <c r="L10" s="267"/>
      <c r="M10" s="267"/>
      <c r="N10" s="267"/>
      <c r="O10" s="267"/>
      <c r="P10" s="262" t="s">
        <v>365</v>
      </c>
      <c r="Q10" s="262"/>
      <c r="R10" s="262"/>
      <c r="S10" s="262"/>
    </row>
    <row r="11" spans="1:21" ht="18" customHeight="1" x14ac:dyDescent="0.25">
      <c r="A11" s="259"/>
      <c r="B11" s="268"/>
      <c r="C11" s="268"/>
      <c r="D11" s="260"/>
      <c r="E11" s="267"/>
      <c r="F11" s="267"/>
      <c r="G11" s="267"/>
      <c r="H11" s="267"/>
      <c r="I11" s="267"/>
      <c r="J11" s="267"/>
      <c r="K11" s="267"/>
      <c r="L11" s="267"/>
      <c r="M11" s="267"/>
      <c r="N11" s="267"/>
      <c r="O11" s="267"/>
      <c r="P11" s="263"/>
      <c r="Q11" s="263"/>
      <c r="R11" s="263"/>
      <c r="S11" s="263"/>
    </row>
    <row r="12" spans="1:21" ht="18" customHeight="1" x14ac:dyDescent="0.25">
      <c r="A12" s="259"/>
      <c r="B12" s="268"/>
      <c r="C12" s="268"/>
      <c r="D12" s="260"/>
      <c r="E12" s="267"/>
      <c r="F12" s="267"/>
      <c r="G12" s="267"/>
      <c r="H12" s="267"/>
      <c r="I12" s="267"/>
      <c r="J12" s="267"/>
      <c r="K12" s="267"/>
      <c r="L12" s="267"/>
      <c r="M12" s="267"/>
      <c r="N12" s="267"/>
      <c r="O12" s="267"/>
      <c r="P12" s="264" t="s">
        <v>532</v>
      </c>
      <c r="Q12" s="264"/>
      <c r="R12" s="264"/>
      <c r="S12" s="264"/>
    </row>
    <row r="13" spans="1:21" ht="18" customHeight="1" x14ac:dyDescent="0.25">
      <c r="A13" s="259"/>
      <c r="B13" s="268"/>
      <c r="C13" s="268"/>
      <c r="D13" s="260"/>
      <c r="E13" s="267"/>
      <c r="F13" s="267"/>
      <c r="G13" s="267"/>
      <c r="H13" s="267"/>
      <c r="I13" s="267"/>
      <c r="J13" s="267"/>
      <c r="K13" s="267"/>
      <c r="L13" s="267"/>
      <c r="M13" s="267"/>
      <c r="N13" s="267"/>
      <c r="O13" s="267"/>
      <c r="P13" s="265" t="s">
        <v>534</v>
      </c>
      <c r="Q13" s="265"/>
      <c r="R13" s="265"/>
      <c r="S13" s="265"/>
    </row>
    <row r="14" spans="1:21" ht="18" customHeight="1" x14ac:dyDescent="0.25">
      <c r="A14" s="259"/>
      <c r="B14" s="268"/>
      <c r="C14" s="268"/>
      <c r="D14" s="260"/>
      <c r="E14" s="267"/>
      <c r="F14" s="267"/>
      <c r="G14" s="267"/>
      <c r="H14" s="267"/>
      <c r="I14" s="267"/>
      <c r="J14" s="267"/>
      <c r="K14" s="267"/>
      <c r="L14" s="267"/>
      <c r="M14" s="267"/>
      <c r="N14" s="267"/>
      <c r="O14" s="267"/>
      <c r="P14" s="265"/>
      <c r="Q14" s="265"/>
      <c r="R14" s="265"/>
      <c r="S14" s="265"/>
    </row>
    <row r="15" spans="1:21" ht="18" customHeight="1" x14ac:dyDescent="0.25">
      <c r="A15" s="259"/>
      <c r="B15" s="268"/>
      <c r="C15" s="268"/>
      <c r="D15" s="260"/>
      <c r="E15" s="267"/>
      <c r="F15" s="267"/>
      <c r="G15" s="267"/>
      <c r="H15" s="267"/>
      <c r="I15" s="267"/>
      <c r="J15" s="267"/>
      <c r="K15" s="267"/>
      <c r="L15" s="267"/>
      <c r="M15" s="267"/>
      <c r="N15" s="267"/>
      <c r="O15" s="267"/>
      <c r="P15" s="266">
        <v>9001052931</v>
      </c>
      <c r="Q15" s="266"/>
      <c r="R15" s="266"/>
      <c r="S15" s="266"/>
    </row>
    <row r="16" spans="1:21" ht="18" customHeight="1" x14ac:dyDescent="0.25">
      <c r="A16" s="259"/>
      <c r="B16" s="268"/>
      <c r="C16" s="268"/>
      <c r="D16" s="260"/>
      <c r="E16" s="267"/>
      <c r="F16" s="267"/>
      <c r="G16" s="267"/>
      <c r="H16" s="267"/>
      <c r="I16" s="267"/>
      <c r="J16" s="267"/>
      <c r="K16" s="267"/>
      <c r="L16" s="267"/>
      <c r="M16" s="267"/>
      <c r="N16" s="267"/>
      <c r="O16" s="267"/>
      <c r="P16" s="285" t="s">
        <v>533</v>
      </c>
      <c r="Q16" s="285"/>
      <c r="R16" s="285"/>
      <c r="S16" s="285"/>
    </row>
    <row r="17" spans="1:19" ht="18" customHeight="1" x14ac:dyDescent="0.25">
      <c r="A17" s="261"/>
      <c r="B17" s="268"/>
      <c r="C17" s="268"/>
      <c r="D17" s="261"/>
      <c r="E17" s="267"/>
      <c r="F17" s="267"/>
      <c r="G17" s="267"/>
      <c r="H17" s="267"/>
      <c r="I17" s="267"/>
      <c r="J17" s="267"/>
      <c r="K17" s="267"/>
      <c r="L17" s="267"/>
      <c r="M17" s="267"/>
      <c r="N17" s="267"/>
      <c r="O17" s="267"/>
      <c r="P17" s="285"/>
      <c r="Q17" s="285"/>
      <c r="R17" s="285"/>
      <c r="S17" s="285"/>
    </row>
    <row r="18" spans="1:19" ht="20.25" x14ac:dyDescent="0.25">
      <c r="A18" s="261"/>
      <c r="B18" s="261"/>
      <c r="C18" s="261"/>
      <c r="D18" s="261"/>
      <c r="E18" s="261"/>
      <c r="F18" s="261"/>
      <c r="G18" s="261"/>
      <c r="H18" s="278" t="s">
        <v>535</v>
      </c>
      <c r="I18" s="278"/>
      <c r="J18" s="278"/>
      <c r="K18" s="278"/>
      <c r="L18" s="278"/>
      <c r="M18" s="261"/>
      <c r="N18" s="261"/>
      <c r="O18" s="261"/>
      <c r="P18" s="261"/>
      <c r="Q18" s="261"/>
      <c r="R18" s="261"/>
      <c r="S18" s="261"/>
    </row>
    <row r="19" spans="1:19" ht="20.100000000000001" customHeight="1" x14ac:dyDescent="0.25">
      <c r="A19" s="279" t="s">
        <v>541</v>
      </c>
      <c r="B19" s="279"/>
      <c r="C19" s="279"/>
      <c r="D19" s="279"/>
      <c r="E19" s="279"/>
      <c r="F19" s="279"/>
      <c r="G19" s="279"/>
      <c r="H19" s="279"/>
      <c r="I19" s="279"/>
      <c r="J19" s="279"/>
      <c r="K19" s="279"/>
      <c r="L19" s="279"/>
      <c r="M19" s="279"/>
      <c r="N19" s="279"/>
      <c r="O19" s="279"/>
      <c r="P19" s="279"/>
      <c r="Q19" s="279"/>
      <c r="R19" s="279"/>
      <c r="S19" s="279"/>
    </row>
    <row r="20" spans="1:19" ht="20.25" x14ac:dyDescent="0.25">
      <c r="A20" s="261"/>
      <c r="B20" s="261"/>
      <c r="C20" s="261"/>
      <c r="D20" s="261"/>
      <c r="E20" s="261"/>
      <c r="F20" s="261"/>
      <c r="G20" s="261"/>
      <c r="H20" s="280" t="s">
        <v>536</v>
      </c>
      <c r="I20" s="280"/>
      <c r="J20" s="280"/>
      <c r="K20" s="280"/>
      <c r="L20" s="280"/>
      <c r="M20" s="261"/>
      <c r="N20" s="261"/>
      <c r="O20" s="261"/>
      <c r="P20" s="261"/>
      <c r="Q20" s="261"/>
      <c r="R20" s="261"/>
      <c r="S20" s="261"/>
    </row>
    <row r="21" spans="1:19" ht="20.100000000000001" customHeight="1" x14ac:dyDescent="0.25">
      <c r="A21" s="281" t="s">
        <v>542</v>
      </c>
      <c r="B21" s="281"/>
      <c r="C21" s="281"/>
      <c r="D21" s="281"/>
      <c r="E21" s="281"/>
      <c r="F21" s="281"/>
      <c r="G21" s="281"/>
      <c r="H21" s="281"/>
      <c r="I21" s="281"/>
      <c r="J21" s="281"/>
      <c r="K21" s="281"/>
      <c r="L21" s="281"/>
      <c r="M21" s="281"/>
      <c r="N21" s="281"/>
      <c r="O21" s="281"/>
      <c r="P21" s="281"/>
      <c r="Q21" s="281"/>
      <c r="R21" s="281"/>
      <c r="S21" s="281"/>
    </row>
    <row r="22" spans="1:19" ht="20.25" x14ac:dyDescent="0.25">
      <c r="A22" s="261"/>
      <c r="B22" s="261"/>
      <c r="C22" s="261"/>
      <c r="D22" s="261"/>
      <c r="E22" s="261"/>
      <c r="F22" s="261"/>
      <c r="G22" s="261"/>
      <c r="H22" s="282" t="s">
        <v>537</v>
      </c>
      <c r="I22" s="282"/>
      <c r="J22" s="282"/>
      <c r="K22" s="282"/>
      <c r="L22" s="282"/>
      <c r="M22" s="261"/>
      <c r="N22" s="261"/>
      <c r="O22" s="261"/>
      <c r="P22" s="261"/>
      <c r="Q22" s="261"/>
      <c r="R22" s="261"/>
      <c r="S22" s="261"/>
    </row>
    <row r="23" spans="1:19" ht="54.95" customHeight="1" x14ac:dyDescent="0.25">
      <c r="A23" s="283" t="s">
        <v>543</v>
      </c>
      <c r="B23" s="283"/>
      <c r="C23" s="283"/>
      <c r="D23" s="283"/>
      <c r="E23" s="283"/>
      <c r="F23" s="283"/>
      <c r="G23" s="283"/>
      <c r="H23" s="283"/>
      <c r="I23" s="283"/>
      <c r="J23" s="283"/>
      <c r="K23" s="283"/>
      <c r="L23" s="283"/>
      <c r="M23" s="283"/>
      <c r="N23" s="283"/>
      <c r="O23" s="283"/>
      <c r="P23" s="283"/>
      <c r="Q23" s="283"/>
      <c r="R23" s="283"/>
      <c r="S23" s="283"/>
    </row>
    <row r="24" spans="1:19" ht="20.25" x14ac:dyDescent="0.25">
      <c r="A24" s="261"/>
      <c r="B24" s="261"/>
      <c r="C24" s="261"/>
      <c r="D24" s="261"/>
      <c r="E24" s="261"/>
      <c r="F24" s="261"/>
      <c r="G24" s="261"/>
      <c r="H24" s="284" t="s">
        <v>538</v>
      </c>
      <c r="I24" s="284"/>
      <c r="J24" s="284"/>
      <c r="K24" s="284"/>
      <c r="L24" s="284"/>
      <c r="M24" s="261"/>
      <c r="N24" s="261"/>
      <c r="O24" s="261"/>
      <c r="P24" s="261"/>
      <c r="Q24" s="261"/>
      <c r="R24" s="261"/>
      <c r="S24" s="261"/>
    </row>
    <row r="25" spans="1:19" ht="38.1" customHeight="1" x14ac:dyDescent="0.25">
      <c r="A25" s="277" t="s">
        <v>550</v>
      </c>
      <c r="B25" s="277"/>
      <c r="C25" s="277"/>
      <c r="D25" s="277"/>
      <c r="E25" s="277"/>
      <c r="F25" s="277"/>
      <c r="G25" s="277"/>
      <c r="H25" s="277"/>
      <c r="I25" s="277"/>
      <c r="J25" s="277"/>
      <c r="K25" s="277"/>
      <c r="L25" s="277"/>
      <c r="M25" s="277"/>
      <c r="N25" s="277"/>
      <c r="O25" s="277"/>
      <c r="P25" s="277"/>
      <c r="Q25" s="277"/>
      <c r="R25" s="277"/>
      <c r="S25" s="277"/>
    </row>
    <row r="26" spans="1:19" ht="20.25" x14ac:dyDescent="0.25">
      <c r="A26" s="261"/>
      <c r="B26" s="261"/>
      <c r="C26" s="261"/>
      <c r="D26" s="261"/>
      <c r="E26" s="261"/>
      <c r="F26" s="261"/>
      <c r="G26" s="261"/>
      <c r="H26" s="286" t="s">
        <v>539</v>
      </c>
      <c r="I26" s="286"/>
      <c r="J26" s="286"/>
      <c r="K26" s="286"/>
      <c r="L26" s="286"/>
      <c r="M26" s="261"/>
      <c r="N26" s="261"/>
      <c r="O26" s="261"/>
      <c r="P26" s="261"/>
      <c r="Q26" s="261"/>
      <c r="R26" s="261"/>
      <c r="S26" s="261"/>
    </row>
    <row r="27" spans="1:19" ht="18" customHeight="1" x14ac:dyDescent="0.25">
      <c r="A27" s="287" t="s">
        <v>545</v>
      </c>
      <c r="B27" s="287"/>
      <c r="C27" s="287"/>
      <c r="D27" s="287"/>
      <c r="E27" s="287"/>
      <c r="F27" s="287"/>
      <c r="G27" s="287"/>
      <c r="H27" s="287"/>
      <c r="I27" s="287"/>
      <c r="J27" s="287"/>
      <c r="K27" s="287"/>
      <c r="L27" s="287"/>
      <c r="M27" s="287"/>
      <c r="N27" s="287"/>
      <c r="O27" s="287"/>
      <c r="P27" s="287"/>
      <c r="Q27" s="287"/>
      <c r="R27" s="287"/>
      <c r="S27" s="287"/>
    </row>
    <row r="28" spans="1:19" ht="20.25" x14ac:dyDescent="0.25">
      <c r="A28" s="261"/>
      <c r="B28" s="261"/>
      <c r="C28" s="261"/>
      <c r="D28" s="261"/>
      <c r="E28" s="261"/>
      <c r="F28" s="261"/>
      <c r="G28" s="261"/>
      <c r="H28" s="278" t="s">
        <v>444</v>
      </c>
      <c r="I28" s="278"/>
      <c r="J28" s="278"/>
      <c r="K28" s="278"/>
      <c r="L28" s="278"/>
      <c r="M28" s="261"/>
      <c r="N28" s="261"/>
      <c r="O28" s="261"/>
      <c r="P28" s="261"/>
      <c r="Q28" s="261"/>
      <c r="R28" s="261"/>
      <c r="S28" s="261"/>
    </row>
    <row r="29" spans="1:19" ht="18" customHeight="1" x14ac:dyDescent="0.25">
      <c r="A29" s="288" t="s">
        <v>546</v>
      </c>
      <c r="B29" s="288"/>
      <c r="C29" s="288"/>
      <c r="D29" s="288"/>
      <c r="E29" s="288"/>
      <c r="F29" s="288"/>
      <c r="G29" s="288"/>
      <c r="H29" s="288"/>
      <c r="I29" s="288"/>
      <c r="J29" s="288"/>
      <c r="K29" s="288"/>
      <c r="L29" s="288"/>
      <c r="M29" s="288"/>
      <c r="N29" s="288"/>
      <c r="O29" s="288"/>
      <c r="P29" s="288"/>
      <c r="Q29" s="288"/>
      <c r="R29" s="288"/>
      <c r="S29" s="288"/>
    </row>
    <row r="30" spans="1:19" ht="20.25" x14ac:dyDescent="0.25">
      <c r="A30" s="261"/>
      <c r="B30" s="261"/>
      <c r="C30" s="261"/>
      <c r="D30" s="261"/>
      <c r="E30" s="261"/>
      <c r="F30" s="261"/>
      <c r="G30" s="261"/>
      <c r="H30" s="280" t="s">
        <v>442</v>
      </c>
      <c r="I30" s="280"/>
      <c r="J30" s="280"/>
      <c r="K30" s="280"/>
      <c r="L30" s="280"/>
      <c r="M30" s="261"/>
      <c r="N30" s="261"/>
      <c r="O30" s="261"/>
      <c r="P30" s="261"/>
      <c r="Q30" s="261"/>
      <c r="R30" s="261"/>
      <c r="S30" s="261"/>
    </row>
    <row r="31" spans="1:19" ht="38.1" customHeight="1" x14ac:dyDescent="0.25">
      <c r="A31" s="295" t="s">
        <v>549</v>
      </c>
      <c r="B31" s="295"/>
      <c r="C31" s="295"/>
      <c r="D31" s="295"/>
      <c r="E31" s="295"/>
      <c r="F31" s="295"/>
      <c r="G31" s="295"/>
      <c r="H31" s="295"/>
      <c r="I31" s="295"/>
      <c r="J31" s="295"/>
      <c r="K31" s="295"/>
      <c r="L31" s="295"/>
      <c r="M31" s="295"/>
      <c r="N31" s="295"/>
      <c r="O31" s="295"/>
      <c r="P31" s="295"/>
      <c r="Q31" s="295"/>
      <c r="R31" s="295"/>
      <c r="S31" s="295"/>
    </row>
    <row r="32" spans="1:19" ht="20.25" x14ac:dyDescent="0.25">
      <c r="A32" s="261"/>
      <c r="B32" s="261"/>
      <c r="C32" s="261"/>
      <c r="D32" s="261"/>
      <c r="E32" s="261"/>
      <c r="F32" s="261"/>
      <c r="G32" s="261"/>
      <c r="H32" s="282" t="s">
        <v>455</v>
      </c>
      <c r="I32" s="282"/>
      <c r="J32" s="282"/>
      <c r="K32" s="282"/>
      <c r="L32" s="282"/>
      <c r="M32" s="261"/>
      <c r="N32" s="261"/>
      <c r="O32" s="261"/>
      <c r="P32" s="261"/>
      <c r="Q32" s="261"/>
      <c r="R32" s="261"/>
      <c r="S32" s="261"/>
    </row>
    <row r="33" spans="1:19" ht="38.1" customHeight="1" x14ac:dyDescent="0.25">
      <c r="A33" s="283" t="s">
        <v>544</v>
      </c>
      <c r="B33" s="283"/>
      <c r="C33" s="283"/>
      <c r="D33" s="283"/>
      <c r="E33" s="283"/>
      <c r="F33" s="283"/>
      <c r="G33" s="283"/>
      <c r="H33" s="283"/>
      <c r="I33" s="283"/>
      <c r="J33" s="283"/>
      <c r="K33" s="283"/>
      <c r="L33" s="283"/>
      <c r="M33" s="283"/>
      <c r="N33" s="283"/>
      <c r="O33" s="283"/>
      <c r="P33" s="283"/>
      <c r="Q33" s="283"/>
      <c r="R33" s="283"/>
      <c r="S33" s="283"/>
    </row>
    <row r="34" spans="1:19" ht="20.25" x14ac:dyDescent="0.25">
      <c r="A34" s="261"/>
      <c r="B34" s="261"/>
      <c r="C34" s="261"/>
      <c r="D34" s="261"/>
      <c r="E34" s="261"/>
      <c r="F34" s="261"/>
      <c r="G34" s="261"/>
      <c r="H34" s="284" t="s">
        <v>540</v>
      </c>
      <c r="I34" s="284"/>
      <c r="J34" s="284"/>
      <c r="K34" s="284"/>
      <c r="L34" s="284"/>
      <c r="M34" s="261"/>
      <c r="N34" s="261"/>
      <c r="O34" s="261"/>
      <c r="P34" s="261"/>
      <c r="Q34" s="261"/>
      <c r="R34" s="261"/>
      <c r="S34" s="261"/>
    </row>
    <row r="35" spans="1:19" ht="20.100000000000001" customHeight="1" x14ac:dyDescent="0.25">
      <c r="A35" s="296" t="s">
        <v>547</v>
      </c>
      <c r="B35" s="296"/>
      <c r="C35" s="296"/>
      <c r="D35" s="296"/>
      <c r="E35" s="296"/>
      <c r="F35" s="296"/>
      <c r="G35" s="296"/>
      <c r="H35" s="296"/>
      <c r="I35" s="296"/>
      <c r="J35" s="296"/>
      <c r="K35" s="296"/>
      <c r="L35" s="296"/>
      <c r="M35" s="296"/>
      <c r="N35" s="296"/>
      <c r="O35" s="296"/>
      <c r="P35" s="296"/>
      <c r="Q35" s="296"/>
      <c r="R35" s="296"/>
      <c r="S35" s="296"/>
    </row>
    <row r="36" spans="1:19" ht="20.100000000000001" customHeight="1" x14ac:dyDescent="0.25">
      <c r="A36" s="289" t="s">
        <v>548</v>
      </c>
      <c r="B36" s="290"/>
      <c r="C36" s="290"/>
      <c r="D36" s="290"/>
      <c r="E36" s="290"/>
      <c r="F36" s="290"/>
      <c r="G36" s="290"/>
      <c r="H36" s="290"/>
      <c r="I36" s="290"/>
      <c r="J36" s="290"/>
      <c r="K36" s="290"/>
      <c r="L36" s="290"/>
      <c r="M36" s="290"/>
      <c r="N36" s="290"/>
      <c r="O36" s="290"/>
      <c r="P36" s="290"/>
      <c r="Q36" s="290"/>
      <c r="R36" s="290"/>
      <c r="S36" s="290"/>
    </row>
    <row r="37" spans="1:19" ht="20.100000000000001" customHeight="1" x14ac:dyDescent="0.25"/>
    <row r="39" spans="1:19" ht="38.1" customHeight="1" x14ac:dyDescent="0.25"/>
    <row r="41" spans="1:19" ht="20.100000000000001" customHeight="1" x14ac:dyDescent="0.25"/>
    <row r="43" spans="1:19" ht="20.100000000000001" customHeight="1" x14ac:dyDescent="0.25"/>
    <row r="45" spans="1:19" ht="20.100000000000001" customHeight="1" x14ac:dyDescent="0.25"/>
    <row r="47" spans="1:19" ht="20.100000000000001" customHeight="1" x14ac:dyDescent="0.25"/>
    <row r="49" ht="38.1" customHeight="1" x14ac:dyDescent="0.25"/>
    <row r="51" ht="38.1" customHeight="1" x14ac:dyDescent="0.25"/>
    <row r="53" ht="20.100000000000001" customHeight="1" x14ac:dyDescent="0.25"/>
    <row r="55" ht="20.100000000000001" customHeight="1" x14ac:dyDescent="0.25"/>
    <row r="57" ht="20.100000000000001" customHeight="1" x14ac:dyDescent="0.25"/>
    <row r="59" ht="20.100000000000001" customHeight="1" x14ac:dyDescent="0.25"/>
    <row r="61" ht="20.100000000000001" customHeight="1" x14ac:dyDescent="0.25"/>
    <row r="63" ht="38.1" customHeight="1" x14ac:dyDescent="0.25"/>
    <row r="65" ht="20.100000000000001" customHeight="1" x14ac:dyDescent="0.25"/>
    <row r="67" ht="38.1" customHeight="1" x14ac:dyDescent="0.25"/>
    <row r="69" ht="20.100000000000001" customHeight="1" x14ac:dyDescent="0.25"/>
    <row r="71" ht="20.100000000000001" customHeight="1" x14ac:dyDescent="0.25"/>
    <row r="73" ht="38.1" customHeight="1" x14ac:dyDescent="0.25"/>
    <row r="75" ht="20.100000000000001" customHeight="1" x14ac:dyDescent="0.25"/>
  </sheetData>
  <sheetProtection password="CD8E" sheet="1" objects="1" scenarios="1"/>
  <mergeCells count="45">
    <mergeCell ref="H26:L26"/>
    <mergeCell ref="A27:S27"/>
    <mergeCell ref="H28:L28"/>
    <mergeCell ref="A29:S29"/>
    <mergeCell ref="A36:S36"/>
    <mergeCell ref="H30:L30"/>
    <mergeCell ref="A31:S31"/>
    <mergeCell ref="H32:L32"/>
    <mergeCell ref="A33:S33"/>
    <mergeCell ref="H34:L34"/>
    <mergeCell ref="A35:S35"/>
    <mergeCell ref="E5:G5"/>
    <mergeCell ref="A25:S25"/>
    <mergeCell ref="H18:L18"/>
    <mergeCell ref="A19:S19"/>
    <mergeCell ref="H20:L20"/>
    <mergeCell ref="A21:S21"/>
    <mergeCell ref="H22:L22"/>
    <mergeCell ref="A23:S23"/>
    <mergeCell ref="H24:L24"/>
    <mergeCell ref="P16:S17"/>
    <mergeCell ref="E8:G9"/>
    <mergeCell ref="A8:C9"/>
    <mergeCell ref="D8:D9"/>
    <mergeCell ref="B11:C17"/>
    <mergeCell ref="A2:S2"/>
    <mergeCell ref="M5:N5"/>
    <mergeCell ref="O5:Q5"/>
    <mergeCell ref="E4:I4"/>
    <mergeCell ref="A4:D4"/>
    <mergeCell ref="K4:N4"/>
    <mergeCell ref="O4:S4"/>
    <mergeCell ref="G3:I3"/>
    <mergeCell ref="K3:M3"/>
    <mergeCell ref="J4:J7"/>
    <mergeCell ref="A6:D6"/>
    <mergeCell ref="K6:N6"/>
    <mergeCell ref="O6:S6"/>
    <mergeCell ref="E6:I6"/>
    <mergeCell ref="C5:D5"/>
    <mergeCell ref="P10:S11"/>
    <mergeCell ref="P12:S12"/>
    <mergeCell ref="P13:S14"/>
    <mergeCell ref="P15:S15"/>
    <mergeCell ref="E10:O17"/>
  </mergeCells>
  <dataValidations count="3">
    <dataValidation allowBlank="1" showInputMessage="1" showErrorMessage="1" promptTitle="DDO कार्यालय का नाम लिखें" prompt="हिन्दी हेतु गूगल इनपुट टूल्स का उपयोग करें" sqref="A2:S2"/>
    <dataValidation allowBlank="1" showInputMessage="1" showErrorMessage="1" promptTitle="मँहगाई भत्ता" prompt="यदि किसी माह में D.A. परिवर्तित हुआ है तो संबंधित माह में लिखें" sqref="P9:S9 H9:O9"/>
    <dataValidation type="list" allowBlank="1" showInputMessage="1" showErrorMessage="1" promptTitle="मकान किराया भत्ता" prompt="अपने DDO क्षेत्र के कार्मिकों को नियमानुसार देय HRA चयन करें" sqref="D8:D16">
      <formula1>HRA</formula1>
    </dataValidation>
  </dataValidations>
  <pageMargins left="0" right="0" top="0" bottom="0" header="0" footer="0"/>
  <pageSetup paperSize="9" scale="77"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A1:BI66"/>
  <sheetViews>
    <sheetView view="pageBreakPreview" topLeftCell="AG1" zoomScaleSheetLayoutView="100" workbookViewId="0">
      <pane xSplit="2" ySplit="4" topLeftCell="AP5" activePane="bottomRight" state="frozen"/>
      <selection activeCell="AG1" sqref="AG1"/>
      <selection pane="topRight" activeCell="AI1" sqref="AI1"/>
      <selection pane="bottomLeft" activeCell="AG5" sqref="AG5"/>
      <selection pane="bottomRight" activeCell="BG8" sqref="BG8"/>
    </sheetView>
  </sheetViews>
  <sheetFormatPr defaultRowHeight="15" x14ac:dyDescent="0.25"/>
  <cols>
    <col min="1" max="2" width="9.140625" style="1" hidden="1" customWidth="1"/>
    <col min="3" max="3" width="9.85546875" style="1" hidden="1" customWidth="1"/>
    <col min="4" max="32" width="9.140625" style="1" hidden="1" customWidth="1"/>
    <col min="33" max="33" width="4.28515625" style="1" customWidth="1"/>
    <col min="34" max="34" width="14.42578125" style="1" customWidth="1"/>
    <col min="35" max="35" width="9.7109375" style="1" customWidth="1"/>
    <col min="36" max="39" width="7.7109375" style="1" customWidth="1"/>
    <col min="40" max="40" width="9.7109375" style="1" customWidth="1"/>
    <col min="41" max="51" width="7.7109375" style="1" customWidth="1"/>
    <col min="52" max="52" width="8.7109375" style="1" customWidth="1"/>
    <col min="53" max="54" width="9.7109375" style="1" customWidth="1"/>
    <col min="55" max="55" width="5.7109375" style="1" customWidth="1"/>
    <col min="56" max="56" width="8.7109375" style="1" customWidth="1"/>
    <col min="57" max="57" width="6.7109375" style="1" customWidth="1"/>
    <col min="58" max="58" width="8.7109375" style="1" customWidth="1"/>
    <col min="59" max="59" width="9.140625" style="1"/>
    <col min="60" max="60" width="15.5703125" style="1" customWidth="1"/>
    <col min="61" max="16384" width="9.140625" style="1"/>
  </cols>
  <sheetData>
    <row r="1" spans="1:61" ht="36" customHeight="1" thickBot="1" x14ac:dyDescent="0.3">
      <c r="A1" s="1">
        <f>BH3</f>
        <v>0</v>
      </c>
      <c r="B1" s="1" t="str">
        <f>IFERROR(IF(A1&gt;=1,VLOOKUP(A1,EMP!$O$6:$AT$205,11,0),""),"")</f>
        <v/>
      </c>
      <c r="C1" s="1" t="str">
        <f>IFERROR(IF(A1&gt;=1,VLOOKUP(A1,EMP!$O$6:$AT$205,12,0),""),"")</f>
        <v/>
      </c>
      <c r="D1" s="1">
        <f>IFERROR(IF(A1&gt;=1,(IF(LEN(B1)=3,VLOOKUP(B1,EMP!B2:E3,4,0),0)),0),0)</f>
        <v>0</v>
      </c>
      <c r="F1" s="1">
        <f>IFERROR(IF(A1&gt;=1,COUNTIFS(ARR!$D$8:$D$607,"&gt;="&amp;AE21,ARR!$D$8:$D$607,"&lt;="&amp;AE23),0),0)</f>
        <v>0</v>
      </c>
      <c r="AG1" s="473" t="str">
        <f>HOME!A2</f>
        <v>कार्यालय पंचायत प्रारम्भिक शिक्षा अधिकारी, लवेरा कलां</v>
      </c>
      <c r="AH1" s="473"/>
      <c r="AI1" s="473"/>
      <c r="AJ1" s="473"/>
      <c r="AK1" s="473"/>
      <c r="AL1" s="473"/>
      <c r="AM1" s="473"/>
      <c r="AN1" s="473"/>
      <c r="AO1" s="473"/>
      <c r="AP1" s="473"/>
      <c r="AQ1" s="473"/>
      <c r="AR1" s="473"/>
      <c r="AS1" s="473"/>
      <c r="AT1" s="473"/>
      <c r="AU1" s="473"/>
      <c r="AV1" s="473"/>
      <c r="AW1" s="473"/>
      <c r="AX1" s="473"/>
      <c r="AY1" s="473"/>
      <c r="AZ1" s="473"/>
      <c r="BA1" s="473"/>
      <c r="BB1" s="473"/>
      <c r="BC1" s="473"/>
      <c r="BD1" s="473"/>
      <c r="BE1" s="473"/>
      <c r="BF1" s="473"/>
      <c r="BG1" s="452" t="s">
        <v>482</v>
      </c>
      <c r="BH1" s="453"/>
      <c r="BI1" s="454"/>
    </row>
    <row r="2" spans="1:61" ht="30" customHeight="1" thickBot="1" x14ac:dyDescent="0.3">
      <c r="AG2" s="474" t="s">
        <v>42</v>
      </c>
      <c r="AH2" s="475"/>
      <c r="AI2" s="475"/>
      <c r="AJ2" s="462" t="str">
        <f>IFERROR(IF(BH3&gt;=1,VLOOKUP(BH3,EMP!$O$6:$W$205,2,0),""),"")</f>
        <v/>
      </c>
      <c r="AK2" s="462"/>
      <c r="AL2" s="462"/>
      <c r="AM2" s="462"/>
      <c r="AN2" s="463"/>
      <c r="AO2" s="466" t="s">
        <v>463</v>
      </c>
      <c r="AP2" s="466"/>
      <c r="AQ2" s="466"/>
      <c r="AR2" s="466"/>
      <c r="AS2" s="466"/>
      <c r="AT2" s="466"/>
      <c r="AU2" s="466"/>
      <c r="AV2" s="466"/>
      <c r="AW2" s="466"/>
      <c r="AX2" s="466"/>
      <c r="AY2" s="464" t="s">
        <v>41</v>
      </c>
      <c r="AZ2" s="465"/>
      <c r="BA2" s="465"/>
      <c r="BB2" s="462" t="str">
        <f>IFERROR(IF(BH3&gt;=1,VLOOKUP(BH3,EMP!$O$6:$W$205,3,0),""),"")</f>
        <v/>
      </c>
      <c r="BC2" s="462"/>
      <c r="BD2" s="462"/>
      <c r="BE2" s="462"/>
      <c r="BF2" s="462"/>
      <c r="BG2" s="455"/>
      <c r="BH2" s="456"/>
      <c r="BI2" s="457"/>
    </row>
    <row r="3" spans="1:61" ht="17.100000000000001" customHeight="1" x14ac:dyDescent="0.25">
      <c r="B3" s="315" t="s">
        <v>0</v>
      </c>
      <c r="C3" s="315" t="s">
        <v>23</v>
      </c>
      <c r="D3" s="315" t="s">
        <v>24</v>
      </c>
      <c r="E3" s="315" t="s">
        <v>15</v>
      </c>
      <c r="F3" s="316" t="s">
        <v>39</v>
      </c>
      <c r="G3" s="315" t="s">
        <v>25</v>
      </c>
      <c r="H3" s="315" t="s">
        <v>2</v>
      </c>
      <c r="I3" s="315" t="s">
        <v>211</v>
      </c>
      <c r="J3" s="315" t="s">
        <v>3</v>
      </c>
      <c r="K3" s="315" t="s">
        <v>26</v>
      </c>
      <c r="L3" s="315" t="s">
        <v>27</v>
      </c>
      <c r="M3" s="315" t="s">
        <v>16</v>
      </c>
      <c r="N3" s="315" t="s">
        <v>28</v>
      </c>
      <c r="O3" s="315" t="s">
        <v>18</v>
      </c>
      <c r="P3" s="315" t="s">
        <v>32</v>
      </c>
      <c r="Q3" s="315" t="s">
        <v>29</v>
      </c>
      <c r="R3" s="315" t="s">
        <v>39</v>
      </c>
      <c r="S3" s="315" t="s">
        <v>17</v>
      </c>
      <c r="T3" s="315" t="s">
        <v>30</v>
      </c>
      <c r="U3" s="315" t="s">
        <v>31</v>
      </c>
      <c r="V3" s="315" t="s">
        <v>37</v>
      </c>
      <c r="W3" s="315" t="s">
        <v>34</v>
      </c>
      <c r="X3" s="315" t="s">
        <v>36</v>
      </c>
      <c r="Y3" s="315" t="s">
        <v>35</v>
      </c>
      <c r="AG3" s="468" t="s">
        <v>40</v>
      </c>
      <c r="AH3" s="458" t="s">
        <v>33</v>
      </c>
      <c r="AI3" s="458" t="s">
        <v>0</v>
      </c>
      <c r="AJ3" s="458" t="s">
        <v>23</v>
      </c>
      <c r="AK3" s="458" t="s">
        <v>24</v>
      </c>
      <c r="AL3" s="458" t="s">
        <v>15</v>
      </c>
      <c r="AM3" s="458" t="s">
        <v>39</v>
      </c>
      <c r="AN3" s="458" t="s">
        <v>25</v>
      </c>
      <c r="AO3" s="458" t="s">
        <v>2</v>
      </c>
      <c r="AP3" s="458" t="s">
        <v>211</v>
      </c>
      <c r="AQ3" s="458" t="s">
        <v>3</v>
      </c>
      <c r="AR3" s="458" t="s">
        <v>26</v>
      </c>
      <c r="AS3" s="458" t="s">
        <v>27</v>
      </c>
      <c r="AT3" s="458" t="s">
        <v>16</v>
      </c>
      <c r="AU3" s="458" t="s">
        <v>28</v>
      </c>
      <c r="AV3" s="458" t="s">
        <v>18</v>
      </c>
      <c r="AW3" s="458" t="s">
        <v>32</v>
      </c>
      <c r="AX3" s="458" t="s">
        <v>29</v>
      </c>
      <c r="AY3" s="476" t="s">
        <v>409</v>
      </c>
      <c r="AZ3" s="458" t="s">
        <v>17</v>
      </c>
      <c r="BA3" s="458" t="s">
        <v>30</v>
      </c>
      <c r="BB3" s="458" t="s">
        <v>31</v>
      </c>
      <c r="BC3" s="458" t="s">
        <v>37</v>
      </c>
      <c r="BD3" s="458" t="s">
        <v>34</v>
      </c>
      <c r="BE3" s="458" t="s">
        <v>36</v>
      </c>
      <c r="BF3" s="478" t="s">
        <v>35</v>
      </c>
      <c r="BH3" s="460"/>
    </row>
    <row r="4" spans="1:61" ht="17.100000000000001" customHeight="1" thickBot="1" x14ac:dyDescent="0.3">
      <c r="B4" s="315"/>
      <c r="C4" s="315"/>
      <c r="D4" s="315"/>
      <c r="E4" s="315"/>
      <c r="F4" s="467"/>
      <c r="G4" s="315"/>
      <c r="H4" s="315"/>
      <c r="I4" s="315"/>
      <c r="J4" s="315"/>
      <c r="K4" s="315"/>
      <c r="L4" s="315"/>
      <c r="M4" s="315"/>
      <c r="N4" s="315"/>
      <c r="O4" s="315"/>
      <c r="P4" s="315"/>
      <c r="Q4" s="315"/>
      <c r="R4" s="315"/>
      <c r="S4" s="315"/>
      <c r="T4" s="315"/>
      <c r="U4" s="315"/>
      <c r="V4" s="315"/>
      <c r="W4" s="315"/>
      <c r="X4" s="315"/>
      <c r="Y4" s="315"/>
      <c r="AG4" s="469"/>
      <c r="AH4" s="459"/>
      <c r="AI4" s="459"/>
      <c r="AJ4" s="459"/>
      <c r="AK4" s="459"/>
      <c r="AL4" s="459"/>
      <c r="AM4" s="459"/>
      <c r="AN4" s="459"/>
      <c r="AO4" s="459"/>
      <c r="AP4" s="459"/>
      <c r="AQ4" s="459"/>
      <c r="AR4" s="459"/>
      <c r="AS4" s="459"/>
      <c r="AT4" s="459"/>
      <c r="AU4" s="459"/>
      <c r="AV4" s="459"/>
      <c r="AW4" s="459"/>
      <c r="AX4" s="459"/>
      <c r="AY4" s="477"/>
      <c r="AZ4" s="459"/>
      <c r="BA4" s="459"/>
      <c r="BB4" s="459"/>
      <c r="BC4" s="459"/>
      <c r="BD4" s="459"/>
      <c r="BE4" s="459"/>
      <c r="BF4" s="479"/>
      <c r="BH4" s="461"/>
    </row>
    <row r="5" spans="1:61" ht="30" customHeight="1" x14ac:dyDescent="0.25">
      <c r="B5" s="1">
        <v>108</v>
      </c>
      <c r="C5" s="1">
        <v>120</v>
      </c>
      <c r="D5" s="1">
        <v>132</v>
      </c>
      <c r="E5" s="1">
        <v>76</v>
      </c>
      <c r="F5" s="1">
        <v>88</v>
      </c>
      <c r="H5" s="1">
        <v>28</v>
      </c>
      <c r="I5" s="1">
        <v>40</v>
      </c>
      <c r="J5" s="1">
        <v>151</v>
      </c>
      <c r="K5" s="1">
        <v>52</v>
      </c>
      <c r="L5" s="1">
        <v>64</v>
      </c>
      <c r="M5" s="1">
        <v>76</v>
      </c>
      <c r="N5" s="1">
        <v>124</v>
      </c>
      <c r="O5" s="1">
        <v>100</v>
      </c>
      <c r="P5" s="1">
        <v>112</v>
      </c>
      <c r="R5" s="1">
        <v>163</v>
      </c>
      <c r="S5" s="1">
        <v>88</v>
      </c>
      <c r="V5" s="1">
        <v>4</v>
      </c>
      <c r="W5" s="1">
        <v>5</v>
      </c>
      <c r="X5" s="1">
        <v>6</v>
      </c>
      <c r="Y5" s="1">
        <v>7</v>
      </c>
      <c r="Z5" s="87"/>
      <c r="AA5" s="87"/>
      <c r="AB5" s="87"/>
      <c r="AC5" s="87"/>
      <c r="AD5" s="87"/>
      <c r="AE5" s="87"/>
      <c r="AF5" s="1">
        <v>1</v>
      </c>
      <c r="AG5" s="95">
        <v>1</v>
      </c>
      <c r="AH5" s="105" t="s">
        <v>464</v>
      </c>
      <c r="AI5" s="96">
        <f>IFERROR(IF($A$1&gt;=1,VLOOKUP($A$1,ALLO!$BX$8:$IO$207,B5,0),0),0)</f>
        <v>0</v>
      </c>
      <c r="AJ5" s="96">
        <f>IFERROR(IF($A$1&gt;=1,VLOOKUP($A$1,ALLO!$BX$8:$IO$207,C5,0),0),0)</f>
        <v>0</v>
      </c>
      <c r="AK5" s="96">
        <f>IFERROR(IF($A$1&gt;=1,VLOOKUP($A$1,ALLO!$BX$8:$IO$207,D5,0),0),0)</f>
        <v>0</v>
      </c>
      <c r="AL5" s="96">
        <f>IFERROR(IF($A$1&gt;=1,VLOOKUP($A$1,ALLO!$BX$8:$IO$207,E5,0),0),0)</f>
        <v>0</v>
      </c>
      <c r="AM5" s="96">
        <f>IFERROR(IF($A$1&gt;=1,VLOOKUP($A$1,ALLO!$BX$8:$IO$207,F5,0),0),0)</f>
        <v>0</v>
      </c>
      <c r="AN5" s="97">
        <f>SUM(AI5:AM5)</f>
        <v>0</v>
      </c>
      <c r="AO5" s="96">
        <f>IFERROR(IF($A$1&gt;=1,(IF($D$1=1,VLOOKUP($A$1,DED!$G$10:$FS$209,H5,0),0)),0),0)</f>
        <v>0</v>
      </c>
      <c r="AP5" s="96">
        <f>IFERROR(IF($A$1&gt;=1,(IF($D$1=1,VLOOKUP($A$1,DED!$G$10:$FS$209,I5,0),0)),0),0)</f>
        <v>0</v>
      </c>
      <c r="AQ5" s="96">
        <f>IFERROR(IF($A$1&gt;=1,(IF($D$1=2,VLOOKUP($A$1,DED!$G$10:$FS$209,J5,0),0)),0),0)</f>
        <v>0</v>
      </c>
      <c r="AR5" s="96">
        <f>IFERROR(IF($A$1&gt;=1,VLOOKUP($A$1,DED!$G$10:$FS$209,K5,0),0),0)</f>
        <v>0</v>
      </c>
      <c r="AS5" s="96">
        <f>IFERROR(IF($A$1&gt;=1,VLOOKUP($A$1,DED!$G$10:$FS$209,L5,0),0),0)</f>
        <v>0</v>
      </c>
      <c r="AT5" s="96">
        <f>IFERROR(IF($A$1&gt;=1,VLOOKUP($A$1,DED!$G$10:$FS$209,M5,0),0),0)</f>
        <v>0</v>
      </c>
      <c r="AU5" s="96">
        <f>IFERROR(IF($A$1&gt;=1,VLOOKUP($A$1,DED!$G$10:$FS$209,N5,0),0),0)</f>
        <v>0</v>
      </c>
      <c r="AV5" s="96">
        <f>IFERROR(IF($A$1&gt;=1,VLOOKUP($A$1,DED!$G$10:$FS$209,O5,0),0),0)</f>
        <v>0</v>
      </c>
      <c r="AW5" s="96">
        <f>IFERROR(IF($A$1&gt;=1,VLOOKUP($A$1,DED!$G$10:$FS$209,P5,0),0),0)</f>
        <v>0</v>
      </c>
      <c r="AX5" s="96">
        <f>IFERROR(IF($A$1&gt;=1,VLOOKUP($A$1,DED!$G$10:$FS$209,Q5,0),0),0)</f>
        <v>0</v>
      </c>
      <c r="AY5" s="96">
        <f>IFERROR(IF($A$1&gt;=1,VLOOKUP($A$1,DED!$G$10:$FS$209,R5,0),0),0)</f>
        <v>0</v>
      </c>
      <c r="AZ5" s="96">
        <f>IFERROR(IF($A$1&gt;=1,VLOOKUP($A$1,DED!$G$10:$FS$209,S5,0),0),0)</f>
        <v>0</v>
      </c>
      <c r="BA5" s="97">
        <f>SUM(AO5:AZ5)</f>
        <v>0</v>
      </c>
      <c r="BB5" s="97">
        <f>AN5-BA5</f>
        <v>0</v>
      </c>
      <c r="BC5" s="98">
        <f>IFERROR(IF($A$1&gt;=1,VLOOKUP($A$1,BILL!$G$8:$BU$207,V5,0),0),0)</f>
        <v>0</v>
      </c>
      <c r="BD5" s="99">
        <f>IFERROR(IF($A$1&gt;=1,VLOOKUP($A$1,BILL!$G$8:$BU$207,W5,0),0),0)</f>
        <v>0</v>
      </c>
      <c r="BE5" s="98">
        <f>IFERROR(IF($A$1&gt;=1,VLOOKUP($A$1,BILL!$G$8:$BU$207,X5,0),0),0)</f>
        <v>0</v>
      </c>
      <c r="BF5" s="100">
        <f>IFERROR(IF($A$1&gt;=1,VLOOKUP($A$1,BILL!$G$8:$BU$207,Y5,0),0),0)</f>
        <v>0</v>
      </c>
    </row>
    <row r="6" spans="1:61" ht="30" customHeight="1" x14ac:dyDescent="0.25">
      <c r="B6" s="1">
        <v>109</v>
      </c>
      <c r="C6" s="1">
        <v>121</v>
      </c>
      <c r="D6" s="1">
        <v>133</v>
      </c>
      <c r="E6" s="1">
        <v>77</v>
      </c>
      <c r="F6" s="1">
        <v>89</v>
      </c>
      <c r="H6" s="1">
        <v>29</v>
      </c>
      <c r="I6" s="1">
        <v>41</v>
      </c>
      <c r="J6" s="1">
        <v>152</v>
      </c>
      <c r="K6" s="1">
        <v>53</v>
      </c>
      <c r="L6" s="1">
        <v>65</v>
      </c>
      <c r="M6" s="1">
        <v>77</v>
      </c>
      <c r="N6" s="1">
        <v>125</v>
      </c>
      <c r="O6" s="1">
        <v>101</v>
      </c>
      <c r="P6" s="1">
        <v>113</v>
      </c>
      <c r="Q6" s="1">
        <v>143</v>
      </c>
      <c r="S6" s="1">
        <v>89</v>
      </c>
      <c r="V6" s="1">
        <v>8</v>
      </c>
      <c r="W6" s="1">
        <v>9</v>
      </c>
      <c r="X6" s="1">
        <v>10</v>
      </c>
      <c r="Y6" s="1">
        <v>11</v>
      </c>
      <c r="Z6" s="15"/>
      <c r="AA6" s="15"/>
      <c r="AB6" s="15"/>
      <c r="AC6" s="15"/>
      <c r="AD6" s="15"/>
      <c r="AE6" s="15"/>
      <c r="AF6" s="1">
        <v>2</v>
      </c>
      <c r="AG6" s="101">
        <v>2</v>
      </c>
      <c r="AH6" s="106" t="s">
        <v>465</v>
      </c>
      <c r="AI6" s="16">
        <f>IFERROR(IF($A$1&gt;=1,VLOOKUP($A$1,ALLO!$BX$8:$IO$207,B6,0),0),0)</f>
        <v>0</v>
      </c>
      <c r="AJ6" s="16">
        <f>IFERROR(IF($A$1&gt;=1,VLOOKUP($A$1,ALLO!$BX$8:$IO$207,C6,0),0),0)</f>
        <v>0</v>
      </c>
      <c r="AK6" s="16">
        <f>IFERROR(IF($A$1&gt;=1,VLOOKUP($A$1,ALLO!$BX$8:$IO$207,D6,0),0),0)</f>
        <v>0</v>
      </c>
      <c r="AL6" s="16">
        <f>IFERROR(IF($A$1&gt;=1,VLOOKUP($A$1,ALLO!$BX$8:$IO$207,E6,0),0),0)</f>
        <v>0</v>
      </c>
      <c r="AM6" s="16">
        <f>IFERROR(IF($A$1&gt;=1,VLOOKUP($A$1,ALLO!$BX$8:$IO$207,F6,0),0),0)</f>
        <v>0</v>
      </c>
      <c r="AN6" s="17">
        <f t="shared" ref="AN6:AN23" si="0">SUM(AI6:AM6)</f>
        <v>0</v>
      </c>
      <c r="AO6" s="16">
        <f>IFERROR(IF($A$1&gt;=1,(IF($D$1=1,VLOOKUP($A$1,DED!$G$10:$FS$209,H6,0),0)),0),0)</f>
        <v>0</v>
      </c>
      <c r="AP6" s="16">
        <f>IFERROR(IF($A$1&gt;=1,(IF($D$1=1,VLOOKUP($A$1,DED!$G$10:$FS$209,I6,0),0)),0),0)</f>
        <v>0</v>
      </c>
      <c r="AQ6" s="16">
        <f>IFERROR(IF($A$1&gt;=1,(IF($D$1=2,VLOOKUP($A$1,DED!$G$10:$FS$209,J6,0),0)),0),0)</f>
        <v>0</v>
      </c>
      <c r="AR6" s="16">
        <f>IFERROR(IF($A$1&gt;=1,VLOOKUP($A$1,DED!$G$10:$FS$209,K6,0),0),0)</f>
        <v>0</v>
      </c>
      <c r="AS6" s="16">
        <f>IFERROR(IF($A$1&gt;=1,VLOOKUP($A$1,DED!$G$10:$FS$209,L6,0),0),0)</f>
        <v>0</v>
      </c>
      <c r="AT6" s="16">
        <f>IFERROR(IF($A$1&gt;=1,VLOOKUP($A$1,DED!$G$10:$FS$209,M6,0),0),0)</f>
        <v>0</v>
      </c>
      <c r="AU6" s="16">
        <f>IFERROR(IF($A$1&gt;=1,VLOOKUP($A$1,DED!$G$10:$FS$209,N6,0),0),0)</f>
        <v>0</v>
      </c>
      <c r="AV6" s="16">
        <f>IFERROR(IF($A$1&gt;=1,VLOOKUP($A$1,DED!$G$10:$FS$209,O6,0),0),0)</f>
        <v>0</v>
      </c>
      <c r="AW6" s="16">
        <f>IFERROR(IF($A$1&gt;=1,VLOOKUP($A$1,DED!$G$10:$FS$209,P6,0),0),0)</f>
        <v>0</v>
      </c>
      <c r="AX6" s="16">
        <f>IFERROR(IF($A$1&gt;=1,VLOOKUP($A$1,DED!$G$10:$FS$209,Q6,0),0),0)</f>
        <v>0</v>
      </c>
      <c r="AY6" s="16">
        <f>IFERROR(IF($A$1&gt;=1,VLOOKUP($A$1,DED!$G$10:$FS$209,R6,0),0),0)</f>
        <v>0</v>
      </c>
      <c r="AZ6" s="16">
        <f>IFERROR(IF($A$1&gt;=1,VLOOKUP($A$1,DED!$G$10:$FS$209,S6,0),0),0)</f>
        <v>0</v>
      </c>
      <c r="BA6" s="17">
        <f t="shared" ref="BA6:BA16" si="1">SUM(AO6:AZ6)</f>
        <v>0</v>
      </c>
      <c r="BB6" s="17">
        <f t="shared" ref="BB6:BB16" si="2">AN6-BA6</f>
        <v>0</v>
      </c>
      <c r="BC6" s="88">
        <f>IFERROR(IF($A$1&gt;=1,VLOOKUP($A$1,BILL!$G$8:$BU$207,V6,0),0),0)</f>
        <v>0</v>
      </c>
      <c r="BD6" s="89">
        <f>IFERROR(IF($A$1&gt;=1,VLOOKUP($A$1,BILL!$G$8:$BU$207,W6,0),0),0)</f>
        <v>0</v>
      </c>
      <c r="BE6" s="88">
        <f>IFERROR(IF($A$1&gt;=1,VLOOKUP($A$1,BILL!$G$8:$BU$207,X6,0),0),0)</f>
        <v>0</v>
      </c>
      <c r="BF6" s="102">
        <f>IFERROR(IF($A$1&gt;=1,VLOOKUP($A$1,BILL!$G$8:$BU$207,Y6,0),0),0)</f>
        <v>0</v>
      </c>
    </row>
    <row r="7" spans="1:61" ht="30" customHeight="1" x14ac:dyDescent="0.25">
      <c r="B7" s="1">
        <v>110</v>
      </c>
      <c r="C7" s="1">
        <v>122</v>
      </c>
      <c r="D7" s="1">
        <v>134</v>
      </c>
      <c r="E7" s="1">
        <v>78</v>
      </c>
      <c r="F7" s="1">
        <v>90</v>
      </c>
      <c r="H7" s="1">
        <v>30</v>
      </c>
      <c r="I7" s="1">
        <v>42</v>
      </c>
      <c r="J7" s="1">
        <v>153</v>
      </c>
      <c r="K7" s="1">
        <v>54</v>
      </c>
      <c r="L7" s="1">
        <v>66</v>
      </c>
      <c r="M7" s="1">
        <v>78</v>
      </c>
      <c r="N7" s="1">
        <v>126</v>
      </c>
      <c r="O7" s="1">
        <v>102</v>
      </c>
      <c r="P7" s="1">
        <v>114</v>
      </c>
      <c r="S7" s="1">
        <v>90</v>
      </c>
      <c r="V7" s="1">
        <v>12</v>
      </c>
      <c r="W7" s="1">
        <v>13</v>
      </c>
      <c r="X7" s="1">
        <v>14</v>
      </c>
      <c r="Y7" s="1">
        <v>15</v>
      </c>
      <c r="Z7" s="15"/>
      <c r="AA7" s="15"/>
      <c r="AB7" s="15"/>
      <c r="AC7" s="15"/>
      <c r="AD7" s="15"/>
      <c r="AE7" s="15"/>
      <c r="AF7" s="1">
        <v>3</v>
      </c>
      <c r="AG7" s="101">
        <v>3</v>
      </c>
      <c r="AH7" s="106" t="s">
        <v>466</v>
      </c>
      <c r="AI7" s="16">
        <f>IFERROR(IF($A$1&gt;=1,VLOOKUP($A$1,ALLO!$BX$8:$IO$207,B7,0),0),0)</f>
        <v>0</v>
      </c>
      <c r="AJ7" s="16">
        <f>IFERROR(IF($A$1&gt;=1,VLOOKUP($A$1,ALLO!$BX$8:$IO$207,C7,0),0),0)</f>
        <v>0</v>
      </c>
      <c r="AK7" s="16">
        <f>IFERROR(IF($A$1&gt;=1,VLOOKUP($A$1,ALLO!$BX$8:$IO$207,D7,0),0),0)</f>
        <v>0</v>
      </c>
      <c r="AL7" s="16">
        <f>IFERROR(IF($A$1&gt;=1,VLOOKUP($A$1,ALLO!$BX$8:$IO$207,E7,0),0),0)</f>
        <v>0</v>
      </c>
      <c r="AM7" s="16">
        <f>IFERROR(IF($A$1&gt;=1,VLOOKUP($A$1,ALLO!$BX$8:$IO$207,F7,0),0),0)</f>
        <v>0</v>
      </c>
      <c r="AN7" s="17">
        <f t="shared" si="0"/>
        <v>0</v>
      </c>
      <c r="AO7" s="16">
        <f>IFERROR(IF($A$1&gt;=1,(IF($D$1=1,VLOOKUP($A$1,DED!$G$10:$FS$209,H7,0),0)),0),0)</f>
        <v>0</v>
      </c>
      <c r="AP7" s="16">
        <f>IFERROR(IF($A$1&gt;=1,(IF($D$1=1,VLOOKUP($A$1,DED!$G$10:$FS$209,I7,0),0)),0),0)</f>
        <v>0</v>
      </c>
      <c r="AQ7" s="16">
        <f>IFERROR(IF($A$1&gt;=1,(IF($D$1=2,VLOOKUP($A$1,DED!$G$10:$FS$209,J7,0),0)),0),0)</f>
        <v>0</v>
      </c>
      <c r="AR7" s="16">
        <f>IFERROR(IF($A$1&gt;=1,VLOOKUP($A$1,DED!$G$10:$FS$209,K7,0),0),0)</f>
        <v>0</v>
      </c>
      <c r="AS7" s="16">
        <f>IFERROR(IF($A$1&gt;=1,VLOOKUP($A$1,DED!$G$10:$FS$209,L7,0),0),0)</f>
        <v>0</v>
      </c>
      <c r="AT7" s="16">
        <f>IFERROR(IF($A$1&gt;=1,VLOOKUP($A$1,DED!$G$10:$FS$209,M7,0),0),0)</f>
        <v>0</v>
      </c>
      <c r="AU7" s="16">
        <f>IFERROR(IF($A$1&gt;=1,VLOOKUP($A$1,DED!$G$10:$FS$209,N7,0),0),0)</f>
        <v>0</v>
      </c>
      <c r="AV7" s="16">
        <f>IFERROR(IF($A$1&gt;=1,VLOOKUP($A$1,DED!$G$10:$FS$209,O7,0),0),0)</f>
        <v>0</v>
      </c>
      <c r="AW7" s="16">
        <f>IFERROR(IF($A$1&gt;=1,VLOOKUP($A$1,DED!$G$10:$FS$209,P7,0),0),0)</f>
        <v>0</v>
      </c>
      <c r="AX7" s="16">
        <f>IFERROR(IF($A$1&gt;=1,VLOOKUP($A$1,DED!$G$10:$FS$209,Q7,0),0),0)</f>
        <v>0</v>
      </c>
      <c r="AY7" s="16">
        <f>IFERROR(IF($A$1&gt;=1,VLOOKUP($A$1,DED!$G$10:$FS$209,R7,0),0),0)</f>
        <v>0</v>
      </c>
      <c r="AZ7" s="16">
        <f>IFERROR(IF($A$1&gt;=1,VLOOKUP($A$1,DED!$G$10:$FS$209,S7,0),0),0)</f>
        <v>0</v>
      </c>
      <c r="BA7" s="17">
        <f t="shared" si="1"/>
        <v>0</v>
      </c>
      <c r="BB7" s="17">
        <f t="shared" si="2"/>
        <v>0</v>
      </c>
      <c r="BC7" s="88">
        <f>IFERROR(IF($A$1&gt;=1,VLOOKUP($A$1,BILL!$G$8:$BU$207,V7,0),0),0)</f>
        <v>0</v>
      </c>
      <c r="BD7" s="89">
        <f>IFERROR(IF($A$1&gt;=1,VLOOKUP($A$1,BILL!$G$8:$BU$207,W7,0),0),0)</f>
        <v>0</v>
      </c>
      <c r="BE7" s="88">
        <f>IFERROR(IF($A$1&gt;=1,VLOOKUP($A$1,BILL!$G$8:$BU$207,X7,0),0),0)</f>
        <v>0</v>
      </c>
      <c r="BF7" s="102">
        <f>IFERROR(IF($A$1&gt;=1,VLOOKUP($A$1,BILL!$G$8:$BU$207,Y7,0),0),0)</f>
        <v>0</v>
      </c>
    </row>
    <row r="8" spans="1:61" ht="30" customHeight="1" x14ac:dyDescent="0.25">
      <c r="B8" s="1">
        <v>111</v>
      </c>
      <c r="C8" s="1">
        <v>123</v>
      </c>
      <c r="D8" s="1">
        <v>135</v>
      </c>
      <c r="E8" s="1">
        <v>79</v>
      </c>
      <c r="F8" s="1">
        <v>91</v>
      </c>
      <c r="H8" s="1">
        <v>31</v>
      </c>
      <c r="I8" s="1">
        <v>43</v>
      </c>
      <c r="J8" s="1">
        <v>154</v>
      </c>
      <c r="K8" s="1">
        <v>55</v>
      </c>
      <c r="L8" s="1">
        <v>67</v>
      </c>
      <c r="M8" s="1">
        <v>79</v>
      </c>
      <c r="N8" s="1">
        <v>127</v>
      </c>
      <c r="O8" s="1">
        <v>103</v>
      </c>
      <c r="P8" s="1">
        <v>115</v>
      </c>
      <c r="S8" s="1">
        <v>91</v>
      </c>
      <c r="V8" s="1">
        <v>16</v>
      </c>
      <c r="W8" s="1">
        <v>17</v>
      </c>
      <c r="X8" s="1">
        <v>18</v>
      </c>
      <c r="Y8" s="1">
        <v>19</v>
      </c>
      <c r="Z8" s="15"/>
      <c r="AA8" s="15"/>
      <c r="AB8" s="15"/>
      <c r="AC8" s="15"/>
      <c r="AD8" s="15"/>
      <c r="AE8" s="15"/>
      <c r="AF8" s="1">
        <v>4</v>
      </c>
      <c r="AG8" s="101">
        <v>4</v>
      </c>
      <c r="AH8" s="106" t="s">
        <v>467</v>
      </c>
      <c r="AI8" s="16">
        <f>IFERROR(IF($A$1&gt;=1,VLOOKUP($A$1,ALLO!$BX$8:$IO$207,B8,0),0),0)</f>
        <v>0</v>
      </c>
      <c r="AJ8" s="16">
        <f>IFERROR(IF($A$1&gt;=1,VLOOKUP($A$1,ALLO!$BX$8:$IO$207,C8,0),0),0)</f>
        <v>0</v>
      </c>
      <c r="AK8" s="16">
        <f>IFERROR(IF($A$1&gt;=1,VLOOKUP($A$1,ALLO!$BX$8:$IO$207,D8,0),0),0)</f>
        <v>0</v>
      </c>
      <c r="AL8" s="16">
        <f>IFERROR(IF($A$1&gt;=1,VLOOKUP($A$1,ALLO!$BX$8:$IO$207,E8,0),0),0)</f>
        <v>0</v>
      </c>
      <c r="AM8" s="16">
        <f>IFERROR(IF($A$1&gt;=1,VLOOKUP($A$1,ALLO!$BX$8:$IO$207,F8,0),0),0)</f>
        <v>0</v>
      </c>
      <c r="AN8" s="17">
        <f t="shared" si="0"/>
        <v>0</v>
      </c>
      <c r="AO8" s="16">
        <f>IFERROR(IF($A$1&gt;=1,(IF($D$1=1,VLOOKUP($A$1,DED!$G$10:$FS$209,H8,0),0)),0),0)</f>
        <v>0</v>
      </c>
      <c r="AP8" s="16">
        <f>IFERROR(IF($A$1&gt;=1,(IF($D$1=1,VLOOKUP($A$1,DED!$G$10:$FS$209,I8,0),0)),0),0)</f>
        <v>0</v>
      </c>
      <c r="AQ8" s="16">
        <f>IFERROR(IF($A$1&gt;=1,(IF($D$1=2,VLOOKUP($A$1,DED!$G$10:$FS$209,J8,0),0)),0),0)</f>
        <v>0</v>
      </c>
      <c r="AR8" s="16">
        <f>IFERROR(IF($A$1&gt;=1,VLOOKUP($A$1,DED!$G$10:$FS$209,K8,0),0),0)</f>
        <v>0</v>
      </c>
      <c r="AS8" s="16">
        <f>IFERROR(IF($A$1&gt;=1,VLOOKUP($A$1,DED!$G$10:$FS$209,L8,0),0),0)</f>
        <v>0</v>
      </c>
      <c r="AT8" s="16">
        <f>IFERROR(IF($A$1&gt;=1,VLOOKUP($A$1,DED!$G$10:$FS$209,M8,0),0),0)</f>
        <v>0</v>
      </c>
      <c r="AU8" s="16">
        <f>IFERROR(IF($A$1&gt;=1,VLOOKUP($A$1,DED!$G$10:$FS$209,N8,0),0),0)</f>
        <v>0</v>
      </c>
      <c r="AV8" s="16">
        <f>IFERROR(IF($A$1&gt;=1,VLOOKUP($A$1,DED!$G$10:$FS$209,O8,0),0),0)</f>
        <v>0</v>
      </c>
      <c r="AW8" s="16">
        <f>IFERROR(IF($A$1&gt;=1,VLOOKUP($A$1,DED!$G$10:$FS$209,P8,0),0),0)</f>
        <v>0</v>
      </c>
      <c r="AX8" s="16">
        <f>IFERROR(IF($A$1&gt;=1,VLOOKUP($A$1,DED!$G$10:$FS$209,Q8,0),0),0)</f>
        <v>0</v>
      </c>
      <c r="AY8" s="16">
        <f>IFERROR(IF($A$1&gt;=1,VLOOKUP($A$1,DED!$G$10:$FS$209,R8,0),0),0)</f>
        <v>0</v>
      </c>
      <c r="AZ8" s="16">
        <f>IFERROR(IF($A$1&gt;=1,VLOOKUP($A$1,DED!$G$10:$FS$209,S8,0),0),0)</f>
        <v>0</v>
      </c>
      <c r="BA8" s="17">
        <f t="shared" si="1"/>
        <v>0</v>
      </c>
      <c r="BB8" s="17">
        <f t="shared" si="2"/>
        <v>0</v>
      </c>
      <c r="BC8" s="88">
        <f>IFERROR(IF($A$1&gt;=1,VLOOKUP($A$1,BILL!$G$8:$BU$207,V8,0),0),0)</f>
        <v>0</v>
      </c>
      <c r="BD8" s="89">
        <f>IFERROR(IF($A$1&gt;=1,VLOOKUP($A$1,BILL!$G$8:$BU$207,W8,0),0),0)</f>
        <v>0</v>
      </c>
      <c r="BE8" s="88">
        <f>IFERROR(IF($A$1&gt;=1,VLOOKUP($A$1,BILL!$G$8:$BU$207,X8,0),0),0)</f>
        <v>0</v>
      </c>
      <c r="BF8" s="102">
        <f>IFERROR(IF($A$1&gt;=1,VLOOKUP($A$1,BILL!$G$8:$BU$207,Y8,0),0),0)</f>
        <v>0</v>
      </c>
    </row>
    <row r="9" spans="1:61" ht="30" customHeight="1" x14ac:dyDescent="0.25">
      <c r="B9" s="1">
        <v>112</v>
      </c>
      <c r="C9" s="1">
        <v>124</v>
      </c>
      <c r="D9" s="1">
        <v>136</v>
      </c>
      <c r="E9" s="1">
        <v>80</v>
      </c>
      <c r="F9" s="1">
        <v>92</v>
      </c>
      <c r="H9" s="1">
        <v>32</v>
      </c>
      <c r="I9" s="1">
        <v>44</v>
      </c>
      <c r="J9" s="1">
        <v>155</v>
      </c>
      <c r="K9" s="1">
        <v>56</v>
      </c>
      <c r="L9" s="1">
        <v>68</v>
      </c>
      <c r="M9" s="1">
        <v>80</v>
      </c>
      <c r="N9" s="1">
        <v>128</v>
      </c>
      <c r="O9" s="1">
        <v>104</v>
      </c>
      <c r="P9" s="1">
        <v>116</v>
      </c>
      <c r="S9" s="1">
        <v>92</v>
      </c>
      <c r="V9" s="1">
        <v>20</v>
      </c>
      <c r="W9" s="1">
        <v>21</v>
      </c>
      <c r="X9" s="1">
        <v>22</v>
      </c>
      <c r="Y9" s="1">
        <v>23</v>
      </c>
      <c r="Z9" s="15"/>
      <c r="AA9" s="15"/>
      <c r="AB9" s="15"/>
      <c r="AC9" s="15"/>
      <c r="AD9" s="15"/>
      <c r="AE9" s="15"/>
      <c r="AF9" s="1">
        <v>5</v>
      </c>
      <c r="AG9" s="101">
        <v>5</v>
      </c>
      <c r="AH9" s="106" t="s">
        <v>468</v>
      </c>
      <c r="AI9" s="16">
        <f>IFERROR(IF($A$1&gt;=1,VLOOKUP($A$1,ALLO!$BX$8:$IO$207,B9,0),0),0)</f>
        <v>0</v>
      </c>
      <c r="AJ9" s="16">
        <f>IFERROR(IF($A$1&gt;=1,VLOOKUP($A$1,ALLO!$BX$8:$IO$207,C9,0),0),0)</f>
        <v>0</v>
      </c>
      <c r="AK9" s="16">
        <f>IFERROR(IF($A$1&gt;=1,VLOOKUP($A$1,ALLO!$BX$8:$IO$207,D9,0),0),0)</f>
        <v>0</v>
      </c>
      <c r="AL9" s="16">
        <f>IFERROR(IF($A$1&gt;=1,VLOOKUP($A$1,ALLO!$BX$8:$IO$207,E9,0),0),0)</f>
        <v>0</v>
      </c>
      <c r="AM9" s="16">
        <f>IFERROR(IF($A$1&gt;=1,VLOOKUP($A$1,ALLO!$BX$8:$IO$207,F9,0),0),0)</f>
        <v>0</v>
      </c>
      <c r="AN9" s="17">
        <f t="shared" si="0"/>
        <v>0</v>
      </c>
      <c r="AO9" s="16">
        <f>IFERROR(IF($A$1&gt;=1,(IF($D$1=1,VLOOKUP($A$1,DED!$G$10:$FS$209,H9,0),0)),0),0)</f>
        <v>0</v>
      </c>
      <c r="AP9" s="16">
        <f>IFERROR(IF($A$1&gt;=1,(IF($D$1=1,VLOOKUP($A$1,DED!$G$10:$FS$209,I9,0),0)),0),0)</f>
        <v>0</v>
      </c>
      <c r="AQ9" s="16">
        <f>IFERROR(IF($A$1&gt;=1,(IF($D$1=2,VLOOKUP($A$1,DED!$G$10:$FS$209,J9,0),0)),0),0)</f>
        <v>0</v>
      </c>
      <c r="AR9" s="16">
        <f>IFERROR(IF($A$1&gt;=1,VLOOKUP($A$1,DED!$G$10:$FS$209,K9,0),0),0)</f>
        <v>0</v>
      </c>
      <c r="AS9" s="16">
        <f>IFERROR(IF($A$1&gt;=1,VLOOKUP($A$1,DED!$G$10:$FS$209,L9,0),0),0)</f>
        <v>0</v>
      </c>
      <c r="AT9" s="16">
        <f>IFERROR(IF($A$1&gt;=1,VLOOKUP($A$1,DED!$G$10:$FS$209,M9,0),0),0)</f>
        <v>0</v>
      </c>
      <c r="AU9" s="16">
        <f>IFERROR(IF($A$1&gt;=1,VLOOKUP($A$1,DED!$G$10:$FS$209,N9,0),0),0)</f>
        <v>0</v>
      </c>
      <c r="AV9" s="16">
        <f>IFERROR(IF($A$1&gt;=1,VLOOKUP($A$1,DED!$G$10:$FS$209,O9,0),0),0)</f>
        <v>0</v>
      </c>
      <c r="AW9" s="16">
        <f>IFERROR(IF($A$1&gt;=1,VLOOKUP($A$1,DED!$G$10:$FS$209,P9,0),0),0)</f>
        <v>0</v>
      </c>
      <c r="AX9" s="16">
        <f>IFERROR(IF($A$1&gt;=1,VLOOKUP($A$1,DED!$G$10:$FS$209,Q9,0),0),0)</f>
        <v>0</v>
      </c>
      <c r="AY9" s="16">
        <f>IFERROR(IF($A$1&gt;=1,VLOOKUP($A$1,DED!$G$10:$FS$209,R9,0),0),0)</f>
        <v>0</v>
      </c>
      <c r="AZ9" s="16">
        <f>IFERROR(IF($A$1&gt;=1,VLOOKUP($A$1,DED!$G$10:$FS$209,S9,0),0),0)</f>
        <v>0</v>
      </c>
      <c r="BA9" s="17">
        <f t="shared" si="1"/>
        <v>0</v>
      </c>
      <c r="BB9" s="17">
        <f t="shared" si="2"/>
        <v>0</v>
      </c>
      <c r="BC9" s="88">
        <f>IFERROR(IF($A$1&gt;=1,VLOOKUP($A$1,BILL!$G$8:$BU$207,V9,0),0),0)</f>
        <v>0</v>
      </c>
      <c r="BD9" s="89">
        <f>IFERROR(IF($A$1&gt;=1,VLOOKUP($A$1,BILL!$G$8:$BU$207,W9,0),0),0)</f>
        <v>0</v>
      </c>
      <c r="BE9" s="88">
        <f>IFERROR(IF($A$1&gt;=1,VLOOKUP($A$1,BILL!$G$8:$BU$207,X9,0),0),0)</f>
        <v>0</v>
      </c>
      <c r="BF9" s="102">
        <f>IFERROR(IF($A$1&gt;=1,VLOOKUP($A$1,BILL!$G$8:$BU$207,Y9,0),0),0)</f>
        <v>0</v>
      </c>
    </row>
    <row r="10" spans="1:61" ht="30" customHeight="1" x14ac:dyDescent="0.25">
      <c r="B10" s="1">
        <v>113</v>
      </c>
      <c r="C10" s="1">
        <v>125</v>
      </c>
      <c r="D10" s="1">
        <v>137</v>
      </c>
      <c r="E10" s="1">
        <v>81</v>
      </c>
      <c r="F10" s="1">
        <v>93</v>
      </c>
      <c r="H10" s="1">
        <v>33</v>
      </c>
      <c r="I10" s="1">
        <v>45</v>
      </c>
      <c r="J10" s="1">
        <v>156</v>
      </c>
      <c r="K10" s="1">
        <v>57</v>
      </c>
      <c r="L10" s="1">
        <v>69</v>
      </c>
      <c r="M10" s="1">
        <v>81</v>
      </c>
      <c r="N10" s="1">
        <v>129</v>
      </c>
      <c r="O10" s="1">
        <v>105</v>
      </c>
      <c r="P10" s="1">
        <v>117</v>
      </c>
      <c r="S10" s="1">
        <v>93</v>
      </c>
      <c r="V10" s="1">
        <v>24</v>
      </c>
      <c r="W10" s="1">
        <v>25</v>
      </c>
      <c r="X10" s="1">
        <v>26</v>
      </c>
      <c r="Y10" s="1">
        <v>27</v>
      </c>
      <c r="Z10" s="15"/>
      <c r="AA10" s="15"/>
      <c r="AB10" s="15"/>
      <c r="AC10" s="15"/>
      <c r="AD10" s="15"/>
      <c r="AE10" s="15"/>
      <c r="AF10" s="1">
        <v>6</v>
      </c>
      <c r="AG10" s="101">
        <v>6</v>
      </c>
      <c r="AH10" s="106" t="s">
        <v>469</v>
      </c>
      <c r="AI10" s="16">
        <f>IFERROR(IF($A$1&gt;=1,VLOOKUP($A$1,ALLO!$BX$8:$IO$207,B10,0),0),0)</f>
        <v>0</v>
      </c>
      <c r="AJ10" s="16">
        <f>IFERROR(IF($A$1&gt;=1,VLOOKUP($A$1,ALLO!$BX$8:$IO$207,C10,0),0),0)</f>
        <v>0</v>
      </c>
      <c r="AK10" s="16">
        <f>IFERROR(IF($A$1&gt;=1,VLOOKUP($A$1,ALLO!$BX$8:$IO$207,D10,0),0),0)</f>
        <v>0</v>
      </c>
      <c r="AL10" s="16">
        <f>IFERROR(IF($A$1&gt;=1,VLOOKUP($A$1,ALLO!$BX$8:$IO$207,E10,0),0),0)</f>
        <v>0</v>
      </c>
      <c r="AM10" s="16">
        <f>IFERROR(IF($A$1&gt;=1,VLOOKUP($A$1,ALLO!$BX$8:$IO$207,F10,0),0),0)</f>
        <v>0</v>
      </c>
      <c r="AN10" s="17">
        <f t="shared" si="0"/>
        <v>0</v>
      </c>
      <c r="AO10" s="16">
        <f>IFERROR(IF($A$1&gt;=1,(IF($D$1=1,VLOOKUP($A$1,DED!$G$10:$FS$209,H10,0),0)),0),0)</f>
        <v>0</v>
      </c>
      <c r="AP10" s="16">
        <f>IFERROR(IF($A$1&gt;=1,(IF($D$1=1,VLOOKUP($A$1,DED!$G$10:$FS$209,I10,0),0)),0),0)</f>
        <v>0</v>
      </c>
      <c r="AQ10" s="16">
        <f>IFERROR(IF($A$1&gt;=1,(IF($D$1=2,VLOOKUP($A$1,DED!$G$10:$FS$209,J10,0),0)),0),0)</f>
        <v>0</v>
      </c>
      <c r="AR10" s="16">
        <f>IFERROR(IF($A$1&gt;=1,VLOOKUP($A$1,DED!$G$10:$FS$209,K10,0),0),0)</f>
        <v>0</v>
      </c>
      <c r="AS10" s="16">
        <f>IFERROR(IF($A$1&gt;=1,VLOOKUP($A$1,DED!$G$10:$FS$209,L10,0),0),0)</f>
        <v>0</v>
      </c>
      <c r="AT10" s="16">
        <f>IFERROR(IF($A$1&gt;=1,VLOOKUP($A$1,DED!$G$10:$FS$209,M10,0),0),0)</f>
        <v>0</v>
      </c>
      <c r="AU10" s="16">
        <f>IFERROR(IF($A$1&gt;=1,VLOOKUP($A$1,DED!$G$10:$FS$209,N10,0),0),0)</f>
        <v>0</v>
      </c>
      <c r="AV10" s="16">
        <f>IFERROR(IF($A$1&gt;=1,VLOOKUP($A$1,DED!$G$10:$FS$209,O10,0),0),0)</f>
        <v>0</v>
      </c>
      <c r="AW10" s="16">
        <f>IFERROR(IF($A$1&gt;=1,VLOOKUP($A$1,DED!$G$10:$FS$209,P10,0),0),0)</f>
        <v>0</v>
      </c>
      <c r="AX10" s="16">
        <f>IFERROR(IF($A$1&gt;=1,VLOOKUP($A$1,DED!$G$10:$FS$209,Q10,0),0),0)</f>
        <v>0</v>
      </c>
      <c r="AY10" s="16">
        <f>IFERROR(IF($A$1&gt;=1,VLOOKUP($A$1,DED!$G$10:$FS$209,R10,0),0),0)</f>
        <v>0</v>
      </c>
      <c r="AZ10" s="16">
        <f>IFERROR(IF($A$1&gt;=1,VLOOKUP($A$1,DED!$G$10:$FS$209,S10,0),0),0)</f>
        <v>0</v>
      </c>
      <c r="BA10" s="17">
        <f t="shared" si="1"/>
        <v>0</v>
      </c>
      <c r="BB10" s="17">
        <f t="shared" si="2"/>
        <v>0</v>
      </c>
      <c r="BC10" s="88">
        <f>IFERROR(IF($A$1&gt;=1,VLOOKUP($A$1,BILL!$G$8:$BU$207,V10,0),0),0)</f>
        <v>0</v>
      </c>
      <c r="BD10" s="89">
        <f>IFERROR(IF($A$1&gt;=1,VLOOKUP($A$1,BILL!$G$8:$BU$207,W10,0),0),0)</f>
        <v>0</v>
      </c>
      <c r="BE10" s="88">
        <f>IFERROR(IF($A$1&gt;=1,VLOOKUP($A$1,BILL!$G$8:$BU$207,X10,0),0),0)</f>
        <v>0</v>
      </c>
      <c r="BF10" s="102">
        <f>IFERROR(IF($A$1&gt;=1,VLOOKUP($A$1,BILL!$G$8:$BU$207,Y10,0),0),0)</f>
        <v>0</v>
      </c>
    </row>
    <row r="11" spans="1:61" ht="30" customHeight="1" x14ac:dyDescent="0.25">
      <c r="B11" s="1">
        <v>114</v>
      </c>
      <c r="C11" s="1">
        <v>126</v>
      </c>
      <c r="D11" s="1">
        <v>138</v>
      </c>
      <c r="E11" s="1">
        <v>82</v>
      </c>
      <c r="F11" s="1">
        <v>94</v>
      </c>
      <c r="H11" s="1">
        <v>34</v>
      </c>
      <c r="I11" s="1">
        <v>46</v>
      </c>
      <c r="J11" s="1">
        <v>157</v>
      </c>
      <c r="K11" s="1">
        <v>58</v>
      </c>
      <c r="L11" s="1">
        <v>70</v>
      </c>
      <c r="M11" s="1">
        <v>82</v>
      </c>
      <c r="N11" s="1">
        <v>130</v>
      </c>
      <c r="O11" s="1">
        <v>106</v>
      </c>
      <c r="P11" s="1">
        <v>118</v>
      </c>
      <c r="R11" s="1">
        <v>164</v>
      </c>
      <c r="S11" s="1">
        <v>94</v>
      </c>
      <c r="V11" s="1">
        <v>28</v>
      </c>
      <c r="W11" s="1">
        <v>29</v>
      </c>
      <c r="X11" s="1">
        <v>30</v>
      </c>
      <c r="Y11" s="1">
        <v>31</v>
      </c>
      <c r="Z11" s="15"/>
      <c r="AA11" s="15"/>
      <c r="AB11" s="15"/>
      <c r="AC11" s="15"/>
      <c r="AD11" s="15"/>
      <c r="AE11" s="15"/>
      <c r="AF11" s="1">
        <v>7</v>
      </c>
      <c r="AG11" s="101">
        <v>7</v>
      </c>
      <c r="AH11" s="106" t="s">
        <v>470</v>
      </c>
      <c r="AI11" s="16">
        <f>IFERROR(IF($A$1&gt;=1,VLOOKUP($A$1,ALLO!$BX$8:$IO$207,B11,0),0),0)</f>
        <v>0</v>
      </c>
      <c r="AJ11" s="16">
        <f>IFERROR(IF($A$1&gt;=1,VLOOKUP($A$1,ALLO!$BX$8:$IO$207,C11,0),0),0)</f>
        <v>0</v>
      </c>
      <c r="AK11" s="16">
        <f>IFERROR(IF($A$1&gt;=1,VLOOKUP($A$1,ALLO!$BX$8:$IO$207,D11,0),0),0)</f>
        <v>0</v>
      </c>
      <c r="AL11" s="16">
        <f>IFERROR(IF($A$1&gt;=1,VLOOKUP($A$1,ALLO!$BX$8:$IO$207,E11,0),0),0)</f>
        <v>0</v>
      </c>
      <c r="AM11" s="16">
        <f>IFERROR(IF($A$1&gt;=1,VLOOKUP($A$1,ALLO!$BX$8:$IO$207,F11,0),0),0)</f>
        <v>0</v>
      </c>
      <c r="AN11" s="17">
        <f t="shared" si="0"/>
        <v>0</v>
      </c>
      <c r="AO11" s="16">
        <f>IFERROR(IF($A$1&gt;=1,(IF($D$1=1,VLOOKUP($A$1,DED!$G$10:$FS$209,H11,0),0)),0),0)</f>
        <v>0</v>
      </c>
      <c r="AP11" s="16">
        <f>IFERROR(IF($A$1&gt;=1,(IF($D$1=1,VLOOKUP($A$1,DED!$G$10:$FS$209,I11,0),0)),0),0)</f>
        <v>0</v>
      </c>
      <c r="AQ11" s="16">
        <f>IFERROR(IF($A$1&gt;=1,(IF($D$1=2,VLOOKUP($A$1,DED!$G$10:$FS$209,J11,0),0)),0),0)</f>
        <v>0</v>
      </c>
      <c r="AR11" s="16">
        <f>IFERROR(IF($A$1&gt;=1,VLOOKUP($A$1,DED!$G$10:$FS$209,K11,0),0),0)</f>
        <v>0</v>
      </c>
      <c r="AS11" s="16">
        <f>IFERROR(IF($A$1&gt;=1,VLOOKUP($A$1,DED!$G$10:$FS$209,L11,0),0),0)</f>
        <v>0</v>
      </c>
      <c r="AT11" s="16">
        <f>IFERROR(IF($A$1&gt;=1,VLOOKUP($A$1,DED!$G$10:$FS$209,M11,0),0),0)</f>
        <v>0</v>
      </c>
      <c r="AU11" s="16">
        <f>IFERROR(IF($A$1&gt;=1,VLOOKUP($A$1,DED!$G$10:$FS$209,N11,0),0),0)</f>
        <v>0</v>
      </c>
      <c r="AV11" s="16">
        <f>IFERROR(IF($A$1&gt;=1,VLOOKUP($A$1,DED!$G$10:$FS$209,O11,0),0),0)</f>
        <v>0</v>
      </c>
      <c r="AW11" s="16">
        <f>IFERROR(IF($A$1&gt;=1,VLOOKUP($A$1,DED!$G$10:$FS$209,P11,0),0),0)</f>
        <v>0</v>
      </c>
      <c r="AX11" s="16">
        <f>IFERROR(IF($A$1&gt;=1,VLOOKUP($A$1,DED!$G$10:$FS$209,Q11,0),0),0)</f>
        <v>0</v>
      </c>
      <c r="AY11" s="16">
        <f>IFERROR(IF($A$1&gt;=1,VLOOKUP($A$1,DED!$G$10:$FS$209,R11,0),0),0)</f>
        <v>0</v>
      </c>
      <c r="AZ11" s="16">
        <f>IFERROR(IF($A$1&gt;=1,VLOOKUP($A$1,DED!$G$10:$FS$209,S11,0),0),0)</f>
        <v>0</v>
      </c>
      <c r="BA11" s="17">
        <f t="shared" si="1"/>
        <v>0</v>
      </c>
      <c r="BB11" s="17">
        <f t="shared" si="2"/>
        <v>0</v>
      </c>
      <c r="BC11" s="88">
        <f>IFERROR(IF($A$1&gt;=1,VLOOKUP($A$1,BILL!$G$8:$BU$207,V11,0),0),0)</f>
        <v>0</v>
      </c>
      <c r="BD11" s="89">
        <f>IFERROR(IF($A$1&gt;=1,VLOOKUP($A$1,BILL!$G$8:$BU$207,W11,0),0),0)</f>
        <v>0</v>
      </c>
      <c r="BE11" s="88">
        <f>IFERROR(IF($A$1&gt;=1,VLOOKUP($A$1,BILL!$G$8:$BU$207,X11,0),0),0)</f>
        <v>0</v>
      </c>
      <c r="BF11" s="102">
        <f>IFERROR(IF($A$1&gt;=1,VLOOKUP($A$1,BILL!$G$8:$BU$207,Y11,0),0),0)</f>
        <v>0</v>
      </c>
    </row>
    <row r="12" spans="1:61" ht="30" customHeight="1" x14ac:dyDescent="0.25">
      <c r="B12" s="1">
        <v>115</v>
      </c>
      <c r="C12" s="1">
        <v>127</v>
      </c>
      <c r="D12" s="1">
        <v>139</v>
      </c>
      <c r="E12" s="1">
        <v>83</v>
      </c>
      <c r="F12" s="1">
        <v>95</v>
      </c>
      <c r="H12" s="1">
        <v>35</v>
      </c>
      <c r="I12" s="1">
        <v>47</v>
      </c>
      <c r="J12" s="1">
        <v>158</v>
      </c>
      <c r="K12" s="1">
        <v>59</v>
      </c>
      <c r="L12" s="1">
        <v>71</v>
      </c>
      <c r="M12" s="1">
        <v>83</v>
      </c>
      <c r="N12" s="1">
        <v>131</v>
      </c>
      <c r="O12" s="1">
        <v>107</v>
      </c>
      <c r="P12" s="1">
        <v>119</v>
      </c>
      <c r="R12" s="1">
        <v>165</v>
      </c>
      <c r="S12" s="1">
        <v>95</v>
      </c>
      <c r="V12" s="1">
        <v>32</v>
      </c>
      <c r="W12" s="1">
        <v>33</v>
      </c>
      <c r="X12" s="1">
        <v>34</v>
      </c>
      <c r="Y12" s="1">
        <v>35</v>
      </c>
      <c r="Z12" s="15"/>
      <c r="AA12" s="15"/>
      <c r="AB12" s="15"/>
      <c r="AC12" s="15"/>
      <c r="AD12" s="15"/>
      <c r="AE12" s="15"/>
      <c r="AF12" s="1">
        <v>8</v>
      </c>
      <c r="AG12" s="101">
        <v>8</v>
      </c>
      <c r="AH12" s="106" t="s">
        <v>471</v>
      </c>
      <c r="AI12" s="16">
        <f>IFERROR(IF($A$1&gt;=1,VLOOKUP($A$1,ALLO!$BX$8:$IO$207,B12,0),0),0)</f>
        <v>0</v>
      </c>
      <c r="AJ12" s="16">
        <f>IFERROR(IF($A$1&gt;=1,VLOOKUP($A$1,ALLO!$BX$8:$IO$207,C12,0),0),0)</f>
        <v>0</v>
      </c>
      <c r="AK12" s="16">
        <f>IFERROR(IF($A$1&gt;=1,VLOOKUP($A$1,ALLO!$BX$8:$IO$207,D12,0),0),0)</f>
        <v>0</v>
      </c>
      <c r="AL12" s="16">
        <f>IFERROR(IF($A$1&gt;=1,VLOOKUP($A$1,ALLO!$BX$8:$IO$207,E12,0),0),0)</f>
        <v>0</v>
      </c>
      <c r="AM12" s="16">
        <f>IFERROR(IF($A$1&gt;=1,VLOOKUP($A$1,ALLO!$BX$8:$IO$207,F12,0),0),0)</f>
        <v>0</v>
      </c>
      <c r="AN12" s="17">
        <f t="shared" si="0"/>
        <v>0</v>
      </c>
      <c r="AO12" s="16">
        <f>IFERROR(IF($A$1&gt;=1,(IF($D$1=1,VLOOKUP($A$1,DED!$G$10:$FS$209,H12,0),0)),0),0)</f>
        <v>0</v>
      </c>
      <c r="AP12" s="16">
        <f>IFERROR(IF($A$1&gt;=1,(IF($D$1=1,VLOOKUP($A$1,DED!$G$10:$FS$209,I12,0),0)),0),0)</f>
        <v>0</v>
      </c>
      <c r="AQ12" s="16">
        <f>IFERROR(IF($A$1&gt;=1,(IF($D$1=2,VLOOKUP($A$1,DED!$G$10:$FS$209,J12,0),0)),0),0)</f>
        <v>0</v>
      </c>
      <c r="AR12" s="16">
        <f>IFERROR(IF($A$1&gt;=1,VLOOKUP($A$1,DED!$G$10:$FS$209,K12,0),0),0)</f>
        <v>0</v>
      </c>
      <c r="AS12" s="16">
        <f>IFERROR(IF($A$1&gt;=1,VLOOKUP($A$1,DED!$G$10:$FS$209,L12,0),0),0)</f>
        <v>0</v>
      </c>
      <c r="AT12" s="16">
        <f>IFERROR(IF($A$1&gt;=1,VLOOKUP($A$1,DED!$G$10:$FS$209,M12,0),0),0)</f>
        <v>0</v>
      </c>
      <c r="AU12" s="16">
        <f>IFERROR(IF($A$1&gt;=1,VLOOKUP($A$1,DED!$G$10:$FS$209,N12,0),0),0)</f>
        <v>0</v>
      </c>
      <c r="AV12" s="16">
        <f>IFERROR(IF($A$1&gt;=1,VLOOKUP($A$1,DED!$G$10:$FS$209,O12,0),0),0)</f>
        <v>0</v>
      </c>
      <c r="AW12" s="16">
        <f>IFERROR(IF($A$1&gt;=1,VLOOKUP($A$1,DED!$G$10:$FS$209,P12,0),0),0)</f>
        <v>0</v>
      </c>
      <c r="AX12" s="16">
        <f>IFERROR(IF($A$1&gt;=1,VLOOKUP($A$1,DED!$G$10:$FS$209,Q12,0),0),0)</f>
        <v>0</v>
      </c>
      <c r="AY12" s="16">
        <f>IFERROR(IF($A$1&gt;=1,VLOOKUP($A$1,DED!$G$10:$FS$209,R12,0),0),0)</f>
        <v>0</v>
      </c>
      <c r="AZ12" s="16">
        <f>IFERROR(IF($A$1&gt;=1,VLOOKUP($A$1,DED!$G$10:$FS$209,S12,0),0),0)</f>
        <v>0</v>
      </c>
      <c r="BA12" s="17">
        <f t="shared" si="1"/>
        <v>0</v>
      </c>
      <c r="BB12" s="17">
        <f t="shared" si="2"/>
        <v>0</v>
      </c>
      <c r="BC12" s="88">
        <f>IFERROR(IF($A$1&gt;=1,VLOOKUP($A$1,BILL!$G$8:$BU$207,V12,0),0),0)</f>
        <v>0</v>
      </c>
      <c r="BD12" s="89">
        <f>IFERROR(IF($A$1&gt;=1,VLOOKUP($A$1,BILL!$G$8:$BU$207,W12,0),0),0)</f>
        <v>0</v>
      </c>
      <c r="BE12" s="88">
        <f>IFERROR(IF($A$1&gt;=1,VLOOKUP($A$1,BILL!$G$8:$BU$207,X12,0),0),0)</f>
        <v>0</v>
      </c>
      <c r="BF12" s="102">
        <f>IFERROR(IF($A$1&gt;=1,VLOOKUP($A$1,BILL!$G$8:$BU$207,Y12,0),0),0)</f>
        <v>0</v>
      </c>
    </row>
    <row r="13" spans="1:61" ht="30" customHeight="1" x14ac:dyDescent="0.25">
      <c r="B13" s="1">
        <v>116</v>
      </c>
      <c r="C13" s="1">
        <v>128</v>
      </c>
      <c r="D13" s="1">
        <v>140</v>
      </c>
      <c r="E13" s="1">
        <v>84</v>
      </c>
      <c r="F13" s="1">
        <v>96</v>
      </c>
      <c r="H13" s="1">
        <v>36</v>
      </c>
      <c r="I13" s="1">
        <v>48</v>
      </c>
      <c r="J13" s="1">
        <v>159</v>
      </c>
      <c r="K13" s="1">
        <v>60</v>
      </c>
      <c r="L13" s="1">
        <v>72</v>
      </c>
      <c r="M13" s="1">
        <v>84</v>
      </c>
      <c r="N13" s="1">
        <v>132</v>
      </c>
      <c r="O13" s="1">
        <v>108</v>
      </c>
      <c r="P13" s="1">
        <v>120</v>
      </c>
      <c r="R13" s="1">
        <v>166</v>
      </c>
      <c r="S13" s="1">
        <v>96</v>
      </c>
      <c r="V13" s="1">
        <v>36</v>
      </c>
      <c r="W13" s="1">
        <v>37</v>
      </c>
      <c r="X13" s="1">
        <v>38</v>
      </c>
      <c r="Y13" s="1">
        <v>39</v>
      </c>
      <c r="Z13" s="15"/>
      <c r="AA13" s="15"/>
      <c r="AB13" s="15"/>
      <c r="AC13" s="15"/>
      <c r="AD13" s="15"/>
      <c r="AE13" s="15"/>
      <c r="AF13" s="1">
        <v>9</v>
      </c>
      <c r="AG13" s="101">
        <v>9</v>
      </c>
      <c r="AH13" s="106" t="s">
        <v>472</v>
      </c>
      <c r="AI13" s="16">
        <f>IFERROR(IF($A$1&gt;=1,VLOOKUP($A$1,ALLO!$BX$8:$IO$207,B13,0),0),0)</f>
        <v>0</v>
      </c>
      <c r="AJ13" s="16">
        <f>IFERROR(IF($A$1&gt;=1,VLOOKUP($A$1,ALLO!$BX$8:$IO$207,C13,0),0),0)</f>
        <v>0</v>
      </c>
      <c r="AK13" s="16">
        <f>IFERROR(IF($A$1&gt;=1,VLOOKUP($A$1,ALLO!$BX$8:$IO$207,D13,0),0),0)</f>
        <v>0</v>
      </c>
      <c r="AL13" s="16">
        <f>IFERROR(IF($A$1&gt;=1,VLOOKUP($A$1,ALLO!$BX$8:$IO$207,E13,0),0),0)</f>
        <v>0</v>
      </c>
      <c r="AM13" s="16">
        <f>IFERROR(IF($A$1&gt;=1,VLOOKUP($A$1,ALLO!$BX$8:$IO$207,F13,0),0),0)</f>
        <v>0</v>
      </c>
      <c r="AN13" s="17">
        <f t="shared" si="0"/>
        <v>0</v>
      </c>
      <c r="AO13" s="16">
        <f>IFERROR(IF($A$1&gt;=1,(IF($D$1=1,VLOOKUP($A$1,DED!$G$10:$FS$209,H13,0),0)),0),0)</f>
        <v>0</v>
      </c>
      <c r="AP13" s="16">
        <f>IFERROR(IF($A$1&gt;=1,(IF($D$1=1,VLOOKUP($A$1,DED!$G$10:$FS$209,I13,0),0)),0),0)</f>
        <v>0</v>
      </c>
      <c r="AQ13" s="16">
        <f>IFERROR(IF($A$1&gt;=1,(IF($D$1=2,VLOOKUP($A$1,DED!$G$10:$FS$209,J13,0),0)),0),0)</f>
        <v>0</v>
      </c>
      <c r="AR13" s="16">
        <f>IFERROR(IF($A$1&gt;=1,VLOOKUP($A$1,DED!$G$10:$FS$209,K13,0),0),0)</f>
        <v>0</v>
      </c>
      <c r="AS13" s="16">
        <f>IFERROR(IF($A$1&gt;=1,VLOOKUP($A$1,DED!$G$10:$FS$209,L13,0),0),0)</f>
        <v>0</v>
      </c>
      <c r="AT13" s="16">
        <f>IFERROR(IF($A$1&gt;=1,VLOOKUP($A$1,DED!$G$10:$FS$209,M13,0),0),0)</f>
        <v>0</v>
      </c>
      <c r="AU13" s="16">
        <f>IFERROR(IF($A$1&gt;=1,VLOOKUP($A$1,DED!$G$10:$FS$209,N13,0),0),0)</f>
        <v>0</v>
      </c>
      <c r="AV13" s="16">
        <f>IFERROR(IF($A$1&gt;=1,VLOOKUP($A$1,DED!$G$10:$FS$209,O13,0),0),0)</f>
        <v>0</v>
      </c>
      <c r="AW13" s="16">
        <f>IFERROR(IF($A$1&gt;=1,VLOOKUP($A$1,DED!$G$10:$FS$209,P13,0),0),0)</f>
        <v>0</v>
      </c>
      <c r="AX13" s="16">
        <f>IFERROR(IF($A$1&gt;=1,VLOOKUP($A$1,DED!$G$10:$FS$209,Q13,0),0),0)</f>
        <v>0</v>
      </c>
      <c r="AY13" s="16">
        <f>IFERROR(IF($A$1&gt;=1,VLOOKUP($A$1,DED!$G$10:$FS$209,R13,0),0),0)</f>
        <v>0</v>
      </c>
      <c r="AZ13" s="16">
        <f>IFERROR(IF($A$1&gt;=1,VLOOKUP($A$1,DED!$G$10:$FS$209,S13,0),0),0)</f>
        <v>0</v>
      </c>
      <c r="BA13" s="17">
        <f t="shared" si="1"/>
        <v>0</v>
      </c>
      <c r="BB13" s="17">
        <f t="shared" si="2"/>
        <v>0</v>
      </c>
      <c r="BC13" s="88">
        <f>IFERROR(IF($A$1&gt;=1,VLOOKUP($A$1,BILL!$G$8:$BU$207,V13,0),0),0)</f>
        <v>0</v>
      </c>
      <c r="BD13" s="89">
        <f>IFERROR(IF($A$1&gt;=1,VLOOKUP($A$1,BILL!$G$8:$BU$207,W13,0),0),0)</f>
        <v>0</v>
      </c>
      <c r="BE13" s="88">
        <f>IFERROR(IF($A$1&gt;=1,VLOOKUP($A$1,BILL!$G$8:$BU$207,X13,0),0),0)</f>
        <v>0</v>
      </c>
      <c r="BF13" s="102">
        <f>IFERROR(IF($A$1&gt;=1,VLOOKUP($A$1,BILL!$G$8:$BU$207,Y13,0),0),0)</f>
        <v>0</v>
      </c>
    </row>
    <row r="14" spans="1:61" ht="30" customHeight="1" x14ac:dyDescent="0.25">
      <c r="B14" s="1">
        <v>117</v>
      </c>
      <c r="C14" s="1">
        <v>129</v>
      </c>
      <c r="D14" s="1">
        <v>141</v>
      </c>
      <c r="E14" s="1">
        <v>85</v>
      </c>
      <c r="F14" s="1">
        <v>97</v>
      </c>
      <c r="H14" s="1">
        <v>37</v>
      </c>
      <c r="I14" s="1">
        <v>49</v>
      </c>
      <c r="J14" s="1">
        <v>160</v>
      </c>
      <c r="K14" s="1">
        <v>61</v>
      </c>
      <c r="L14" s="1">
        <v>73</v>
      </c>
      <c r="M14" s="1">
        <v>85</v>
      </c>
      <c r="N14" s="1">
        <v>133</v>
      </c>
      <c r="O14" s="1">
        <v>109</v>
      </c>
      <c r="P14" s="1">
        <v>121</v>
      </c>
      <c r="R14" s="1">
        <v>167</v>
      </c>
      <c r="S14" s="1">
        <v>97</v>
      </c>
      <c r="V14" s="1">
        <v>40</v>
      </c>
      <c r="W14" s="1">
        <v>41</v>
      </c>
      <c r="X14" s="1">
        <v>42</v>
      </c>
      <c r="Y14" s="1">
        <v>43</v>
      </c>
      <c r="Z14" s="15"/>
      <c r="AA14" s="15"/>
      <c r="AB14" s="15"/>
      <c r="AC14" s="15"/>
      <c r="AD14" s="15"/>
      <c r="AE14" s="15"/>
      <c r="AF14" s="1">
        <v>10</v>
      </c>
      <c r="AG14" s="101">
        <v>10</v>
      </c>
      <c r="AH14" s="106" t="s">
        <v>473</v>
      </c>
      <c r="AI14" s="16">
        <f>IFERROR(IF($A$1&gt;=1,VLOOKUP($A$1,ALLO!$BX$8:$IO$207,B14,0),0),0)</f>
        <v>0</v>
      </c>
      <c r="AJ14" s="16">
        <f>IFERROR(IF($A$1&gt;=1,VLOOKUP($A$1,ALLO!$BX$8:$IO$207,C14,0),0),0)</f>
        <v>0</v>
      </c>
      <c r="AK14" s="16">
        <f>IFERROR(IF($A$1&gt;=1,VLOOKUP($A$1,ALLO!$BX$8:$IO$207,D14,0),0),0)</f>
        <v>0</v>
      </c>
      <c r="AL14" s="16">
        <f>IFERROR(IF($A$1&gt;=1,VLOOKUP($A$1,ALLO!$BX$8:$IO$207,E14,0),0),0)</f>
        <v>0</v>
      </c>
      <c r="AM14" s="16">
        <f>IFERROR(IF($A$1&gt;=1,VLOOKUP($A$1,ALLO!$BX$8:$IO$207,F14,0),0),0)</f>
        <v>0</v>
      </c>
      <c r="AN14" s="17">
        <f t="shared" si="0"/>
        <v>0</v>
      </c>
      <c r="AO14" s="16">
        <f>IFERROR(IF($A$1&gt;=1,(IF($D$1=1,VLOOKUP($A$1,DED!$G$10:$FS$209,H14,0),0)),0),0)</f>
        <v>0</v>
      </c>
      <c r="AP14" s="16">
        <f>IFERROR(IF($A$1&gt;=1,(IF($D$1=1,VLOOKUP($A$1,DED!$G$10:$FS$209,I14,0),0)),0),0)</f>
        <v>0</v>
      </c>
      <c r="AQ14" s="16">
        <f>IFERROR(IF($A$1&gt;=1,(IF($D$1=2,VLOOKUP($A$1,DED!$G$10:$FS$209,J14,0),0)),0),0)</f>
        <v>0</v>
      </c>
      <c r="AR14" s="16">
        <f>IFERROR(IF($A$1&gt;=1,VLOOKUP($A$1,DED!$G$10:$FS$209,K14,0),0),0)</f>
        <v>0</v>
      </c>
      <c r="AS14" s="16">
        <f>IFERROR(IF($A$1&gt;=1,VLOOKUP($A$1,DED!$G$10:$FS$209,L14,0),0),0)</f>
        <v>0</v>
      </c>
      <c r="AT14" s="16">
        <f>IFERROR(IF($A$1&gt;=1,VLOOKUP($A$1,DED!$G$10:$FS$209,M14,0),0),0)</f>
        <v>0</v>
      </c>
      <c r="AU14" s="16">
        <f>IFERROR(IF($A$1&gt;=1,VLOOKUP($A$1,DED!$G$10:$FS$209,N14,0),0),0)</f>
        <v>0</v>
      </c>
      <c r="AV14" s="16">
        <f>IFERROR(IF($A$1&gt;=1,VLOOKUP($A$1,DED!$G$10:$FS$209,O14,0),0),0)</f>
        <v>0</v>
      </c>
      <c r="AW14" s="16">
        <f>IFERROR(IF($A$1&gt;=1,VLOOKUP($A$1,DED!$G$10:$FS$209,P14,0),0),0)</f>
        <v>0</v>
      </c>
      <c r="AX14" s="16">
        <f>IFERROR(IF($A$1&gt;=1,VLOOKUP($A$1,DED!$G$10:$FS$209,Q14,0),0),0)</f>
        <v>0</v>
      </c>
      <c r="AY14" s="16">
        <f>IFERROR(IF($A$1&gt;=1,VLOOKUP($A$1,DED!$G$10:$FS$209,R14,0),0),0)</f>
        <v>0</v>
      </c>
      <c r="AZ14" s="16">
        <f>IFERROR(IF($A$1&gt;=1,VLOOKUP($A$1,DED!$G$10:$FS$209,S14,0),0),0)</f>
        <v>0</v>
      </c>
      <c r="BA14" s="17">
        <f t="shared" si="1"/>
        <v>0</v>
      </c>
      <c r="BB14" s="17">
        <f t="shared" si="2"/>
        <v>0</v>
      </c>
      <c r="BC14" s="88">
        <f>IFERROR(IF($A$1&gt;=1,VLOOKUP($A$1,BILL!$G$8:$BU$207,V14,0),0),0)</f>
        <v>0</v>
      </c>
      <c r="BD14" s="89">
        <f>IFERROR(IF($A$1&gt;=1,VLOOKUP($A$1,BILL!$G$8:$BU$207,W14,0),0),0)</f>
        <v>0</v>
      </c>
      <c r="BE14" s="88">
        <f>IFERROR(IF($A$1&gt;=1,VLOOKUP($A$1,BILL!$G$8:$BU$207,X14,0),0),0)</f>
        <v>0</v>
      </c>
      <c r="BF14" s="102">
        <f>IFERROR(IF($A$1&gt;=1,VLOOKUP($A$1,BILL!$G$8:$BU$207,Y14,0),0),0)</f>
        <v>0</v>
      </c>
    </row>
    <row r="15" spans="1:61" ht="30" customHeight="1" x14ac:dyDescent="0.25">
      <c r="B15" s="1">
        <v>118</v>
      </c>
      <c r="C15" s="1">
        <v>130</v>
      </c>
      <c r="D15" s="1">
        <v>142</v>
      </c>
      <c r="E15" s="1">
        <v>86</v>
      </c>
      <c r="F15" s="1">
        <v>98</v>
      </c>
      <c r="H15" s="1">
        <v>38</v>
      </c>
      <c r="I15" s="1">
        <v>50</v>
      </c>
      <c r="J15" s="1">
        <v>161</v>
      </c>
      <c r="K15" s="1">
        <v>62</v>
      </c>
      <c r="L15" s="1">
        <v>74</v>
      </c>
      <c r="M15" s="1">
        <v>86</v>
      </c>
      <c r="N15" s="1">
        <v>134</v>
      </c>
      <c r="O15" s="1">
        <v>110</v>
      </c>
      <c r="P15" s="1">
        <v>122</v>
      </c>
      <c r="R15" s="1">
        <v>168</v>
      </c>
      <c r="S15" s="1">
        <v>98</v>
      </c>
      <c r="V15" s="1">
        <v>44</v>
      </c>
      <c r="W15" s="1">
        <v>45</v>
      </c>
      <c r="X15" s="1">
        <v>46</v>
      </c>
      <c r="Y15" s="1">
        <v>47</v>
      </c>
      <c r="Z15" s="15"/>
      <c r="AA15" s="15"/>
      <c r="AB15" s="15"/>
      <c r="AC15" s="15"/>
      <c r="AD15" s="15"/>
      <c r="AE15" s="15"/>
      <c r="AF15" s="1">
        <v>11</v>
      </c>
      <c r="AG15" s="101">
        <v>11</v>
      </c>
      <c r="AH15" s="106" t="s">
        <v>475</v>
      </c>
      <c r="AI15" s="16">
        <f>IFERROR(IF($A$1&gt;=1,VLOOKUP($A$1,ALLO!$BX$8:$IO$207,B15,0),0),0)</f>
        <v>0</v>
      </c>
      <c r="AJ15" s="16">
        <f>IFERROR(IF($A$1&gt;=1,VLOOKUP($A$1,ALLO!$BX$8:$IO$207,C15,0),0),0)</f>
        <v>0</v>
      </c>
      <c r="AK15" s="16">
        <f>IFERROR(IF($A$1&gt;=1,VLOOKUP($A$1,ALLO!$BX$8:$IO$207,D15,0),0),0)</f>
        <v>0</v>
      </c>
      <c r="AL15" s="16">
        <f>IFERROR(IF($A$1&gt;=1,VLOOKUP($A$1,ALLO!$BX$8:$IO$207,E15,0),0),0)</f>
        <v>0</v>
      </c>
      <c r="AM15" s="16">
        <f>IFERROR(IF($A$1&gt;=1,VLOOKUP($A$1,ALLO!$BX$8:$IO$207,F15,0),0),0)</f>
        <v>0</v>
      </c>
      <c r="AN15" s="17">
        <f t="shared" si="0"/>
        <v>0</v>
      </c>
      <c r="AO15" s="16">
        <f>IFERROR(IF($A$1&gt;=1,(IF($D$1=1,VLOOKUP($A$1,DED!$G$10:$FS$209,H15,0),0)),0),0)</f>
        <v>0</v>
      </c>
      <c r="AP15" s="16">
        <f>IFERROR(IF($A$1&gt;=1,(IF($D$1=1,VLOOKUP($A$1,DED!$G$10:$FS$209,I15,0),0)),0),0)</f>
        <v>0</v>
      </c>
      <c r="AQ15" s="16">
        <f>IFERROR(IF($A$1&gt;=1,(IF($D$1=2,VLOOKUP($A$1,DED!$G$10:$FS$209,J15,0),0)),0),0)</f>
        <v>0</v>
      </c>
      <c r="AR15" s="16">
        <f>IFERROR(IF($A$1&gt;=1,VLOOKUP($A$1,DED!$G$10:$FS$209,K15,0),0),0)</f>
        <v>0</v>
      </c>
      <c r="AS15" s="16">
        <f>IFERROR(IF($A$1&gt;=1,VLOOKUP($A$1,DED!$G$10:$FS$209,L15,0),0),0)</f>
        <v>0</v>
      </c>
      <c r="AT15" s="16">
        <f>IFERROR(IF($A$1&gt;=1,VLOOKUP($A$1,DED!$G$10:$FS$209,M15,0),0),0)</f>
        <v>0</v>
      </c>
      <c r="AU15" s="16">
        <f>IFERROR(IF($A$1&gt;=1,VLOOKUP($A$1,DED!$G$10:$FS$209,N15,0),0),0)</f>
        <v>0</v>
      </c>
      <c r="AV15" s="16">
        <f>IFERROR(IF($A$1&gt;=1,VLOOKUP($A$1,DED!$G$10:$FS$209,O15,0),0),0)</f>
        <v>0</v>
      </c>
      <c r="AW15" s="16">
        <f>IFERROR(IF($A$1&gt;=1,VLOOKUP($A$1,DED!$G$10:$FS$209,P15,0),0),0)</f>
        <v>0</v>
      </c>
      <c r="AX15" s="16">
        <f>IFERROR(IF($A$1&gt;=1,VLOOKUP($A$1,DED!$G$10:$FS$209,Q15,0),0),0)</f>
        <v>0</v>
      </c>
      <c r="AY15" s="16">
        <f>IFERROR(IF($A$1&gt;=1,VLOOKUP($A$1,DED!$G$10:$FS$209,R15,0),0),0)</f>
        <v>0</v>
      </c>
      <c r="AZ15" s="16">
        <f>IFERROR(IF($A$1&gt;=1,VLOOKUP($A$1,DED!$G$10:$FS$209,S15,0),0),0)</f>
        <v>0</v>
      </c>
      <c r="BA15" s="17">
        <f t="shared" si="1"/>
        <v>0</v>
      </c>
      <c r="BB15" s="17">
        <f t="shared" si="2"/>
        <v>0</v>
      </c>
      <c r="BC15" s="88">
        <f>IFERROR(IF($A$1&gt;=1,VLOOKUP($A$1,BILL!$G$8:$BU$207,V15,0),0),0)</f>
        <v>0</v>
      </c>
      <c r="BD15" s="89">
        <f>IFERROR(IF($A$1&gt;=1,VLOOKUP($A$1,BILL!$G$8:$BU$207,W15,0),0),0)</f>
        <v>0</v>
      </c>
      <c r="BE15" s="88">
        <f>IFERROR(IF($A$1&gt;=1,VLOOKUP($A$1,BILL!$G$8:$BU$207,X15,0),0),0)</f>
        <v>0</v>
      </c>
      <c r="BF15" s="102">
        <f>IFERROR(IF($A$1&gt;=1,VLOOKUP($A$1,BILL!$G$8:$BU$207,Y15,0),0),0)</f>
        <v>0</v>
      </c>
    </row>
    <row r="16" spans="1:61" ht="30" customHeight="1" x14ac:dyDescent="0.25">
      <c r="B16" s="1">
        <v>119</v>
      </c>
      <c r="C16" s="1">
        <v>131</v>
      </c>
      <c r="D16" s="1">
        <v>143</v>
      </c>
      <c r="E16" s="1">
        <v>87</v>
      </c>
      <c r="F16" s="1">
        <v>99</v>
      </c>
      <c r="H16" s="1">
        <v>39</v>
      </c>
      <c r="I16" s="1">
        <v>51</v>
      </c>
      <c r="J16" s="1">
        <v>162</v>
      </c>
      <c r="K16" s="1">
        <v>63</v>
      </c>
      <c r="L16" s="1">
        <v>75</v>
      </c>
      <c r="M16" s="1">
        <v>87</v>
      </c>
      <c r="N16" s="1">
        <v>135</v>
      </c>
      <c r="O16" s="1">
        <v>111</v>
      </c>
      <c r="P16" s="1">
        <v>123</v>
      </c>
      <c r="R16" s="1">
        <v>169</v>
      </c>
      <c r="S16" s="1">
        <v>99</v>
      </c>
      <c r="V16" s="1">
        <v>48</v>
      </c>
      <c r="W16" s="1">
        <v>49</v>
      </c>
      <c r="X16" s="1">
        <v>50</v>
      </c>
      <c r="Y16" s="1">
        <v>51</v>
      </c>
      <c r="Z16" s="15"/>
      <c r="AA16" s="15"/>
      <c r="AB16" s="15"/>
      <c r="AC16" s="15"/>
      <c r="AD16" s="15"/>
      <c r="AE16" s="15"/>
      <c r="AF16" s="1">
        <v>12</v>
      </c>
      <c r="AG16" s="101">
        <v>12</v>
      </c>
      <c r="AH16" s="106" t="s">
        <v>474</v>
      </c>
      <c r="AI16" s="16">
        <f>IFERROR(IF($A$1&gt;=1,VLOOKUP($A$1,ALLO!$BX$8:$IO$207,B16,0),0),0)</f>
        <v>0</v>
      </c>
      <c r="AJ16" s="16">
        <f>IFERROR(IF($A$1&gt;=1,VLOOKUP($A$1,ALLO!$BX$8:$IO$207,C16,0),0),0)</f>
        <v>0</v>
      </c>
      <c r="AK16" s="16">
        <f>IFERROR(IF($A$1&gt;=1,VLOOKUP($A$1,ALLO!$BX$8:$IO$207,D16,0),0),0)</f>
        <v>0</v>
      </c>
      <c r="AL16" s="16">
        <f>IFERROR(IF($A$1&gt;=1,VLOOKUP($A$1,ALLO!$BX$8:$IO$207,E16,0),0),0)</f>
        <v>0</v>
      </c>
      <c r="AM16" s="16">
        <f>IFERROR(IF($A$1&gt;=1,VLOOKUP($A$1,ALLO!$BX$8:$IO$207,F16,0),0),0)</f>
        <v>0</v>
      </c>
      <c r="AN16" s="17">
        <f t="shared" si="0"/>
        <v>0</v>
      </c>
      <c r="AO16" s="16">
        <f>IFERROR(IF($A$1&gt;=1,(IF($D$1=1,VLOOKUP($A$1,DED!$G$10:$FS$209,H16,0),0)),0),0)</f>
        <v>0</v>
      </c>
      <c r="AP16" s="16">
        <f>IFERROR(IF($A$1&gt;=1,(IF($D$1=1,VLOOKUP($A$1,DED!$G$10:$FS$209,I16,0),0)),0),0)</f>
        <v>0</v>
      </c>
      <c r="AQ16" s="16">
        <f>IFERROR(IF($A$1&gt;=1,(IF($D$1=2,VLOOKUP($A$1,DED!$G$10:$FS$209,J16,0),0)),0),0)</f>
        <v>0</v>
      </c>
      <c r="AR16" s="16">
        <f>IFERROR(IF($A$1&gt;=1,VLOOKUP($A$1,DED!$G$10:$FS$209,K16,0),0),0)</f>
        <v>0</v>
      </c>
      <c r="AS16" s="16">
        <f>IFERROR(IF($A$1&gt;=1,VLOOKUP($A$1,DED!$G$10:$FS$209,L16,0),0),0)</f>
        <v>0</v>
      </c>
      <c r="AT16" s="16">
        <f>IFERROR(IF($A$1&gt;=1,VLOOKUP($A$1,DED!$G$10:$FS$209,M16,0),0),0)</f>
        <v>0</v>
      </c>
      <c r="AU16" s="16">
        <f>IFERROR(IF($A$1&gt;=1,VLOOKUP($A$1,DED!$G$10:$FS$209,N16,0),0),0)</f>
        <v>0</v>
      </c>
      <c r="AV16" s="16">
        <f>IFERROR(IF($A$1&gt;=1,VLOOKUP($A$1,DED!$G$10:$FS$209,O16,0),0),0)</f>
        <v>0</v>
      </c>
      <c r="AW16" s="16">
        <f>IFERROR(IF($A$1&gt;=1,VLOOKUP($A$1,DED!$G$10:$FS$209,P16,0),0),0)</f>
        <v>0</v>
      </c>
      <c r="AX16" s="16">
        <f>IFERROR(IF($A$1&gt;=1,VLOOKUP($A$1,DED!$G$10:$FS$209,Q16,0),0),0)</f>
        <v>0</v>
      </c>
      <c r="AY16" s="16">
        <f>IFERROR(IF($A$1&gt;=1,VLOOKUP($A$1,DED!$G$10:$FS$209,R16,0),0),0)</f>
        <v>0</v>
      </c>
      <c r="AZ16" s="16">
        <f>IFERROR(IF($A$1&gt;=1,VLOOKUP($A$1,DED!$G$10:$FS$209,S16,0),0),0)</f>
        <v>0</v>
      </c>
      <c r="BA16" s="17">
        <f t="shared" si="1"/>
        <v>0</v>
      </c>
      <c r="BB16" s="17">
        <f t="shared" si="2"/>
        <v>0</v>
      </c>
      <c r="BC16" s="88">
        <f>IFERROR(IF($A$1&gt;=1,VLOOKUP($A$1,BILL!$G$8:$BU$207,V16,0),0),0)</f>
        <v>0</v>
      </c>
      <c r="BD16" s="89">
        <f>IFERROR(IF($A$1&gt;=1,VLOOKUP($A$1,BILL!$G$8:$BU$207,W16,0),0),0)</f>
        <v>0</v>
      </c>
      <c r="BE16" s="88">
        <f>IFERROR(IF($A$1&gt;=1,VLOOKUP($A$1,BILL!$G$8:$BU$207,X16,0),0),0)</f>
        <v>0</v>
      </c>
      <c r="BF16" s="102">
        <f>IFERROR(IF($A$1&gt;=1,VLOOKUP($A$1,BILL!$G$8:$BU$207,Y16,0),0),0)</f>
        <v>0</v>
      </c>
    </row>
    <row r="17" spans="1:58" ht="30" customHeight="1" x14ac:dyDescent="0.25">
      <c r="C17" s="1">
        <v>175</v>
      </c>
      <c r="D17" s="1" t="str">
        <f>IF(W17&gt;=3000,0,IF(W17&gt;=2000,VLOOKUP(W17,$D$27:$AQ$52,14,0),""))</f>
        <v/>
      </c>
      <c r="H17" s="1">
        <v>176</v>
      </c>
      <c r="J17" s="1">
        <v>177</v>
      </c>
      <c r="V17" s="1">
        <v>68</v>
      </c>
      <c r="W17" s="1">
        <v>69</v>
      </c>
      <c r="X17" s="15">
        <v>70</v>
      </c>
      <c r="Y17" s="15">
        <v>71</v>
      </c>
      <c r="Z17" s="15"/>
      <c r="AA17" s="15"/>
      <c r="AB17" s="15"/>
      <c r="AC17" s="15"/>
      <c r="AD17" s="15"/>
      <c r="AE17" s="15" t="s">
        <v>476</v>
      </c>
      <c r="AF17" s="1">
        <v>13</v>
      </c>
      <c r="AG17" s="101">
        <f>IFERROR(IF(AN17&gt;=1,LARGE($AG$5:AG16,1)+1,0),0)</f>
        <v>0</v>
      </c>
      <c r="AH17" s="106" t="str">
        <f t="shared" ref="AH17:AH18" si="3">IFERROR(IF(AG17&gt;=1,AE17,""),"")</f>
        <v/>
      </c>
      <c r="AI17" s="16"/>
      <c r="AJ17" s="16">
        <f>IFERROR(IF($A$1&gt;=1,VLOOKUP($A$1,ALLO!$BX$8:$IT$207,C17,0),0),0)</f>
        <v>0</v>
      </c>
      <c r="AK17" s="16"/>
      <c r="AL17" s="16"/>
      <c r="AM17" s="16"/>
      <c r="AN17" s="17">
        <f t="shared" si="0"/>
        <v>0</v>
      </c>
      <c r="AO17" s="16">
        <f>IFERROR(IF($A$1&gt;=1,(IF($D$1=1,VLOOKUP($A$1,ALLO!$BX$8:$IT$207,H17,0),0)),0),0)</f>
        <v>0</v>
      </c>
      <c r="AP17" s="16"/>
      <c r="AQ17" s="16">
        <f>IFERROR(IF($A$1&gt;=1,(IF($D$1=2,VLOOKUP($A$1,ALLO!$BX$8:$IT$207,J17,0),0)),0),0)</f>
        <v>0</v>
      </c>
      <c r="AR17" s="16"/>
      <c r="AS17" s="16"/>
      <c r="AT17" s="16"/>
      <c r="AU17" s="16"/>
      <c r="AV17" s="16"/>
      <c r="AW17" s="16"/>
      <c r="AX17" s="16"/>
      <c r="AY17" s="16"/>
      <c r="AZ17" s="16"/>
      <c r="BA17" s="17">
        <f t="shared" ref="BA17:BA23" si="4">SUM(AO17:AZ17)</f>
        <v>0</v>
      </c>
      <c r="BB17" s="17">
        <f t="shared" ref="BB17:BB23" si="5">AN17-BA17</f>
        <v>0</v>
      </c>
      <c r="BC17" s="88">
        <f>IFERROR(IF($A$1&gt;=1,VLOOKUP($A$1,BILL!$G$8:$BU$207,V17,0),0),0)</f>
        <v>0</v>
      </c>
      <c r="BD17" s="89">
        <f>IFERROR(IF($A$1&gt;=1,VLOOKUP($A$1,BILL!$G$8:$BU$207,W17,0),0),0)</f>
        <v>0</v>
      </c>
      <c r="BE17" s="88">
        <f>IFERROR(IF($A$1&gt;=1,VLOOKUP($A$1,BILL!$G$8:$BU$207,X17,0),0),0)</f>
        <v>0</v>
      </c>
      <c r="BF17" s="102">
        <f>IFERROR(IF($A$1&gt;=1,VLOOKUP($A$1,BILL!$G$8:$BU$207,Y17,0),0),0)</f>
        <v>0</v>
      </c>
    </row>
    <row r="18" spans="1:58" ht="30" customHeight="1" x14ac:dyDescent="0.25">
      <c r="C18" s="1">
        <v>178</v>
      </c>
      <c r="D18" s="1" t="str">
        <f>IF(W18&gt;=3000,0,IF(W18&gt;=2000,VLOOKUP(W18,$D$27:$AQ$52,14,0),""))</f>
        <v/>
      </c>
      <c r="H18" s="1">
        <v>179</v>
      </c>
      <c r="J18" s="1">
        <v>180</v>
      </c>
      <c r="V18" s="1">
        <v>72</v>
      </c>
      <c r="W18" s="1">
        <v>73</v>
      </c>
      <c r="X18" s="15">
        <v>74</v>
      </c>
      <c r="Y18" s="15">
        <v>75</v>
      </c>
      <c r="Z18" s="15"/>
      <c r="AA18" s="15"/>
      <c r="AB18" s="15"/>
      <c r="AC18" s="15"/>
      <c r="AD18" s="15"/>
      <c r="AE18" s="15" t="s">
        <v>477</v>
      </c>
      <c r="AF18" s="1">
        <v>14</v>
      </c>
      <c r="AG18" s="101">
        <f>IFERROR(IF(AN18&gt;=1,LARGE($AG$5:AG17,1)+1,0),0)</f>
        <v>0</v>
      </c>
      <c r="AH18" s="106" t="str">
        <f t="shared" si="3"/>
        <v/>
      </c>
      <c r="AI18" s="16"/>
      <c r="AJ18" s="16">
        <f>IFERROR(IF($A$1&gt;=1,VLOOKUP($A$1,ALLO!$BX$8:$IT$207,C18,0),0),0)</f>
        <v>0</v>
      </c>
      <c r="AK18" s="16"/>
      <c r="AL18" s="16"/>
      <c r="AM18" s="16"/>
      <c r="AN18" s="17">
        <f t="shared" si="0"/>
        <v>0</v>
      </c>
      <c r="AO18" s="16">
        <f>IFERROR(IF($A$1&gt;=1,(IF($D$1=1,VLOOKUP($A$1,ALLO!$BX$8:$IT$207,H18,0),0)),0),0)</f>
        <v>0</v>
      </c>
      <c r="AP18" s="16"/>
      <c r="AQ18" s="16">
        <f>IFERROR(IF($A$1&gt;=1,(IF($D$1=2,VLOOKUP($A$1,ALLO!$BX$8:$IU$207,J18,0),0)),0),0)</f>
        <v>0</v>
      </c>
      <c r="AR18" s="16"/>
      <c r="AS18" s="16"/>
      <c r="AT18" s="16"/>
      <c r="AU18" s="16"/>
      <c r="AV18" s="16"/>
      <c r="AW18" s="16"/>
      <c r="AX18" s="16"/>
      <c r="AY18" s="16"/>
      <c r="AZ18" s="16"/>
      <c r="BA18" s="17">
        <f t="shared" si="4"/>
        <v>0</v>
      </c>
      <c r="BB18" s="17">
        <f t="shared" si="5"/>
        <v>0</v>
      </c>
      <c r="BC18" s="88">
        <f>IFERROR(IF($A$1&gt;=1,VLOOKUP($A$1,BILL!$G$8:$BU$207,V18,0),0),0)</f>
        <v>0</v>
      </c>
      <c r="BD18" s="89">
        <f>IFERROR(IF($A$1&gt;=1,VLOOKUP($A$1,BILL!$G$8:$BU$207,W18,0),0),0)</f>
        <v>0</v>
      </c>
      <c r="BE18" s="88">
        <f>IFERROR(IF($A$1&gt;=1,VLOOKUP($A$1,BILL!$G$8:$BU$207,X18,0),0),0)</f>
        <v>0</v>
      </c>
      <c r="BF18" s="102">
        <f>IFERROR(IF($A$1&gt;=1,VLOOKUP($A$1,BILL!$G$8:$BU$207,Y18,0),0),0)</f>
        <v>0</v>
      </c>
    </row>
    <row r="19" spans="1:58" ht="30" customHeight="1" x14ac:dyDescent="0.25">
      <c r="D19" s="1" t="str">
        <f>IF(W19&gt;=3000,0,IF(W19&gt;=2000,VLOOKUP(W19,$D$27:$AQ$52,14,0),""))</f>
        <v/>
      </c>
      <c r="F19" s="1">
        <v>151</v>
      </c>
      <c r="H19" s="1">
        <v>149</v>
      </c>
      <c r="V19" s="1">
        <v>64</v>
      </c>
      <c r="W19" s="1">
        <v>65</v>
      </c>
      <c r="X19" s="15">
        <v>66</v>
      </c>
      <c r="Y19" s="15">
        <v>67</v>
      </c>
      <c r="Z19" s="15"/>
      <c r="AA19" s="15"/>
      <c r="AB19" s="15"/>
      <c r="AC19" s="15"/>
      <c r="AD19" s="15"/>
      <c r="AE19" s="15" t="s">
        <v>423</v>
      </c>
      <c r="AF19" s="1">
        <v>15</v>
      </c>
      <c r="AG19" s="101">
        <f>IFERROR(IF(AN19&gt;=1,LARGE($AG$5:AG18,1)+1,0),0)</f>
        <v>0</v>
      </c>
      <c r="AH19" s="106" t="str">
        <f>IFERROR(IF(AG19&gt;=1,AE19,""),"")</f>
        <v/>
      </c>
      <c r="AI19" s="16"/>
      <c r="AJ19" s="16"/>
      <c r="AK19" s="16"/>
      <c r="AL19" s="16"/>
      <c r="AM19" s="16">
        <f>IFERROR(IF($A$1&gt;=1,VLOOKUP($A$1,ALLO!$BX$8:$IO$207,F19,0),0),0)</f>
        <v>0</v>
      </c>
      <c r="AN19" s="17">
        <f t="shared" si="0"/>
        <v>0</v>
      </c>
      <c r="AO19" s="16">
        <f>IFERROR(IF($A$1&gt;=1,VLOOKUP($A$1,ALLO!$BX$8:$IO$207,H19,0),0),0)</f>
        <v>0</v>
      </c>
      <c r="AP19" s="16"/>
      <c r="AQ19" s="16"/>
      <c r="AR19" s="16"/>
      <c r="AS19" s="16"/>
      <c r="AT19" s="16"/>
      <c r="AU19" s="16"/>
      <c r="AV19" s="16"/>
      <c r="AW19" s="16"/>
      <c r="AX19" s="16"/>
      <c r="AY19" s="16"/>
      <c r="AZ19" s="16"/>
      <c r="BA19" s="17">
        <f t="shared" si="4"/>
        <v>0</v>
      </c>
      <c r="BB19" s="17">
        <f t="shared" si="5"/>
        <v>0</v>
      </c>
      <c r="BC19" s="88">
        <f>IFERROR(IF($A$1&gt;=1,VLOOKUP($A$1,BILL!$G$8:$BU$207,V19,0),0),0)</f>
        <v>0</v>
      </c>
      <c r="BD19" s="89">
        <f>IFERROR(IF($A$1&gt;=1,VLOOKUP($A$1,BILL!$G$8:$BU$207,W19,0),0),0)</f>
        <v>0</v>
      </c>
      <c r="BE19" s="88">
        <f>IFERROR(IF($A$1&gt;=1,VLOOKUP($A$1,BILL!$G$8:$BU$207,X19,0),0),0)</f>
        <v>0</v>
      </c>
      <c r="BF19" s="102">
        <f>IFERROR(IF($A$1&gt;=1,VLOOKUP($A$1,BILL!$G$8:$BU$207,Y19,0),0),0)</f>
        <v>0</v>
      </c>
    </row>
    <row r="20" spans="1:58" ht="30" customHeight="1" x14ac:dyDescent="0.25">
      <c r="B20" s="1">
        <v>152</v>
      </c>
      <c r="C20" s="1">
        <v>153</v>
      </c>
      <c r="D20" s="1" t="str">
        <f>IF(W20&gt;=3000,0,IF(W20&gt;=2000,VLOOKUP(W20,$D$27:$AQ$52,14,0),""))</f>
        <v/>
      </c>
      <c r="V20" s="1">
        <v>76</v>
      </c>
      <c r="W20" s="1">
        <v>77</v>
      </c>
      <c r="X20" s="15">
        <v>78</v>
      </c>
      <c r="Y20" s="15">
        <v>79</v>
      </c>
      <c r="Z20" s="15"/>
      <c r="AA20" s="15"/>
      <c r="AB20" s="15"/>
      <c r="AC20" s="15"/>
      <c r="AD20" s="15"/>
      <c r="AE20" s="15" t="s">
        <v>478</v>
      </c>
      <c r="AF20" s="1">
        <v>16</v>
      </c>
      <c r="AG20" s="101">
        <f>IFERROR(IF(AN20&gt;=1,LARGE($AG$5:AG19,1)+1,0),0)</f>
        <v>0</v>
      </c>
      <c r="AH20" s="106" t="str">
        <f>IFERROR(IF(AG20&gt;=1,AE20,""),"")</f>
        <v/>
      </c>
      <c r="AI20" s="16">
        <f>IFERROR(IF($A$1&gt;=1,VLOOKUP($A$1,ALLO!$BX$8:$IO$207,B20,0),0),0)</f>
        <v>0</v>
      </c>
      <c r="AJ20" s="16">
        <f>IFERROR(IF($A$1&gt;=1,VLOOKUP($A$1,ALLO!$BX$8:$IO$207,C20,0),0),0)</f>
        <v>0</v>
      </c>
      <c r="AK20" s="16"/>
      <c r="AL20" s="16"/>
      <c r="AM20" s="16"/>
      <c r="AN20" s="17">
        <f t="shared" si="0"/>
        <v>0</v>
      </c>
      <c r="AO20" s="16"/>
      <c r="AP20" s="16"/>
      <c r="AQ20" s="16"/>
      <c r="AR20" s="16"/>
      <c r="AS20" s="16"/>
      <c r="AT20" s="16"/>
      <c r="AU20" s="16"/>
      <c r="AV20" s="16"/>
      <c r="AW20" s="16"/>
      <c r="AX20" s="16"/>
      <c r="AY20" s="16"/>
      <c r="AZ20" s="16"/>
      <c r="BA20" s="17">
        <f t="shared" si="4"/>
        <v>0</v>
      </c>
      <c r="BB20" s="17">
        <f t="shared" si="5"/>
        <v>0</v>
      </c>
      <c r="BC20" s="88">
        <f>IFERROR(IF($A$1&gt;=1,VLOOKUP($A$1,BILL!$G$8:$BU$207,V20,0),0),0)</f>
        <v>0</v>
      </c>
      <c r="BD20" s="89">
        <f>IFERROR(IF($A$1&gt;=1,VLOOKUP($A$1,BILL!$G$8:$BU$207,W20,0),0),0)</f>
        <v>0</v>
      </c>
      <c r="BE20" s="88">
        <f>IFERROR(IF($A$1&gt;=1,VLOOKUP($A$1,BILL!$G$8:$BU$207,X20,0),0),0)</f>
        <v>0</v>
      </c>
      <c r="BF20" s="102">
        <f>IFERROR(IF($A$1&gt;=1,VLOOKUP($A$1,BILL!$G$8:$BU$207,Y20,0),0),0)</f>
        <v>0</v>
      </c>
    </row>
    <row r="21" spans="1:58" ht="30" customHeight="1" x14ac:dyDescent="0.25">
      <c r="A21" s="1">
        <v>7</v>
      </c>
      <c r="B21" s="1">
        <v>8</v>
      </c>
      <c r="C21" s="1">
        <v>9</v>
      </c>
      <c r="D21" s="1">
        <v>10</v>
      </c>
      <c r="E21" s="1">
        <v>11</v>
      </c>
      <c r="H21" s="1">
        <v>13</v>
      </c>
      <c r="I21" s="1">
        <v>14</v>
      </c>
      <c r="J21" s="1">
        <v>15</v>
      </c>
      <c r="K21" s="1">
        <v>16</v>
      </c>
      <c r="L21" s="1">
        <v>17</v>
      </c>
      <c r="M21" s="1">
        <v>18</v>
      </c>
      <c r="N21" s="1">
        <v>19</v>
      </c>
      <c r="O21" s="1">
        <v>20</v>
      </c>
      <c r="P21" s="1">
        <v>21</v>
      </c>
      <c r="Q21" s="1">
        <v>22</v>
      </c>
      <c r="R21" s="1">
        <v>23</v>
      </c>
      <c r="S21" s="1">
        <v>24</v>
      </c>
      <c r="V21" s="1">
        <v>27</v>
      </c>
      <c r="W21" s="1">
        <v>28</v>
      </c>
      <c r="X21" s="1">
        <v>29</v>
      </c>
      <c r="Y21" s="1">
        <v>30</v>
      </c>
      <c r="Z21" s="15"/>
      <c r="AA21" s="15"/>
      <c r="AB21" s="15"/>
      <c r="AC21" s="15"/>
      <c r="AD21" s="15"/>
      <c r="AE21" s="15">
        <f>IFERROR(IF($A$1&gt;=1,$A$1*10+AF5,0),0)</f>
        <v>0</v>
      </c>
      <c r="AF21" s="1">
        <v>17</v>
      </c>
      <c r="AG21" s="101">
        <f>IFERROR(IF(AN21&gt;=1,LARGE($AG$5:AG20,1)+1,0),0)</f>
        <v>0</v>
      </c>
      <c r="AH21" s="106">
        <f>IFERROR(IF($A$1&gt;=1,(IF($F$1&gt;=1,VLOOKUP($AE21,ARR!$D$8:$AG$607,A21,0),0)),0),0)</f>
        <v>0</v>
      </c>
      <c r="AI21" s="16">
        <f>IFERROR(IF($A$1&gt;=1,(IF($F$1&gt;=1,VLOOKUP($AE21,ARR!$D$8:$AG$607,B21,0),0)),0),0)</f>
        <v>0</v>
      </c>
      <c r="AJ21" s="16">
        <f>IFERROR(IF($A$1&gt;=1,(IF($F$1&gt;=1,VLOOKUP($AE21,ARR!$D$8:$AG$607,C21,0),0)),0),0)</f>
        <v>0</v>
      </c>
      <c r="AK21" s="16">
        <f>IFERROR(IF($A$1&gt;=1,(IF($F$1&gt;=1,VLOOKUP($AE21,ARR!$D$8:$AG$607,D21,0),0)),0),0)</f>
        <v>0</v>
      </c>
      <c r="AL21" s="16">
        <f>IFERROR(IF($A$1&gt;=1,(IF($F$1&gt;=1,VLOOKUP($AE21,ARR!$D$8:$AG$607,E21,0),0)),0),0)</f>
        <v>0</v>
      </c>
      <c r="AM21" s="16"/>
      <c r="AN21" s="17">
        <f t="shared" si="0"/>
        <v>0</v>
      </c>
      <c r="AO21" s="16">
        <f>IFERROR(IF($A$1&gt;=1,(IF($F$1&gt;=1,(IF($D$1=1,VLOOKUP($AE21,ARR!$D$8:$AG$607,H21,0),0)),0)),0),0)</f>
        <v>0</v>
      </c>
      <c r="AP21" s="16">
        <f>IFERROR(IF($A$1&gt;=1,(IF($F$1&gt;=1,(IF($D$1=1,VLOOKUP($AE21,ARR!$D$8:$AG$607,I21,0),0)),0)),0),0)</f>
        <v>0</v>
      </c>
      <c r="AQ21" s="16">
        <f>IFERROR(IF($A$1&gt;=1,(IF($F$1&gt;=1,(IF($D$1=2,VLOOKUP($AE21,ARR!$D$8:$AG$607,J21,0),0)),0)),0),0)</f>
        <v>0</v>
      </c>
      <c r="AR21" s="16">
        <f>IFERROR(IF($A$1&gt;=1,(IF($F$1&gt;=1,VLOOKUP($AE21,ARR!$D$8:$AG$607,K21,0),0)),0),0)</f>
        <v>0</v>
      </c>
      <c r="AS21" s="16">
        <f>IFERROR(IF($A$1&gt;=1,(IF($F$1&gt;=1,VLOOKUP($AE21,ARR!$D$8:$AG$607,L21,0),0)),0),0)</f>
        <v>0</v>
      </c>
      <c r="AT21" s="16">
        <f>IFERROR(IF($A$1&gt;=1,(IF($F$1&gt;=1,VLOOKUP($AE21,ARR!$D$8:$AG$607,M21,0),0)),0),0)</f>
        <v>0</v>
      </c>
      <c r="AU21" s="16">
        <f>IFERROR(IF($A$1&gt;=1,(IF($F$1&gt;=1,VLOOKUP($AE21,ARR!$D$8:$AG$607,N21,0),0)),0),0)</f>
        <v>0</v>
      </c>
      <c r="AV21" s="16">
        <f>IFERROR(IF($A$1&gt;=1,(IF($F$1&gt;=1,VLOOKUP($AE21,ARR!$D$8:$AG$607,O21,0),0)),0),0)</f>
        <v>0</v>
      </c>
      <c r="AW21" s="16">
        <f>IFERROR(IF($A$1&gt;=1,(IF($F$1&gt;=1,VLOOKUP($AE21,ARR!$D$8:$AG$607,P21,0),0)),0),0)</f>
        <v>0</v>
      </c>
      <c r="AX21" s="16">
        <f>IFERROR(IF($A$1&gt;=1,(IF($F$1&gt;=1,VLOOKUP($AE21,ARR!$D$8:$AG$607,Q21,0),0)),0),0)</f>
        <v>0</v>
      </c>
      <c r="AY21" s="16">
        <f>IFERROR(IF($A$1&gt;=1,(IF($F$1&gt;=1,VLOOKUP($AE21,ARR!$D$8:$AG$607,R21,0),0)),0),0)</f>
        <v>0</v>
      </c>
      <c r="AZ21" s="16">
        <f>IFERROR(IF($A$1&gt;=1,(IF($F$1&gt;=1,VLOOKUP($AE21,ARR!$D$8:$AG$607,S21,0),0)),0),0)</f>
        <v>0</v>
      </c>
      <c r="BA21" s="17">
        <f t="shared" si="4"/>
        <v>0</v>
      </c>
      <c r="BB21" s="17">
        <f t="shared" si="5"/>
        <v>0</v>
      </c>
      <c r="BC21" s="88">
        <f>IFERROR(IF($A$1&gt;=1,(IF($F$1&gt;=1,VLOOKUP($AE21,ARR!$D$8:$AG$607,V21,0),0)),0),0)</f>
        <v>0</v>
      </c>
      <c r="BD21" s="89">
        <f>IFERROR(IF($A$1&gt;=1,(IF($F$1&gt;=1,VLOOKUP($AE21,ARR!$D$8:$AG$607,W21,0),0)),0),0)</f>
        <v>0</v>
      </c>
      <c r="BE21" s="88">
        <f>IFERROR(IF($A$1&gt;=1,(IF($F$1&gt;=1,VLOOKUP($AE21,ARR!$D$8:$AG$607,X21,0),0)),0),0)</f>
        <v>0</v>
      </c>
      <c r="BF21" s="102">
        <f>IFERROR(IF($A$1&gt;=1,(IF($F$1&gt;=1,VLOOKUP($AE21,ARR!$D$8:$AG$607,Y21,0),0)),0),0)</f>
        <v>0</v>
      </c>
    </row>
    <row r="22" spans="1:58" ht="30" customHeight="1" x14ac:dyDescent="0.25">
      <c r="A22" s="1">
        <v>7</v>
      </c>
      <c r="B22" s="1">
        <v>8</v>
      </c>
      <c r="C22" s="1">
        <v>9</v>
      </c>
      <c r="D22" s="1">
        <v>10</v>
      </c>
      <c r="E22" s="1">
        <v>11</v>
      </c>
      <c r="H22" s="1">
        <v>13</v>
      </c>
      <c r="I22" s="1">
        <v>14</v>
      </c>
      <c r="J22" s="1">
        <v>15</v>
      </c>
      <c r="K22" s="1">
        <v>16</v>
      </c>
      <c r="L22" s="1">
        <v>17</v>
      </c>
      <c r="M22" s="1">
        <v>18</v>
      </c>
      <c r="N22" s="1">
        <v>19</v>
      </c>
      <c r="O22" s="1">
        <v>20</v>
      </c>
      <c r="P22" s="1">
        <v>21</v>
      </c>
      <c r="Q22" s="1">
        <v>22</v>
      </c>
      <c r="R22" s="1">
        <v>23</v>
      </c>
      <c r="S22" s="1">
        <v>24</v>
      </c>
      <c r="V22" s="1">
        <v>27</v>
      </c>
      <c r="W22" s="1">
        <v>28</v>
      </c>
      <c r="X22" s="1">
        <v>29</v>
      </c>
      <c r="Y22" s="1">
        <v>30</v>
      </c>
      <c r="Z22" s="15"/>
      <c r="AA22" s="15"/>
      <c r="AB22" s="15"/>
      <c r="AC22" s="15"/>
      <c r="AD22" s="15"/>
      <c r="AE22" s="15">
        <f t="shared" ref="AE22:AE23" si="6">IFERROR(IF($A$1&gt;=1,$A$1*10+AF6,0),0)</f>
        <v>0</v>
      </c>
      <c r="AF22" s="1">
        <v>18</v>
      </c>
      <c r="AG22" s="101">
        <f>IFERROR(IF(AN22&gt;=1,LARGE($AG$5:AG21,1)+1,0),0)</f>
        <v>0</v>
      </c>
      <c r="AH22" s="106">
        <f>IFERROR(IF($A$1&gt;=1,(IF($F$1&gt;=2,VLOOKUP($AE22,ARR!$D$8:$AG$607,A22,0),0)),0),0)</f>
        <v>0</v>
      </c>
      <c r="AI22" s="16">
        <f>IFERROR(IF($A$1&gt;=1,(IF($F$1&gt;=2,VLOOKUP($AE22,ARR!$D$8:$AG$607,B22,0),0)),0),0)</f>
        <v>0</v>
      </c>
      <c r="AJ22" s="16">
        <f>IFERROR(IF($A$1&gt;=1,(IF($F$1&gt;=2,VLOOKUP($AE22,ARR!$D$8:$AG$607,C22,0),0)),0),0)</f>
        <v>0</v>
      </c>
      <c r="AK22" s="16">
        <f>IFERROR(IF($A$1&gt;=1,(IF($F$1&gt;=2,VLOOKUP($AE22,ARR!$D$8:$AG$607,D22,0),0)),0),0)</f>
        <v>0</v>
      </c>
      <c r="AL22" s="16">
        <f>IFERROR(IF($A$1&gt;=1,(IF($F$1&gt;=2,VLOOKUP($AE22,ARR!$D$8:$AG$607,E22,0),0)),0),0)</f>
        <v>0</v>
      </c>
      <c r="AM22" s="16"/>
      <c r="AN22" s="17">
        <f t="shared" si="0"/>
        <v>0</v>
      </c>
      <c r="AO22" s="16">
        <f>IFERROR(IF($A$1&gt;=1,(IF($F$1&gt;=1,(IF($D$1=1,VLOOKUP($AE22,ARR!$D$8:$AG$607,H22,0),0)),0)),0),0)</f>
        <v>0</v>
      </c>
      <c r="AP22" s="16">
        <f>IFERROR(IF($A$1&gt;=1,(IF($F$1&gt;=1,(IF($D$1=1,VLOOKUP($AE22,ARR!$D$8:$AG$607,I22,0),0)),0)),0),0)</f>
        <v>0</v>
      </c>
      <c r="AQ22" s="16">
        <f>IFERROR(IF($A$1&gt;=1,(IF($F$1&gt;=1,(IF($D$1=2,VLOOKUP($AE22,ARR!$D$8:$AG$607,J22,0),0)),0)),0),0)</f>
        <v>0</v>
      </c>
      <c r="AR22" s="16">
        <f>IFERROR(IF($A$1&gt;=1,(IF($F$1&gt;=2,VLOOKUP($AE22,ARR!$D$8:$AG$607,K22,0),0)),0),0)</f>
        <v>0</v>
      </c>
      <c r="AS22" s="16">
        <f>IFERROR(IF($A$1&gt;=1,(IF($F$1&gt;=2,VLOOKUP($AE22,ARR!$D$8:$AG$607,L22,0),0)),0),0)</f>
        <v>0</v>
      </c>
      <c r="AT22" s="16">
        <f>IFERROR(IF($A$1&gt;=1,(IF($F$1&gt;=2,VLOOKUP($AE22,ARR!$D$8:$AG$607,M22,0),0)),0),0)</f>
        <v>0</v>
      </c>
      <c r="AU22" s="16">
        <f>IFERROR(IF($A$1&gt;=1,(IF($F$1&gt;=2,VLOOKUP($AE22,ARR!$D$8:$AG$607,N22,0),0)),0),0)</f>
        <v>0</v>
      </c>
      <c r="AV22" s="16">
        <f>IFERROR(IF($A$1&gt;=1,(IF($F$1&gt;=2,VLOOKUP($AE22,ARR!$D$8:$AG$607,O22,0),0)),0),0)</f>
        <v>0</v>
      </c>
      <c r="AW22" s="16">
        <f>IFERROR(IF($A$1&gt;=1,(IF($F$1&gt;=2,VLOOKUP($AE22,ARR!$D$8:$AG$607,P22,0),0)),0),0)</f>
        <v>0</v>
      </c>
      <c r="AX22" s="16">
        <f>IFERROR(IF($A$1&gt;=1,(IF($F$1&gt;=2,VLOOKUP($AE22,ARR!$D$8:$AG$607,Q22,0),0)),0),0)</f>
        <v>0</v>
      </c>
      <c r="AY22" s="16">
        <f>IFERROR(IF($A$1&gt;=1,(IF($F$1&gt;=2,VLOOKUP($AE22,ARR!$D$8:$AG$607,R22,0),0)),0),0)</f>
        <v>0</v>
      </c>
      <c r="AZ22" s="16">
        <f>IFERROR(IF($A$1&gt;=1,(IF($F$1&gt;=2,VLOOKUP($AE22,ARR!$D$8:$AG$607,S22,0),0)),0),0)</f>
        <v>0</v>
      </c>
      <c r="BA22" s="17">
        <f t="shared" si="4"/>
        <v>0</v>
      </c>
      <c r="BB22" s="17">
        <f t="shared" si="5"/>
        <v>0</v>
      </c>
      <c r="BC22" s="88">
        <f>IFERROR(IF($A$1&gt;=1,(IF($F$1&gt;=2,VLOOKUP($AE22,ARR!$D$8:$AG$607,V22,0),0)),0),0)</f>
        <v>0</v>
      </c>
      <c r="BD22" s="89">
        <f>IFERROR(IF($A$1&gt;=1,(IF($F$1&gt;=2,VLOOKUP($AE22,ARR!$D$8:$AG$607,W22,0),0)),0),0)</f>
        <v>0</v>
      </c>
      <c r="BE22" s="88">
        <f>IFERROR(IF($A$1&gt;=1,(IF($F$1&gt;=2,VLOOKUP($AE22,ARR!$D$8:$AG$607,X22,0),0)),0),0)</f>
        <v>0</v>
      </c>
      <c r="BF22" s="102">
        <f>IFERROR(IF($A$1&gt;=1,(IF($F$1&gt;=2,VLOOKUP($AE22,ARR!$D$8:$AG$607,Y22,0),0)),0),0)</f>
        <v>0</v>
      </c>
    </row>
    <row r="23" spans="1:58" ht="30" customHeight="1" thickBot="1" x14ac:dyDescent="0.3">
      <c r="A23" s="1">
        <v>7</v>
      </c>
      <c r="B23" s="1">
        <v>8</v>
      </c>
      <c r="C23" s="1">
        <v>9</v>
      </c>
      <c r="D23" s="1">
        <v>10</v>
      </c>
      <c r="E23" s="1">
        <v>11</v>
      </c>
      <c r="H23" s="1">
        <v>13</v>
      </c>
      <c r="I23" s="1">
        <v>14</v>
      </c>
      <c r="J23" s="1">
        <v>15</v>
      </c>
      <c r="K23" s="1">
        <v>16</v>
      </c>
      <c r="L23" s="1">
        <v>17</v>
      </c>
      <c r="M23" s="1">
        <v>18</v>
      </c>
      <c r="N23" s="1">
        <v>19</v>
      </c>
      <c r="O23" s="1">
        <v>20</v>
      </c>
      <c r="P23" s="1">
        <v>21</v>
      </c>
      <c r="Q23" s="1">
        <v>22</v>
      </c>
      <c r="R23" s="1">
        <v>23</v>
      </c>
      <c r="S23" s="1">
        <v>24</v>
      </c>
      <c r="V23" s="1">
        <v>27</v>
      </c>
      <c r="W23" s="1">
        <v>28</v>
      </c>
      <c r="X23" s="1">
        <v>29</v>
      </c>
      <c r="Y23" s="1">
        <v>30</v>
      </c>
      <c r="Z23" s="15"/>
      <c r="AA23" s="15"/>
      <c r="AB23" s="15"/>
      <c r="AC23" s="15"/>
      <c r="AD23" s="15"/>
      <c r="AE23" s="15">
        <f t="shared" si="6"/>
        <v>0</v>
      </c>
      <c r="AF23" s="1">
        <v>19</v>
      </c>
      <c r="AG23" s="103">
        <f>IFERROR(IF(AN23&gt;=1,LARGE($AG$5:AG22,1)+1,0),0)</f>
        <v>0</v>
      </c>
      <c r="AH23" s="107">
        <f>IFERROR(IF($A$1&gt;=1,(IF($F$1&gt;=3,VLOOKUP($AE23,ARR!$D$8:$AG$607,A23,0),0)),0),0)</f>
        <v>0</v>
      </c>
      <c r="AI23" s="90">
        <f>IFERROR(IF($A$1&gt;=1,(IF($F$1&gt;=3,VLOOKUP($AE23,ARR!$D$8:$AG$607,B23,0),0)),0),0)</f>
        <v>0</v>
      </c>
      <c r="AJ23" s="90">
        <f>IFERROR(IF($A$1&gt;=1,(IF($F$1&gt;=3,VLOOKUP($AE23,ARR!$D$8:$AG$607,C23,0),0)),0),0)</f>
        <v>0</v>
      </c>
      <c r="AK23" s="90">
        <f>IFERROR(IF($A$1&gt;=1,(IF($F$1&gt;=3,VLOOKUP($AE23,ARR!$D$8:$AG$607,D23,0),0)),0),0)</f>
        <v>0</v>
      </c>
      <c r="AL23" s="90">
        <f>IFERROR(IF($A$1&gt;=1,(IF($F$1&gt;=3,VLOOKUP($AE23,ARR!$D$8:$AG$607,E23,0),0)),0),0)</f>
        <v>0</v>
      </c>
      <c r="AM23" s="90"/>
      <c r="AN23" s="91">
        <f t="shared" si="0"/>
        <v>0</v>
      </c>
      <c r="AO23" s="16">
        <f>IFERROR(IF($A$1&gt;=1,(IF($F$1&gt;=1,(IF($D$1=1,VLOOKUP($AE23,ARR!$D$8:$AG$607,H23,0),0)),0)),0),0)</f>
        <v>0</v>
      </c>
      <c r="AP23" s="16">
        <f>IFERROR(IF($A$1&gt;=1,(IF($F$1&gt;=1,(IF($D$1=1,VLOOKUP($AE23,ARR!$D$8:$AG$607,I23,0),0)),0)),0),0)</f>
        <v>0</v>
      </c>
      <c r="AQ23" s="16">
        <f>IFERROR(IF($A$1&gt;=1,(IF($F$1&gt;=1,(IF($D$1=2,VLOOKUP($AE23,ARR!$D$8:$AG$607,J23,0),0)),0)),0),0)</f>
        <v>0</v>
      </c>
      <c r="AR23" s="90">
        <f>IFERROR(IF($A$1&gt;=1,(IF($F$1&gt;=3,VLOOKUP($AE23,ARR!$D$8:$AG$607,K23,0),0)),0),0)</f>
        <v>0</v>
      </c>
      <c r="AS23" s="90">
        <f>IFERROR(IF($A$1&gt;=1,(IF($F$1&gt;=3,VLOOKUP($AE23,ARR!$D$8:$AG$607,L23,0),0)),0),0)</f>
        <v>0</v>
      </c>
      <c r="AT23" s="90">
        <f>IFERROR(IF($A$1&gt;=1,(IF($F$1&gt;=3,VLOOKUP($AE23,ARR!$D$8:$AG$607,M23,0),0)),0),0)</f>
        <v>0</v>
      </c>
      <c r="AU23" s="90">
        <f>IFERROR(IF($A$1&gt;=1,(IF($F$1&gt;=3,VLOOKUP($AE23,ARR!$D$8:$AG$607,N23,0),0)),0),0)</f>
        <v>0</v>
      </c>
      <c r="AV23" s="90">
        <f>IFERROR(IF($A$1&gt;=1,(IF($F$1&gt;=3,VLOOKUP($AE23,ARR!$D$8:$AG$607,O23,0),0)),0),0)</f>
        <v>0</v>
      </c>
      <c r="AW23" s="90">
        <f>IFERROR(IF($A$1&gt;=1,(IF($F$1&gt;=3,VLOOKUP($AE23,ARR!$D$8:$AG$607,P23,0),0)),0),0)</f>
        <v>0</v>
      </c>
      <c r="AX23" s="90">
        <f>IFERROR(IF($A$1&gt;=1,(IF($F$1&gt;=3,VLOOKUP($AE23,ARR!$D$8:$AG$607,Q23,0),0)),0),0)</f>
        <v>0</v>
      </c>
      <c r="AY23" s="90">
        <f>IFERROR(IF($A$1&gt;=1,(IF($F$1&gt;=3,VLOOKUP($AE23,ARR!$D$8:$AG$607,R23,0),0)),0),0)</f>
        <v>0</v>
      </c>
      <c r="AZ23" s="90">
        <f>IFERROR(IF($A$1&gt;=1,(IF($F$1&gt;=3,VLOOKUP($AE23,ARR!$D$8:$AG$607,S23,0),0)),0),0)</f>
        <v>0</v>
      </c>
      <c r="BA23" s="91">
        <f t="shared" si="4"/>
        <v>0</v>
      </c>
      <c r="BB23" s="91">
        <f t="shared" si="5"/>
        <v>0</v>
      </c>
      <c r="BC23" s="92">
        <f>IFERROR(IF($A$1&gt;=1,(IF($F$1&gt;=3,VLOOKUP($AE23,ARR!$D$8:$AG$607,V23,0),0)),0),0)</f>
        <v>0</v>
      </c>
      <c r="BD23" s="93">
        <f>IFERROR(IF($A$1&gt;=1,(IF($F$1&gt;=3,VLOOKUP($AE23,ARR!$D$8:$AG$607,W23,0),0)),0),0)</f>
        <v>0</v>
      </c>
      <c r="BE23" s="92">
        <f>IFERROR(IF($A$1&gt;=1,(IF($F$1&gt;=3,VLOOKUP($AE23,ARR!$D$8:$AG$607,X23,0),0)),0),0)</f>
        <v>0</v>
      </c>
      <c r="BF23" s="104">
        <f>IFERROR(IF($A$1&gt;=1,(IF($F$1&gt;=3,VLOOKUP($AE23,ARR!$D$8:$AG$607,Y23,0),0)),0),0)</f>
        <v>0</v>
      </c>
    </row>
    <row r="24" spans="1:58" ht="30" customHeight="1" thickBot="1" x14ac:dyDescent="0.3">
      <c r="X24" s="15"/>
      <c r="Y24" s="15"/>
      <c r="Z24" s="15"/>
      <c r="AA24" s="15"/>
      <c r="AB24" s="15"/>
      <c r="AC24" s="15"/>
      <c r="AD24" s="15"/>
      <c r="AE24" s="15"/>
      <c r="AG24" s="470" t="s">
        <v>212</v>
      </c>
      <c r="AH24" s="471"/>
      <c r="AI24" s="94">
        <f>SUM(AI5:AI23)</f>
        <v>0</v>
      </c>
      <c r="AJ24" s="94">
        <f>SUM(AJ5:AJ23)</f>
        <v>0</v>
      </c>
      <c r="AK24" s="94">
        <f>SUM(AK5:AK23)</f>
        <v>0</v>
      </c>
      <c r="AL24" s="94">
        <f>SUM(AL5:AL23)</f>
        <v>0</v>
      </c>
      <c r="AM24" s="94"/>
      <c r="AN24" s="94">
        <f t="shared" ref="AN24:BB24" si="7">SUM(AN5:AN23)</f>
        <v>0</v>
      </c>
      <c r="AO24" s="94">
        <f t="shared" si="7"/>
        <v>0</v>
      </c>
      <c r="AP24" s="94">
        <f t="shared" si="7"/>
        <v>0</v>
      </c>
      <c r="AQ24" s="94">
        <f t="shared" si="7"/>
        <v>0</v>
      </c>
      <c r="AR24" s="94">
        <f t="shared" si="7"/>
        <v>0</v>
      </c>
      <c r="AS24" s="94">
        <f t="shared" si="7"/>
        <v>0</v>
      </c>
      <c r="AT24" s="94">
        <f t="shared" si="7"/>
        <v>0</v>
      </c>
      <c r="AU24" s="94">
        <f t="shared" si="7"/>
        <v>0</v>
      </c>
      <c r="AV24" s="94">
        <f t="shared" si="7"/>
        <v>0</v>
      </c>
      <c r="AW24" s="94">
        <f t="shared" si="7"/>
        <v>0</v>
      </c>
      <c r="AX24" s="94">
        <f t="shared" si="7"/>
        <v>0</v>
      </c>
      <c r="AY24" s="94">
        <f t="shared" si="7"/>
        <v>0</v>
      </c>
      <c r="AZ24" s="94">
        <f t="shared" si="7"/>
        <v>0</v>
      </c>
      <c r="BA24" s="94">
        <f t="shared" si="7"/>
        <v>0</v>
      </c>
      <c r="BB24" s="94">
        <f t="shared" si="7"/>
        <v>0</v>
      </c>
      <c r="BC24" s="471"/>
      <c r="BD24" s="471"/>
      <c r="BE24" s="471"/>
      <c r="BF24" s="472"/>
    </row>
    <row r="25" spans="1:58" ht="24.95" customHeight="1" x14ac:dyDescent="0.25">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row>
    <row r="26" spans="1:58" x14ac:dyDescent="0.25">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row>
    <row r="27" spans="1:58" x14ac:dyDescent="0.25">
      <c r="AG27" s="14" t="s">
        <v>479</v>
      </c>
      <c r="AH27" s="14"/>
      <c r="AI27" s="14"/>
      <c r="AJ27" s="14"/>
      <c r="AK27" s="14"/>
      <c r="AL27" s="14"/>
      <c r="AM27" s="14"/>
      <c r="AN27" s="451" t="s">
        <v>480</v>
      </c>
      <c r="AO27" s="451"/>
      <c r="AP27" s="451"/>
      <c r="AQ27" s="451"/>
      <c r="AR27" s="451"/>
      <c r="AS27" s="451"/>
      <c r="AT27" s="451"/>
      <c r="AU27" s="14"/>
      <c r="AV27" s="14"/>
      <c r="AW27" s="14"/>
      <c r="AX27" s="14"/>
      <c r="AY27" s="14"/>
      <c r="AZ27" s="14"/>
      <c r="BA27" s="14"/>
      <c r="BB27" s="451" t="s">
        <v>481</v>
      </c>
      <c r="BC27" s="451"/>
      <c r="BD27" s="451"/>
      <c r="BE27" s="451"/>
      <c r="BF27" s="451"/>
    </row>
    <row r="66" ht="24.95" customHeight="1" x14ac:dyDescent="0.25"/>
  </sheetData>
  <sheetProtection password="CD8E" sheet="1" objects="1" scenarios="1"/>
  <mergeCells count="62">
    <mergeCell ref="AG24:AH24"/>
    <mergeCell ref="BC24:BF24"/>
    <mergeCell ref="AG1:BF1"/>
    <mergeCell ref="AG2:AI2"/>
    <mergeCell ref="AL3:AL4"/>
    <mergeCell ref="AR3:AR4"/>
    <mergeCell ref="BA3:BA4"/>
    <mergeCell ref="AS3:AS4"/>
    <mergeCell ref="AT3:AT4"/>
    <mergeCell ref="AY3:AY4"/>
    <mergeCell ref="AZ3:AZ4"/>
    <mergeCell ref="AU3:AU4"/>
    <mergeCell ref="BE3:BE4"/>
    <mergeCell ref="BF3:BF4"/>
    <mergeCell ref="BB3:BB4"/>
    <mergeCell ref="BC3:BC4"/>
    <mergeCell ref="AG3:AG4"/>
    <mergeCell ref="AI3:AI4"/>
    <mergeCell ref="AJ3:AJ4"/>
    <mergeCell ref="AK3:AK4"/>
    <mergeCell ref="AH3:AH4"/>
    <mergeCell ref="AW3:AW4"/>
    <mergeCell ref="AX3:AX4"/>
    <mergeCell ref="AO3:AO4"/>
    <mergeCell ref="AP3:AP4"/>
    <mergeCell ref="BD3:BD4"/>
    <mergeCell ref="B3:B4"/>
    <mergeCell ref="C3:C4"/>
    <mergeCell ref="D3:D4"/>
    <mergeCell ref="E3:E4"/>
    <mergeCell ref="F3:F4"/>
    <mergeCell ref="G3:G4"/>
    <mergeCell ref="H3:H4"/>
    <mergeCell ref="I3:I4"/>
    <mergeCell ref="J3:J4"/>
    <mergeCell ref="K3:K4"/>
    <mergeCell ref="L3:L4"/>
    <mergeCell ref="M3:M4"/>
    <mergeCell ref="N3:N4"/>
    <mergeCell ref="O3:O4"/>
    <mergeCell ref="P3:P4"/>
    <mergeCell ref="Q3:Q4"/>
    <mergeCell ref="R3:R4"/>
    <mergeCell ref="S3:S4"/>
    <mergeCell ref="T3:T4"/>
    <mergeCell ref="U3:U4"/>
    <mergeCell ref="AN27:AT27"/>
    <mergeCell ref="BB27:BF27"/>
    <mergeCell ref="BG1:BI2"/>
    <mergeCell ref="V3:V4"/>
    <mergeCell ref="W3:W4"/>
    <mergeCell ref="X3:X4"/>
    <mergeCell ref="Y3:Y4"/>
    <mergeCell ref="AQ3:AQ4"/>
    <mergeCell ref="AN3:AN4"/>
    <mergeCell ref="BH3:BH4"/>
    <mergeCell ref="AJ2:AN2"/>
    <mergeCell ref="BB2:BF2"/>
    <mergeCell ref="AY2:BA2"/>
    <mergeCell ref="AO2:AX2"/>
    <mergeCell ref="AM3:AM4"/>
    <mergeCell ref="AV3:AV4"/>
  </mergeCells>
  <conditionalFormatting sqref="AG5:BF17 AG19:BF24 AG18:AP18 AR18:BF18">
    <cfRule type="cellIs" dxfId="83" priority="2" operator="equal">
      <formula>0</formula>
    </cfRule>
  </conditionalFormatting>
  <conditionalFormatting sqref="AQ18">
    <cfRule type="cellIs" dxfId="82" priority="1" operator="equal">
      <formula>0</formula>
    </cfRule>
  </conditionalFormatting>
  <dataValidations count="1">
    <dataValidation type="list" allowBlank="1" showInputMessage="1" showErrorMessage="1" prompt="संबंधित कार्मिक की क्रम संख्या 'EMP' शीट में देखकर चयन करें या लिखें" sqref="BH3:BH4">
      <formula1>SN</formula1>
    </dataValidation>
  </dataValidations>
  <pageMargins left="0" right="0" top="0" bottom="0" header="0" footer="0"/>
  <pageSetup paperSize="9" scale="7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499984740745262"/>
  </sheetPr>
  <dimension ref="A1:AX114"/>
  <sheetViews>
    <sheetView view="pageBreakPreview" zoomScaleSheetLayoutView="100" workbookViewId="0">
      <pane xSplit="1" ySplit="3" topLeftCell="B16" activePane="bottomRight" state="frozen"/>
      <selection pane="topRight" activeCell="B1" sqref="B1"/>
      <selection pane="bottomLeft" activeCell="A4" sqref="A4"/>
      <selection pane="bottomRight" activeCell="B46" sqref="B46:AA46"/>
    </sheetView>
  </sheetViews>
  <sheetFormatPr defaultRowHeight="15" x14ac:dyDescent="0.25"/>
  <cols>
    <col min="1" max="31" width="3.7109375" style="1" customWidth="1"/>
    <col min="32" max="37" width="8.7109375" style="1" hidden="1" customWidth="1"/>
    <col min="38" max="38" width="9.42578125" style="1" hidden="1" customWidth="1"/>
    <col min="39" max="49" width="3.140625" style="1" hidden="1" customWidth="1"/>
    <col min="50" max="55" width="3.140625" style="1" customWidth="1"/>
    <col min="56" max="64" width="4.7109375" style="1" customWidth="1"/>
    <col min="65" max="70" width="9.140625" style="1" customWidth="1"/>
    <col min="71" max="16384" width="9.140625" style="1"/>
  </cols>
  <sheetData>
    <row r="1" spans="1:50" ht="24.95" customHeight="1" x14ac:dyDescent="0.25">
      <c r="A1" s="480" t="str">
        <f>SAL!AG1</f>
        <v>कार्यालय पंचायत प्रारम्भिक शिक्षा अधिकारी, लवेरा कलां</v>
      </c>
      <c r="B1" s="480"/>
      <c r="C1" s="480"/>
      <c r="D1" s="480"/>
      <c r="E1" s="480"/>
      <c r="F1" s="480"/>
      <c r="G1" s="480"/>
      <c r="H1" s="480"/>
      <c r="I1" s="480"/>
      <c r="J1" s="480"/>
      <c r="K1" s="480"/>
      <c r="L1" s="480"/>
      <c r="M1" s="480"/>
      <c r="N1" s="480"/>
      <c r="O1" s="480"/>
      <c r="P1" s="480"/>
      <c r="Q1" s="480"/>
      <c r="R1" s="480"/>
      <c r="S1" s="480"/>
      <c r="T1" s="480"/>
      <c r="U1" s="480"/>
      <c r="V1" s="480"/>
      <c r="W1" s="480"/>
      <c r="X1" s="480"/>
      <c r="Y1" s="480"/>
      <c r="Z1" s="480"/>
      <c r="AA1" s="480"/>
      <c r="AB1" s="480"/>
      <c r="AC1" s="480"/>
      <c r="AD1" s="480"/>
      <c r="AE1" s="480"/>
      <c r="AF1" s="1">
        <f>SAL!BH3</f>
        <v>0</v>
      </c>
      <c r="AM1" s="1" t="s">
        <v>506</v>
      </c>
      <c r="AN1" s="1" t="s">
        <v>506</v>
      </c>
    </row>
    <row r="2" spans="1:50" ht="24.95" customHeight="1" x14ac:dyDescent="0.25">
      <c r="A2" s="535" t="str">
        <f>IFERROR(IF(AF1&gt;=1,(IF(AF2=1,CONCATENATE(AM3,AM1,AM4),IF(AF2=2,CONCATENATE(AM3,AM2,AM4),""))),""),"")</f>
        <v/>
      </c>
      <c r="B2" s="535"/>
      <c r="C2" s="535"/>
      <c r="D2" s="535"/>
      <c r="E2" s="535"/>
      <c r="F2" s="535"/>
      <c r="G2" s="535"/>
      <c r="H2" s="535"/>
      <c r="I2" s="535"/>
      <c r="J2" s="535"/>
      <c r="K2" s="535"/>
      <c r="L2" s="535"/>
      <c r="M2" s="535"/>
      <c r="N2" s="535"/>
      <c r="O2" s="535"/>
      <c r="P2" s="535"/>
      <c r="Q2" s="535"/>
      <c r="R2" s="535"/>
      <c r="S2" s="535"/>
      <c r="T2" s="535"/>
      <c r="U2" s="535"/>
      <c r="V2" s="535"/>
      <c r="W2" s="535"/>
      <c r="X2" s="535"/>
      <c r="Y2" s="535"/>
      <c r="Z2" s="535"/>
      <c r="AA2" s="535"/>
      <c r="AB2" s="535"/>
      <c r="AC2" s="535"/>
      <c r="AD2" s="535"/>
      <c r="AE2" s="535"/>
      <c r="AF2" s="1">
        <f>IFERROR(IF(AF1&gt;=1,VLOOKUP(AF1,IT!C10:D209,2,0),0),0)</f>
        <v>0</v>
      </c>
      <c r="AM2" s="1" t="s">
        <v>507</v>
      </c>
      <c r="AN2" s="1" t="s">
        <v>507</v>
      </c>
      <c r="AR2" s="3"/>
      <c r="AS2" s="3"/>
      <c r="AT2" s="3"/>
      <c r="AU2" s="3"/>
      <c r="AV2" s="3"/>
      <c r="AW2" s="3"/>
      <c r="AX2" s="3"/>
    </row>
    <row r="3" spans="1:50" ht="18" customHeight="1" x14ac:dyDescent="0.25">
      <c r="A3" s="35">
        <v>1</v>
      </c>
      <c r="B3" s="605" t="s">
        <v>267</v>
      </c>
      <c r="C3" s="606"/>
      <c r="D3" s="606"/>
      <c r="E3" s="607" t="str">
        <f>IFERROR(IF($AF$3&gt;=1,VLOOKUP($AF$1,EMP!$O$6:$U$205,2,0),""),"")</f>
        <v/>
      </c>
      <c r="F3" s="607"/>
      <c r="G3" s="607"/>
      <c r="H3" s="607"/>
      <c r="I3" s="607"/>
      <c r="J3" s="607"/>
      <c r="K3" s="607"/>
      <c r="L3" s="607"/>
      <c r="M3" s="608"/>
      <c r="N3" s="41" t="s">
        <v>6</v>
      </c>
      <c r="O3" s="603" t="str">
        <f>IFERROR(IF($AF$3&gt;=1,VLOOKUP($AF$1,EMP!$O$6:$U$205,4,0),""),"")</f>
        <v/>
      </c>
      <c r="P3" s="603"/>
      <c r="Q3" s="603"/>
      <c r="R3" s="603"/>
      <c r="S3" s="604"/>
      <c r="T3" s="530" t="s">
        <v>62</v>
      </c>
      <c r="U3" s="531"/>
      <c r="V3" s="10" t="str">
        <f>IFERROR(IF($AF$3&gt;=1,(IF($AG$4=10,LEFT($AF$4,AM5),"")),""),"")</f>
        <v/>
      </c>
      <c r="W3" s="10" t="str">
        <f>IFERROR(IF($AF$3&gt;=1,(IF($AG$4=10,RIGHT(LEFT($AF$4,AN5),1),"")),""),"")</f>
        <v/>
      </c>
      <c r="X3" s="10" t="str">
        <f t="shared" ref="X3:AE3" si="0">IFERROR(IF($AF$3&gt;=1,(IF($AG$4=10,RIGHT(LEFT($AF$4,AO5),1),"")),""),"")</f>
        <v/>
      </c>
      <c r="Y3" s="10" t="str">
        <f t="shared" si="0"/>
        <v/>
      </c>
      <c r="Z3" s="10" t="str">
        <f t="shared" si="0"/>
        <v/>
      </c>
      <c r="AA3" s="10" t="str">
        <f t="shared" si="0"/>
        <v/>
      </c>
      <c r="AB3" s="10" t="str">
        <f t="shared" si="0"/>
        <v/>
      </c>
      <c r="AC3" s="10" t="str">
        <f t="shared" si="0"/>
        <v/>
      </c>
      <c r="AD3" s="10" t="str">
        <f t="shared" si="0"/>
        <v/>
      </c>
      <c r="AE3" s="10" t="str">
        <f t="shared" si="0"/>
        <v/>
      </c>
      <c r="AF3" s="1">
        <f>IFERROR(IF(AF1&gt;=1,(IF(AF2&gt;=1,1,0)),0),0)</f>
        <v>0</v>
      </c>
      <c r="AM3" s="1" t="s">
        <v>508</v>
      </c>
      <c r="AR3" s="3"/>
      <c r="AS3" s="3"/>
      <c r="AT3" s="3"/>
      <c r="AU3" s="3">
        <f>IF(LEN(SAL!AQ2)&gt;=3,(IF(SAL!AQ2=AU2,1,0)),0)</f>
        <v>0</v>
      </c>
      <c r="AV3" s="3"/>
      <c r="AW3" s="3"/>
      <c r="AX3" s="3"/>
    </row>
    <row r="4" spans="1:50" ht="18" customHeight="1" x14ac:dyDescent="0.25">
      <c r="A4" s="36">
        <v>2</v>
      </c>
      <c r="B4" s="509" t="s">
        <v>258</v>
      </c>
      <c r="C4" s="510"/>
      <c r="D4" s="510"/>
      <c r="E4" s="510"/>
      <c r="F4" s="510"/>
      <c r="G4" s="510"/>
      <c r="H4" s="510"/>
      <c r="I4" s="510"/>
      <c r="J4" s="510"/>
      <c r="K4" s="510"/>
      <c r="L4" s="510"/>
      <c r="M4" s="510"/>
      <c r="N4" s="510"/>
      <c r="O4" s="510"/>
      <c r="P4" s="510"/>
      <c r="Q4" s="510"/>
      <c r="R4" s="510"/>
      <c r="S4" s="510"/>
      <c r="T4" s="510"/>
      <c r="U4" s="510"/>
      <c r="V4" s="510"/>
      <c r="W4" s="510"/>
      <c r="X4" s="510"/>
      <c r="Y4" s="510"/>
      <c r="Z4" s="510"/>
      <c r="AA4" s="511"/>
      <c r="AB4" s="40" t="s">
        <v>272</v>
      </c>
      <c r="AC4" s="562">
        <f>IFERROR(IF($AF$3&gt;=1,VLOOKUP($AF$1,IT!$C$10:$BG$209,21,0),0),0)</f>
        <v>0</v>
      </c>
      <c r="AD4" s="563"/>
      <c r="AE4" s="564"/>
      <c r="AF4" s="1" t="str">
        <f>IFERROR(IF($AF$3&gt;=1,VLOOKUP($AF$1,EMP!$O$6:$U$205,7,0),""),"")</f>
        <v/>
      </c>
      <c r="AG4" s="1">
        <f>LEN(AF4)</f>
        <v>0</v>
      </c>
      <c r="AM4" s="1" t="s">
        <v>509</v>
      </c>
      <c r="AR4" s="3"/>
      <c r="AS4" s="3"/>
      <c r="AT4" s="3"/>
      <c r="AU4" s="3"/>
      <c r="AV4" s="3"/>
      <c r="AW4" s="3"/>
      <c r="AX4" s="3"/>
    </row>
    <row r="5" spans="1:50" ht="18" customHeight="1" x14ac:dyDescent="0.25">
      <c r="A5" s="536">
        <v>3</v>
      </c>
      <c r="B5" s="509" t="s">
        <v>261</v>
      </c>
      <c r="C5" s="510"/>
      <c r="D5" s="510"/>
      <c r="E5" s="510"/>
      <c r="F5" s="510"/>
      <c r="G5" s="510"/>
      <c r="H5" s="510"/>
      <c r="I5" s="510"/>
      <c r="J5" s="510"/>
      <c r="K5" s="510"/>
      <c r="L5" s="510"/>
      <c r="M5" s="510"/>
      <c r="N5" s="510"/>
      <c r="O5" s="510"/>
      <c r="P5" s="510"/>
      <c r="Q5" s="510"/>
      <c r="R5" s="510"/>
      <c r="S5" s="510"/>
      <c r="T5" s="510"/>
      <c r="U5" s="510"/>
      <c r="V5" s="510"/>
      <c r="W5" s="510"/>
      <c r="X5" s="510"/>
      <c r="Y5" s="510"/>
      <c r="Z5" s="510"/>
      <c r="AA5" s="510"/>
      <c r="AB5" s="510"/>
      <c r="AC5" s="510"/>
      <c r="AD5" s="510"/>
      <c r="AE5" s="511"/>
      <c r="AM5" s="1">
        <v>1</v>
      </c>
      <c r="AN5" s="1">
        <v>2</v>
      </c>
      <c r="AO5" s="1">
        <v>3</v>
      </c>
      <c r="AP5" s="1">
        <v>4</v>
      </c>
      <c r="AQ5" s="1">
        <v>5</v>
      </c>
      <c r="AR5" s="1">
        <v>6</v>
      </c>
      <c r="AS5" s="1">
        <v>7</v>
      </c>
      <c r="AT5" s="1">
        <v>8</v>
      </c>
      <c r="AU5" s="1">
        <v>9</v>
      </c>
      <c r="AV5" s="1">
        <v>10</v>
      </c>
      <c r="AW5" s="3"/>
      <c r="AX5" s="3"/>
    </row>
    <row r="6" spans="1:50" ht="18" customHeight="1" x14ac:dyDescent="0.25">
      <c r="A6" s="538"/>
      <c r="B6" s="509" t="s">
        <v>259</v>
      </c>
      <c r="C6" s="510"/>
      <c r="D6" s="510"/>
      <c r="E6" s="510"/>
      <c r="F6" s="560">
        <f>IFERROR(IF($AF$3&gt;=1,(IF($AF$2=1,VLOOKUP($AF$1,HRA!$B$5:$H$204,4,0),0)),0),0)</f>
        <v>0</v>
      </c>
      <c r="G6" s="560"/>
      <c r="H6" s="560"/>
      <c r="I6" s="561"/>
      <c r="J6" s="509" t="s">
        <v>260</v>
      </c>
      <c r="K6" s="510"/>
      <c r="L6" s="510"/>
      <c r="M6" s="510"/>
      <c r="N6" s="510"/>
      <c r="O6" s="560">
        <f>IFERROR(IF($AF$3&gt;=1,(IF($AF$2=1,VLOOKUP($AF$1,HRA!$B$5:$H$204,5,0),0)),0),0)</f>
        <v>0</v>
      </c>
      <c r="P6" s="560"/>
      <c r="Q6" s="560"/>
      <c r="R6" s="561"/>
      <c r="S6" s="509" t="s">
        <v>61</v>
      </c>
      <c r="T6" s="510"/>
      <c r="U6" s="510"/>
      <c r="V6" s="510"/>
      <c r="W6" s="510"/>
      <c r="X6" s="560">
        <f>IFERROR(IF($AF$3&gt;=1,(IF($AF$2=1,VLOOKUP($AF$1,HRA!$B$5:$H$204,6,0),0)),0),0)</f>
        <v>0</v>
      </c>
      <c r="Y6" s="560"/>
      <c r="Z6" s="560"/>
      <c r="AA6" s="561"/>
      <c r="AB6" s="38" t="s">
        <v>272</v>
      </c>
      <c r="AC6" s="515">
        <f>IFERROR(IF($AF$3&gt;=1,(IF($AF$2=1,VLOOKUP($AF$1,HRA!$B$5:$H$204,7,0),0)),0),0)</f>
        <v>0</v>
      </c>
      <c r="AD6" s="516"/>
      <c r="AE6" s="517"/>
      <c r="AR6" s="3"/>
      <c r="AS6" s="3"/>
      <c r="AT6" s="3"/>
      <c r="AU6" s="3"/>
      <c r="AV6" s="3"/>
      <c r="AW6" s="3"/>
      <c r="AX6" s="3"/>
    </row>
    <row r="7" spans="1:50" ht="18" customHeight="1" x14ac:dyDescent="0.25">
      <c r="A7" s="36">
        <v>4</v>
      </c>
      <c r="B7" s="539" t="s">
        <v>262</v>
      </c>
      <c r="C7" s="540"/>
      <c r="D7" s="540"/>
      <c r="E7" s="540"/>
      <c r="F7" s="540"/>
      <c r="G7" s="540"/>
      <c r="H7" s="540"/>
      <c r="I7" s="540"/>
      <c r="J7" s="540"/>
      <c r="K7" s="540"/>
      <c r="L7" s="540"/>
      <c r="M7" s="540"/>
      <c r="N7" s="540"/>
      <c r="O7" s="540"/>
      <c r="P7" s="540"/>
      <c r="Q7" s="540"/>
      <c r="R7" s="540"/>
      <c r="S7" s="540"/>
      <c r="T7" s="540"/>
      <c r="U7" s="540"/>
      <c r="V7" s="540"/>
      <c r="W7" s="540"/>
      <c r="X7" s="540"/>
      <c r="Y7" s="540"/>
      <c r="Z7" s="540"/>
      <c r="AA7" s="541"/>
      <c r="AB7" s="40" t="s">
        <v>272</v>
      </c>
      <c r="AC7" s="562">
        <f>AC4-AC6</f>
        <v>0</v>
      </c>
      <c r="AD7" s="563"/>
      <c r="AE7" s="564"/>
      <c r="AR7" s="3"/>
      <c r="AS7" s="3"/>
      <c r="AT7" s="3"/>
      <c r="AU7" s="3"/>
      <c r="AV7" s="3"/>
      <c r="AW7" s="3"/>
      <c r="AX7" s="3"/>
    </row>
    <row r="8" spans="1:50" ht="18" customHeight="1" x14ac:dyDescent="0.25">
      <c r="A8" s="36">
        <v>5</v>
      </c>
      <c r="B8" s="509" t="s">
        <v>264</v>
      </c>
      <c r="C8" s="510"/>
      <c r="D8" s="510"/>
      <c r="E8" s="510"/>
      <c r="F8" s="510"/>
      <c r="G8" s="510"/>
      <c r="H8" s="483">
        <f>IFERROR(IF($AF$3&gt;=1,(IF($AF$2=1,VLOOKUP($AF$1,OTH!$B$5:$AF$204,28,0),0)),0),0)</f>
        <v>0</v>
      </c>
      <c r="I8" s="483"/>
      <c r="J8" s="484"/>
      <c r="K8" s="509" t="s">
        <v>265</v>
      </c>
      <c r="L8" s="510"/>
      <c r="M8" s="510"/>
      <c r="N8" s="510"/>
      <c r="O8" s="510"/>
      <c r="P8" s="510"/>
      <c r="Q8" s="483">
        <f>IFERROR(IF($AF$3&gt;=1,(IF($AF$2=1,VLOOKUP($AF$1,OTH!$B$5:$AF$204,29,0),0)),0),0)</f>
        <v>0</v>
      </c>
      <c r="R8" s="483"/>
      <c r="S8" s="484"/>
      <c r="T8" s="509" t="s">
        <v>266</v>
      </c>
      <c r="U8" s="510"/>
      <c r="V8" s="510"/>
      <c r="W8" s="510"/>
      <c r="X8" s="510"/>
      <c r="Y8" s="483">
        <f>IFERROR(IF($AF$3&gt;=1,(IF($AF$2=1,50000,0)),0),0)</f>
        <v>0</v>
      </c>
      <c r="Z8" s="483"/>
      <c r="AA8" s="484"/>
      <c r="AB8" s="38" t="s">
        <v>272</v>
      </c>
      <c r="AC8" s="565">
        <f>H8+Q8+Y8</f>
        <v>0</v>
      </c>
      <c r="AD8" s="566"/>
      <c r="AE8" s="567"/>
      <c r="AR8" s="3"/>
      <c r="AS8" s="3"/>
      <c r="AT8" s="3"/>
      <c r="AU8" s="3"/>
      <c r="AV8" s="3"/>
      <c r="AW8" s="3"/>
      <c r="AX8" s="3"/>
    </row>
    <row r="9" spans="1:50" ht="18" customHeight="1" x14ac:dyDescent="0.25">
      <c r="A9" s="36">
        <v>6</v>
      </c>
      <c r="B9" s="539" t="s">
        <v>263</v>
      </c>
      <c r="C9" s="540"/>
      <c r="D9" s="540"/>
      <c r="E9" s="540"/>
      <c r="F9" s="540"/>
      <c r="G9" s="540"/>
      <c r="H9" s="540"/>
      <c r="I9" s="540"/>
      <c r="J9" s="540"/>
      <c r="K9" s="540"/>
      <c r="L9" s="540"/>
      <c r="M9" s="540"/>
      <c r="N9" s="540"/>
      <c r="O9" s="540"/>
      <c r="P9" s="540"/>
      <c r="Q9" s="540"/>
      <c r="R9" s="540"/>
      <c r="S9" s="540"/>
      <c r="T9" s="540"/>
      <c r="U9" s="540"/>
      <c r="V9" s="540"/>
      <c r="W9" s="540"/>
      <c r="X9" s="540"/>
      <c r="Y9" s="540"/>
      <c r="Z9" s="540"/>
      <c r="AA9" s="541"/>
      <c r="AB9" s="40" t="s">
        <v>272</v>
      </c>
      <c r="AC9" s="532">
        <f>AC7-AC8</f>
        <v>0</v>
      </c>
      <c r="AD9" s="533"/>
      <c r="AE9" s="534"/>
      <c r="AR9" s="3"/>
      <c r="AS9" s="3"/>
      <c r="AT9" s="3"/>
      <c r="AU9" s="3"/>
      <c r="AV9" s="3"/>
      <c r="AW9" s="3"/>
      <c r="AX9" s="3"/>
    </row>
    <row r="10" spans="1:50" ht="18" customHeight="1" x14ac:dyDescent="0.25">
      <c r="A10" s="536">
        <v>7</v>
      </c>
      <c r="B10" s="509" t="s">
        <v>294</v>
      </c>
      <c r="C10" s="510"/>
      <c r="D10" s="510"/>
      <c r="E10" s="510"/>
      <c r="F10" s="510"/>
      <c r="G10" s="510"/>
      <c r="H10" s="510"/>
      <c r="I10" s="510"/>
      <c r="J10" s="510"/>
      <c r="K10" s="510"/>
      <c r="L10" s="510"/>
      <c r="M10" s="510"/>
      <c r="N10" s="510"/>
      <c r="O10" s="522" t="s">
        <v>295</v>
      </c>
      <c r="P10" s="523"/>
      <c r="Q10" s="509" t="s">
        <v>268</v>
      </c>
      <c r="R10" s="510"/>
      <c r="S10" s="510"/>
      <c r="T10" s="510"/>
      <c r="U10" s="511"/>
      <c r="V10" s="557">
        <f>IFERROR(IF($AF$3&gt;=1,(IF($AF$2=1,VLOOKUP($AF$1,OTH!$B$5:$AF$204,26,0),0)),0),0)</f>
        <v>0</v>
      </c>
      <c r="W10" s="558"/>
      <c r="X10" s="558"/>
      <c r="Y10" s="558"/>
      <c r="Z10" s="558"/>
      <c r="AA10" s="559"/>
      <c r="AB10" s="615"/>
      <c r="AC10" s="616"/>
      <c r="AD10" s="616"/>
      <c r="AE10" s="617"/>
      <c r="AR10" s="3"/>
      <c r="AS10" s="3"/>
      <c r="AT10" s="3"/>
      <c r="AU10" s="3"/>
      <c r="AV10" s="3"/>
      <c r="AW10" s="3"/>
      <c r="AX10" s="3"/>
    </row>
    <row r="11" spans="1:50" ht="18" customHeight="1" x14ac:dyDescent="0.25">
      <c r="A11" s="537"/>
      <c r="B11" s="548" t="s">
        <v>293</v>
      </c>
      <c r="C11" s="549"/>
      <c r="D11" s="549"/>
      <c r="E11" s="549"/>
      <c r="F11" s="550"/>
      <c r="G11" s="554" t="s">
        <v>296</v>
      </c>
      <c r="H11" s="555"/>
      <c r="I11" s="555"/>
      <c r="J11" s="555"/>
      <c r="K11" s="556"/>
      <c r="L11" s="554" t="s">
        <v>292</v>
      </c>
      <c r="M11" s="555"/>
      <c r="N11" s="555"/>
      <c r="O11" s="555"/>
      <c r="P11" s="556"/>
      <c r="Q11" s="554" t="s">
        <v>291</v>
      </c>
      <c r="R11" s="555"/>
      <c r="S11" s="555"/>
      <c r="T11" s="555"/>
      <c r="U11" s="556"/>
      <c r="V11" s="609" t="s">
        <v>290</v>
      </c>
      <c r="W11" s="610"/>
      <c r="X11" s="610"/>
      <c r="Y11" s="610"/>
      <c r="Z11" s="610"/>
      <c r="AA11" s="611"/>
      <c r="AB11" s="618"/>
      <c r="AC11" s="619"/>
      <c r="AD11" s="619"/>
      <c r="AE11" s="620"/>
      <c r="AR11" s="3"/>
      <c r="AS11" s="3"/>
      <c r="AT11" s="3"/>
      <c r="AU11" s="3"/>
      <c r="AV11" s="3"/>
      <c r="AW11" s="3"/>
      <c r="AX11" s="3"/>
    </row>
    <row r="12" spans="1:50" ht="18" customHeight="1" x14ac:dyDescent="0.25">
      <c r="A12" s="537"/>
      <c r="B12" s="551"/>
      <c r="C12" s="552"/>
      <c r="D12" s="552"/>
      <c r="E12" s="552"/>
      <c r="F12" s="553"/>
      <c r="G12" s="545">
        <f>IFERROR(IF(AF3&gt;=1,(IF(AF2=1,(IF(V10&gt;=1,ROUND(V10*30%,0),0)),0)),0),0)</f>
        <v>0</v>
      </c>
      <c r="H12" s="546"/>
      <c r="I12" s="546"/>
      <c r="J12" s="546"/>
      <c r="K12" s="547"/>
      <c r="L12" s="542">
        <f>IFERROR(IF($AF$3&gt;=1,(IF(AF2=1,VLOOKUP($AF$1,IT!$C$10:$BG$209,30,0),0)),0),0)</f>
        <v>0</v>
      </c>
      <c r="M12" s="543"/>
      <c r="N12" s="543"/>
      <c r="O12" s="543"/>
      <c r="P12" s="544"/>
      <c r="Q12" s="545">
        <f>IFERROR(IF($AF$3&gt;=1,(IF($AF$2=1,VLOOKUP($AF$1,OTH!$B$5:$AF$204,27,0),0)),0),0)</f>
        <v>0</v>
      </c>
      <c r="R12" s="546"/>
      <c r="S12" s="546"/>
      <c r="T12" s="546"/>
      <c r="U12" s="547"/>
      <c r="V12" s="612">
        <f>G12+L12+Q12</f>
        <v>0</v>
      </c>
      <c r="W12" s="613"/>
      <c r="X12" s="613"/>
      <c r="Y12" s="613"/>
      <c r="Z12" s="613"/>
      <c r="AA12" s="614"/>
      <c r="AB12" s="621"/>
      <c r="AC12" s="622"/>
      <c r="AD12" s="622"/>
      <c r="AE12" s="623"/>
      <c r="AR12" s="3"/>
      <c r="AS12" s="3"/>
      <c r="AT12" s="3"/>
      <c r="AU12" s="3"/>
      <c r="AV12" s="3"/>
      <c r="AW12" s="3"/>
      <c r="AX12" s="3"/>
    </row>
    <row r="13" spans="1:50" ht="18" customHeight="1" x14ac:dyDescent="0.25">
      <c r="A13" s="538"/>
      <c r="B13" s="539" t="s">
        <v>257</v>
      </c>
      <c r="C13" s="540"/>
      <c r="D13" s="540"/>
      <c r="E13" s="540"/>
      <c r="F13" s="540"/>
      <c r="G13" s="540"/>
      <c r="H13" s="540"/>
      <c r="I13" s="540"/>
      <c r="J13" s="540"/>
      <c r="K13" s="540"/>
      <c r="L13" s="540"/>
      <c r="M13" s="540"/>
      <c r="N13" s="540"/>
      <c r="O13" s="540"/>
      <c r="P13" s="540"/>
      <c r="Q13" s="540"/>
      <c r="R13" s="540"/>
      <c r="S13" s="540"/>
      <c r="T13" s="540"/>
      <c r="U13" s="540"/>
      <c r="V13" s="540"/>
      <c r="W13" s="540"/>
      <c r="X13" s="540"/>
      <c r="Y13" s="540"/>
      <c r="Z13" s="540"/>
      <c r="AA13" s="541"/>
      <c r="AB13" s="38" t="s">
        <v>272</v>
      </c>
      <c r="AC13" s="565">
        <f>V10-V12</f>
        <v>0</v>
      </c>
      <c r="AD13" s="566"/>
      <c r="AE13" s="567"/>
      <c r="AR13" s="3"/>
      <c r="AS13" s="3"/>
      <c r="AT13" s="3"/>
      <c r="AU13" s="3"/>
      <c r="AV13" s="3"/>
      <c r="AW13" s="3"/>
      <c r="AX13" s="3"/>
    </row>
    <row r="14" spans="1:50" ht="18" customHeight="1" x14ac:dyDescent="0.25">
      <c r="A14" s="36">
        <v>8</v>
      </c>
      <c r="B14" s="539" t="s">
        <v>255</v>
      </c>
      <c r="C14" s="540"/>
      <c r="D14" s="540"/>
      <c r="E14" s="540"/>
      <c r="F14" s="540"/>
      <c r="G14" s="540"/>
      <c r="H14" s="540"/>
      <c r="I14" s="540"/>
      <c r="J14" s="540"/>
      <c r="K14" s="540"/>
      <c r="L14" s="540"/>
      <c r="M14" s="540"/>
      <c r="N14" s="540"/>
      <c r="O14" s="540"/>
      <c r="P14" s="540"/>
      <c r="Q14" s="540"/>
      <c r="R14" s="540"/>
      <c r="S14" s="540"/>
      <c r="T14" s="540"/>
      <c r="U14" s="540"/>
      <c r="V14" s="540"/>
      <c r="W14" s="540"/>
      <c r="X14" s="540"/>
      <c r="Y14" s="540"/>
      <c r="Z14" s="540"/>
      <c r="AA14" s="541"/>
      <c r="AB14" s="40" t="s">
        <v>272</v>
      </c>
      <c r="AC14" s="532">
        <f>AC9+AC13</f>
        <v>0</v>
      </c>
      <c r="AD14" s="563"/>
      <c r="AE14" s="564"/>
      <c r="AR14" s="3"/>
      <c r="AS14" s="3"/>
      <c r="AT14" s="3"/>
      <c r="AU14" s="3"/>
      <c r="AV14" s="3"/>
      <c r="AW14" s="3"/>
      <c r="AX14" s="3"/>
    </row>
    <row r="15" spans="1:50" ht="18" customHeight="1" x14ac:dyDescent="0.25">
      <c r="A15" s="36">
        <v>9</v>
      </c>
      <c r="B15" s="509" t="s">
        <v>251</v>
      </c>
      <c r="C15" s="510"/>
      <c r="D15" s="510"/>
      <c r="E15" s="39" t="s">
        <v>252</v>
      </c>
      <c r="F15" s="510" t="s">
        <v>254</v>
      </c>
      <c r="G15" s="510"/>
      <c r="H15" s="510"/>
      <c r="I15" s="510"/>
      <c r="J15" s="510"/>
      <c r="K15" s="510"/>
      <c r="L15" s="510"/>
      <c r="M15" s="560">
        <f>IFERROR(IF($AF$3&gt;=1,(IF($AF$2&gt;=1,VLOOKUP($AF$1,OTH!$B$5:$AF$204,30,0),0)),0),0)</f>
        <v>0</v>
      </c>
      <c r="N15" s="560"/>
      <c r="O15" s="560"/>
      <c r="P15" s="560"/>
      <c r="Q15" s="561"/>
      <c r="R15" s="128" t="s">
        <v>253</v>
      </c>
      <c r="S15" s="510" t="s">
        <v>251</v>
      </c>
      <c r="T15" s="510"/>
      <c r="U15" s="510"/>
      <c r="V15" s="510"/>
      <c r="W15" s="560">
        <f>IFERROR(IF($AF$3&gt;=1,(IF($AF$2&gt;=1,VLOOKUP($AF$1,OTH!$B$5:$AF$204,31,0),0)),0),0)</f>
        <v>0</v>
      </c>
      <c r="X15" s="560"/>
      <c r="Y15" s="560"/>
      <c r="Z15" s="560"/>
      <c r="AA15" s="561"/>
      <c r="AB15" s="38" t="s">
        <v>272</v>
      </c>
      <c r="AC15" s="624">
        <f>M15+W15</f>
        <v>0</v>
      </c>
      <c r="AD15" s="625"/>
      <c r="AE15" s="626"/>
      <c r="AR15" s="3"/>
      <c r="AS15" s="3"/>
      <c r="AT15" s="3"/>
      <c r="AU15" s="3"/>
      <c r="AV15" s="3"/>
      <c r="AW15" s="3"/>
      <c r="AX15" s="3"/>
    </row>
    <row r="16" spans="1:50" ht="18" customHeight="1" x14ac:dyDescent="0.25">
      <c r="A16" s="36">
        <v>10</v>
      </c>
      <c r="B16" s="539" t="s">
        <v>256</v>
      </c>
      <c r="C16" s="540"/>
      <c r="D16" s="540"/>
      <c r="E16" s="540"/>
      <c r="F16" s="540"/>
      <c r="G16" s="540"/>
      <c r="H16" s="540"/>
      <c r="I16" s="540"/>
      <c r="J16" s="540"/>
      <c r="K16" s="540"/>
      <c r="L16" s="540"/>
      <c r="M16" s="540"/>
      <c r="N16" s="540"/>
      <c r="O16" s="540"/>
      <c r="P16" s="540"/>
      <c r="Q16" s="540"/>
      <c r="R16" s="540"/>
      <c r="S16" s="540"/>
      <c r="T16" s="540"/>
      <c r="U16" s="540"/>
      <c r="V16" s="540"/>
      <c r="W16" s="540"/>
      <c r="X16" s="540"/>
      <c r="Y16" s="540"/>
      <c r="Z16" s="540"/>
      <c r="AA16" s="541"/>
      <c r="AB16" s="40" t="s">
        <v>272</v>
      </c>
      <c r="AC16" s="532">
        <f>AC14+AC15</f>
        <v>0</v>
      </c>
      <c r="AD16" s="533"/>
      <c r="AE16" s="534"/>
      <c r="AR16" s="3"/>
      <c r="AS16" s="3"/>
      <c r="AT16" s="3"/>
      <c r="AU16" s="3"/>
      <c r="AV16" s="3"/>
      <c r="AW16" s="3"/>
      <c r="AX16" s="3"/>
    </row>
    <row r="17" spans="1:50" ht="18" customHeight="1" x14ac:dyDescent="0.25">
      <c r="A17" s="536">
        <v>11</v>
      </c>
      <c r="B17" s="574" t="s">
        <v>250</v>
      </c>
      <c r="C17" s="575"/>
      <c r="D17" s="575"/>
      <c r="E17" s="575"/>
      <c r="F17" s="575"/>
      <c r="G17" s="575"/>
      <c r="H17" s="575"/>
      <c r="I17" s="575"/>
      <c r="J17" s="575"/>
      <c r="K17" s="575"/>
      <c r="L17" s="575"/>
      <c r="M17" s="575"/>
      <c r="N17" s="575"/>
      <c r="O17" s="575"/>
      <c r="P17" s="575"/>
      <c r="Q17" s="575"/>
      <c r="R17" s="575"/>
      <c r="S17" s="575"/>
      <c r="T17" s="575"/>
      <c r="U17" s="575"/>
      <c r="V17" s="575"/>
      <c r="W17" s="575"/>
      <c r="X17" s="575"/>
      <c r="Y17" s="575"/>
      <c r="Z17" s="575"/>
      <c r="AA17" s="575"/>
      <c r="AB17" s="575"/>
      <c r="AC17" s="575"/>
      <c r="AD17" s="575"/>
      <c r="AE17" s="576"/>
      <c r="AR17" s="3"/>
      <c r="AS17" s="3"/>
      <c r="AT17" s="3"/>
      <c r="AU17" s="3"/>
      <c r="AV17" s="3"/>
      <c r="AW17" s="3"/>
      <c r="AX17" s="3"/>
    </row>
    <row r="18" spans="1:50" ht="18" customHeight="1" x14ac:dyDescent="0.25">
      <c r="A18" s="537">
        <v>11</v>
      </c>
      <c r="B18" s="40" t="s">
        <v>60</v>
      </c>
      <c r="C18" s="577" t="s">
        <v>311</v>
      </c>
      <c r="D18" s="578"/>
      <c r="E18" s="578"/>
      <c r="F18" s="578"/>
      <c r="G18" s="578"/>
      <c r="H18" s="578"/>
      <c r="I18" s="578"/>
      <c r="J18" s="578"/>
      <c r="K18" s="578"/>
      <c r="L18" s="578"/>
      <c r="M18" s="578"/>
      <c r="N18" s="578"/>
      <c r="O18" s="578"/>
      <c r="P18" s="578"/>
      <c r="Q18" s="578"/>
      <c r="R18" s="578"/>
      <c r="S18" s="578"/>
      <c r="T18" s="578"/>
      <c r="U18" s="578"/>
      <c r="V18" s="578"/>
      <c r="W18" s="578"/>
      <c r="X18" s="578"/>
      <c r="Y18" s="578"/>
      <c r="Z18" s="578"/>
      <c r="AA18" s="578"/>
      <c r="AB18" s="578"/>
      <c r="AC18" s="578"/>
      <c r="AD18" s="578"/>
      <c r="AE18" s="579"/>
      <c r="AR18" s="3"/>
      <c r="AS18" s="3"/>
      <c r="AT18" s="3"/>
      <c r="AU18" s="3"/>
      <c r="AV18" s="3"/>
      <c r="AW18" s="3"/>
      <c r="AX18" s="3"/>
    </row>
    <row r="19" spans="1:50" ht="18" customHeight="1" x14ac:dyDescent="0.25">
      <c r="A19" s="537">
        <v>11</v>
      </c>
      <c r="B19" s="36" t="s">
        <v>59</v>
      </c>
      <c r="C19" s="509" t="s">
        <v>247</v>
      </c>
      <c r="D19" s="510"/>
      <c r="E19" s="510"/>
      <c r="F19" s="510"/>
      <c r="G19" s="510"/>
      <c r="H19" s="511"/>
      <c r="I19" s="512">
        <f>IFERROR(IF($AF$3&gt;=1,(IF(AF2=1,VLOOKUP($AF$1,IT!$C$10:$BG$209,24,0),0)),0),0)</f>
        <v>0</v>
      </c>
      <c r="J19" s="513"/>
      <c r="K19" s="514"/>
      <c r="L19" s="36" t="s">
        <v>46</v>
      </c>
      <c r="M19" s="509" t="s">
        <v>239</v>
      </c>
      <c r="N19" s="510"/>
      <c r="O19" s="510"/>
      <c r="P19" s="510"/>
      <c r="Q19" s="510"/>
      <c r="R19" s="511"/>
      <c r="S19" s="512">
        <f>IFERROR(IF($AF$3&gt;=1,(IF(AF2=1,VLOOKUP($AF$1,OTH!$B$5:$AF$204,10,0),0)),0),0)</f>
        <v>0</v>
      </c>
      <c r="T19" s="513"/>
      <c r="U19" s="514"/>
      <c r="V19" s="9" t="s">
        <v>47</v>
      </c>
      <c r="W19" s="509" t="s">
        <v>283</v>
      </c>
      <c r="X19" s="510"/>
      <c r="Y19" s="510"/>
      <c r="Z19" s="510"/>
      <c r="AA19" s="510"/>
      <c r="AB19" s="511"/>
      <c r="AC19" s="512">
        <f>IFERROR(IF($AF$3&gt;=1,(IF(AF2=1,VLOOKUP($AF$1,IT!$C$10:$BG$209,51,0),0)),0),0)</f>
        <v>0</v>
      </c>
      <c r="AD19" s="513"/>
      <c r="AE19" s="514"/>
      <c r="AF19" s="33"/>
      <c r="AG19" s="33"/>
      <c r="AH19" s="33"/>
      <c r="AR19" s="3"/>
      <c r="AS19" s="3"/>
      <c r="AT19" s="3"/>
      <c r="AU19" s="3"/>
      <c r="AV19" s="3"/>
      <c r="AW19" s="3"/>
      <c r="AX19" s="3"/>
    </row>
    <row r="20" spans="1:50" ht="18" customHeight="1" x14ac:dyDescent="0.25">
      <c r="A20" s="537">
        <v>11</v>
      </c>
      <c r="B20" s="36" t="s">
        <v>56</v>
      </c>
      <c r="C20" s="509" t="s">
        <v>248</v>
      </c>
      <c r="D20" s="510"/>
      <c r="E20" s="510"/>
      <c r="F20" s="510"/>
      <c r="G20" s="510"/>
      <c r="H20" s="511"/>
      <c r="I20" s="512">
        <f>IFERROR(IF($AF$3&gt;=1,(IF(AF2=1,VLOOKUP($AF$1,IT!$C$10:$BG$209,26,0),0)),0),0)</f>
        <v>0</v>
      </c>
      <c r="J20" s="513"/>
      <c r="K20" s="514"/>
      <c r="L20" s="9" t="s">
        <v>58</v>
      </c>
      <c r="M20" s="509" t="s">
        <v>245</v>
      </c>
      <c r="N20" s="510"/>
      <c r="O20" s="510"/>
      <c r="P20" s="510"/>
      <c r="Q20" s="510"/>
      <c r="R20" s="511"/>
      <c r="S20" s="512">
        <f>IFERROR(IF($AF$3&gt;=1,(IF(AF2=1,VLOOKUP($AF$1,OTH!$B$5:$AF$204,6,0),0)),0),0)</f>
        <v>0</v>
      </c>
      <c r="T20" s="513"/>
      <c r="U20" s="514"/>
      <c r="V20" s="9" t="s">
        <v>45</v>
      </c>
      <c r="W20" s="509" t="s">
        <v>284</v>
      </c>
      <c r="X20" s="510"/>
      <c r="Y20" s="510"/>
      <c r="Z20" s="510"/>
      <c r="AA20" s="510"/>
      <c r="AB20" s="511"/>
      <c r="AC20" s="512">
        <f>IFERROR(IF($AF$3&gt;=1,(IF(AF2=1,VLOOKUP($AF$1,OTH!$B$5:$AF$204,12,0),0)),0),0)</f>
        <v>0</v>
      </c>
      <c r="AD20" s="513"/>
      <c r="AE20" s="514"/>
      <c r="AF20" s="34"/>
      <c r="AR20" s="3"/>
      <c r="AS20" s="3"/>
      <c r="AT20" s="3"/>
      <c r="AU20" s="3"/>
      <c r="AV20" s="3"/>
      <c r="AW20" s="3"/>
      <c r="AX20" s="3"/>
    </row>
    <row r="21" spans="1:50" ht="18" customHeight="1" x14ac:dyDescent="0.25">
      <c r="A21" s="537">
        <v>11</v>
      </c>
      <c r="B21" s="36" t="s">
        <v>53</v>
      </c>
      <c r="C21" s="509" t="s">
        <v>242</v>
      </c>
      <c r="D21" s="510"/>
      <c r="E21" s="510"/>
      <c r="F21" s="510"/>
      <c r="G21" s="510"/>
      <c r="H21" s="511"/>
      <c r="I21" s="512">
        <f>IFERROR(IF($AF$3&gt;=1,(IF(AF2=1,VLOOKUP($AF$1,OTH!$B$5:$AF$204,3,0),0)),0),0)</f>
        <v>0</v>
      </c>
      <c r="J21" s="513"/>
      <c r="K21" s="514"/>
      <c r="L21" s="9" t="s">
        <v>55</v>
      </c>
      <c r="M21" s="509" t="s">
        <v>240</v>
      </c>
      <c r="N21" s="510"/>
      <c r="O21" s="510"/>
      <c r="P21" s="510"/>
      <c r="Q21" s="510"/>
      <c r="R21" s="511"/>
      <c r="S21" s="512">
        <f>IFERROR(IF($AF$3&gt;=1,(IF(AF2=1,VLOOKUP($AF$1,IT!$C$10:$BG$209,25,0),0)),0),0)</f>
        <v>0</v>
      </c>
      <c r="T21" s="513"/>
      <c r="U21" s="514"/>
      <c r="V21" s="9" t="s">
        <v>57</v>
      </c>
      <c r="W21" s="509" t="s">
        <v>285</v>
      </c>
      <c r="X21" s="510"/>
      <c r="Y21" s="510"/>
      <c r="Z21" s="510"/>
      <c r="AA21" s="510"/>
      <c r="AB21" s="511"/>
      <c r="AC21" s="512">
        <f>IFERROR(IF($AF$3&gt;=1,(IF(AF2=1,VLOOKUP($AF$1,OTH!$B$5:$AF$204,7,0),0)),0),0)</f>
        <v>0</v>
      </c>
      <c r="AD21" s="513"/>
      <c r="AE21" s="514"/>
      <c r="AR21" s="3"/>
      <c r="AS21" s="3"/>
      <c r="AT21" s="3"/>
      <c r="AU21" s="3"/>
      <c r="AV21" s="3"/>
      <c r="AW21" s="3"/>
      <c r="AX21" s="3"/>
    </row>
    <row r="22" spans="1:50" ht="18" customHeight="1" x14ac:dyDescent="0.25">
      <c r="A22" s="537">
        <v>11</v>
      </c>
      <c r="B22" s="36" t="s">
        <v>50</v>
      </c>
      <c r="C22" s="509" t="s">
        <v>238</v>
      </c>
      <c r="D22" s="510"/>
      <c r="E22" s="510"/>
      <c r="F22" s="510"/>
      <c r="G22" s="510"/>
      <c r="H22" s="511"/>
      <c r="I22" s="512">
        <f>IFERROR(IF($AF$3&gt;=1,(IF(AF2=1,VLOOKUP($AF$1,OTH!$B$5:$AF$204,4,0),0)),0),0)</f>
        <v>0</v>
      </c>
      <c r="J22" s="513"/>
      <c r="K22" s="514"/>
      <c r="L22" s="9" t="s">
        <v>52</v>
      </c>
      <c r="M22" s="509" t="s">
        <v>244</v>
      </c>
      <c r="N22" s="510"/>
      <c r="O22" s="510"/>
      <c r="P22" s="510"/>
      <c r="Q22" s="510"/>
      <c r="R22" s="511"/>
      <c r="S22" s="512">
        <f>IFERROR(IF($AF$3&gt;=1,(IF(AF2=1,VLOOKUP($AF$1,OTH!$B$5:$AF$204,9,0),0)),0),0)</f>
        <v>0</v>
      </c>
      <c r="T22" s="513"/>
      <c r="U22" s="514"/>
      <c r="V22" s="9" t="s">
        <v>54</v>
      </c>
      <c r="W22" s="509" t="s">
        <v>241</v>
      </c>
      <c r="X22" s="510"/>
      <c r="Y22" s="510"/>
      <c r="Z22" s="510"/>
      <c r="AA22" s="510"/>
      <c r="AB22" s="511"/>
      <c r="AC22" s="512">
        <f>IFERROR(IF($AF$3&gt;=1,(IF(AF2=1,VLOOKUP($AF$1,IT!$C$10:$BG$209,29,0),0)),0),0)</f>
        <v>0</v>
      </c>
      <c r="AD22" s="513"/>
      <c r="AE22" s="514"/>
      <c r="AR22" s="3"/>
      <c r="AS22" s="3"/>
      <c r="AT22" s="3"/>
      <c r="AU22" s="3"/>
      <c r="AV22" s="3"/>
      <c r="AW22" s="3"/>
      <c r="AX22" s="3"/>
    </row>
    <row r="23" spans="1:50" ht="18" customHeight="1" x14ac:dyDescent="0.25">
      <c r="A23" s="537">
        <v>11</v>
      </c>
      <c r="B23" s="36" t="s">
        <v>48</v>
      </c>
      <c r="C23" s="509" t="s">
        <v>243</v>
      </c>
      <c r="D23" s="510"/>
      <c r="E23" s="510"/>
      <c r="F23" s="510"/>
      <c r="G23" s="510"/>
      <c r="H23" s="511"/>
      <c r="I23" s="512">
        <f>IFERROR(IF($AF$3&gt;=1,(IF(AF2=1,VLOOKUP($AF$1,IT!$C$10:$BG$209,22,0),0)),0),0)</f>
        <v>0</v>
      </c>
      <c r="J23" s="513"/>
      <c r="K23" s="514"/>
      <c r="L23" s="9" t="s">
        <v>49</v>
      </c>
      <c r="M23" s="509" t="s">
        <v>246</v>
      </c>
      <c r="N23" s="510"/>
      <c r="O23" s="510"/>
      <c r="P23" s="510"/>
      <c r="Q23" s="510"/>
      <c r="R23" s="511"/>
      <c r="S23" s="512">
        <f>IFERROR(IF($AF$3&gt;=1,(IF(AF2=1,VLOOKUP($AF$1,OTH!$B$5:$AF$204,11,0),0)),0),0)</f>
        <v>0</v>
      </c>
      <c r="T23" s="513"/>
      <c r="U23" s="514"/>
      <c r="V23" s="9" t="s">
        <v>51</v>
      </c>
      <c r="W23" s="509" t="s">
        <v>249</v>
      </c>
      <c r="X23" s="510"/>
      <c r="Y23" s="510"/>
      <c r="Z23" s="510"/>
      <c r="AA23" s="510"/>
      <c r="AB23" s="511"/>
      <c r="AC23" s="512">
        <f>IFERROR(IF($AF$3&gt;=1,(IF(AF2=1,VLOOKUP($AF$1,OTH!$B$5:$AF$204,5,0),0)),0),0)</f>
        <v>0</v>
      </c>
      <c r="AD23" s="513"/>
      <c r="AE23" s="514"/>
      <c r="AF23" s="34"/>
      <c r="AR23" s="3"/>
      <c r="AS23" s="3"/>
      <c r="AT23" s="3"/>
      <c r="AU23" s="3"/>
      <c r="AV23" s="3"/>
      <c r="AW23" s="3"/>
      <c r="AX23" s="3"/>
    </row>
    <row r="24" spans="1:50" ht="18" customHeight="1" x14ac:dyDescent="0.25">
      <c r="A24" s="537">
        <v>11</v>
      </c>
      <c r="B24" s="527" t="s">
        <v>287</v>
      </c>
      <c r="C24" s="528"/>
      <c r="D24" s="528"/>
      <c r="E24" s="528"/>
      <c r="F24" s="528"/>
      <c r="G24" s="528"/>
      <c r="H24" s="528"/>
      <c r="I24" s="528"/>
      <c r="J24" s="528"/>
      <c r="K24" s="528"/>
      <c r="L24" s="528"/>
      <c r="M24" s="528"/>
      <c r="N24" s="528"/>
      <c r="O24" s="528"/>
      <c r="P24" s="528"/>
      <c r="Q24" s="528"/>
      <c r="R24" s="528"/>
      <c r="S24" s="529"/>
      <c r="T24" s="501">
        <f>SUM(I19:K23)+SUM(S19:U23)+SUM(AC19:AE23)</f>
        <v>0</v>
      </c>
      <c r="U24" s="502"/>
      <c r="V24" s="503"/>
      <c r="W24" s="521" t="s">
        <v>286</v>
      </c>
      <c r="X24" s="522"/>
      <c r="Y24" s="522"/>
      <c r="Z24" s="522"/>
      <c r="AA24" s="523"/>
      <c r="AB24" s="38" t="s">
        <v>272</v>
      </c>
      <c r="AC24" s="515">
        <f>IF(AF3=1,(IF(T24&gt;=150000,150000,T24)),0)</f>
        <v>0</v>
      </c>
      <c r="AD24" s="516"/>
      <c r="AE24" s="517"/>
    </row>
    <row r="25" spans="1:50" ht="18" customHeight="1" x14ac:dyDescent="0.25">
      <c r="A25" s="537">
        <v>11</v>
      </c>
      <c r="B25" s="40" t="s">
        <v>44</v>
      </c>
      <c r="C25" s="524" t="s">
        <v>288</v>
      </c>
      <c r="D25" s="525"/>
      <c r="E25" s="525"/>
      <c r="F25" s="525"/>
      <c r="G25" s="525"/>
      <c r="H25" s="525"/>
      <c r="I25" s="525"/>
      <c r="J25" s="525"/>
      <c r="K25" s="525"/>
      <c r="L25" s="525"/>
      <c r="M25" s="525"/>
      <c r="N25" s="525"/>
      <c r="O25" s="525"/>
      <c r="P25" s="525"/>
      <c r="Q25" s="525"/>
      <c r="R25" s="525"/>
      <c r="S25" s="525"/>
      <c r="T25" s="525"/>
      <c r="U25" s="525"/>
      <c r="V25" s="525"/>
      <c r="W25" s="525"/>
      <c r="X25" s="525"/>
      <c r="Y25" s="525"/>
      <c r="Z25" s="525"/>
      <c r="AA25" s="526"/>
      <c r="AB25" s="38" t="s">
        <v>272</v>
      </c>
      <c r="AC25" s="515">
        <f>IFERROR(IF($AF$3&gt;=1,(IF(AF2=1,VLOOKUP($AF$1,IT!$C$10:$BG$209,23,0),0)),0),0)</f>
        <v>0</v>
      </c>
      <c r="AD25" s="516"/>
      <c r="AE25" s="517"/>
    </row>
    <row r="26" spans="1:50" ht="18" customHeight="1" x14ac:dyDescent="0.25">
      <c r="A26" s="537">
        <v>11</v>
      </c>
      <c r="B26" s="40" t="s">
        <v>43</v>
      </c>
      <c r="C26" s="524" t="s">
        <v>289</v>
      </c>
      <c r="D26" s="525"/>
      <c r="E26" s="525"/>
      <c r="F26" s="525"/>
      <c r="G26" s="525"/>
      <c r="H26" s="525"/>
      <c r="I26" s="525"/>
      <c r="J26" s="525"/>
      <c r="K26" s="525"/>
      <c r="L26" s="525"/>
      <c r="M26" s="525"/>
      <c r="N26" s="525"/>
      <c r="O26" s="525"/>
      <c r="P26" s="525"/>
      <c r="Q26" s="525"/>
      <c r="R26" s="525"/>
      <c r="S26" s="525"/>
      <c r="T26" s="525"/>
      <c r="U26" s="525"/>
      <c r="V26" s="525"/>
      <c r="W26" s="525"/>
      <c r="X26" s="525"/>
      <c r="Y26" s="525"/>
      <c r="Z26" s="525"/>
      <c r="AA26" s="526"/>
      <c r="AB26" s="38" t="s">
        <v>272</v>
      </c>
      <c r="AC26" s="515">
        <f>IFERROR(IF($AF$3&gt;=1,(IF(AF2=1,AC25-AC19,0)),0),0)</f>
        <v>0</v>
      </c>
      <c r="AD26" s="516"/>
      <c r="AE26" s="517"/>
    </row>
    <row r="27" spans="1:50" ht="18" customHeight="1" x14ac:dyDescent="0.25">
      <c r="A27" s="538">
        <v>11</v>
      </c>
      <c r="B27" s="527" t="s">
        <v>297</v>
      </c>
      <c r="C27" s="528"/>
      <c r="D27" s="528"/>
      <c r="E27" s="528"/>
      <c r="F27" s="528"/>
      <c r="G27" s="528"/>
      <c r="H27" s="528"/>
      <c r="I27" s="528"/>
      <c r="J27" s="528"/>
      <c r="K27" s="528"/>
      <c r="L27" s="528"/>
      <c r="M27" s="528"/>
      <c r="N27" s="528"/>
      <c r="O27" s="528"/>
      <c r="P27" s="528"/>
      <c r="Q27" s="528"/>
      <c r="R27" s="528"/>
      <c r="S27" s="528"/>
      <c r="T27" s="528"/>
      <c r="U27" s="528"/>
      <c r="V27" s="528"/>
      <c r="W27" s="528"/>
      <c r="X27" s="528"/>
      <c r="Y27" s="528"/>
      <c r="Z27" s="528"/>
      <c r="AA27" s="529"/>
      <c r="AB27" s="40" t="s">
        <v>272</v>
      </c>
      <c r="AC27" s="532">
        <f>SUM(AC24:AE26)</f>
        <v>0</v>
      </c>
      <c r="AD27" s="563"/>
      <c r="AE27" s="564"/>
    </row>
    <row r="28" spans="1:50" ht="18" customHeight="1" x14ac:dyDescent="0.25">
      <c r="A28" s="536">
        <v>12</v>
      </c>
      <c r="B28" s="518" t="s">
        <v>282</v>
      </c>
      <c r="C28" s="519"/>
      <c r="D28" s="519"/>
      <c r="E28" s="519"/>
      <c r="F28" s="519"/>
      <c r="G28" s="519"/>
      <c r="H28" s="519"/>
      <c r="I28" s="519"/>
      <c r="J28" s="519"/>
      <c r="K28" s="519"/>
      <c r="L28" s="519"/>
      <c r="M28" s="519"/>
      <c r="N28" s="519"/>
      <c r="O28" s="519"/>
      <c r="P28" s="519"/>
      <c r="Q28" s="519"/>
      <c r="R28" s="519"/>
      <c r="S28" s="519"/>
      <c r="T28" s="519"/>
      <c r="U28" s="519"/>
      <c r="V28" s="519"/>
      <c r="W28" s="519"/>
      <c r="X28" s="519"/>
      <c r="Y28" s="519"/>
      <c r="Z28" s="519"/>
      <c r="AA28" s="519"/>
      <c r="AB28" s="519"/>
      <c r="AC28" s="519"/>
      <c r="AD28" s="519"/>
      <c r="AE28" s="520"/>
    </row>
    <row r="29" spans="1:50" ht="18" customHeight="1" x14ac:dyDescent="0.25">
      <c r="A29" s="537">
        <v>12</v>
      </c>
      <c r="B29" s="8">
        <v>1</v>
      </c>
      <c r="C29" s="488" t="s">
        <v>298</v>
      </c>
      <c r="D29" s="489"/>
      <c r="E29" s="489"/>
      <c r="F29" s="489"/>
      <c r="G29" s="489"/>
      <c r="H29" s="489"/>
      <c r="I29" s="489"/>
      <c r="J29" s="489"/>
      <c r="K29" s="489"/>
      <c r="L29" s="489"/>
      <c r="M29" s="489"/>
      <c r="N29" s="489"/>
      <c r="O29" s="489"/>
      <c r="P29" s="489"/>
      <c r="Q29" s="489"/>
      <c r="R29" s="489"/>
      <c r="S29" s="489"/>
      <c r="T29" s="489"/>
      <c r="U29" s="489"/>
      <c r="V29" s="489"/>
      <c r="W29" s="489"/>
      <c r="X29" s="489"/>
      <c r="Y29" s="489"/>
      <c r="Z29" s="489"/>
      <c r="AA29" s="490"/>
      <c r="AB29" s="38" t="s">
        <v>272</v>
      </c>
      <c r="AC29" s="482">
        <f>IFERROR(IF($AF$3&gt;=1,(IF($AF$2=1,VLOOKUP($AF$1,IT!$C$10:$BG$209,36,0),0)),0),0)</f>
        <v>0</v>
      </c>
      <c r="AD29" s="483"/>
      <c r="AE29" s="484"/>
    </row>
    <row r="30" spans="1:50" ht="18" customHeight="1" x14ac:dyDescent="0.25">
      <c r="A30" s="537">
        <v>12</v>
      </c>
      <c r="B30" s="8">
        <v>2</v>
      </c>
      <c r="C30" s="488" t="s">
        <v>299</v>
      </c>
      <c r="D30" s="489"/>
      <c r="E30" s="489"/>
      <c r="F30" s="489"/>
      <c r="G30" s="489"/>
      <c r="H30" s="489"/>
      <c r="I30" s="489"/>
      <c r="J30" s="489"/>
      <c r="K30" s="489"/>
      <c r="L30" s="489"/>
      <c r="M30" s="489"/>
      <c r="N30" s="489"/>
      <c r="O30" s="489"/>
      <c r="P30" s="489"/>
      <c r="Q30" s="489"/>
      <c r="R30" s="489"/>
      <c r="S30" s="489"/>
      <c r="T30" s="489"/>
      <c r="U30" s="489"/>
      <c r="V30" s="489"/>
      <c r="W30" s="489"/>
      <c r="X30" s="489"/>
      <c r="Y30" s="489"/>
      <c r="Z30" s="489"/>
      <c r="AA30" s="490"/>
      <c r="AB30" s="38" t="s">
        <v>272</v>
      </c>
      <c r="AC30" s="482">
        <f>IFERROR(IF($AF$3&gt;=1,(IF($AF$2=1,VLOOKUP($AF$1,IT!$C$10:$BG$209,37,0),0)),0),0)</f>
        <v>0</v>
      </c>
      <c r="AD30" s="483"/>
      <c r="AE30" s="484"/>
    </row>
    <row r="31" spans="1:50" ht="18" customHeight="1" x14ac:dyDescent="0.25">
      <c r="A31" s="537">
        <v>12</v>
      </c>
      <c r="B31" s="8">
        <v>3</v>
      </c>
      <c r="C31" s="488" t="s">
        <v>301</v>
      </c>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90"/>
      <c r="AB31" s="38" t="s">
        <v>272</v>
      </c>
      <c r="AC31" s="482">
        <f>IFERROR(IF($AF$3&gt;=1,(IF($AF$2=1,VLOOKUP($AF$1,IT!$C$10:$BG$209,38,0),0)),0),0)</f>
        <v>0</v>
      </c>
      <c r="AD31" s="483"/>
      <c r="AE31" s="484"/>
    </row>
    <row r="32" spans="1:50" ht="18" customHeight="1" x14ac:dyDescent="0.25">
      <c r="A32" s="537">
        <v>12</v>
      </c>
      <c r="B32" s="8">
        <v>4</v>
      </c>
      <c r="C32" s="488" t="s">
        <v>302</v>
      </c>
      <c r="D32" s="489"/>
      <c r="E32" s="489"/>
      <c r="F32" s="489"/>
      <c r="G32" s="489"/>
      <c r="H32" s="489"/>
      <c r="I32" s="489"/>
      <c r="J32" s="489"/>
      <c r="K32" s="489"/>
      <c r="L32" s="489"/>
      <c r="M32" s="489"/>
      <c r="N32" s="489"/>
      <c r="O32" s="489"/>
      <c r="P32" s="489"/>
      <c r="Q32" s="489"/>
      <c r="R32" s="489"/>
      <c r="S32" s="489"/>
      <c r="T32" s="489"/>
      <c r="U32" s="489"/>
      <c r="V32" s="489"/>
      <c r="W32" s="489"/>
      <c r="X32" s="489"/>
      <c r="Y32" s="489"/>
      <c r="Z32" s="489"/>
      <c r="AA32" s="490"/>
      <c r="AB32" s="38" t="s">
        <v>272</v>
      </c>
      <c r="AC32" s="482">
        <f>IFERROR(IF($AF$3&gt;=1,(IF($AF$2=1,VLOOKUP($AF$1,IT!$C$10:$BG$209,39,0),0)),0),0)</f>
        <v>0</v>
      </c>
      <c r="AD32" s="483"/>
      <c r="AE32" s="484"/>
    </row>
    <row r="33" spans="1:37" ht="18" customHeight="1" x14ac:dyDescent="0.25">
      <c r="A33" s="537">
        <v>12</v>
      </c>
      <c r="B33" s="8">
        <v>5</v>
      </c>
      <c r="C33" s="488" t="s">
        <v>303</v>
      </c>
      <c r="D33" s="489"/>
      <c r="E33" s="489"/>
      <c r="F33" s="489"/>
      <c r="G33" s="489"/>
      <c r="H33" s="489"/>
      <c r="I33" s="489"/>
      <c r="J33" s="489"/>
      <c r="K33" s="489"/>
      <c r="L33" s="489"/>
      <c r="M33" s="489"/>
      <c r="N33" s="489"/>
      <c r="O33" s="489"/>
      <c r="P33" s="489"/>
      <c r="Q33" s="489"/>
      <c r="R33" s="489"/>
      <c r="S33" s="489"/>
      <c r="T33" s="489"/>
      <c r="U33" s="489"/>
      <c r="V33" s="489"/>
      <c r="W33" s="489"/>
      <c r="X33" s="489"/>
      <c r="Y33" s="489"/>
      <c r="Z33" s="489"/>
      <c r="AA33" s="490"/>
      <c r="AB33" s="38" t="s">
        <v>272</v>
      </c>
      <c r="AC33" s="482">
        <f>IFERROR(IF($AF$3&gt;=1,(IF($AF$2=1,VLOOKUP($AF$1,IT!$C$10:$BG$209,43,0),0)),0),0)</f>
        <v>0</v>
      </c>
      <c r="AD33" s="483"/>
      <c r="AE33" s="484"/>
    </row>
    <row r="34" spans="1:37" ht="18" customHeight="1" x14ac:dyDescent="0.25">
      <c r="A34" s="537">
        <v>12</v>
      </c>
      <c r="B34" s="8">
        <v>6</v>
      </c>
      <c r="C34" s="488" t="s">
        <v>304</v>
      </c>
      <c r="D34" s="489"/>
      <c r="E34" s="489"/>
      <c r="F34" s="489"/>
      <c r="G34" s="489"/>
      <c r="H34" s="489"/>
      <c r="I34" s="489"/>
      <c r="J34" s="489"/>
      <c r="K34" s="489"/>
      <c r="L34" s="489"/>
      <c r="M34" s="489"/>
      <c r="N34" s="489"/>
      <c r="O34" s="489"/>
      <c r="P34" s="489"/>
      <c r="Q34" s="489"/>
      <c r="R34" s="489"/>
      <c r="S34" s="489"/>
      <c r="T34" s="489"/>
      <c r="U34" s="489"/>
      <c r="V34" s="489"/>
      <c r="W34" s="489"/>
      <c r="X34" s="489"/>
      <c r="Y34" s="489"/>
      <c r="Z34" s="489"/>
      <c r="AA34" s="490"/>
      <c r="AB34" s="38" t="s">
        <v>272</v>
      </c>
      <c r="AC34" s="482">
        <f>IFERROR(IF($AF$3&gt;=1,(IF($AF$2=1,VLOOKUP($AF$1,IT!$C$10:$BG$209,42,0),0)),0),0)</f>
        <v>0</v>
      </c>
      <c r="AD34" s="483"/>
      <c r="AE34" s="484"/>
    </row>
    <row r="35" spans="1:37" ht="18" customHeight="1" x14ac:dyDescent="0.25">
      <c r="A35" s="537">
        <v>12</v>
      </c>
      <c r="B35" s="8">
        <v>7</v>
      </c>
      <c r="C35" s="488" t="s">
        <v>305</v>
      </c>
      <c r="D35" s="489"/>
      <c r="E35" s="489"/>
      <c r="F35" s="489"/>
      <c r="G35" s="489"/>
      <c r="H35" s="489"/>
      <c r="I35" s="489"/>
      <c r="J35" s="489"/>
      <c r="K35" s="489"/>
      <c r="L35" s="489"/>
      <c r="M35" s="489"/>
      <c r="N35" s="489"/>
      <c r="O35" s="489"/>
      <c r="P35" s="489"/>
      <c r="Q35" s="489"/>
      <c r="R35" s="489"/>
      <c r="S35" s="489"/>
      <c r="T35" s="489"/>
      <c r="U35" s="489"/>
      <c r="V35" s="489"/>
      <c r="W35" s="489"/>
      <c r="X35" s="489"/>
      <c r="Y35" s="489"/>
      <c r="Z35" s="489"/>
      <c r="AA35" s="490"/>
      <c r="AB35" s="38" t="s">
        <v>272</v>
      </c>
      <c r="AC35" s="482">
        <f>IFERROR(IF($AF$3&gt;=1,(IF($AF$2=1,VLOOKUP($AF$1,IT!$C$10:$BG$209,41,0),0)),0),0)</f>
        <v>0</v>
      </c>
      <c r="AD35" s="483"/>
      <c r="AE35" s="484"/>
    </row>
    <row r="36" spans="1:37" ht="18" customHeight="1" x14ac:dyDescent="0.25">
      <c r="A36" s="537">
        <v>12</v>
      </c>
      <c r="B36" s="8">
        <v>8</v>
      </c>
      <c r="C36" s="488" t="s">
        <v>306</v>
      </c>
      <c r="D36" s="489"/>
      <c r="E36" s="489"/>
      <c r="F36" s="489"/>
      <c r="G36" s="489"/>
      <c r="H36" s="489"/>
      <c r="I36" s="489"/>
      <c r="J36" s="489"/>
      <c r="K36" s="489"/>
      <c r="L36" s="489"/>
      <c r="M36" s="489"/>
      <c r="N36" s="489"/>
      <c r="O36" s="489"/>
      <c r="P36" s="489"/>
      <c r="Q36" s="489"/>
      <c r="R36" s="489"/>
      <c r="S36" s="489"/>
      <c r="T36" s="489"/>
      <c r="U36" s="489"/>
      <c r="V36" s="489"/>
      <c r="W36" s="489"/>
      <c r="X36" s="489"/>
      <c r="Y36" s="489"/>
      <c r="Z36" s="489"/>
      <c r="AA36" s="490"/>
      <c r="AB36" s="38" t="s">
        <v>272</v>
      </c>
      <c r="AC36" s="482">
        <f>IFERROR(IF($AF$3&gt;=1,(IF($AF$2=1,VLOOKUP($AF$1,IT!$C$10:$BG$209,44,0),0)),0),0)</f>
        <v>0</v>
      </c>
      <c r="AD36" s="483"/>
      <c r="AE36" s="484"/>
    </row>
    <row r="37" spans="1:37" ht="18" customHeight="1" x14ac:dyDescent="0.25">
      <c r="A37" s="537"/>
      <c r="B37" s="8">
        <v>9</v>
      </c>
      <c r="C37" s="488" t="s">
        <v>307</v>
      </c>
      <c r="D37" s="489"/>
      <c r="E37" s="489"/>
      <c r="F37" s="489"/>
      <c r="G37" s="489"/>
      <c r="H37" s="489"/>
      <c r="I37" s="489"/>
      <c r="J37" s="489"/>
      <c r="K37" s="489"/>
      <c r="L37" s="489"/>
      <c r="M37" s="489"/>
      <c r="N37" s="489"/>
      <c r="O37" s="489"/>
      <c r="P37" s="489"/>
      <c r="Q37" s="489"/>
      <c r="R37" s="489"/>
      <c r="S37" s="489"/>
      <c r="T37" s="489"/>
      <c r="U37" s="489"/>
      <c r="V37" s="489"/>
      <c r="W37" s="489"/>
      <c r="X37" s="489"/>
      <c r="Y37" s="489"/>
      <c r="Z37" s="489"/>
      <c r="AA37" s="490"/>
      <c r="AB37" s="38" t="s">
        <v>272</v>
      </c>
      <c r="AC37" s="482">
        <f>IFERROR(IF($AF$3&gt;=1,(IF($AF$2=1,VLOOKUP($AF$1,IT!$C$10:$BG$209,40,0),0)),0),0)</f>
        <v>0</v>
      </c>
      <c r="AD37" s="483"/>
      <c r="AE37" s="484"/>
    </row>
    <row r="38" spans="1:37" ht="18" customHeight="1" x14ac:dyDescent="0.25">
      <c r="A38" s="537"/>
      <c r="B38" s="8">
        <v>10</v>
      </c>
      <c r="C38" s="488" t="s">
        <v>300</v>
      </c>
      <c r="D38" s="489"/>
      <c r="E38" s="489"/>
      <c r="F38" s="489"/>
      <c r="G38" s="489"/>
      <c r="H38" s="489"/>
      <c r="I38" s="489"/>
      <c r="J38" s="489"/>
      <c r="K38" s="489"/>
      <c r="L38" s="489"/>
      <c r="M38" s="489"/>
      <c r="N38" s="489"/>
      <c r="O38" s="489"/>
      <c r="P38" s="489"/>
      <c r="Q38" s="489"/>
      <c r="R38" s="489"/>
      <c r="S38" s="489"/>
      <c r="T38" s="489"/>
      <c r="U38" s="489"/>
      <c r="V38" s="489"/>
      <c r="W38" s="489"/>
      <c r="X38" s="489"/>
      <c r="Y38" s="489"/>
      <c r="Z38" s="489"/>
      <c r="AA38" s="490"/>
      <c r="AB38" s="38" t="s">
        <v>272</v>
      </c>
      <c r="AC38" s="482">
        <f>IFERROR(IF($AF$3&gt;=1,(IF($AF$2=1,VLOOKUP($AF$1,IT!$C$10:$BG$209,35,0),0)),0),0)</f>
        <v>0</v>
      </c>
      <c r="AD38" s="483"/>
      <c r="AE38" s="484"/>
    </row>
    <row r="39" spans="1:37" ht="18" customHeight="1" x14ac:dyDescent="0.25">
      <c r="A39" s="538">
        <v>12</v>
      </c>
      <c r="B39" s="485" t="s">
        <v>278</v>
      </c>
      <c r="C39" s="486"/>
      <c r="D39" s="486"/>
      <c r="E39" s="486"/>
      <c r="F39" s="486"/>
      <c r="G39" s="486"/>
      <c r="H39" s="486"/>
      <c r="I39" s="486"/>
      <c r="J39" s="486"/>
      <c r="K39" s="486"/>
      <c r="L39" s="486"/>
      <c r="M39" s="486"/>
      <c r="N39" s="486"/>
      <c r="O39" s="486"/>
      <c r="P39" s="486"/>
      <c r="Q39" s="486"/>
      <c r="R39" s="486"/>
      <c r="S39" s="486"/>
      <c r="T39" s="486"/>
      <c r="U39" s="486"/>
      <c r="V39" s="486"/>
      <c r="W39" s="486"/>
      <c r="X39" s="486"/>
      <c r="Y39" s="486"/>
      <c r="Z39" s="486"/>
      <c r="AA39" s="487"/>
      <c r="AB39" s="38" t="s">
        <v>272</v>
      </c>
      <c r="AC39" s="580">
        <f>SUM(AC29:AE38)</f>
        <v>0</v>
      </c>
      <c r="AD39" s="486"/>
      <c r="AE39" s="487"/>
    </row>
    <row r="40" spans="1:37" ht="18" customHeight="1" x14ac:dyDescent="0.25">
      <c r="A40" s="36">
        <v>13</v>
      </c>
      <c r="B40" s="485" t="s">
        <v>279</v>
      </c>
      <c r="C40" s="486"/>
      <c r="D40" s="486"/>
      <c r="E40" s="486"/>
      <c r="F40" s="486"/>
      <c r="G40" s="486"/>
      <c r="H40" s="486"/>
      <c r="I40" s="486"/>
      <c r="J40" s="486"/>
      <c r="K40" s="486"/>
      <c r="L40" s="486"/>
      <c r="M40" s="486"/>
      <c r="N40" s="486"/>
      <c r="O40" s="486"/>
      <c r="P40" s="486"/>
      <c r="Q40" s="486"/>
      <c r="R40" s="486"/>
      <c r="S40" s="486"/>
      <c r="T40" s="486"/>
      <c r="U40" s="486"/>
      <c r="V40" s="486"/>
      <c r="W40" s="486"/>
      <c r="X40" s="486"/>
      <c r="Y40" s="486"/>
      <c r="Z40" s="486"/>
      <c r="AA40" s="487"/>
      <c r="AB40" s="40" t="s">
        <v>272</v>
      </c>
      <c r="AC40" s="501">
        <f>AC27+AC39</f>
        <v>0</v>
      </c>
      <c r="AD40" s="502"/>
      <c r="AE40" s="503"/>
    </row>
    <row r="41" spans="1:37" ht="18" customHeight="1" x14ac:dyDescent="0.25">
      <c r="A41" s="36">
        <v>14</v>
      </c>
      <c r="B41" s="485" t="s">
        <v>280</v>
      </c>
      <c r="C41" s="486"/>
      <c r="D41" s="486"/>
      <c r="E41" s="486"/>
      <c r="F41" s="486"/>
      <c r="G41" s="486"/>
      <c r="H41" s="486"/>
      <c r="I41" s="486"/>
      <c r="J41" s="486"/>
      <c r="K41" s="486"/>
      <c r="L41" s="486"/>
      <c r="M41" s="486"/>
      <c r="N41" s="486"/>
      <c r="O41" s="486"/>
      <c r="P41" s="486"/>
      <c r="Q41" s="486"/>
      <c r="R41" s="486"/>
      <c r="S41" s="486"/>
      <c r="T41" s="486"/>
      <c r="U41" s="486"/>
      <c r="V41" s="486"/>
      <c r="W41" s="486"/>
      <c r="X41" s="486"/>
      <c r="Y41" s="486"/>
      <c r="Z41" s="486"/>
      <c r="AA41" s="487"/>
      <c r="AB41" s="40" t="s">
        <v>272</v>
      </c>
      <c r="AC41" s="501">
        <f>AC16-AC40</f>
        <v>0</v>
      </c>
      <c r="AD41" s="502"/>
      <c r="AE41" s="503"/>
    </row>
    <row r="42" spans="1:37" ht="18" customHeight="1" x14ac:dyDescent="0.25">
      <c r="A42" s="36">
        <v>15</v>
      </c>
      <c r="B42" s="485" t="s">
        <v>281</v>
      </c>
      <c r="C42" s="486"/>
      <c r="D42" s="486"/>
      <c r="E42" s="486"/>
      <c r="F42" s="486"/>
      <c r="G42" s="486"/>
      <c r="H42" s="486"/>
      <c r="I42" s="486"/>
      <c r="J42" s="486"/>
      <c r="K42" s="486"/>
      <c r="L42" s="486"/>
      <c r="M42" s="486"/>
      <c r="N42" s="486"/>
      <c r="O42" s="486"/>
      <c r="P42" s="486"/>
      <c r="Q42" s="486"/>
      <c r="R42" s="486"/>
      <c r="S42" s="486"/>
      <c r="T42" s="486"/>
      <c r="U42" s="486"/>
      <c r="V42" s="486"/>
      <c r="W42" s="486"/>
      <c r="X42" s="486"/>
      <c r="Y42" s="486"/>
      <c r="Z42" s="486"/>
      <c r="AA42" s="487"/>
      <c r="AB42" s="40" t="s">
        <v>272</v>
      </c>
      <c r="AC42" s="485">
        <f>IF(AC41&gt;=1,ROUNDUP(AC41/10,0)*10,0)</f>
        <v>0</v>
      </c>
      <c r="AD42" s="486"/>
      <c r="AE42" s="487"/>
    </row>
    <row r="43" spans="1:37" ht="18" customHeight="1" x14ac:dyDescent="0.25">
      <c r="A43" s="536">
        <v>16</v>
      </c>
      <c r="B43" s="581" t="str">
        <f>IFERROR(IF($AF$3&gt;=1,(IF($AF$2=1,AF44,IF($AF$2=2,AF43,""))),""),"")</f>
        <v/>
      </c>
      <c r="C43" s="582"/>
      <c r="D43" s="504" t="str">
        <f>IFERROR(IF($AF$3&gt;=1,(IF($AF$2=1,1,IF($AF$2=2,250001,""))),""),"")</f>
        <v/>
      </c>
      <c r="E43" s="505"/>
      <c r="F43" s="601" t="str">
        <f>IFERROR(IF($AF$3&gt;=1,(IF($AF$2=1,VLOOKUP($AF$1,IT!$BL$10:$DC$209,7,0),IF($AF$2=2,(IF(VLOOKUP($AF$1,IT!$BL$10:$DC$209,23,0)&gt;=1,250000+VLOOKUP($AF$1,IT!$BL$10:$DC$209,23,0),"")),""))),""),"")</f>
        <v/>
      </c>
      <c r="G43" s="602"/>
      <c r="H43" s="504">
        <f>IFERROR(IF($AF$3&gt;=1,(IF($AF$2&gt;=1,(IF(J43&gt;=1,F43+1,0)),0)),0),0)</f>
        <v>0</v>
      </c>
      <c r="I43" s="505"/>
      <c r="J43" s="601">
        <f>IFERROR(IF($AF$3&gt;=1,(IF($AF$2=1,(IF(VLOOKUP($AF$1,IT!$BL$10:$DC$209,10,0)&gt;=1,F43+VLOOKUP($AF$1,IT!$BL$10:$DC$209,10,0),0)),IF($AF$2=2,(IF(VLOOKUP($AF$1,IT!$BL$10:$DC$209,25,0)&gt;=1,F43+VLOOKUP($AF$1,IT!$BL$10:$DC$209,25,0),0)),0))),0),0)</f>
        <v>0</v>
      </c>
      <c r="K43" s="602"/>
      <c r="L43" s="504">
        <f t="shared" ref="L43" si="1">IFERROR(IF($AF$3&gt;=1,(IF($AF$2&gt;=1,(IF(N43&gt;=1,J43+1,0)),0)),0),0)</f>
        <v>0</v>
      </c>
      <c r="M43" s="505"/>
      <c r="N43" s="601">
        <f>IFERROR(IF($AF$3&gt;=1,(IF($AF$2=1,(IF(VLOOKUP($AF$1,IT!$BL$10:$DC$209,13,0)&gt;=1,J43+VLOOKUP($AF$1,IT!$BL$10:$DC$209,13,0),0)),IF($AF$2=2,(IF(VLOOKUP($AF$1,IT!$BL$10:$DC$209,27,0)&gt;=1,J43+VLOOKUP($AF$1,IT!$BL$10:$DC$209,27,0),0)),0))),0),0)</f>
        <v>0</v>
      </c>
      <c r="O43" s="602"/>
      <c r="P43" s="504">
        <f t="shared" ref="P43" si="2">IFERROR(IF($AF$3&gt;=1,(IF($AF$2&gt;=1,(IF(R43&gt;=1,N43+1,0)),0)),0),0)</f>
        <v>0</v>
      </c>
      <c r="Q43" s="505"/>
      <c r="R43" s="601">
        <f>IFERROR(IF($AF$3&gt;=1,(IF($AF$2=1,(IF(VLOOKUP($AF$1,IT!$BL$10:$DC$209,16,0)&gt;=1,N43+VLOOKUP($AF$1,IT!$BL$10:$DC$209,16,0),0)),IF($AF$2=2,(IF(VLOOKUP($AF$1,IT!$BL$10:$DC$209,29,0)&gt;=1,N43+VLOOKUP($AF$1,IT!$BL$10:$DC$209,29,0),0)),0))),0),0)</f>
        <v>0</v>
      </c>
      <c r="S43" s="602"/>
      <c r="T43" s="504">
        <f t="shared" ref="T43" si="3">IFERROR(IF($AF$3&gt;=1,(IF($AF$2&gt;=1,(IF(V43&gt;=1,R43+1,0)),0)),0),0)</f>
        <v>0</v>
      </c>
      <c r="U43" s="505"/>
      <c r="V43" s="601">
        <f>IFERROR(IF($AF$3&gt;=1,(IF($AF$2=2,(IF(VLOOKUP($AF$1,IT!$BL$10:$DC$209,31,0)&gt;=1,R43+VLOOKUP($AF$1,IT!$BL$10:$DC$209,31,0),0)),0)),0),0)</f>
        <v>0</v>
      </c>
      <c r="W43" s="602"/>
      <c r="X43" s="504">
        <f t="shared" ref="X43" si="4">IFERROR(IF($AF$3&gt;=1,(IF($AF$2&gt;=1,(IF(Z43&gt;=1,V43+1,0)),0)),0),0)</f>
        <v>0</v>
      </c>
      <c r="Y43" s="505"/>
      <c r="Z43" s="601">
        <f>IFERROR(IF($AF$3&gt;=1,(IF($AF$2=2,(IF(VLOOKUP($AF$1,IT!$BL$10:$DC$209,33,0)&gt;=1,V43+VLOOKUP($AF$1,IT!$BL$10:$DC$209,33,0),0)),0)),0),0)</f>
        <v>0</v>
      </c>
      <c r="AA43" s="602"/>
      <c r="AB43" s="506" t="s">
        <v>272</v>
      </c>
      <c r="AC43" s="491">
        <f>D45+H45+L45+P45+T45+X45</f>
        <v>0</v>
      </c>
      <c r="AD43" s="492"/>
      <c r="AE43" s="493"/>
      <c r="AF43" s="6" t="s">
        <v>310</v>
      </c>
      <c r="AG43" s="6"/>
      <c r="AH43" s="6"/>
      <c r="AI43" s="6"/>
      <c r="AJ43" s="6"/>
      <c r="AK43" s="6"/>
    </row>
    <row r="44" spans="1:37" ht="18" customHeight="1" x14ac:dyDescent="0.25">
      <c r="A44" s="537"/>
      <c r="B44" s="583"/>
      <c r="C44" s="584"/>
      <c r="D44" s="481" t="str">
        <f>IFERROR(IF($AF$3&gt;=1,(IF(F43&gt;=1,(IF($AF$2=1,VLOOKUP($AF$1,IT!$BL$10:$DC$209,8,0),IF($AF$2=2,IT!CI$8,""))),"")),""),"")</f>
        <v/>
      </c>
      <c r="E44" s="481"/>
      <c r="F44" s="481"/>
      <c r="G44" s="481"/>
      <c r="H44" s="481" t="str">
        <f>IFERROR(IF($AF$3&gt;=1,(IF(J43&gt;=1,(IF($AF$2=1,VLOOKUP($AF$1,IT!$BL$10:$DC$209,11,0),IF($AF$2=2,IT!CK$8,""))),"")),""),"")</f>
        <v/>
      </c>
      <c r="I44" s="481"/>
      <c r="J44" s="481"/>
      <c r="K44" s="481"/>
      <c r="L44" s="481" t="str">
        <f>IFERROR(IF($AF$3&gt;=1,(IF(N43&gt;=1,(IF($AF$2=1,VLOOKUP($AF$1,IT!$BL$10:$DC$209,14,0),IF($AF$2=2,IT!CM$8,""))),"")),""),"")</f>
        <v/>
      </c>
      <c r="M44" s="481"/>
      <c r="N44" s="481"/>
      <c r="O44" s="481"/>
      <c r="P44" s="481" t="str">
        <f>IFERROR(IF($AF$3&gt;=1,(IF(R43&gt;=1,(IF($AF$2=1,VLOOKUP($AF$1,IT!$BL$10:$DC$209,17,0),IF($AF$2=2,IT!CO$8,""))),"")),""),"")</f>
        <v/>
      </c>
      <c r="Q44" s="481"/>
      <c r="R44" s="481"/>
      <c r="S44" s="481"/>
      <c r="T44" s="481" t="str">
        <f>IFERROR(IF($AF$3&gt;=1,(IF(V43&gt;=1,(IF($AF$2=2,IT!CQ$8,"")),"")),""),"")</f>
        <v/>
      </c>
      <c r="U44" s="481"/>
      <c r="V44" s="481"/>
      <c r="W44" s="481"/>
      <c r="X44" s="481" t="str">
        <f>IFERROR(IF($AF$3&gt;=1,(IF(Z43&gt;=1,(IF($AF$2=2,IT!CS$8,"")),"")),""),"")</f>
        <v/>
      </c>
      <c r="Y44" s="481"/>
      <c r="Z44" s="481"/>
      <c r="AA44" s="481"/>
      <c r="AB44" s="507"/>
      <c r="AC44" s="494"/>
      <c r="AD44" s="495"/>
      <c r="AE44" s="496"/>
      <c r="AF44" s="6" t="s">
        <v>517</v>
      </c>
      <c r="AG44" s="6"/>
      <c r="AH44" s="6"/>
      <c r="AI44" s="6"/>
      <c r="AJ44" s="6"/>
      <c r="AK44" s="6"/>
    </row>
    <row r="45" spans="1:37" ht="18" customHeight="1" x14ac:dyDescent="0.25">
      <c r="A45" s="538"/>
      <c r="B45" s="585"/>
      <c r="C45" s="586"/>
      <c r="D45" s="500">
        <f>IFERROR(IF(D43&gt;=1,(IF(F43&gt;=1,ROUNDUP((F43-D43+1)*D44,0),0)),0),0)</f>
        <v>0</v>
      </c>
      <c r="E45" s="500"/>
      <c r="F45" s="500"/>
      <c r="G45" s="500"/>
      <c r="H45" s="500">
        <f>IFERROR(IF(H43&gt;=1,(IF(J43&gt;=1,ROUNDUP((J43-H43+1)*H44,0),0)),0),0)</f>
        <v>0</v>
      </c>
      <c r="I45" s="500"/>
      <c r="J45" s="500"/>
      <c r="K45" s="500"/>
      <c r="L45" s="500">
        <f>IFERROR(IF(L43&gt;=1,(IF(N43&gt;=1,ROUNDUP((N43-L43+1)*L44,0),0)),0),0)</f>
        <v>0</v>
      </c>
      <c r="M45" s="500"/>
      <c r="N45" s="500"/>
      <c r="O45" s="500"/>
      <c r="P45" s="500">
        <f t="shared" ref="P45" si="5">IFERROR(IF(P43&gt;=1,(IF(R43&gt;=1,ROUNDUP((R43-P43+1)*P44,0),0)),0),0)</f>
        <v>0</v>
      </c>
      <c r="Q45" s="500"/>
      <c r="R45" s="500"/>
      <c r="S45" s="500"/>
      <c r="T45" s="500">
        <f t="shared" ref="T45" si="6">IFERROR(IF(T43&gt;=1,(IF(V43&gt;=1,ROUNDUP((V43-T43+1)*T44,0),0)),0),0)</f>
        <v>0</v>
      </c>
      <c r="U45" s="500"/>
      <c r="V45" s="500"/>
      <c r="W45" s="500"/>
      <c r="X45" s="500">
        <f t="shared" ref="X45" si="7">IFERROR(IF(X43&gt;=1,(IF(Z43&gt;=1,ROUNDUP((Z43-X43+1)*X44,0),0)),0),0)</f>
        <v>0</v>
      </c>
      <c r="Y45" s="500"/>
      <c r="Z45" s="500"/>
      <c r="AA45" s="500"/>
      <c r="AB45" s="508"/>
      <c r="AC45" s="497"/>
      <c r="AD45" s="498"/>
      <c r="AE45" s="499"/>
    </row>
    <row r="46" spans="1:37" ht="18" customHeight="1" x14ac:dyDescent="0.25">
      <c r="A46" s="36">
        <v>17</v>
      </c>
      <c r="B46" s="518" t="s">
        <v>277</v>
      </c>
      <c r="C46" s="519"/>
      <c r="D46" s="519"/>
      <c r="E46" s="519"/>
      <c r="F46" s="519"/>
      <c r="G46" s="519"/>
      <c r="H46" s="519"/>
      <c r="I46" s="519"/>
      <c r="J46" s="519"/>
      <c r="K46" s="519"/>
      <c r="L46" s="519"/>
      <c r="M46" s="519"/>
      <c r="N46" s="519"/>
      <c r="O46" s="519"/>
      <c r="P46" s="519"/>
      <c r="Q46" s="519"/>
      <c r="R46" s="519"/>
      <c r="S46" s="519"/>
      <c r="T46" s="519"/>
      <c r="U46" s="519"/>
      <c r="V46" s="519"/>
      <c r="W46" s="519"/>
      <c r="X46" s="519"/>
      <c r="Y46" s="519"/>
      <c r="Z46" s="519"/>
      <c r="AA46" s="520"/>
      <c r="AB46" s="40" t="s">
        <v>272</v>
      </c>
      <c r="AC46" s="568">
        <f>IFERROR(IF($AF$3&gt;=1,(IF($AF$2=1,VLOOKUP($AF$1,IT!$BL$10:$DC$209,37,0),0)),0),0)</f>
        <v>0</v>
      </c>
      <c r="AD46" s="569"/>
      <c r="AE46" s="570"/>
    </row>
    <row r="47" spans="1:37" ht="18" customHeight="1" x14ac:dyDescent="0.25">
      <c r="A47" s="129">
        <v>18</v>
      </c>
      <c r="B47" s="485" t="s">
        <v>273</v>
      </c>
      <c r="C47" s="486"/>
      <c r="D47" s="486"/>
      <c r="E47" s="486"/>
      <c r="F47" s="486"/>
      <c r="G47" s="486"/>
      <c r="H47" s="486"/>
      <c r="I47" s="486"/>
      <c r="J47" s="486"/>
      <c r="K47" s="486"/>
      <c r="L47" s="486"/>
      <c r="M47" s="486"/>
      <c r="N47" s="486"/>
      <c r="O47" s="486"/>
      <c r="P47" s="486"/>
      <c r="Q47" s="486"/>
      <c r="R47" s="486"/>
      <c r="S47" s="486"/>
      <c r="T47" s="486"/>
      <c r="U47" s="486"/>
      <c r="V47" s="486"/>
      <c r="W47" s="486"/>
      <c r="X47" s="486"/>
      <c r="Y47" s="486"/>
      <c r="Z47" s="486"/>
      <c r="AA47" s="487"/>
      <c r="AB47" s="40" t="s">
        <v>272</v>
      </c>
      <c r="AC47" s="501">
        <f>ROUNDUP(AC43-AC46,0)</f>
        <v>0</v>
      </c>
      <c r="AD47" s="502"/>
      <c r="AE47" s="503"/>
      <c r="AK47" s="7"/>
    </row>
    <row r="48" spans="1:37" ht="18" customHeight="1" x14ac:dyDescent="0.25">
      <c r="A48" s="36">
        <v>19</v>
      </c>
      <c r="B48" s="37" t="s">
        <v>252</v>
      </c>
      <c r="C48" s="519" t="s">
        <v>269</v>
      </c>
      <c r="D48" s="519"/>
      <c r="E48" s="519"/>
      <c r="F48" s="593">
        <v>0.04</v>
      </c>
      <c r="G48" s="593"/>
      <c r="H48" s="593"/>
      <c r="I48" s="593"/>
      <c r="J48" s="593"/>
      <c r="K48" s="593"/>
      <c r="L48" s="593"/>
      <c r="M48" s="593"/>
      <c r="N48" s="593"/>
      <c r="O48" s="593"/>
      <c r="P48" s="593"/>
      <c r="Q48" s="593"/>
      <c r="R48" s="593"/>
      <c r="S48" s="593"/>
      <c r="T48" s="593"/>
      <c r="U48" s="593"/>
      <c r="V48" s="593"/>
      <c r="W48" s="593"/>
      <c r="X48" s="593"/>
      <c r="Y48" s="593"/>
      <c r="Z48" s="593"/>
      <c r="AA48" s="594"/>
      <c r="AB48" s="40" t="s">
        <v>272</v>
      </c>
      <c r="AC48" s="501">
        <f>IF(AC47&gt;=1,ROUNDUP(AC47*F48,0),0)</f>
        <v>0</v>
      </c>
      <c r="AD48" s="502"/>
      <c r="AE48" s="503"/>
      <c r="AK48" s="7"/>
    </row>
    <row r="49" spans="1:37" ht="18" customHeight="1" x14ac:dyDescent="0.25">
      <c r="A49" s="129">
        <v>20</v>
      </c>
      <c r="B49" s="527" t="s">
        <v>274</v>
      </c>
      <c r="C49" s="528"/>
      <c r="D49" s="528"/>
      <c r="E49" s="528"/>
      <c r="F49" s="528"/>
      <c r="G49" s="528"/>
      <c r="H49" s="528"/>
      <c r="I49" s="528"/>
      <c r="J49" s="528"/>
      <c r="K49" s="528"/>
      <c r="L49" s="528"/>
      <c r="M49" s="528"/>
      <c r="N49" s="528"/>
      <c r="O49" s="528"/>
      <c r="P49" s="528"/>
      <c r="Q49" s="528"/>
      <c r="R49" s="528"/>
      <c r="S49" s="528"/>
      <c r="T49" s="528"/>
      <c r="U49" s="528"/>
      <c r="V49" s="528"/>
      <c r="W49" s="528"/>
      <c r="X49" s="528"/>
      <c r="Y49" s="528"/>
      <c r="Z49" s="528"/>
      <c r="AA49" s="529"/>
      <c r="AB49" s="40" t="s">
        <v>272</v>
      </c>
      <c r="AC49" s="501">
        <f>AC47+AC48</f>
        <v>0</v>
      </c>
      <c r="AD49" s="502"/>
      <c r="AE49" s="503"/>
      <c r="AK49" s="7"/>
    </row>
    <row r="50" spans="1:37" ht="18" customHeight="1" x14ac:dyDescent="0.25">
      <c r="A50" s="36">
        <v>21</v>
      </c>
      <c r="B50" s="577" t="s">
        <v>276</v>
      </c>
      <c r="C50" s="578"/>
      <c r="D50" s="578"/>
      <c r="E50" s="578"/>
      <c r="F50" s="578"/>
      <c r="G50" s="578"/>
      <c r="H50" s="578"/>
      <c r="I50" s="578"/>
      <c r="J50" s="578"/>
      <c r="K50" s="578"/>
      <c r="L50" s="578"/>
      <c r="M50" s="578"/>
      <c r="N50" s="578"/>
      <c r="O50" s="578"/>
      <c r="P50" s="578"/>
      <c r="Q50" s="578"/>
      <c r="R50" s="578"/>
      <c r="S50" s="578"/>
      <c r="T50" s="578"/>
      <c r="U50" s="578"/>
      <c r="V50" s="578"/>
      <c r="W50" s="578"/>
      <c r="X50" s="578"/>
      <c r="Y50" s="578"/>
      <c r="Z50" s="578"/>
      <c r="AA50" s="579"/>
      <c r="AB50" s="40" t="s">
        <v>272</v>
      </c>
      <c r="AC50" s="568">
        <f>IFERROR(IF($AF$3&gt;=1,(IF($AF$2&gt;=1,VLOOKUP($AF$1,IT!$C$10:$BG$209,34,0),0)),0),0)</f>
        <v>0</v>
      </c>
      <c r="AD50" s="569"/>
      <c r="AE50" s="570"/>
      <c r="AK50" s="7"/>
    </row>
    <row r="51" spans="1:37" ht="18" customHeight="1" x14ac:dyDescent="0.25">
      <c r="A51" s="129">
        <v>22</v>
      </c>
      <c r="B51" s="527" t="s">
        <v>275</v>
      </c>
      <c r="C51" s="528"/>
      <c r="D51" s="528"/>
      <c r="E51" s="528"/>
      <c r="F51" s="528"/>
      <c r="G51" s="528"/>
      <c r="H51" s="528"/>
      <c r="I51" s="528"/>
      <c r="J51" s="528"/>
      <c r="K51" s="528"/>
      <c r="L51" s="528"/>
      <c r="M51" s="528"/>
      <c r="N51" s="528"/>
      <c r="O51" s="528"/>
      <c r="P51" s="528"/>
      <c r="Q51" s="528"/>
      <c r="R51" s="528"/>
      <c r="S51" s="528"/>
      <c r="T51" s="528"/>
      <c r="U51" s="528"/>
      <c r="V51" s="528"/>
      <c r="W51" s="528"/>
      <c r="X51" s="528"/>
      <c r="Y51" s="528"/>
      <c r="Z51" s="528"/>
      <c r="AA51" s="529"/>
      <c r="AB51" s="40" t="s">
        <v>272</v>
      </c>
      <c r="AC51" s="501">
        <f>AC49-AC50</f>
        <v>0</v>
      </c>
      <c r="AD51" s="486"/>
      <c r="AE51" s="487"/>
      <c r="AK51" s="15"/>
    </row>
    <row r="52" spans="1:37" ht="18" customHeight="1" x14ac:dyDescent="0.25">
      <c r="A52" s="536">
        <v>23</v>
      </c>
      <c r="B52" s="587" t="s">
        <v>270</v>
      </c>
      <c r="C52" s="588"/>
      <c r="D52" s="588"/>
      <c r="E52" s="588"/>
      <c r="F52" s="588"/>
      <c r="G52" s="589"/>
      <c r="H52" s="571" t="s">
        <v>214</v>
      </c>
      <c r="I52" s="572"/>
      <c r="J52" s="572"/>
      <c r="K52" s="573"/>
      <c r="L52" s="571" t="s">
        <v>215</v>
      </c>
      <c r="M52" s="572"/>
      <c r="N52" s="572"/>
      <c r="O52" s="573"/>
      <c r="P52" s="571" t="s">
        <v>216</v>
      </c>
      <c r="Q52" s="572"/>
      <c r="R52" s="572"/>
      <c r="S52" s="573"/>
      <c r="T52" s="571" t="s">
        <v>217</v>
      </c>
      <c r="U52" s="572"/>
      <c r="V52" s="572"/>
      <c r="W52" s="573"/>
      <c r="X52" s="571" t="s">
        <v>224</v>
      </c>
      <c r="Y52" s="572"/>
      <c r="Z52" s="572"/>
      <c r="AA52" s="573"/>
      <c r="AB52" s="595" t="s">
        <v>271</v>
      </c>
      <c r="AC52" s="596"/>
      <c r="AD52" s="596"/>
      <c r="AE52" s="597"/>
      <c r="AF52" s="7"/>
      <c r="AG52" s="7"/>
      <c r="AH52" s="7"/>
      <c r="AI52" s="7"/>
      <c r="AJ52" s="7"/>
      <c r="AK52" s="7"/>
    </row>
    <row r="53" spans="1:37" ht="18" customHeight="1" x14ac:dyDescent="0.25">
      <c r="A53" s="538">
        <v>19</v>
      </c>
      <c r="B53" s="590"/>
      <c r="C53" s="591"/>
      <c r="D53" s="591"/>
      <c r="E53" s="591"/>
      <c r="F53" s="591"/>
      <c r="G53" s="592"/>
      <c r="H53" s="598">
        <f>IFERROR(IF($AF$3=1,VLOOKUP($AF$1,DED!$G$10:$GI$209,182,0),0),0)</f>
        <v>0</v>
      </c>
      <c r="I53" s="599"/>
      <c r="J53" s="599"/>
      <c r="K53" s="600"/>
      <c r="L53" s="598">
        <f>IFERROR(IF($AF$3=1,VLOOKUP($AF$1,DED!$G$10:$GI$209,183,0),0),0)</f>
        <v>0</v>
      </c>
      <c r="M53" s="599"/>
      <c r="N53" s="599"/>
      <c r="O53" s="600"/>
      <c r="P53" s="598">
        <f>IFERROR(IF($AF$3=1,VLOOKUP($AF$1,DED!$G$10:$GI$209,184,0),0),0)</f>
        <v>0</v>
      </c>
      <c r="Q53" s="599"/>
      <c r="R53" s="599"/>
      <c r="S53" s="600"/>
      <c r="T53" s="598">
        <f>IFERROR(IF($AF$3=1,VLOOKUP($AF$1,DED!$G$10:$GI$209,185,0),0),0)</f>
        <v>0</v>
      </c>
      <c r="U53" s="599"/>
      <c r="V53" s="599"/>
      <c r="W53" s="600"/>
      <c r="X53" s="598">
        <f>IFERROR(IF($AF$3=1,VLOOKUP($AF$1,DED!$G$10:$GI$209,181,0),0),0)</f>
        <v>0</v>
      </c>
      <c r="Y53" s="599"/>
      <c r="Z53" s="599"/>
      <c r="AA53" s="600"/>
      <c r="AB53" s="40" t="s">
        <v>272</v>
      </c>
      <c r="AC53" s="485">
        <f>H53+L53+P53+T53+X53</f>
        <v>0</v>
      </c>
      <c r="AD53" s="486"/>
      <c r="AE53" s="487"/>
      <c r="AF53" s="7"/>
      <c r="AG53" s="7"/>
      <c r="AH53" s="7"/>
      <c r="AI53" s="7"/>
    </row>
    <row r="54" spans="1:37" ht="18" customHeight="1" x14ac:dyDescent="0.25">
      <c r="A54" s="485" t="str">
        <f>IF(AF1&gt;=1,(IF(AC54&gt;=1,AF54,IF(AC54&gt;=0,"",IF(AC54&lt;0,AG54,"")))),"")</f>
        <v/>
      </c>
      <c r="B54" s="486"/>
      <c r="C54" s="486"/>
      <c r="D54" s="486"/>
      <c r="E54" s="486"/>
      <c r="F54" s="486"/>
      <c r="G54" s="486"/>
      <c r="H54" s="486"/>
      <c r="I54" s="486"/>
      <c r="J54" s="486"/>
      <c r="K54" s="486"/>
      <c r="L54" s="486"/>
      <c r="M54" s="486"/>
      <c r="N54" s="486"/>
      <c r="O54" s="486"/>
      <c r="P54" s="486"/>
      <c r="Q54" s="486"/>
      <c r="R54" s="486"/>
      <c r="S54" s="486"/>
      <c r="T54" s="486"/>
      <c r="U54" s="486"/>
      <c r="V54" s="486"/>
      <c r="W54" s="486"/>
      <c r="X54" s="486"/>
      <c r="Y54" s="486"/>
      <c r="Z54" s="486"/>
      <c r="AA54" s="487"/>
      <c r="AB54" s="40" t="s">
        <v>272</v>
      </c>
      <c r="AC54" s="485">
        <f>IF(AF1&gt;=1,AC51-AC53,0)</f>
        <v>0</v>
      </c>
      <c r="AD54" s="486"/>
      <c r="AE54" s="487"/>
      <c r="AF54" s="1" t="s">
        <v>218</v>
      </c>
      <c r="AG54" s="1" t="s">
        <v>219</v>
      </c>
    </row>
    <row r="55" spans="1:37" ht="26.25" customHeight="1" x14ac:dyDescent="0.25"/>
    <row r="56" spans="1:37" ht="20.100000000000001" customHeight="1" x14ac:dyDescent="0.25"/>
    <row r="57" spans="1:37" ht="20.100000000000001" customHeight="1" x14ac:dyDescent="0.25"/>
    <row r="58" spans="1:37" ht="25.5" customHeight="1" x14ac:dyDescent="0.25"/>
    <row r="59" spans="1:37" ht="13.9" customHeight="1" x14ac:dyDescent="0.25"/>
    <row r="60" spans="1:37" ht="13.9" customHeight="1" x14ac:dyDescent="0.25"/>
    <row r="61" spans="1:37" ht="13.9" customHeight="1" x14ac:dyDescent="0.25"/>
    <row r="62" spans="1:37" ht="13.9" customHeight="1" x14ac:dyDescent="0.25"/>
    <row r="63" spans="1:37" ht="13.9" customHeight="1" x14ac:dyDescent="0.25"/>
    <row r="64" spans="1:37" ht="13.9" customHeight="1" x14ac:dyDescent="0.25"/>
    <row r="65" ht="13.9" customHeight="1" x14ac:dyDescent="0.25"/>
    <row r="66" ht="13.9" customHeight="1" x14ac:dyDescent="0.25"/>
    <row r="67" ht="13.9" customHeight="1" x14ac:dyDescent="0.25"/>
    <row r="68" ht="13.9" customHeight="1" x14ac:dyDescent="0.25"/>
    <row r="69" ht="13.9" customHeight="1" x14ac:dyDescent="0.25"/>
    <row r="70" ht="13.9" customHeight="1" x14ac:dyDescent="0.25"/>
    <row r="71" ht="13.9" customHeight="1" x14ac:dyDescent="0.25"/>
    <row r="72" ht="13.9" customHeight="1" x14ac:dyDescent="0.25"/>
    <row r="73" ht="13.9" customHeight="1" x14ac:dyDescent="0.25"/>
    <row r="74" ht="13.9" customHeight="1" x14ac:dyDescent="0.25"/>
    <row r="75" ht="13.9" customHeight="1" x14ac:dyDescent="0.25"/>
    <row r="76" ht="13.9" customHeight="1" x14ac:dyDescent="0.25"/>
    <row r="77" ht="13.9" customHeight="1" x14ac:dyDescent="0.25"/>
    <row r="78" ht="13.9" customHeight="1" x14ac:dyDescent="0.25"/>
    <row r="79" ht="13.9" customHeight="1" x14ac:dyDescent="0.25"/>
    <row r="80" ht="13.9" customHeight="1" x14ac:dyDescent="0.25"/>
    <row r="81" ht="13.9" customHeight="1" x14ac:dyDescent="0.25"/>
    <row r="82" ht="13.9" customHeight="1" x14ac:dyDescent="0.25"/>
    <row r="83" ht="13.9" customHeight="1" x14ac:dyDescent="0.25"/>
    <row r="84" ht="13.9" customHeight="1" x14ac:dyDescent="0.25"/>
    <row r="85" ht="13.9" customHeight="1" x14ac:dyDescent="0.25"/>
    <row r="86" ht="13.9" customHeight="1" x14ac:dyDescent="0.25"/>
    <row r="87" ht="13.9" customHeight="1" x14ac:dyDescent="0.25"/>
    <row r="88" ht="13.9" customHeight="1" x14ac:dyDescent="0.25"/>
    <row r="89" ht="13.9" customHeight="1" x14ac:dyDescent="0.25"/>
    <row r="90" ht="13.9" customHeight="1" x14ac:dyDescent="0.25"/>
    <row r="91" ht="13.9" customHeight="1" x14ac:dyDescent="0.25"/>
    <row r="92" ht="13.9" customHeight="1" x14ac:dyDescent="0.25"/>
    <row r="93" ht="13.9" customHeight="1" x14ac:dyDescent="0.25"/>
    <row r="94" ht="13.9" customHeight="1" x14ac:dyDescent="0.25"/>
    <row r="95" ht="13.9" customHeight="1" x14ac:dyDescent="0.25"/>
    <row r="96" ht="13.9" customHeight="1" x14ac:dyDescent="0.25"/>
    <row r="97" ht="13.9" customHeight="1" x14ac:dyDescent="0.25"/>
    <row r="98" ht="13.9" customHeight="1" x14ac:dyDescent="0.25"/>
    <row r="99" ht="13.9" customHeight="1" x14ac:dyDescent="0.25"/>
    <row r="100" ht="13.9" customHeight="1" x14ac:dyDescent="0.25"/>
    <row r="101" ht="13.9" customHeight="1" x14ac:dyDescent="0.25"/>
    <row r="102" ht="13.9" customHeight="1" x14ac:dyDescent="0.25"/>
    <row r="103" ht="13.9" customHeight="1" x14ac:dyDescent="0.25"/>
    <row r="104" ht="13.9" customHeight="1" x14ac:dyDescent="0.25"/>
    <row r="105" ht="13.9" customHeight="1" x14ac:dyDescent="0.25"/>
    <row r="106" ht="13.9" customHeight="1" x14ac:dyDescent="0.25"/>
    <row r="107" ht="13.9" customHeight="1" x14ac:dyDescent="0.25"/>
    <row r="108" ht="13.9" customHeight="1" x14ac:dyDescent="0.25"/>
    <row r="109" ht="13.9" customHeight="1" x14ac:dyDescent="0.25"/>
    <row r="110" ht="13.9" customHeight="1" x14ac:dyDescent="0.25"/>
    <row r="111" ht="13.9" customHeight="1" x14ac:dyDescent="0.25"/>
    <row r="112" ht="13.9" customHeight="1" x14ac:dyDescent="0.25"/>
    <row r="113" ht="13.9" customHeight="1" x14ac:dyDescent="0.25"/>
    <row r="114" ht="13.9" customHeight="1" x14ac:dyDescent="0.25"/>
  </sheetData>
  <sheetProtection password="CD8E" sheet="1" objects="1" scenarios="1"/>
  <mergeCells count="185">
    <mergeCell ref="L11:P11"/>
    <mergeCell ref="E3:M3"/>
    <mergeCell ref="AC4:AE4"/>
    <mergeCell ref="B10:N10"/>
    <mergeCell ref="O10:P10"/>
    <mergeCell ref="AC25:AE25"/>
    <mergeCell ref="AC26:AE26"/>
    <mergeCell ref="V11:AA11"/>
    <mergeCell ref="B9:AA9"/>
    <mergeCell ref="V12:AA12"/>
    <mergeCell ref="S19:U19"/>
    <mergeCell ref="S20:U20"/>
    <mergeCell ref="S21:U21"/>
    <mergeCell ref="AB10:AE12"/>
    <mergeCell ref="AC16:AE16"/>
    <mergeCell ref="AC15:AE15"/>
    <mergeCell ref="B14:AA14"/>
    <mergeCell ref="B16:AA16"/>
    <mergeCell ref="G11:K11"/>
    <mergeCell ref="G12:K12"/>
    <mergeCell ref="C21:H21"/>
    <mergeCell ref="I21:K21"/>
    <mergeCell ref="F15:L15"/>
    <mergeCell ref="S15:V15"/>
    <mergeCell ref="W23:AB23"/>
    <mergeCell ref="H53:K53"/>
    <mergeCell ref="L53:O53"/>
    <mergeCell ref="P53:S53"/>
    <mergeCell ref="T53:W53"/>
    <mergeCell ref="X53:AA53"/>
    <mergeCell ref="B51:AA51"/>
    <mergeCell ref="X43:Y43"/>
    <mergeCell ref="Z43:AA43"/>
    <mergeCell ref="V43:W43"/>
    <mergeCell ref="P52:S52"/>
    <mergeCell ref="B50:AA50"/>
    <mergeCell ref="B46:AA46"/>
    <mergeCell ref="B47:AA47"/>
    <mergeCell ref="F43:G43"/>
    <mergeCell ref="H43:I43"/>
    <mergeCell ref="J43:K43"/>
    <mergeCell ref="L43:M43"/>
    <mergeCell ref="N43:O43"/>
    <mergeCell ref="P43:Q43"/>
    <mergeCell ref="R43:S43"/>
    <mergeCell ref="T43:U43"/>
    <mergeCell ref="AC54:AE54"/>
    <mergeCell ref="A54:AA54"/>
    <mergeCell ref="AC46:AE46"/>
    <mergeCell ref="L52:O52"/>
    <mergeCell ref="H52:K52"/>
    <mergeCell ref="AC49:AE49"/>
    <mergeCell ref="B49:AA49"/>
    <mergeCell ref="AC39:AE39"/>
    <mergeCell ref="A43:A45"/>
    <mergeCell ref="B43:C45"/>
    <mergeCell ref="A28:A39"/>
    <mergeCell ref="AC41:AE41"/>
    <mergeCell ref="A52:A53"/>
    <mergeCell ref="B52:G53"/>
    <mergeCell ref="C31:AA31"/>
    <mergeCell ref="C32:AA32"/>
    <mergeCell ref="AC32:AE32"/>
    <mergeCell ref="AC51:AE51"/>
    <mergeCell ref="AC47:AE47"/>
    <mergeCell ref="AC48:AE48"/>
    <mergeCell ref="C48:E48"/>
    <mergeCell ref="F48:AA48"/>
    <mergeCell ref="AB52:AE52"/>
    <mergeCell ref="C35:AA35"/>
    <mergeCell ref="A17:A27"/>
    <mergeCell ref="AC53:AE53"/>
    <mergeCell ref="AC50:AE50"/>
    <mergeCell ref="X52:AA52"/>
    <mergeCell ref="T52:W52"/>
    <mergeCell ref="P45:S45"/>
    <mergeCell ref="I20:K20"/>
    <mergeCell ref="B42:AA42"/>
    <mergeCell ref="S22:U22"/>
    <mergeCell ref="AC22:AE22"/>
    <mergeCell ref="AC23:AE23"/>
    <mergeCell ref="B17:AE17"/>
    <mergeCell ref="C38:AA38"/>
    <mergeCell ref="C37:AA37"/>
    <mergeCell ref="W19:AB19"/>
    <mergeCell ref="C23:H23"/>
    <mergeCell ref="M23:R23"/>
    <mergeCell ref="I23:K23"/>
    <mergeCell ref="W22:AB22"/>
    <mergeCell ref="C26:AA26"/>
    <mergeCell ref="B24:S24"/>
    <mergeCell ref="AC21:AE21"/>
    <mergeCell ref="C20:H20"/>
    <mergeCell ref="C18:AE18"/>
    <mergeCell ref="A2:AE2"/>
    <mergeCell ref="A10:A13"/>
    <mergeCell ref="B13:AA13"/>
    <mergeCell ref="L12:P12"/>
    <mergeCell ref="Q12:U12"/>
    <mergeCell ref="B11:F12"/>
    <mergeCell ref="Q11:U11"/>
    <mergeCell ref="Q10:U10"/>
    <mergeCell ref="V10:AA10"/>
    <mergeCell ref="A5:A6"/>
    <mergeCell ref="B5:AE5"/>
    <mergeCell ref="AC6:AE6"/>
    <mergeCell ref="AC7:AE7"/>
    <mergeCell ref="T8:X8"/>
    <mergeCell ref="H8:J8"/>
    <mergeCell ref="K8:P8"/>
    <mergeCell ref="Q8:S8"/>
    <mergeCell ref="Y8:AA8"/>
    <mergeCell ref="F6:I6"/>
    <mergeCell ref="AC13:AE13"/>
    <mergeCell ref="B6:E6"/>
    <mergeCell ref="J6:N6"/>
    <mergeCell ref="O6:R6"/>
    <mergeCell ref="AC8:AE8"/>
    <mergeCell ref="AC33:AE33"/>
    <mergeCell ref="B27:AA27"/>
    <mergeCell ref="T45:W45"/>
    <mergeCell ref="C33:AA33"/>
    <mergeCell ref="C34:AA34"/>
    <mergeCell ref="C29:AA29"/>
    <mergeCell ref="C30:AA30"/>
    <mergeCell ref="T3:U3"/>
    <mergeCell ref="AC9:AE9"/>
    <mergeCell ref="M15:Q15"/>
    <mergeCell ref="B15:D15"/>
    <mergeCell ref="X6:AA6"/>
    <mergeCell ref="S6:W6"/>
    <mergeCell ref="B7:AA7"/>
    <mergeCell ref="B8:G8"/>
    <mergeCell ref="AC14:AE14"/>
    <mergeCell ref="W15:AA15"/>
    <mergeCell ref="AC30:AE30"/>
    <mergeCell ref="AC31:AE31"/>
    <mergeCell ref="AC34:AE34"/>
    <mergeCell ref="AC27:AE27"/>
    <mergeCell ref="O3:S3"/>
    <mergeCell ref="B4:AA4"/>
    <mergeCell ref="B3:D3"/>
    <mergeCell ref="M19:R19"/>
    <mergeCell ref="I19:K19"/>
    <mergeCell ref="C19:H19"/>
    <mergeCell ref="AC19:AE19"/>
    <mergeCell ref="AC24:AE24"/>
    <mergeCell ref="S23:U23"/>
    <mergeCell ref="B28:AE28"/>
    <mergeCell ref="AC29:AE29"/>
    <mergeCell ref="M22:R22"/>
    <mergeCell ref="T24:V24"/>
    <mergeCell ref="W24:AA24"/>
    <mergeCell ref="W20:AB20"/>
    <mergeCell ref="M20:R20"/>
    <mergeCell ref="AC20:AE20"/>
    <mergeCell ref="C25:AA25"/>
    <mergeCell ref="C22:H22"/>
    <mergeCell ref="I22:K22"/>
    <mergeCell ref="W21:AB21"/>
    <mergeCell ref="M21:R21"/>
    <mergeCell ref="A1:AE1"/>
    <mergeCell ref="D44:G44"/>
    <mergeCell ref="H44:K44"/>
    <mergeCell ref="L44:O44"/>
    <mergeCell ref="P44:S44"/>
    <mergeCell ref="T44:W44"/>
    <mergeCell ref="X44:AA44"/>
    <mergeCell ref="AC35:AE35"/>
    <mergeCell ref="AC37:AE37"/>
    <mergeCell ref="AC36:AE36"/>
    <mergeCell ref="AC42:AE42"/>
    <mergeCell ref="C36:AA36"/>
    <mergeCell ref="B39:AA39"/>
    <mergeCell ref="B40:AA40"/>
    <mergeCell ref="AC43:AE45"/>
    <mergeCell ref="L45:O45"/>
    <mergeCell ref="AC40:AE40"/>
    <mergeCell ref="AC38:AE38"/>
    <mergeCell ref="D45:G45"/>
    <mergeCell ref="H45:K45"/>
    <mergeCell ref="B41:AA41"/>
    <mergeCell ref="X45:AA45"/>
    <mergeCell ref="D43:E43"/>
    <mergeCell ref="AB43:AB45"/>
  </mergeCells>
  <conditionalFormatting sqref="A10:B10 O10 Q10:AE10 A43:D43 AB43:AE45 A45:D45 A44:C44 A46:AE52 A54:AE54 A53:G53 AB53:AE53 A3:AE9 A11:AE42">
    <cfRule type="containsErrors" dxfId="81" priority="53">
      <formula>ISERROR(A3)</formula>
    </cfRule>
  </conditionalFormatting>
  <conditionalFormatting sqref="A8:B8 Y8 AB8:AE8 A46:AE47 A43:B44 AB43:AC44 A3:B3 N3:O3 E3 A24:B24 T24:W24 AB24:AE24 A48:C48 AB48:AE48 AB46:AB51 A9:AE9 A10:B10 O10 Q10:AE10 A11:AE23 AB6:AB9 A49:AE52 A54:AE54 A53:G53 AB53:AE53 A2 T3:AE3 A4:AE7 A25:AE42">
    <cfRule type="cellIs" dxfId="80" priority="52" operator="equal">
      <formula>0</formula>
    </cfRule>
  </conditionalFormatting>
  <conditionalFormatting sqref="K8">
    <cfRule type="cellIs" dxfId="79" priority="51" operator="equal">
      <formula>0</formula>
    </cfRule>
  </conditionalFormatting>
  <conditionalFormatting sqref="T8">
    <cfRule type="cellIs" dxfId="78" priority="50" operator="equal">
      <formula>0</formula>
    </cfRule>
  </conditionalFormatting>
  <conditionalFormatting sqref="H8">
    <cfRule type="cellIs" dxfId="77" priority="49" operator="equal">
      <formula>0</formula>
    </cfRule>
  </conditionalFormatting>
  <conditionalFormatting sqref="Q8">
    <cfRule type="cellIs" dxfId="76" priority="48" operator="equal">
      <formula>0</formula>
    </cfRule>
  </conditionalFormatting>
  <conditionalFormatting sqref="A54:AA54">
    <cfRule type="cellIs" dxfId="75" priority="44" operator="equal">
      <formula>$AF$49</formula>
    </cfRule>
    <cfRule type="cellIs" dxfId="74" priority="45" operator="equal">
      <formula>$AF$48</formula>
    </cfRule>
  </conditionalFormatting>
  <conditionalFormatting sqref="AC54:AE54">
    <cfRule type="cellIs" dxfId="73" priority="41" operator="lessThan">
      <formula>0</formula>
    </cfRule>
    <cfRule type="cellIs" dxfId="72" priority="42" operator="greaterThan">
      <formula>0</formula>
    </cfRule>
  </conditionalFormatting>
  <conditionalFormatting sqref="K8">
    <cfRule type="cellIs" dxfId="71" priority="30" operator="equal">
      <formula>0</formula>
    </cfRule>
  </conditionalFormatting>
  <conditionalFormatting sqref="T8">
    <cfRule type="cellIs" dxfId="70" priority="29" operator="equal">
      <formula>0</formula>
    </cfRule>
  </conditionalFormatting>
  <conditionalFormatting sqref="T8">
    <cfRule type="cellIs" dxfId="69" priority="28" operator="equal">
      <formula>0</formula>
    </cfRule>
  </conditionalFormatting>
  <conditionalFormatting sqref="D45 L44:L45 P44:P45 T44:T45 X44:X45">
    <cfRule type="expression" dxfId="68" priority="209">
      <formula>$F$43=0</formula>
    </cfRule>
  </conditionalFormatting>
  <conditionalFormatting sqref="D44">
    <cfRule type="containsErrors" dxfId="67" priority="23">
      <formula>ISERROR(D44)</formula>
    </cfRule>
  </conditionalFormatting>
  <conditionalFormatting sqref="D44">
    <cfRule type="expression" dxfId="66" priority="24">
      <formula>$F$43=0</formula>
    </cfRule>
  </conditionalFormatting>
  <conditionalFormatting sqref="F43">
    <cfRule type="containsErrors" dxfId="65" priority="20">
      <formula>ISERROR(F43)</formula>
    </cfRule>
  </conditionalFormatting>
  <conditionalFormatting sqref="H43 L43 P43 T43 X43">
    <cfRule type="containsErrors" dxfId="64" priority="17">
      <formula>ISERROR(H43)</formula>
    </cfRule>
  </conditionalFormatting>
  <conditionalFormatting sqref="J43 N43 R43 V43 Z43">
    <cfRule type="containsErrors" dxfId="63" priority="16">
      <formula>ISERROR(J43)</formula>
    </cfRule>
  </conditionalFormatting>
  <conditionalFormatting sqref="H44 L44 P44 T44 X44">
    <cfRule type="containsErrors" dxfId="62" priority="12">
      <formula>ISERROR(H44)</formula>
    </cfRule>
  </conditionalFormatting>
  <conditionalFormatting sqref="H44">
    <cfRule type="expression" dxfId="61" priority="13">
      <formula>$F$43=0</formula>
    </cfRule>
  </conditionalFormatting>
  <conditionalFormatting sqref="H45 L45 P45 T45 X45">
    <cfRule type="containsErrors" dxfId="60" priority="10">
      <formula>ISERROR(H45)</formula>
    </cfRule>
  </conditionalFormatting>
  <conditionalFormatting sqref="H45">
    <cfRule type="expression" dxfId="59" priority="11">
      <formula>$F$43=0</formula>
    </cfRule>
  </conditionalFormatting>
  <conditionalFormatting sqref="D43:AA45">
    <cfRule type="cellIs" dxfId="58" priority="9" operator="equal">
      <formula>0</formula>
    </cfRule>
  </conditionalFormatting>
  <conditionalFormatting sqref="H53:AA53">
    <cfRule type="cellIs" dxfId="57" priority="8" operator="equal">
      <formula>0</formula>
    </cfRule>
  </conditionalFormatting>
  <conditionalFormatting sqref="F43">
    <cfRule type="containsErrors" dxfId="56" priority="7">
      <formula>ISERROR(F43)</formula>
    </cfRule>
  </conditionalFormatting>
  <conditionalFormatting sqref="J43">
    <cfRule type="containsErrors" dxfId="55" priority="6">
      <formula>ISERROR(J43)</formula>
    </cfRule>
  </conditionalFormatting>
  <conditionalFormatting sqref="J43">
    <cfRule type="containsErrors" dxfId="54" priority="5">
      <formula>ISERROR(J43)</formula>
    </cfRule>
  </conditionalFormatting>
  <conditionalFormatting sqref="N43 R43 V43 Z43">
    <cfRule type="containsErrors" dxfId="53" priority="4">
      <formula>ISERROR(N43)</formula>
    </cfRule>
  </conditionalFormatting>
  <conditionalFormatting sqref="N43 R43 V43 Z43">
    <cfRule type="containsErrors" dxfId="52" priority="3">
      <formula>ISERROR(N43)</formula>
    </cfRule>
  </conditionalFormatting>
  <conditionalFormatting sqref="H44 L44 P44 T44 X44">
    <cfRule type="containsErrors" dxfId="51" priority="1">
      <formula>ISERROR(H44)</formula>
    </cfRule>
  </conditionalFormatting>
  <conditionalFormatting sqref="H44 L44 P44 T44 X44">
    <cfRule type="expression" dxfId="50" priority="2">
      <formula>$F$43=0</formula>
    </cfRule>
  </conditionalFormatting>
  <pageMargins left="0" right="0" top="0" bottom="0" header="0" footer="0"/>
  <pageSetup paperSize="9" scale="87"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BC158"/>
  <sheetViews>
    <sheetView view="pageBreakPreview" zoomScaleSheetLayoutView="100" workbookViewId="0">
      <selection activeCell="U6" sqref="U6:AJ6"/>
    </sheetView>
  </sheetViews>
  <sheetFormatPr defaultRowHeight="15" x14ac:dyDescent="0.25"/>
  <cols>
    <col min="1" max="3" width="3.42578125" style="1" customWidth="1"/>
    <col min="4" max="36" width="2.7109375" style="1" customWidth="1"/>
    <col min="37" max="37" width="6.28515625" style="1" hidden="1" customWidth="1"/>
    <col min="38" max="38" width="3.5703125" style="1" hidden="1" customWidth="1"/>
    <col min="39" max="39" width="2.7109375" style="1" hidden="1" customWidth="1"/>
    <col min="40" max="41" width="3" style="1" hidden="1" customWidth="1"/>
    <col min="42" max="42" width="3.7109375" style="1" hidden="1" customWidth="1"/>
    <col min="43" max="43" width="6.5703125" style="1" hidden="1" customWidth="1"/>
    <col min="44" max="44" width="5.7109375" style="1" hidden="1" customWidth="1"/>
    <col min="45" max="45" width="12.42578125" style="1" hidden="1" customWidth="1"/>
    <col min="46" max="46" width="13.28515625" style="1" hidden="1" customWidth="1"/>
    <col min="47" max="47" width="6.85546875" style="1" hidden="1" customWidth="1"/>
    <col min="48" max="48" width="8.85546875" style="1" hidden="1" customWidth="1"/>
    <col min="49" max="49" width="5.5703125" style="1" hidden="1" customWidth="1"/>
    <col min="50" max="50" width="4.42578125" style="1" hidden="1" customWidth="1"/>
    <col min="51" max="51" width="3.85546875" style="1" hidden="1" customWidth="1"/>
    <col min="52" max="52" width="3.7109375" style="1" hidden="1" customWidth="1"/>
    <col min="53" max="53" width="4" style="1" hidden="1" customWidth="1"/>
    <col min="54" max="54" width="3.28515625" style="1" hidden="1" customWidth="1"/>
    <col min="55" max="55" width="7.140625" style="1" hidden="1" customWidth="1"/>
    <col min="56" max="56" width="7.85546875" style="1" bestFit="1" customWidth="1"/>
    <col min="57" max="57" width="9.140625" style="1" bestFit="1" customWidth="1"/>
    <col min="58" max="58" width="6.28515625" style="1" bestFit="1" customWidth="1"/>
    <col min="59" max="59" width="5.28515625" style="1" bestFit="1" customWidth="1"/>
    <col min="60" max="60" width="7.28515625" style="1" bestFit="1" customWidth="1"/>
    <col min="61" max="61" width="6.5703125" style="1" bestFit="1" customWidth="1"/>
    <col min="62" max="62" width="6.42578125" style="1" bestFit="1" customWidth="1"/>
    <col min="63" max="63" width="6.28515625" style="1" bestFit="1" customWidth="1"/>
    <col min="64" max="64" width="5.42578125" style="1" bestFit="1" customWidth="1"/>
    <col min="65" max="65" width="5.28515625" style="1" bestFit="1" customWidth="1"/>
    <col min="66" max="66" width="5.42578125" style="1" bestFit="1" customWidth="1"/>
    <col min="67" max="67" width="3.42578125" style="1" bestFit="1" customWidth="1"/>
    <col min="68" max="68" width="5.28515625" style="1" bestFit="1" customWidth="1"/>
    <col min="69" max="71" width="2.7109375" style="1" customWidth="1"/>
    <col min="72" max="72" width="1.85546875" style="1" bestFit="1" customWidth="1"/>
    <col min="73" max="73" width="2.42578125" style="1" bestFit="1" customWidth="1"/>
    <col min="74" max="74" width="1.85546875" style="1" bestFit="1" customWidth="1"/>
    <col min="75" max="75" width="2.42578125" style="1" bestFit="1" customWidth="1"/>
    <col min="76" max="76" width="9.140625" style="1" bestFit="1" customWidth="1"/>
    <col min="77" max="146" width="2.7109375" style="1" customWidth="1"/>
    <col min="147" max="16384" width="9.140625" style="1"/>
  </cols>
  <sheetData>
    <row r="1" spans="1:52" ht="15.95" customHeight="1" x14ac:dyDescent="0.25">
      <c r="A1" s="679" t="s">
        <v>202</v>
      </c>
      <c r="B1" s="680"/>
      <c r="C1" s="680"/>
      <c r="D1" s="680"/>
      <c r="E1" s="680"/>
      <c r="F1" s="680"/>
      <c r="G1" s="680"/>
      <c r="H1" s="680"/>
      <c r="I1" s="680"/>
      <c r="J1" s="680"/>
      <c r="K1" s="680"/>
      <c r="L1" s="680"/>
      <c r="M1" s="680"/>
      <c r="N1" s="680"/>
      <c r="O1" s="680"/>
      <c r="P1" s="680"/>
      <c r="Q1" s="680"/>
      <c r="R1" s="680"/>
      <c r="S1" s="680"/>
      <c r="T1" s="680"/>
      <c r="U1" s="680"/>
      <c r="V1" s="680"/>
      <c r="W1" s="680"/>
      <c r="X1" s="680"/>
      <c r="Y1" s="680"/>
      <c r="Z1" s="680"/>
      <c r="AA1" s="680"/>
      <c r="AB1" s="680"/>
      <c r="AC1" s="680"/>
      <c r="AD1" s="680"/>
      <c r="AE1" s="680"/>
      <c r="AF1" s="680"/>
      <c r="AG1" s="680"/>
      <c r="AH1" s="680"/>
      <c r="AI1" s="680"/>
      <c r="AJ1" s="681"/>
      <c r="AK1" s="1">
        <f>SAL!BH3</f>
        <v>0</v>
      </c>
      <c r="AT1" s="33">
        <f>D41</f>
        <v>0</v>
      </c>
      <c r="AU1" s="1">
        <v>1</v>
      </c>
      <c r="AV1" s="1" t="s">
        <v>555</v>
      </c>
      <c r="AW1" s="1">
        <v>7</v>
      </c>
      <c r="AX1" s="1">
        <v>5</v>
      </c>
      <c r="AY1" s="1">
        <v>3</v>
      </c>
      <c r="AZ1" s="1">
        <v>1</v>
      </c>
    </row>
    <row r="2" spans="1:52" ht="15.95" customHeight="1" x14ac:dyDescent="0.25">
      <c r="A2" s="682" t="s">
        <v>200</v>
      </c>
      <c r="B2" s="683"/>
      <c r="C2" s="683"/>
      <c r="D2" s="683"/>
      <c r="E2" s="683"/>
      <c r="F2" s="683"/>
      <c r="G2" s="683"/>
      <c r="H2" s="683"/>
      <c r="I2" s="683"/>
      <c r="J2" s="683"/>
      <c r="K2" s="683"/>
      <c r="L2" s="683"/>
      <c r="M2" s="683"/>
      <c r="N2" s="683"/>
      <c r="O2" s="683"/>
      <c r="P2" s="683"/>
      <c r="Q2" s="683"/>
      <c r="R2" s="683"/>
      <c r="S2" s="683"/>
      <c r="T2" s="683"/>
      <c r="U2" s="683"/>
      <c r="V2" s="683"/>
      <c r="W2" s="683"/>
      <c r="X2" s="683"/>
      <c r="Y2" s="683"/>
      <c r="Z2" s="683"/>
      <c r="AA2" s="683"/>
      <c r="AB2" s="683"/>
      <c r="AC2" s="683"/>
      <c r="AD2" s="683"/>
      <c r="AE2" s="683"/>
      <c r="AF2" s="683"/>
      <c r="AG2" s="683"/>
      <c r="AH2" s="683"/>
      <c r="AI2" s="683"/>
      <c r="AJ2" s="684"/>
      <c r="AT2" s="1" t="s">
        <v>654</v>
      </c>
      <c r="AU2" s="1">
        <v>2</v>
      </c>
      <c r="AV2" s="1" t="s">
        <v>556</v>
      </c>
      <c r="AW2" s="1">
        <f>IFERROR(IF($AT$3&gt;=7,LEFT(RIGHT($AT$1,7),2)*1,IF($AT$3&gt;=6,LEFT(RIGHT($AT$1,6),1)*1,0)),0)</f>
        <v>0</v>
      </c>
      <c r="AX2" s="1">
        <f>IFERROR(IF($AT$3&gt;=5,LEFT(RIGHT($AT$1,5),2)*1,IF($AT$3&gt;=4,LEFT(RIGHT($AT$1,4),1)*1,0)),0)</f>
        <v>0</v>
      </c>
      <c r="AY2" s="1">
        <f>IFERROR(IF($AT$3&gt;=3,LEFT(RIGHT($AT$1,3),1)*1,0),0)</f>
        <v>0</v>
      </c>
      <c r="AZ2" s="1">
        <f>IFERROR(IF($AT$3&gt;=2,RIGHT($AT$1,2)*1,IF($AT$3&gt;=1,RIGHT($AT$1,1)*1,0)),0)</f>
        <v>0</v>
      </c>
    </row>
    <row r="3" spans="1:52" ht="15.95" customHeight="1" x14ac:dyDescent="0.25">
      <c r="A3" s="685" t="s">
        <v>199</v>
      </c>
      <c r="B3" s="686"/>
      <c r="C3" s="686"/>
      <c r="D3" s="686"/>
      <c r="E3" s="686"/>
      <c r="F3" s="686"/>
      <c r="G3" s="686"/>
      <c r="H3" s="686"/>
      <c r="I3" s="686"/>
      <c r="J3" s="686"/>
      <c r="K3" s="686"/>
      <c r="L3" s="686"/>
      <c r="M3" s="686"/>
      <c r="N3" s="686"/>
      <c r="O3" s="686"/>
      <c r="P3" s="686"/>
      <c r="Q3" s="686"/>
      <c r="R3" s="686"/>
      <c r="S3" s="686"/>
      <c r="T3" s="686"/>
      <c r="U3" s="686"/>
      <c r="V3" s="686"/>
      <c r="W3" s="686"/>
      <c r="X3" s="686"/>
      <c r="Y3" s="686"/>
      <c r="Z3" s="686"/>
      <c r="AA3" s="686"/>
      <c r="AB3" s="686"/>
      <c r="AC3" s="686"/>
      <c r="AD3" s="686"/>
      <c r="AE3" s="686"/>
      <c r="AF3" s="686"/>
      <c r="AG3" s="686"/>
      <c r="AH3" s="686"/>
      <c r="AI3" s="686"/>
      <c r="AJ3" s="687"/>
      <c r="AT3" s="1">
        <f>IFERROR(IF(AT1&gt;=1,LEN(AT1),0),0)</f>
        <v>0</v>
      </c>
      <c r="AU3" s="1">
        <v>3</v>
      </c>
      <c r="AV3" s="1" t="s">
        <v>557</v>
      </c>
      <c r="AW3" s="1" t="str">
        <f t="shared" ref="AW3:AY3" si="0">IFERROR(IF(AW2&gt;=1,VLOOKUP(AW2,$AU$1:$AV$99,2,0),""),"")</f>
        <v/>
      </c>
      <c r="AX3" s="1" t="str">
        <f t="shared" si="0"/>
        <v/>
      </c>
      <c r="AY3" s="1" t="str">
        <f t="shared" si="0"/>
        <v/>
      </c>
      <c r="AZ3" s="1" t="str">
        <f>IFERROR(IF(AZ2&gt;=1,VLOOKUP(AZ2,$AU$1:$AV$99,2,0),""),"")</f>
        <v/>
      </c>
    </row>
    <row r="4" spans="1:52" ht="15.95" customHeight="1" x14ac:dyDescent="0.25">
      <c r="A4" s="682" t="s">
        <v>198</v>
      </c>
      <c r="B4" s="683"/>
      <c r="C4" s="683"/>
      <c r="D4" s="683"/>
      <c r="E4" s="683"/>
      <c r="F4" s="683"/>
      <c r="G4" s="683"/>
      <c r="H4" s="683"/>
      <c r="I4" s="683"/>
      <c r="J4" s="683"/>
      <c r="K4" s="683"/>
      <c r="L4" s="683"/>
      <c r="M4" s="683"/>
      <c r="N4" s="683"/>
      <c r="O4" s="683"/>
      <c r="P4" s="683"/>
      <c r="Q4" s="683"/>
      <c r="R4" s="683"/>
      <c r="S4" s="683"/>
      <c r="T4" s="683"/>
      <c r="U4" s="683"/>
      <c r="V4" s="683"/>
      <c r="W4" s="683"/>
      <c r="X4" s="683"/>
      <c r="Y4" s="683"/>
      <c r="Z4" s="683"/>
      <c r="AA4" s="683"/>
      <c r="AB4" s="683"/>
      <c r="AC4" s="683"/>
      <c r="AD4" s="683"/>
      <c r="AE4" s="683"/>
      <c r="AF4" s="683"/>
      <c r="AG4" s="683"/>
      <c r="AH4" s="683"/>
      <c r="AI4" s="683"/>
      <c r="AJ4" s="684"/>
      <c r="AU4" s="1">
        <v>4</v>
      </c>
      <c r="AV4" s="1" t="s">
        <v>558</v>
      </c>
      <c r="AW4" s="1" t="s">
        <v>554</v>
      </c>
      <c r="AX4" s="1" t="s">
        <v>553</v>
      </c>
      <c r="AY4" s="1" t="s">
        <v>552</v>
      </c>
    </row>
    <row r="5" spans="1:52" ht="15.95" customHeight="1" x14ac:dyDescent="0.25">
      <c r="A5" s="688" t="s">
        <v>197</v>
      </c>
      <c r="B5" s="689"/>
      <c r="C5" s="689"/>
      <c r="D5" s="689"/>
      <c r="E5" s="689"/>
      <c r="F5" s="689"/>
      <c r="G5" s="689"/>
      <c r="H5" s="797"/>
      <c r="I5" s="797"/>
      <c r="J5" s="797"/>
      <c r="K5" s="797"/>
      <c r="L5" s="797"/>
      <c r="M5" s="797"/>
      <c r="N5" s="797"/>
      <c r="O5" s="797"/>
      <c r="P5" s="797"/>
      <c r="Q5" s="797"/>
      <c r="R5" s="797"/>
      <c r="S5" s="797"/>
      <c r="T5" s="797"/>
      <c r="U5" s="48">
        <v>1</v>
      </c>
      <c r="V5" s="689" t="s">
        <v>196</v>
      </c>
      <c r="W5" s="689"/>
      <c r="X5" s="689"/>
      <c r="Y5" s="689"/>
      <c r="Z5" s="689"/>
      <c r="AA5" s="689"/>
      <c r="AB5" s="689"/>
      <c r="AC5" s="689"/>
      <c r="AD5" s="690"/>
      <c r="AE5" s="690"/>
      <c r="AF5" s="690"/>
      <c r="AG5" s="690"/>
      <c r="AH5" s="690"/>
      <c r="AI5" s="690"/>
      <c r="AJ5" s="691"/>
      <c r="AU5" s="1">
        <v>5</v>
      </c>
      <c r="AV5" s="1" t="s">
        <v>559</v>
      </c>
      <c r="AW5" s="1" t="str">
        <f t="shared" ref="AW5:AX5" si="1">IFERROR(IF(AW2&gt;=1,AW4,""),"")</f>
        <v/>
      </c>
      <c r="AX5" s="1" t="str">
        <f t="shared" si="1"/>
        <v/>
      </c>
      <c r="AY5" s="1" t="str">
        <f>IFERROR(IF(AY2&gt;=1,AY4,""),"")</f>
        <v/>
      </c>
    </row>
    <row r="6" spans="1:52" ht="15.95" customHeight="1" x14ac:dyDescent="0.25">
      <c r="A6" s="628" t="s">
        <v>195</v>
      </c>
      <c r="B6" s="629"/>
      <c r="C6" s="629"/>
      <c r="D6" s="629"/>
      <c r="E6" s="629"/>
      <c r="F6" s="629"/>
      <c r="G6" s="629"/>
      <c r="H6" s="629"/>
      <c r="I6" s="629"/>
      <c r="J6" s="629"/>
      <c r="K6" s="629"/>
      <c r="L6" s="629"/>
      <c r="M6" s="629"/>
      <c r="N6" s="629"/>
      <c r="O6" s="629"/>
      <c r="P6" s="629"/>
      <c r="Q6" s="629"/>
      <c r="R6" s="629"/>
      <c r="S6" s="629"/>
      <c r="T6" s="630"/>
      <c r="U6" s="631" t="s">
        <v>194</v>
      </c>
      <c r="V6" s="629"/>
      <c r="W6" s="629"/>
      <c r="X6" s="629"/>
      <c r="Y6" s="629"/>
      <c r="Z6" s="629"/>
      <c r="AA6" s="629"/>
      <c r="AB6" s="629"/>
      <c r="AC6" s="629"/>
      <c r="AD6" s="629"/>
      <c r="AE6" s="629"/>
      <c r="AF6" s="629"/>
      <c r="AG6" s="629"/>
      <c r="AH6" s="629"/>
      <c r="AI6" s="629"/>
      <c r="AJ6" s="632"/>
      <c r="AU6" s="1">
        <v>6</v>
      </c>
      <c r="AV6" s="1" t="s">
        <v>560</v>
      </c>
    </row>
    <row r="7" spans="1:52" ht="15.95" customHeight="1" x14ac:dyDescent="0.25">
      <c r="A7" s="633" t="str">
        <f>HOME!E4</f>
        <v>कैलाश कुमार दवे</v>
      </c>
      <c r="B7" s="634"/>
      <c r="C7" s="634"/>
      <c r="D7" s="634"/>
      <c r="E7" s="634"/>
      <c r="F7" s="634"/>
      <c r="G7" s="634"/>
      <c r="H7" s="634"/>
      <c r="I7" s="634"/>
      <c r="J7" s="634"/>
      <c r="K7" s="634"/>
      <c r="L7" s="634"/>
      <c r="M7" s="634"/>
      <c r="N7" s="634"/>
      <c r="O7" s="634"/>
      <c r="P7" s="634"/>
      <c r="Q7" s="634"/>
      <c r="R7" s="634"/>
      <c r="S7" s="634"/>
      <c r="T7" s="635"/>
      <c r="U7" s="636" t="str">
        <f>ASSE!E3</f>
        <v/>
      </c>
      <c r="V7" s="634"/>
      <c r="W7" s="634"/>
      <c r="X7" s="634"/>
      <c r="Y7" s="634"/>
      <c r="Z7" s="634"/>
      <c r="AA7" s="634"/>
      <c r="AB7" s="634"/>
      <c r="AC7" s="634"/>
      <c r="AD7" s="634"/>
      <c r="AE7" s="634"/>
      <c r="AF7" s="634"/>
      <c r="AG7" s="634"/>
      <c r="AH7" s="634"/>
      <c r="AI7" s="634"/>
      <c r="AJ7" s="637"/>
      <c r="AU7" s="1">
        <v>7</v>
      </c>
      <c r="AV7" s="1" t="s">
        <v>561</v>
      </c>
    </row>
    <row r="8" spans="1:52" ht="15.95" customHeight="1" x14ac:dyDescent="0.25">
      <c r="A8" s="641" t="str">
        <f>HOME!E5</f>
        <v>प्रधानाचार्य</v>
      </c>
      <c r="B8" s="642"/>
      <c r="C8" s="642"/>
      <c r="D8" s="642"/>
      <c r="E8" s="642"/>
      <c r="F8" s="642"/>
      <c r="G8" s="642"/>
      <c r="H8" s="642"/>
      <c r="I8" s="642"/>
      <c r="J8" s="642"/>
      <c r="K8" s="642"/>
      <c r="L8" s="642"/>
      <c r="M8" s="642"/>
      <c r="N8" s="642"/>
      <c r="O8" s="642"/>
      <c r="P8" s="642"/>
      <c r="Q8" s="642"/>
      <c r="R8" s="642"/>
      <c r="S8" s="642"/>
      <c r="T8" s="643"/>
      <c r="U8" s="644" t="str">
        <f>ASSE!O3</f>
        <v/>
      </c>
      <c r="V8" s="642"/>
      <c r="W8" s="642"/>
      <c r="X8" s="642"/>
      <c r="Y8" s="642"/>
      <c r="Z8" s="642"/>
      <c r="AA8" s="642"/>
      <c r="AB8" s="642"/>
      <c r="AC8" s="642"/>
      <c r="AD8" s="642"/>
      <c r="AE8" s="642"/>
      <c r="AF8" s="642"/>
      <c r="AG8" s="642"/>
      <c r="AH8" s="642"/>
      <c r="AI8" s="642"/>
      <c r="AJ8" s="645"/>
      <c r="AU8" s="1">
        <v>8</v>
      </c>
      <c r="AV8" s="1" t="s">
        <v>562</v>
      </c>
    </row>
    <row r="9" spans="1:52" ht="15.95" customHeight="1" x14ac:dyDescent="0.25">
      <c r="A9" s="628" t="s">
        <v>193</v>
      </c>
      <c r="B9" s="629"/>
      <c r="C9" s="629"/>
      <c r="D9" s="629"/>
      <c r="E9" s="629"/>
      <c r="F9" s="629"/>
      <c r="G9" s="629"/>
      <c r="H9" s="629"/>
      <c r="I9" s="629"/>
      <c r="J9" s="630"/>
      <c r="K9" s="631" t="s">
        <v>192</v>
      </c>
      <c r="L9" s="629"/>
      <c r="M9" s="629"/>
      <c r="N9" s="629"/>
      <c r="O9" s="629"/>
      <c r="P9" s="629"/>
      <c r="Q9" s="629"/>
      <c r="R9" s="629"/>
      <c r="S9" s="629"/>
      <c r="T9" s="630"/>
      <c r="U9" s="631" t="s">
        <v>191</v>
      </c>
      <c r="V9" s="629"/>
      <c r="W9" s="629"/>
      <c r="X9" s="629"/>
      <c r="Y9" s="629"/>
      <c r="Z9" s="629"/>
      <c r="AA9" s="629"/>
      <c r="AB9" s="630"/>
      <c r="AC9" s="631" t="s">
        <v>190</v>
      </c>
      <c r="AD9" s="629"/>
      <c r="AE9" s="629"/>
      <c r="AF9" s="629"/>
      <c r="AG9" s="629"/>
      <c r="AH9" s="629"/>
      <c r="AI9" s="629"/>
      <c r="AJ9" s="632"/>
      <c r="AU9" s="1">
        <v>9</v>
      </c>
      <c r="AV9" s="1" t="s">
        <v>563</v>
      </c>
    </row>
    <row r="10" spans="1:52" ht="15.95" customHeight="1" x14ac:dyDescent="0.25">
      <c r="A10" s="638">
        <f>HOME!E6</f>
        <v>0</v>
      </c>
      <c r="B10" s="639"/>
      <c r="C10" s="639"/>
      <c r="D10" s="639"/>
      <c r="E10" s="639"/>
      <c r="F10" s="639"/>
      <c r="G10" s="639"/>
      <c r="H10" s="639"/>
      <c r="I10" s="639"/>
      <c r="J10" s="640"/>
      <c r="K10" s="692">
        <f>HOME!O6</f>
        <v>0</v>
      </c>
      <c r="L10" s="639"/>
      <c r="M10" s="639"/>
      <c r="N10" s="639"/>
      <c r="O10" s="639"/>
      <c r="P10" s="639"/>
      <c r="Q10" s="639"/>
      <c r="R10" s="639"/>
      <c r="S10" s="639"/>
      <c r="T10" s="640"/>
      <c r="U10" s="692" t="str">
        <f>ASSE!AF4</f>
        <v/>
      </c>
      <c r="V10" s="639"/>
      <c r="W10" s="639"/>
      <c r="X10" s="639"/>
      <c r="Y10" s="639"/>
      <c r="Z10" s="639"/>
      <c r="AA10" s="639"/>
      <c r="AB10" s="640"/>
      <c r="AC10" s="666" t="str">
        <f>IF(LEN(U7)&gt;=3,VLOOKUP(U7,EMP!P6:Q105,3,0),"")</f>
        <v/>
      </c>
      <c r="AD10" s="667"/>
      <c r="AE10" s="667"/>
      <c r="AF10" s="667"/>
      <c r="AG10" s="667"/>
      <c r="AH10" s="667"/>
      <c r="AI10" s="667"/>
      <c r="AJ10" s="693"/>
      <c r="AU10" s="1">
        <v>10</v>
      </c>
      <c r="AV10" s="1" t="s">
        <v>564</v>
      </c>
    </row>
    <row r="11" spans="1:52" ht="15.95" customHeight="1" x14ac:dyDescent="0.25">
      <c r="A11" s="628" t="s">
        <v>189</v>
      </c>
      <c r="B11" s="629"/>
      <c r="C11" s="629"/>
      <c r="D11" s="629"/>
      <c r="E11" s="629"/>
      <c r="F11" s="629"/>
      <c r="G11" s="629"/>
      <c r="H11" s="629"/>
      <c r="I11" s="629"/>
      <c r="J11" s="629"/>
      <c r="K11" s="629"/>
      <c r="L11" s="629"/>
      <c r="M11" s="629"/>
      <c r="N11" s="629"/>
      <c r="O11" s="629"/>
      <c r="P11" s="629"/>
      <c r="Q11" s="629"/>
      <c r="R11" s="629"/>
      <c r="S11" s="629"/>
      <c r="T11" s="630"/>
      <c r="U11" s="631" t="s">
        <v>188</v>
      </c>
      <c r="V11" s="629"/>
      <c r="W11" s="629"/>
      <c r="X11" s="629"/>
      <c r="Y11" s="629"/>
      <c r="Z11" s="630"/>
      <c r="AA11" s="631" t="s">
        <v>187</v>
      </c>
      <c r="AB11" s="629"/>
      <c r="AC11" s="629"/>
      <c r="AD11" s="629"/>
      <c r="AE11" s="629"/>
      <c r="AF11" s="629"/>
      <c r="AG11" s="629"/>
      <c r="AH11" s="629"/>
      <c r="AI11" s="629"/>
      <c r="AJ11" s="632"/>
      <c r="AU11" s="1">
        <v>11</v>
      </c>
      <c r="AV11" s="1" t="s">
        <v>565</v>
      </c>
    </row>
    <row r="12" spans="1:52" ht="15.95" customHeight="1" x14ac:dyDescent="0.25">
      <c r="A12" s="628" t="s">
        <v>186</v>
      </c>
      <c r="B12" s="629"/>
      <c r="C12" s="831" t="s">
        <v>185</v>
      </c>
      <c r="D12" s="831"/>
      <c r="E12" s="831"/>
      <c r="F12" s="831"/>
      <c r="G12" s="831"/>
      <c r="H12" s="831"/>
      <c r="I12" s="831"/>
      <c r="J12" s="831"/>
      <c r="K12" s="831"/>
      <c r="L12" s="831"/>
      <c r="M12" s="831"/>
      <c r="N12" s="831"/>
      <c r="O12" s="831"/>
      <c r="P12" s="831"/>
      <c r="Q12" s="831"/>
      <c r="R12" s="831"/>
      <c r="S12" s="831"/>
      <c r="T12" s="837"/>
      <c r="U12" s="820" t="s">
        <v>233</v>
      </c>
      <c r="V12" s="821"/>
      <c r="W12" s="821"/>
      <c r="X12" s="821"/>
      <c r="Y12" s="821"/>
      <c r="Z12" s="822"/>
      <c r="AA12" s="631" t="s">
        <v>184</v>
      </c>
      <c r="AB12" s="629"/>
      <c r="AC12" s="629"/>
      <c r="AD12" s="629"/>
      <c r="AE12" s="630"/>
      <c r="AF12" s="631" t="s">
        <v>183</v>
      </c>
      <c r="AG12" s="629"/>
      <c r="AH12" s="629"/>
      <c r="AI12" s="629"/>
      <c r="AJ12" s="632"/>
      <c r="AU12" s="1">
        <v>12</v>
      </c>
      <c r="AV12" s="1" t="s">
        <v>566</v>
      </c>
    </row>
    <row r="13" spans="1:52" ht="15.95" customHeight="1" x14ac:dyDescent="0.25">
      <c r="A13" s="669" t="s">
        <v>182</v>
      </c>
      <c r="B13" s="659"/>
      <c r="C13" s="667" t="s">
        <v>226</v>
      </c>
      <c r="D13" s="667"/>
      <c r="E13" s="667"/>
      <c r="F13" s="667"/>
      <c r="G13" s="667"/>
      <c r="H13" s="667"/>
      <c r="I13" s="667"/>
      <c r="J13" s="667"/>
      <c r="K13" s="668"/>
      <c r="L13" s="658" t="s">
        <v>181</v>
      </c>
      <c r="M13" s="659"/>
      <c r="N13" s="659"/>
      <c r="O13" s="660"/>
      <c r="P13" s="666"/>
      <c r="Q13" s="667"/>
      <c r="R13" s="667"/>
      <c r="S13" s="667"/>
      <c r="T13" s="668"/>
      <c r="U13" s="823"/>
      <c r="V13" s="824"/>
      <c r="W13" s="824"/>
      <c r="X13" s="824"/>
      <c r="Y13" s="824"/>
      <c r="Z13" s="825"/>
      <c r="AA13" s="826">
        <v>43891</v>
      </c>
      <c r="AB13" s="827"/>
      <c r="AC13" s="827"/>
      <c r="AD13" s="827"/>
      <c r="AE13" s="828"/>
      <c r="AF13" s="826">
        <v>44255</v>
      </c>
      <c r="AG13" s="827"/>
      <c r="AH13" s="827"/>
      <c r="AI13" s="827"/>
      <c r="AJ13" s="828"/>
      <c r="AU13" s="1">
        <v>13</v>
      </c>
      <c r="AV13" s="1" t="s">
        <v>567</v>
      </c>
    </row>
    <row r="14" spans="1:52" ht="15.95" customHeight="1" x14ac:dyDescent="0.25">
      <c r="A14" s="628" t="s">
        <v>180</v>
      </c>
      <c r="B14" s="629"/>
      <c r="C14" s="629"/>
      <c r="D14" s="629"/>
      <c r="E14" s="629"/>
      <c r="F14" s="629"/>
      <c r="G14" s="629"/>
      <c r="H14" s="629"/>
      <c r="I14" s="629"/>
      <c r="J14" s="629"/>
      <c r="K14" s="629"/>
      <c r="L14" s="629"/>
      <c r="M14" s="629"/>
      <c r="N14" s="629"/>
      <c r="O14" s="629"/>
      <c r="P14" s="629"/>
      <c r="Q14" s="629"/>
      <c r="R14" s="629"/>
      <c r="S14" s="629"/>
      <c r="T14" s="629"/>
      <c r="U14" s="629"/>
      <c r="V14" s="629"/>
      <c r="W14" s="629"/>
      <c r="X14" s="629"/>
      <c r="Y14" s="629"/>
      <c r="Z14" s="629"/>
      <c r="AA14" s="629"/>
      <c r="AB14" s="629"/>
      <c r="AC14" s="629"/>
      <c r="AD14" s="629"/>
      <c r="AE14" s="629"/>
      <c r="AF14" s="629"/>
      <c r="AG14" s="629"/>
      <c r="AH14" s="629"/>
      <c r="AI14" s="629"/>
      <c r="AJ14" s="632"/>
      <c r="AU14" s="1">
        <v>14</v>
      </c>
      <c r="AV14" s="1" t="s">
        <v>568</v>
      </c>
    </row>
    <row r="15" spans="1:52" ht="15.95" customHeight="1" x14ac:dyDescent="0.25">
      <c r="A15" s="661" t="s">
        <v>179</v>
      </c>
      <c r="B15" s="662"/>
      <c r="C15" s="663"/>
      <c r="D15" s="646" t="s">
        <v>178</v>
      </c>
      <c r="E15" s="647"/>
      <c r="F15" s="647"/>
      <c r="G15" s="647"/>
      <c r="H15" s="647"/>
      <c r="I15" s="647"/>
      <c r="J15" s="647"/>
      <c r="K15" s="647"/>
      <c r="L15" s="647"/>
      <c r="M15" s="647"/>
      <c r="N15" s="647"/>
      <c r="O15" s="664"/>
      <c r="P15" s="652" t="s">
        <v>177</v>
      </c>
      <c r="Q15" s="653"/>
      <c r="R15" s="653"/>
      <c r="S15" s="653"/>
      <c r="T15" s="653"/>
      <c r="U15" s="653"/>
      <c r="V15" s="654"/>
      <c r="W15" s="652" t="s">
        <v>176</v>
      </c>
      <c r="X15" s="653"/>
      <c r="Y15" s="653"/>
      <c r="Z15" s="653"/>
      <c r="AA15" s="653"/>
      <c r="AB15" s="653"/>
      <c r="AC15" s="654"/>
      <c r="AD15" s="646" t="s">
        <v>175</v>
      </c>
      <c r="AE15" s="647"/>
      <c r="AF15" s="647"/>
      <c r="AG15" s="647"/>
      <c r="AH15" s="647"/>
      <c r="AI15" s="647"/>
      <c r="AJ15" s="648"/>
      <c r="AU15" s="1">
        <v>15</v>
      </c>
      <c r="AV15" s="1" t="s">
        <v>569</v>
      </c>
    </row>
    <row r="16" spans="1:52" ht="15.95" customHeight="1" x14ac:dyDescent="0.25">
      <c r="A16" s="641"/>
      <c r="B16" s="642"/>
      <c r="C16" s="643"/>
      <c r="D16" s="649"/>
      <c r="E16" s="650"/>
      <c r="F16" s="650"/>
      <c r="G16" s="650"/>
      <c r="H16" s="650"/>
      <c r="I16" s="650"/>
      <c r="J16" s="650"/>
      <c r="K16" s="650"/>
      <c r="L16" s="650"/>
      <c r="M16" s="650"/>
      <c r="N16" s="650"/>
      <c r="O16" s="665"/>
      <c r="P16" s="655"/>
      <c r="Q16" s="656"/>
      <c r="R16" s="656"/>
      <c r="S16" s="656"/>
      <c r="T16" s="656"/>
      <c r="U16" s="656"/>
      <c r="V16" s="657"/>
      <c r="W16" s="655"/>
      <c r="X16" s="656"/>
      <c r="Y16" s="656"/>
      <c r="Z16" s="656"/>
      <c r="AA16" s="656"/>
      <c r="AB16" s="656"/>
      <c r="AC16" s="657"/>
      <c r="AD16" s="649"/>
      <c r="AE16" s="650"/>
      <c r="AF16" s="650"/>
      <c r="AG16" s="650"/>
      <c r="AH16" s="650"/>
      <c r="AI16" s="650"/>
      <c r="AJ16" s="651"/>
      <c r="AU16" s="1">
        <v>16</v>
      </c>
      <c r="AV16" s="1" t="s">
        <v>570</v>
      </c>
    </row>
    <row r="17" spans="1:48" ht="15.95" customHeight="1" x14ac:dyDescent="0.25">
      <c r="A17" s="669" t="s">
        <v>174</v>
      </c>
      <c r="B17" s="659"/>
      <c r="C17" s="660"/>
      <c r="D17" s="631"/>
      <c r="E17" s="629"/>
      <c r="F17" s="629"/>
      <c r="G17" s="629"/>
      <c r="H17" s="629"/>
      <c r="I17" s="629"/>
      <c r="J17" s="629"/>
      <c r="K17" s="629"/>
      <c r="L17" s="629"/>
      <c r="M17" s="629"/>
      <c r="N17" s="629"/>
      <c r="O17" s="630"/>
      <c r="P17" s="673"/>
      <c r="Q17" s="674"/>
      <c r="R17" s="674"/>
      <c r="S17" s="674"/>
      <c r="T17" s="674"/>
      <c r="U17" s="674"/>
      <c r="V17" s="675"/>
      <c r="W17" s="673">
        <f>IFERROR(IF(LEN($U$7)&gt;=3,SUMIFS(#REF!,#REF!,U7),0),0)</f>
        <v>0</v>
      </c>
      <c r="X17" s="674"/>
      <c r="Y17" s="674"/>
      <c r="Z17" s="674"/>
      <c r="AA17" s="674"/>
      <c r="AB17" s="674"/>
      <c r="AC17" s="675"/>
      <c r="AD17" s="673">
        <v>0</v>
      </c>
      <c r="AE17" s="674"/>
      <c r="AF17" s="674"/>
      <c r="AG17" s="674"/>
      <c r="AH17" s="674"/>
      <c r="AI17" s="674"/>
      <c r="AJ17" s="694"/>
      <c r="AU17" s="1">
        <v>17</v>
      </c>
      <c r="AV17" s="1" t="s">
        <v>571</v>
      </c>
    </row>
    <row r="18" spans="1:48" ht="15.95" customHeight="1" x14ac:dyDescent="0.25">
      <c r="A18" s="669" t="s">
        <v>173</v>
      </c>
      <c r="B18" s="659"/>
      <c r="C18" s="660"/>
      <c r="D18" s="631"/>
      <c r="E18" s="629"/>
      <c r="F18" s="629"/>
      <c r="G18" s="629"/>
      <c r="H18" s="629"/>
      <c r="I18" s="629"/>
      <c r="J18" s="629"/>
      <c r="K18" s="629"/>
      <c r="L18" s="629"/>
      <c r="M18" s="629"/>
      <c r="N18" s="629"/>
      <c r="O18" s="630"/>
      <c r="P18" s="673"/>
      <c r="Q18" s="674"/>
      <c r="R18" s="674"/>
      <c r="S18" s="674"/>
      <c r="T18" s="674"/>
      <c r="U18" s="674"/>
      <c r="V18" s="675"/>
      <c r="W18" s="673">
        <f>IFERROR(IF(LEN($U$7)&gt;=3,SUMIFS(#REF!,#REF!,U7),0),0)</f>
        <v>0</v>
      </c>
      <c r="X18" s="674"/>
      <c r="Y18" s="674"/>
      <c r="Z18" s="674"/>
      <c r="AA18" s="674"/>
      <c r="AB18" s="674"/>
      <c r="AC18" s="675"/>
      <c r="AD18" s="673">
        <v>0</v>
      </c>
      <c r="AE18" s="674"/>
      <c r="AF18" s="674"/>
      <c r="AG18" s="674"/>
      <c r="AH18" s="674"/>
      <c r="AI18" s="674"/>
      <c r="AJ18" s="694"/>
      <c r="AU18" s="1">
        <v>18</v>
      </c>
      <c r="AV18" s="1" t="s">
        <v>572</v>
      </c>
    </row>
    <row r="19" spans="1:48" ht="15.95" customHeight="1" x14ac:dyDescent="0.25">
      <c r="A19" s="669" t="s">
        <v>172</v>
      </c>
      <c r="B19" s="659"/>
      <c r="C19" s="660"/>
      <c r="D19" s="631"/>
      <c r="E19" s="629"/>
      <c r="F19" s="629"/>
      <c r="G19" s="629"/>
      <c r="H19" s="629"/>
      <c r="I19" s="629"/>
      <c r="J19" s="629"/>
      <c r="K19" s="629"/>
      <c r="L19" s="629"/>
      <c r="M19" s="629"/>
      <c r="N19" s="629"/>
      <c r="O19" s="630"/>
      <c r="P19" s="673"/>
      <c r="Q19" s="674"/>
      <c r="R19" s="674"/>
      <c r="S19" s="674"/>
      <c r="T19" s="674"/>
      <c r="U19" s="674"/>
      <c r="V19" s="675"/>
      <c r="W19" s="673">
        <f>IFERROR(IF(LEN($U$7)&gt;=3,SUMIFS(#REF!,#REF!,U7),0),0)</f>
        <v>0</v>
      </c>
      <c r="X19" s="674"/>
      <c r="Y19" s="674"/>
      <c r="Z19" s="674"/>
      <c r="AA19" s="674"/>
      <c r="AB19" s="674"/>
      <c r="AC19" s="675"/>
      <c r="AD19" s="673">
        <v>0</v>
      </c>
      <c r="AE19" s="674"/>
      <c r="AF19" s="674"/>
      <c r="AG19" s="674"/>
      <c r="AH19" s="674"/>
      <c r="AI19" s="674"/>
      <c r="AJ19" s="694"/>
      <c r="AU19" s="1">
        <v>19</v>
      </c>
      <c r="AV19" s="1" t="s">
        <v>573</v>
      </c>
    </row>
    <row r="20" spans="1:48" ht="15.95" customHeight="1" x14ac:dyDescent="0.25">
      <c r="A20" s="669" t="s">
        <v>171</v>
      </c>
      <c r="B20" s="659"/>
      <c r="C20" s="660"/>
      <c r="D20" s="631"/>
      <c r="E20" s="629"/>
      <c r="F20" s="629"/>
      <c r="G20" s="629"/>
      <c r="H20" s="629"/>
      <c r="I20" s="629"/>
      <c r="J20" s="629"/>
      <c r="K20" s="629"/>
      <c r="L20" s="629"/>
      <c r="M20" s="629"/>
      <c r="N20" s="629"/>
      <c r="O20" s="630"/>
      <c r="P20" s="673"/>
      <c r="Q20" s="674"/>
      <c r="R20" s="674"/>
      <c r="S20" s="674"/>
      <c r="T20" s="674"/>
      <c r="U20" s="674"/>
      <c r="V20" s="675"/>
      <c r="W20" s="673">
        <f>IFERROR(IF(LEN($U$7)&gt;=3,SUMIFS(#REF!,#REF!,U7),0),0)</f>
        <v>0</v>
      </c>
      <c r="X20" s="674"/>
      <c r="Y20" s="674"/>
      <c r="Z20" s="674"/>
      <c r="AA20" s="674"/>
      <c r="AB20" s="674"/>
      <c r="AC20" s="675"/>
      <c r="AD20" s="673">
        <v>0</v>
      </c>
      <c r="AE20" s="674"/>
      <c r="AF20" s="674"/>
      <c r="AG20" s="674"/>
      <c r="AH20" s="674"/>
      <c r="AI20" s="674"/>
      <c r="AJ20" s="694"/>
      <c r="AU20" s="1">
        <v>20</v>
      </c>
      <c r="AV20" s="1" t="s">
        <v>574</v>
      </c>
    </row>
    <row r="21" spans="1:48" ht="15.95" customHeight="1" x14ac:dyDescent="0.25">
      <c r="A21" s="695" t="s">
        <v>25</v>
      </c>
      <c r="B21" s="696"/>
      <c r="C21" s="696"/>
      <c r="D21" s="696"/>
      <c r="E21" s="696"/>
      <c r="F21" s="696"/>
      <c r="G21" s="696"/>
      <c r="H21" s="696"/>
      <c r="I21" s="696"/>
      <c r="J21" s="696"/>
      <c r="K21" s="696"/>
      <c r="L21" s="696"/>
      <c r="M21" s="696"/>
      <c r="N21" s="696"/>
      <c r="O21" s="697"/>
      <c r="P21" s="670">
        <v>0</v>
      </c>
      <c r="Q21" s="671"/>
      <c r="R21" s="671"/>
      <c r="S21" s="671"/>
      <c r="T21" s="671"/>
      <c r="U21" s="671"/>
      <c r="V21" s="672"/>
      <c r="W21" s="670">
        <f>SUM(W17:AC20)</f>
        <v>0</v>
      </c>
      <c r="X21" s="671"/>
      <c r="Y21" s="671"/>
      <c r="Z21" s="671"/>
      <c r="AA21" s="671"/>
      <c r="AB21" s="671"/>
      <c r="AC21" s="672"/>
      <c r="AD21" s="670">
        <v>0</v>
      </c>
      <c r="AE21" s="671"/>
      <c r="AF21" s="671"/>
      <c r="AG21" s="671"/>
      <c r="AH21" s="671"/>
      <c r="AI21" s="671"/>
      <c r="AJ21" s="712"/>
      <c r="AU21" s="1">
        <v>21</v>
      </c>
      <c r="AV21" s="1" t="s">
        <v>575</v>
      </c>
    </row>
    <row r="22" spans="1:48" ht="15.95" customHeight="1" x14ac:dyDescent="0.25">
      <c r="A22" s="698" t="s">
        <v>170</v>
      </c>
      <c r="B22" s="699"/>
      <c r="C22" s="699"/>
      <c r="D22" s="699"/>
      <c r="E22" s="699"/>
      <c r="F22" s="699"/>
      <c r="G22" s="699"/>
      <c r="H22" s="699"/>
      <c r="I22" s="699"/>
      <c r="J22" s="699"/>
      <c r="K22" s="699"/>
      <c r="L22" s="699"/>
      <c r="M22" s="699"/>
      <c r="N22" s="699"/>
      <c r="O22" s="699"/>
      <c r="P22" s="699"/>
      <c r="Q22" s="699"/>
      <c r="R22" s="699"/>
      <c r="S22" s="699"/>
      <c r="T22" s="699"/>
      <c r="U22" s="699"/>
      <c r="V22" s="699"/>
      <c r="W22" s="699"/>
      <c r="X22" s="699"/>
      <c r="Y22" s="699"/>
      <c r="Z22" s="699"/>
      <c r="AA22" s="699"/>
      <c r="AB22" s="699"/>
      <c r="AC22" s="699"/>
      <c r="AD22" s="699"/>
      <c r="AE22" s="699"/>
      <c r="AF22" s="699"/>
      <c r="AG22" s="699"/>
      <c r="AH22" s="699"/>
      <c r="AI22" s="699"/>
      <c r="AJ22" s="700"/>
      <c r="AU22" s="1">
        <v>22</v>
      </c>
      <c r="AV22" s="1" t="s">
        <v>576</v>
      </c>
    </row>
    <row r="23" spans="1:48" ht="15.95" customHeight="1" x14ac:dyDescent="0.25">
      <c r="A23" s="701" t="s">
        <v>169</v>
      </c>
      <c r="B23" s="702"/>
      <c r="C23" s="702"/>
      <c r="D23" s="702"/>
      <c r="E23" s="702"/>
      <c r="F23" s="702"/>
      <c r="G23" s="702"/>
      <c r="H23" s="702"/>
      <c r="I23" s="702"/>
      <c r="J23" s="702"/>
      <c r="K23" s="702"/>
      <c r="L23" s="702"/>
      <c r="M23" s="702"/>
      <c r="N23" s="702"/>
      <c r="O23" s="702"/>
      <c r="P23" s="702"/>
      <c r="Q23" s="702"/>
      <c r="R23" s="702"/>
      <c r="S23" s="702"/>
      <c r="T23" s="702"/>
      <c r="U23" s="702"/>
      <c r="V23" s="702"/>
      <c r="W23" s="702"/>
      <c r="X23" s="702"/>
      <c r="Y23" s="702"/>
      <c r="Z23" s="702"/>
      <c r="AA23" s="702"/>
      <c r="AB23" s="702"/>
      <c r="AC23" s="702"/>
      <c r="AD23" s="702"/>
      <c r="AE23" s="702"/>
      <c r="AF23" s="702"/>
      <c r="AG23" s="702"/>
      <c r="AH23" s="702"/>
      <c r="AI23" s="702"/>
      <c r="AJ23" s="703"/>
      <c r="AU23" s="1">
        <v>23</v>
      </c>
      <c r="AV23" s="1" t="s">
        <v>577</v>
      </c>
    </row>
    <row r="24" spans="1:48" ht="15.95" customHeight="1" x14ac:dyDescent="0.25">
      <c r="A24" s="706" t="s">
        <v>40</v>
      </c>
      <c r="B24" s="707"/>
      <c r="C24" s="708"/>
      <c r="D24" s="652" t="s">
        <v>168</v>
      </c>
      <c r="E24" s="653"/>
      <c r="F24" s="653"/>
      <c r="G24" s="653"/>
      <c r="H24" s="653"/>
      <c r="I24" s="653"/>
      <c r="J24" s="654"/>
      <c r="K24" s="652" t="s">
        <v>167</v>
      </c>
      <c r="L24" s="653"/>
      <c r="M24" s="653"/>
      <c r="N24" s="653"/>
      <c r="O24" s="653"/>
      <c r="P24" s="654"/>
      <c r="Q24" s="646" t="s">
        <v>166</v>
      </c>
      <c r="R24" s="647"/>
      <c r="S24" s="647"/>
      <c r="T24" s="647"/>
      <c r="U24" s="647"/>
      <c r="V24" s="647"/>
      <c r="W24" s="664"/>
      <c r="X24" s="652" t="s">
        <v>165</v>
      </c>
      <c r="Y24" s="653"/>
      <c r="Z24" s="653"/>
      <c r="AA24" s="653"/>
      <c r="AB24" s="653"/>
      <c r="AC24" s="654"/>
      <c r="AD24" s="652" t="s">
        <v>164</v>
      </c>
      <c r="AE24" s="653"/>
      <c r="AF24" s="653"/>
      <c r="AG24" s="653"/>
      <c r="AH24" s="653"/>
      <c r="AI24" s="653"/>
      <c r="AJ24" s="704"/>
      <c r="AU24" s="1">
        <v>24</v>
      </c>
      <c r="AV24" s="1" t="s">
        <v>578</v>
      </c>
    </row>
    <row r="25" spans="1:48" ht="21.75" customHeight="1" x14ac:dyDescent="0.25">
      <c r="A25" s="709"/>
      <c r="B25" s="710"/>
      <c r="C25" s="711"/>
      <c r="D25" s="655"/>
      <c r="E25" s="656"/>
      <c r="F25" s="656"/>
      <c r="G25" s="656"/>
      <c r="H25" s="656"/>
      <c r="I25" s="656"/>
      <c r="J25" s="657"/>
      <c r="K25" s="655"/>
      <c r="L25" s="656"/>
      <c r="M25" s="656"/>
      <c r="N25" s="656"/>
      <c r="O25" s="656"/>
      <c r="P25" s="657"/>
      <c r="Q25" s="649"/>
      <c r="R25" s="650"/>
      <c r="S25" s="650"/>
      <c r="T25" s="650"/>
      <c r="U25" s="650"/>
      <c r="V25" s="650"/>
      <c r="W25" s="665"/>
      <c r="X25" s="655"/>
      <c r="Y25" s="656"/>
      <c r="Z25" s="656"/>
      <c r="AA25" s="656"/>
      <c r="AB25" s="656"/>
      <c r="AC25" s="657"/>
      <c r="AD25" s="655"/>
      <c r="AE25" s="656"/>
      <c r="AF25" s="656"/>
      <c r="AG25" s="656"/>
      <c r="AH25" s="656"/>
      <c r="AI25" s="656"/>
      <c r="AJ25" s="705"/>
      <c r="AU25" s="1">
        <v>25</v>
      </c>
      <c r="AV25" s="1" t="s">
        <v>579</v>
      </c>
    </row>
    <row r="26" spans="1:48" ht="15.95" customHeight="1" x14ac:dyDescent="0.25">
      <c r="A26" s="628">
        <v>1</v>
      </c>
      <c r="B26" s="629"/>
      <c r="C26" s="630"/>
      <c r="D26" s="673">
        <f>IFERROR(IF($AK$1&gt;=1,VLOOKUP($AK$1,DED!$G$10:$DA$209,AK26,0),0),0)</f>
        <v>0</v>
      </c>
      <c r="E26" s="674"/>
      <c r="F26" s="674"/>
      <c r="G26" s="674"/>
      <c r="H26" s="674"/>
      <c r="I26" s="674"/>
      <c r="J26" s="675"/>
      <c r="K26" s="631"/>
      <c r="L26" s="629"/>
      <c r="M26" s="629"/>
      <c r="N26" s="629"/>
      <c r="O26" s="629"/>
      <c r="P26" s="630"/>
      <c r="Q26" s="631"/>
      <c r="R26" s="629"/>
      <c r="S26" s="629"/>
      <c r="T26" s="629"/>
      <c r="U26" s="629"/>
      <c r="V26" s="629"/>
      <c r="W26" s="630"/>
      <c r="X26" s="676">
        <f>IFERROR(IF($AM$23&gt;=A26,(IF(AM26&gt;=1,VLOOKUP(AM26,#REF!,31,0),0)),0),0)</f>
        <v>0</v>
      </c>
      <c r="Y26" s="677"/>
      <c r="Z26" s="677"/>
      <c r="AA26" s="677"/>
      <c r="AB26" s="677"/>
      <c r="AC26" s="678"/>
      <c r="AD26" s="631"/>
      <c r="AE26" s="629"/>
      <c r="AF26" s="629"/>
      <c r="AG26" s="629"/>
      <c r="AH26" s="629"/>
      <c r="AI26" s="629"/>
      <c r="AJ26" s="632"/>
      <c r="AK26" s="1">
        <v>88</v>
      </c>
      <c r="AU26" s="1">
        <v>26</v>
      </c>
      <c r="AV26" s="1" t="s">
        <v>580</v>
      </c>
    </row>
    <row r="27" spans="1:48" ht="15.95" customHeight="1" x14ac:dyDescent="0.25">
      <c r="A27" s="628">
        <v>2</v>
      </c>
      <c r="B27" s="629"/>
      <c r="C27" s="630"/>
      <c r="D27" s="673">
        <f>IFERROR(IF($AK$1&gt;=1,VLOOKUP($AK$1,DED!$G$10:$DA$209,AK27,0),0),0)</f>
        <v>0</v>
      </c>
      <c r="E27" s="674"/>
      <c r="F27" s="674"/>
      <c r="G27" s="674"/>
      <c r="H27" s="674"/>
      <c r="I27" s="674"/>
      <c r="J27" s="675"/>
      <c r="K27" s="631"/>
      <c r="L27" s="629"/>
      <c r="M27" s="629"/>
      <c r="N27" s="629"/>
      <c r="O27" s="629"/>
      <c r="P27" s="630"/>
      <c r="Q27" s="631"/>
      <c r="R27" s="629"/>
      <c r="S27" s="629"/>
      <c r="T27" s="629"/>
      <c r="U27" s="629"/>
      <c r="V27" s="629"/>
      <c r="W27" s="630"/>
      <c r="X27" s="676">
        <f>IFERROR(IF($AM$23&gt;=A27,(IF(AM27&gt;=1,VLOOKUP(AM27,#REF!,31,0),0)),0),0)</f>
        <v>0</v>
      </c>
      <c r="Y27" s="677"/>
      <c r="Z27" s="677"/>
      <c r="AA27" s="677"/>
      <c r="AB27" s="677"/>
      <c r="AC27" s="678"/>
      <c r="AD27" s="631"/>
      <c r="AE27" s="629"/>
      <c r="AF27" s="629"/>
      <c r="AG27" s="629"/>
      <c r="AH27" s="629"/>
      <c r="AI27" s="629"/>
      <c r="AJ27" s="632"/>
      <c r="AK27" s="1">
        <v>89</v>
      </c>
      <c r="AU27" s="1">
        <v>27</v>
      </c>
      <c r="AV27" s="1" t="s">
        <v>581</v>
      </c>
    </row>
    <row r="28" spans="1:48" ht="15.95" customHeight="1" x14ac:dyDescent="0.25">
      <c r="A28" s="628">
        <v>3</v>
      </c>
      <c r="B28" s="629"/>
      <c r="C28" s="630"/>
      <c r="D28" s="673">
        <f>IFERROR(IF($AK$1&gt;=1,VLOOKUP($AK$1,DED!$G$10:$DA$209,AK28,0),0),0)</f>
        <v>0</v>
      </c>
      <c r="E28" s="674"/>
      <c r="F28" s="674"/>
      <c r="G28" s="674"/>
      <c r="H28" s="674"/>
      <c r="I28" s="674"/>
      <c r="J28" s="675"/>
      <c r="K28" s="631"/>
      <c r="L28" s="629"/>
      <c r="M28" s="629"/>
      <c r="N28" s="629"/>
      <c r="O28" s="629"/>
      <c r="P28" s="630"/>
      <c r="Q28" s="631"/>
      <c r="R28" s="629"/>
      <c r="S28" s="629"/>
      <c r="T28" s="629"/>
      <c r="U28" s="629"/>
      <c r="V28" s="629"/>
      <c r="W28" s="630"/>
      <c r="X28" s="676">
        <f>IFERROR(IF($AM$23&gt;=A28,(IF(AM28&gt;=1,VLOOKUP(AM28,#REF!,31,0),0)),0),0)</f>
        <v>0</v>
      </c>
      <c r="Y28" s="677"/>
      <c r="Z28" s="677"/>
      <c r="AA28" s="677"/>
      <c r="AB28" s="677"/>
      <c r="AC28" s="678"/>
      <c r="AD28" s="631"/>
      <c r="AE28" s="629"/>
      <c r="AF28" s="629"/>
      <c r="AG28" s="629"/>
      <c r="AH28" s="629"/>
      <c r="AI28" s="629"/>
      <c r="AJ28" s="632"/>
      <c r="AK28" s="1">
        <v>90</v>
      </c>
      <c r="AU28" s="1">
        <v>28</v>
      </c>
      <c r="AV28" s="1" t="s">
        <v>582</v>
      </c>
    </row>
    <row r="29" spans="1:48" ht="15.95" customHeight="1" x14ac:dyDescent="0.25">
      <c r="A29" s="628">
        <v>4</v>
      </c>
      <c r="B29" s="629"/>
      <c r="C29" s="630"/>
      <c r="D29" s="673">
        <f>IFERROR(IF($AK$1&gt;=1,VLOOKUP($AK$1,DED!$G$10:$DA$209,AK29,0),0),0)</f>
        <v>0</v>
      </c>
      <c r="E29" s="674"/>
      <c r="F29" s="674"/>
      <c r="G29" s="674"/>
      <c r="H29" s="674"/>
      <c r="I29" s="674"/>
      <c r="J29" s="675"/>
      <c r="K29" s="631"/>
      <c r="L29" s="629"/>
      <c r="M29" s="629"/>
      <c r="N29" s="629"/>
      <c r="O29" s="629"/>
      <c r="P29" s="630"/>
      <c r="Q29" s="631"/>
      <c r="R29" s="629"/>
      <c r="S29" s="629"/>
      <c r="T29" s="629"/>
      <c r="U29" s="629"/>
      <c r="V29" s="629"/>
      <c r="W29" s="630"/>
      <c r="X29" s="676">
        <f>IFERROR(IF($AM$23&gt;=A29,(IF(AM29&gt;=1,VLOOKUP(AM29,#REF!,31,0),0)),0),0)</f>
        <v>0</v>
      </c>
      <c r="Y29" s="677"/>
      <c r="Z29" s="677"/>
      <c r="AA29" s="677"/>
      <c r="AB29" s="677"/>
      <c r="AC29" s="678"/>
      <c r="AD29" s="631"/>
      <c r="AE29" s="629"/>
      <c r="AF29" s="629"/>
      <c r="AG29" s="629"/>
      <c r="AH29" s="629"/>
      <c r="AI29" s="629"/>
      <c r="AJ29" s="632"/>
      <c r="AK29" s="1">
        <v>91</v>
      </c>
      <c r="AU29" s="1">
        <v>29</v>
      </c>
      <c r="AV29" s="1" t="s">
        <v>583</v>
      </c>
    </row>
    <row r="30" spans="1:48" ht="15.95" customHeight="1" x14ac:dyDescent="0.25">
      <c r="A30" s="628">
        <v>5</v>
      </c>
      <c r="B30" s="629"/>
      <c r="C30" s="630"/>
      <c r="D30" s="673">
        <f>IFERROR(IF($AK$1&gt;=1,VLOOKUP($AK$1,DED!$G$10:$DA$209,AK30,0),0),0)</f>
        <v>0</v>
      </c>
      <c r="E30" s="674"/>
      <c r="F30" s="674"/>
      <c r="G30" s="674"/>
      <c r="H30" s="674"/>
      <c r="I30" s="674"/>
      <c r="J30" s="675"/>
      <c r="K30" s="631"/>
      <c r="L30" s="629"/>
      <c r="M30" s="629"/>
      <c r="N30" s="629"/>
      <c r="O30" s="629"/>
      <c r="P30" s="630"/>
      <c r="Q30" s="631"/>
      <c r="R30" s="629"/>
      <c r="S30" s="629"/>
      <c r="T30" s="629"/>
      <c r="U30" s="629"/>
      <c r="V30" s="629"/>
      <c r="W30" s="630"/>
      <c r="X30" s="676">
        <f>IFERROR(IF($AM$23&gt;=A30,(IF(AM30&gt;=1,VLOOKUP(AM30,#REF!,31,0),0)),0),0)</f>
        <v>0</v>
      </c>
      <c r="Y30" s="677"/>
      <c r="Z30" s="677"/>
      <c r="AA30" s="677"/>
      <c r="AB30" s="677"/>
      <c r="AC30" s="678"/>
      <c r="AD30" s="631"/>
      <c r="AE30" s="629"/>
      <c r="AF30" s="629"/>
      <c r="AG30" s="629"/>
      <c r="AH30" s="629"/>
      <c r="AI30" s="629"/>
      <c r="AJ30" s="632"/>
      <c r="AK30" s="1">
        <v>92</v>
      </c>
      <c r="AU30" s="1">
        <v>30</v>
      </c>
      <c r="AV30" s="1" t="s">
        <v>584</v>
      </c>
    </row>
    <row r="31" spans="1:48" ht="15.95" customHeight="1" x14ac:dyDescent="0.25">
      <c r="A31" s="628">
        <v>6</v>
      </c>
      <c r="B31" s="629"/>
      <c r="C31" s="630"/>
      <c r="D31" s="673">
        <f>IFERROR(IF($AK$1&gt;=1,VLOOKUP($AK$1,DED!$G$10:$DA$209,AK31,0),0),0)</f>
        <v>0</v>
      </c>
      <c r="E31" s="674"/>
      <c r="F31" s="674"/>
      <c r="G31" s="674"/>
      <c r="H31" s="674"/>
      <c r="I31" s="674"/>
      <c r="J31" s="675"/>
      <c r="K31" s="631"/>
      <c r="L31" s="629"/>
      <c r="M31" s="629"/>
      <c r="N31" s="629"/>
      <c r="O31" s="629"/>
      <c r="P31" s="630"/>
      <c r="Q31" s="631"/>
      <c r="R31" s="629"/>
      <c r="S31" s="629"/>
      <c r="T31" s="629"/>
      <c r="U31" s="629"/>
      <c r="V31" s="629"/>
      <c r="W31" s="630"/>
      <c r="X31" s="676">
        <f>IFERROR(IF($AM$23&gt;=A31,(IF(AM31&gt;=1,VLOOKUP(AM31,#REF!,31,0),0)),0),0)</f>
        <v>0</v>
      </c>
      <c r="Y31" s="677"/>
      <c r="Z31" s="677"/>
      <c r="AA31" s="677"/>
      <c r="AB31" s="677"/>
      <c r="AC31" s="678"/>
      <c r="AD31" s="631"/>
      <c r="AE31" s="629"/>
      <c r="AF31" s="629"/>
      <c r="AG31" s="629"/>
      <c r="AH31" s="629"/>
      <c r="AI31" s="629"/>
      <c r="AJ31" s="632"/>
      <c r="AK31" s="1">
        <v>93</v>
      </c>
      <c r="AU31" s="1">
        <v>31</v>
      </c>
      <c r="AV31" s="1" t="s">
        <v>585</v>
      </c>
    </row>
    <row r="32" spans="1:48" ht="15.95" customHeight="1" x14ac:dyDescent="0.25">
      <c r="A32" s="628">
        <v>7</v>
      </c>
      <c r="B32" s="629"/>
      <c r="C32" s="630"/>
      <c r="D32" s="673">
        <f>IFERROR(IF($AK$1&gt;=1,VLOOKUP($AK$1,DED!$G$10:$DA$209,AK32,0),0),0)</f>
        <v>0</v>
      </c>
      <c r="E32" s="674"/>
      <c r="F32" s="674"/>
      <c r="G32" s="674"/>
      <c r="H32" s="674"/>
      <c r="I32" s="674"/>
      <c r="J32" s="675"/>
      <c r="K32" s="631"/>
      <c r="L32" s="629"/>
      <c r="M32" s="629"/>
      <c r="N32" s="629"/>
      <c r="O32" s="629"/>
      <c r="P32" s="630"/>
      <c r="Q32" s="631"/>
      <c r="R32" s="629"/>
      <c r="S32" s="629"/>
      <c r="T32" s="629"/>
      <c r="U32" s="629"/>
      <c r="V32" s="629"/>
      <c r="W32" s="630"/>
      <c r="X32" s="676">
        <f>IFERROR(IF($AM$23&gt;=A32,(IF(AM32&gt;=1,VLOOKUP(AM32,#REF!,31,0),0)),0),0)</f>
        <v>0</v>
      </c>
      <c r="Y32" s="677"/>
      <c r="Z32" s="677"/>
      <c r="AA32" s="677"/>
      <c r="AB32" s="677"/>
      <c r="AC32" s="678"/>
      <c r="AD32" s="631"/>
      <c r="AE32" s="629"/>
      <c r="AF32" s="629"/>
      <c r="AG32" s="629"/>
      <c r="AH32" s="629"/>
      <c r="AI32" s="629"/>
      <c r="AJ32" s="632"/>
      <c r="AK32" s="1">
        <v>94</v>
      </c>
      <c r="AU32" s="1">
        <v>32</v>
      </c>
      <c r="AV32" s="1" t="s">
        <v>586</v>
      </c>
    </row>
    <row r="33" spans="1:48" ht="15.95" customHeight="1" x14ac:dyDescent="0.25">
      <c r="A33" s="628">
        <v>8</v>
      </c>
      <c r="B33" s="629"/>
      <c r="C33" s="630"/>
      <c r="D33" s="673">
        <f>IFERROR(IF($AK$1&gt;=1,VLOOKUP($AK$1,DED!$G$10:$DA$209,AK33,0),0),0)</f>
        <v>0</v>
      </c>
      <c r="E33" s="674"/>
      <c r="F33" s="674"/>
      <c r="G33" s="674"/>
      <c r="H33" s="674"/>
      <c r="I33" s="674"/>
      <c r="J33" s="675"/>
      <c r="K33" s="631"/>
      <c r="L33" s="629"/>
      <c r="M33" s="629"/>
      <c r="N33" s="629"/>
      <c r="O33" s="629"/>
      <c r="P33" s="630"/>
      <c r="Q33" s="631"/>
      <c r="R33" s="629"/>
      <c r="S33" s="629"/>
      <c r="T33" s="629"/>
      <c r="U33" s="629"/>
      <c r="V33" s="629"/>
      <c r="W33" s="630"/>
      <c r="X33" s="676">
        <f>IFERROR(IF($AM$23&gt;=A33,(IF(AM33&gt;=1,VLOOKUP(AM33,#REF!,31,0),0)),0),0)</f>
        <v>0</v>
      </c>
      <c r="Y33" s="677"/>
      <c r="Z33" s="677"/>
      <c r="AA33" s="677"/>
      <c r="AB33" s="677"/>
      <c r="AC33" s="678"/>
      <c r="AD33" s="631"/>
      <c r="AE33" s="629"/>
      <c r="AF33" s="629"/>
      <c r="AG33" s="629"/>
      <c r="AH33" s="629"/>
      <c r="AI33" s="629"/>
      <c r="AJ33" s="632"/>
      <c r="AK33" s="1">
        <v>95</v>
      </c>
      <c r="AU33" s="1">
        <v>33</v>
      </c>
      <c r="AV33" s="1" t="s">
        <v>587</v>
      </c>
    </row>
    <row r="34" spans="1:48" ht="15.95" customHeight="1" x14ac:dyDescent="0.25">
      <c r="A34" s="628">
        <v>9</v>
      </c>
      <c r="B34" s="629"/>
      <c r="C34" s="630"/>
      <c r="D34" s="673">
        <f>IFERROR(IF($AK$1&gt;=1,VLOOKUP($AK$1,DED!$G$10:$DA$209,AK34,0),0),0)</f>
        <v>0</v>
      </c>
      <c r="E34" s="674"/>
      <c r="F34" s="674"/>
      <c r="G34" s="674"/>
      <c r="H34" s="674"/>
      <c r="I34" s="674"/>
      <c r="J34" s="675"/>
      <c r="K34" s="631"/>
      <c r="L34" s="629"/>
      <c r="M34" s="629"/>
      <c r="N34" s="629"/>
      <c r="O34" s="629"/>
      <c r="P34" s="630"/>
      <c r="Q34" s="631"/>
      <c r="R34" s="629"/>
      <c r="S34" s="629"/>
      <c r="T34" s="629"/>
      <c r="U34" s="629"/>
      <c r="V34" s="629"/>
      <c r="W34" s="630"/>
      <c r="X34" s="676">
        <f>IFERROR(IF($AM$23&gt;=A34,(IF(AM34&gt;=1,VLOOKUP(AM34,#REF!,31,0),0)),0),0)</f>
        <v>0</v>
      </c>
      <c r="Y34" s="677"/>
      <c r="Z34" s="677"/>
      <c r="AA34" s="677"/>
      <c r="AB34" s="677"/>
      <c r="AC34" s="678"/>
      <c r="AD34" s="631"/>
      <c r="AE34" s="629"/>
      <c r="AF34" s="629"/>
      <c r="AG34" s="629"/>
      <c r="AH34" s="629"/>
      <c r="AI34" s="629"/>
      <c r="AJ34" s="632"/>
      <c r="AK34" s="1">
        <v>96</v>
      </c>
      <c r="AU34" s="1">
        <v>34</v>
      </c>
      <c r="AV34" s="1" t="s">
        <v>588</v>
      </c>
    </row>
    <row r="35" spans="1:48" ht="15.95" customHeight="1" x14ac:dyDescent="0.25">
      <c r="A35" s="628">
        <v>10</v>
      </c>
      <c r="B35" s="629"/>
      <c r="C35" s="630"/>
      <c r="D35" s="673">
        <f>IFERROR(IF($AK$1&gt;=1,VLOOKUP($AK$1,DED!$G$10:$DA$209,AK35,0),0),0)</f>
        <v>0</v>
      </c>
      <c r="E35" s="674"/>
      <c r="F35" s="674"/>
      <c r="G35" s="674"/>
      <c r="H35" s="674"/>
      <c r="I35" s="674"/>
      <c r="J35" s="675"/>
      <c r="K35" s="631"/>
      <c r="L35" s="629"/>
      <c r="M35" s="629"/>
      <c r="N35" s="629"/>
      <c r="O35" s="629"/>
      <c r="P35" s="630"/>
      <c r="Q35" s="631"/>
      <c r="R35" s="629"/>
      <c r="S35" s="629"/>
      <c r="T35" s="629"/>
      <c r="U35" s="629"/>
      <c r="V35" s="629"/>
      <c r="W35" s="630"/>
      <c r="X35" s="676">
        <f>IFERROR(IF($AM$23&gt;=A35,(IF(AM35&gt;=1,VLOOKUP(AM35,#REF!,31,0),0)),0),0)</f>
        <v>0</v>
      </c>
      <c r="Y35" s="677"/>
      <c r="Z35" s="677"/>
      <c r="AA35" s="677"/>
      <c r="AB35" s="677"/>
      <c r="AC35" s="678"/>
      <c r="AD35" s="631"/>
      <c r="AE35" s="629"/>
      <c r="AF35" s="629"/>
      <c r="AG35" s="629"/>
      <c r="AH35" s="629"/>
      <c r="AI35" s="629"/>
      <c r="AJ35" s="632"/>
      <c r="AK35" s="1">
        <v>97</v>
      </c>
      <c r="AU35" s="1">
        <v>35</v>
      </c>
      <c r="AV35" s="1" t="s">
        <v>589</v>
      </c>
    </row>
    <row r="36" spans="1:48" ht="15.95" customHeight="1" x14ac:dyDescent="0.25">
      <c r="A36" s="628">
        <v>11</v>
      </c>
      <c r="B36" s="629"/>
      <c r="C36" s="630"/>
      <c r="D36" s="673">
        <f>IFERROR(IF($AK$1&gt;=1,VLOOKUP($AK$1,DED!$G$10:$DA$209,AK36,0),0),0)</f>
        <v>0</v>
      </c>
      <c r="E36" s="674"/>
      <c r="F36" s="674"/>
      <c r="G36" s="674"/>
      <c r="H36" s="674"/>
      <c r="I36" s="674"/>
      <c r="J36" s="675"/>
      <c r="K36" s="631"/>
      <c r="L36" s="629"/>
      <c r="M36" s="629"/>
      <c r="N36" s="629"/>
      <c r="O36" s="629"/>
      <c r="P36" s="630"/>
      <c r="Q36" s="631"/>
      <c r="R36" s="629"/>
      <c r="S36" s="629"/>
      <c r="T36" s="629"/>
      <c r="U36" s="629"/>
      <c r="V36" s="629"/>
      <c r="W36" s="630"/>
      <c r="X36" s="676">
        <f>IFERROR(IF($AM$23&gt;=A36,(IF(AM36&gt;=1,VLOOKUP(AM36,#REF!,31,0),0)),0),0)</f>
        <v>0</v>
      </c>
      <c r="Y36" s="677"/>
      <c r="Z36" s="677"/>
      <c r="AA36" s="677"/>
      <c r="AB36" s="677"/>
      <c r="AC36" s="678"/>
      <c r="AD36" s="631"/>
      <c r="AE36" s="629"/>
      <c r="AF36" s="629"/>
      <c r="AG36" s="629"/>
      <c r="AH36" s="629"/>
      <c r="AI36" s="629"/>
      <c r="AJ36" s="632"/>
      <c r="AK36" s="1">
        <v>98</v>
      </c>
      <c r="AU36" s="1">
        <v>36</v>
      </c>
      <c r="AV36" s="1" t="s">
        <v>590</v>
      </c>
    </row>
    <row r="37" spans="1:48" ht="15.95" customHeight="1" x14ac:dyDescent="0.25">
      <c r="A37" s="628">
        <v>12</v>
      </c>
      <c r="B37" s="629"/>
      <c r="C37" s="630"/>
      <c r="D37" s="673">
        <f>IFERROR(IF($AK$1&gt;=1,VLOOKUP($AK$1,DED!$G$10:$DA$209,AK37,0),0),0)</f>
        <v>0</v>
      </c>
      <c r="E37" s="674"/>
      <c r="F37" s="674"/>
      <c r="G37" s="674"/>
      <c r="H37" s="674"/>
      <c r="I37" s="674"/>
      <c r="J37" s="675"/>
      <c r="K37" s="631"/>
      <c r="L37" s="629"/>
      <c r="M37" s="629"/>
      <c r="N37" s="629"/>
      <c r="O37" s="629"/>
      <c r="P37" s="630"/>
      <c r="Q37" s="631"/>
      <c r="R37" s="629"/>
      <c r="S37" s="629"/>
      <c r="T37" s="629"/>
      <c r="U37" s="629"/>
      <c r="V37" s="629"/>
      <c r="W37" s="630"/>
      <c r="X37" s="676">
        <f>IFERROR(IF($AM$23&gt;=A37,(IF(AM37&gt;=1,VLOOKUP(AM37,#REF!,31,0),0)),0),0)</f>
        <v>0</v>
      </c>
      <c r="Y37" s="677"/>
      <c r="Z37" s="677"/>
      <c r="AA37" s="677"/>
      <c r="AB37" s="677"/>
      <c r="AC37" s="678"/>
      <c r="AD37" s="631"/>
      <c r="AE37" s="629"/>
      <c r="AF37" s="629"/>
      <c r="AG37" s="629"/>
      <c r="AH37" s="629"/>
      <c r="AI37" s="629"/>
      <c r="AJ37" s="632"/>
      <c r="AK37" s="1">
        <v>99</v>
      </c>
      <c r="AU37" s="1">
        <v>37</v>
      </c>
      <c r="AV37" s="1" t="s">
        <v>591</v>
      </c>
    </row>
    <row r="38" spans="1:48" ht="15.95" customHeight="1" x14ac:dyDescent="0.25">
      <c r="A38" s="628">
        <v>13</v>
      </c>
      <c r="B38" s="629"/>
      <c r="C38" s="630"/>
      <c r="D38" s="673">
        <f>IFERROR(IF($AK$1&gt;=1,VLOOKUP(AK38,ARR!$D$8:$AA$607,24,0),0),0)</f>
        <v>0</v>
      </c>
      <c r="E38" s="674"/>
      <c r="F38" s="674"/>
      <c r="G38" s="674"/>
      <c r="H38" s="674"/>
      <c r="I38" s="674"/>
      <c r="J38" s="675"/>
      <c r="K38" s="631"/>
      <c r="L38" s="629"/>
      <c r="M38" s="629"/>
      <c r="N38" s="629"/>
      <c r="O38" s="629"/>
      <c r="P38" s="630"/>
      <c r="Q38" s="631"/>
      <c r="R38" s="629"/>
      <c r="S38" s="629"/>
      <c r="T38" s="629"/>
      <c r="U38" s="629"/>
      <c r="V38" s="629"/>
      <c r="W38" s="630"/>
      <c r="X38" s="676">
        <f>IFERROR(IF($AM$23&gt;=A38,(IF(AM38&gt;=1,VLOOKUP(AM38,#REF!,31,0),0)),0),0)</f>
        <v>0</v>
      </c>
      <c r="Y38" s="677"/>
      <c r="Z38" s="677"/>
      <c r="AA38" s="677"/>
      <c r="AB38" s="677"/>
      <c r="AC38" s="678"/>
      <c r="AD38" s="631"/>
      <c r="AE38" s="629"/>
      <c r="AF38" s="629"/>
      <c r="AG38" s="629"/>
      <c r="AH38" s="629"/>
      <c r="AI38" s="629"/>
      <c r="AJ38" s="632"/>
      <c r="AK38" s="1">
        <f>IFERROR(IF($AK$1&gt;=1,$AK$1*10+1,0),0)</f>
        <v>0</v>
      </c>
      <c r="AU38" s="1">
        <v>38</v>
      </c>
      <c r="AV38" s="1" t="s">
        <v>592</v>
      </c>
    </row>
    <row r="39" spans="1:48" ht="15.95" customHeight="1" x14ac:dyDescent="0.25">
      <c r="A39" s="628">
        <v>14</v>
      </c>
      <c r="B39" s="629"/>
      <c r="C39" s="630"/>
      <c r="D39" s="673">
        <f>IFERROR(IF($AK$1&gt;=1,VLOOKUP(AK39,ARR!$D$8:$AA$607,24,0),0),0)</f>
        <v>0</v>
      </c>
      <c r="E39" s="674"/>
      <c r="F39" s="674"/>
      <c r="G39" s="674"/>
      <c r="H39" s="674"/>
      <c r="I39" s="674"/>
      <c r="J39" s="675"/>
      <c r="K39" s="631"/>
      <c r="L39" s="629"/>
      <c r="M39" s="629"/>
      <c r="N39" s="629"/>
      <c r="O39" s="629"/>
      <c r="P39" s="630"/>
      <c r="Q39" s="631"/>
      <c r="R39" s="629"/>
      <c r="S39" s="629"/>
      <c r="T39" s="629"/>
      <c r="U39" s="629"/>
      <c r="V39" s="629"/>
      <c r="W39" s="630"/>
      <c r="X39" s="676">
        <f>IFERROR(IF($AM$23&gt;=A39,(IF(AM39&gt;=1,VLOOKUP(AM39,#REF!,31,0),0)),0),0)</f>
        <v>0</v>
      </c>
      <c r="Y39" s="677"/>
      <c r="Z39" s="677"/>
      <c r="AA39" s="677"/>
      <c r="AB39" s="677"/>
      <c r="AC39" s="678"/>
      <c r="AD39" s="631"/>
      <c r="AE39" s="629"/>
      <c r="AF39" s="629"/>
      <c r="AG39" s="629"/>
      <c r="AH39" s="629"/>
      <c r="AI39" s="629"/>
      <c r="AJ39" s="632"/>
      <c r="AK39" s="1">
        <f>IFERROR(IF($AK$1&gt;=1,$AK$1*10+2,0),0)</f>
        <v>0</v>
      </c>
      <c r="AU39" s="1">
        <v>39</v>
      </c>
      <c r="AV39" s="1" t="s">
        <v>593</v>
      </c>
    </row>
    <row r="40" spans="1:48" ht="15.95" customHeight="1" x14ac:dyDescent="0.25">
      <c r="A40" s="628">
        <v>15</v>
      </c>
      <c r="B40" s="629"/>
      <c r="C40" s="630"/>
      <c r="D40" s="673">
        <f>IFERROR(IF($AK$1&gt;=1,VLOOKUP(AK40,ARR!$D$8:$AA$607,24,0),0),0)</f>
        <v>0</v>
      </c>
      <c r="E40" s="674"/>
      <c r="F40" s="674"/>
      <c r="G40" s="674"/>
      <c r="H40" s="674"/>
      <c r="I40" s="674"/>
      <c r="J40" s="675"/>
      <c r="K40" s="631"/>
      <c r="L40" s="629"/>
      <c r="M40" s="629"/>
      <c r="N40" s="629"/>
      <c r="O40" s="629"/>
      <c r="P40" s="630"/>
      <c r="Q40" s="631"/>
      <c r="R40" s="629"/>
      <c r="S40" s="629"/>
      <c r="T40" s="629"/>
      <c r="U40" s="629"/>
      <c r="V40" s="629"/>
      <c r="W40" s="630"/>
      <c r="X40" s="676">
        <f>IFERROR(IF(D40&gt;=1,"OTHER OFFICE",0),0)</f>
        <v>0</v>
      </c>
      <c r="Y40" s="677"/>
      <c r="Z40" s="677"/>
      <c r="AA40" s="677"/>
      <c r="AB40" s="677"/>
      <c r="AC40" s="678"/>
      <c r="AD40" s="631"/>
      <c r="AE40" s="629"/>
      <c r="AF40" s="629"/>
      <c r="AG40" s="629"/>
      <c r="AH40" s="629"/>
      <c r="AI40" s="629"/>
      <c r="AJ40" s="632"/>
      <c r="AK40" s="1">
        <f>IFERROR(IF($AK$1&gt;=1,$AK$1*10+3,0),0)</f>
        <v>0</v>
      </c>
      <c r="AU40" s="1">
        <v>40</v>
      </c>
      <c r="AV40" s="1" t="s">
        <v>594</v>
      </c>
    </row>
    <row r="41" spans="1:48" ht="15.95" customHeight="1" x14ac:dyDescent="0.25">
      <c r="A41" s="829" t="s">
        <v>163</v>
      </c>
      <c r="B41" s="667"/>
      <c r="C41" s="668"/>
      <c r="D41" s="670">
        <f>SUM(D26:J40)</f>
        <v>0</v>
      </c>
      <c r="E41" s="671"/>
      <c r="F41" s="671"/>
      <c r="G41" s="671"/>
      <c r="H41" s="671"/>
      <c r="I41" s="671"/>
      <c r="J41" s="672"/>
      <c r="K41" s="830" t="s">
        <v>160</v>
      </c>
      <c r="L41" s="831"/>
      <c r="M41" s="831"/>
      <c r="N41" s="831"/>
      <c r="O41" s="831"/>
      <c r="P41" s="831"/>
      <c r="Q41" s="831"/>
      <c r="R41" s="831"/>
      <c r="S41" s="831"/>
      <c r="T41" s="831"/>
      <c r="U41" s="831"/>
      <c r="V41" s="831"/>
      <c r="W41" s="831"/>
      <c r="X41" s="831"/>
      <c r="Y41" s="831"/>
      <c r="Z41" s="831"/>
      <c r="AA41" s="831"/>
      <c r="AB41" s="831"/>
      <c r="AC41" s="831"/>
      <c r="AD41" s="831"/>
      <c r="AE41" s="831"/>
      <c r="AF41" s="831"/>
      <c r="AG41" s="831"/>
      <c r="AH41" s="831"/>
      <c r="AI41" s="831"/>
      <c r="AJ41" s="832"/>
      <c r="AU41" s="1">
        <v>41</v>
      </c>
      <c r="AV41" s="1" t="s">
        <v>595</v>
      </c>
    </row>
    <row r="42" spans="1:48" ht="15.95" customHeight="1" x14ac:dyDescent="0.25">
      <c r="A42" s="816" t="s">
        <v>85</v>
      </c>
      <c r="B42" s="817"/>
      <c r="C42" s="817"/>
      <c r="D42" s="817"/>
      <c r="E42" s="817"/>
      <c r="F42" s="817"/>
      <c r="G42" s="817"/>
      <c r="H42" s="817"/>
      <c r="I42" s="817"/>
      <c r="J42" s="817"/>
      <c r="K42" s="817"/>
      <c r="L42" s="817"/>
      <c r="M42" s="817"/>
      <c r="N42" s="817"/>
      <c r="O42" s="817"/>
      <c r="P42" s="817"/>
      <c r="Q42" s="817"/>
      <c r="R42" s="817"/>
      <c r="S42" s="817"/>
      <c r="T42" s="817"/>
      <c r="U42" s="817"/>
      <c r="V42" s="817"/>
      <c r="W42" s="817"/>
      <c r="X42" s="817"/>
      <c r="Y42" s="817"/>
      <c r="Z42" s="817"/>
      <c r="AA42" s="817"/>
      <c r="AB42" s="817"/>
      <c r="AC42" s="817"/>
      <c r="AD42" s="817"/>
      <c r="AE42" s="817"/>
      <c r="AF42" s="817"/>
      <c r="AG42" s="817"/>
      <c r="AH42" s="817"/>
      <c r="AI42" s="817"/>
      <c r="AJ42" s="818"/>
      <c r="AU42" s="1">
        <v>42</v>
      </c>
      <c r="AV42" s="1" t="s">
        <v>596</v>
      </c>
    </row>
    <row r="43" spans="1:48" ht="15.95" customHeight="1" x14ac:dyDescent="0.25">
      <c r="A43" s="49"/>
      <c r="B43" s="50"/>
      <c r="C43" s="51" t="s">
        <v>84</v>
      </c>
      <c r="D43" s="686" t="str">
        <f>D115</f>
        <v>कैलाश कुमार दवे</v>
      </c>
      <c r="E43" s="686"/>
      <c r="F43" s="686"/>
      <c r="G43" s="686"/>
      <c r="H43" s="686"/>
      <c r="I43" s="686"/>
      <c r="J43" s="686"/>
      <c r="K43" s="686"/>
      <c r="L43" s="686"/>
      <c r="M43" s="686"/>
      <c r="N43" s="686"/>
      <c r="O43" s="686"/>
      <c r="P43" s="799" t="s">
        <v>83</v>
      </c>
      <c r="Q43" s="799"/>
      <c r="R43" s="799"/>
      <c r="S43" s="799"/>
      <c r="T43" s="799"/>
      <c r="U43" s="799"/>
      <c r="V43" s="686" t="str">
        <f>V115</f>
        <v>श्री प्रयागराज दवे</v>
      </c>
      <c r="W43" s="686"/>
      <c r="X43" s="686"/>
      <c r="Y43" s="686"/>
      <c r="Z43" s="686"/>
      <c r="AA43" s="686"/>
      <c r="AB43" s="686"/>
      <c r="AC43" s="686"/>
      <c r="AD43" s="686"/>
      <c r="AE43" s="686"/>
      <c r="AF43" s="686"/>
      <c r="AG43" s="686"/>
      <c r="AH43" s="728" t="s">
        <v>82</v>
      </c>
      <c r="AI43" s="728"/>
      <c r="AJ43" s="819"/>
      <c r="AL43" s="1" t="s">
        <v>213</v>
      </c>
      <c r="AU43" s="1">
        <v>43</v>
      </c>
      <c r="AV43" s="1" t="s">
        <v>597</v>
      </c>
    </row>
    <row r="44" spans="1:48" ht="15.95" customHeight="1" x14ac:dyDescent="0.25">
      <c r="A44" s="811" t="s">
        <v>81</v>
      </c>
      <c r="B44" s="799"/>
      <c r="C44" s="799"/>
      <c r="D44" s="799"/>
      <c r="E44" s="799"/>
      <c r="F44" s="686" t="str">
        <f>E121</f>
        <v>प्रधानाचार्य</v>
      </c>
      <c r="G44" s="686"/>
      <c r="H44" s="686"/>
      <c r="I44" s="686"/>
      <c r="J44" s="686"/>
      <c r="K44" s="686"/>
      <c r="L44" s="686"/>
      <c r="M44" s="686"/>
      <c r="N44" s="686"/>
      <c r="O44" s="686"/>
      <c r="P44" s="686"/>
      <c r="Q44" s="686"/>
      <c r="R44" s="686"/>
      <c r="S44" s="686"/>
      <c r="T44" s="686"/>
      <c r="U44" s="686"/>
      <c r="V44" s="686"/>
      <c r="W44" s="799" t="s">
        <v>162</v>
      </c>
      <c r="X44" s="799"/>
      <c r="Y44" s="799"/>
      <c r="Z44" s="799"/>
      <c r="AA44" s="799"/>
      <c r="AB44" s="799"/>
      <c r="AC44" s="799"/>
      <c r="AD44" s="799"/>
      <c r="AE44" s="799"/>
      <c r="AF44" s="799"/>
      <c r="AG44" s="799"/>
      <c r="AH44" s="799"/>
      <c r="AI44" s="799"/>
      <c r="AJ44" s="800"/>
      <c r="AU44" s="1">
        <v>44</v>
      </c>
      <c r="AV44" s="1" t="s">
        <v>598</v>
      </c>
    </row>
    <row r="45" spans="1:48" ht="15.95" customHeight="1" x14ac:dyDescent="0.25">
      <c r="A45" s="52" t="s">
        <v>161</v>
      </c>
      <c r="B45" s="833">
        <f>D41</f>
        <v>0</v>
      </c>
      <c r="C45" s="833"/>
      <c r="D45" s="833"/>
      <c r="E45" s="833"/>
      <c r="F45" s="833"/>
      <c r="G45" s="686" t="str">
        <f>IFERROR(IF(AK1&gt;=1,(IF(D41&gt;=1,CONCATENATE(AW3,AW5,AX3,AX5,AY3,AY5,AZ3,AT2),"")),""),"")</f>
        <v/>
      </c>
      <c r="H45" s="686"/>
      <c r="I45" s="686"/>
      <c r="J45" s="686"/>
      <c r="K45" s="686"/>
      <c r="L45" s="686"/>
      <c r="M45" s="686"/>
      <c r="N45" s="686"/>
      <c r="O45" s="686"/>
      <c r="P45" s="686"/>
      <c r="Q45" s="686"/>
      <c r="R45" s="686"/>
      <c r="S45" s="686"/>
      <c r="T45" s="686"/>
      <c r="U45" s="686"/>
      <c r="V45" s="686"/>
      <c r="W45" s="686"/>
      <c r="X45" s="686"/>
      <c r="Y45" s="686"/>
      <c r="Z45" s="686"/>
      <c r="AA45" s="686"/>
      <c r="AB45" s="686"/>
      <c r="AC45" s="686"/>
      <c r="AD45" s="686"/>
      <c r="AE45" s="686"/>
      <c r="AF45" s="686"/>
      <c r="AG45" s="799" t="s">
        <v>159</v>
      </c>
      <c r="AH45" s="799"/>
      <c r="AI45" s="799"/>
      <c r="AJ45" s="800"/>
      <c r="AU45" s="1">
        <v>45</v>
      </c>
      <c r="AV45" s="1" t="s">
        <v>599</v>
      </c>
    </row>
    <row r="46" spans="1:48" ht="15.95" customHeight="1" x14ac:dyDescent="0.25">
      <c r="A46" s="808" t="s">
        <v>158</v>
      </c>
      <c r="B46" s="809"/>
      <c r="C46" s="809"/>
      <c r="D46" s="809"/>
      <c r="E46" s="809"/>
      <c r="F46" s="809"/>
      <c r="G46" s="809"/>
      <c r="H46" s="809"/>
      <c r="I46" s="809"/>
      <c r="J46" s="809"/>
      <c r="K46" s="809"/>
      <c r="L46" s="809"/>
      <c r="M46" s="809"/>
      <c r="N46" s="809"/>
      <c r="O46" s="809"/>
      <c r="P46" s="809"/>
      <c r="Q46" s="809"/>
      <c r="R46" s="809"/>
      <c r="S46" s="809"/>
      <c r="T46" s="809"/>
      <c r="U46" s="809"/>
      <c r="V46" s="809"/>
      <c r="W46" s="809"/>
      <c r="X46" s="809"/>
      <c r="Y46" s="809"/>
      <c r="Z46" s="809"/>
      <c r="AA46" s="809"/>
      <c r="AB46" s="809"/>
      <c r="AC46" s="809"/>
      <c r="AD46" s="809"/>
      <c r="AE46" s="809"/>
      <c r="AF46" s="809"/>
      <c r="AG46" s="809"/>
      <c r="AH46" s="809"/>
      <c r="AI46" s="809"/>
      <c r="AJ46" s="810"/>
      <c r="AU46" s="1">
        <v>46</v>
      </c>
      <c r="AV46" s="1" t="s">
        <v>600</v>
      </c>
    </row>
    <row r="47" spans="1:48" ht="15.95" customHeight="1" x14ac:dyDescent="0.25">
      <c r="A47" s="808" t="s">
        <v>157</v>
      </c>
      <c r="B47" s="809"/>
      <c r="C47" s="809"/>
      <c r="D47" s="809"/>
      <c r="E47" s="809"/>
      <c r="F47" s="809"/>
      <c r="G47" s="809"/>
      <c r="H47" s="809"/>
      <c r="I47" s="809"/>
      <c r="J47" s="809"/>
      <c r="K47" s="809"/>
      <c r="L47" s="809"/>
      <c r="M47" s="809"/>
      <c r="N47" s="809"/>
      <c r="O47" s="809"/>
      <c r="P47" s="809"/>
      <c r="Q47" s="809"/>
      <c r="R47" s="809"/>
      <c r="S47" s="809"/>
      <c r="T47" s="809"/>
      <c r="U47" s="809"/>
      <c r="V47" s="809"/>
      <c r="W47" s="809"/>
      <c r="X47" s="809"/>
      <c r="Y47" s="809"/>
      <c r="Z47" s="809"/>
      <c r="AA47" s="809"/>
      <c r="AB47" s="809"/>
      <c r="AC47" s="809"/>
      <c r="AD47" s="809"/>
      <c r="AE47" s="809"/>
      <c r="AF47" s="809"/>
      <c r="AG47" s="809"/>
      <c r="AH47" s="809"/>
      <c r="AI47" s="809"/>
      <c r="AJ47" s="810"/>
      <c r="AU47" s="1">
        <v>47</v>
      </c>
      <c r="AV47" s="1" t="s">
        <v>601</v>
      </c>
    </row>
    <row r="48" spans="1:48" ht="15.95" customHeight="1" x14ac:dyDescent="0.25">
      <c r="A48" s="808" t="s">
        <v>156</v>
      </c>
      <c r="B48" s="809"/>
      <c r="C48" s="809"/>
      <c r="D48" s="809"/>
      <c r="E48" s="809"/>
      <c r="F48" s="809"/>
      <c r="G48" s="809"/>
      <c r="H48" s="809"/>
      <c r="I48" s="809"/>
      <c r="J48" s="809"/>
      <c r="K48" s="809"/>
      <c r="L48" s="809"/>
      <c r="M48" s="809"/>
      <c r="N48" s="809"/>
      <c r="O48" s="809"/>
      <c r="P48" s="809"/>
      <c r="Q48" s="809"/>
      <c r="R48" s="809"/>
      <c r="S48" s="809"/>
      <c r="T48" s="809"/>
      <c r="U48" s="809"/>
      <c r="V48" s="809"/>
      <c r="W48" s="809"/>
      <c r="X48" s="809"/>
      <c r="Y48" s="809"/>
      <c r="Z48" s="809"/>
      <c r="AA48" s="809"/>
      <c r="AB48" s="809"/>
      <c r="AC48" s="809"/>
      <c r="AD48" s="809"/>
      <c r="AE48" s="809"/>
      <c r="AF48" s="809"/>
      <c r="AG48" s="809"/>
      <c r="AH48" s="809"/>
      <c r="AI48" s="809"/>
      <c r="AJ48" s="810"/>
      <c r="AU48" s="1">
        <v>48</v>
      </c>
      <c r="AV48" s="1" t="s">
        <v>602</v>
      </c>
    </row>
    <row r="49" spans="1:48" ht="15.95" customHeight="1" x14ac:dyDescent="0.25">
      <c r="A49" s="801" t="s">
        <v>80</v>
      </c>
      <c r="B49" s="802"/>
      <c r="C49" s="802"/>
      <c r="D49" s="802"/>
      <c r="E49" s="627"/>
      <c r="F49" s="627"/>
      <c r="G49" s="627"/>
      <c r="H49" s="627"/>
      <c r="I49" s="627"/>
      <c r="J49" s="627"/>
      <c r="K49" s="627"/>
      <c r="L49" s="627"/>
      <c r="M49" s="627"/>
      <c r="N49" s="627"/>
      <c r="O49" s="50"/>
      <c r="P49" s="50"/>
      <c r="Q49" s="50"/>
      <c r="R49" s="50"/>
      <c r="S49" s="50"/>
      <c r="T49" s="50"/>
      <c r="U49" s="50"/>
      <c r="V49" s="50"/>
      <c r="W49" s="50"/>
      <c r="X49" s="50"/>
      <c r="Y49" s="50"/>
      <c r="Z49" s="50"/>
      <c r="AA49" s="50"/>
      <c r="AB49" s="50"/>
      <c r="AC49" s="50"/>
      <c r="AD49" s="50"/>
      <c r="AE49" s="50"/>
      <c r="AF49" s="50"/>
      <c r="AG49" s="50"/>
      <c r="AH49" s="50"/>
      <c r="AI49" s="50"/>
      <c r="AJ49" s="53"/>
      <c r="AU49" s="1">
        <v>49</v>
      </c>
      <c r="AV49" s="1" t="s">
        <v>603</v>
      </c>
    </row>
    <row r="50" spans="1:48" ht="15.95" customHeight="1" x14ac:dyDescent="0.25">
      <c r="A50" s="801" t="s">
        <v>79</v>
      </c>
      <c r="B50" s="802"/>
      <c r="C50" s="802"/>
      <c r="D50" s="802"/>
      <c r="E50" s="798">
        <v>0</v>
      </c>
      <c r="F50" s="798"/>
      <c r="G50" s="798"/>
      <c r="H50" s="798"/>
      <c r="I50" s="798"/>
      <c r="J50" s="798"/>
      <c r="K50" s="798"/>
      <c r="L50" s="798"/>
      <c r="M50" s="798"/>
      <c r="N50" s="798"/>
      <c r="O50" s="50"/>
      <c r="P50" s="50"/>
      <c r="Q50" s="50"/>
      <c r="R50" s="50"/>
      <c r="S50" s="50"/>
      <c r="T50" s="799" t="s">
        <v>78</v>
      </c>
      <c r="U50" s="799"/>
      <c r="V50" s="799"/>
      <c r="W50" s="799"/>
      <c r="X50" s="799"/>
      <c r="Y50" s="799"/>
      <c r="Z50" s="799"/>
      <c r="AA50" s="799"/>
      <c r="AB50" s="799"/>
      <c r="AC50" s="799"/>
      <c r="AD50" s="799"/>
      <c r="AE50" s="799"/>
      <c r="AF50" s="799"/>
      <c r="AG50" s="799"/>
      <c r="AH50" s="799"/>
      <c r="AI50" s="799"/>
      <c r="AJ50" s="800"/>
      <c r="AU50" s="1">
        <v>50</v>
      </c>
      <c r="AV50" s="1" t="s">
        <v>604</v>
      </c>
    </row>
    <row r="51" spans="1:48" ht="15.95" customHeight="1" x14ac:dyDescent="0.25">
      <c r="A51" s="801" t="s">
        <v>77</v>
      </c>
      <c r="B51" s="802"/>
      <c r="C51" s="802"/>
      <c r="D51" s="802"/>
      <c r="E51" s="627" t="str">
        <f>F44</f>
        <v>प्रधानाचार्य</v>
      </c>
      <c r="F51" s="627"/>
      <c r="G51" s="627"/>
      <c r="H51" s="627"/>
      <c r="I51" s="627"/>
      <c r="J51" s="627"/>
      <c r="K51" s="627"/>
      <c r="L51" s="627"/>
      <c r="M51" s="627"/>
      <c r="N51" s="627"/>
      <c r="O51" s="627"/>
      <c r="P51" s="627"/>
      <c r="Q51" s="627"/>
      <c r="R51" s="627"/>
      <c r="S51" s="627"/>
      <c r="T51" s="50"/>
      <c r="U51" s="50"/>
      <c r="V51" s="774" t="str">
        <f>D43</f>
        <v>कैलाश कुमार दवे</v>
      </c>
      <c r="W51" s="774"/>
      <c r="X51" s="774"/>
      <c r="Y51" s="774"/>
      <c r="Z51" s="774"/>
      <c r="AA51" s="774"/>
      <c r="AB51" s="774"/>
      <c r="AC51" s="774"/>
      <c r="AD51" s="774"/>
      <c r="AE51" s="774"/>
      <c r="AF51" s="774"/>
      <c r="AG51" s="774"/>
      <c r="AH51" s="774"/>
      <c r="AI51" s="50"/>
      <c r="AJ51" s="53"/>
      <c r="AU51" s="1">
        <v>51</v>
      </c>
      <c r="AV51" s="1" t="s">
        <v>605</v>
      </c>
    </row>
    <row r="52" spans="1:48" ht="15.95" customHeight="1" thickBot="1" x14ac:dyDescent="0.3">
      <c r="A52" s="54"/>
      <c r="B52" s="55"/>
      <c r="C52" s="55"/>
      <c r="D52" s="55"/>
      <c r="E52" s="55"/>
      <c r="F52" s="55"/>
      <c r="G52" s="55"/>
      <c r="H52" s="55"/>
      <c r="I52" s="55"/>
      <c r="J52" s="55"/>
      <c r="K52" s="55"/>
      <c r="L52" s="55"/>
      <c r="M52" s="55"/>
      <c r="N52" s="55"/>
      <c r="O52" s="55"/>
      <c r="P52" s="55"/>
      <c r="Q52" s="55"/>
      <c r="R52" s="55"/>
      <c r="S52" s="55"/>
      <c r="T52" s="55"/>
      <c r="U52" s="55"/>
      <c r="V52" s="803" t="s">
        <v>76</v>
      </c>
      <c r="W52" s="803"/>
      <c r="X52" s="803"/>
      <c r="Y52" s="803"/>
      <c r="Z52" s="803"/>
      <c r="AA52" s="803"/>
      <c r="AB52" s="56"/>
      <c r="AC52" s="804">
        <f>HOME!O5</f>
        <v>26942</v>
      </c>
      <c r="AD52" s="804"/>
      <c r="AE52" s="804"/>
      <c r="AF52" s="804"/>
      <c r="AG52" s="804"/>
      <c r="AH52" s="804"/>
      <c r="AI52" s="55"/>
      <c r="AJ52" s="57"/>
      <c r="AU52" s="1">
        <v>52</v>
      </c>
      <c r="AV52" s="1" t="s">
        <v>606</v>
      </c>
    </row>
    <row r="53" spans="1:48" ht="15.95" customHeight="1" x14ac:dyDescent="0.25">
      <c r="A53" s="838" t="s">
        <v>155</v>
      </c>
      <c r="B53" s="839"/>
      <c r="C53" s="839"/>
      <c r="D53" s="839"/>
      <c r="E53" s="839"/>
      <c r="F53" s="839"/>
      <c r="G53" s="839"/>
      <c r="H53" s="839"/>
      <c r="I53" s="839"/>
      <c r="J53" s="839"/>
      <c r="K53" s="839"/>
      <c r="L53" s="839"/>
      <c r="M53" s="839"/>
      <c r="N53" s="839"/>
      <c r="O53" s="839"/>
      <c r="P53" s="839"/>
      <c r="Q53" s="839"/>
      <c r="R53" s="839"/>
      <c r="S53" s="839"/>
      <c r="T53" s="839"/>
      <c r="U53" s="839"/>
      <c r="V53" s="839"/>
      <c r="W53" s="839"/>
      <c r="X53" s="839"/>
      <c r="Y53" s="839"/>
      <c r="Z53" s="839"/>
      <c r="AA53" s="839"/>
      <c r="AB53" s="839"/>
      <c r="AC53" s="839"/>
      <c r="AD53" s="839"/>
      <c r="AE53" s="839"/>
      <c r="AF53" s="839"/>
      <c r="AG53" s="839"/>
      <c r="AH53" s="839"/>
      <c r="AI53" s="839"/>
      <c r="AJ53" s="840"/>
      <c r="AU53" s="1">
        <v>53</v>
      </c>
      <c r="AV53" s="1" t="s">
        <v>607</v>
      </c>
    </row>
    <row r="54" spans="1:48" ht="15.95" customHeight="1" x14ac:dyDescent="0.25">
      <c r="A54" s="841" t="s">
        <v>154</v>
      </c>
      <c r="B54" s="535"/>
      <c r="C54" s="535"/>
      <c r="D54" s="535"/>
      <c r="E54" s="535"/>
      <c r="F54" s="535"/>
      <c r="G54" s="535"/>
      <c r="H54" s="535"/>
      <c r="I54" s="535"/>
      <c r="J54" s="535"/>
      <c r="K54" s="535"/>
      <c r="L54" s="535"/>
      <c r="M54" s="535"/>
      <c r="N54" s="535"/>
      <c r="O54" s="535"/>
      <c r="P54" s="535"/>
      <c r="Q54" s="535"/>
      <c r="R54" s="535"/>
      <c r="S54" s="535"/>
      <c r="T54" s="535"/>
      <c r="U54" s="535"/>
      <c r="V54" s="535"/>
      <c r="W54" s="535"/>
      <c r="X54" s="535"/>
      <c r="Y54" s="535"/>
      <c r="Z54" s="535"/>
      <c r="AA54" s="535"/>
      <c r="AB54" s="535"/>
      <c r="AC54" s="535"/>
      <c r="AD54" s="535"/>
      <c r="AE54" s="535"/>
      <c r="AF54" s="535"/>
      <c r="AG54" s="535"/>
      <c r="AH54" s="535"/>
      <c r="AI54" s="535"/>
      <c r="AJ54" s="842"/>
      <c r="AU54" s="1">
        <v>54</v>
      </c>
      <c r="AV54" s="1" t="s">
        <v>608</v>
      </c>
    </row>
    <row r="55" spans="1:48" ht="15.95" customHeight="1" x14ac:dyDescent="0.25">
      <c r="A55" s="58" t="s">
        <v>74</v>
      </c>
      <c r="B55" s="738" t="s">
        <v>153</v>
      </c>
      <c r="C55" s="738"/>
      <c r="D55" s="738"/>
      <c r="E55" s="738"/>
      <c r="F55" s="738"/>
      <c r="G55" s="738"/>
      <c r="H55" s="738"/>
      <c r="I55" s="738"/>
      <c r="J55" s="738"/>
      <c r="K55" s="738"/>
      <c r="L55" s="738"/>
      <c r="M55" s="738"/>
      <c r="N55" s="738"/>
      <c r="O55" s="738"/>
      <c r="P55" s="738"/>
      <c r="Q55" s="738"/>
      <c r="R55" s="738"/>
      <c r="S55" s="738"/>
      <c r="T55" s="738"/>
      <c r="U55" s="739"/>
      <c r="V55" s="673"/>
      <c r="W55" s="674"/>
      <c r="X55" s="674"/>
      <c r="Y55" s="674"/>
      <c r="Z55" s="675"/>
      <c r="AA55" s="713"/>
      <c r="AB55" s="699"/>
      <c r="AC55" s="699"/>
      <c r="AD55" s="699"/>
      <c r="AE55" s="725"/>
      <c r="AF55" s="713"/>
      <c r="AG55" s="699"/>
      <c r="AH55" s="699"/>
      <c r="AI55" s="699"/>
      <c r="AJ55" s="700"/>
      <c r="AU55" s="1">
        <v>55</v>
      </c>
      <c r="AV55" s="1" t="s">
        <v>609</v>
      </c>
    </row>
    <row r="56" spans="1:48" ht="15.95" customHeight="1" x14ac:dyDescent="0.25">
      <c r="A56" s="719" t="s">
        <v>130</v>
      </c>
      <c r="B56" s="720"/>
      <c r="C56" s="728" t="s">
        <v>152</v>
      </c>
      <c r="D56" s="728"/>
      <c r="E56" s="728"/>
      <c r="F56" s="728"/>
      <c r="G56" s="728"/>
      <c r="H56" s="728"/>
      <c r="I56" s="728"/>
      <c r="J56" s="728"/>
      <c r="K56" s="728"/>
      <c r="L56" s="728"/>
      <c r="M56" s="728"/>
      <c r="N56" s="728"/>
      <c r="O56" s="728"/>
      <c r="P56" s="728"/>
      <c r="Q56" s="728"/>
      <c r="R56" s="728"/>
      <c r="S56" s="728"/>
      <c r="T56" s="728"/>
      <c r="U56" s="729"/>
      <c r="V56" s="673">
        <f>ASSE!AC4</f>
        <v>0</v>
      </c>
      <c r="W56" s="674"/>
      <c r="X56" s="674"/>
      <c r="Y56" s="674"/>
      <c r="Z56" s="675"/>
      <c r="AA56" s="714"/>
      <c r="AB56" s="683"/>
      <c r="AC56" s="683"/>
      <c r="AD56" s="683"/>
      <c r="AE56" s="726"/>
      <c r="AF56" s="714"/>
      <c r="AG56" s="683"/>
      <c r="AH56" s="683"/>
      <c r="AI56" s="683"/>
      <c r="AJ56" s="684"/>
      <c r="AU56" s="1">
        <v>56</v>
      </c>
      <c r="AV56" s="1" t="s">
        <v>610</v>
      </c>
    </row>
    <row r="57" spans="1:48" ht="15.95" customHeight="1" x14ac:dyDescent="0.25">
      <c r="A57" s="719" t="s">
        <v>115</v>
      </c>
      <c r="B57" s="720"/>
      <c r="C57" s="728" t="s">
        <v>151</v>
      </c>
      <c r="D57" s="728"/>
      <c r="E57" s="728"/>
      <c r="F57" s="728"/>
      <c r="G57" s="728"/>
      <c r="H57" s="728"/>
      <c r="I57" s="728"/>
      <c r="J57" s="728"/>
      <c r="K57" s="728"/>
      <c r="L57" s="728"/>
      <c r="M57" s="728"/>
      <c r="N57" s="728"/>
      <c r="O57" s="728"/>
      <c r="P57" s="728"/>
      <c r="Q57" s="728"/>
      <c r="R57" s="728"/>
      <c r="S57" s="728"/>
      <c r="T57" s="728"/>
      <c r="U57" s="729"/>
      <c r="V57" s="673">
        <v>0</v>
      </c>
      <c r="W57" s="674"/>
      <c r="X57" s="674"/>
      <c r="Y57" s="674"/>
      <c r="Z57" s="675"/>
      <c r="AA57" s="714"/>
      <c r="AB57" s="683"/>
      <c r="AC57" s="683"/>
      <c r="AD57" s="683"/>
      <c r="AE57" s="726"/>
      <c r="AF57" s="714"/>
      <c r="AG57" s="683"/>
      <c r="AH57" s="683"/>
      <c r="AI57" s="683"/>
      <c r="AJ57" s="684"/>
      <c r="AU57" s="1">
        <v>57</v>
      </c>
      <c r="AV57" s="1" t="s">
        <v>611</v>
      </c>
    </row>
    <row r="58" spans="1:48" ht="15.95" customHeight="1" x14ac:dyDescent="0.25">
      <c r="A58" s="721" t="s">
        <v>114</v>
      </c>
      <c r="B58" s="722"/>
      <c r="C58" s="740" t="s">
        <v>150</v>
      </c>
      <c r="D58" s="740"/>
      <c r="E58" s="740"/>
      <c r="F58" s="740"/>
      <c r="G58" s="740"/>
      <c r="H58" s="740"/>
      <c r="I58" s="740"/>
      <c r="J58" s="740"/>
      <c r="K58" s="740"/>
      <c r="L58" s="740"/>
      <c r="M58" s="740"/>
      <c r="N58" s="740"/>
      <c r="O58" s="740"/>
      <c r="P58" s="740"/>
      <c r="Q58" s="740"/>
      <c r="R58" s="740"/>
      <c r="S58" s="740"/>
      <c r="T58" s="740"/>
      <c r="U58" s="741"/>
      <c r="V58" s="730">
        <v>0</v>
      </c>
      <c r="W58" s="731"/>
      <c r="X58" s="731"/>
      <c r="Y58" s="731"/>
      <c r="Z58" s="732"/>
      <c r="AA58" s="714"/>
      <c r="AB58" s="683"/>
      <c r="AC58" s="683"/>
      <c r="AD58" s="683"/>
      <c r="AE58" s="726"/>
      <c r="AF58" s="714"/>
      <c r="AG58" s="683"/>
      <c r="AH58" s="683"/>
      <c r="AI58" s="683"/>
      <c r="AJ58" s="684"/>
      <c r="AU58" s="1">
        <v>58</v>
      </c>
      <c r="AV58" s="1" t="s">
        <v>612</v>
      </c>
    </row>
    <row r="59" spans="1:48" ht="15.95" customHeight="1" x14ac:dyDescent="0.25">
      <c r="A59" s="49"/>
      <c r="B59" s="50"/>
      <c r="C59" s="740"/>
      <c r="D59" s="740"/>
      <c r="E59" s="740"/>
      <c r="F59" s="740"/>
      <c r="G59" s="740"/>
      <c r="H59" s="740"/>
      <c r="I59" s="740"/>
      <c r="J59" s="740"/>
      <c r="K59" s="740"/>
      <c r="L59" s="740"/>
      <c r="M59" s="740"/>
      <c r="N59" s="740"/>
      <c r="O59" s="740"/>
      <c r="P59" s="740"/>
      <c r="Q59" s="740"/>
      <c r="R59" s="740"/>
      <c r="S59" s="740"/>
      <c r="T59" s="740"/>
      <c r="U59" s="741"/>
      <c r="V59" s="733"/>
      <c r="W59" s="734"/>
      <c r="X59" s="734"/>
      <c r="Y59" s="734"/>
      <c r="Z59" s="735"/>
      <c r="AA59" s="715"/>
      <c r="AB59" s="689"/>
      <c r="AC59" s="689"/>
      <c r="AD59" s="689"/>
      <c r="AE59" s="727"/>
      <c r="AF59" s="714"/>
      <c r="AG59" s="683"/>
      <c r="AH59" s="683"/>
      <c r="AI59" s="683"/>
      <c r="AJ59" s="684"/>
      <c r="AU59" s="1">
        <v>59</v>
      </c>
      <c r="AV59" s="1" t="s">
        <v>613</v>
      </c>
    </row>
    <row r="60" spans="1:48" ht="15.95" customHeight="1" x14ac:dyDescent="0.25">
      <c r="A60" s="719" t="s">
        <v>149</v>
      </c>
      <c r="B60" s="720"/>
      <c r="C60" s="774" t="s">
        <v>25</v>
      </c>
      <c r="D60" s="774"/>
      <c r="E60" s="774"/>
      <c r="F60" s="774"/>
      <c r="G60" s="774"/>
      <c r="H60" s="774"/>
      <c r="I60" s="774"/>
      <c r="J60" s="774"/>
      <c r="K60" s="774"/>
      <c r="L60" s="774"/>
      <c r="M60" s="774"/>
      <c r="N60" s="774"/>
      <c r="O60" s="774"/>
      <c r="P60" s="774"/>
      <c r="Q60" s="774"/>
      <c r="R60" s="774"/>
      <c r="S60" s="774"/>
      <c r="T60" s="774"/>
      <c r="U60" s="774"/>
      <c r="V60" s="774"/>
      <c r="W60" s="774"/>
      <c r="X60" s="774"/>
      <c r="Y60" s="774"/>
      <c r="Z60" s="775"/>
      <c r="AA60" s="670">
        <f>SUM(V56:Z59)</f>
        <v>0</v>
      </c>
      <c r="AB60" s="671"/>
      <c r="AC60" s="671"/>
      <c r="AD60" s="671"/>
      <c r="AE60" s="672"/>
      <c r="AF60" s="714"/>
      <c r="AG60" s="683"/>
      <c r="AH60" s="683"/>
      <c r="AI60" s="683"/>
      <c r="AJ60" s="684"/>
      <c r="AU60" s="1">
        <v>60</v>
      </c>
      <c r="AV60" s="1" t="s">
        <v>614</v>
      </c>
    </row>
    <row r="61" spans="1:48" ht="15.95" customHeight="1" x14ac:dyDescent="0.25">
      <c r="A61" s="59" t="s">
        <v>72</v>
      </c>
      <c r="B61" s="717" t="s">
        <v>148</v>
      </c>
      <c r="C61" s="717"/>
      <c r="D61" s="717"/>
      <c r="E61" s="717"/>
      <c r="F61" s="717"/>
      <c r="G61" s="717"/>
      <c r="H61" s="717"/>
      <c r="I61" s="717"/>
      <c r="J61" s="717"/>
      <c r="K61" s="717"/>
      <c r="L61" s="717"/>
      <c r="M61" s="717"/>
      <c r="N61" s="717"/>
      <c r="O61" s="717"/>
      <c r="P61" s="717"/>
      <c r="Q61" s="717"/>
      <c r="R61" s="717"/>
      <c r="S61" s="717"/>
      <c r="T61" s="717"/>
      <c r="U61" s="718"/>
      <c r="V61" s="713"/>
      <c r="W61" s="699"/>
      <c r="X61" s="699"/>
      <c r="Y61" s="699"/>
      <c r="Z61" s="725"/>
      <c r="AA61" s="713"/>
      <c r="AB61" s="699"/>
      <c r="AC61" s="699"/>
      <c r="AD61" s="699"/>
      <c r="AE61" s="725"/>
      <c r="AF61" s="714"/>
      <c r="AG61" s="683"/>
      <c r="AH61" s="683"/>
      <c r="AI61" s="683"/>
      <c r="AJ61" s="684"/>
      <c r="AU61" s="1">
        <v>61</v>
      </c>
      <c r="AV61" s="1" t="s">
        <v>615</v>
      </c>
    </row>
    <row r="62" spans="1:48" ht="15.95" customHeight="1" x14ac:dyDescent="0.25">
      <c r="A62" s="60"/>
      <c r="B62" s="631" t="s">
        <v>147</v>
      </c>
      <c r="C62" s="629"/>
      <c r="D62" s="629"/>
      <c r="E62" s="629"/>
      <c r="F62" s="629"/>
      <c r="G62" s="629"/>
      <c r="H62" s="629"/>
      <c r="I62" s="629"/>
      <c r="J62" s="629"/>
      <c r="K62" s="629"/>
      <c r="L62" s="629"/>
      <c r="M62" s="629"/>
      <c r="N62" s="629"/>
      <c r="O62" s="629"/>
      <c r="P62" s="630"/>
      <c r="Q62" s="834" t="s">
        <v>20</v>
      </c>
      <c r="R62" s="835"/>
      <c r="S62" s="835"/>
      <c r="T62" s="835"/>
      <c r="U62" s="836"/>
      <c r="V62" s="714"/>
      <c r="W62" s="683"/>
      <c r="X62" s="683"/>
      <c r="Y62" s="683"/>
      <c r="Z62" s="726"/>
      <c r="AA62" s="714"/>
      <c r="AB62" s="683"/>
      <c r="AC62" s="683"/>
      <c r="AD62" s="683"/>
      <c r="AE62" s="726"/>
      <c r="AF62" s="714"/>
      <c r="AG62" s="683"/>
      <c r="AH62" s="683"/>
      <c r="AI62" s="683"/>
      <c r="AJ62" s="684"/>
      <c r="AU62" s="1">
        <v>62</v>
      </c>
      <c r="AV62" s="1" t="s">
        <v>616</v>
      </c>
    </row>
    <row r="63" spans="1:48" ht="15.95" customHeight="1" x14ac:dyDescent="0.25">
      <c r="A63" s="60"/>
      <c r="B63" s="744" t="s">
        <v>146</v>
      </c>
      <c r="C63" s="745"/>
      <c r="D63" s="745"/>
      <c r="E63" s="745"/>
      <c r="F63" s="745"/>
      <c r="G63" s="745"/>
      <c r="H63" s="745"/>
      <c r="I63" s="745"/>
      <c r="J63" s="745"/>
      <c r="K63" s="745"/>
      <c r="L63" s="745"/>
      <c r="M63" s="745"/>
      <c r="N63" s="745"/>
      <c r="O63" s="745"/>
      <c r="P63" s="746"/>
      <c r="Q63" s="673">
        <f>ASSE!AC6</f>
        <v>0</v>
      </c>
      <c r="R63" s="674"/>
      <c r="S63" s="674"/>
      <c r="T63" s="674"/>
      <c r="U63" s="675"/>
      <c r="V63" s="715"/>
      <c r="W63" s="689"/>
      <c r="X63" s="689"/>
      <c r="Y63" s="689"/>
      <c r="Z63" s="727"/>
      <c r="AA63" s="714"/>
      <c r="AB63" s="683"/>
      <c r="AC63" s="683"/>
      <c r="AD63" s="683"/>
      <c r="AE63" s="726"/>
      <c r="AF63" s="714"/>
      <c r="AG63" s="683"/>
      <c r="AH63" s="683"/>
      <c r="AI63" s="683"/>
      <c r="AJ63" s="684"/>
      <c r="AU63" s="1">
        <v>63</v>
      </c>
      <c r="AV63" s="1" t="s">
        <v>617</v>
      </c>
    </row>
    <row r="64" spans="1:48" ht="15.95" customHeight="1" x14ac:dyDescent="0.25">
      <c r="A64" s="60"/>
      <c r="B64" s="744" t="s">
        <v>145</v>
      </c>
      <c r="C64" s="745"/>
      <c r="D64" s="745"/>
      <c r="E64" s="745"/>
      <c r="F64" s="745"/>
      <c r="G64" s="745"/>
      <c r="H64" s="745"/>
      <c r="I64" s="745"/>
      <c r="J64" s="745"/>
      <c r="K64" s="745"/>
      <c r="L64" s="745"/>
      <c r="M64" s="745"/>
      <c r="N64" s="745"/>
      <c r="O64" s="745"/>
      <c r="P64" s="746"/>
      <c r="Q64" s="673">
        <f>ASSE!AC13*-1</f>
        <v>0</v>
      </c>
      <c r="R64" s="674"/>
      <c r="S64" s="674"/>
      <c r="T64" s="674"/>
      <c r="U64" s="675"/>
      <c r="V64" s="670">
        <f>Q63+Q64</f>
        <v>0</v>
      </c>
      <c r="W64" s="671"/>
      <c r="X64" s="671"/>
      <c r="Y64" s="671"/>
      <c r="Z64" s="672"/>
      <c r="AA64" s="715"/>
      <c r="AB64" s="689"/>
      <c r="AC64" s="689"/>
      <c r="AD64" s="689"/>
      <c r="AE64" s="727"/>
      <c r="AF64" s="714"/>
      <c r="AG64" s="683"/>
      <c r="AH64" s="683"/>
      <c r="AI64" s="683"/>
      <c r="AJ64" s="684"/>
      <c r="AU64" s="1">
        <v>64</v>
      </c>
      <c r="AV64" s="1" t="s">
        <v>618</v>
      </c>
    </row>
    <row r="65" spans="1:48" ht="15.95" customHeight="1" x14ac:dyDescent="0.25">
      <c r="A65" s="59" t="s">
        <v>70</v>
      </c>
      <c r="B65" s="634" t="s">
        <v>144</v>
      </c>
      <c r="C65" s="634"/>
      <c r="D65" s="634"/>
      <c r="E65" s="634"/>
      <c r="F65" s="634"/>
      <c r="G65" s="634"/>
      <c r="H65" s="634"/>
      <c r="I65" s="634"/>
      <c r="J65" s="634"/>
      <c r="K65" s="634"/>
      <c r="L65" s="634"/>
      <c r="M65" s="634"/>
      <c r="N65" s="634"/>
      <c r="O65" s="634"/>
      <c r="P65" s="634"/>
      <c r="Q65" s="634"/>
      <c r="R65" s="634"/>
      <c r="S65" s="634"/>
      <c r="T65" s="634"/>
      <c r="U65" s="634"/>
      <c r="V65" s="634"/>
      <c r="W65" s="634"/>
      <c r="X65" s="634"/>
      <c r="Y65" s="634"/>
      <c r="Z65" s="635"/>
      <c r="AA65" s="670">
        <f>AA60-V64</f>
        <v>0</v>
      </c>
      <c r="AB65" s="671"/>
      <c r="AC65" s="671"/>
      <c r="AD65" s="671"/>
      <c r="AE65" s="672"/>
      <c r="AF65" s="714"/>
      <c r="AG65" s="683"/>
      <c r="AH65" s="683"/>
      <c r="AI65" s="683"/>
      <c r="AJ65" s="684"/>
      <c r="AU65" s="1">
        <v>65</v>
      </c>
      <c r="AV65" s="1" t="s">
        <v>619</v>
      </c>
    </row>
    <row r="66" spans="1:48" ht="15.95" customHeight="1" x14ac:dyDescent="0.25">
      <c r="A66" s="59" t="s">
        <v>68</v>
      </c>
      <c r="B66" s="736" t="s">
        <v>143</v>
      </c>
      <c r="C66" s="736"/>
      <c r="D66" s="736"/>
      <c r="E66" s="736"/>
      <c r="F66" s="736"/>
      <c r="G66" s="736"/>
      <c r="H66" s="736"/>
      <c r="I66" s="736"/>
      <c r="J66" s="736"/>
      <c r="K66" s="736"/>
      <c r="L66" s="736"/>
      <c r="M66" s="736"/>
      <c r="N66" s="736"/>
      <c r="O66" s="736"/>
      <c r="P66" s="736"/>
      <c r="Q66" s="736"/>
      <c r="R66" s="736"/>
      <c r="S66" s="736"/>
      <c r="T66" s="736"/>
      <c r="U66" s="736"/>
      <c r="V66" s="736"/>
      <c r="W66" s="736"/>
      <c r="X66" s="736"/>
      <c r="Y66" s="736"/>
      <c r="Z66" s="737"/>
      <c r="AA66" s="713"/>
      <c r="AB66" s="699"/>
      <c r="AC66" s="699"/>
      <c r="AD66" s="699"/>
      <c r="AE66" s="725"/>
      <c r="AF66" s="714"/>
      <c r="AG66" s="683"/>
      <c r="AH66" s="683"/>
      <c r="AI66" s="683"/>
      <c r="AJ66" s="684"/>
      <c r="AU66" s="1">
        <v>66</v>
      </c>
      <c r="AV66" s="1" t="s">
        <v>620</v>
      </c>
    </row>
    <row r="67" spans="1:48" ht="15.95" customHeight="1" x14ac:dyDescent="0.25">
      <c r="A67" s="719" t="s">
        <v>130</v>
      </c>
      <c r="B67" s="720"/>
      <c r="C67" s="723" t="s">
        <v>142</v>
      </c>
      <c r="D67" s="723"/>
      <c r="E67" s="723"/>
      <c r="F67" s="723"/>
      <c r="G67" s="723"/>
      <c r="H67" s="723"/>
      <c r="I67" s="723"/>
      <c r="J67" s="723"/>
      <c r="K67" s="723"/>
      <c r="L67" s="723"/>
      <c r="M67" s="723"/>
      <c r="N67" s="723"/>
      <c r="O67" s="723"/>
      <c r="P67" s="723"/>
      <c r="Q67" s="723"/>
      <c r="R67" s="723"/>
      <c r="S67" s="723"/>
      <c r="T67" s="723"/>
      <c r="U67" s="724"/>
      <c r="V67" s="673">
        <f>ASSE!H8+ASSE!Q8</f>
        <v>0</v>
      </c>
      <c r="W67" s="674"/>
      <c r="X67" s="674"/>
      <c r="Y67" s="674"/>
      <c r="Z67" s="675"/>
      <c r="AA67" s="714"/>
      <c r="AB67" s="683"/>
      <c r="AC67" s="683"/>
      <c r="AD67" s="683"/>
      <c r="AE67" s="726"/>
      <c r="AF67" s="714"/>
      <c r="AG67" s="683"/>
      <c r="AH67" s="683"/>
      <c r="AI67" s="683"/>
      <c r="AJ67" s="684"/>
      <c r="AU67" s="1">
        <v>67</v>
      </c>
      <c r="AV67" s="1" t="s">
        <v>621</v>
      </c>
    </row>
    <row r="68" spans="1:48" ht="15.95" customHeight="1" x14ac:dyDescent="0.25">
      <c r="A68" s="719" t="s">
        <v>115</v>
      </c>
      <c r="B68" s="720"/>
      <c r="C68" s="723" t="s">
        <v>141</v>
      </c>
      <c r="D68" s="723"/>
      <c r="E68" s="723"/>
      <c r="F68" s="723"/>
      <c r="G68" s="723"/>
      <c r="H68" s="723"/>
      <c r="I68" s="723"/>
      <c r="J68" s="723"/>
      <c r="K68" s="723"/>
      <c r="L68" s="723"/>
      <c r="M68" s="723"/>
      <c r="N68" s="723"/>
      <c r="O68" s="723"/>
      <c r="P68" s="723"/>
      <c r="Q68" s="723"/>
      <c r="R68" s="723"/>
      <c r="S68" s="723"/>
      <c r="T68" s="723"/>
      <c r="U68" s="724"/>
      <c r="V68" s="673">
        <f>ASSE!Y8</f>
        <v>0</v>
      </c>
      <c r="W68" s="674"/>
      <c r="X68" s="674"/>
      <c r="Y68" s="674"/>
      <c r="Z68" s="675"/>
      <c r="AA68" s="715"/>
      <c r="AB68" s="689"/>
      <c r="AC68" s="689"/>
      <c r="AD68" s="689"/>
      <c r="AE68" s="727"/>
      <c r="AF68" s="714"/>
      <c r="AG68" s="683"/>
      <c r="AH68" s="683"/>
      <c r="AI68" s="683"/>
      <c r="AJ68" s="684"/>
      <c r="AU68" s="1">
        <v>68</v>
      </c>
      <c r="AV68" s="1" t="s">
        <v>622</v>
      </c>
    </row>
    <row r="69" spans="1:48" ht="15.95" customHeight="1" x14ac:dyDescent="0.25">
      <c r="A69" s="59" t="s">
        <v>66</v>
      </c>
      <c r="B69" s="736" t="s">
        <v>140</v>
      </c>
      <c r="C69" s="736"/>
      <c r="D69" s="736"/>
      <c r="E69" s="736"/>
      <c r="F69" s="736"/>
      <c r="G69" s="736"/>
      <c r="H69" s="736"/>
      <c r="I69" s="736"/>
      <c r="J69" s="736"/>
      <c r="K69" s="736"/>
      <c r="L69" s="736"/>
      <c r="M69" s="736"/>
      <c r="N69" s="736"/>
      <c r="O69" s="736"/>
      <c r="P69" s="736"/>
      <c r="Q69" s="736"/>
      <c r="R69" s="736"/>
      <c r="S69" s="736"/>
      <c r="T69" s="736"/>
      <c r="U69" s="736"/>
      <c r="V69" s="736"/>
      <c r="W69" s="736"/>
      <c r="X69" s="736"/>
      <c r="Y69" s="736"/>
      <c r="Z69" s="737"/>
      <c r="AA69" s="670">
        <f>V67+V68</f>
        <v>0</v>
      </c>
      <c r="AB69" s="671"/>
      <c r="AC69" s="671"/>
      <c r="AD69" s="671"/>
      <c r="AE69" s="672"/>
      <c r="AF69" s="715"/>
      <c r="AG69" s="689"/>
      <c r="AH69" s="689"/>
      <c r="AI69" s="689"/>
      <c r="AJ69" s="716"/>
      <c r="AU69" s="1">
        <v>69</v>
      </c>
      <c r="AV69" s="1" t="s">
        <v>623</v>
      </c>
    </row>
    <row r="70" spans="1:48" ht="15.95" customHeight="1" x14ac:dyDescent="0.25">
      <c r="A70" s="59" t="s">
        <v>64</v>
      </c>
      <c r="B70" s="736" t="s">
        <v>139</v>
      </c>
      <c r="C70" s="736"/>
      <c r="D70" s="736"/>
      <c r="E70" s="736"/>
      <c r="F70" s="736"/>
      <c r="G70" s="736"/>
      <c r="H70" s="736"/>
      <c r="I70" s="736"/>
      <c r="J70" s="736"/>
      <c r="K70" s="736"/>
      <c r="L70" s="736"/>
      <c r="M70" s="736"/>
      <c r="N70" s="736"/>
      <c r="O70" s="736"/>
      <c r="P70" s="736"/>
      <c r="Q70" s="736"/>
      <c r="R70" s="736"/>
      <c r="S70" s="736"/>
      <c r="T70" s="736"/>
      <c r="U70" s="736"/>
      <c r="V70" s="736"/>
      <c r="W70" s="736"/>
      <c r="X70" s="736"/>
      <c r="Y70" s="736"/>
      <c r="Z70" s="736"/>
      <c r="AA70" s="736"/>
      <c r="AB70" s="736"/>
      <c r="AC70" s="736"/>
      <c r="AD70" s="736"/>
      <c r="AE70" s="737"/>
      <c r="AF70" s="670">
        <f>AA65-AA69</f>
        <v>0</v>
      </c>
      <c r="AG70" s="671"/>
      <c r="AH70" s="671"/>
      <c r="AI70" s="671"/>
      <c r="AJ70" s="712"/>
      <c r="AU70" s="1">
        <v>70</v>
      </c>
      <c r="AV70" s="1" t="s">
        <v>624</v>
      </c>
    </row>
    <row r="71" spans="1:48" ht="15.95" customHeight="1" x14ac:dyDescent="0.25">
      <c r="A71" s="59" t="s">
        <v>138</v>
      </c>
      <c r="B71" s="717" t="s">
        <v>137</v>
      </c>
      <c r="C71" s="717"/>
      <c r="D71" s="717"/>
      <c r="E71" s="717"/>
      <c r="F71" s="717"/>
      <c r="G71" s="717"/>
      <c r="H71" s="717"/>
      <c r="I71" s="717"/>
      <c r="J71" s="717"/>
      <c r="K71" s="717"/>
      <c r="L71" s="717"/>
      <c r="M71" s="717"/>
      <c r="N71" s="717"/>
      <c r="O71" s="717"/>
      <c r="P71" s="717"/>
      <c r="Q71" s="717"/>
      <c r="R71" s="717"/>
      <c r="S71" s="717"/>
      <c r="T71" s="717"/>
      <c r="U71" s="717"/>
      <c r="V71" s="717"/>
      <c r="W71" s="717"/>
      <c r="X71" s="717"/>
      <c r="Y71" s="717"/>
      <c r="Z71" s="718"/>
      <c r="AA71" s="713"/>
      <c r="AB71" s="699"/>
      <c r="AC71" s="699"/>
      <c r="AD71" s="699"/>
      <c r="AE71" s="725"/>
      <c r="AF71" s="713"/>
      <c r="AG71" s="699"/>
      <c r="AH71" s="699"/>
      <c r="AI71" s="699"/>
      <c r="AJ71" s="700"/>
      <c r="AU71" s="1">
        <v>71</v>
      </c>
      <c r="AV71" s="1" t="s">
        <v>625</v>
      </c>
    </row>
    <row r="72" spans="1:48" ht="15.95" customHeight="1" x14ac:dyDescent="0.25">
      <c r="A72" s="60"/>
      <c r="B72" s="631" t="s">
        <v>136</v>
      </c>
      <c r="C72" s="629"/>
      <c r="D72" s="629"/>
      <c r="E72" s="629"/>
      <c r="F72" s="629"/>
      <c r="G72" s="629"/>
      <c r="H72" s="629"/>
      <c r="I72" s="629"/>
      <c r="J72" s="629"/>
      <c r="K72" s="629"/>
      <c r="L72" s="629"/>
      <c r="M72" s="629"/>
      <c r="N72" s="629"/>
      <c r="O72" s="629"/>
      <c r="P72" s="630"/>
      <c r="Q72" s="747" t="s">
        <v>20</v>
      </c>
      <c r="R72" s="748"/>
      <c r="S72" s="748"/>
      <c r="T72" s="748"/>
      <c r="U72" s="749"/>
      <c r="V72" s="713"/>
      <c r="W72" s="699"/>
      <c r="X72" s="699"/>
      <c r="Y72" s="699"/>
      <c r="Z72" s="725"/>
      <c r="AA72" s="714"/>
      <c r="AB72" s="683"/>
      <c r="AC72" s="683"/>
      <c r="AD72" s="683"/>
      <c r="AE72" s="726"/>
      <c r="AF72" s="714"/>
      <c r="AG72" s="683"/>
      <c r="AH72" s="683"/>
      <c r="AI72" s="683"/>
      <c r="AJ72" s="684"/>
      <c r="AU72" s="1">
        <v>72</v>
      </c>
      <c r="AV72" s="1" t="s">
        <v>626</v>
      </c>
    </row>
    <row r="73" spans="1:48" ht="15.95" customHeight="1" x14ac:dyDescent="0.25">
      <c r="A73" s="60"/>
      <c r="B73" s="744" t="s">
        <v>516</v>
      </c>
      <c r="C73" s="745"/>
      <c r="D73" s="745"/>
      <c r="E73" s="745"/>
      <c r="F73" s="745"/>
      <c r="G73" s="745"/>
      <c r="H73" s="745"/>
      <c r="I73" s="745"/>
      <c r="J73" s="745"/>
      <c r="K73" s="745"/>
      <c r="L73" s="745"/>
      <c r="M73" s="745"/>
      <c r="N73" s="745"/>
      <c r="O73" s="745"/>
      <c r="P73" s="746"/>
      <c r="Q73" s="673">
        <f>ASSE!M15</f>
        <v>0</v>
      </c>
      <c r="R73" s="674"/>
      <c r="S73" s="674"/>
      <c r="T73" s="674"/>
      <c r="U73" s="675"/>
      <c r="V73" s="714"/>
      <c r="W73" s="683"/>
      <c r="X73" s="683"/>
      <c r="Y73" s="683"/>
      <c r="Z73" s="726"/>
      <c r="AA73" s="715"/>
      <c r="AB73" s="689"/>
      <c r="AC73" s="689"/>
      <c r="AD73" s="689"/>
      <c r="AE73" s="727"/>
      <c r="AF73" s="714"/>
      <c r="AG73" s="683"/>
      <c r="AH73" s="683"/>
      <c r="AI73" s="683"/>
      <c r="AJ73" s="684"/>
      <c r="AU73" s="1">
        <v>73</v>
      </c>
      <c r="AV73" s="1" t="s">
        <v>627</v>
      </c>
    </row>
    <row r="74" spans="1:48" ht="15.95" customHeight="1" x14ac:dyDescent="0.25">
      <c r="A74" s="60"/>
      <c r="B74" s="658" t="s">
        <v>515</v>
      </c>
      <c r="C74" s="659"/>
      <c r="D74" s="659"/>
      <c r="E74" s="659"/>
      <c r="F74" s="659"/>
      <c r="G74" s="659"/>
      <c r="H74" s="659"/>
      <c r="I74" s="659"/>
      <c r="J74" s="659"/>
      <c r="K74" s="659"/>
      <c r="L74" s="659"/>
      <c r="M74" s="659"/>
      <c r="N74" s="659"/>
      <c r="O74" s="659"/>
      <c r="P74" s="660"/>
      <c r="Q74" s="673">
        <f>ASSE!W15</f>
        <v>0</v>
      </c>
      <c r="R74" s="674"/>
      <c r="S74" s="674"/>
      <c r="T74" s="674"/>
      <c r="U74" s="675"/>
      <c r="V74" s="715"/>
      <c r="W74" s="689"/>
      <c r="X74" s="689"/>
      <c r="Y74" s="689"/>
      <c r="Z74" s="727"/>
      <c r="AA74" s="670">
        <f>Q73+Q74</f>
        <v>0</v>
      </c>
      <c r="AB74" s="671"/>
      <c r="AC74" s="671"/>
      <c r="AD74" s="671"/>
      <c r="AE74" s="672"/>
      <c r="AF74" s="715"/>
      <c r="AG74" s="689"/>
      <c r="AH74" s="689"/>
      <c r="AI74" s="689"/>
      <c r="AJ74" s="716"/>
      <c r="AU74" s="1">
        <v>74</v>
      </c>
      <c r="AV74" s="1" t="s">
        <v>628</v>
      </c>
    </row>
    <row r="75" spans="1:48" ht="15.95" customHeight="1" x14ac:dyDescent="0.25">
      <c r="A75" s="59" t="s">
        <v>135</v>
      </c>
      <c r="B75" s="634" t="s">
        <v>134</v>
      </c>
      <c r="C75" s="634"/>
      <c r="D75" s="634"/>
      <c r="E75" s="634"/>
      <c r="F75" s="634"/>
      <c r="G75" s="634"/>
      <c r="H75" s="634"/>
      <c r="I75" s="634"/>
      <c r="J75" s="634"/>
      <c r="K75" s="634"/>
      <c r="L75" s="634"/>
      <c r="M75" s="634"/>
      <c r="N75" s="634"/>
      <c r="O75" s="634"/>
      <c r="P75" s="634"/>
      <c r="Q75" s="634"/>
      <c r="R75" s="634"/>
      <c r="S75" s="634"/>
      <c r="T75" s="634"/>
      <c r="U75" s="634"/>
      <c r="V75" s="634"/>
      <c r="W75" s="634"/>
      <c r="X75" s="634"/>
      <c r="Y75" s="634"/>
      <c r="Z75" s="634"/>
      <c r="AA75" s="634"/>
      <c r="AB75" s="634"/>
      <c r="AC75" s="634"/>
      <c r="AD75" s="634"/>
      <c r="AE75" s="635"/>
      <c r="AF75" s="670">
        <f>AF70+AA74</f>
        <v>0</v>
      </c>
      <c r="AG75" s="671"/>
      <c r="AH75" s="671"/>
      <c r="AI75" s="671"/>
      <c r="AJ75" s="712"/>
      <c r="AU75" s="1">
        <v>75</v>
      </c>
      <c r="AV75" s="1" t="s">
        <v>629</v>
      </c>
    </row>
    <row r="76" spans="1:48" ht="15.95" customHeight="1" x14ac:dyDescent="0.25">
      <c r="A76" s="59" t="s">
        <v>133</v>
      </c>
      <c r="B76" s="736" t="s">
        <v>132</v>
      </c>
      <c r="C76" s="736"/>
      <c r="D76" s="736"/>
      <c r="E76" s="736"/>
      <c r="F76" s="736"/>
      <c r="G76" s="736"/>
      <c r="H76" s="736"/>
      <c r="I76" s="736"/>
      <c r="J76" s="736"/>
      <c r="K76" s="736"/>
      <c r="L76" s="736"/>
      <c r="M76" s="736"/>
      <c r="N76" s="736"/>
      <c r="O76" s="736"/>
      <c r="P76" s="736"/>
      <c r="Q76" s="736"/>
      <c r="R76" s="736"/>
      <c r="S76" s="736"/>
      <c r="T76" s="736"/>
      <c r="U76" s="736"/>
      <c r="V76" s="736"/>
      <c r="W76" s="736"/>
      <c r="X76" s="736"/>
      <c r="Y76" s="736"/>
      <c r="Z76" s="736"/>
      <c r="AA76" s="736"/>
      <c r="AB76" s="736"/>
      <c r="AC76" s="736"/>
      <c r="AD76" s="736"/>
      <c r="AE76" s="737"/>
      <c r="AF76" s="713"/>
      <c r="AG76" s="699"/>
      <c r="AH76" s="699"/>
      <c r="AI76" s="699"/>
      <c r="AJ76" s="700"/>
      <c r="AU76" s="1">
        <v>76</v>
      </c>
      <c r="AV76" s="1" t="s">
        <v>630</v>
      </c>
    </row>
    <row r="77" spans="1:48" ht="15.95" customHeight="1" x14ac:dyDescent="0.25">
      <c r="A77" s="719" t="s">
        <v>60</v>
      </c>
      <c r="B77" s="720"/>
      <c r="C77" s="723" t="s">
        <v>131</v>
      </c>
      <c r="D77" s="723"/>
      <c r="E77" s="723"/>
      <c r="F77" s="723"/>
      <c r="G77" s="723"/>
      <c r="H77" s="723"/>
      <c r="I77" s="723"/>
      <c r="J77" s="723"/>
      <c r="K77" s="723"/>
      <c r="L77" s="723"/>
      <c r="M77" s="723"/>
      <c r="N77" s="723"/>
      <c r="O77" s="723"/>
      <c r="P77" s="723"/>
      <c r="Q77" s="723"/>
      <c r="R77" s="723"/>
      <c r="S77" s="723"/>
      <c r="T77" s="723"/>
      <c r="U77" s="723"/>
      <c r="V77" s="723"/>
      <c r="W77" s="723"/>
      <c r="X77" s="723"/>
      <c r="Y77" s="723"/>
      <c r="Z77" s="723"/>
      <c r="AA77" s="723"/>
      <c r="AB77" s="723"/>
      <c r="AC77" s="723"/>
      <c r="AD77" s="723"/>
      <c r="AE77" s="724"/>
      <c r="AF77" s="715"/>
      <c r="AG77" s="689"/>
      <c r="AH77" s="689"/>
      <c r="AI77" s="689"/>
      <c r="AJ77" s="716"/>
      <c r="AU77" s="1">
        <v>77</v>
      </c>
      <c r="AV77" s="1" t="s">
        <v>631</v>
      </c>
    </row>
    <row r="78" spans="1:48" ht="15.95" customHeight="1" x14ac:dyDescent="0.25">
      <c r="A78" s="742" t="s">
        <v>130</v>
      </c>
      <c r="B78" s="743"/>
      <c r="C78" s="743"/>
      <c r="D78" s="750" t="s">
        <v>129</v>
      </c>
      <c r="E78" s="750"/>
      <c r="F78" s="750"/>
      <c r="G78" s="750"/>
      <c r="H78" s="750"/>
      <c r="I78" s="750"/>
      <c r="J78" s="750"/>
      <c r="K78" s="750"/>
      <c r="L78" s="750"/>
      <c r="M78" s="750"/>
      <c r="N78" s="750"/>
      <c r="O78" s="750"/>
      <c r="P78" s="750"/>
      <c r="Q78" s="750"/>
      <c r="R78" s="750"/>
      <c r="S78" s="750"/>
      <c r="T78" s="750"/>
      <c r="U78" s="750"/>
      <c r="V78" s="750"/>
      <c r="W78" s="750"/>
      <c r="X78" s="750"/>
      <c r="Y78" s="750"/>
      <c r="Z78" s="751"/>
      <c r="AA78" s="752" t="s">
        <v>111</v>
      </c>
      <c r="AB78" s="753"/>
      <c r="AC78" s="753"/>
      <c r="AD78" s="753"/>
      <c r="AE78" s="754"/>
      <c r="AF78" s="752" t="s">
        <v>109</v>
      </c>
      <c r="AG78" s="753"/>
      <c r="AH78" s="753"/>
      <c r="AI78" s="753"/>
      <c r="AJ78" s="755"/>
      <c r="AU78" s="1">
        <v>78</v>
      </c>
      <c r="AV78" s="1" t="s">
        <v>632</v>
      </c>
    </row>
    <row r="79" spans="1:48" ht="15.95" customHeight="1" x14ac:dyDescent="0.25">
      <c r="A79" s="773"/>
      <c r="B79" s="774"/>
      <c r="C79" s="775"/>
      <c r="D79" s="658" t="s">
        <v>128</v>
      </c>
      <c r="E79" s="659"/>
      <c r="F79" s="659"/>
      <c r="G79" s="659"/>
      <c r="H79" s="659"/>
      <c r="I79" s="659"/>
      <c r="J79" s="659"/>
      <c r="K79" s="659"/>
      <c r="L79" s="659"/>
      <c r="M79" s="659"/>
      <c r="N79" s="659"/>
      <c r="O79" s="659"/>
      <c r="P79" s="659"/>
      <c r="Q79" s="659"/>
      <c r="R79" s="659"/>
      <c r="S79" s="659"/>
      <c r="T79" s="659"/>
      <c r="U79" s="660"/>
      <c r="V79" s="673">
        <f>ASSE!I23</f>
        <v>0</v>
      </c>
      <c r="W79" s="674"/>
      <c r="X79" s="674"/>
      <c r="Y79" s="674"/>
      <c r="Z79" s="675"/>
      <c r="AA79" s="713"/>
      <c r="AB79" s="699"/>
      <c r="AC79" s="699"/>
      <c r="AD79" s="699"/>
      <c r="AE79" s="725"/>
      <c r="AF79" s="713"/>
      <c r="AG79" s="699"/>
      <c r="AH79" s="699"/>
      <c r="AI79" s="699"/>
      <c r="AJ79" s="725"/>
      <c r="AU79" s="1">
        <v>79</v>
      </c>
      <c r="AV79" s="1" t="s">
        <v>633</v>
      </c>
    </row>
    <row r="80" spans="1:48" ht="15.95" customHeight="1" x14ac:dyDescent="0.25">
      <c r="A80" s="773"/>
      <c r="B80" s="774"/>
      <c r="C80" s="775"/>
      <c r="D80" s="658" t="s">
        <v>127</v>
      </c>
      <c r="E80" s="659"/>
      <c r="F80" s="659"/>
      <c r="G80" s="659"/>
      <c r="H80" s="659"/>
      <c r="I80" s="659"/>
      <c r="J80" s="659"/>
      <c r="K80" s="659"/>
      <c r="L80" s="659"/>
      <c r="M80" s="659"/>
      <c r="N80" s="659"/>
      <c r="O80" s="659"/>
      <c r="P80" s="659"/>
      <c r="Q80" s="659"/>
      <c r="R80" s="659"/>
      <c r="S80" s="659"/>
      <c r="T80" s="659"/>
      <c r="U80" s="660"/>
      <c r="V80" s="673">
        <f>ASSE!I19</f>
        <v>0</v>
      </c>
      <c r="W80" s="674"/>
      <c r="X80" s="674"/>
      <c r="Y80" s="674"/>
      <c r="Z80" s="675"/>
      <c r="AA80" s="714"/>
      <c r="AB80" s="683"/>
      <c r="AC80" s="683"/>
      <c r="AD80" s="683"/>
      <c r="AE80" s="726"/>
      <c r="AF80" s="714"/>
      <c r="AG80" s="683"/>
      <c r="AH80" s="683"/>
      <c r="AI80" s="683"/>
      <c r="AJ80" s="726"/>
      <c r="AU80" s="1">
        <v>80</v>
      </c>
      <c r="AV80" s="1" t="s">
        <v>634</v>
      </c>
    </row>
    <row r="81" spans="1:48" ht="15.95" customHeight="1" x14ac:dyDescent="0.25">
      <c r="A81" s="773"/>
      <c r="B81" s="774"/>
      <c r="C81" s="775"/>
      <c r="D81" s="658" t="s">
        <v>126</v>
      </c>
      <c r="E81" s="659"/>
      <c r="F81" s="659"/>
      <c r="G81" s="659"/>
      <c r="H81" s="659"/>
      <c r="I81" s="659"/>
      <c r="J81" s="659"/>
      <c r="K81" s="659"/>
      <c r="L81" s="659"/>
      <c r="M81" s="659"/>
      <c r="N81" s="659"/>
      <c r="O81" s="659"/>
      <c r="P81" s="659"/>
      <c r="Q81" s="659"/>
      <c r="R81" s="659"/>
      <c r="S81" s="659"/>
      <c r="T81" s="659"/>
      <c r="U81" s="660"/>
      <c r="V81" s="673">
        <f>ASSE!I20+ASSE!S22</f>
        <v>0</v>
      </c>
      <c r="W81" s="674"/>
      <c r="X81" s="674"/>
      <c r="Y81" s="674"/>
      <c r="Z81" s="675"/>
      <c r="AA81" s="714"/>
      <c r="AB81" s="683"/>
      <c r="AC81" s="683"/>
      <c r="AD81" s="683"/>
      <c r="AE81" s="726"/>
      <c r="AF81" s="714"/>
      <c r="AG81" s="683"/>
      <c r="AH81" s="683"/>
      <c r="AI81" s="683"/>
      <c r="AJ81" s="726"/>
      <c r="AU81" s="1">
        <v>81</v>
      </c>
      <c r="AV81" s="1" t="s">
        <v>635</v>
      </c>
    </row>
    <row r="82" spans="1:48" ht="15.95" customHeight="1" x14ac:dyDescent="0.25">
      <c r="A82" s="773"/>
      <c r="B82" s="774"/>
      <c r="C82" s="775"/>
      <c r="D82" s="658" t="s">
        <v>125</v>
      </c>
      <c r="E82" s="659"/>
      <c r="F82" s="659"/>
      <c r="G82" s="659"/>
      <c r="H82" s="659"/>
      <c r="I82" s="659"/>
      <c r="J82" s="659"/>
      <c r="K82" s="659"/>
      <c r="L82" s="659"/>
      <c r="M82" s="659"/>
      <c r="N82" s="659"/>
      <c r="O82" s="659"/>
      <c r="P82" s="659"/>
      <c r="Q82" s="659"/>
      <c r="R82" s="659"/>
      <c r="S82" s="659"/>
      <c r="T82" s="659"/>
      <c r="U82" s="660"/>
      <c r="V82" s="673">
        <f>ASSE!S21</f>
        <v>0</v>
      </c>
      <c r="W82" s="674"/>
      <c r="X82" s="674"/>
      <c r="Y82" s="674"/>
      <c r="Z82" s="675"/>
      <c r="AA82" s="714"/>
      <c r="AB82" s="683"/>
      <c r="AC82" s="683"/>
      <c r="AD82" s="683"/>
      <c r="AE82" s="726"/>
      <c r="AF82" s="714"/>
      <c r="AG82" s="683"/>
      <c r="AH82" s="683"/>
      <c r="AI82" s="683"/>
      <c r="AJ82" s="726"/>
      <c r="AU82" s="1">
        <v>82</v>
      </c>
      <c r="AV82" s="1" t="s">
        <v>636</v>
      </c>
    </row>
    <row r="83" spans="1:48" ht="15.95" customHeight="1" x14ac:dyDescent="0.25">
      <c r="A83" s="773"/>
      <c r="B83" s="774"/>
      <c r="C83" s="775"/>
      <c r="D83" s="658" t="s">
        <v>124</v>
      </c>
      <c r="E83" s="659"/>
      <c r="F83" s="659"/>
      <c r="G83" s="659"/>
      <c r="H83" s="659"/>
      <c r="I83" s="659"/>
      <c r="J83" s="659"/>
      <c r="K83" s="659"/>
      <c r="L83" s="659"/>
      <c r="M83" s="659"/>
      <c r="N83" s="659"/>
      <c r="O83" s="659"/>
      <c r="P83" s="659"/>
      <c r="Q83" s="659"/>
      <c r="R83" s="659"/>
      <c r="S83" s="659"/>
      <c r="T83" s="659"/>
      <c r="U83" s="660"/>
      <c r="V83" s="673">
        <f>ASSE!AC22</f>
        <v>0</v>
      </c>
      <c r="W83" s="674"/>
      <c r="X83" s="674"/>
      <c r="Y83" s="674"/>
      <c r="Z83" s="675"/>
      <c r="AA83" s="714"/>
      <c r="AB83" s="683"/>
      <c r="AC83" s="683"/>
      <c r="AD83" s="683"/>
      <c r="AE83" s="726"/>
      <c r="AF83" s="714"/>
      <c r="AG83" s="683"/>
      <c r="AH83" s="683"/>
      <c r="AI83" s="683"/>
      <c r="AJ83" s="726"/>
      <c r="AU83" s="1">
        <v>83</v>
      </c>
      <c r="AV83" s="1" t="s">
        <v>637</v>
      </c>
    </row>
    <row r="84" spans="1:48" ht="15.95" customHeight="1" x14ac:dyDescent="0.25">
      <c r="A84" s="773"/>
      <c r="B84" s="774"/>
      <c r="C84" s="775"/>
      <c r="D84" s="658" t="s">
        <v>123</v>
      </c>
      <c r="E84" s="659"/>
      <c r="F84" s="659"/>
      <c r="G84" s="659"/>
      <c r="H84" s="659"/>
      <c r="I84" s="659"/>
      <c r="J84" s="659"/>
      <c r="K84" s="659"/>
      <c r="L84" s="659"/>
      <c r="M84" s="659"/>
      <c r="N84" s="659"/>
      <c r="O84" s="659"/>
      <c r="P84" s="659"/>
      <c r="Q84" s="659"/>
      <c r="R84" s="659"/>
      <c r="S84" s="659"/>
      <c r="T84" s="659"/>
      <c r="U84" s="660"/>
      <c r="V84" s="673">
        <f>ASSE!I22</f>
        <v>0</v>
      </c>
      <c r="W84" s="674"/>
      <c r="X84" s="674"/>
      <c r="Y84" s="674"/>
      <c r="Z84" s="675"/>
      <c r="AA84" s="714"/>
      <c r="AB84" s="683"/>
      <c r="AC84" s="683"/>
      <c r="AD84" s="683"/>
      <c r="AE84" s="726"/>
      <c r="AF84" s="714"/>
      <c r="AG84" s="683"/>
      <c r="AH84" s="683"/>
      <c r="AI84" s="683"/>
      <c r="AJ84" s="726"/>
      <c r="AU84" s="1">
        <v>84</v>
      </c>
      <c r="AV84" s="1" t="s">
        <v>638</v>
      </c>
    </row>
    <row r="85" spans="1:48" ht="15.95" customHeight="1" x14ac:dyDescent="0.25">
      <c r="A85" s="773"/>
      <c r="B85" s="774"/>
      <c r="C85" s="775"/>
      <c r="D85" s="658" t="s">
        <v>122</v>
      </c>
      <c r="E85" s="659"/>
      <c r="F85" s="659"/>
      <c r="G85" s="659"/>
      <c r="H85" s="659"/>
      <c r="I85" s="659"/>
      <c r="J85" s="659"/>
      <c r="K85" s="659"/>
      <c r="L85" s="659"/>
      <c r="M85" s="659"/>
      <c r="N85" s="659"/>
      <c r="O85" s="659"/>
      <c r="P85" s="659"/>
      <c r="Q85" s="659"/>
      <c r="R85" s="659"/>
      <c r="S85" s="659"/>
      <c r="T85" s="659"/>
      <c r="U85" s="660"/>
      <c r="V85" s="673">
        <f>ASSE!S20</f>
        <v>0</v>
      </c>
      <c r="W85" s="674"/>
      <c r="X85" s="674"/>
      <c r="Y85" s="674"/>
      <c r="Z85" s="675"/>
      <c r="AA85" s="714"/>
      <c r="AB85" s="683"/>
      <c r="AC85" s="683"/>
      <c r="AD85" s="683"/>
      <c r="AE85" s="726"/>
      <c r="AF85" s="714"/>
      <c r="AG85" s="683"/>
      <c r="AH85" s="683"/>
      <c r="AI85" s="683"/>
      <c r="AJ85" s="726"/>
      <c r="AU85" s="1">
        <v>85</v>
      </c>
      <c r="AV85" s="1" t="s">
        <v>639</v>
      </c>
    </row>
    <row r="86" spans="1:48" ht="15.95" customHeight="1" x14ac:dyDescent="0.25">
      <c r="A86" s="773"/>
      <c r="B86" s="774"/>
      <c r="C86" s="775"/>
      <c r="D86" s="658" t="s">
        <v>121</v>
      </c>
      <c r="E86" s="659"/>
      <c r="F86" s="659"/>
      <c r="G86" s="659"/>
      <c r="H86" s="659"/>
      <c r="I86" s="659"/>
      <c r="J86" s="659"/>
      <c r="K86" s="659"/>
      <c r="L86" s="659"/>
      <c r="M86" s="659"/>
      <c r="N86" s="659"/>
      <c r="O86" s="659"/>
      <c r="P86" s="659"/>
      <c r="Q86" s="659"/>
      <c r="R86" s="659"/>
      <c r="S86" s="659"/>
      <c r="T86" s="659"/>
      <c r="U86" s="660"/>
      <c r="V86" s="673">
        <f>ASSE!S19</f>
        <v>0</v>
      </c>
      <c r="W86" s="674"/>
      <c r="X86" s="674"/>
      <c r="Y86" s="674"/>
      <c r="Z86" s="675"/>
      <c r="AA86" s="714"/>
      <c r="AB86" s="683"/>
      <c r="AC86" s="683"/>
      <c r="AD86" s="683"/>
      <c r="AE86" s="726"/>
      <c r="AF86" s="714"/>
      <c r="AG86" s="683"/>
      <c r="AH86" s="683"/>
      <c r="AI86" s="683"/>
      <c r="AJ86" s="726"/>
      <c r="AU86" s="1">
        <v>86</v>
      </c>
      <c r="AV86" s="1" t="s">
        <v>640</v>
      </c>
    </row>
    <row r="87" spans="1:48" ht="15.95" customHeight="1" x14ac:dyDescent="0.25">
      <c r="A87" s="773"/>
      <c r="B87" s="774"/>
      <c r="C87" s="775"/>
      <c r="D87" s="658" t="s">
        <v>120</v>
      </c>
      <c r="E87" s="659"/>
      <c r="F87" s="659"/>
      <c r="G87" s="659"/>
      <c r="H87" s="659"/>
      <c r="I87" s="659"/>
      <c r="J87" s="659"/>
      <c r="K87" s="659"/>
      <c r="L87" s="659"/>
      <c r="M87" s="659"/>
      <c r="N87" s="659"/>
      <c r="O87" s="659"/>
      <c r="P87" s="659"/>
      <c r="Q87" s="659"/>
      <c r="R87" s="659"/>
      <c r="S87" s="659"/>
      <c r="T87" s="659"/>
      <c r="U87" s="660"/>
      <c r="V87" s="673">
        <f>ASSE!I21</f>
        <v>0</v>
      </c>
      <c r="W87" s="674"/>
      <c r="X87" s="674"/>
      <c r="Y87" s="674"/>
      <c r="Z87" s="675"/>
      <c r="AA87" s="714"/>
      <c r="AB87" s="683"/>
      <c r="AC87" s="683"/>
      <c r="AD87" s="683"/>
      <c r="AE87" s="726"/>
      <c r="AF87" s="714"/>
      <c r="AG87" s="683"/>
      <c r="AH87" s="683"/>
      <c r="AI87" s="683"/>
      <c r="AJ87" s="726"/>
      <c r="AU87" s="1">
        <v>87</v>
      </c>
      <c r="AV87" s="1" t="s">
        <v>641</v>
      </c>
    </row>
    <row r="88" spans="1:48" ht="15.95" customHeight="1" x14ac:dyDescent="0.25">
      <c r="A88" s="773"/>
      <c r="B88" s="774"/>
      <c r="C88" s="775"/>
      <c r="D88" s="658" t="s">
        <v>119</v>
      </c>
      <c r="E88" s="659"/>
      <c r="F88" s="659"/>
      <c r="G88" s="659"/>
      <c r="H88" s="659"/>
      <c r="I88" s="659"/>
      <c r="J88" s="659"/>
      <c r="K88" s="659"/>
      <c r="L88" s="659"/>
      <c r="M88" s="659"/>
      <c r="N88" s="659"/>
      <c r="O88" s="659"/>
      <c r="P88" s="659"/>
      <c r="Q88" s="659"/>
      <c r="R88" s="659"/>
      <c r="S88" s="659"/>
      <c r="T88" s="659"/>
      <c r="U88" s="660"/>
      <c r="V88" s="673">
        <f>ASSE!AC23</f>
        <v>0</v>
      </c>
      <c r="W88" s="674"/>
      <c r="X88" s="674"/>
      <c r="Y88" s="674"/>
      <c r="Z88" s="675"/>
      <c r="AA88" s="714"/>
      <c r="AB88" s="683"/>
      <c r="AC88" s="683"/>
      <c r="AD88" s="683"/>
      <c r="AE88" s="726"/>
      <c r="AF88" s="714"/>
      <c r="AG88" s="683"/>
      <c r="AH88" s="683"/>
      <c r="AI88" s="683"/>
      <c r="AJ88" s="726"/>
      <c r="AU88" s="1">
        <v>88</v>
      </c>
      <c r="AV88" s="1" t="s">
        <v>642</v>
      </c>
    </row>
    <row r="89" spans="1:48" ht="15.95" customHeight="1" x14ac:dyDescent="0.25">
      <c r="A89" s="773"/>
      <c r="B89" s="774"/>
      <c r="C89" s="775"/>
      <c r="D89" s="658" t="s">
        <v>118</v>
      </c>
      <c r="E89" s="659"/>
      <c r="F89" s="659"/>
      <c r="G89" s="659"/>
      <c r="H89" s="659"/>
      <c r="I89" s="659"/>
      <c r="J89" s="659"/>
      <c r="K89" s="659"/>
      <c r="L89" s="659"/>
      <c r="M89" s="659"/>
      <c r="N89" s="659"/>
      <c r="O89" s="659"/>
      <c r="P89" s="659"/>
      <c r="Q89" s="659"/>
      <c r="R89" s="659"/>
      <c r="S89" s="659"/>
      <c r="T89" s="659"/>
      <c r="U89" s="660"/>
      <c r="V89" s="673">
        <f>ASSE!AC21</f>
        <v>0</v>
      </c>
      <c r="W89" s="674"/>
      <c r="X89" s="674"/>
      <c r="Y89" s="674"/>
      <c r="Z89" s="675"/>
      <c r="AA89" s="714"/>
      <c r="AB89" s="683"/>
      <c r="AC89" s="683"/>
      <c r="AD89" s="683"/>
      <c r="AE89" s="726"/>
      <c r="AF89" s="714"/>
      <c r="AG89" s="683"/>
      <c r="AH89" s="683"/>
      <c r="AI89" s="683"/>
      <c r="AJ89" s="726"/>
      <c r="AU89" s="1">
        <v>89</v>
      </c>
      <c r="AV89" s="1" t="s">
        <v>643</v>
      </c>
    </row>
    <row r="90" spans="1:48" ht="15.95" customHeight="1" x14ac:dyDescent="0.25">
      <c r="A90" s="773"/>
      <c r="B90" s="774"/>
      <c r="C90" s="775"/>
      <c r="D90" s="658" t="s">
        <v>117</v>
      </c>
      <c r="E90" s="659"/>
      <c r="F90" s="659"/>
      <c r="G90" s="659"/>
      <c r="H90" s="659"/>
      <c r="I90" s="659"/>
      <c r="J90" s="659"/>
      <c r="K90" s="659"/>
      <c r="L90" s="659"/>
      <c r="M90" s="659"/>
      <c r="N90" s="659"/>
      <c r="O90" s="659"/>
      <c r="P90" s="659"/>
      <c r="Q90" s="659"/>
      <c r="R90" s="659"/>
      <c r="S90" s="659"/>
      <c r="T90" s="659"/>
      <c r="U90" s="660"/>
      <c r="V90" s="673">
        <f>ASSE!S23</f>
        <v>0</v>
      </c>
      <c r="W90" s="674"/>
      <c r="X90" s="674"/>
      <c r="Y90" s="674"/>
      <c r="Z90" s="675"/>
      <c r="AA90" s="714"/>
      <c r="AB90" s="683"/>
      <c r="AC90" s="683"/>
      <c r="AD90" s="683"/>
      <c r="AE90" s="726"/>
      <c r="AF90" s="714"/>
      <c r="AG90" s="683"/>
      <c r="AH90" s="683"/>
      <c r="AI90" s="683"/>
      <c r="AJ90" s="726"/>
      <c r="AU90" s="1">
        <v>90</v>
      </c>
      <c r="AV90" s="1" t="s">
        <v>644</v>
      </c>
    </row>
    <row r="91" spans="1:48" ht="15.95" customHeight="1" x14ac:dyDescent="0.25">
      <c r="A91" s="773"/>
      <c r="B91" s="774"/>
      <c r="C91" s="775"/>
      <c r="D91" s="658" t="s">
        <v>116</v>
      </c>
      <c r="E91" s="659"/>
      <c r="F91" s="659"/>
      <c r="G91" s="659"/>
      <c r="H91" s="659"/>
      <c r="I91" s="659"/>
      <c r="J91" s="659"/>
      <c r="K91" s="659"/>
      <c r="L91" s="659"/>
      <c r="M91" s="659"/>
      <c r="N91" s="659"/>
      <c r="O91" s="659"/>
      <c r="P91" s="659"/>
      <c r="Q91" s="659"/>
      <c r="R91" s="659"/>
      <c r="S91" s="659"/>
      <c r="T91" s="659"/>
      <c r="U91" s="660"/>
      <c r="V91" s="673">
        <f>ASSE!AC20</f>
        <v>0</v>
      </c>
      <c r="W91" s="674"/>
      <c r="X91" s="674"/>
      <c r="Y91" s="674"/>
      <c r="Z91" s="675"/>
      <c r="AA91" s="715"/>
      <c r="AB91" s="689"/>
      <c r="AC91" s="689"/>
      <c r="AD91" s="689"/>
      <c r="AE91" s="727"/>
      <c r="AF91" s="715"/>
      <c r="AG91" s="689"/>
      <c r="AH91" s="689"/>
      <c r="AI91" s="689"/>
      <c r="AJ91" s="727"/>
      <c r="AU91" s="1">
        <v>91</v>
      </c>
      <c r="AV91" s="1" t="s">
        <v>645</v>
      </c>
    </row>
    <row r="92" spans="1:48" ht="15.95" customHeight="1" x14ac:dyDescent="0.25">
      <c r="A92" s="773"/>
      <c r="B92" s="774"/>
      <c r="C92" s="775"/>
      <c r="D92" s="658" t="s">
        <v>221</v>
      </c>
      <c r="E92" s="659"/>
      <c r="F92" s="659"/>
      <c r="G92" s="659"/>
      <c r="H92" s="659"/>
      <c r="I92" s="659"/>
      <c r="J92" s="659"/>
      <c r="K92" s="659"/>
      <c r="L92" s="659"/>
      <c r="M92" s="659"/>
      <c r="N92" s="659"/>
      <c r="O92" s="659"/>
      <c r="P92" s="659"/>
      <c r="Q92" s="659"/>
      <c r="R92" s="659"/>
      <c r="S92" s="659"/>
      <c r="T92" s="659"/>
      <c r="U92" s="660"/>
      <c r="V92" s="673">
        <f>ASSE!AC19</f>
        <v>0</v>
      </c>
      <c r="W92" s="674"/>
      <c r="X92" s="674"/>
      <c r="Y92" s="674"/>
      <c r="Z92" s="675"/>
      <c r="AA92" s="756">
        <f>SUM(V79:Z92)</f>
        <v>0</v>
      </c>
      <c r="AB92" s="757"/>
      <c r="AC92" s="757"/>
      <c r="AD92" s="757"/>
      <c r="AE92" s="757"/>
      <c r="AF92" s="776">
        <f>ASSE!AC24</f>
        <v>0</v>
      </c>
      <c r="AG92" s="776"/>
      <c r="AH92" s="776"/>
      <c r="AI92" s="776"/>
      <c r="AJ92" s="776"/>
      <c r="AU92" s="1">
        <v>92</v>
      </c>
      <c r="AV92" s="1" t="s">
        <v>646</v>
      </c>
    </row>
    <row r="93" spans="1:48" ht="15.95" customHeight="1" x14ac:dyDescent="0.25">
      <c r="A93" s="742" t="s">
        <v>115</v>
      </c>
      <c r="B93" s="743"/>
      <c r="C93" s="761"/>
      <c r="D93" s="767" t="s">
        <v>113</v>
      </c>
      <c r="E93" s="768"/>
      <c r="F93" s="768"/>
      <c r="G93" s="768"/>
      <c r="H93" s="768"/>
      <c r="I93" s="768"/>
      <c r="J93" s="768"/>
      <c r="K93" s="768"/>
      <c r="L93" s="768"/>
      <c r="M93" s="768"/>
      <c r="N93" s="768"/>
      <c r="O93" s="768"/>
      <c r="P93" s="768"/>
      <c r="Q93" s="768"/>
      <c r="R93" s="768"/>
      <c r="S93" s="768"/>
      <c r="T93" s="768"/>
      <c r="U93" s="768"/>
      <c r="V93" s="768"/>
      <c r="W93" s="768"/>
      <c r="X93" s="768"/>
      <c r="Y93" s="768"/>
      <c r="Z93" s="768"/>
      <c r="AA93" s="768"/>
      <c r="AB93" s="768"/>
      <c r="AC93" s="768"/>
      <c r="AD93" s="768"/>
      <c r="AE93" s="769"/>
      <c r="AF93" s="670">
        <f>ASSE!AC26</f>
        <v>0</v>
      </c>
      <c r="AG93" s="671"/>
      <c r="AH93" s="671"/>
      <c r="AI93" s="671"/>
      <c r="AJ93" s="712"/>
      <c r="AU93" s="1">
        <v>93</v>
      </c>
      <c r="AV93" s="1" t="s">
        <v>647</v>
      </c>
    </row>
    <row r="94" spans="1:48" ht="15.95" customHeight="1" x14ac:dyDescent="0.25">
      <c r="A94" s="762" t="s">
        <v>114</v>
      </c>
      <c r="B94" s="763"/>
      <c r="C94" s="764"/>
      <c r="D94" s="767" t="s">
        <v>220</v>
      </c>
      <c r="E94" s="768"/>
      <c r="F94" s="768"/>
      <c r="G94" s="768"/>
      <c r="H94" s="768"/>
      <c r="I94" s="768"/>
      <c r="J94" s="768"/>
      <c r="K94" s="768"/>
      <c r="L94" s="768"/>
      <c r="M94" s="768"/>
      <c r="N94" s="768"/>
      <c r="O94" s="768"/>
      <c r="P94" s="768"/>
      <c r="Q94" s="768"/>
      <c r="R94" s="768"/>
      <c r="S94" s="768"/>
      <c r="T94" s="768"/>
      <c r="U94" s="768"/>
      <c r="V94" s="768"/>
      <c r="W94" s="768"/>
      <c r="X94" s="768"/>
      <c r="Y94" s="768"/>
      <c r="Z94" s="768"/>
      <c r="AA94" s="768"/>
      <c r="AB94" s="768"/>
      <c r="AC94" s="768"/>
      <c r="AD94" s="768"/>
      <c r="AE94" s="769"/>
      <c r="AF94" s="670">
        <f>ASSE!AC25</f>
        <v>0</v>
      </c>
      <c r="AG94" s="671"/>
      <c r="AH94" s="671"/>
      <c r="AI94" s="671"/>
      <c r="AJ94" s="712"/>
      <c r="AU94" s="1">
        <v>94</v>
      </c>
      <c r="AV94" s="1" t="s">
        <v>648</v>
      </c>
    </row>
    <row r="95" spans="1:48" ht="15.95" customHeight="1" x14ac:dyDescent="0.25">
      <c r="A95" s="765" t="s">
        <v>44</v>
      </c>
      <c r="B95" s="766"/>
      <c r="C95" s="659" t="s">
        <v>112</v>
      </c>
      <c r="D95" s="659"/>
      <c r="E95" s="659"/>
      <c r="F95" s="659"/>
      <c r="G95" s="659"/>
      <c r="H95" s="659"/>
      <c r="I95" s="659"/>
      <c r="J95" s="659"/>
      <c r="K95" s="659"/>
      <c r="L95" s="659"/>
      <c r="M95" s="659"/>
      <c r="N95" s="659"/>
      <c r="O95" s="659"/>
      <c r="P95" s="659"/>
      <c r="Q95" s="659"/>
      <c r="R95" s="659"/>
      <c r="S95" s="659"/>
      <c r="T95" s="659"/>
      <c r="U95" s="660"/>
      <c r="V95" s="752" t="s">
        <v>111</v>
      </c>
      <c r="W95" s="753"/>
      <c r="X95" s="753"/>
      <c r="Y95" s="753"/>
      <c r="Z95" s="754"/>
      <c r="AA95" s="752" t="s">
        <v>110</v>
      </c>
      <c r="AB95" s="753"/>
      <c r="AC95" s="753"/>
      <c r="AD95" s="753"/>
      <c r="AE95" s="754"/>
      <c r="AF95" s="752" t="s">
        <v>109</v>
      </c>
      <c r="AG95" s="753"/>
      <c r="AH95" s="753"/>
      <c r="AI95" s="753"/>
      <c r="AJ95" s="755"/>
      <c r="AU95" s="1">
        <v>95</v>
      </c>
      <c r="AV95" s="1" t="s">
        <v>649</v>
      </c>
    </row>
    <row r="96" spans="1:48" ht="15.95" customHeight="1" x14ac:dyDescent="0.25">
      <c r="A96" s="61"/>
      <c r="B96" s="62"/>
      <c r="C96" s="62"/>
      <c r="D96" s="658" t="s">
        <v>108</v>
      </c>
      <c r="E96" s="659"/>
      <c r="F96" s="659"/>
      <c r="G96" s="659"/>
      <c r="H96" s="659"/>
      <c r="I96" s="659"/>
      <c r="J96" s="659"/>
      <c r="K96" s="659"/>
      <c r="L96" s="659"/>
      <c r="M96" s="659"/>
      <c r="N96" s="659"/>
      <c r="O96" s="659"/>
      <c r="P96" s="659"/>
      <c r="Q96" s="659"/>
      <c r="R96" s="659"/>
      <c r="S96" s="659"/>
      <c r="T96" s="659"/>
      <c r="U96" s="660"/>
      <c r="V96" s="673">
        <f>ASSE!AC38</f>
        <v>0</v>
      </c>
      <c r="W96" s="674"/>
      <c r="X96" s="674"/>
      <c r="Y96" s="674"/>
      <c r="Z96" s="675"/>
      <c r="AA96" s="758">
        <f>V96</f>
        <v>0</v>
      </c>
      <c r="AB96" s="759"/>
      <c r="AC96" s="759"/>
      <c r="AD96" s="759"/>
      <c r="AE96" s="760"/>
      <c r="AF96" s="787">
        <f>SUM(AA96:AE105)</f>
        <v>0</v>
      </c>
      <c r="AG96" s="788"/>
      <c r="AH96" s="788"/>
      <c r="AI96" s="788"/>
      <c r="AJ96" s="789"/>
      <c r="AU96" s="1">
        <v>96</v>
      </c>
      <c r="AV96" s="1" t="s">
        <v>650</v>
      </c>
    </row>
    <row r="97" spans="1:48" ht="15.95" customHeight="1" x14ac:dyDescent="0.25">
      <c r="A97" s="49"/>
      <c r="B97" s="50"/>
      <c r="C97" s="50"/>
      <c r="D97" s="658" t="s">
        <v>107</v>
      </c>
      <c r="E97" s="659"/>
      <c r="F97" s="659"/>
      <c r="G97" s="659"/>
      <c r="H97" s="659"/>
      <c r="I97" s="659"/>
      <c r="J97" s="659"/>
      <c r="K97" s="659"/>
      <c r="L97" s="659"/>
      <c r="M97" s="659"/>
      <c r="N97" s="659"/>
      <c r="O97" s="659"/>
      <c r="P97" s="659"/>
      <c r="Q97" s="659"/>
      <c r="R97" s="659"/>
      <c r="S97" s="659"/>
      <c r="T97" s="659"/>
      <c r="U97" s="660"/>
      <c r="V97" s="673">
        <f>ASSE!AC29</f>
        <v>0</v>
      </c>
      <c r="W97" s="674"/>
      <c r="X97" s="674"/>
      <c r="Y97" s="674"/>
      <c r="Z97" s="675"/>
      <c r="AA97" s="758">
        <f t="shared" ref="AA97:AA105" si="2">V97</f>
        <v>0</v>
      </c>
      <c r="AB97" s="759"/>
      <c r="AC97" s="759"/>
      <c r="AD97" s="759"/>
      <c r="AE97" s="760"/>
      <c r="AF97" s="790"/>
      <c r="AG97" s="723"/>
      <c r="AH97" s="723"/>
      <c r="AI97" s="723"/>
      <c r="AJ97" s="791"/>
      <c r="AU97" s="1">
        <v>97</v>
      </c>
      <c r="AV97" s="1" t="s">
        <v>651</v>
      </c>
    </row>
    <row r="98" spans="1:48" ht="15.95" customHeight="1" x14ac:dyDescent="0.25">
      <c r="A98" s="49"/>
      <c r="B98" s="50"/>
      <c r="C98" s="50"/>
      <c r="D98" s="658" t="s">
        <v>106</v>
      </c>
      <c r="E98" s="659"/>
      <c r="F98" s="659"/>
      <c r="G98" s="659"/>
      <c r="H98" s="659"/>
      <c r="I98" s="659"/>
      <c r="J98" s="659"/>
      <c r="K98" s="659"/>
      <c r="L98" s="659"/>
      <c r="M98" s="659"/>
      <c r="N98" s="659"/>
      <c r="O98" s="659"/>
      <c r="P98" s="659"/>
      <c r="Q98" s="659"/>
      <c r="R98" s="659"/>
      <c r="S98" s="659"/>
      <c r="T98" s="659"/>
      <c r="U98" s="660"/>
      <c r="V98" s="673">
        <f>ASSE!AC30</f>
        <v>0</v>
      </c>
      <c r="W98" s="674"/>
      <c r="X98" s="674"/>
      <c r="Y98" s="674"/>
      <c r="Z98" s="675"/>
      <c r="AA98" s="758">
        <f t="shared" si="2"/>
        <v>0</v>
      </c>
      <c r="AB98" s="759"/>
      <c r="AC98" s="759"/>
      <c r="AD98" s="759"/>
      <c r="AE98" s="760"/>
      <c r="AF98" s="790"/>
      <c r="AG98" s="723"/>
      <c r="AH98" s="723"/>
      <c r="AI98" s="723"/>
      <c r="AJ98" s="791"/>
      <c r="AU98" s="1">
        <v>98</v>
      </c>
      <c r="AV98" s="1" t="s">
        <v>652</v>
      </c>
    </row>
    <row r="99" spans="1:48" ht="15.95" customHeight="1" x14ac:dyDescent="0.25">
      <c r="A99" s="49"/>
      <c r="B99" s="50"/>
      <c r="C99" s="50"/>
      <c r="D99" s="658" t="s">
        <v>105</v>
      </c>
      <c r="E99" s="659"/>
      <c r="F99" s="659"/>
      <c r="G99" s="659"/>
      <c r="H99" s="659"/>
      <c r="I99" s="659"/>
      <c r="J99" s="659"/>
      <c r="K99" s="659"/>
      <c r="L99" s="659"/>
      <c r="M99" s="659"/>
      <c r="N99" s="659"/>
      <c r="O99" s="659"/>
      <c r="P99" s="659"/>
      <c r="Q99" s="659"/>
      <c r="R99" s="659"/>
      <c r="S99" s="659"/>
      <c r="T99" s="659"/>
      <c r="U99" s="660"/>
      <c r="V99" s="673">
        <f>ASSE!AC31</f>
        <v>0</v>
      </c>
      <c r="W99" s="674"/>
      <c r="X99" s="674"/>
      <c r="Y99" s="674"/>
      <c r="Z99" s="675"/>
      <c r="AA99" s="758">
        <f t="shared" si="2"/>
        <v>0</v>
      </c>
      <c r="AB99" s="759"/>
      <c r="AC99" s="759"/>
      <c r="AD99" s="759"/>
      <c r="AE99" s="760"/>
      <c r="AF99" s="790"/>
      <c r="AG99" s="723"/>
      <c r="AH99" s="723"/>
      <c r="AI99" s="723"/>
      <c r="AJ99" s="791"/>
      <c r="AU99" s="1">
        <v>99</v>
      </c>
      <c r="AV99" s="1" t="s">
        <v>653</v>
      </c>
    </row>
    <row r="100" spans="1:48" ht="15.95" customHeight="1" x14ac:dyDescent="0.25">
      <c r="A100" s="49"/>
      <c r="B100" s="50"/>
      <c r="C100" s="50"/>
      <c r="D100" s="658" t="s">
        <v>104</v>
      </c>
      <c r="E100" s="659"/>
      <c r="F100" s="659"/>
      <c r="G100" s="659"/>
      <c r="H100" s="659"/>
      <c r="I100" s="659"/>
      <c r="J100" s="659"/>
      <c r="K100" s="659"/>
      <c r="L100" s="659"/>
      <c r="M100" s="659"/>
      <c r="N100" s="659"/>
      <c r="O100" s="659"/>
      <c r="P100" s="659"/>
      <c r="Q100" s="659"/>
      <c r="R100" s="659"/>
      <c r="S100" s="659"/>
      <c r="T100" s="659"/>
      <c r="U100" s="660"/>
      <c r="V100" s="673">
        <f>ASSE!AC32</f>
        <v>0</v>
      </c>
      <c r="W100" s="674"/>
      <c r="X100" s="674"/>
      <c r="Y100" s="674"/>
      <c r="Z100" s="675"/>
      <c r="AA100" s="758">
        <f t="shared" si="2"/>
        <v>0</v>
      </c>
      <c r="AB100" s="759"/>
      <c r="AC100" s="759"/>
      <c r="AD100" s="759"/>
      <c r="AE100" s="760"/>
      <c r="AF100" s="790"/>
      <c r="AG100" s="723"/>
      <c r="AH100" s="723"/>
      <c r="AI100" s="723"/>
      <c r="AJ100" s="791"/>
    </row>
    <row r="101" spans="1:48" ht="15.95" customHeight="1" x14ac:dyDescent="0.25">
      <c r="A101" s="49"/>
      <c r="B101" s="50"/>
      <c r="C101" s="50"/>
      <c r="D101" s="658" t="s">
        <v>103</v>
      </c>
      <c r="E101" s="659"/>
      <c r="F101" s="659"/>
      <c r="G101" s="659"/>
      <c r="H101" s="659"/>
      <c r="I101" s="659"/>
      <c r="J101" s="659"/>
      <c r="K101" s="659"/>
      <c r="L101" s="659"/>
      <c r="M101" s="659"/>
      <c r="N101" s="659"/>
      <c r="O101" s="659"/>
      <c r="P101" s="659"/>
      <c r="Q101" s="659"/>
      <c r="R101" s="659"/>
      <c r="S101" s="659"/>
      <c r="T101" s="659"/>
      <c r="U101" s="660"/>
      <c r="V101" s="673">
        <f>ASSE!AC33</f>
        <v>0</v>
      </c>
      <c r="W101" s="674"/>
      <c r="X101" s="674"/>
      <c r="Y101" s="674"/>
      <c r="Z101" s="675"/>
      <c r="AA101" s="758">
        <f t="shared" si="2"/>
        <v>0</v>
      </c>
      <c r="AB101" s="759"/>
      <c r="AC101" s="759"/>
      <c r="AD101" s="759"/>
      <c r="AE101" s="760"/>
      <c r="AF101" s="790"/>
      <c r="AG101" s="723"/>
      <c r="AH101" s="723"/>
      <c r="AI101" s="723"/>
      <c r="AJ101" s="791"/>
    </row>
    <row r="102" spans="1:48" ht="15.95" customHeight="1" x14ac:dyDescent="0.25">
      <c r="A102" s="49"/>
      <c r="B102" s="50"/>
      <c r="C102" s="50"/>
      <c r="D102" s="658" t="s">
        <v>102</v>
      </c>
      <c r="E102" s="659"/>
      <c r="F102" s="659"/>
      <c r="G102" s="659"/>
      <c r="H102" s="659"/>
      <c r="I102" s="659"/>
      <c r="J102" s="659"/>
      <c r="K102" s="659"/>
      <c r="L102" s="659"/>
      <c r="M102" s="659"/>
      <c r="N102" s="659"/>
      <c r="O102" s="659"/>
      <c r="P102" s="659"/>
      <c r="Q102" s="659"/>
      <c r="R102" s="659"/>
      <c r="S102" s="659"/>
      <c r="T102" s="659"/>
      <c r="U102" s="660"/>
      <c r="V102" s="673">
        <f>ASSE!AC37</f>
        <v>0</v>
      </c>
      <c r="W102" s="674"/>
      <c r="X102" s="674"/>
      <c r="Y102" s="674"/>
      <c r="Z102" s="675"/>
      <c r="AA102" s="758">
        <f t="shared" si="2"/>
        <v>0</v>
      </c>
      <c r="AB102" s="759"/>
      <c r="AC102" s="759"/>
      <c r="AD102" s="759"/>
      <c r="AE102" s="760"/>
      <c r="AF102" s="790"/>
      <c r="AG102" s="723"/>
      <c r="AH102" s="723"/>
      <c r="AI102" s="723"/>
      <c r="AJ102" s="791"/>
    </row>
    <row r="103" spans="1:48" ht="15.95" customHeight="1" x14ac:dyDescent="0.25">
      <c r="A103" s="49"/>
      <c r="B103" s="50"/>
      <c r="C103" s="50"/>
      <c r="D103" s="658" t="s">
        <v>314</v>
      </c>
      <c r="E103" s="659"/>
      <c r="F103" s="659"/>
      <c r="G103" s="659"/>
      <c r="H103" s="659"/>
      <c r="I103" s="659"/>
      <c r="J103" s="659"/>
      <c r="K103" s="659"/>
      <c r="L103" s="659"/>
      <c r="M103" s="659"/>
      <c r="N103" s="659"/>
      <c r="O103" s="659"/>
      <c r="P103" s="659"/>
      <c r="Q103" s="659"/>
      <c r="R103" s="659"/>
      <c r="S103" s="659"/>
      <c r="T103" s="659"/>
      <c r="U103" s="660"/>
      <c r="V103" s="673">
        <f>ASSE!AC36</f>
        <v>0</v>
      </c>
      <c r="W103" s="674"/>
      <c r="X103" s="674"/>
      <c r="Y103" s="674"/>
      <c r="Z103" s="675"/>
      <c r="AA103" s="758">
        <f t="shared" si="2"/>
        <v>0</v>
      </c>
      <c r="AB103" s="759"/>
      <c r="AC103" s="759"/>
      <c r="AD103" s="759"/>
      <c r="AE103" s="760"/>
      <c r="AF103" s="790"/>
      <c r="AG103" s="723"/>
      <c r="AH103" s="723"/>
      <c r="AI103" s="723"/>
      <c r="AJ103" s="791"/>
    </row>
    <row r="104" spans="1:48" ht="15.95" customHeight="1" x14ac:dyDescent="0.25">
      <c r="A104" s="49"/>
      <c r="B104" s="50"/>
      <c r="C104" s="50"/>
      <c r="D104" s="658" t="s">
        <v>101</v>
      </c>
      <c r="E104" s="659"/>
      <c r="F104" s="659"/>
      <c r="G104" s="659"/>
      <c r="H104" s="659"/>
      <c r="I104" s="659"/>
      <c r="J104" s="659"/>
      <c r="K104" s="659"/>
      <c r="L104" s="659"/>
      <c r="M104" s="659"/>
      <c r="N104" s="659"/>
      <c r="O104" s="659"/>
      <c r="P104" s="659"/>
      <c r="Q104" s="659"/>
      <c r="R104" s="659"/>
      <c r="S104" s="659"/>
      <c r="T104" s="659"/>
      <c r="U104" s="660"/>
      <c r="V104" s="673">
        <f>ASSE!AC34</f>
        <v>0</v>
      </c>
      <c r="W104" s="674"/>
      <c r="X104" s="674"/>
      <c r="Y104" s="674"/>
      <c r="Z104" s="675"/>
      <c r="AA104" s="758">
        <f t="shared" si="2"/>
        <v>0</v>
      </c>
      <c r="AB104" s="759"/>
      <c r="AC104" s="759"/>
      <c r="AD104" s="759"/>
      <c r="AE104" s="760"/>
      <c r="AF104" s="790"/>
      <c r="AG104" s="723"/>
      <c r="AH104" s="723"/>
      <c r="AI104" s="723"/>
      <c r="AJ104" s="791"/>
    </row>
    <row r="105" spans="1:48" ht="15.95" customHeight="1" x14ac:dyDescent="0.25">
      <c r="A105" s="63"/>
      <c r="B105" s="64"/>
      <c r="C105" s="64"/>
      <c r="D105" s="658" t="s">
        <v>100</v>
      </c>
      <c r="E105" s="659"/>
      <c r="F105" s="659"/>
      <c r="G105" s="659"/>
      <c r="H105" s="659"/>
      <c r="I105" s="659"/>
      <c r="J105" s="659"/>
      <c r="K105" s="659"/>
      <c r="L105" s="659"/>
      <c r="M105" s="659"/>
      <c r="N105" s="659"/>
      <c r="O105" s="659"/>
      <c r="P105" s="659"/>
      <c r="Q105" s="659"/>
      <c r="R105" s="659"/>
      <c r="S105" s="659"/>
      <c r="T105" s="659"/>
      <c r="U105" s="660"/>
      <c r="V105" s="673">
        <f>ASSE!AC35</f>
        <v>0</v>
      </c>
      <c r="W105" s="674"/>
      <c r="X105" s="674"/>
      <c r="Y105" s="674"/>
      <c r="Z105" s="675"/>
      <c r="AA105" s="758">
        <f t="shared" si="2"/>
        <v>0</v>
      </c>
      <c r="AB105" s="759"/>
      <c r="AC105" s="759"/>
      <c r="AD105" s="759"/>
      <c r="AE105" s="760"/>
      <c r="AF105" s="792"/>
      <c r="AG105" s="793"/>
      <c r="AH105" s="793"/>
      <c r="AI105" s="793"/>
      <c r="AJ105" s="794"/>
    </row>
    <row r="106" spans="1:48" ht="15.95" customHeight="1" thickBot="1" x14ac:dyDescent="0.3">
      <c r="A106" s="65" t="s">
        <v>99</v>
      </c>
      <c r="B106" s="777" t="s">
        <v>98</v>
      </c>
      <c r="C106" s="777"/>
      <c r="D106" s="777"/>
      <c r="E106" s="777"/>
      <c r="F106" s="777"/>
      <c r="G106" s="777"/>
      <c r="H106" s="777"/>
      <c r="I106" s="777"/>
      <c r="J106" s="777"/>
      <c r="K106" s="777"/>
      <c r="L106" s="777"/>
      <c r="M106" s="777"/>
      <c r="N106" s="777"/>
      <c r="O106" s="777"/>
      <c r="P106" s="777"/>
      <c r="Q106" s="777"/>
      <c r="R106" s="777"/>
      <c r="S106" s="777"/>
      <c r="T106" s="777"/>
      <c r="U106" s="777"/>
      <c r="V106" s="777"/>
      <c r="W106" s="777"/>
      <c r="X106" s="777"/>
      <c r="Y106" s="777"/>
      <c r="Z106" s="777"/>
      <c r="AA106" s="777"/>
      <c r="AB106" s="777"/>
      <c r="AC106" s="777"/>
      <c r="AD106" s="777"/>
      <c r="AE106" s="778"/>
      <c r="AF106" s="784">
        <f>AF92+AF93+AF94+AF96</f>
        <v>0</v>
      </c>
      <c r="AG106" s="785"/>
      <c r="AH106" s="785"/>
      <c r="AI106" s="785"/>
      <c r="AJ106" s="786"/>
    </row>
    <row r="107" spans="1:48" ht="17.100000000000001" customHeight="1" x14ac:dyDescent="0.25">
      <c r="A107" s="66" t="s">
        <v>97</v>
      </c>
      <c r="B107" s="779" t="s">
        <v>96</v>
      </c>
      <c r="C107" s="779"/>
      <c r="D107" s="779"/>
      <c r="E107" s="779"/>
      <c r="F107" s="779"/>
      <c r="G107" s="779"/>
      <c r="H107" s="779"/>
      <c r="I107" s="779"/>
      <c r="J107" s="779"/>
      <c r="K107" s="779"/>
      <c r="L107" s="779"/>
      <c r="M107" s="779"/>
      <c r="N107" s="779"/>
      <c r="O107" s="779"/>
      <c r="P107" s="779"/>
      <c r="Q107" s="779"/>
      <c r="R107" s="779"/>
      <c r="S107" s="779"/>
      <c r="T107" s="779"/>
      <c r="U107" s="779"/>
      <c r="V107" s="779"/>
      <c r="W107" s="779"/>
      <c r="X107" s="779"/>
      <c r="Y107" s="779"/>
      <c r="Z107" s="779"/>
      <c r="AA107" s="779"/>
      <c r="AB107" s="779"/>
      <c r="AC107" s="779"/>
      <c r="AD107" s="779"/>
      <c r="AE107" s="780"/>
      <c r="AF107" s="781">
        <f>ROUNDUP((AF75-AF106)/10,0)*10</f>
        <v>0</v>
      </c>
      <c r="AG107" s="782"/>
      <c r="AH107" s="782"/>
      <c r="AI107" s="782"/>
      <c r="AJ107" s="783"/>
    </row>
    <row r="108" spans="1:48" ht="17.100000000000001" customHeight="1" x14ac:dyDescent="0.25">
      <c r="A108" s="59" t="s">
        <v>95</v>
      </c>
      <c r="B108" s="812" t="s">
        <v>94</v>
      </c>
      <c r="C108" s="812"/>
      <c r="D108" s="812"/>
      <c r="E108" s="812"/>
      <c r="F108" s="812"/>
      <c r="G108" s="812"/>
      <c r="H108" s="812"/>
      <c r="I108" s="812"/>
      <c r="J108" s="812"/>
      <c r="K108" s="812"/>
      <c r="L108" s="812"/>
      <c r="M108" s="812"/>
      <c r="N108" s="812"/>
      <c r="O108" s="812"/>
      <c r="P108" s="812"/>
      <c r="Q108" s="812"/>
      <c r="R108" s="812"/>
      <c r="S108" s="812"/>
      <c r="T108" s="812"/>
      <c r="U108" s="812"/>
      <c r="V108" s="812"/>
      <c r="W108" s="812"/>
      <c r="X108" s="812"/>
      <c r="Y108" s="812"/>
      <c r="Z108" s="812"/>
      <c r="AA108" s="812"/>
      <c r="AB108" s="812"/>
      <c r="AC108" s="812"/>
      <c r="AD108" s="812"/>
      <c r="AE108" s="813"/>
      <c r="AF108" s="670">
        <f>ASSE!AC47</f>
        <v>0</v>
      </c>
      <c r="AG108" s="671"/>
      <c r="AH108" s="671"/>
      <c r="AI108" s="671"/>
      <c r="AJ108" s="712"/>
    </row>
    <row r="109" spans="1:48" ht="17.100000000000001" customHeight="1" x14ac:dyDescent="0.25">
      <c r="A109" s="59" t="s">
        <v>93</v>
      </c>
      <c r="B109" s="812" t="s">
        <v>92</v>
      </c>
      <c r="C109" s="812"/>
      <c r="D109" s="812"/>
      <c r="E109" s="812"/>
      <c r="F109" s="812"/>
      <c r="G109" s="812"/>
      <c r="H109" s="812"/>
      <c r="I109" s="812"/>
      <c r="J109" s="812"/>
      <c r="K109" s="812"/>
      <c r="L109" s="812"/>
      <c r="M109" s="812"/>
      <c r="N109" s="812"/>
      <c r="O109" s="812"/>
      <c r="P109" s="812"/>
      <c r="Q109" s="812"/>
      <c r="R109" s="812"/>
      <c r="S109" s="812"/>
      <c r="T109" s="812"/>
      <c r="U109" s="812"/>
      <c r="V109" s="812"/>
      <c r="W109" s="812"/>
      <c r="X109" s="812"/>
      <c r="Y109" s="812"/>
      <c r="Z109" s="812"/>
      <c r="AA109" s="812"/>
      <c r="AB109" s="812"/>
      <c r="AC109" s="812"/>
      <c r="AD109" s="812"/>
      <c r="AE109" s="813"/>
      <c r="AF109" s="670">
        <f>ASSE!AC48</f>
        <v>0</v>
      </c>
      <c r="AG109" s="671"/>
      <c r="AH109" s="671"/>
      <c r="AI109" s="671"/>
      <c r="AJ109" s="712"/>
    </row>
    <row r="110" spans="1:48" ht="17.100000000000001" customHeight="1" x14ac:dyDescent="0.25">
      <c r="A110" s="59" t="s">
        <v>91</v>
      </c>
      <c r="B110" s="812" t="s">
        <v>90</v>
      </c>
      <c r="C110" s="812"/>
      <c r="D110" s="812"/>
      <c r="E110" s="812"/>
      <c r="F110" s="812"/>
      <c r="G110" s="812"/>
      <c r="H110" s="812"/>
      <c r="I110" s="812"/>
      <c r="J110" s="812"/>
      <c r="K110" s="812"/>
      <c r="L110" s="812"/>
      <c r="M110" s="812"/>
      <c r="N110" s="812"/>
      <c r="O110" s="812"/>
      <c r="P110" s="812"/>
      <c r="Q110" s="812"/>
      <c r="R110" s="812"/>
      <c r="S110" s="812"/>
      <c r="T110" s="812"/>
      <c r="U110" s="812"/>
      <c r="V110" s="812"/>
      <c r="W110" s="812"/>
      <c r="X110" s="812"/>
      <c r="Y110" s="812"/>
      <c r="Z110" s="812"/>
      <c r="AA110" s="812"/>
      <c r="AB110" s="812"/>
      <c r="AC110" s="812"/>
      <c r="AD110" s="812"/>
      <c r="AE110" s="813"/>
      <c r="AF110" s="670">
        <f>AF108+AF109</f>
        <v>0</v>
      </c>
      <c r="AG110" s="671"/>
      <c r="AH110" s="671"/>
      <c r="AI110" s="671"/>
      <c r="AJ110" s="712"/>
    </row>
    <row r="111" spans="1:48" ht="17.100000000000001" customHeight="1" x14ac:dyDescent="0.25">
      <c r="A111" s="59" t="s">
        <v>89</v>
      </c>
      <c r="B111" s="812" t="s">
        <v>88</v>
      </c>
      <c r="C111" s="812"/>
      <c r="D111" s="812"/>
      <c r="E111" s="812"/>
      <c r="F111" s="812"/>
      <c r="G111" s="812"/>
      <c r="H111" s="812"/>
      <c r="I111" s="812"/>
      <c r="J111" s="812"/>
      <c r="K111" s="812"/>
      <c r="L111" s="812"/>
      <c r="M111" s="812"/>
      <c r="N111" s="812"/>
      <c r="O111" s="812"/>
      <c r="P111" s="812"/>
      <c r="Q111" s="812"/>
      <c r="R111" s="812"/>
      <c r="S111" s="812"/>
      <c r="T111" s="812"/>
      <c r="U111" s="812"/>
      <c r="V111" s="812"/>
      <c r="W111" s="812"/>
      <c r="X111" s="812"/>
      <c r="Y111" s="812"/>
      <c r="Z111" s="812"/>
      <c r="AA111" s="812"/>
      <c r="AB111" s="812"/>
      <c r="AC111" s="812"/>
      <c r="AD111" s="812"/>
      <c r="AE111" s="813"/>
      <c r="AF111" s="670">
        <f>ASSE!AC50</f>
        <v>0</v>
      </c>
      <c r="AG111" s="671"/>
      <c r="AH111" s="671"/>
      <c r="AI111" s="671"/>
      <c r="AJ111" s="712"/>
    </row>
    <row r="112" spans="1:48" ht="17.100000000000001" customHeight="1" x14ac:dyDescent="0.25">
      <c r="A112" s="67" t="s">
        <v>87</v>
      </c>
      <c r="B112" s="814" t="s">
        <v>86</v>
      </c>
      <c r="C112" s="814"/>
      <c r="D112" s="814"/>
      <c r="E112" s="814"/>
      <c r="F112" s="814"/>
      <c r="G112" s="814"/>
      <c r="H112" s="814"/>
      <c r="I112" s="814"/>
      <c r="J112" s="814"/>
      <c r="K112" s="814"/>
      <c r="L112" s="814"/>
      <c r="M112" s="814"/>
      <c r="N112" s="814"/>
      <c r="O112" s="814"/>
      <c r="P112" s="814"/>
      <c r="Q112" s="814"/>
      <c r="R112" s="814"/>
      <c r="S112" s="814"/>
      <c r="T112" s="814"/>
      <c r="U112" s="814"/>
      <c r="V112" s="814"/>
      <c r="W112" s="814"/>
      <c r="X112" s="814"/>
      <c r="Y112" s="814"/>
      <c r="Z112" s="814"/>
      <c r="AA112" s="814"/>
      <c r="AB112" s="814"/>
      <c r="AC112" s="814"/>
      <c r="AD112" s="814"/>
      <c r="AE112" s="815"/>
      <c r="AF112" s="670">
        <f>AF110-AF111</f>
        <v>0</v>
      </c>
      <c r="AG112" s="671"/>
      <c r="AH112" s="671"/>
      <c r="AI112" s="671"/>
      <c r="AJ112" s="712"/>
    </row>
    <row r="113" spans="1:36" ht="17.100000000000001" customHeight="1" thickBot="1" x14ac:dyDescent="0.3">
      <c r="A113" s="63"/>
      <c r="B113" s="64"/>
      <c r="C113" s="64"/>
      <c r="D113" s="64"/>
      <c r="E113" s="64"/>
      <c r="F113" s="64"/>
      <c r="G113" s="64"/>
      <c r="H113" s="64"/>
      <c r="I113" s="64"/>
      <c r="J113" s="64"/>
      <c r="K113" s="64"/>
      <c r="L113" s="64"/>
      <c r="M113" s="64"/>
      <c r="N113" s="64"/>
      <c r="O113" s="64"/>
      <c r="P113" s="64"/>
      <c r="Q113" s="64"/>
      <c r="R113" s="64"/>
      <c r="S113" s="64"/>
      <c r="T113" s="64"/>
      <c r="U113" s="64"/>
      <c r="V113" s="64"/>
      <c r="W113" s="64"/>
      <c r="X113" s="64"/>
      <c r="Y113" s="64"/>
      <c r="Z113" s="64"/>
      <c r="AA113" s="64"/>
      <c r="AB113" s="64"/>
      <c r="AC113" s="64"/>
      <c r="AD113" s="64"/>
      <c r="AE113" s="64"/>
      <c r="AF113" s="64"/>
      <c r="AG113" s="64"/>
      <c r="AH113" s="64"/>
      <c r="AI113" s="64"/>
      <c r="AJ113" s="68"/>
    </row>
    <row r="114" spans="1:36" ht="22.5" customHeight="1" x14ac:dyDescent="0.25">
      <c r="A114" s="770" t="s">
        <v>85</v>
      </c>
      <c r="B114" s="771"/>
      <c r="C114" s="771"/>
      <c r="D114" s="771"/>
      <c r="E114" s="771"/>
      <c r="F114" s="771"/>
      <c r="G114" s="771"/>
      <c r="H114" s="771"/>
      <c r="I114" s="771"/>
      <c r="J114" s="771"/>
      <c r="K114" s="771"/>
      <c r="L114" s="771"/>
      <c r="M114" s="771"/>
      <c r="N114" s="771"/>
      <c r="O114" s="771"/>
      <c r="P114" s="771"/>
      <c r="Q114" s="771"/>
      <c r="R114" s="771"/>
      <c r="S114" s="771"/>
      <c r="T114" s="771"/>
      <c r="U114" s="771"/>
      <c r="V114" s="771"/>
      <c r="W114" s="771"/>
      <c r="X114" s="771"/>
      <c r="Y114" s="771"/>
      <c r="Z114" s="771"/>
      <c r="AA114" s="771"/>
      <c r="AB114" s="771"/>
      <c r="AC114" s="771"/>
      <c r="AD114" s="771"/>
      <c r="AE114" s="771"/>
      <c r="AF114" s="771"/>
      <c r="AG114" s="771"/>
      <c r="AH114" s="771"/>
      <c r="AI114" s="771"/>
      <c r="AJ114" s="772"/>
    </row>
    <row r="115" spans="1:36" ht="17.100000000000001" customHeight="1" x14ac:dyDescent="0.25">
      <c r="A115" s="49"/>
      <c r="B115" s="50"/>
      <c r="C115" s="51" t="s">
        <v>84</v>
      </c>
      <c r="D115" s="686" t="str">
        <f>HOME!E4</f>
        <v>कैलाश कुमार दवे</v>
      </c>
      <c r="E115" s="686"/>
      <c r="F115" s="686"/>
      <c r="G115" s="686"/>
      <c r="H115" s="686"/>
      <c r="I115" s="686"/>
      <c r="J115" s="686"/>
      <c r="K115" s="686"/>
      <c r="L115" s="686"/>
      <c r="M115" s="686"/>
      <c r="N115" s="686"/>
      <c r="O115" s="686"/>
      <c r="P115" s="799" t="s">
        <v>83</v>
      </c>
      <c r="Q115" s="799"/>
      <c r="R115" s="799"/>
      <c r="S115" s="799"/>
      <c r="T115" s="799"/>
      <c r="U115" s="799"/>
      <c r="V115" s="686" t="str">
        <f>HOME!O4</f>
        <v>श्री प्रयागराज दवे</v>
      </c>
      <c r="W115" s="686"/>
      <c r="X115" s="686"/>
      <c r="Y115" s="686"/>
      <c r="Z115" s="686"/>
      <c r="AA115" s="686"/>
      <c r="AB115" s="686"/>
      <c r="AC115" s="686"/>
      <c r="AD115" s="686"/>
      <c r="AE115" s="686"/>
      <c r="AF115" s="686"/>
      <c r="AG115" s="686"/>
      <c r="AH115" s="728" t="s">
        <v>82</v>
      </c>
      <c r="AI115" s="728"/>
      <c r="AJ115" s="819"/>
    </row>
    <row r="116" spans="1:36" ht="17.100000000000001" customHeight="1" x14ac:dyDescent="0.25">
      <c r="A116" s="811" t="s">
        <v>81</v>
      </c>
      <c r="B116" s="799"/>
      <c r="C116" s="799"/>
      <c r="D116" s="799"/>
      <c r="E116" s="799"/>
      <c r="F116" s="686" t="str">
        <f>CONCATENATE(HOME!E5," ",HOME!A2)</f>
        <v>प्रधानाचार्य कार्यालय पंचायत प्रारम्भिक शिक्षा अधिकारी, लवेरा कलां</v>
      </c>
      <c r="G116" s="686"/>
      <c r="H116" s="686"/>
      <c r="I116" s="686"/>
      <c r="J116" s="686"/>
      <c r="K116" s="686"/>
      <c r="L116" s="686"/>
      <c r="M116" s="686"/>
      <c r="N116" s="686"/>
      <c r="O116" s="686"/>
      <c r="P116" s="686"/>
      <c r="Q116" s="686"/>
      <c r="R116" s="686"/>
      <c r="S116" s="686"/>
      <c r="T116" s="686"/>
      <c r="U116" s="686"/>
      <c r="V116" s="686"/>
      <c r="W116" s="686"/>
      <c r="X116" s="686"/>
      <c r="Y116" s="686"/>
      <c r="Z116" s="686"/>
      <c r="AA116" s="686"/>
      <c r="AB116" s="686"/>
      <c r="AC116" s="686"/>
      <c r="AD116" s="686"/>
      <c r="AE116" s="686"/>
      <c r="AF116" s="686"/>
      <c r="AG116" s="686"/>
      <c r="AH116" s="686"/>
      <c r="AI116" s="686"/>
      <c r="AJ116" s="687"/>
    </row>
    <row r="117" spans="1:36" ht="17.100000000000001" customHeight="1" x14ac:dyDescent="0.25">
      <c r="A117" s="808" t="s">
        <v>313</v>
      </c>
      <c r="B117" s="809"/>
      <c r="C117" s="809"/>
      <c r="D117" s="809"/>
      <c r="E117" s="809"/>
      <c r="F117" s="809"/>
      <c r="G117" s="809"/>
      <c r="H117" s="809"/>
      <c r="I117" s="809"/>
      <c r="J117" s="809"/>
      <c r="K117" s="809"/>
      <c r="L117" s="809"/>
      <c r="M117" s="809"/>
      <c r="N117" s="809"/>
      <c r="O117" s="809"/>
      <c r="P117" s="809"/>
      <c r="Q117" s="809"/>
      <c r="R117" s="809"/>
      <c r="S117" s="809"/>
      <c r="T117" s="809"/>
      <c r="U117" s="809"/>
      <c r="V117" s="809"/>
      <c r="W117" s="809"/>
      <c r="X117" s="809"/>
      <c r="Y117" s="809"/>
      <c r="Z117" s="809"/>
      <c r="AA117" s="809"/>
      <c r="AB117" s="809"/>
      <c r="AC117" s="809"/>
      <c r="AD117" s="809"/>
      <c r="AE117" s="809"/>
      <c r="AF117" s="809"/>
      <c r="AG117" s="809"/>
      <c r="AH117" s="809"/>
      <c r="AI117" s="809"/>
      <c r="AJ117" s="810"/>
    </row>
    <row r="118" spans="1:36" ht="17.100000000000001" customHeight="1" x14ac:dyDescent="0.25">
      <c r="A118" s="808" t="s">
        <v>312</v>
      </c>
      <c r="B118" s="809"/>
      <c r="C118" s="809"/>
      <c r="D118" s="809"/>
      <c r="E118" s="809"/>
      <c r="F118" s="809"/>
      <c r="G118" s="809"/>
      <c r="H118" s="809"/>
      <c r="I118" s="809"/>
      <c r="J118" s="809"/>
      <c r="K118" s="809"/>
      <c r="L118" s="809"/>
      <c r="M118" s="809"/>
      <c r="N118" s="809"/>
      <c r="O118" s="809"/>
      <c r="P118" s="809"/>
      <c r="Q118" s="809"/>
      <c r="R118" s="809"/>
      <c r="S118" s="809"/>
      <c r="T118" s="809"/>
      <c r="U118" s="809"/>
      <c r="V118" s="809"/>
      <c r="W118" s="809"/>
      <c r="X118" s="809"/>
      <c r="Y118" s="809"/>
      <c r="Z118" s="809"/>
      <c r="AA118" s="809"/>
      <c r="AB118" s="809"/>
      <c r="AC118" s="809"/>
      <c r="AD118" s="809"/>
      <c r="AE118" s="809"/>
      <c r="AF118" s="809"/>
      <c r="AG118" s="809"/>
      <c r="AH118" s="809"/>
      <c r="AI118" s="809"/>
      <c r="AJ118" s="810"/>
    </row>
    <row r="119" spans="1:36" ht="17.100000000000001" customHeight="1" x14ac:dyDescent="0.25">
      <c r="A119" s="801" t="s">
        <v>80</v>
      </c>
      <c r="B119" s="802"/>
      <c r="C119" s="802"/>
      <c r="D119" s="802"/>
      <c r="E119" s="627"/>
      <c r="F119" s="627"/>
      <c r="G119" s="627"/>
      <c r="H119" s="627"/>
      <c r="I119" s="627"/>
      <c r="J119" s="627"/>
      <c r="K119" s="627"/>
      <c r="L119" s="627"/>
      <c r="M119" s="627"/>
      <c r="N119" s="627"/>
      <c r="O119" s="50"/>
      <c r="P119" s="50"/>
      <c r="Q119" s="50"/>
      <c r="R119" s="50"/>
      <c r="S119" s="50"/>
      <c r="T119" s="50"/>
      <c r="U119" s="50"/>
      <c r="V119" s="50"/>
      <c r="W119" s="50"/>
      <c r="X119" s="50"/>
      <c r="Y119" s="50"/>
      <c r="Z119" s="50"/>
      <c r="AA119" s="50"/>
      <c r="AB119" s="50"/>
      <c r="AC119" s="50"/>
      <c r="AD119" s="50"/>
      <c r="AE119" s="50"/>
      <c r="AF119" s="50"/>
      <c r="AG119" s="50"/>
      <c r="AH119" s="50"/>
      <c r="AI119" s="50"/>
      <c r="AJ119" s="53"/>
    </row>
    <row r="120" spans="1:36" ht="17.100000000000001" customHeight="1" x14ac:dyDescent="0.25">
      <c r="A120" s="801" t="s">
        <v>79</v>
      </c>
      <c r="B120" s="802"/>
      <c r="C120" s="802"/>
      <c r="D120" s="802"/>
      <c r="E120" s="798">
        <v>0</v>
      </c>
      <c r="F120" s="798"/>
      <c r="G120" s="798"/>
      <c r="H120" s="798"/>
      <c r="I120" s="798"/>
      <c r="J120" s="798"/>
      <c r="K120" s="798"/>
      <c r="L120" s="798"/>
      <c r="M120" s="798"/>
      <c r="N120" s="798"/>
      <c r="O120" s="50"/>
      <c r="P120" s="50"/>
      <c r="Q120" s="50"/>
      <c r="R120" s="50"/>
      <c r="S120" s="50"/>
      <c r="T120" s="799" t="s">
        <v>78</v>
      </c>
      <c r="U120" s="799"/>
      <c r="V120" s="799"/>
      <c r="W120" s="799"/>
      <c r="X120" s="799"/>
      <c r="Y120" s="799"/>
      <c r="Z120" s="799"/>
      <c r="AA120" s="799"/>
      <c r="AB120" s="799"/>
      <c r="AC120" s="799"/>
      <c r="AD120" s="799"/>
      <c r="AE120" s="799"/>
      <c r="AF120" s="799"/>
      <c r="AG120" s="799"/>
      <c r="AH120" s="799"/>
      <c r="AI120" s="799"/>
      <c r="AJ120" s="800"/>
    </row>
    <row r="121" spans="1:36" ht="17.100000000000001" customHeight="1" x14ac:dyDescent="0.25">
      <c r="A121" s="801" t="s">
        <v>77</v>
      </c>
      <c r="B121" s="802"/>
      <c r="C121" s="802"/>
      <c r="D121" s="802"/>
      <c r="E121" s="627" t="str">
        <f>HOME!E5</f>
        <v>प्रधानाचार्य</v>
      </c>
      <c r="F121" s="627"/>
      <c r="G121" s="627"/>
      <c r="H121" s="627"/>
      <c r="I121" s="627"/>
      <c r="J121" s="627"/>
      <c r="K121" s="627"/>
      <c r="L121" s="627"/>
      <c r="M121" s="627"/>
      <c r="N121" s="627"/>
      <c r="O121" s="627"/>
      <c r="P121" s="627"/>
      <c r="Q121" s="627"/>
      <c r="R121" s="627"/>
      <c r="S121" s="627"/>
      <c r="T121" s="627"/>
      <c r="U121" s="50"/>
      <c r="V121" s="774" t="str">
        <f>D115</f>
        <v>कैलाश कुमार दवे</v>
      </c>
      <c r="W121" s="774"/>
      <c r="X121" s="774"/>
      <c r="Y121" s="774"/>
      <c r="Z121" s="774"/>
      <c r="AA121" s="774"/>
      <c r="AB121" s="774"/>
      <c r="AC121" s="774"/>
      <c r="AD121" s="774"/>
      <c r="AE121" s="774"/>
      <c r="AF121" s="774"/>
      <c r="AG121" s="774"/>
      <c r="AH121" s="774"/>
      <c r="AI121" s="50"/>
      <c r="AJ121" s="53"/>
    </row>
    <row r="122" spans="1:36" ht="17.100000000000001" customHeight="1" thickBot="1" x14ac:dyDescent="0.3">
      <c r="A122" s="54"/>
      <c r="B122" s="55"/>
      <c r="C122" s="55"/>
      <c r="D122" s="55"/>
      <c r="E122" s="55"/>
      <c r="F122" s="55"/>
      <c r="G122" s="55"/>
      <c r="H122" s="55"/>
      <c r="I122" s="55"/>
      <c r="J122" s="55"/>
      <c r="K122" s="55"/>
      <c r="L122" s="55"/>
      <c r="M122" s="55"/>
      <c r="N122" s="55"/>
      <c r="O122" s="55"/>
      <c r="P122" s="55"/>
      <c r="Q122" s="55"/>
      <c r="R122" s="55"/>
      <c r="S122" s="55"/>
      <c r="T122" s="55"/>
      <c r="U122" s="55"/>
      <c r="V122" s="803" t="s">
        <v>76</v>
      </c>
      <c r="W122" s="803"/>
      <c r="X122" s="803"/>
      <c r="Y122" s="803"/>
      <c r="Z122" s="803"/>
      <c r="AA122" s="803"/>
      <c r="AB122" s="56"/>
      <c r="AC122" s="804">
        <f>AC52</f>
        <v>26942</v>
      </c>
      <c r="AD122" s="804"/>
      <c r="AE122" s="804"/>
      <c r="AF122" s="804"/>
      <c r="AG122" s="804"/>
      <c r="AH122" s="804"/>
      <c r="AI122" s="55"/>
      <c r="AJ122" s="57"/>
    </row>
    <row r="123" spans="1:36" ht="17.100000000000001" customHeight="1" x14ac:dyDescent="0.25">
      <c r="A123" s="63"/>
      <c r="B123" s="64"/>
      <c r="C123" s="64"/>
      <c r="D123" s="64"/>
      <c r="E123" s="64"/>
      <c r="F123" s="64"/>
      <c r="G123" s="64"/>
      <c r="H123" s="64"/>
      <c r="I123" s="64"/>
      <c r="J123" s="64"/>
      <c r="K123" s="64"/>
      <c r="L123" s="64"/>
      <c r="M123" s="64"/>
      <c r="N123" s="64"/>
      <c r="O123" s="64"/>
      <c r="P123" s="64"/>
      <c r="Q123" s="64"/>
      <c r="R123" s="64"/>
      <c r="S123" s="64"/>
      <c r="T123" s="64"/>
      <c r="U123" s="64"/>
      <c r="V123" s="64"/>
      <c r="W123" s="64"/>
      <c r="X123" s="64"/>
      <c r="Y123" s="64"/>
      <c r="Z123" s="64"/>
      <c r="AA123" s="64"/>
      <c r="AB123" s="64"/>
      <c r="AC123" s="64"/>
      <c r="AD123" s="64"/>
      <c r="AE123" s="64"/>
      <c r="AF123" s="64"/>
      <c r="AG123" s="64"/>
      <c r="AH123" s="64"/>
      <c r="AI123" s="64"/>
      <c r="AJ123" s="68"/>
    </row>
    <row r="124" spans="1:36" ht="17.100000000000001" customHeight="1" x14ac:dyDescent="0.25">
      <c r="A124" s="63"/>
      <c r="B124" s="64"/>
      <c r="C124" s="64"/>
      <c r="D124" s="64"/>
      <c r="E124" s="64"/>
      <c r="F124" s="64"/>
      <c r="G124" s="64"/>
      <c r="H124" s="64"/>
      <c r="I124" s="64"/>
      <c r="J124" s="64"/>
      <c r="K124" s="64"/>
      <c r="L124" s="64"/>
      <c r="M124" s="64"/>
      <c r="N124" s="64"/>
      <c r="O124" s="64"/>
      <c r="P124" s="64"/>
      <c r="Q124" s="64"/>
      <c r="R124" s="64"/>
      <c r="S124" s="64"/>
      <c r="T124" s="64"/>
      <c r="U124" s="64"/>
      <c r="V124" s="64"/>
      <c r="W124" s="64"/>
      <c r="X124" s="64"/>
      <c r="Y124" s="64"/>
      <c r="Z124" s="64"/>
      <c r="AA124" s="64"/>
      <c r="AB124" s="64"/>
      <c r="AC124" s="64"/>
      <c r="AD124" s="64"/>
      <c r="AE124" s="64"/>
      <c r="AF124" s="64"/>
      <c r="AG124" s="64"/>
      <c r="AH124" s="64"/>
      <c r="AI124" s="64"/>
      <c r="AJ124" s="68"/>
    </row>
    <row r="125" spans="1:36" ht="17.100000000000001" customHeight="1" x14ac:dyDescent="0.25">
      <c r="A125" s="63"/>
      <c r="B125" s="64"/>
      <c r="C125" s="64"/>
      <c r="D125" s="64"/>
      <c r="E125" s="64"/>
      <c r="F125" s="64"/>
      <c r="G125" s="64"/>
      <c r="H125" s="64"/>
      <c r="I125" s="64"/>
      <c r="J125" s="64"/>
      <c r="K125" s="64"/>
      <c r="L125" s="64"/>
      <c r="M125" s="64"/>
      <c r="N125" s="64"/>
      <c r="O125" s="64"/>
      <c r="P125" s="64"/>
      <c r="Q125" s="64"/>
      <c r="R125" s="64"/>
      <c r="S125" s="64"/>
      <c r="T125" s="64"/>
      <c r="U125" s="64"/>
      <c r="V125" s="64"/>
      <c r="W125" s="64"/>
      <c r="X125" s="64"/>
      <c r="Y125" s="64"/>
      <c r="Z125" s="64"/>
      <c r="AA125" s="64"/>
      <c r="AB125" s="64"/>
      <c r="AC125" s="64"/>
      <c r="AD125" s="64"/>
      <c r="AE125" s="64"/>
      <c r="AF125" s="64"/>
      <c r="AG125" s="64"/>
      <c r="AH125" s="64"/>
      <c r="AI125" s="64"/>
      <c r="AJ125" s="68"/>
    </row>
    <row r="126" spans="1:36" ht="17.100000000000001" customHeight="1" x14ac:dyDescent="0.25">
      <c r="A126" s="805" t="s">
        <v>75</v>
      </c>
      <c r="B126" s="806"/>
      <c r="C126" s="806"/>
      <c r="D126" s="806"/>
      <c r="E126" s="806"/>
      <c r="F126" s="806"/>
      <c r="G126" s="806"/>
      <c r="H126" s="806"/>
      <c r="I126" s="806"/>
      <c r="J126" s="806"/>
      <c r="K126" s="806"/>
      <c r="L126" s="806"/>
      <c r="M126" s="806"/>
      <c r="N126" s="806"/>
      <c r="O126" s="806"/>
      <c r="P126" s="806"/>
      <c r="Q126" s="806"/>
      <c r="R126" s="806"/>
      <c r="S126" s="806"/>
      <c r="T126" s="806"/>
      <c r="U126" s="806"/>
      <c r="V126" s="806"/>
      <c r="W126" s="806"/>
      <c r="X126" s="806"/>
      <c r="Y126" s="806"/>
      <c r="Z126" s="806"/>
      <c r="AA126" s="806"/>
      <c r="AB126" s="806"/>
      <c r="AC126" s="806"/>
      <c r="AD126" s="806"/>
      <c r="AE126" s="806"/>
      <c r="AF126" s="806"/>
      <c r="AG126" s="806"/>
      <c r="AH126" s="806"/>
      <c r="AI126" s="806"/>
      <c r="AJ126" s="807"/>
    </row>
    <row r="127" spans="1:36" ht="17.100000000000001" customHeight="1" x14ac:dyDescent="0.25">
      <c r="A127" s="69" t="s">
        <v>74</v>
      </c>
      <c r="B127" s="795" t="s">
        <v>73</v>
      </c>
      <c r="C127" s="795"/>
      <c r="D127" s="795"/>
      <c r="E127" s="795"/>
      <c r="F127" s="795"/>
      <c r="G127" s="795"/>
      <c r="H127" s="795"/>
      <c r="I127" s="795"/>
      <c r="J127" s="795"/>
      <c r="K127" s="795"/>
      <c r="L127" s="795"/>
      <c r="M127" s="795"/>
      <c r="N127" s="795"/>
      <c r="O127" s="795"/>
      <c r="P127" s="795"/>
      <c r="Q127" s="795"/>
      <c r="R127" s="795"/>
      <c r="S127" s="795"/>
      <c r="T127" s="795"/>
      <c r="U127" s="795"/>
      <c r="V127" s="795"/>
      <c r="W127" s="795"/>
      <c r="X127" s="795"/>
      <c r="Y127" s="795"/>
      <c r="Z127" s="795"/>
      <c r="AA127" s="795"/>
      <c r="AB127" s="795"/>
      <c r="AC127" s="795"/>
      <c r="AD127" s="795"/>
      <c r="AE127" s="795"/>
      <c r="AF127" s="795"/>
      <c r="AG127" s="795"/>
      <c r="AH127" s="795"/>
      <c r="AI127" s="795"/>
      <c r="AJ127" s="796"/>
    </row>
    <row r="128" spans="1:36" ht="17.100000000000001" customHeight="1" x14ac:dyDescent="0.25">
      <c r="A128" s="63"/>
      <c r="B128" s="795"/>
      <c r="C128" s="795"/>
      <c r="D128" s="795"/>
      <c r="E128" s="795"/>
      <c r="F128" s="795"/>
      <c r="G128" s="795"/>
      <c r="H128" s="795"/>
      <c r="I128" s="795"/>
      <c r="J128" s="795"/>
      <c r="K128" s="795"/>
      <c r="L128" s="795"/>
      <c r="M128" s="795"/>
      <c r="N128" s="795"/>
      <c r="O128" s="795"/>
      <c r="P128" s="795"/>
      <c r="Q128" s="795"/>
      <c r="R128" s="795"/>
      <c r="S128" s="795"/>
      <c r="T128" s="795"/>
      <c r="U128" s="795"/>
      <c r="V128" s="795"/>
      <c r="W128" s="795"/>
      <c r="X128" s="795"/>
      <c r="Y128" s="795"/>
      <c r="Z128" s="795"/>
      <c r="AA128" s="795"/>
      <c r="AB128" s="795"/>
      <c r="AC128" s="795"/>
      <c r="AD128" s="795"/>
      <c r="AE128" s="795"/>
      <c r="AF128" s="795"/>
      <c r="AG128" s="795"/>
      <c r="AH128" s="795"/>
      <c r="AI128" s="795"/>
      <c r="AJ128" s="796"/>
    </row>
    <row r="129" spans="1:36" ht="17.100000000000001" customHeight="1" x14ac:dyDescent="0.25">
      <c r="A129" s="63"/>
      <c r="B129" s="142"/>
      <c r="C129" s="142"/>
      <c r="D129" s="142"/>
      <c r="E129" s="142"/>
      <c r="F129" s="142"/>
      <c r="G129" s="142"/>
      <c r="H129" s="142"/>
      <c r="I129" s="142"/>
      <c r="J129" s="142"/>
      <c r="K129" s="142"/>
      <c r="L129" s="142"/>
      <c r="M129" s="142"/>
      <c r="N129" s="142"/>
      <c r="O129" s="142"/>
      <c r="P129" s="142"/>
      <c r="Q129" s="142"/>
      <c r="R129" s="142"/>
      <c r="S129" s="142"/>
      <c r="T129" s="142"/>
      <c r="U129" s="142"/>
      <c r="V129" s="142"/>
      <c r="W129" s="142"/>
      <c r="X129" s="142"/>
      <c r="Y129" s="142"/>
      <c r="Z129" s="142"/>
      <c r="AA129" s="142"/>
      <c r="AB129" s="142"/>
      <c r="AC129" s="142"/>
      <c r="AD129" s="142"/>
      <c r="AE129" s="142"/>
      <c r="AF129" s="142"/>
      <c r="AG129" s="142"/>
      <c r="AH129" s="142"/>
      <c r="AI129" s="142"/>
      <c r="AJ129" s="143"/>
    </row>
    <row r="130" spans="1:36" ht="17.100000000000001" customHeight="1" x14ac:dyDescent="0.25">
      <c r="A130" s="69" t="s">
        <v>72</v>
      </c>
      <c r="B130" s="70" t="s">
        <v>71</v>
      </c>
      <c r="C130" s="50"/>
      <c r="D130" s="50"/>
      <c r="E130" s="50"/>
      <c r="F130" s="50"/>
      <c r="G130" s="50"/>
      <c r="H130" s="50"/>
      <c r="I130" s="50"/>
      <c r="J130" s="50"/>
      <c r="K130" s="50"/>
      <c r="L130" s="50"/>
      <c r="M130" s="50"/>
      <c r="N130" s="50"/>
      <c r="O130" s="50"/>
      <c r="P130" s="50"/>
      <c r="Q130" s="50"/>
      <c r="R130" s="50"/>
      <c r="S130" s="50"/>
      <c r="T130" s="50"/>
      <c r="U130" s="50"/>
      <c r="V130" s="50"/>
      <c r="W130" s="50"/>
      <c r="X130" s="50"/>
      <c r="Y130" s="50"/>
      <c r="Z130" s="50"/>
      <c r="AA130" s="50"/>
      <c r="AB130" s="50"/>
      <c r="AC130" s="50"/>
      <c r="AD130" s="50"/>
      <c r="AE130" s="50"/>
      <c r="AF130" s="50"/>
      <c r="AG130" s="50"/>
      <c r="AH130" s="50"/>
      <c r="AI130" s="50"/>
      <c r="AJ130" s="53"/>
    </row>
    <row r="131" spans="1:36" ht="17.100000000000001" customHeight="1" x14ac:dyDescent="0.25">
      <c r="A131" s="63"/>
      <c r="B131" s="70"/>
      <c r="C131" s="50"/>
      <c r="D131" s="50"/>
      <c r="E131" s="50"/>
      <c r="F131" s="50"/>
      <c r="G131" s="50"/>
      <c r="H131" s="50"/>
      <c r="I131" s="50"/>
      <c r="J131" s="50"/>
      <c r="K131" s="50"/>
      <c r="L131" s="50"/>
      <c r="M131" s="50"/>
      <c r="N131" s="50"/>
      <c r="O131" s="50"/>
      <c r="P131" s="50"/>
      <c r="Q131" s="50"/>
      <c r="R131" s="50"/>
      <c r="S131" s="50"/>
      <c r="T131" s="50"/>
      <c r="U131" s="50"/>
      <c r="V131" s="50"/>
      <c r="W131" s="50"/>
      <c r="X131" s="50"/>
      <c r="Y131" s="50"/>
      <c r="Z131" s="50"/>
      <c r="AA131" s="50"/>
      <c r="AB131" s="50"/>
      <c r="AC131" s="50"/>
      <c r="AD131" s="50"/>
      <c r="AE131" s="50"/>
      <c r="AF131" s="50"/>
      <c r="AG131" s="50"/>
      <c r="AH131" s="50"/>
      <c r="AI131" s="50"/>
      <c r="AJ131" s="53"/>
    </row>
    <row r="132" spans="1:36" ht="17.100000000000001" customHeight="1" x14ac:dyDescent="0.25">
      <c r="A132" s="69" t="s">
        <v>70</v>
      </c>
      <c r="B132" s="795" t="s">
        <v>69</v>
      </c>
      <c r="C132" s="795"/>
      <c r="D132" s="795"/>
      <c r="E132" s="795"/>
      <c r="F132" s="795"/>
      <c r="G132" s="795"/>
      <c r="H132" s="795"/>
      <c r="I132" s="795"/>
      <c r="J132" s="795"/>
      <c r="K132" s="795"/>
      <c r="L132" s="795"/>
      <c r="M132" s="795"/>
      <c r="N132" s="795"/>
      <c r="O132" s="795"/>
      <c r="P132" s="795"/>
      <c r="Q132" s="795"/>
      <c r="R132" s="795"/>
      <c r="S132" s="795"/>
      <c r="T132" s="795"/>
      <c r="U132" s="795"/>
      <c r="V132" s="795"/>
      <c r="W132" s="795"/>
      <c r="X132" s="795"/>
      <c r="Y132" s="795"/>
      <c r="Z132" s="795"/>
      <c r="AA132" s="795"/>
      <c r="AB132" s="795"/>
      <c r="AC132" s="795"/>
      <c r="AD132" s="795"/>
      <c r="AE132" s="795"/>
      <c r="AF132" s="795"/>
      <c r="AG132" s="795"/>
      <c r="AH132" s="795"/>
      <c r="AI132" s="795"/>
      <c r="AJ132" s="796"/>
    </row>
    <row r="133" spans="1:36" ht="17.100000000000001" customHeight="1" x14ac:dyDescent="0.25">
      <c r="A133" s="63"/>
      <c r="B133" s="795"/>
      <c r="C133" s="795"/>
      <c r="D133" s="795"/>
      <c r="E133" s="795"/>
      <c r="F133" s="795"/>
      <c r="G133" s="795"/>
      <c r="H133" s="795"/>
      <c r="I133" s="795"/>
      <c r="J133" s="795"/>
      <c r="K133" s="795"/>
      <c r="L133" s="795"/>
      <c r="M133" s="795"/>
      <c r="N133" s="795"/>
      <c r="O133" s="795"/>
      <c r="P133" s="795"/>
      <c r="Q133" s="795"/>
      <c r="R133" s="795"/>
      <c r="S133" s="795"/>
      <c r="T133" s="795"/>
      <c r="U133" s="795"/>
      <c r="V133" s="795"/>
      <c r="W133" s="795"/>
      <c r="X133" s="795"/>
      <c r="Y133" s="795"/>
      <c r="Z133" s="795"/>
      <c r="AA133" s="795"/>
      <c r="AB133" s="795"/>
      <c r="AC133" s="795"/>
      <c r="AD133" s="795"/>
      <c r="AE133" s="795"/>
      <c r="AF133" s="795"/>
      <c r="AG133" s="795"/>
      <c r="AH133" s="795"/>
      <c r="AI133" s="795"/>
      <c r="AJ133" s="796"/>
    </row>
    <row r="134" spans="1:36" ht="17.100000000000001" customHeight="1" x14ac:dyDescent="0.25">
      <c r="A134" s="63"/>
      <c r="B134" s="50"/>
      <c r="C134" s="50"/>
      <c r="D134" s="50"/>
      <c r="E134" s="50"/>
      <c r="F134" s="50"/>
      <c r="G134" s="50"/>
      <c r="H134" s="50"/>
      <c r="I134" s="50"/>
      <c r="J134" s="50"/>
      <c r="K134" s="50"/>
      <c r="L134" s="50"/>
      <c r="M134" s="50"/>
      <c r="N134" s="50"/>
      <c r="O134" s="50"/>
      <c r="P134" s="50"/>
      <c r="Q134" s="50"/>
      <c r="R134" s="50"/>
      <c r="S134" s="50"/>
      <c r="T134" s="50"/>
      <c r="U134" s="50"/>
      <c r="V134" s="50"/>
      <c r="W134" s="50"/>
      <c r="X134" s="50"/>
      <c r="Y134" s="50"/>
      <c r="Z134" s="50"/>
      <c r="AA134" s="50"/>
      <c r="AB134" s="50"/>
      <c r="AC134" s="50"/>
      <c r="AD134" s="50"/>
      <c r="AE134" s="50"/>
      <c r="AF134" s="50"/>
      <c r="AG134" s="50"/>
      <c r="AH134" s="50"/>
      <c r="AI134" s="50"/>
      <c r="AJ134" s="53"/>
    </row>
    <row r="135" spans="1:36" ht="17.100000000000001" customHeight="1" x14ac:dyDescent="0.25">
      <c r="A135" s="69" t="s">
        <v>68</v>
      </c>
      <c r="B135" s="795" t="s">
        <v>67</v>
      </c>
      <c r="C135" s="795"/>
      <c r="D135" s="795"/>
      <c r="E135" s="795"/>
      <c r="F135" s="795"/>
      <c r="G135" s="795"/>
      <c r="H135" s="795"/>
      <c r="I135" s="795"/>
      <c r="J135" s="795"/>
      <c r="K135" s="795"/>
      <c r="L135" s="795"/>
      <c r="M135" s="795"/>
      <c r="N135" s="795"/>
      <c r="O135" s="795"/>
      <c r="P135" s="795"/>
      <c r="Q135" s="795"/>
      <c r="R135" s="795"/>
      <c r="S135" s="795"/>
      <c r="T135" s="795"/>
      <c r="U135" s="795"/>
      <c r="V135" s="795"/>
      <c r="W135" s="795"/>
      <c r="X135" s="795"/>
      <c r="Y135" s="795"/>
      <c r="Z135" s="795"/>
      <c r="AA135" s="795"/>
      <c r="AB135" s="795"/>
      <c r="AC135" s="795"/>
      <c r="AD135" s="795"/>
      <c r="AE135" s="795"/>
      <c r="AF135" s="795"/>
      <c r="AG135" s="795"/>
      <c r="AH135" s="795"/>
      <c r="AI135" s="795"/>
      <c r="AJ135" s="796"/>
    </row>
    <row r="136" spans="1:36" ht="17.100000000000001" customHeight="1" x14ac:dyDescent="0.25">
      <c r="A136" s="63"/>
      <c r="B136" s="795"/>
      <c r="C136" s="795"/>
      <c r="D136" s="795"/>
      <c r="E136" s="795"/>
      <c r="F136" s="795"/>
      <c r="G136" s="795"/>
      <c r="H136" s="795"/>
      <c r="I136" s="795"/>
      <c r="J136" s="795"/>
      <c r="K136" s="795"/>
      <c r="L136" s="795"/>
      <c r="M136" s="795"/>
      <c r="N136" s="795"/>
      <c r="O136" s="795"/>
      <c r="P136" s="795"/>
      <c r="Q136" s="795"/>
      <c r="R136" s="795"/>
      <c r="S136" s="795"/>
      <c r="T136" s="795"/>
      <c r="U136" s="795"/>
      <c r="V136" s="795"/>
      <c r="W136" s="795"/>
      <c r="X136" s="795"/>
      <c r="Y136" s="795"/>
      <c r="Z136" s="795"/>
      <c r="AA136" s="795"/>
      <c r="AB136" s="795"/>
      <c r="AC136" s="795"/>
      <c r="AD136" s="795"/>
      <c r="AE136" s="795"/>
      <c r="AF136" s="795"/>
      <c r="AG136" s="795"/>
      <c r="AH136" s="795"/>
      <c r="AI136" s="795"/>
      <c r="AJ136" s="796"/>
    </row>
    <row r="137" spans="1:36" ht="17.100000000000001" customHeight="1" x14ac:dyDescent="0.25">
      <c r="A137" s="63"/>
      <c r="B137" s="795"/>
      <c r="C137" s="795"/>
      <c r="D137" s="795"/>
      <c r="E137" s="795"/>
      <c r="F137" s="795"/>
      <c r="G137" s="795"/>
      <c r="H137" s="795"/>
      <c r="I137" s="795"/>
      <c r="J137" s="795"/>
      <c r="K137" s="795"/>
      <c r="L137" s="795"/>
      <c r="M137" s="795"/>
      <c r="N137" s="795"/>
      <c r="O137" s="795"/>
      <c r="P137" s="795"/>
      <c r="Q137" s="795"/>
      <c r="R137" s="795"/>
      <c r="S137" s="795"/>
      <c r="T137" s="795"/>
      <c r="U137" s="795"/>
      <c r="V137" s="795"/>
      <c r="W137" s="795"/>
      <c r="X137" s="795"/>
      <c r="Y137" s="795"/>
      <c r="Z137" s="795"/>
      <c r="AA137" s="795"/>
      <c r="AB137" s="795"/>
      <c r="AC137" s="795"/>
      <c r="AD137" s="795"/>
      <c r="AE137" s="795"/>
      <c r="AF137" s="795"/>
      <c r="AG137" s="795"/>
      <c r="AH137" s="795"/>
      <c r="AI137" s="795"/>
      <c r="AJ137" s="796"/>
    </row>
    <row r="138" spans="1:36" ht="17.100000000000001" customHeight="1" x14ac:dyDescent="0.25">
      <c r="A138" s="63"/>
      <c r="B138" s="50"/>
      <c r="C138" s="50"/>
      <c r="D138" s="50"/>
      <c r="E138" s="50"/>
      <c r="F138" s="50"/>
      <c r="G138" s="50"/>
      <c r="H138" s="50"/>
      <c r="I138" s="50"/>
      <c r="J138" s="50"/>
      <c r="K138" s="50"/>
      <c r="L138" s="50"/>
      <c r="M138" s="50"/>
      <c r="N138" s="50"/>
      <c r="O138" s="50"/>
      <c r="P138" s="50"/>
      <c r="Q138" s="50"/>
      <c r="R138" s="50"/>
      <c r="S138" s="50"/>
      <c r="T138" s="50"/>
      <c r="U138" s="50"/>
      <c r="V138" s="50"/>
      <c r="W138" s="50"/>
      <c r="X138" s="50"/>
      <c r="Y138" s="50"/>
      <c r="Z138" s="50"/>
      <c r="AA138" s="50"/>
      <c r="AB138" s="50"/>
      <c r="AC138" s="50"/>
      <c r="AD138" s="50"/>
      <c r="AE138" s="50"/>
      <c r="AF138" s="50"/>
      <c r="AG138" s="50"/>
      <c r="AH138" s="50"/>
      <c r="AI138" s="50"/>
      <c r="AJ138" s="53"/>
    </row>
    <row r="139" spans="1:36" ht="17.100000000000001" customHeight="1" x14ac:dyDescent="0.25">
      <c r="A139" s="69" t="s">
        <v>66</v>
      </c>
      <c r="B139" s="795" t="s">
        <v>65</v>
      </c>
      <c r="C139" s="795"/>
      <c r="D139" s="795"/>
      <c r="E139" s="795"/>
      <c r="F139" s="795"/>
      <c r="G139" s="795"/>
      <c r="H139" s="795"/>
      <c r="I139" s="795"/>
      <c r="J139" s="795"/>
      <c r="K139" s="795"/>
      <c r="L139" s="795"/>
      <c r="M139" s="795"/>
      <c r="N139" s="795"/>
      <c r="O139" s="795"/>
      <c r="P139" s="795"/>
      <c r="Q139" s="795"/>
      <c r="R139" s="795"/>
      <c r="S139" s="795"/>
      <c r="T139" s="795"/>
      <c r="U139" s="795"/>
      <c r="V139" s="795"/>
      <c r="W139" s="795"/>
      <c r="X139" s="795"/>
      <c r="Y139" s="795"/>
      <c r="Z139" s="795"/>
      <c r="AA139" s="795"/>
      <c r="AB139" s="795"/>
      <c r="AC139" s="795"/>
      <c r="AD139" s="795"/>
      <c r="AE139" s="795"/>
      <c r="AF139" s="795"/>
      <c r="AG139" s="795"/>
      <c r="AH139" s="795"/>
      <c r="AI139" s="795"/>
      <c r="AJ139" s="796"/>
    </row>
    <row r="140" spans="1:36" ht="17.100000000000001" customHeight="1" x14ac:dyDescent="0.25">
      <c r="A140" s="63"/>
      <c r="B140" s="795"/>
      <c r="C140" s="795"/>
      <c r="D140" s="795"/>
      <c r="E140" s="795"/>
      <c r="F140" s="795"/>
      <c r="G140" s="795"/>
      <c r="H140" s="795"/>
      <c r="I140" s="795"/>
      <c r="J140" s="795"/>
      <c r="K140" s="795"/>
      <c r="L140" s="795"/>
      <c r="M140" s="795"/>
      <c r="N140" s="795"/>
      <c r="O140" s="795"/>
      <c r="P140" s="795"/>
      <c r="Q140" s="795"/>
      <c r="R140" s="795"/>
      <c r="S140" s="795"/>
      <c r="T140" s="795"/>
      <c r="U140" s="795"/>
      <c r="V140" s="795"/>
      <c r="W140" s="795"/>
      <c r="X140" s="795"/>
      <c r="Y140" s="795"/>
      <c r="Z140" s="795"/>
      <c r="AA140" s="795"/>
      <c r="AB140" s="795"/>
      <c r="AC140" s="795"/>
      <c r="AD140" s="795"/>
      <c r="AE140" s="795"/>
      <c r="AF140" s="795"/>
      <c r="AG140" s="795"/>
      <c r="AH140" s="795"/>
      <c r="AI140" s="795"/>
      <c r="AJ140" s="796"/>
    </row>
    <row r="141" spans="1:36" ht="17.100000000000001" customHeight="1" x14ac:dyDescent="0.25">
      <c r="A141" s="63"/>
      <c r="B141" s="795"/>
      <c r="C141" s="795"/>
      <c r="D141" s="795"/>
      <c r="E141" s="795"/>
      <c r="F141" s="795"/>
      <c r="G141" s="795"/>
      <c r="H141" s="795"/>
      <c r="I141" s="795"/>
      <c r="J141" s="795"/>
      <c r="K141" s="795"/>
      <c r="L141" s="795"/>
      <c r="M141" s="795"/>
      <c r="N141" s="795"/>
      <c r="O141" s="795"/>
      <c r="P141" s="795"/>
      <c r="Q141" s="795"/>
      <c r="R141" s="795"/>
      <c r="S141" s="795"/>
      <c r="T141" s="795"/>
      <c r="U141" s="795"/>
      <c r="V141" s="795"/>
      <c r="W141" s="795"/>
      <c r="X141" s="795"/>
      <c r="Y141" s="795"/>
      <c r="Z141" s="795"/>
      <c r="AA141" s="795"/>
      <c r="AB141" s="795"/>
      <c r="AC141" s="795"/>
      <c r="AD141" s="795"/>
      <c r="AE141" s="795"/>
      <c r="AF141" s="795"/>
      <c r="AG141" s="795"/>
      <c r="AH141" s="795"/>
      <c r="AI141" s="795"/>
      <c r="AJ141" s="796"/>
    </row>
    <row r="142" spans="1:36" ht="17.100000000000001" customHeight="1" x14ac:dyDescent="0.25">
      <c r="A142" s="63"/>
      <c r="B142" s="795"/>
      <c r="C142" s="795"/>
      <c r="D142" s="795"/>
      <c r="E142" s="795"/>
      <c r="F142" s="795"/>
      <c r="G142" s="795"/>
      <c r="H142" s="795"/>
      <c r="I142" s="795"/>
      <c r="J142" s="795"/>
      <c r="K142" s="795"/>
      <c r="L142" s="795"/>
      <c r="M142" s="795"/>
      <c r="N142" s="795"/>
      <c r="O142" s="795"/>
      <c r="P142" s="795"/>
      <c r="Q142" s="795"/>
      <c r="R142" s="795"/>
      <c r="S142" s="795"/>
      <c r="T142" s="795"/>
      <c r="U142" s="795"/>
      <c r="V142" s="795"/>
      <c r="W142" s="795"/>
      <c r="X142" s="795"/>
      <c r="Y142" s="795"/>
      <c r="Z142" s="795"/>
      <c r="AA142" s="795"/>
      <c r="AB142" s="795"/>
      <c r="AC142" s="795"/>
      <c r="AD142" s="795"/>
      <c r="AE142" s="795"/>
      <c r="AF142" s="795"/>
      <c r="AG142" s="795"/>
      <c r="AH142" s="795"/>
      <c r="AI142" s="795"/>
      <c r="AJ142" s="796"/>
    </row>
    <row r="143" spans="1:36" ht="17.100000000000001" customHeight="1" x14ac:dyDescent="0.25">
      <c r="A143" s="63"/>
      <c r="B143" s="50"/>
      <c r="C143" s="50"/>
      <c r="D143" s="50"/>
      <c r="E143" s="50"/>
      <c r="F143" s="50"/>
      <c r="G143" s="50"/>
      <c r="H143" s="50"/>
      <c r="I143" s="50"/>
      <c r="J143" s="50"/>
      <c r="K143" s="50"/>
      <c r="L143" s="50"/>
      <c r="M143" s="50"/>
      <c r="N143" s="50"/>
      <c r="O143" s="50"/>
      <c r="P143" s="50"/>
      <c r="Q143" s="50"/>
      <c r="R143" s="50"/>
      <c r="S143" s="50"/>
      <c r="T143" s="50"/>
      <c r="U143" s="50"/>
      <c r="V143" s="50"/>
      <c r="W143" s="50"/>
      <c r="X143" s="50"/>
      <c r="Y143" s="50"/>
      <c r="Z143" s="50"/>
      <c r="AA143" s="50"/>
      <c r="AB143" s="50"/>
      <c r="AC143" s="50"/>
      <c r="AD143" s="50"/>
      <c r="AE143" s="50"/>
      <c r="AF143" s="50"/>
      <c r="AG143" s="50"/>
      <c r="AH143" s="50"/>
      <c r="AI143" s="50"/>
      <c r="AJ143" s="53"/>
    </row>
    <row r="144" spans="1:36" ht="17.100000000000001" customHeight="1" x14ac:dyDescent="0.25">
      <c r="A144" s="69" t="s">
        <v>64</v>
      </c>
      <c r="B144" s="795" t="s">
        <v>63</v>
      </c>
      <c r="C144" s="795"/>
      <c r="D144" s="795"/>
      <c r="E144" s="795"/>
      <c r="F144" s="795"/>
      <c r="G144" s="795"/>
      <c r="H144" s="795"/>
      <c r="I144" s="795"/>
      <c r="J144" s="795"/>
      <c r="K144" s="795"/>
      <c r="L144" s="795"/>
      <c r="M144" s="795"/>
      <c r="N144" s="795"/>
      <c r="O144" s="795"/>
      <c r="P144" s="795"/>
      <c r="Q144" s="795"/>
      <c r="R144" s="795"/>
      <c r="S144" s="795"/>
      <c r="T144" s="795"/>
      <c r="U144" s="795"/>
      <c r="V144" s="795"/>
      <c r="W144" s="795"/>
      <c r="X144" s="795"/>
      <c r="Y144" s="795"/>
      <c r="Z144" s="795"/>
      <c r="AA144" s="795"/>
      <c r="AB144" s="795"/>
      <c r="AC144" s="795"/>
      <c r="AD144" s="795"/>
      <c r="AE144" s="795"/>
      <c r="AF144" s="795"/>
      <c r="AG144" s="795"/>
      <c r="AH144" s="795"/>
      <c r="AI144" s="795"/>
      <c r="AJ144" s="796"/>
    </row>
    <row r="145" spans="1:36" ht="17.100000000000001" customHeight="1" x14ac:dyDescent="0.25">
      <c r="A145" s="63"/>
      <c r="B145" s="795"/>
      <c r="C145" s="795"/>
      <c r="D145" s="795"/>
      <c r="E145" s="795"/>
      <c r="F145" s="795"/>
      <c r="G145" s="795"/>
      <c r="H145" s="795"/>
      <c r="I145" s="795"/>
      <c r="J145" s="795"/>
      <c r="K145" s="795"/>
      <c r="L145" s="795"/>
      <c r="M145" s="795"/>
      <c r="N145" s="795"/>
      <c r="O145" s="795"/>
      <c r="P145" s="795"/>
      <c r="Q145" s="795"/>
      <c r="R145" s="795"/>
      <c r="S145" s="795"/>
      <c r="T145" s="795"/>
      <c r="U145" s="795"/>
      <c r="V145" s="795"/>
      <c r="W145" s="795"/>
      <c r="X145" s="795"/>
      <c r="Y145" s="795"/>
      <c r="Z145" s="795"/>
      <c r="AA145" s="795"/>
      <c r="AB145" s="795"/>
      <c r="AC145" s="795"/>
      <c r="AD145" s="795"/>
      <c r="AE145" s="795"/>
      <c r="AF145" s="795"/>
      <c r="AG145" s="795"/>
      <c r="AH145" s="795"/>
      <c r="AI145" s="795"/>
      <c r="AJ145" s="796"/>
    </row>
    <row r="146" spans="1:36" ht="17.100000000000001" customHeight="1" x14ac:dyDescent="0.25">
      <c r="A146" s="63"/>
      <c r="B146" s="64"/>
      <c r="C146" s="64"/>
      <c r="D146" s="64"/>
      <c r="E146" s="64"/>
      <c r="F146" s="64"/>
      <c r="G146" s="64"/>
      <c r="H146" s="64"/>
      <c r="I146" s="64"/>
      <c r="J146" s="64"/>
      <c r="K146" s="64"/>
      <c r="L146" s="64"/>
      <c r="M146" s="64"/>
      <c r="N146" s="64"/>
      <c r="O146" s="64"/>
      <c r="P146" s="64"/>
      <c r="Q146" s="64"/>
      <c r="R146" s="64"/>
      <c r="S146" s="64"/>
      <c r="T146" s="64"/>
      <c r="U146" s="64"/>
      <c r="V146" s="64"/>
      <c r="W146" s="64"/>
      <c r="X146" s="64"/>
      <c r="Y146" s="64"/>
      <c r="Z146" s="64"/>
      <c r="AA146" s="64"/>
      <c r="AB146" s="64"/>
      <c r="AC146" s="64"/>
      <c r="AD146" s="64"/>
      <c r="AE146" s="64"/>
      <c r="AF146" s="64"/>
      <c r="AG146" s="64"/>
      <c r="AH146" s="64"/>
      <c r="AI146" s="64"/>
      <c r="AJ146" s="68"/>
    </row>
    <row r="147" spans="1:36" ht="17.100000000000001" customHeight="1" x14ac:dyDescent="0.25">
      <c r="A147" s="63"/>
      <c r="B147" s="64"/>
      <c r="C147" s="64"/>
      <c r="D147" s="64"/>
      <c r="E147" s="64"/>
      <c r="F147" s="64"/>
      <c r="G147" s="64"/>
      <c r="H147" s="64"/>
      <c r="I147" s="64"/>
      <c r="J147" s="64"/>
      <c r="K147" s="64"/>
      <c r="L147" s="64"/>
      <c r="M147" s="64"/>
      <c r="N147" s="64"/>
      <c r="O147" s="64"/>
      <c r="P147" s="64"/>
      <c r="Q147" s="64"/>
      <c r="R147" s="64"/>
      <c r="S147" s="64"/>
      <c r="T147" s="64"/>
      <c r="U147" s="64"/>
      <c r="V147" s="64"/>
      <c r="W147" s="64"/>
      <c r="X147" s="64"/>
      <c r="Y147" s="64"/>
      <c r="Z147" s="64"/>
      <c r="AA147" s="64"/>
      <c r="AB147" s="64"/>
      <c r="AC147" s="64"/>
      <c r="AD147" s="64"/>
      <c r="AE147" s="64"/>
      <c r="AF147" s="64"/>
      <c r="AG147" s="64"/>
      <c r="AH147" s="64"/>
      <c r="AI147" s="64"/>
      <c r="AJ147" s="68"/>
    </row>
    <row r="148" spans="1:36" ht="17.100000000000001" customHeight="1" x14ac:dyDescent="0.25">
      <c r="A148" s="63"/>
      <c r="B148" s="64"/>
      <c r="C148" s="64"/>
      <c r="D148" s="64"/>
      <c r="E148" s="64"/>
      <c r="F148" s="64"/>
      <c r="G148" s="64"/>
      <c r="H148" s="64"/>
      <c r="I148" s="64"/>
      <c r="J148" s="64"/>
      <c r="K148" s="64"/>
      <c r="L148" s="64"/>
      <c r="M148" s="64"/>
      <c r="N148" s="64"/>
      <c r="O148" s="64"/>
      <c r="P148" s="64"/>
      <c r="Q148" s="64"/>
      <c r="R148" s="64"/>
      <c r="S148" s="64"/>
      <c r="T148" s="64"/>
      <c r="U148" s="64"/>
      <c r="V148" s="64"/>
      <c r="W148" s="64"/>
      <c r="X148" s="64"/>
      <c r="Y148" s="64"/>
      <c r="Z148" s="64"/>
      <c r="AA148" s="64"/>
      <c r="AB148" s="64"/>
      <c r="AC148" s="64"/>
      <c r="AD148" s="64"/>
      <c r="AE148" s="64"/>
      <c r="AF148" s="64"/>
      <c r="AG148" s="64"/>
      <c r="AH148" s="64"/>
      <c r="AI148" s="64"/>
      <c r="AJ148" s="68"/>
    </row>
    <row r="149" spans="1:36" ht="17.100000000000001" customHeight="1" x14ac:dyDescent="0.25">
      <c r="A149" s="63"/>
      <c r="B149" s="64"/>
      <c r="C149" s="64"/>
      <c r="D149" s="64"/>
      <c r="E149" s="64"/>
      <c r="F149" s="64"/>
      <c r="G149" s="64"/>
      <c r="H149" s="64"/>
      <c r="I149" s="64"/>
      <c r="J149" s="64"/>
      <c r="K149" s="64"/>
      <c r="L149" s="64"/>
      <c r="M149" s="64"/>
      <c r="N149" s="64"/>
      <c r="O149" s="64"/>
      <c r="P149" s="64"/>
      <c r="Q149" s="64"/>
      <c r="R149" s="64"/>
      <c r="S149" s="64"/>
      <c r="T149" s="64"/>
      <c r="U149" s="64"/>
      <c r="V149" s="64"/>
      <c r="W149" s="64"/>
      <c r="X149" s="64"/>
      <c r="Y149" s="64"/>
      <c r="Z149" s="64"/>
      <c r="AA149" s="64"/>
      <c r="AB149" s="64"/>
      <c r="AC149" s="64"/>
      <c r="AD149" s="64"/>
      <c r="AE149" s="64"/>
      <c r="AF149" s="64"/>
      <c r="AG149" s="64"/>
      <c r="AH149" s="64"/>
      <c r="AI149" s="64"/>
      <c r="AJ149" s="68"/>
    </row>
    <row r="150" spans="1:36" ht="17.100000000000001" customHeight="1" x14ac:dyDescent="0.25">
      <c r="A150" s="63"/>
      <c r="B150" s="64"/>
      <c r="C150" s="64"/>
      <c r="D150" s="64"/>
      <c r="E150" s="64"/>
      <c r="F150" s="64"/>
      <c r="G150" s="64"/>
      <c r="H150" s="64"/>
      <c r="I150" s="64"/>
      <c r="J150" s="64"/>
      <c r="K150" s="64"/>
      <c r="L150" s="64"/>
      <c r="M150" s="64"/>
      <c r="N150" s="64"/>
      <c r="O150" s="64"/>
      <c r="P150" s="64"/>
      <c r="Q150" s="64"/>
      <c r="R150" s="64"/>
      <c r="S150" s="64"/>
      <c r="T150" s="64"/>
      <c r="U150" s="64"/>
      <c r="V150" s="64"/>
      <c r="W150" s="64"/>
      <c r="X150" s="64"/>
      <c r="Y150" s="64"/>
      <c r="Z150" s="64"/>
      <c r="AA150" s="64"/>
      <c r="AB150" s="64"/>
      <c r="AC150" s="64"/>
      <c r="AD150" s="64"/>
      <c r="AE150" s="64"/>
      <c r="AF150" s="64"/>
      <c r="AG150" s="64"/>
      <c r="AH150" s="64"/>
      <c r="AI150" s="64"/>
      <c r="AJ150" s="68"/>
    </row>
    <row r="151" spans="1:36" ht="17.100000000000001" customHeight="1" x14ac:dyDescent="0.25">
      <c r="A151" s="63"/>
      <c r="B151" s="64"/>
      <c r="C151" s="64"/>
      <c r="D151" s="64"/>
      <c r="E151" s="64"/>
      <c r="F151" s="64"/>
      <c r="G151" s="64"/>
      <c r="H151" s="64"/>
      <c r="I151" s="64"/>
      <c r="J151" s="64"/>
      <c r="K151" s="64"/>
      <c r="L151" s="64"/>
      <c r="M151" s="64"/>
      <c r="N151" s="64"/>
      <c r="O151" s="64"/>
      <c r="P151" s="64"/>
      <c r="Q151" s="64"/>
      <c r="R151" s="64"/>
      <c r="S151" s="64"/>
      <c r="T151" s="64"/>
      <c r="U151" s="64"/>
      <c r="V151" s="64"/>
      <c r="W151" s="64"/>
      <c r="X151" s="64"/>
      <c r="Y151" s="64"/>
      <c r="Z151" s="64"/>
      <c r="AA151" s="64"/>
      <c r="AB151" s="64"/>
      <c r="AC151" s="64"/>
      <c r="AD151" s="64"/>
      <c r="AE151" s="64"/>
      <c r="AF151" s="64"/>
      <c r="AG151" s="64"/>
      <c r="AH151" s="64"/>
      <c r="AI151" s="64"/>
      <c r="AJ151" s="68"/>
    </row>
    <row r="152" spans="1:36" ht="17.100000000000001" customHeight="1" x14ac:dyDescent="0.25">
      <c r="A152" s="63"/>
      <c r="B152" s="64"/>
      <c r="C152" s="64"/>
      <c r="D152" s="64"/>
      <c r="E152" s="64"/>
      <c r="F152" s="64"/>
      <c r="G152" s="64"/>
      <c r="H152" s="64"/>
      <c r="I152" s="64"/>
      <c r="J152" s="64"/>
      <c r="K152" s="64"/>
      <c r="L152" s="64"/>
      <c r="M152" s="64"/>
      <c r="N152" s="64"/>
      <c r="O152" s="64"/>
      <c r="P152" s="64"/>
      <c r="Q152" s="64"/>
      <c r="R152" s="64"/>
      <c r="S152" s="64"/>
      <c r="T152" s="64"/>
      <c r="U152" s="64"/>
      <c r="V152" s="64"/>
      <c r="W152" s="64"/>
      <c r="X152" s="64"/>
      <c r="Y152" s="64"/>
      <c r="Z152" s="64"/>
      <c r="AA152" s="64"/>
      <c r="AB152" s="64"/>
      <c r="AC152" s="64"/>
      <c r="AD152" s="64"/>
      <c r="AE152" s="64"/>
      <c r="AF152" s="64"/>
      <c r="AG152" s="64"/>
      <c r="AH152" s="64"/>
      <c r="AI152" s="64"/>
      <c r="AJ152" s="68"/>
    </row>
    <row r="153" spans="1:36" ht="17.100000000000001" customHeight="1" x14ac:dyDescent="0.25">
      <c r="A153" s="63"/>
      <c r="B153" s="64"/>
      <c r="C153" s="64"/>
      <c r="D153" s="64"/>
      <c r="E153" s="64"/>
      <c r="F153" s="64"/>
      <c r="G153" s="64"/>
      <c r="H153" s="64"/>
      <c r="I153" s="64"/>
      <c r="J153" s="64"/>
      <c r="K153" s="64"/>
      <c r="L153" s="64"/>
      <c r="M153" s="64"/>
      <c r="N153" s="64"/>
      <c r="O153" s="64"/>
      <c r="P153" s="64"/>
      <c r="Q153" s="64"/>
      <c r="R153" s="64"/>
      <c r="S153" s="64"/>
      <c r="T153" s="64"/>
      <c r="U153" s="64"/>
      <c r="V153" s="64"/>
      <c r="W153" s="64"/>
      <c r="X153" s="64"/>
      <c r="Y153" s="64"/>
      <c r="Z153" s="64"/>
      <c r="AA153" s="64"/>
      <c r="AB153" s="64"/>
      <c r="AC153" s="64"/>
      <c r="AD153" s="64"/>
      <c r="AE153" s="64"/>
      <c r="AF153" s="64"/>
      <c r="AG153" s="64"/>
      <c r="AH153" s="64"/>
      <c r="AI153" s="64"/>
      <c r="AJ153" s="68"/>
    </row>
    <row r="154" spans="1:36" ht="17.100000000000001" customHeight="1" thickBot="1" x14ac:dyDescent="0.3">
      <c r="A154" s="71"/>
      <c r="B154" s="72"/>
      <c r="C154" s="72"/>
      <c r="D154" s="72"/>
      <c r="E154" s="72"/>
      <c r="F154" s="72"/>
      <c r="G154" s="72"/>
      <c r="H154" s="72"/>
      <c r="I154" s="72"/>
      <c r="J154" s="72"/>
      <c r="K154" s="72"/>
      <c r="L154" s="72"/>
      <c r="M154" s="72"/>
      <c r="N154" s="72"/>
      <c r="O154" s="72"/>
      <c r="P154" s="72"/>
      <c r="Q154" s="72"/>
      <c r="R154" s="72"/>
      <c r="S154" s="72"/>
      <c r="T154" s="72"/>
      <c r="U154" s="72"/>
      <c r="V154" s="72"/>
      <c r="W154" s="72"/>
      <c r="X154" s="72"/>
      <c r="Y154" s="72"/>
      <c r="Z154" s="72"/>
      <c r="AA154" s="72"/>
      <c r="AB154" s="72"/>
      <c r="AC154" s="72"/>
      <c r="AD154" s="72"/>
      <c r="AE154" s="72"/>
      <c r="AF154" s="72"/>
      <c r="AG154" s="72"/>
      <c r="AH154" s="72"/>
      <c r="AI154" s="72"/>
      <c r="AJ154" s="73"/>
    </row>
    <row r="155" spans="1:36" ht="17.100000000000001" customHeight="1" x14ac:dyDescent="0.25"/>
    <row r="156" spans="1:36" ht="17.100000000000001" customHeight="1" x14ac:dyDescent="0.25"/>
    <row r="157" spans="1:36" ht="17.100000000000001" customHeight="1" x14ac:dyDescent="0.25"/>
    <row r="158" spans="1:36" ht="17.100000000000001" customHeight="1" x14ac:dyDescent="0.25"/>
  </sheetData>
  <sheetProtection password="CD8E" sheet="1" objects="1" scenarios="1"/>
  <mergeCells count="368">
    <mergeCell ref="F116:AJ116"/>
    <mergeCell ref="C77:AE77"/>
    <mergeCell ref="A77:B77"/>
    <mergeCell ref="Q63:U63"/>
    <mergeCell ref="AA60:AE60"/>
    <mergeCell ref="AA74:AE74"/>
    <mergeCell ref="AA71:AE73"/>
    <mergeCell ref="AA61:AE64"/>
    <mergeCell ref="B66:Z66"/>
    <mergeCell ref="Q74:U74"/>
    <mergeCell ref="B72:P72"/>
    <mergeCell ref="V72:Z74"/>
    <mergeCell ref="B74:P74"/>
    <mergeCell ref="V115:AG115"/>
    <mergeCell ref="AH115:AJ115"/>
    <mergeCell ref="B108:AE108"/>
    <mergeCell ref="AF108:AJ108"/>
    <mergeCell ref="B109:AE109"/>
    <mergeCell ref="AF109:AJ109"/>
    <mergeCell ref="B110:AE110"/>
    <mergeCell ref="AF110:AJ110"/>
    <mergeCell ref="D89:U89"/>
    <mergeCell ref="D90:U90"/>
    <mergeCell ref="D91:U91"/>
    <mergeCell ref="V52:AA52"/>
    <mergeCell ref="AC52:AH52"/>
    <mergeCell ref="A46:AJ46"/>
    <mergeCell ref="A48:AJ48"/>
    <mergeCell ref="A47:AJ47"/>
    <mergeCell ref="V57:Z57"/>
    <mergeCell ref="AA69:AE69"/>
    <mergeCell ref="B69:Z69"/>
    <mergeCell ref="A68:B68"/>
    <mergeCell ref="AA66:AE68"/>
    <mergeCell ref="AA65:AE65"/>
    <mergeCell ref="B64:P64"/>
    <mergeCell ref="B65:Z65"/>
    <mergeCell ref="C67:U67"/>
    <mergeCell ref="A53:AJ53"/>
    <mergeCell ref="A54:AJ54"/>
    <mergeCell ref="B45:F45"/>
    <mergeCell ref="G45:AF45"/>
    <mergeCell ref="B63:P63"/>
    <mergeCell ref="B62:P62"/>
    <mergeCell ref="Q62:U62"/>
    <mergeCell ref="A12:B12"/>
    <mergeCell ref="A13:B13"/>
    <mergeCell ref="C12:T12"/>
    <mergeCell ref="C13:K13"/>
    <mergeCell ref="AA55:AE59"/>
    <mergeCell ref="C60:Z60"/>
    <mergeCell ref="B61:U61"/>
    <mergeCell ref="W44:AJ44"/>
    <mergeCell ref="A44:E44"/>
    <mergeCell ref="F44:V44"/>
    <mergeCell ref="A49:D49"/>
    <mergeCell ref="E49:N49"/>
    <mergeCell ref="E51:S51"/>
    <mergeCell ref="AG45:AJ45"/>
    <mergeCell ref="A50:D50"/>
    <mergeCell ref="A51:D51"/>
    <mergeCell ref="E50:N50"/>
    <mergeCell ref="T50:AJ50"/>
    <mergeCell ref="V51:AH51"/>
    <mergeCell ref="A42:AJ42"/>
    <mergeCell ref="AH43:AJ43"/>
    <mergeCell ref="AA11:AJ11"/>
    <mergeCell ref="U11:Z11"/>
    <mergeCell ref="AA12:AE12"/>
    <mergeCell ref="AF12:AJ12"/>
    <mergeCell ref="U12:Z13"/>
    <mergeCell ref="AA13:AE13"/>
    <mergeCell ref="AF13:AJ13"/>
    <mergeCell ref="P43:U43"/>
    <mergeCell ref="V43:AG43"/>
    <mergeCell ref="D43:O43"/>
    <mergeCell ref="A39:C39"/>
    <mergeCell ref="D39:J39"/>
    <mergeCell ref="K39:P39"/>
    <mergeCell ref="Q39:W39"/>
    <mergeCell ref="X39:AC39"/>
    <mergeCell ref="A41:C41"/>
    <mergeCell ref="D41:J41"/>
    <mergeCell ref="K41:AJ41"/>
    <mergeCell ref="A40:C40"/>
    <mergeCell ref="D40:J40"/>
    <mergeCell ref="K40:P40"/>
    <mergeCell ref="Q40:W40"/>
    <mergeCell ref="B144:AJ145"/>
    <mergeCell ref="H5:T5"/>
    <mergeCell ref="E120:N120"/>
    <mergeCell ref="T120:AJ120"/>
    <mergeCell ref="A121:D121"/>
    <mergeCell ref="V121:AH121"/>
    <mergeCell ref="V122:AA122"/>
    <mergeCell ref="AC122:AH122"/>
    <mergeCell ref="B132:AJ133"/>
    <mergeCell ref="B135:AJ137"/>
    <mergeCell ref="A126:AJ126"/>
    <mergeCell ref="B127:AJ128"/>
    <mergeCell ref="B139:AJ142"/>
    <mergeCell ref="A117:AJ117"/>
    <mergeCell ref="A118:AJ118"/>
    <mergeCell ref="A116:E116"/>
    <mergeCell ref="A119:D119"/>
    <mergeCell ref="E119:N119"/>
    <mergeCell ref="A120:D120"/>
    <mergeCell ref="B111:AE111"/>
    <mergeCell ref="AF111:AJ111"/>
    <mergeCell ref="B112:AE112"/>
    <mergeCell ref="D115:O115"/>
    <mergeCell ref="P115:U115"/>
    <mergeCell ref="AF112:AJ112"/>
    <mergeCell ref="A114:AJ114"/>
    <mergeCell ref="D93:AE93"/>
    <mergeCell ref="A79:C92"/>
    <mergeCell ref="D92:U92"/>
    <mergeCell ref="V92:Z92"/>
    <mergeCell ref="AF92:AJ92"/>
    <mergeCell ref="B106:AE106"/>
    <mergeCell ref="B107:AE107"/>
    <mergeCell ref="D104:U104"/>
    <mergeCell ref="AF95:AJ95"/>
    <mergeCell ref="V96:Z96"/>
    <mergeCell ref="AA96:AE96"/>
    <mergeCell ref="V97:Z97"/>
    <mergeCell ref="AA97:AE97"/>
    <mergeCell ref="AA100:AE100"/>
    <mergeCell ref="V101:Z101"/>
    <mergeCell ref="AF107:AJ107"/>
    <mergeCell ref="AF106:AJ106"/>
    <mergeCell ref="AF96:AJ105"/>
    <mergeCell ref="AA105:AE105"/>
    <mergeCell ref="V105:Z105"/>
    <mergeCell ref="D101:U101"/>
    <mergeCell ref="AA98:AE98"/>
    <mergeCell ref="AA102:AE102"/>
    <mergeCell ref="AA99:AE99"/>
    <mergeCell ref="A93:C93"/>
    <mergeCell ref="A94:C94"/>
    <mergeCell ref="V99:Z99"/>
    <mergeCell ref="A95:B95"/>
    <mergeCell ref="V95:Z95"/>
    <mergeCell ref="V98:Z98"/>
    <mergeCell ref="D105:U105"/>
    <mergeCell ref="C95:U95"/>
    <mergeCell ref="D96:U96"/>
    <mergeCell ref="D97:U97"/>
    <mergeCell ref="D98:U98"/>
    <mergeCell ref="D99:U99"/>
    <mergeCell ref="D100:U100"/>
    <mergeCell ref="D102:U102"/>
    <mergeCell ref="V102:Z102"/>
    <mergeCell ref="V104:Z104"/>
    <mergeCell ref="D94:AE94"/>
    <mergeCell ref="AA101:AE101"/>
    <mergeCell ref="D103:U103"/>
    <mergeCell ref="V103:Z103"/>
    <mergeCell ref="AA103:AE103"/>
    <mergeCell ref="AA104:AE104"/>
    <mergeCell ref="D84:U84"/>
    <mergeCell ref="D82:U82"/>
    <mergeCell ref="V100:Z100"/>
    <mergeCell ref="AF94:AJ94"/>
    <mergeCell ref="AA79:AE91"/>
    <mergeCell ref="AA92:AE92"/>
    <mergeCell ref="AF93:AJ93"/>
    <mergeCell ref="AF79:AJ91"/>
    <mergeCell ref="V79:Z79"/>
    <mergeCell ref="V80:Z80"/>
    <mergeCell ref="V81:Z81"/>
    <mergeCell ref="V82:Z82"/>
    <mergeCell ref="V83:Z83"/>
    <mergeCell ref="V84:Z84"/>
    <mergeCell ref="AA95:AE95"/>
    <mergeCell ref="V89:Z89"/>
    <mergeCell ref="V90:Z90"/>
    <mergeCell ref="V91:Z91"/>
    <mergeCell ref="A78:C78"/>
    <mergeCell ref="B76:AE76"/>
    <mergeCell ref="D85:U85"/>
    <mergeCell ref="D87:U87"/>
    <mergeCell ref="D88:U88"/>
    <mergeCell ref="D86:U86"/>
    <mergeCell ref="AF76:AJ77"/>
    <mergeCell ref="B73:P73"/>
    <mergeCell ref="V85:Z85"/>
    <mergeCell ref="V87:Z87"/>
    <mergeCell ref="V88:Z88"/>
    <mergeCell ref="D79:U79"/>
    <mergeCell ref="D80:U80"/>
    <mergeCell ref="D81:U81"/>
    <mergeCell ref="AF75:AJ75"/>
    <mergeCell ref="AF71:AJ74"/>
    <mergeCell ref="B75:AE75"/>
    <mergeCell ref="Q72:U72"/>
    <mergeCell ref="Q73:U73"/>
    <mergeCell ref="V86:Z86"/>
    <mergeCell ref="D78:Z78"/>
    <mergeCell ref="AA78:AE78"/>
    <mergeCell ref="AF78:AJ78"/>
    <mergeCell ref="D83:U83"/>
    <mergeCell ref="X40:AC40"/>
    <mergeCell ref="AD40:AJ40"/>
    <mergeCell ref="A38:C38"/>
    <mergeCell ref="D38:J38"/>
    <mergeCell ref="K38:P38"/>
    <mergeCell ref="Q38:W38"/>
    <mergeCell ref="X38:AC38"/>
    <mergeCell ref="AD38:AJ38"/>
    <mergeCell ref="AD39:AJ39"/>
    <mergeCell ref="AF70:AJ70"/>
    <mergeCell ref="AF55:AJ69"/>
    <mergeCell ref="B71:Z71"/>
    <mergeCell ref="A56:B56"/>
    <mergeCell ref="A57:B57"/>
    <mergeCell ref="A58:B58"/>
    <mergeCell ref="A60:B60"/>
    <mergeCell ref="C68:U68"/>
    <mergeCell ref="V55:Z55"/>
    <mergeCell ref="Q64:U64"/>
    <mergeCell ref="V64:Z64"/>
    <mergeCell ref="V61:Z63"/>
    <mergeCell ref="C57:U57"/>
    <mergeCell ref="V58:Z59"/>
    <mergeCell ref="B70:AE70"/>
    <mergeCell ref="B55:U55"/>
    <mergeCell ref="C56:U56"/>
    <mergeCell ref="V56:Z56"/>
    <mergeCell ref="C58:U59"/>
    <mergeCell ref="V67:Z67"/>
    <mergeCell ref="V68:Z68"/>
    <mergeCell ref="A67:B67"/>
    <mergeCell ref="A37:C37"/>
    <mergeCell ref="D37:J37"/>
    <mergeCell ref="K37:P37"/>
    <mergeCell ref="Q37:W37"/>
    <mergeCell ref="X37:AC37"/>
    <mergeCell ref="AD37:AJ37"/>
    <mergeCell ref="A36:C36"/>
    <mergeCell ref="D36:J36"/>
    <mergeCell ref="K36:P36"/>
    <mergeCell ref="Q36:W36"/>
    <mergeCell ref="X36:AC36"/>
    <mergeCell ref="AD36:AJ36"/>
    <mergeCell ref="A35:C35"/>
    <mergeCell ref="D35:J35"/>
    <mergeCell ref="K35:P35"/>
    <mergeCell ref="Q35:W35"/>
    <mergeCell ref="X35:AC35"/>
    <mergeCell ref="AD35:AJ35"/>
    <mergeCell ref="A34:C34"/>
    <mergeCell ref="D34:J34"/>
    <mergeCell ref="K34:P34"/>
    <mergeCell ref="Q34:W34"/>
    <mergeCell ref="X34:AC34"/>
    <mergeCell ref="AD34:AJ34"/>
    <mergeCell ref="A33:C33"/>
    <mergeCell ref="D33:J33"/>
    <mergeCell ref="K33:P33"/>
    <mergeCell ref="Q33:W33"/>
    <mergeCell ref="X33:AC33"/>
    <mergeCell ref="AD33:AJ33"/>
    <mergeCell ref="A32:C32"/>
    <mergeCell ref="D32:J32"/>
    <mergeCell ref="K32:P32"/>
    <mergeCell ref="Q32:W32"/>
    <mergeCell ref="X32:AC32"/>
    <mergeCell ref="AD32:AJ32"/>
    <mergeCell ref="A31:C31"/>
    <mergeCell ref="D31:J31"/>
    <mergeCell ref="K31:P31"/>
    <mergeCell ref="Q31:W31"/>
    <mergeCell ref="X31:AC31"/>
    <mergeCell ref="AD31:AJ31"/>
    <mergeCell ref="A30:C30"/>
    <mergeCell ref="D30:J30"/>
    <mergeCell ref="K30:P30"/>
    <mergeCell ref="Q30:W30"/>
    <mergeCell ref="X30:AC30"/>
    <mergeCell ref="AD30:AJ30"/>
    <mergeCell ref="D17:O17"/>
    <mergeCell ref="P17:V17"/>
    <mergeCell ref="W17:AC17"/>
    <mergeCell ref="AD17:AJ17"/>
    <mergeCell ref="A22:AJ22"/>
    <mergeCell ref="A23:AJ23"/>
    <mergeCell ref="AD24:AJ25"/>
    <mergeCell ref="A19:C19"/>
    <mergeCell ref="D19:O19"/>
    <mergeCell ref="P19:V19"/>
    <mergeCell ref="W19:AC19"/>
    <mergeCell ref="AD19:AJ19"/>
    <mergeCell ref="A20:C20"/>
    <mergeCell ref="D20:O20"/>
    <mergeCell ref="A24:C25"/>
    <mergeCell ref="D24:J25"/>
    <mergeCell ref="K24:P25"/>
    <mergeCell ref="Q24:W25"/>
    <mergeCell ref="P21:V21"/>
    <mergeCell ref="AD21:AJ21"/>
    <mergeCell ref="AD20:AJ20"/>
    <mergeCell ref="A29:C29"/>
    <mergeCell ref="D29:J29"/>
    <mergeCell ref="K29:P29"/>
    <mergeCell ref="Q29:W29"/>
    <mergeCell ref="X29:AC29"/>
    <mergeCell ref="AD29:AJ29"/>
    <mergeCell ref="AD27:AJ27"/>
    <mergeCell ref="A28:C28"/>
    <mergeCell ref="D28:J28"/>
    <mergeCell ref="K28:P28"/>
    <mergeCell ref="Q28:W28"/>
    <mergeCell ref="X28:AC28"/>
    <mergeCell ref="AD28:AJ28"/>
    <mergeCell ref="A27:C27"/>
    <mergeCell ref="D27:J27"/>
    <mergeCell ref="K27:P27"/>
    <mergeCell ref="Q27:W27"/>
    <mergeCell ref="X27:AC27"/>
    <mergeCell ref="A26:C26"/>
    <mergeCell ref="D26:J26"/>
    <mergeCell ref="Q26:W26"/>
    <mergeCell ref="AD26:AJ26"/>
    <mergeCell ref="K26:P26"/>
    <mergeCell ref="X26:AC26"/>
    <mergeCell ref="A1:AJ1"/>
    <mergeCell ref="A2:AJ2"/>
    <mergeCell ref="A3:AJ3"/>
    <mergeCell ref="A4:AJ4"/>
    <mergeCell ref="A5:G5"/>
    <mergeCell ref="AD5:AJ5"/>
    <mergeCell ref="V5:AC5"/>
    <mergeCell ref="K10:T10"/>
    <mergeCell ref="U10:AB10"/>
    <mergeCell ref="AC10:AJ10"/>
    <mergeCell ref="X24:AC25"/>
    <mergeCell ref="W20:AC20"/>
    <mergeCell ref="A18:C18"/>
    <mergeCell ref="D18:O18"/>
    <mergeCell ref="P18:V18"/>
    <mergeCell ref="W18:AC18"/>
    <mergeCell ref="AD18:AJ18"/>
    <mergeCell ref="A21:O21"/>
    <mergeCell ref="E121:T121"/>
    <mergeCell ref="A6:T6"/>
    <mergeCell ref="U6:AJ6"/>
    <mergeCell ref="A7:T7"/>
    <mergeCell ref="U7:AJ7"/>
    <mergeCell ref="A9:J9"/>
    <mergeCell ref="K9:T9"/>
    <mergeCell ref="U9:AB9"/>
    <mergeCell ref="AC9:AJ9"/>
    <mergeCell ref="A10:J10"/>
    <mergeCell ref="A8:T8"/>
    <mergeCell ref="U8:AJ8"/>
    <mergeCell ref="A14:AJ14"/>
    <mergeCell ref="AD15:AJ16"/>
    <mergeCell ref="W15:AC16"/>
    <mergeCell ref="L13:O13"/>
    <mergeCell ref="P15:V16"/>
    <mergeCell ref="A15:C16"/>
    <mergeCell ref="D15:O16"/>
    <mergeCell ref="A11:T11"/>
    <mergeCell ref="P13:T13"/>
    <mergeCell ref="A17:C17"/>
    <mergeCell ref="W21:AC21"/>
    <mergeCell ref="P20:V20"/>
  </mergeCells>
  <conditionalFormatting sqref="A1:AJ154">
    <cfRule type="containsErrors" dxfId="49" priority="1">
      <formula>ISERROR(A1)</formula>
    </cfRule>
    <cfRule type="cellIs" dxfId="48" priority="2" operator="equal">
      <formula>0</formula>
    </cfRule>
  </conditionalFormatting>
  <pageMargins left="0.5" right="0" top="0" bottom="0" header="0" footer="0"/>
  <pageSetup scale="89" orientation="portrait" r:id="rId1"/>
  <rowBreaks count="2" manualBreakCount="2">
    <brk id="52" max="54" man="1"/>
    <brk id="106" max="5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AT205"/>
  <sheetViews>
    <sheetView view="pageBreakPreview" topLeftCell="O3" zoomScaleNormal="100" zoomScaleSheetLayoutView="100" workbookViewId="0">
      <pane xSplit="2" ySplit="3" topLeftCell="Q6" activePane="bottomRight" state="frozen"/>
      <selection activeCell="O3" sqref="O3"/>
      <selection pane="topRight" activeCell="Q3" sqref="Q3"/>
      <selection pane="bottomLeft" activeCell="O6" sqref="O6"/>
      <selection pane="bottomRight" activeCell="U10" sqref="U10"/>
    </sheetView>
  </sheetViews>
  <sheetFormatPr defaultRowHeight="15" x14ac:dyDescent="0.25"/>
  <cols>
    <col min="1" max="1" width="10.7109375" style="1" hidden="1" customWidth="1"/>
    <col min="2" max="2" width="9.85546875" style="1" hidden="1" customWidth="1"/>
    <col min="3" max="5" width="3.7109375" style="1" hidden="1" customWidth="1"/>
    <col min="6" max="6" width="12" style="1" hidden="1" customWidth="1"/>
    <col min="7" max="12" width="3.7109375" style="1" hidden="1" customWidth="1"/>
    <col min="13" max="13" width="13.42578125" style="1" hidden="1" customWidth="1"/>
    <col min="14" max="14" width="3.7109375" style="1" hidden="1" customWidth="1"/>
    <col min="15" max="15" width="6.42578125" style="1" customWidth="1"/>
    <col min="16" max="16" width="25.7109375" style="1" customWidth="1"/>
    <col min="17" max="17" width="21.42578125" style="1" customWidth="1"/>
    <col min="18" max="18" width="25.7109375" style="1" customWidth="1"/>
    <col min="19" max="19" width="40.7109375" style="1" customWidth="1"/>
    <col min="20" max="20" width="4.7109375" style="1" customWidth="1"/>
    <col min="21" max="21" width="16.7109375" style="1" customWidth="1"/>
    <col min="22" max="22" width="13.7109375" style="1" customWidth="1"/>
    <col min="23" max="23" width="12.7109375" style="1" customWidth="1"/>
    <col min="24" max="24" width="4.5703125" style="1" customWidth="1"/>
    <col min="25" max="27" width="5.7109375" style="1" customWidth="1"/>
    <col min="28" max="28" width="8.7109375" style="1" customWidth="1"/>
    <col min="29" max="29" width="9.7109375" style="1" customWidth="1"/>
    <col min="30" max="31" width="8.7109375" style="1" customWidth="1"/>
    <col min="32" max="32" width="9.7109375" style="1" customWidth="1"/>
    <col min="33" max="35" width="5.7109375" style="1" customWidth="1"/>
    <col min="36" max="36" width="9.7109375" style="1" customWidth="1"/>
    <col min="37" max="37" width="11.140625" style="1" customWidth="1"/>
    <col min="38" max="38" width="13" style="1" customWidth="1"/>
    <col min="39" max="39" width="9.140625" style="1" customWidth="1"/>
    <col min="40" max="45" width="5.7109375" style="1" customWidth="1"/>
    <col min="46" max="46" width="7.7109375" style="1" customWidth="1"/>
    <col min="47" max="49" width="5.7109375" style="1" customWidth="1"/>
    <col min="50" max="50" width="37.42578125" style="1" customWidth="1"/>
    <col min="51" max="56" width="20.7109375" style="1" customWidth="1"/>
    <col min="57" max="57" width="10.140625" style="1" customWidth="1"/>
    <col min="58" max="59" width="9.140625" style="1" customWidth="1"/>
    <col min="60" max="60" width="11.5703125" style="1" customWidth="1"/>
    <col min="61" max="61" width="17.85546875" style="1" customWidth="1"/>
    <col min="62" max="64" width="9.140625" style="1" customWidth="1"/>
    <col min="65" max="16384" width="9.140625" style="1"/>
  </cols>
  <sheetData>
    <row r="1" spans="1:46" hidden="1" x14ac:dyDescent="0.25">
      <c r="H1" s="1" t="s">
        <v>438</v>
      </c>
      <c r="I1" s="1">
        <v>5</v>
      </c>
      <c r="J1" s="1">
        <v>3</v>
      </c>
      <c r="K1" s="1">
        <v>12</v>
      </c>
    </row>
    <row r="2" spans="1:46" ht="23.25" hidden="1" x14ac:dyDescent="0.35">
      <c r="A2" s="1" t="s">
        <v>351</v>
      </c>
      <c r="B2" s="1" t="s">
        <v>2</v>
      </c>
      <c r="C2" s="1" t="s">
        <v>237</v>
      </c>
      <c r="D2" s="1" t="s">
        <v>0</v>
      </c>
      <c r="E2" s="1">
        <v>1</v>
      </c>
      <c r="F2" s="5">
        <v>43921</v>
      </c>
      <c r="H2" s="1" t="s">
        <v>415</v>
      </c>
      <c r="I2" s="1">
        <v>5</v>
      </c>
      <c r="J2" s="1">
        <v>2</v>
      </c>
      <c r="K2" s="1">
        <v>15</v>
      </c>
      <c r="M2" s="1" t="s">
        <v>207</v>
      </c>
      <c r="N2" s="1">
        <v>1</v>
      </c>
      <c r="O2" s="307"/>
      <c r="P2" s="307"/>
      <c r="Q2" s="307"/>
      <c r="R2" s="307"/>
      <c r="S2" s="307"/>
      <c r="T2" s="307"/>
      <c r="U2" s="137"/>
      <c r="V2" s="137"/>
      <c r="W2" s="2"/>
      <c r="X2" s="2"/>
      <c r="Y2" s="2"/>
      <c r="Z2" s="2"/>
      <c r="AA2" s="2"/>
      <c r="AB2" s="2"/>
      <c r="AC2" s="2"/>
      <c r="AD2" s="2"/>
      <c r="AE2" s="2"/>
      <c r="AF2" s="2"/>
      <c r="AG2" s="2"/>
      <c r="AH2" s="2"/>
      <c r="AI2" s="2"/>
      <c r="AJ2" s="2"/>
      <c r="AK2" s="2"/>
    </row>
    <row r="3" spans="1:46" x14ac:dyDescent="0.25">
      <c r="A3" s="1" t="s">
        <v>352</v>
      </c>
      <c r="B3" s="1" t="s">
        <v>3</v>
      </c>
      <c r="D3" s="1" t="s">
        <v>1</v>
      </c>
      <c r="E3" s="1">
        <v>2</v>
      </c>
      <c r="F3" s="1" t="s">
        <v>237</v>
      </c>
      <c r="H3" s="1" t="s">
        <v>416</v>
      </c>
      <c r="I3" s="1">
        <v>3</v>
      </c>
      <c r="J3" s="1">
        <v>1</v>
      </c>
      <c r="K3" s="1">
        <v>15</v>
      </c>
      <c r="M3" s="1" t="s">
        <v>236</v>
      </c>
      <c r="N3" s="1">
        <v>2</v>
      </c>
      <c r="O3" s="82">
        <v>1</v>
      </c>
      <c r="P3" s="82">
        <v>2</v>
      </c>
      <c r="Q3" s="82">
        <v>3</v>
      </c>
      <c r="R3" s="82">
        <v>4</v>
      </c>
      <c r="S3" s="82">
        <v>5</v>
      </c>
      <c r="T3" s="82">
        <v>6</v>
      </c>
      <c r="U3" s="82">
        <v>7</v>
      </c>
      <c r="V3" s="82">
        <v>8</v>
      </c>
      <c r="W3" s="82">
        <v>9</v>
      </c>
      <c r="X3" s="82">
        <v>10</v>
      </c>
      <c r="Y3" s="82">
        <v>11</v>
      </c>
      <c r="Z3" s="82">
        <v>12</v>
      </c>
      <c r="AA3" s="82">
        <v>13</v>
      </c>
      <c r="AB3" s="82">
        <v>14</v>
      </c>
      <c r="AC3" s="82">
        <v>15</v>
      </c>
      <c r="AD3" s="82">
        <v>16</v>
      </c>
      <c r="AE3" s="82">
        <v>17</v>
      </c>
      <c r="AF3" s="82">
        <v>18</v>
      </c>
      <c r="AG3" s="82">
        <v>19</v>
      </c>
      <c r="AH3" s="82">
        <v>20</v>
      </c>
      <c r="AI3" s="82">
        <v>21</v>
      </c>
      <c r="AJ3" s="82">
        <v>22</v>
      </c>
      <c r="AK3" s="82">
        <v>23</v>
      </c>
      <c r="AL3" s="82">
        <v>24</v>
      </c>
      <c r="AM3" s="82">
        <v>25</v>
      </c>
      <c r="AN3" s="82">
        <v>26</v>
      </c>
      <c r="AO3" s="82"/>
      <c r="AP3" s="82"/>
      <c r="AQ3" s="82">
        <v>27</v>
      </c>
      <c r="AR3" s="82">
        <v>28</v>
      </c>
      <c r="AS3" s="82">
        <v>29</v>
      </c>
      <c r="AT3" s="82">
        <v>30</v>
      </c>
    </row>
    <row r="4" spans="1:46" ht="75.75" customHeight="1" x14ac:dyDescent="0.25">
      <c r="H4" s="1" t="s">
        <v>417</v>
      </c>
      <c r="I4" s="1">
        <v>2</v>
      </c>
      <c r="J4" s="1">
        <v>1</v>
      </c>
      <c r="K4" s="1">
        <v>22</v>
      </c>
      <c r="M4" s="5">
        <v>3654</v>
      </c>
      <c r="O4" s="308" t="s">
        <v>4</v>
      </c>
      <c r="P4" s="309" t="s">
        <v>5</v>
      </c>
      <c r="Q4" s="309" t="s">
        <v>350</v>
      </c>
      <c r="R4" s="309" t="s">
        <v>6</v>
      </c>
      <c r="S4" s="309" t="s">
        <v>338</v>
      </c>
      <c r="T4" s="297" t="s">
        <v>8</v>
      </c>
      <c r="U4" s="310" t="s">
        <v>349</v>
      </c>
      <c r="V4" s="310" t="s">
        <v>348</v>
      </c>
      <c r="W4" s="310" t="s">
        <v>9</v>
      </c>
      <c r="X4" s="297" t="s">
        <v>337</v>
      </c>
      <c r="Y4" s="311" t="s">
        <v>406</v>
      </c>
      <c r="Z4" s="311"/>
      <c r="AA4" s="311"/>
      <c r="AB4" s="311"/>
      <c r="AC4" s="298" t="s">
        <v>404</v>
      </c>
      <c r="AD4" s="299"/>
      <c r="AE4" s="314" t="s">
        <v>405</v>
      </c>
      <c r="AF4" s="314"/>
      <c r="AG4" s="312" t="s">
        <v>342</v>
      </c>
      <c r="AH4" s="312"/>
      <c r="AI4" s="313" t="s">
        <v>345</v>
      </c>
      <c r="AJ4" s="313"/>
      <c r="AK4" s="305" t="s">
        <v>433</v>
      </c>
      <c r="AL4" s="300" t="s">
        <v>418</v>
      </c>
      <c r="AM4" s="301" t="s">
        <v>439</v>
      </c>
      <c r="AN4" s="300" t="s">
        <v>419</v>
      </c>
      <c r="AO4" s="300"/>
      <c r="AP4" s="300"/>
      <c r="AQ4" s="300"/>
      <c r="AR4" s="300"/>
      <c r="AS4" s="300"/>
      <c r="AT4" s="303" t="s">
        <v>427</v>
      </c>
    </row>
    <row r="5" spans="1:46" ht="57.75" customHeight="1" x14ac:dyDescent="0.25">
      <c r="H5" s="1" t="s">
        <v>437</v>
      </c>
      <c r="I5" s="1">
        <v>1</v>
      </c>
      <c r="J5" s="1">
        <v>1</v>
      </c>
      <c r="K5" s="1">
        <v>22</v>
      </c>
      <c r="O5" s="308"/>
      <c r="P5" s="309"/>
      <c r="Q5" s="309"/>
      <c r="R5" s="309"/>
      <c r="S5" s="309"/>
      <c r="T5" s="297"/>
      <c r="U5" s="310"/>
      <c r="V5" s="310"/>
      <c r="W5" s="310"/>
      <c r="X5" s="297"/>
      <c r="Y5" s="77" t="s">
        <v>339</v>
      </c>
      <c r="Z5" s="77" t="s">
        <v>21</v>
      </c>
      <c r="AA5" s="77" t="s">
        <v>10</v>
      </c>
      <c r="AB5" s="77" t="s">
        <v>341</v>
      </c>
      <c r="AC5" s="77" t="s">
        <v>340</v>
      </c>
      <c r="AD5" s="77" t="s">
        <v>403</v>
      </c>
      <c r="AE5" s="138" t="s">
        <v>347</v>
      </c>
      <c r="AF5" s="138" t="s">
        <v>22</v>
      </c>
      <c r="AG5" s="78" t="s">
        <v>343</v>
      </c>
      <c r="AH5" s="78" t="s">
        <v>344</v>
      </c>
      <c r="AI5" s="79" t="s">
        <v>346</v>
      </c>
      <c r="AJ5" s="79" t="s">
        <v>22</v>
      </c>
      <c r="AK5" s="306"/>
      <c r="AL5" s="300"/>
      <c r="AM5" s="302"/>
      <c r="AN5" s="144" t="s">
        <v>361</v>
      </c>
      <c r="AO5" s="144" t="s">
        <v>362</v>
      </c>
      <c r="AP5" s="144" t="s">
        <v>363</v>
      </c>
      <c r="AQ5" s="144" t="s">
        <v>364</v>
      </c>
      <c r="AR5" s="144" t="s">
        <v>353</v>
      </c>
      <c r="AS5" s="144" t="s">
        <v>354</v>
      </c>
      <c r="AT5" s="304"/>
    </row>
    <row r="6" spans="1:46" ht="18" customHeight="1" x14ac:dyDescent="0.25">
      <c r="A6" s="1">
        <v>1</v>
      </c>
      <c r="B6" s="1" t="s">
        <v>355</v>
      </c>
      <c r="C6" s="1">
        <v>1</v>
      </c>
      <c r="E6" s="1" t="s">
        <v>366</v>
      </c>
      <c r="G6" s="1" t="s">
        <v>390</v>
      </c>
      <c r="K6" s="1">
        <f t="shared" ref="K6:K37" si="0">IFERROR(IF(AK6="YES",O6,0),0)</f>
        <v>0</v>
      </c>
      <c r="L6" s="1">
        <f>IFERROR(IF(O6&gt;=1,(IF(MOD(O6,2)&gt;=1,1,2)),0),0)</f>
        <v>0</v>
      </c>
      <c r="M6" s="1">
        <v>1</v>
      </c>
      <c r="N6" s="1">
        <f>COUNTA(P6:R6)</f>
        <v>0</v>
      </c>
      <c r="O6" s="145">
        <f>IFERROR(IF(N6=3,M6,0),0)</f>
        <v>0</v>
      </c>
      <c r="P6" s="146"/>
      <c r="Q6" s="147"/>
      <c r="R6" s="147"/>
      <c r="S6" s="146"/>
      <c r="T6" s="148"/>
      <c r="U6" s="148"/>
      <c r="V6" s="148"/>
      <c r="W6" s="149"/>
      <c r="X6" s="148">
        <f t="shared" ref="X6:X40" si="1">IFERROR(IF(W6&gt;=$M$4,ROUNDDOWN(DAYS360(W6,$F$2,0)/360,0),0),0)</f>
        <v>0</v>
      </c>
      <c r="Y6" s="150"/>
      <c r="Z6" s="150"/>
      <c r="AA6" s="150"/>
      <c r="AB6" s="151"/>
      <c r="AC6" s="150"/>
      <c r="AD6" s="151"/>
      <c r="AE6" s="152"/>
      <c r="AF6" s="110"/>
      <c r="AG6" s="110"/>
      <c r="AH6" s="110"/>
      <c r="AI6" s="110"/>
      <c r="AJ6" s="110"/>
      <c r="AK6" s="110"/>
      <c r="AL6" s="110"/>
      <c r="AM6" s="110"/>
      <c r="AN6" s="110"/>
      <c r="AO6" s="110"/>
      <c r="AP6" s="110"/>
      <c r="AQ6" s="110"/>
      <c r="AR6" s="110"/>
      <c r="AS6" s="110"/>
      <c r="AT6" s="110"/>
    </row>
    <row r="7" spans="1:46" ht="18" customHeight="1" x14ac:dyDescent="0.25">
      <c r="A7" s="1">
        <v>2</v>
      </c>
      <c r="B7" s="1" t="s">
        <v>356</v>
      </c>
      <c r="C7" s="1">
        <v>2</v>
      </c>
      <c r="E7" s="1" t="s">
        <v>367</v>
      </c>
      <c r="G7" s="1" t="s">
        <v>391</v>
      </c>
      <c r="K7" s="1">
        <f t="shared" si="0"/>
        <v>0</v>
      </c>
      <c r="L7" s="1">
        <f t="shared" ref="L7:L70" si="2">IFERROR(IF(O7&gt;=1,(IF(MOD(O7,2)&gt;=1,1,2)),0),0)</f>
        <v>0</v>
      </c>
      <c r="M7" s="1">
        <v>2</v>
      </c>
      <c r="N7" s="1">
        <f t="shared" ref="N7:N70" si="3">COUNTA(P7:R7)</f>
        <v>0</v>
      </c>
      <c r="O7" s="145">
        <f t="shared" ref="O7:O70" si="4">IFERROR(IF(N7=3,M7,0),0)</f>
        <v>0</v>
      </c>
      <c r="P7" s="153"/>
      <c r="Q7" s="154"/>
      <c r="R7" s="154"/>
      <c r="S7" s="153"/>
      <c r="T7" s="155"/>
      <c r="U7" s="155"/>
      <c r="V7" s="155"/>
      <c r="W7" s="156"/>
      <c r="X7" s="148">
        <f t="shared" si="1"/>
        <v>0</v>
      </c>
      <c r="Y7" s="157"/>
      <c r="Z7" s="157"/>
      <c r="AA7" s="157"/>
      <c r="AB7" s="158"/>
      <c r="AC7" s="157"/>
      <c r="AD7" s="158"/>
      <c r="AE7" s="112"/>
      <c r="AF7" s="116"/>
      <c r="AG7" s="116"/>
      <c r="AH7" s="116"/>
      <c r="AI7" s="116"/>
      <c r="AJ7" s="116"/>
      <c r="AK7" s="110"/>
      <c r="AL7" s="110"/>
      <c r="AM7" s="110"/>
      <c r="AN7" s="110"/>
      <c r="AO7" s="110"/>
      <c r="AP7" s="110"/>
      <c r="AQ7" s="110"/>
      <c r="AR7" s="110"/>
      <c r="AS7" s="110"/>
      <c r="AT7" s="110"/>
    </row>
    <row r="8" spans="1:46" ht="18" customHeight="1" x14ac:dyDescent="0.25">
      <c r="A8" s="1">
        <v>3</v>
      </c>
      <c r="B8" s="1" t="s">
        <v>357</v>
      </c>
      <c r="C8" s="1">
        <v>3</v>
      </c>
      <c r="E8" s="1" t="s">
        <v>368</v>
      </c>
      <c r="G8" s="1" t="s">
        <v>392</v>
      </c>
      <c r="K8" s="1">
        <f t="shared" si="0"/>
        <v>0</v>
      </c>
      <c r="L8" s="1">
        <f t="shared" si="2"/>
        <v>0</v>
      </c>
      <c r="M8" s="1">
        <v>3</v>
      </c>
      <c r="N8" s="1">
        <f t="shared" si="3"/>
        <v>0</v>
      </c>
      <c r="O8" s="145">
        <f t="shared" si="4"/>
        <v>0</v>
      </c>
      <c r="P8" s="153"/>
      <c r="Q8" s="154"/>
      <c r="R8" s="154"/>
      <c r="S8" s="153"/>
      <c r="T8" s="155"/>
      <c r="U8" s="155"/>
      <c r="V8" s="155"/>
      <c r="W8" s="156"/>
      <c r="X8" s="148">
        <f t="shared" si="1"/>
        <v>0</v>
      </c>
      <c r="Y8" s="157"/>
      <c r="Z8" s="157"/>
      <c r="AA8" s="157"/>
      <c r="AB8" s="158"/>
      <c r="AC8" s="157"/>
      <c r="AD8" s="158"/>
      <c r="AE8" s="159"/>
      <c r="AF8" s="160"/>
      <c r="AG8" s="161"/>
      <c r="AH8" s="161"/>
      <c r="AI8" s="162"/>
      <c r="AJ8" s="162"/>
      <c r="AK8" s="110"/>
      <c r="AL8" s="110"/>
      <c r="AM8" s="110"/>
      <c r="AN8" s="110"/>
      <c r="AO8" s="110"/>
      <c r="AP8" s="110"/>
      <c r="AQ8" s="110"/>
      <c r="AR8" s="110"/>
      <c r="AS8" s="110"/>
      <c r="AT8" s="110"/>
    </row>
    <row r="9" spans="1:46" ht="18" customHeight="1" x14ac:dyDescent="0.25">
      <c r="A9" s="1">
        <v>4</v>
      </c>
      <c r="B9" s="1" t="s">
        <v>358</v>
      </c>
      <c r="C9" s="1">
        <v>4</v>
      </c>
      <c r="E9" s="1" t="s">
        <v>369</v>
      </c>
      <c r="G9" s="1" t="s">
        <v>394</v>
      </c>
      <c r="K9" s="1">
        <f t="shared" si="0"/>
        <v>0</v>
      </c>
      <c r="L9" s="1">
        <f t="shared" si="2"/>
        <v>0</v>
      </c>
      <c r="M9" s="1">
        <v>4</v>
      </c>
      <c r="N9" s="1">
        <f t="shared" si="3"/>
        <v>0</v>
      </c>
      <c r="O9" s="145">
        <f t="shared" si="4"/>
        <v>0</v>
      </c>
      <c r="P9" s="153"/>
      <c r="Q9" s="154"/>
      <c r="R9" s="154"/>
      <c r="S9" s="153"/>
      <c r="T9" s="148"/>
      <c r="U9" s="155"/>
      <c r="V9" s="155"/>
      <c r="W9" s="156"/>
      <c r="X9" s="148">
        <f t="shared" si="1"/>
        <v>0</v>
      </c>
      <c r="Y9" s="157"/>
      <c r="Z9" s="157"/>
      <c r="AA9" s="157"/>
      <c r="AB9" s="158"/>
      <c r="AC9" s="157"/>
      <c r="AD9" s="158"/>
      <c r="AE9" s="112"/>
      <c r="AF9" s="116"/>
      <c r="AG9" s="161"/>
      <c r="AH9" s="161"/>
      <c r="AI9" s="116"/>
      <c r="AJ9" s="116"/>
      <c r="AK9" s="110"/>
      <c r="AL9" s="110"/>
      <c r="AM9" s="110"/>
      <c r="AN9" s="110"/>
      <c r="AO9" s="110"/>
      <c r="AP9" s="110"/>
      <c r="AQ9" s="110"/>
      <c r="AR9" s="110"/>
      <c r="AS9" s="110"/>
      <c r="AT9" s="110"/>
    </row>
    <row r="10" spans="1:46" ht="18" customHeight="1" x14ac:dyDescent="0.25">
      <c r="A10" s="1">
        <v>5</v>
      </c>
      <c r="B10" s="1" t="s">
        <v>359</v>
      </c>
      <c r="C10" s="1">
        <v>5</v>
      </c>
      <c r="E10" s="1" t="s">
        <v>370</v>
      </c>
      <c r="G10" s="1" t="s">
        <v>393</v>
      </c>
      <c r="K10" s="1">
        <f t="shared" si="0"/>
        <v>0</v>
      </c>
      <c r="L10" s="1">
        <f t="shared" si="2"/>
        <v>0</v>
      </c>
      <c r="M10" s="1">
        <v>5</v>
      </c>
      <c r="N10" s="1">
        <f t="shared" si="3"/>
        <v>0</v>
      </c>
      <c r="O10" s="145">
        <f t="shared" si="4"/>
        <v>0</v>
      </c>
      <c r="P10" s="153"/>
      <c r="Q10" s="154"/>
      <c r="R10" s="154"/>
      <c r="S10" s="153"/>
      <c r="T10" s="155"/>
      <c r="U10" s="155"/>
      <c r="V10" s="155"/>
      <c r="W10" s="156"/>
      <c r="X10" s="148">
        <f t="shared" si="1"/>
        <v>0</v>
      </c>
      <c r="Y10" s="157"/>
      <c r="Z10" s="157"/>
      <c r="AA10" s="157"/>
      <c r="AB10" s="158"/>
      <c r="AC10" s="157"/>
      <c r="AD10" s="158"/>
      <c r="AE10" s="112"/>
      <c r="AF10" s="116"/>
      <c r="AG10" s="161"/>
      <c r="AH10" s="161"/>
      <c r="AI10" s="116"/>
      <c r="AJ10" s="116"/>
      <c r="AK10" s="110"/>
      <c r="AL10" s="110"/>
      <c r="AM10" s="110"/>
      <c r="AN10" s="110"/>
      <c r="AO10" s="110"/>
      <c r="AP10" s="110"/>
      <c r="AQ10" s="110"/>
      <c r="AR10" s="110"/>
      <c r="AS10" s="110"/>
      <c r="AT10" s="110"/>
    </row>
    <row r="11" spans="1:46" ht="18" customHeight="1" x14ac:dyDescent="0.25">
      <c r="A11" s="1">
        <v>6</v>
      </c>
      <c r="B11" s="1" t="s">
        <v>360</v>
      </c>
      <c r="C11" s="1">
        <v>6</v>
      </c>
      <c r="E11" s="1" t="s">
        <v>371</v>
      </c>
      <c r="K11" s="1">
        <f t="shared" si="0"/>
        <v>0</v>
      </c>
      <c r="L11" s="1">
        <f t="shared" si="2"/>
        <v>0</v>
      </c>
      <c r="M11" s="1">
        <v>6</v>
      </c>
      <c r="N11" s="1">
        <f t="shared" si="3"/>
        <v>0</v>
      </c>
      <c r="O11" s="145">
        <f t="shared" si="4"/>
        <v>0</v>
      </c>
      <c r="P11" s="153"/>
      <c r="Q11" s="154"/>
      <c r="R11" s="154"/>
      <c r="S11" s="153"/>
      <c r="T11" s="155"/>
      <c r="U11" s="155"/>
      <c r="V11" s="155"/>
      <c r="W11" s="156"/>
      <c r="X11" s="148">
        <f t="shared" si="1"/>
        <v>0</v>
      </c>
      <c r="Y11" s="157"/>
      <c r="Z11" s="157"/>
      <c r="AA11" s="157"/>
      <c r="AB11" s="158"/>
      <c r="AC11" s="157"/>
      <c r="AD11" s="158"/>
      <c r="AE11" s="112"/>
      <c r="AF11" s="116"/>
      <c r="AG11" s="161"/>
      <c r="AH11" s="161"/>
      <c r="AI11" s="116"/>
      <c r="AJ11" s="116"/>
      <c r="AK11" s="110"/>
      <c r="AL11" s="110"/>
      <c r="AM11" s="110"/>
      <c r="AN11" s="110"/>
      <c r="AO11" s="110"/>
      <c r="AP11" s="110"/>
      <c r="AQ11" s="110"/>
      <c r="AR11" s="110"/>
      <c r="AS11" s="110"/>
      <c r="AT11" s="110"/>
    </row>
    <row r="12" spans="1:46" ht="18" customHeight="1" x14ac:dyDescent="0.25">
      <c r="A12" s="1">
        <v>7</v>
      </c>
      <c r="B12" s="1" t="s">
        <v>361</v>
      </c>
      <c r="C12" s="1">
        <v>7</v>
      </c>
      <c r="E12" s="1" t="s">
        <v>372</v>
      </c>
      <c r="K12" s="1">
        <f t="shared" si="0"/>
        <v>0</v>
      </c>
      <c r="L12" s="1">
        <f t="shared" si="2"/>
        <v>0</v>
      </c>
      <c r="M12" s="1">
        <v>7</v>
      </c>
      <c r="N12" s="1">
        <f t="shared" si="3"/>
        <v>0</v>
      </c>
      <c r="O12" s="145">
        <f t="shared" si="4"/>
        <v>0</v>
      </c>
      <c r="P12" s="153"/>
      <c r="Q12" s="154"/>
      <c r="R12" s="154"/>
      <c r="S12" s="153"/>
      <c r="T12" s="148"/>
      <c r="U12" s="155"/>
      <c r="V12" s="155"/>
      <c r="W12" s="156"/>
      <c r="X12" s="148">
        <f t="shared" si="1"/>
        <v>0</v>
      </c>
      <c r="Y12" s="157"/>
      <c r="Z12" s="157"/>
      <c r="AA12" s="157"/>
      <c r="AB12" s="158"/>
      <c r="AC12" s="157"/>
      <c r="AD12" s="158"/>
      <c r="AE12" s="112"/>
      <c r="AF12" s="116"/>
      <c r="AG12" s="161"/>
      <c r="AH12" s="161"/>
      <c r="AI12" s="116"/>
      <c r="AJ12" s="116"/>
      <c r="AK12" s="110"/>
      <c r="AL12" s="110"/>
      <c r="AM12" s="110"/>
      <c r="AN12" s="110"/>
      <c r="AO12" s="110"/>
      <c r="AP12" s="110"/>
      <c r="AQ12" s="110"/>
      <c r="AR12" s="110"/>
      <c r="AS12" s="110"/>
      <c r="AT12" s="110"/>
    </row>
    <row r="13" spans="1:46" ht="18" customHeight="1" x14ac:dyDescent="0.25">
      <c r="A13" s="1">
        <v>8</v>
      </c>
      <c r="B13" s="1" t="s">
        <v>362</v>
      </c>
      <c r="C13" s="1">
        <v>8</v>
      </c>
      <c r="E13" s="1" t="s">
        <v>373</v>
      </c>
      <c r="K13" s="1">
        <f t="shared" si="0"/>
        <v>0</v>
      </c>
      <c r="L13" s="1">
        <f t="shared" si="2"/>
        <v>0</v>
      </c>
      <c r="M13" s="1">
        <v>8</v>
      </c>
      <c r="N13" s="1">
        <f t="shared" si="3"/>
        <v>0</v>
      </c>
      <c r="O13" s="145">
        <f t="shared" si="4"/>
        <v>0</v>
      </c>
      <c r="P13" s="153"/>
      <c r="Q13" s="154"/>
      <c r="R13" s="154"/>
      <c r="S13" s="153"/>
      <c r="T13" s="155"/>
      <c r="U13" s="155"/>
      <c r="V13" s="155"/>
      <c r="W13" s="156"/>
      <c r="X13" s="148">
        <f t="shared" si="1"/>
        <v>0</v>
      </c>
      <c r="Y13" s="157"/>
      <c r="Z13" s="157"/>
      <c r="AA13" s="157"/>
      <c r="AB13" s="158"/>
      <c r="AC13" s="157"/>
      <c r="AD13" s="158"/>
      <c r="AE13" s="112"/>
      <c r="AF13" s="116"/>
      <c r="AG13" s="161"/>
      <c r="AH13" s="161"/>
      <c r="AI13" s="116"/>
      <c r="AJ13" s="116"/>
      <c r="AK13" s="110"/>
      <c r="AL13" s="110"/>
      <c r="AM13" s="110"/>
      <c r="AN13" s="110"/>
      <c r="AO13" s="110"/>
      <c r="AP13" s="110"/>
      <c r="AQ13" s="110"/>
      <c r="AR13" s="110"/>
      <c r="AS13" s="110"/>
      <c r="AT13" s="110"/>
    </row>
    <row r="14" spans="1:46" ht="18" customHeight="1" x14ac:dyDescent="0.25">
      <c r="A14" s="1">
        <v>9</v>
      </c>
      <c r="B14" s="1" t="s">
        <v>363</v>
      </c>
      <c r="C14" s="1">
        <v>9</v>
      </c>
      <c r="E14" s="1" t="s">
        <v>374</v>
      </c>
      <c r="K14" s="1">
        <f t="shared" si="0"/>
        <v>0</v>
      </c>
      <c r="L14" s="1">
        <f t="shared" si="2"/>
        <v>0</v>
      </c>
      <c r="M14" s="1">
        <v>9</v>
      </c>
      <c r="N14" s="1">
        <f t="shared" si="3"/>
        <v>0</v>
      </c>
      <c r="O14" s="145">
        <f t="shared" si="4"/>
        <v>0</v>
      </c>
      <c r="P14" s="153"/>
      <c r="Q14" s="154"/>
      <c r="R14" s="154"/>
      <c r="S14" s="153"/>
      <c r="T14" s="155"/>
      <c r="U14" s="155"/>
      <c r="V14" s="155"/>
      <c r="W14" s="156"/>
      <c r="X14" s="148">
        <f t="shared" si="1"/>
        <v>0</v>
      </c>
      <c r="Y14" s="157"/>
      <c r="Z14" s="157"/>
      <c r="AA14" s="157"/>
      <c r="AB14" s="158"/>
      <c r="AC14" s="157"/>
      <c r="AD14" s="158"/>
      <c r="AE14" s="112"/>
      <c r="AF14" s="116"/>
      <c r="AG14" s="161"/>
      <c r="AH14" s="161"/>
      <c r="AI14" s="116"/>
      <c r="AJ14" s="116"/>
      <c r="AK14" s="110"/>
      <c r="AL14" s="110"/>
      <c r="AM14" s="110"/>
      <c r="AN14" s="110"/>
      <c r="AO14" s="110"/>
      <c r="AP14" s="110"/>
      <c r="AQ14" s="110"/>
      <c r="AR14" s="110"/>
      <c r="AS14" s="110"/>
      <c r="AT14" s="110"/>
    </row>
    <row r="15" spans="1:46" ht="18" customHeight="1" x14ac:dyDescent="0.25">
      <c r="A15" s="1">
        <v>10</v>
      </c>
      <c r="B15" s="1" t="s">
        <v>364</v>
      </c>
      <c r="C15" s="1">
        <v>10</v>
      </c>
      <c r="E15" s="1" t="s">
        <v>375</v>
      </c>
      <c r="K15" s="1">
        <f t="shared" si="0"/>
        <v>0</v>
      </c>
      <c r="L15" s="1">
        <f t="shared" si="2"/>
        <v>0</v>
      </c>
      <c r="M15" s="1">
        <v>10</v>
      </c>
      <c r="N15" s="1">
        <f t="shared" si="3"/>
        <v>0</v>
      </c>
      <c r="O15" s="145">
        <f t="shared" si="4"/>
        <v>0</v>
      </c>
      <c r="P15" s="153"/>
      <c r="Q15" s="154"/>
      <c r="R15" s="154"/>
      <c r="S15" s="153"/>
      <c r="T15" s="155"/>
      <c r="U15" s="155"/>
      <c r="V15" s="155"/>
      <c r="W15" s="156"/>
      <c r="X15" s="148">
        <f t="shared" si="1"/>
        <v>0</v>
      </c>
      <c r="Y15" s="157"/>
      <c r="Z15" s="157"/>
      <c r="AA15" s="157"/>
      <c r="AB15" s="158"/>
      <c r="AC15" s="157"/>
      <c r="AD15" s="158"/>
      <c r="AE15" s="112"/>
      <c r="AF15" s="116"/>
      <c r="AG15" s="116"/>
      <c r="AH15" s="116"/>
      <c r="AI15" s="116"/>
      <c r="AJ15" s="116"/>
      <c r="AK15" s="110"/>
      <c r="AL15" s="110"/>
      <c r="AM15" s="110"/>
      <c r="AN15" s="110"/>
      <c r="AO15" s="110"/>
      <c r="AP15" s="110"/>
      <c r="AQ15" s="110"/>
      <c r="AR15" s="110"/>
      <c r="AS15" s="110"/>
      <c r="AT15" s="110"/>
    </row>
    <row r="16" spans="1:46" ht="18" customHeight="1" x14ac:dyDescent="0.25">
      <c r="A16" s="1">
        <v>11</v>
      </c>
      <c r="B16" s="1" t="s">
        <v>353</v>
      </c>
      <c r="C16" s="1">
        <v>11</v>
      </c>
      <c r="E16" s="1" t="s">
        <v>376</v>
      </c>
      <c r="K16" s="1">
        <f t="shared" si="0"/>
        <v>0</v>
      </c>
      <c r="L16" s="1">
        <f t="shared" si="2"/>
        <v>0</v>
      </c>
      <c r="M16" s="1">
        <v>11</v>
      </c>
      <c r="N16" s="1">
        <f t="shared" si="3"/>
        <v>0</v>
      </c>
      <c r="O16" s="145">
        <f t="shared" si="4"/>
        <v>0</v>
      </c>
      <c r="P16" s="153"/>
      <c r="Q16" s="154"/>
      <c r="R16" s="154"/>
      <c r="S16" s="153"/>
      <c r="T16" s="155"/>
      <c r="U16" s="155"/>
      <c r="V16" s="155"/>
      <c r="W16" s="156"/>
      <c r="X16" s="148">
        <f t="shared" si="1"/>
        <v>0</v>
      </c>
      <c r="Y16" s="157"/>
      <c r="Z16" s="157"/>
      <c r="AA16" s="157"/>
      <c r="AB16" s="158"/>
      <c r="AC16" s="157"/>
      <c r="AD16" s="158"/>
      <c r="AE16" s="112"/>
      <c r="AF16" s="116"/>
      <c r="AG16" s="161"/>
      <c r="AH16" s="161"/>
      <c r="AI16" s="116"/>
      <c r="AJ16" s="116"/>
      <c r="AK16" s="110"/>
      <c r="AL16" s="110"/>
      <c r="AM16" s="110"/>
      <c r="AN16" s="110"/>
      <c r="AO16" s="110"/>
      <c r="AP16" s="110"/>
      <c r="AQ16" s="110"/>
      <c r="AR16" s="110"/>
      <c r="AS16" s="110"/>
      <c r="AT16" s="110"/>
    </row>
    <row r="17" spans="1:46" ht="18" customHeight="1" x14ac:dyDescent="0.25">
      <c r="A17" s="1">
        <v>12</v>
      </c>
      <c r="B17" s="1" t="s">
        <v>354</v>
      </c>
      <c r="C17" s="1">
        <v>12</v>
      </c>
      <c r="E17" s="1" t="s">
        <v>377</v>
      </c>
      <c r="K17" s="1">
        <f t="shared" si="0"/>
        <v>0</v>
      </c>
      <c r="L17" s="1">
        <f t="shared" si="2"/>
        <v>0</v>
      </c>
      <c r="M17" s="1">
        <v>12</v>
      </c>
      <c r="N17" s="1">
        <f t="shared" si="3"/>
        <v>0</v>
      </c>
      <c r="O17" s="145">
        <f t="shared" si="4"/>
        <v>0</v>
      </c>
      <c r="P17" s="153"/>
      <c r="Q17" s="154"/>
      <c r="R17" s="154"/>
      <c r="S17" s="153"/>
      <c r="T17" s="155"/>
      <c r="U17" s="155"/>
      <c r="V17" s="155"/>
      <c r="W17" s="156"/>
      <c r="X17" s="148">
        <f t="shared" si="1"/>
        <v>0</v>
      </c>
      <c r="Y17" s="157"/>
      <c r="Z17" s="157"/>
      <c r="AA17" s="157"/>
      <c r="AB17" s="158"/>
      <c r="AC17" s="157"/>
      <c r="AD17" s="158"/>
      <c r="AE17" s="112"/>
      <c r="AF17" s="116"/>
      <c r="AG17" s="161"/>
      <c r="AH17" s="161"/>
      <c r="AI17" s="116"/>
      <c r="AJ17" s="116"/>
      <c r="AK17" s="110"/>
      <c r="AL17" s="110"/>
      <c r="AM17" s="110"/>
      <c r="AN17" s="110"/>
      <c r="AO17" s="110"/>
      <c r="AP17" s="110"/>
      <c r="AQ17" s="110"/>
      <c r="AR17" s="110"/>
      <c r="AS17" s="110"/>
      <c r="AT17" s="110"/>
    </row>
    <row r="18" spans="1:46" ht="18" customHeight="1" x14ac:dyDescent="0.25">
      <c r="E18" s="1" t="s">
        <v>378</v>
      </c>
      <c r="K18" s="1">
        <f t="shared" si="0"/>
        <v>0</v>
      </c>
      <c r="L18" s="1">
        <f t="shared" si="2"/>
        <v>0</v>
      </c>
      <c r="M18" s="1">
        <v>13</v>
      </c>
      <c r="N18" s="1">
        <f t="shared" si="3"/>
        <v>0</v>
      </c>
      <c r="O18" s="145">
        <f t="shared" si="4"/>
        <v>0</v>
      </c>
      <c r="P18" s="153"/>
      <c r="Q18" s="154"/>
      <c r="R18" s="154"/>
      <c r="S18" s="153"/>
      <c r="T18" s="148"/>
      <c r="U18" s="155"/>
      <c r="V18" s="155"/>
      <c r="W18" s="156"/>
      <c r="X18" s="148">
        <f t="shared" si="1"/>
        <v>0</v>
      </c>
      <c r="Y18" s="157"/>
      <c r="Z18" s="157"/>
      <c r="AA18" s="157"/>
      <c r="AB18" s="158"/>
      <c r="AC18" s="157"/>
      <c r="AD18" s="158"/>
      <c r="AE18" s="112"/>
      <c r="AF18" s="116"/>
      <c r="AG18" s="161"/>
      <c r="AH18" s="161"/>
      <c r="AI18" s="116"/>
      <c r="AJ18" s="116"/>
      <c r="AK18" s="110"/>
      <c r="AL18" s="110"/>
      <c r="AM18" s="110"/>
      <c r="AN18" s="110"/>
      <c r="AO18" s="110"/>
      <c r="AP18" s="110"/>
      <c r="AQ18" s="110"/>
      <c r="AR18" s="110"/>
      <c r="AS18" s="110"/>
      <c r="AT18" s="110"/>
    </row>
    <row r="19" spans="1:46" ht="18" customHeight="1" x14ac:dyDescent="0.25">
      <c r="E19" s="1" t="s">
        <v>379</v>
      </c>
      <c r="K19" s="1">
        <f t="shared" si="0"/>
        <v>0</v>
      </c>
      <c r="L19" s="1">
        <f t="shared" si="2"/>
        <v>0</v>
      </c>
      <c r="M19" s="1">
        <v>14</v>
      </c>
      <c r="N19" s="1">
        <f t="shared" si="3"/>
        <v>0</v>
      </c>
      <c r="O19" s="145">
        <f t="shared" si="4"/>
        <v>0</v>
      </c>
      <c r="P19" s="153"/>
      <c r="Q19" s="154"/>
      <c r="R19" s="154"/>
      <c r="S19" s="153"/>
      <c r="T19" s="148"/>
      <c r="U19" s="155"/>
      <c r="V19" s="155"/>
      <c r="W19" s="156"/>
      <c r="X19" s="148">
        <f t="shared" si="1"/>
        <v>0</v>
      </c>
      <c r="Y19" s="157"/>
      <c r="Z19" s="157"/>
      <c r="AA19" s="157"/>
      <c r="AB19" s="158"/>
      <c r="AC19" s="157"/>
      <c r="AD19" s="158"/>
      <c r="AE19" s="112"/>
      <c r="AF19" s="116"/>
      <c r="AG19" s="161"/>
      <c r="AH19" s="161"/>
      <c r="AI19" s="116"/>
      <c r="AJ19" s="116"/>
      <c r="AK19" s="110"/>
      <c r="AL19" s="110"/>
      <c r="AM19" s="110"/>
      <c r="AN19" s="110"/>
      <c r="AO19" s="110"/>
      <c r="AP19" s="110"/>
      <c r="AQ19" s="110"/>
      <c r="AR19" s="110"/>
      <c r="AS19" s="110"/>
      <c r="AT19" s="110"/>
    </row>
    <row r="20" spans="1:46" ht="18" customHeight="1" x14ac:dyDescent="0.25">
      <c r="E20" s="1" t="s">
        <v>380</v>
      </c>
      <c r="K20" s="1">
        <f t="shared" si="0"/>
        <v>0</v>
      </c>
      <c r="L20" s="1">
        <f t="shared" si="2"/>
        <v>0</v>
      </c>
      <c r="M20" s="1">
        <v>15</v>
      </c>
      <c r="N20" s="1">
        <f t="shared" si="3"/>
        <v>0</v>
      </c>
      <c r="O20" s="145">
        <f t="shared" si="4"/>
        <v>0</v>
      </c>
      <c r="P20" s="153"/>
      <c r="Q20" s="154"/>
      <c r="R20" s="154"/>
      <c r="S20" s="153"/>
      <c r="T20" s="148"/>
      <c r="U20" s="155"/>
      <c r="V20" s="155"/>
      <c r="W20" s="156"/>
      <c r="X20" s="148">
        <f t="shared" si="1"/>
        <v>0</v>
      </c>
      <c r="Y20" s="157"/>
      <c r="Z20" s="157"/>
      <c r="AA20" s="157"/>
      <c r="AB20" s="158"/>
      <c r="AC20" s="157"/>
      <c r="AD20" s="158"/>
      <c r="AE20" s="112"/>
      <c r="AF20" s="116"/>
      <c r="AG20" s="161"/>
      <c r="AH20" s="161"/>
      <c r="AI20" s="116"/>
      <c r="AJ20" s="116"/>
      <c r="AK20" s="110"/>
      <c r="AL20" s="110"/>
      <c r="AM20" s="110"/>
      <c r="AN20" s="110"/>
      <c r="AO20" s="110"/>
      <c r="AP20" s="110"/>
      <c r="AQ20" s="110"/>
      <c r="AR20" s="110"/>
      <c r="AS20" s="110"/>
      <c r="AT20" s="110"/>
    </row>
    <row r="21" spans="1:46" ht="18" customHeight="1" x14ac:dyDescent="0.25">
      <c r="E21" s="1" t="s">
        <v>381</v>
      </c>
      <c r="K21" s="1">
        <f t="shared" si="0"/>
        <v>0</v>
      </c>
      <c r="L21" s="1">
        <f t="shared" si="2"/>
        <v>0</v>
      </c>
      <c r="M21" s="1">
        <v>16</v>
      </c>
      <c r="N21" s="1">
        <f t="shared" si="3"/>
        <v>0</v>
      </c>
      <c r="O21" s="145">
        <f t="shared" si="4"/>
        <v>0</v>
      </c>
      <c r="P21" s="153"/>
      <c r="Q21" s="154"/>
      <c r="R21" s="154"/>
      <c r="S21" s="153"/>
      <c r="T21" s="155"/>
      <c r="U21" s="155"/>
      <c r="V21" s="155"/>
      <c r="W21" s="156"/>
      <c r="X21" s="148">
        <f t="shared" si="1"/>
        <v>0</v>
      </c>
      <c r="Y21" s="157"/>
      <c r="Z21" s="157"/>
      <c r="AA21" s="157"/>
      <c r="AB21" s="158"/>
      <c r="AC21" s="157"/>
      <c r="AD21" s="158"/>
      <c r="AE21" s="112"/>
      <c r="AF21" s="116"/>
      <c r="AG21" s="161"/>
      <c r="AH21" s="161"/>
      <c r="AI21" s="116"/>
      <c r="AJ21" s="116"/>
      <c r="AK21" s="110"/>
      <c r="AL21" s="110"/>
      <c r="AM21" s="110"/>
      <c r="AN21" s="110"/>
      <c r="AO21" s="110"/>
      <c r="AP21" s="110"/>
      <c r="AQ21" s="110"/>
      <c r="AR21" s="110"/>
      <c r="AS21" s="110"/>
      <c r="AT21" s="110"/>
    </row>
    <row r="22" spans="1:46" ht="18" customHeight="1" x14ac:dyDescent="0.25">
      <c r="E22" s="1" t="s">
        <v>382</v>
      </c>
      <c r="K22" s="1">
        <f t="shared" si="0"/>
        <v>0</v>
      </c>
      <c r="L22" s="1">
        <f t="shared" si="2"/>
        <v>0</v>
      </c>
      <c r="M22" s="1">
        <v>17</v>
      </c>
      <c r="N22" s="1">
        <f t="shared" si="3"/>
        <v>0</v>
      </c>
      <c r="O22" s="145">
        <f t="shared" si="4"/>
        <v>0</v>
      </c>
      <c r="P22" s="153"/>
      <c r="Q22" s="154"/>
      <c r="R22" s="154"/>
      <c r="S22" s="153"/>
      <c r="T22" s="148"/>
      <c r="U22" s="155"/>
      <c r="V22" s="155"/>
      <c r="W22" s="156"/>
      <c r="X22" s="148">
        <f t="shared" si="1"/>
        <v>0</v>
      </c>
      <c r="Y22" s="157"/>
      <c r="Z22" s="157"/>
      <c r="AA22" s="157"/>
      <c r="AB22" s="158"/>
      <c r="AC22" s="157"/>
      <c r="AD22" s="158"/>
      <c r="AE22" s="112"/>
      <c r="AF22" s="116"/>
      <c r="AG22" s="161"/>
      <c r="AH22" s="161"/>
      <c r="AI22" s="116"/>
      <c r="AJ22" s="116"/>
      <c r="AK22" s="110"/>
      <c r="AL22" s="110"/>
      <c r="AM22" s="110"/>
      <c r="AN22" s="110"/>
      <c r="AO22" s="110"/>
      <c r="AP22" s="110"/>
      <c r="AQ22" s="110"/>
      <c r="AR22" s="110"/>
      <c r="AS22" s="110"/>
      <c r="AT22" s="110"/>
    </row>
    <row r="23" spans="1:46" ht="18" customHeight="1" x14ac:dyDescent="0.25">
      <c r="E23" s="1" t="s">
        <v>383</v>
      </c>
      <c r="K23" s="1">
        <f t="shared" si="0"/>
        <v>0</v>
      </c>
      <c r="L23" s="1">
        <f t="shared" si="2"/>
        <v>0</v>
      </c>
      <c r="M23" s="1">
        <v>18</v>
      </c>
      <c r="N23" s="1">
        <f t="shared" si="3"/>
        <v>0</v>
      </c>
      <c r="O23" s="145">
        <f t="shared" si="4"/>
        <v>0</v>
      </c>
      <c r="P23" s="153"/>
      <c r="Q23" s="154"/>
      <c r="R23" s="154"/>
      <c r="S23" s="153"/>
      <c r="T23" s="148"/>
      <c r="U23" s="155"/>
      <c r="V23" s="155"/>
      <c r="W23" s="156"/>
      <c r="X23" s="148">
        <f t="shared" si="1"/>
        <v>0</v>
      </c>
      <c r="Y23" s="157"/>
      <c r="Z23" s="157"/>
      <c r="AA23" s="157"/>
      <c r="AB23" s="158"/>
      <c r="AC23" s="157"/>
      <c r="AD23" s="158"/>
      <c r="AE23" s="112"/>
      <c r="AF23" s="116"/>
      <c r="AG23" s="161"/>
      <c r="AH23" s="161"/>
      <c r="AI23" s="116"/>
      <c r="AJ23" s="116"/>
      <c r="AK23" s="110"/>
      <c r="AL23" s="110"/>
      <c r="AM23" s="110"/>
      <c r="AN23" s="110"/>
      <c r="AO23" s="110"/>
      <c r="AP23" s="110"/>
      <c r="AQ23" s="110"/>
      <c r="AR23" s="110"/>
      <c r="AS23" s="110"/>
      <c r="AT23" s="110"/>
    </row>
    <row r="24" spans="1:46" ht="18" customHeight="1" x14ac:dyDescent="0.25">
      <c r="E24" s="1" t="s">
        <v>384</v>
      </c>
      <c r="K24" s="1">
        <f t="shared" si="0"/>
        <v>0</v>
      </c>
      <c r="L24" s="1">
        <f t="shared" si="2"/>
        <v>0</v>
      </c>
      <c r="M24" s="1">
        <v>19</v>
      </c>
      <c r="N24" s="1">
        <f t="shared" si="3"/>
        <v>0</v>
      </c>
      <c r="O24" s="145">
        <f t="shared" si="4"/>
        <v>0</v>
      </c>
      <c r="P24" s="153"/>
      <c r="Q24" s="154"/>
      <c r="R24" s="154"/>
      <c r="S24" s="153"/>
      <c r="T24" s="155"/>
      <c r="U24" s="155"/>
      <c r="V24" s="155"/>
      <c r="W24" s="156"/>
      <c r="X24" s="148">
        <f t="shared" si="1"/>
        <v>0</v>
      </c>
      <c r="Y24" s="157"/>
      <c r="Z24" s="157"/>
      <c r="AA24" s="157"/>
      <c r="AB24" s="158"/>
      <c r="AC24" s="157"/>
      <c r="AD24" s="158"/>
      <c r="AE24" s="112"/>
      <c r="AF24" s="116"/>
      <c r="AG24" s="161"/>
      <c r="AH24" s="161"/>
      <c r="AI24" s="116"/>
      <c r="AJ24" s="116"/>
      <c r="AK24" s="110"/>
      <c r="AL24" s="110"/>
      <c r="AM24" s="110"/>
      <c r="AN24" s="110"/>
      <c r="AO24" s="110"/>
      <c r="AP24" s="110"/>
      <c r="AQ24" s="110"/>
      <c r="AR24" s="110"/>
      <c r="AS24" s="110"/>
      <c r="AT24" s="110"/>
    </row>
    <row r="25" spans="1:46" ht="18" customHeight="1" x14ac:dyDescent="0.25">
      <c r="E25" s="1" t="s">
        <v>385</v>
      </c>
      <c r="K25" s="1">
        <f t="shared" si="0"/>
        <v>0</v>
      </c>
      <c r="L25" s="1">
        <f t="shared" si="2"/>
        <v>0</v>
      </c>
      <c r="M25" s="1">
        <v>20</v>
      </c>
      <c r="N25" s="1">
        <f t="shared" si="3"/>
        <v>0</v>
      </c>
      <c r="O25" s="145">
        <f t="shared" si="4"/>
        <v>0</v>
      </c>
      <c r="P25" s="153"/>
      <c r="Q25" s="154"/>
      <c r="R25" s="154"/>
      <c r="S25" s="153"/>
      <c r="T25" s="155"/>
      <c r="U25" s="155"/>
      <c r="V25" s="155"/>
      <c r="W25" s="156"/>
      <c r="X25" s="148">
        <f t="shared" si="1"/>
        <v>0</v>
      </c>
      <c r="Y25" s="157"/>
      <c r="Z25" s="157"/>
      <c r="AA25" s="157"/>
      <c r="AB25" s="158"/>
      <c r="AC25" s="157"/>
      <c r="AD25" s="158"/>
      <c r="AE25" s="112"/>
      <c r="AF25" s="116"/>
      <c r="AG25" s="161"/>
      <c r="AH25" s="161"/>
      <c r="AI25" s="116"/>
      <c r="AJ25" s="116"/>
      <c r="AK25" s="110"/>
      <c r="AL25" s="110"/>
      <c r="AM25" s="110"/>
      <c r="AN25" s="110"/>
      <c r="AO25" s="110"/>
      <c r="AP25" s="110"/>
      <c r="AQ25" s="110"/>
      <c r="AR25" s="110"/>
      <c r="AS25" s="110"/>
      <c r="AT25" s="110"/>
    </row>
    <row r="26" spans="1:46" ht="18" customHeight="1" x14ac:dyDescent="0.25">
      <c r="E26" s="1" t="s">
        <v>386</v>
      </c>
      <c r="K26" s="1">
        <f t="shared" si="0"/>
        <v>0</v>
      </c>
      <c r="L26" s="1">
        <f t="shared" si="2"/>
        <v>0</v>
      </c>
      <c r="M26" s="1">
        <v>21</v>
      </c>
      <c r="N26" s="1">
        <f t="shared" si="3"/>
        <v>0</v>
      </c>
      <c r="O26" s="145">
        <f t="shared" si="4"/>
        <v>0</v>
      </c>
      <c r="P26" s="153"/>
      <c r="Q26" s="154"/>
      <c r="R26" s="154"/>
      <c r="S26" s="153"/>
      <c r="T26" s="155"/>
      <c r="U26" s="155"/>
      <c r="V26" s="155"/>
      <c r="W26" s="156"/>
      <c r="X26" s="148">
        <f t="shared" si="1"/>
        <v>0</v>
      </c>
      <c r="Y26" s="157"/>
      <c r="Z26" s="157"/>
      <c r="AA26" s="157"/>
      <c r="AB26" s="158"/>
      <c r="AC26" s="157"/>
      <c r="AD26" s="158"/>
      <c r="AE26" s="112"/>
      <c r="AF26" s="116"/>
      <c r="AG26" s="161"/>
      <c r="AH26" s="161"/>
      <c r="AI26" s="116"/>
      <c r="AJ26" s="116"/>
      <c r="AK26" s="110"/>
      <c r="AL26" s="110"/>
      <c r="AM26" s="110"/>
      <c r="AN26" s="110"/>
      <c r="AO26" s="110"/>
      <c r="AP26" s="110"/>
      <c r="AQ26" s="110"/>
      <c r="AR26" s="110"/>
      <c r="AS26" s="110"/>
      <c r="AT26" s="110"/>
    </row>
    <row r="27" spans="1:46" ht="18" customHeight="1" x14ac:dyDescent="0.25">
      <c r="E27" s="1" t="s">
        <v>387</v>
      </c>
      <c r="K27" s="1">
        <f t="shared" si="0"/>
        <v>0</v>
      </c>
      <c r="L27" s="1">
        <f t="shared" si="2"/>
        <v>0</v>
      </c>
      <c r="M27" s="1">
        <v>22</v>
      </c>
      <c r="N27" s="1">
        <f t="shared" si="3"/>
        <v>0</v>
      </c>
      <c r="O27" s="145">
        <f t="shared" si="4"/>
        <v>0</v>
      </c>
      <c r="P27" s="153"/>
      <c r="Q27" s="154"/>
      <c r="R27" s="154"/>
      <c r="S27" s="153"/>
      <c r="T27" s="155"/>
      <c r="U27" s="155"/>
      <c r="V27" s="155"/>
      <c r="W27" s="156"/>
      <c r="X27" s="148">
        <f t="shared" si="1"/>
        <v>0</v>
      </c>
      <c r="Y27" s="157"/>
      <c r="Z27" s="157"/>
      <c r="AA27" s="157"/>
      <c r="AB27" s="158"/>
      <c r="AC27" s="157"/>
      <c r="AD27" s="158"/>
      <c r="AE27" s="112"/>
      <c r="AF27" s="116"/>
      <c r="AG27" s="161"/>
      <c r="AH27" s="161"/>
      <c r="AI27" s="116"/>
      <c r="AJ27" s="116"/>
      <c r="AK27" s="110"/>
      <c r="AL27" s="110"/>
      <c r="AM27" s="110"/>
      <c r="AN27" s="110"/>
      <c r="AO27" s="110"/>
      <c r="AP27" s="110"/>
      <c r="AQ27" s="110"/>
      <c r="AR27" s="110"/>
      <c r="AS27" s="110"/>
      <c r="AT27" s="110"/>
    </row>
    <row r="28" spans="1:46" ht="18" customHeight="1" x14ac:dyDescent="0.25">
      <c r="E28" s="1" t="s">
        <v>388</v>
      </c>
      <c r="K28" s="1">
        <f t="shared" si="0"/>
        <v>0</v>
      </c>
      <c r="L28" s="1">
        <f t="shared" si="2"/>
        <v>0</v>
      </c>
      <c r="M28" s="1">
        <v>23</v>
      </c>
      <c r="N28" s="1">
        <f t="shared" si="3"/>
        <v>0</v>
      </c>
      <c r="O28" s="145">
        <f t="shared" si="4"/>
        <v>0</v>
      </c>
      <c r="P28" s="153"/>
      <c r="Q28" s="154"/>
      <c r="R28" s="154"/>
      <c r="S28" s="153"/>
      <c r="T28" s="155"/>
      <c r="U28" s="155"/>
      <c r="V28" s="155"/>
      <c r="W28" s="156"/>
      <c r="X28" s="148">
        <f t="shared" si="1"/>
        <v>0</v>
      </c>
      <c r="Y28" s="157"/>
      <c r="Z28" s="157"/>
      <c r="AA28" s="157"/>
      <c r="AB28" s="158"/>
      <c r="AC28" s="157"/>
      <c r="AD28" s="158"/>
      <c r="AE28" s="112"/>
      <c r="AF28" s="116"/>
      <c r="AG28" s="161"/>
      <c r="AH28" s="161"/>
      <c r="AI28" s="116"/>
      <c r="AJ28" s="116"/>
      <c r="AK28" s="110"/>
      <c r="AL28" s="110"/>
      <c r="AM28" s="110"/>
      <c r="AN28" s="110"/>
      <c r="AO28" s="110"/>
      <c r="AP28" s="110"/>
      <c r="AQ28" s="110"/>
      <c r="AR28" s="110"/>
      <c r="AS28" s="110"/>
      <c r="AT28" s="110"/>
    </row>
    <row r="29" spans="1:46" ht="18" customHeight="1" x14ac:dyDescent="0.25">
      <c r="E29" s="1" t="s">
        <v>389</v>
      </c>
      <c r="K29" s="1">
        <f t="shared" si="0"/>
        <v>0</v>
      </c>
      <c r="L29" s="1">
        <f t="shared" si="2"/>
        <v>0</v>
      </c>
      <c r="M29" s="1">
        <v>24</v>
      </c>
      <c r="N29" s="1">
        <f t="shared" si="3"/>
        <v>0</v>
      </c>
      <c r="O29" s="145">
        <f t="shared" si="4"/>
        <v>0</v>
      </c>
      <c r="P29" s="153"/>
      <c r="Q29" s="154"/>
      <c r="R29" s="154"/>
      <c r="S29" s="153"/>
      <c r="T29" s="155"/>
      <c r="U29" s="155"/>
      <c r="V29" s="155"/>
      <c r="W29" s="156"/>
      <c r="X29" s="148">
        <f t="shared" si="1"/>
        <v>0</v>
      </c>
      <c r="Y29" s="157"/>
      <c r="Z29" s="157"/>
      <c r="AA29" s="157"/>
      <c r="AB29" s="158"/>
      <c r="AC29" s="157"/>
      <c r="AD29" s="158"/>
      <c r="AE29" s="112"/>
      <c r="AF29" s="116"/>
      <c r="AG29" s="116"/>
      <c r="AH29" s="116"/>
      <c r="AI29" s="116"/>
      <c r="AJ29" s="116"/>
      <c r="AK29" s="110"/>
      <c r="AL29" s="110"/>
      <c r="AM29" s="110"/>
      <c r="AN29" s="110"/>
      <c r="AO29" s="110"/>
      <c r="AP29" s="110"/>
      <c r="AQ29" s="110"/>
      <c r="AR29" s="110"/>
      <c r="AS29" s="110"/>
      <c r="AT29" s="110"/>
    </row>
    <row r="30" spans="1:46" ht="18" customHeight="1" x14ac:dyDescent="0.25">
      <c r="K30" s="1">
        <f t="shared" si="0"/>
        <v>0</v>
      </c>
      <c r="L30" s="1">
        <f t="shared" si="2"/>
        <v>0</v>
      </c>
      <c r="M30" s="1">
        <v>25</v>
      </c>
      <c r="N30" s="1">
        <f t="shared" si="3"/>
        <v>0</v>
      </c>
      <c r="O30" s="145">
        <f t="shared" si="4"/>
        <v>0</v>
      </c>
      <c r="P30" s="153"/>
      <c r="Q30" s="154"/>
      <c r="R30" s="154"/>
      <c r="S30" s="153"/>
      <c r="T30" s="155"/>
      <c r="U30" s="155"/>
      <c r="V30" s="155"/>
      <c r="W30" s="156"/>
      <c r="X30" s="148">
        <f t="shared" si="1"/>
        <v>0</v>
      </c>
      <c r="Y30" s="157"/>
      <c r="Z30" s="157"/>
      <c r="AA30" s="157"/>
      <c r="AB30" s="158"/>
      <c r="AC30" s="157"/>
      <c r="AD30" s="158"/>
      <c r="AE30" s="112"/>
      <c r="AF30" s="116"/>
      <c r="AG30" s="161"/>
      <c r="AH30" s="161"/>
      <c r="AI30" s="116"/>
      <c r="AJ30" s="116"/>
      <c r="AK30" s="110"/>
      <c r="AL30" s="110"/>
      <c r="AM30" s="110"/>
      <c r="AN30" s="110"/>
      <c r="AO30" s="110"/>
      <c r="AP30" s="110"/>
      <c r="AQ30" s="110"/>
      <c r="AR30" s="110"/>
      <c r="AS30" s="110"/>
      <c r="AT30" s="110"/>
    </row>
    <row r="31" spans="1:46" ht="18" customHeight="1" x14ac:dyDescent="0.25">
      <c r="K31" s="1">
        <f t="shared" si="0"/>
        <v>0</v>
      </c>
      <c r="L31" s="1">
        <f t="shared" si="2"/>
        <v>0</v>
      </c>
      <c r="M31" s="1">
        <v>26</v>
      </c>
      <c r="N31" s="1">
        <f t="shared" si="3"/>
        <v>0</v>
      </c>
      <c r="O31" s="145">
        <f t="shared" si="4"/>
        <v>0</v>
      </c>
      <c r="P31" s="153"/>
      <c r="Q31" s="154"/>
      <c r="R31" s="154"/>
      <c r="S31" s="153"/>
      <c r="T31" s="155"/>
      <c r="U31" s="155"/>
      <c r="V31" s="155"/>
      <c r="W31" s="156"/>
      <c r="X31" s="148">
        <f t="shared" si="1"/>
        <v>0</v>
      </c>
      <c r="Y31" s="157"/>
      <c r="Z31" s="157"/>
      <c r="AA31" s="157"/>
      <c r="AB31" s="158"/>
      <c r="AC31" s="157"/>
      <c r="AD31" s="158"/>
      <c r="AE31" s="112"/>
      <c r="AF31" s="116"/>
      <c r="AG31" s="161"/>
      <c r="AH31" s="161"/>
      <c r="AI31" s="116"/>
      <c r="AJ31" s="116"/>
      <c r="AK31" s="110"/>
      <c r="AL31" s="110"/>
      <c r="AM31" s="110"/>
      <c r="AN31" s="110"/>
      <c r="AO31" s="110"/>
      <c r="AP31" s="110"/>
      <c r="AQ31" s="110"/>
      <c r="AR31" s="110"/>
      <c r="AS31" s="110"/>
      <c r="AT31" s="110"/>
    </row>
    <row r="32" spans="1:46" ht="18" customHeight="1" x14ac:dyDescent="0.25">
      <c r="K32" s="1">
        <f t="shared" si="0"/>
        <v>0</v>
      </c>
      <c r="L32" s="1">
        <f t="shared" si="2"/>
        <v>0</v>
      </c>
      <c r="M32" s="1">
        <v>27</v>
      </c>
      <c r="N32" s="1">
        <f t="shared" si="3"/>
        <v>0</v>
      </c>
      <c r="O32" s="145">
        <f t="shared" si="4"/>
        <v>0</v>
      </c>
      <c r="P32" s="153"/>
      <c r="Q32" s="154"/>
      <c r="R32" s="154"/>
      <c r="S32" s="153"/>
      <c r="T32" s="148"/>
      <c r="U32" s="155"/>
      <c r="V32" s="155"/>
      <c r="W32" s="156"/>
      <c r="X32" s="148">
        <f t="shared" si="1"/>
        <v>0</v>
      </c>
      <c r="Y32" s="157"/>
      <c r="Z32" s="157"/>
      <c r="AA32" s="157"/>
      <c r="AB32" s="158"/>
      <c r="AC32" s="157"/>
      <c r="AD32" s="158"/>
      <c r="AE32" s="112"/>
      <c r="AF32" s="116"/>
      <c r="AG32" s="161"/>
      <c r="AH32" s="161"/>
      <c r="AI32" s="116"/>
      <c r="AJ32" s="116"/>
      <c r="AK32" s="110"/>
      <c r="AL32" s="110"/>
      <c r="AM32" s="110"/>
      <c r="AN32" s="110"/>
      <c r="AO32" s="110"/>
      <c r="AP32" s="110"/>
      <c r="AQ32" s="110"/>
      <c r="AR32" s="110"/>
      <c r="AS32" s="110"/>
      <c r="AT32" s="110"/>
    </row>
    <row r="33" spans="11:46" ht="18" customHeight="1" x14ac:dyDescent="0.25">
      <c r="K33" s="1">
        <f t="shared" si="0"/>
        <v>0</v>
      </c>
      <c r="L33" s="1">
        <f t="shared" si="2"/>
        <v>0</v>
      </c>
      <c r="M33" s="1">
        <v>28</v>
      </c>
      <c r="N33" s="1">
        <f t="shared" si="3"/>
        <v>0</v>
      </c>
      <c r="O33" s="145">
        <f t="shared" si="4"/>
        <v>0</v>
      </c>
      <c r="P33" s="153"/>
      <c r="Q33" s="154"/>
      <c r="R33" s="154"/>
      <c r="S33" s="153"/>
      <c r="T33" s="148"/>
      <c r="U33" s="155"/>
      <c r="V33" s="155"/>
      <c r="W33" s="156"/>
      <c r="X33" s="148">
        <f t="shared" si="1"/>
        <v>0</v>
      </c>
      <c r="Y33" s="157"/>
      <c r="Z33" s="157"/>
      <c r="AA33" s="157"/>
      <c r="AB33" s="158"/>
      <c r="AC33" s="157"/>
      <c r="AD33" s="158"/>
      <c r="AE33" s="112"/>
      <c r="AF33" s="116"/>
      <c r="AG33" s="161"/>
      <c r="AH33" s="161"/>
      <c r="AI33" s="116"/>
      <c r="AJ33" s="116"/>
      <c r="AK33" s="110"/>
      <c r="AL33" s="110"/>
      <c r="AM33" s="110"/>
      <c r="AN33" s="110"/>
      <c r="AO33" s="110"/>
      <c r="AP33" s="110"/>
      <c r="AQ33" s="110"/>
      <c r="AR33" s="110"/>
      <c r="AS33" s="110"/>
      <c r="AT33" s="110"/>
    </row>
    <row r="34" spans="11:46" ht="18" customHeight="1" x14ac:dyDescent="0.25">
      <c r="K34" s="1">
        <f t="shared" si="0"/>
        <v>0</v>
      </c>
      <c r="L34" s="1">
        <f t="shared" si="2"/>
        <v>0</v>
      </c>
      <c r="M34" s="1">
        <v>29</v>
      </c>
      <c r="N34" s="1">
        <f t="shared" si="3"/>
        <v>0</v>
      </c>
      <c r="O34" s="145">
        <f t="shared" si="4"/>
        <v>0</v>
      </c>
      <c r="P34" s="153"/>
      <c r="Q34" s="154"/>
      <c r="R34" s="154"/>
      <c r="S34" s="153"/>
      <c r="T34" s="148"/>
      <c r="U34" s="155"/>
      <c r="V34" s="155"/>
      <c r="W34" s="156"/>
      <c r="X34" s="148">
        <f t="shared" si="1"/>
        <v>0</v>
      </c>
      <c r="Y34" s="157"/>
      <c r="Z34" s="157"/>
      <c r="AA34" s="157"/>
      <c r="AB34" s="158"/>
      <c r="AC34" s="157"/>
      <c r="AD34" s="158"/>
      <c r="AE34" s="112"/>
      <c r="AF34" s="116"/>
      <c r="AG34" s="161"/>
      <c r="AH34" s="161"/>
      <c r="AI34" s="116"/>
      <c r="AJ34" s="116"/>
      <c r="AK34" s="110"/>
      <c r="AL34" s="110"/>
      <c r="AM34" s="110"/>
      <c r="AN34" s="110"/>
      <c r="AO34" s="110"/>
      <c r="AP34" s="110"/>
      <c r="AQ34" s="110"/>
      <c r="AR34" s="110"/>
      <c r="AS34" s="110"/>
      <c r="AT34" s="110"/>
    </row>
    <row r="35" spans="11:46" ht="18" customHeight="1" x14ac:dyDescent="0.25">
      <c r="K35" s="1">
        <f t="shared" si="0"/>
        <v>0</v>
      </c>
      <c r="L35" s="1">
        <f t="shared" si="2"/>
        <v>0</v>
      </c>
      <c r="M35" s="1">
        <v>30</v>
      </c>
      <c r="N35" s="1">
        <f t="shared" si="3"/>
        <v>0</v>
      </c>
      <c r="O35" s="145">
        <f t="shared" si="4"/>
        <v>0</v>
      </c>
      <c r="P35" s="153"/>
      <c r="Q35" s="154"/>
      <c r="R35" s="154"/>
      <c r="S35" s="153"/>
      <c r="T35" s="148"/>
      <c r="U35" s="155"/>
      <c r="V35" s="155"/>
      <c r="W35" s="156"/>
      <c r="X35" s="148">
        <f t="shared" si="1"/>
        <v>0</v>
      </c>
      <c r="Y35" s="157"/>
      <c r="Z35" s="157"/>
      <c r="AA35" s="157"/>
      <c r="AB35" s="158"/>
      <c r="AC35" s="157"/>
      <c r="AD35" s="158"/>
      <c r="AE35" s="112"/>
      <c r="AF35" s="116"/>
      <c r="AG35" s="161"/>
      <c r="AH35" s="161"/>
      <c r="AI35" s="116"/>
      <c r="AJ35" s="116"/>
      <c r="AK35" s="110"/>
      <c r="AL35" s="110"/>
      <c r="AM35" s="110"/>
      <c r="AN35" s="110"/>
      <c r="AO35" s="110"/>
      <c r="AP35" s="110"/>
      <c r="AQ35" s="110"/>
      <c r="AR35" s="110"/>
      <c r="AS35" s="110"/>
      <c r="AT35" s="110"/>
    </row>
    <row r="36" spans="11:46" ht="18" customHeight="1" x14ac:dyDescent="0.25">
      <c r="K36" s="1">
        <f t="shared" si="0"/>
        <v>0</v>
      </c>
      <c r="L36" s="1">
        <f t="shared" si="2"/>
        <v>0</v>
      </c>
      <c r="M36" s="1">
        <v>31</v>
      </c>
      <c r="N36" s="1">
        <f t="shared" si="3"/>
        <v>0</v>
      </c>
      <c r="O36" s="145">
        <f t="shared" si="4"/>
        <v>0</v>
      </c>
      <c r="P36" s="153"/>
      <c r="Q36" s="154"/>
      <c r="R36" s="154"/>
      <c r="S36" s="153"/>
      <c r="T36" s="155"/>
      <c r="U36" s="155"/>
      <c r="V36" s="155"/>
      <c r="W36" s="156"/>
      <c r="X36" s="148">
        <f t="shared" si="1"/>
        <v>0</v>
      </c>
      <c r="Y36" s="157"/>
      <c r="Z36" s="157"/>
      <c r="AA36" s="157"/>
      <c r="AB36" s="158"/>
      <c r="AC36" s="157"/>
      <c r="AD36" s="158"/>
      <c r="AE36" s="112"/>
      <c r="AF36" s="116"/>
      <c r="AG36" s="116"/>
      <c r="AH36" s="116"/>
      <c r="AI36" s="116"/>
      <c r="AJ36" s="116"/>
      <c r="AK36" s="110"/>
      <c r="AL36" s="110"/>
      <c r="AM36" s="110"/>
      <c r="AN36" s="110"/>
      <c r="AO36" s="110"/>
      <c r="AP36" s="110"/>
      <c r="AQ36" s="110"/>
      <c r="AR36" s="110"/>
      <c r="AS36" s="110"/>
      <c r="AT36" s="110"/>
    </row>
    <row r="37" spans="11:46" ht="18" customHeight="1" x14ac:dyDescent="0.25">
      <c r="K37" s="1">
        <f t="shared" si="0"/>
        <v>0</v>
      </c>
      <c r="L37" s="1">
        <f t="shared" si="2"/>
        <v>0</v>
      </c>
      <c r="M37" s="1">
        <v>32</v>
      </c>
      <c r="N37" s="1">
        <f t="shared" si="3"/>
        <v>0</v>
      </c>
      <c r="O37" s="145">
        <f t="shared" si="4"/>
        <v>0</v>
      </c>
      <c r="P37" s="153"/>
      <c r="Q37" s="154"/>
      <c r="R37" s="154"/>
      <c r="S37" s="153"/>
      <c r="T37" s="148"/>
      <c r="U37" s="155"/>
      <c r="V37" s="155"/>
      <c r="W37" s="156"/>
      <c r="X37" s="148">
        <f t="shared" si="1"/>
        <v>0</v>
      </c>
      <c r="Y37" s="157"/>
      <c r="Z37" s="157"/>
      <c r="AA37" s="157"/>
      <c r="AB37" s="158"/>
      <c r="AC37" s="157"/>
      <c r="AD37" s="158"/>
      <c r="AE37" s="112"/>
      <c r="AF37" s="116"/>
      <c r="AG37" s="116"/>
      <c r="AH37" s="116"/>
      <c r="AI37" s="116"/>
      <c r="AJ37" s="116"/>
      <c r="AK37" s="110"/>
      <c r="AL37" s="110"/>
      <c r="AM37" s="110"/>
      <c r="AN37" s="110"/>
      <c r="AO37" s="110"/>
      <c r="AP37" s="110"/>
      <c r="AQ37" s="110"/>
      <c r="AR37" s="110"/>
      <c r="AS37" s="110"/>
      <c r="AT37" s="110"/>
    </row>
    <row r="38" spans="11:46" ht="18" customHeight="1" x14ac:dyDescent="0.25">
      <c r="K38" s="1">
        <f t="shared" ref="K38:K69" si="5">IFERROR(IF(AK38="YES",O38,0),0)</f>
        <v>0</v>
      </c>
      <c r="L38" s="1">
        <f t="shared" si="2"/>
        <v>0</v>
      </c>
      <c r="M38" s="1">
        <v>33</v>
      </c>
      <c r="N38" s="1">
        <f t="shared" si="3"/>
        <v>0</v>
      </c>
      <c r="O38" s="145">
        <f t="shared" si="4"/>
        <v>0</v>
      </c>
      <c r="P38" s="153"/>
      <c r="Q38" s="154"/>
      <c r="R38" s="154"/>
      <c r="S38" s="153"/>
      <c r="T38" s="155"/>
      <c r="U38" s="155"/>
      <c r="V38" s="155"/>
      <c r="W38" s="156"/>
      <c r="X38" s="148">
        <f t="shared" si="1"/>
        <v>0</v>
      </c>
      <c r="Y38" s="157"/>
      <c r="Z38" s="157"/>
      <c r="AA38" s="157"/>
      <c r="AB38" s="158"/>
      <c r="AC38" s="157"/>
      <c r="AD38" s="158"/>
      <c r="AE38" s="112"/>
      <c r="AF38" s="116"/>
      <c r="AG38" s="116"/>
      <c r="AH38" s="116"/>
      <c r="AI38" s="116"/>
      <c r="AJ38" s="116"/>
      <c r="AK38" s="110"/>
      <c r="AL38" s="110"/>
      <c r="AM38" s="110"/>
      <c r="AN38" s="110"/>
      <c r="AO38" s="110"/>
      <c r="AP38" s="110"/>
      <c r="AQ38" s="110"/>
      <c r="AR38" s="110"/>
      <c r="AS38" s="110"/>
      <c r="AT38" s="110"/>
    </row>
    <row r="39" spans="11:46" ht="18" customHeight="1" x14ac:dyDescent="0.25">
      <c r="K39" s="1">
        <f t="shared" si="5"/>
        <v>0</v>
      </c>
      <c r="L39" s="1">
        <f t="shared" si="2"/>
        <v>0</v>
      </c>
      <c r="M39" s="1">
        <v>34</v>
      </c>
      <c r="N39" s="1">
        <f t="shared" si="3"/>
        <v>0</v>
      </c>
      <c r="O39" s="145">
        <f t="shared" si="4"/>
        <v>0</v>
      </c>
      <c r="P39" s="153"/>
      <c r="Q39" s="154"/>
      <c r="R39" s="154"/>
      <c r="S39" s="153"/>
      <c r="T39" s="155"/>
      <c r="U39" s="155"/>
      <c r="V39" s="155"/>
      <c r="W39" s="156"/>
      <c r="X39" s="148">
        <f t="shared" si="1"/>
        <v>0</v>
      </c>
      <c r="Y39" s="157"/>
      <c r="Z39" s="157"/>
      <c r="AA39" s="157"/>
      <c r="AB39" s="158"/>
      <c r="AC39" s="157"/>
      <c r="AD39" s="158"/>
      <c r="AE39" s="112"/>
      <c r="AF39" s="116"/>
      <c r="AG39" s="116"/>
      <c r="AH39" s="116"/>
      <c r="AI39" s="116"/>
      <c r="AJ39" s="116"/>
      <c r="AK39" s="110"/>
      <c r="AL39" s="110"/>
      <c r="AM39" s="110"/>
      <c r="AN39" s="110"/>
      <c r="AO39" s="110"/>
      <c r="AP39" s="110"/>
      <c r="AQ39" s="110"/>
      <c r="AR39" s="110"/>
      <c r="AS39" s="110"/>
      <c r="AT39" s="110"/>
    </row>
    <row r="40" spans="11:46" ht="18" customHeight="1" x14ac:dyDescent="0.25">
      <c r="K40" s="1">
        <f t="shared" si="5"/>
        <v>0</v>
      </c>
      <c r="L40" s="1">
        <f t="shared" si="2"/>
        <v>0</v>
      </c>
      <c r="M40" s="1">
        <v>35</v>
      </c>
      <c r="N40" s="1">
        <f t="shared" si="3"/>
        <v>0</v>
      </c>
      <c r="O40" s="145">
        <f t="shared" si="4"/>
        <v>0</v>
      </c>
      <c r="P40" s="153"/>
      <c r="Q40" s="154"/>
      <c r="R40" s="154"/>
      <c r="S40" s="153"/>
      <c r="T40" s="148"/>
      <c r="U40" s="155"/>
      <c r="V40" s="155"/>
      <c r="W40" s="156"/>
      <c r="X40" s="148">
        <f t="shared" si="1"/>
        <v>0</v>
      </c>
      <c r="Y40" s="157"/>
      <c r="Z40" s="157"/>
      <c r="AA40" s="157"/>
      <c r="AB40" s="158"/>
      <c r="AC40" s="157"/>
      <c r="AD40" s="158"/>
      <c r="AE40" s="112"/>
      <c r="AF40" s="116"/>
      <c r="AG40" s="116"/>
      <c r="AH40" s="116"/>
      <c r="AI40" s="116"/>
      <c r="AJ40" s="116"/>
      <c r="AK40" s="110"/>
      <c r="AL40" s="110"/>
      <c r="AM40" s="110"/>
      <c r="AN40" s="110"/>
      <c r="AO40" s="110"/>
      <c r="AP40" s="110"/>
      <c r="AQ40" s="110"/>
      <c r="AR40" s="110"/>
      <c r="AS40" s="110"/>
      <c r="AT40" s="110"/>
    </row>
    <row r="41" spans="11:46" ht="18" customHeight="1" x14ac:dyDescent="0.25">
      <c r="K41" s="1">
        <f t="shared" si="5"/>
        <v>0</v>
      </c>
      <c r="L41" s="1">
        <f t="shared" si="2"/>
        <v>0</v>
      </c>
      <c r="M41" s="1">
        <v>36</v>
      </c>
      <c r="N41" s="1">
        <f t="shared" si="3"/>
        <v>0</v>
      </c>
      <c r="O41" s="145">
        <f t="shared" si="4"/>
        <v>0</v>
      </c>
      <c r="P41" s="153"/>
      <c r="Q41" s="154"/>
      <c r="R41" s="154"/>
      <c r="S41" s="153"/>
      <c r="T41" s="155"/>
      <c r="U41" s="155"/>
      <c r="V41" s="155"/>
      <c r="W41" s="156"/>
      <c r="X41" s="148">
        <f t="shared" ref="X41:X70" si="6">IFERROR(IF(W41&gt;=$M$4,ROUNDDOWN(DAYS360(W41,$F$2,0)/360,0),0),0)</f>
        <v>0</v>
      </c>
      <c r="Y41" s="157"/>
      <c r="Z41" s="157"/>
      <c r="AA41" s="157"/>
      <c r="AB41" s="158"/>
      <c r="AC41" s="157"/>
      <c r="AD41" s="158"/>
      <c r="AE41" s="112"/>
      <c r="AF41" s="116"/>
      <c r="AG41" s="116"/>
      <c r="AH41" s="116"/>
      <c r="AI41" s="116"/>
      <c r="AJ41" s="116"/>
      <c r="AK41" s="110"/>
      <c r="AL41" s="110"/>
      <c r="AM41" s="110"/>
      <c r="AN41" s="110"/>
      <c r="AO41" s="110"/>
      <c r="AP41" s="110"/>
      <c r="AQ41" s="110"/>
      <c r="AR41" s="110"/>
      <c r="AS41" s="110"/>
      <c r="AT41" s="110"/>
    </row>
    <row r="42" spans="11:46" ht="18" customHeight="1" x14ac:dyDescent="0.25">
      <c r="K42" s="1">
        <f t="shared" si="5"/>
        <v>0</v>
      </c>
      <c r="L42" s="1">
        <f t="shared" si="2"/>
        <v>0</v>
      </c>
      <c r="M42" s="1">
        <v>37</v>
      </c>
      <c r="N42" s="1">
        <f t="shared" si="3"/>
        <v>0</v>
      </c>
      <c r="O42" s="145">
        <f t="shared" si="4"/>
        <v>0</v>
      </c>
      <c r="P42" s="153"/>
      <c r="Q42" s="154"/>
      <c r="R42" s="154"/>
      <c r="S42" s="153"/>
      <c r="T42" s="155"/>
      <c r="U42" s="155"/>
      <c r="V42" s="155"/>
      <c r="W42" s="156"/>
      <c r="X42" s="148">
        <f t="shared" si="6"/>
        <v>0</v>
      </c>
      <c r="Y42" s="157"/>
      <c r="Z42" s="157"/>
      <c r="AA42" s="157"/>
      <c r="AB42" s="158"/>
      <c r="AC42" s="157"/>
      <c r="AD42" s="158"/>
      <c r="AE42" s="112"/>
      <c r="AF42" s="116"/>
      <c r="AG42" s="116"/>
      <c r="AH42" s="116"/>
      <c r="AI42" s="116"/>
      <c r="AJ42" s="116"/>
      <c r="AK42" s="110"/>
      <c r="AL42" s="110"/>
      <c r="AM42" s="110"/>
      <c r="AN42" s="110"/>
      <c r="AO42" s="110"/>
      <c r="AP42" s="110"/>
      <c r="AQ42" s="110"/>
      <c r="AR42" s="110"/>
      <c r="AS42" s="110"/>
      <c r="AT42" s="110"/>
    </row>
    <row r="43" spans="11:46" ht="18" customHeight="1" x14ac:dyDescent="0.25">
      <c r="K43" s="1">
        <f t="shared" si="5"/>
        <v>0</v>
      </c>
      <c r="L43" s="1">
        <f t="shared" si="2"/>
        <v>0</v>
      </c>
      <c r="M43" s="1">
        <v>38</v>
      </c>
      <c r="N43" s="1">
        <f t="shared" si="3"/>
        <v>0</v>
      </c>
      <c r="O43" s="145">
        <f t="shared" si="4"/>
        <v>0</v>
      </c>
      <c r="P43" s="153"/>
      <c r="Q43" s="154"/>
      <c r="R43" s="154"/>
      <c r="S43" s="153"/>
      <c r="T43" s="155"/>
      <c r="U43" s="155"/>
      <c r="V43" s="155"/>
      <c r="W43" s="156"/>
      <c r="X43" s="148">
        <f t="shared" si="6"/>
        <v>0</v>
      </c>
      <c r="Y43" s="157"/>
      <c r="Z43" s="157"/>
      <c r="AA43" s="157"/>
      <c r="AB43" s="158"/>
      <c r="AC43" s="157"/>
      <c r="AD43" s="158"/>
      <c r="AE43" s="112"/>
      <c r="AF43" s="116"/>
      <c r="AG43" s="116"/>
      <c r="AH43" s="116"/>
      <c r="AI43" s="116"/>
      <c r="AJ43" s="116"/>
      <c r="AK43" s="110"/>
      <c r="AL43" s="110"/>
      <c r="AM43" s="110"/>
      <c r="AN43" s="110"/>
      <c r="AO43" s="110"/>
      <c r="AP43" s="110"/>
      <c r="AQ43" s="110"/>
      <c r="AR43" s="110"/>
      <c r="AS43" s="110"/>
      <c r="AT43" s="110"/>
    </row>
    <row r="44" spans="11:46" ht="18" customHeight="1" x14ac:dyDescent="0.25">
      <c r="K44" s="1">
        <f t="shared" si="5"/>
        <v>0</v>
      </c>
      <c r="L44" s="1">
        <f t="shared" si="2"/>
        <v>0</v>
      </c>
      <c r="M44" s="1">
        <v>39</v>
      </c>
      <c r="N44" s="1">
        <f t="shared" si="3"/>
        <v>0</v>
      </c>
      <c r="O44" s="145">
        <f t="shared" si="4"/>
        <v>0</v>
      </c>
      <c r="P44" s="153"/>
      <c r="Q44" s="154"/>
      <c r="R44" s="154"/>
      <c r="S44" s="153"/>
      <c r="T44" s="155"/>
      <c r="U44" s="155"/>
      <c r="V44" s="155"/>
      <c r="W44" s="156"/>
      <c r="X44" s="148">
        <f t="shared" si="6"/>
        <v>0</v>
      </c>
      <c r="Y44" s="157"/>
      <c r="Z44" s="157"/>
      <c r="AA44" s="157"/>
      <c r="AB44" s="158"/>
      <c r="AC44" s="157"/>
      <c r="AD44" s="158"/>
      <c r="AE44" s="112"/>
      <c r="AF44" s="116"/>
      <c r="AG44" s="116"/>
      <c r="AH44" s="116"/>
      <c r="AI44" s="116"/>
      <c r="AJ44" s="116"/>
      <c r="AK44" s="110"/>
      <c r="AL44" s="110"/>
      <c r="AM44" s="110"/>
      <c r="AN44" s="110"/>
      <c r="AO44" s="110"/>
      <c r="AP44" s="110"/>
      <c r="AQ44" s="110"/>
      <c r="AR44" s="110"/>
      <c r="AS44" s="110"/>
      <c r="AT44" s="110"/>
    </row>
    <row r="45" spans="11:46" ht="18" customHeight="1" x14ac:dyDescent="0.25">
      <c r="K45" s="1">
        <f t="shared" si="5"/>
        <v>0</v>
      </c>
      <c r="L45" s="1">
        <f t="shared" si="2"/>
        <v>0</v>
      </c>
      <c r="M45" s="1">
        <v>40</v>
      </c>
      <c r="N45" s="1">
        <f t="shared" si="3"/>
        <v>0</v>
      </c>
      <c r="O45" s="145">
        <f t="shared" si="4"/>
        <v>0</v>
      </c>
      <c r="P45" s="153"/>
      <c r="Q45" s="154"/>
      <c r="R45" s="154"/>
      <c r="S45" s="153"/>
      <c r="T45" s="155"/>
      <c r="U45" s="155"/>
      <c r="V45" s="155"/>
      <c r="W45" s="156"/>
      <c r="X45" s="148">
        <f t="shared" si="6"/>
        <v>0</v>
      </c>
      <c r="Y45" s="157"/>
      <c r="Z45" s="157"/>
      <c r="AA45" s="157"/>
      <c r="AB45" s="158"/>
      <c r="AC45" s="157"/>
      <c r="AD45" s="158"/>
      <c r="AE45" s="112"/>
      <c r="AF45" s="116"/>
      <c r="AG45" s="116"/>
      <c r="AH45" s="116"/>
      <c r="AI45" s="116"/>
      <c r="AJ45" s="116"/>
      <c r="AK45" s="110"/>
      <c r="AL45" s="110"/>
      <c r="AM45" s="110"/>
      <c r="AN45" s="110"/>
      <c r="AO45" s="110"/>
      <c r="AP45" s="110"/>
      <c r="AQ45" s="110"/>
      <c r="AR45" s="110"/>
      <c r="AS45" s="110"/>
      <c r="AT45" s="110"/>
    </row>
    <row r="46" spans="11:46" ht="18" customHeight="1" x14ac:dyDescent="0.25">
      <c r="K46" s="1">
        <f t="shared" si="5"/>
        <v>0</v>
      </c>
      <c r="L46" s="1">
        <f t="shared" si="2"/>
        <v>0</v>
      </c>
      <c r="M46" s="1">
        <v>41</v>
      </c>
      <c r="N46" s="1">
        <f t="shared" si="3"/>
        <v>0</v>
      </c>
      <c r="O46" s="145">
        <f t="shared" si="4"/>
        <v>0</v>
      </c>
      <c r="P46" s="153"/>
      <c r="Q46" s="154"/>
      <c r="R46" s="154"/>
      <c r="S46" s="153"/>
      <c r="T46" s="155"/>
      <c r="U46" s="155"/>
      <c r="V46" s="155"/>
      <c r="W46" s="156"/>
      <c r="X46" s="148">
        <f t="shared" si="6"/>
        <v>0</v>
      </c>
      <c r="Y46" s="157"/>
      <c r="Z46" s="157"/>
      <c r="AA46" s="157"/>
      <c r="AB46" s="158"/>
      <c r="AC46" s="157"/>
      <c r="AD46" s="158"/>
      <c r="AE46" s="112"/>
      <c r="AF46" s="116"/>
      <c r="AG46" s="116"/>
      <c r="AH46" s="116"/>
      <c r="AI46" s="116"/>
      <c r="AJ46" s="116"/>
      <c r="AK46" s="110"/>
      <c r="AL46" s="110"/>
      <c r="AM46" s="110"/>
      <c r="AN46" s="110"/>
      <c r="AO46" s="110"/>
      <c r="AP46" s="110"/>
      <c r="AQ46" s="110"/>
      <c r="AR46" s="110"/>
      <c r="AS46" s="110"/>
      <c r="AT46" s="110"/>
    </row>
    <row r="47" spans="11:46" ht="18" customHeight="1" x14ac:dyDescent="0.25">
      <c r="K47" s="1">
        <f t="shared" si="5"/>
        <v>0</v>
      </c>
      <c r="L47" s="1">
        <f t="shared" si="2"/>
        <v>0</v>
      </c>
      <c r="M47" s="1">
        <v>42</v>
      </c>
      <c r="N47" s="1">
        <f t="shared" si="3"/>
        <v>0</v>
      </c>
      <c r="O47" s="145">
        <f t="shared" si="4"/>
        <v>0</v>
      </c>
      <c r="P47" s="153"/>
      <c r="Q47" s="154"/>
      <c r="R47" s="154"/>
      <c r="S47" s="153"/>
      <c r="T47" s="155"/>
      <c r="U47" s="155"/>
      <c r="V47" s="155"/>
      <c r="W47" s="156"/>
      <c r="X47" s="148">
        <f t="shared" si="6"/>
        <v>0</v>
      </c>
      <c r="Y47" s="157"/>
      <c r="Z47" s="157"/>
      <c r="AA47" s="157"/>
      <c r="AB47" s="158"/>
      <c r="AC47" s="157"/>
      <c r="AD47" s="158"/>
      <c r="AE47" s="112"/>
      <c r="AF47" s="116"/>
      <c r="AG47" s="116"/>
      <c r="AH47" s="116"/>
      <c r="AI47" s="116"/>
      <c r="AJ47" s="116"/>
      <c r="AK47" s="110"/>
      <c r="AL47" s="110"/>
      <c r="AM47" s="110"/>
      <c r="AN47" s="110"/>
      <c r="AO47" s="110"/>
      <c r="AP47" s="110"/>
      <c r="AQ47" s="110"/>
      <c r="AR47" s="110"/>
      <c r="AS47" s="110"/>
      <c r="AT47" s="110"/>
    </row>
    <row r="48" spans="11:46" ht="18" customHeight="1" x14ac:dyDescent="0.25">
      <c r="K48" s="1">
        <f t="shared" si="5"/>
        <v>0</v>
      </c>
      <c r="L48" s="1">
        <f t="shared" si="2"/>
        <v>0</v>
      </c>
      <c r="M48" s="1">
        <v>43</v>
      </c>
      <c r="N48" s="1">
        <f t="shared" si="3"/>
        <v>0</v>
      </c>
      <c r="O48" s="145">
        <f t="shared" si="4"/>
        <v>0</v>
      </c>
      <c r="P48" s="153"/>
      <c r="Q48" s="154"/>
      <c r="R48" s="154"/>
      <c r="S48" s="153"/>
      <c r="T48" s="155"/>
      <c r="U48" s="155"/>
      <c r="V48" s="155"/>
      <c r="W48" s="156"/>
      <c r="X48" s="148">
        <f t="shared" si="6"/>
        <v>0</v>
      </c>
      <c r="Y48" s="157"/>
      <c r="Z48" s="157"/>
      <c r="AA48" s="157"/>
      <c r="AB48" s="158"/>
      <c r="AC48" s="157"/>
      <c r="AD48" s="158"/>
      <c r="AE48" s="112"/>
      <c r="AF48" s="116"/>
      <c r="AG48" s="116"/>
      <c r="AH48" s="116"/>
      <c r="AI48" s="116"/>
      <c r="AJ48" s="116"/>
      <c r="AK48" s="110"/>
      <c r="AL48" s="110"/>
      <c r="AM48" s="110"/>
      <c r="AN48" s="110"/>
      <c r="AO48" s="110"/>
      <c r="AP48" s="110"/>
      <c r="AQ48" s="110"/>
      <c r="AR48" s="110"/>
      <c r="AS48" s="110"/>
      <c r="AT48" s="110"/>
    </row>
    <row r="49" spans="11:46" ht="18" customHeight="1" x14ac:dyDescent="0.25">
      <c r="K49" s="1">
        <f t="shared" si="5"/>
        <v>0</v>
      </c>
      <c r="L49" s="1">
        <f t="shared" si="2"/>
        <v>0</v>
      </c>
      <c r="M49" s="1">
        <v>44</v>
      </c>
      <c r="N49" s="1">
        <f t="shared" si="3"/>
        <v>0</v>
      </c>
      <c r="O49" s="145">
        <f t="shared" si="4"/>
        <v>0</v>
      </c>
      <c r="P49" s="153"/>
      <c r="Q49" s="154"/>
      <c r="R49" s="154"/>
      <c r="S49" s="153"/>
      <c r="T49" s="155"/>
      <c r="U49" s="155"/>
      <c r="V49" s="155"/>
      <c r="W49" s="156"/>
      <c r="X49" s="148">
        <f t="shared" si="6"/>
        <v>0</v>
      </c>
      <c r="Y49" s="157"/>
      <c r="Z49" s="157"/>
      <c r="AA49" s="157"/>
      <c r="AB49" s="158"/>
      <c r="AC49" s="157"/>
      <c r="AD49" s="158"/>
      <c r="AE49" s="112"/>
      <c r="AF49" s="116"/>
      <c r="AG49" s="116"/>
      <c r="AH49" s="116"/>
      <c r="AI49" s="116"/>
      <c r="AJ49" s="116"/>
      <c r="AK49" s="110"/>
      <c r="AL49" s="110"/>
      <c r="AM49" s="110"/>
      <c r="AN49" s="110"/>
      <c r="AO49" s="110"/>
      <c r="AP49" s="110"/>
      <c r="AQ49" s="110"/>
      <c r="AR49" s="110"/>
      <c r="AS49" s="110"/>
      <c r="AT49" s="110"/>
    </row>
    <row r="50" spans="11:46" ht="18" customHeight="1" x14ac:dyDescent="0.25">
      <c r="K50" s="1">
        <f t="shared" si="5"/>
        <v>0</v>
      </c>
      <c r="L50" s="1">
        <f t="shared" si="2"/>
        <v>0</v>
      </c>
      <c r="M50" s="1">
        <v>45</v>
      </c>
      <c r="N50" s="1">
        <f t="shared" si="3"/>
        <v>0</v>
      </c>
      <c r="O50" s="145">
        <f t="shared" si="4"/>
        <v>0</v>
      </c>
      <c r="P50" s="153"/>
      <c r="Q50" s="154"/>
      <c r="R50" s="154"/>
      <c r="S50" s="153"/>
      <c r="T50" s="155"/>
      <c r="U50" s="155"/>
      <c r="V50" s="155"/>
      <c r="W50" s="156"/>
      <c r="X50" s="148">
        <f t="shared" si="6"/>
        <v>0</v>
      </c>
      <c r="Y50" s="157"/>
      <c r="Z50" s="157"/>
      <c r="AA50" s="157"/>
      <c r="AB50" s="158"/>
      <c r="AC50" s="157"/>
      <c r="AD50" s="158"/>
      <c r="AE50" s="112"/>
      <c r="AF50" s="116"/>
      <c r="AG50" s="116"/>
      <c r="AH50" s="116"/>
      <c r="AI50" s="116"/>
      <c r="AJ50" s="116"/>
      <c r="AK50" s="110"/>
      <c r="AL50" s="110"/>
      <c r="AM50" s="110"/>
      <c r="AN50" s="110"/>
      <c r="AO50" s="110"/>
      <c r="AP50" s="110"/>
      <c r="AQ50" s="110"/>
      <c r="AR50" s="110"/>
      <c r="AS50" s="110"/>
      <c r="AT50" s="110"/>
    </row>
    <row r="51" spans="11:46" ht="18" customHeight="1" x14ac:dyDescent="0.25">
      <c r="K51" s="1">
        <f t="shared" si="5"/>
        <v>0</v>
      </c>
      <c r="L51" s="1">
        <f t="shared" si="2"/>
        <v>0</v>
      </c>
      <c r="M51" s="1">
        <v>46</v>
      </c>
      <c r="N51" s="1">
        <f t="shared" si="3"/>
        <v>0</v>
      </c>
      <c r="O51" s="145">
        <f t="shared" si="4"/>
        <v>0</v>
      </c>
      <c r="P51" s="153"/>
      <c r="Q51" s="154"/>
      <c r="R51" s="154"/>
      <c r="S51" s="153"/>
      <c r="T51" s="155"/>
      <c r="U51" s="155"/>
      <c r="V51" s="155"/>
      <c r="W51" s="156"/>
      <c r="X51" s="148">
        <f t="shared" si="6"/>
        <v>0</v>
      </c>
      <c r="Y51" s="157"/>
      <c r="Z51" s="157"/>
      <c r="AA51" s="157"/>
      <c r="AB51" s="158"/>
      <c r="AC51" s="157"/>
      <c r="AD51" s="158"/>
      <c r="AE51" s="112"/>
      <c r="AF51" s="116"/>
      <c r="AG51" s="116"/>
      <c r="AH51" s="116"/>
      <c r="AI51" s="116"/>
      <c r="AJ51" s="116"/>
      <c r="AK51" s="110"/>
      <c r="AL51" s="110"/>
      <c r="AM51" s="110"/>
      <c r="AN51" s="110"/>
      <c r="AO51" s="110"/>
      <c r="AP51" s="110"/>
      <c r="AQ51" s="110"/>
      <c r="AR51" s="110"/>
      <c r="AS51" s="110"/>
      <c r="AT51" s="110"/>
    </row>
    <row r="52" spans="11:46" ht="18" customHeight="1" x14ac:dyDescent="0.25">
      <c r="K52" s="1">
        <f t="shared" si="5"/>
        <v>0</v>
      </c>
      <c r="L52" s="1">
        <f t="shared" si="2"/>
        <v>0</v>
      </c>
      <c r="M52" s="1">
        <v>47</v>
      </c>
      <c r="N52" s="1">
        <f t="shared" si="3"/>
        <v>0</v>
      </c>
      <c r="O52" s="145">
        <f t="shared" si="4"/>
        <v>0</v>
      </c>
      <c r="P52" s="153"/>
      <c r="Q52" s="154"/>
      <c r="R52" s="154"/>
      <c r="S52" s="153"/>
      <c r="T52" s="155"/>
      <c r="U52" s="155"/>
      <c r="V52" s="155"/>
      <c r="W52" s="156"/>
      <c r="X52" s="148">
        <f t="shared" si="6"/>
        <v>0</v>
      </c>
      <c r="Y52" s="157"/>
      <c r="Z52" s="157"/>
      <c r="AA52" s="157"/>
      <c r="AB52" s="158"/>
      <c r="AC52" s="157"/>
      <c r="AD52" s="158"/>
      <c r="AE52" s="112"/>
      <c r="AF52" s="116"/>
      <c r="AG52" s="116"/>
      <c r="AH52" s="116"/>
      <c r="AI52" s="116"/>
      <c r="AJ52" s="116"/>
      <c r="AK52" s="110"/>
      <c r="AL52" s="110"/>
      <c r="AM52" s="110"/>
      <c r="AN52" s="110"/>
      <c r="AO52" s="110"/>
      <c r="AP52" s="110"/>
      <c r="AQ52" s="110"/>
      <c r="AR52" s="110"/>
      <c r="AS52" s="110"/>
      <c r="AT52" s="110"/>
    </row>
    <row r="53" spans="11:46" ht="18" customHeight="1" x14ac:dyDescent="0.25">
      <c r="K53" s="1">
        <f t="shared" si="5"/>
        <v>0</v>
      </c>
      <c r="L53" s="1">
        <f t="shared" si="2"/>
        <v>0</v>
      </c>
      <c r="M53" s="1">
        <v>48</v>
      </c>
      <c r="N53" s="1">
        <f t="shared" si="3"/>
        <v>0</v>
      </c>
      <c r="O53" s="145">
        <f t="shared" si="4"/>
        <v>0</v>
      </c>
      <c r="P53" s="153"/>
      <c r="Q53" s="154"/>
      <c r="R53" s="154"/>
      <c r="S53" s="153"/>
      <c r="T53" s="155"/>
      <c r="U53" s="155"/>
      <c r="V53" s="155"/>
      <c r="W53" s="156"/>
      <c r="X53" s="148">
        <f t="shared" si="6"/>
        <v>0</v>
      </c>
      <c r="Y53" s="157"/>
      <c r="Z53" s="157"/>
      <c r="AA53" s="157"/>
      <c r="AB53" s="158"/>
      <c r="AC53" s="157"/>
      <c r="AD53" s="158"/>
      <c r="AE53" s="112"/>
      <c r="AF53" s="116"/>
      <c r="AG53" s="116"/>
      <c r="AH53" s="116"/>
      <c r="AI53" s="116"/>
      <c r="AJ53" s="116"/>
      <c r="AK53" s="110"/>
      <c r="AL53" s="110"/>
      <c r="AM53" s="110"/>
      <c r="AN53" s="110"/>
      <c r="AO53" s="110"/>
      <c r="AP53" s="110"/>
      <c r="AQ53" s="110"/>
      <c r="AR53" s="110"/>
      <c r="AS53" s="110"/>
      <c r="AT53" s="110"/>
    </row>
    <row r="54" spans="11:46" ht="18" customHeight="1" x14ac:dyDescent="0.25">
      <c r="K54" s="1">
        <f t="shared" si="5"/>
        <v>0</v>
      </c>
      <c r="L54" s="1">
        <f t="shared" si="2"/>
        <v>0</v>
      </c>
      <c r="M54" s="1">
        <v>49</v>
      </c>
      <c r="N54" s="1">
        <f t="shared" si="3"/>
        <v>0</v>
      </c>
      <c r="O54" s="145">
        <f t="shared" si="4"/>
        <v>0</v>
      </c>
      <c r="P54" s="153"/>
      <c r="Q54" s="154"/>
      <c r="R54" s="154"/>
      <c r="S54" s="153"/>
      <c r="T54" s="155"/>
      <c r="U54" s="155"/>
      <c r="V54" s="155"/>
      <c r="W54" s="156"/>
      <c r="X54" s="148">
        <f t="shared" si="6"/>
        <v>0</v>
      </c>
      <c r="Y54" s="157"/>
      <c r="Z54" s="157"/>
      <c r="AA54" s="157"/>
      <c r="AB54" s="158"/>
      <c r="AC54" s="157"/>
      <c r="AD54" s="158"/>
      <c r="AE54" s="112"/>
      <c r="AF54" s="116"/>
      <c r="AG54" s="116"/>
      <c r="AH54" s="116"/>
      <c r="AI54" s="116"/>
      <c r="AJ54" s="116"/>
      <c r="AK54" s="110"/>
      <c r="AL54" s="110"/>
      <c r="AM54" s="110"/>
      <c r="AN54" s="110"/>
      <c r="AO54" s="110"/>
      <c r="AP54" s="110"/>
      <c r="AQ54" s="110"/>
      <c r="AR54" s="110"/>
      <c r="AS54" s="110"/>
      <c r="AT54" s="110"/>
    </row>
    <row r="55" spans="11:46" ht="18" customHeight="1" x14ac:dyDescent="0.25">
      <c r="K55" s="1">
        <f t="shared" si="5"/>
        <v>0</v>
      </c>
      <c r="L55" s="1">
        <f t="shared" si="2"/>
        <v>0</v>
      </c>
      <c r="M55" s="1">
        <v>50</v>
      </c>
      <c r="N55" s="1">
        <f t="shared" si="3"/>
        <v>0</v>
      </c>
      <c r="O55" s="145">
        <f t="shared" si="4"/>
        <v>0</v>
      </c>
      <c r="P55" s="153"/>
      <c r="Q55" s="154"/>
      <c r="R55" s="154"/>
      <c r="S55" s="153"/>
      <c r="T55" s="155"/>
      <c r="U55" s="155"/>
      <c r="V55" s="155"/>
      <c r="W55" s="156"/>
      <c r="X55" s="148">
        <f t="shared" si="6"/>
        <v>0</v>
      </c>
      <c r="Y55" s="157"/>
      <c r="Z55" s="157"/>
      <c r="AA55" s="157"/>
      <c r="AB55" s="158"/>
      <c r="AC55" s="157"/>
      <c r="AD55" s="158"/>
      <c r="AE55" s="112"/>
      <c r="AF55" s="116"/>
      <c r="AG55" s="116"/>
      <c r="AH55" s="116"/>
      <c r="AI55" s="116"/>
      <c r="AJ55" s="116"/>
      <c r="AK55" s="110"/>
      <c r="AL55" s="110"/>
      <c r="AM55" s="110"/>
      <c r="AN55" s="110"/>
      <c r="AO55" s="110"/>
      <c r="AP55" s="110"/>
      <c r="AQ55" s="110"/>
      <c r="AR55" s="110"/>
      <c r="AS55" s="110"/>
      <c r="AT55" s="110"/>
    </row>
    <row r="56" spans="11:46" ht="18" customHeight="1" x14ac:dyDescent="0.25">
      <c r="K56" s="1">
        <f t="shared" si="5"/>
        <v>0</v>
      </c>
      <c r="L56" s="1">
        <f t="shared" si="2"/>
        <v>0</v>
      </c>
      <c r="M56" s="1">
        <v>51</v>
      </c>
      <c r="N56" s="1">
        <f t="shared" si="3"/>
        <v>0</v>
      </c>
      <c r="O56" s="145">
        <f t="shared" si="4"/>
        <v>0</v>
      </c>
      <c r="P56" s="153"/>
      <c r="Q56" s="154"/>
      <c r="R56" s="154"/>
      <c r="S56" s="153"/>
      <c r="T56" s="155"/>
      <c r="U56" s="155"/>
      <c r="V56" s="155"/>
      <c r="W56" s="156"/>
      <c r="X56" s="148">
        <f t="shared" si="6"/>
        <v>0</v>
      </c>
      <c r="Y56" s="157"/>
      <c r="Z56" s="157"/>
      <c r="AA56" s="157"/>
      <c r="AB56" s="158"/>
      <c r="AC56" s="157"/>
      <c r="AD56" s="158"/>
      <c r="AE56" s="112"/>
      <c r="AF56" s="116"/>
      <c r="AG56" s="116"/>
      <c r="AH56" s="116"/>
      <c r="AI56" s="116"/>
      <c r="AJ56" s="116"/>
      <c r="AK56" s="110"/>
      <c r="AL56" s="110"/>
      <c r="AM56" s="110"/>
      <c r="AN56" s="110"/>
      <c r="AO56" s="110"/>
      <c r="AP56" s="110"/>
      <c r="AQ56" s="110"/>
      <c r="AR56" s="110"/>
      <c r="AS56" s="110"/>
      <c r="AT56" s="110"/>
    </row>
    <row r="57" spans="11:46" ht="18" customHeight="1" x14ac:dyDescent="0.25">
      <c r="K57" s="1">
        <f t="shared" si="5"/>
        <v>0</v>
      </c>
      <c r="L57" s="1">
        <f t="shared" si="2"/>
        <v>0</v>
      </c>
      <c r="M57" s="1">
        <v>52</v>
      </c>
      <c r="N57" s="1">
        <f t="shared" si="3"/>
        <v>0</v>
      </c>
      <c r="O57" s="145">
        <f t="shared" si="4"/>
        <v>0</v>
      </c>
      <c r="P57" s="153"/>
      <c r="Q57" s="154"/>
      <c r="R57" s="154"/>
      <c r="S57" s="153"/>
      <c r="T57" s="155"/>
      <c r="U57" s="155"/>
      <c r="V57" s="155"/>
      <c r="W57" s="156"/>
      <c r="X57" s="148">
        <f t="shared" si="6"/>
        <v>0</v>
      </c>
      <c r="Y57" s="157"/>
      <c r="Z57" s="157"/>
      <c r="AA57" s="157"/>
      <c r="AB57" s="158"/>
      <c r="AC57" s="157"/>
      <c r="AD57" s="158"/>
      <c r="AE57" s="112"/>
      <c r="AF57" s="116"/>
      <c r="AG57" s="116"/>
      <c r="AH57" s="116"/>
      <c r="AI57" s="116"/>
      <c r="AJ57" s="116"/>
      <c r="AK57" s="110"/>
      <c r="AL57" s="110"/>
      <c r="AM57" s="110"/>
      <c r="AN57" s="110"/>
      <c r="AO57" s="110"/>
      <c r="AP57" s="110"/>
      <c r="AQ57" s="110"/>
      <c r="AR57" s="110"/>
      <c r="AS57" s="110"/>
      <c r="AT57" s="110"/>
    </row>
    <row r="58" spans="11:46" ht="18" customHeight="1" x14ac:dyDescent="0.25">
      <c r="K58" s="1">
        <f t="shared" si="5"/>
        <v>0</v>
      </c>
      <c r="L58" s="1">
        <f t="shared" si="2"/>
        <v>0</v>
      </c>
      <c r="M58" s="1">
        <v>53</v>
      </c>
      <c r="N58" s="1">
        <f t="shared" si="3"/>
        <v>0</v>
      </c>
      <c r="O58" s="145">
        <f t="shared" si="4"/>
        <v>0</v>
      </c>
      <c r="P58" s="153"/>
      <c r="Q58" s="154"/>
      <c r="R58" s="154"/>
      <c r="S58" s="153"/>
      <c r="T58" s="155"/>
      <c r="U58" s="155"/>
      <c r="V58" s="155"/>
      <c r="W58" s="156"/>
      <c r="X58" s="148">
        <f t="shared" si="6"/>
        <v>0</v>
      </c>
      <c r="Y58" s="157"/>
      <c r="Z58" s="157"/>
      <c r="AA58" s="157"/>
      <c r="AB58" s="158"/>
      <c r="AC58" s="157"/>
      <c r="AD58" s="158"/>
      <c r="AE58" s="112"/>
      <c r="AF58" s="116"/>
      <c r="AG58" s="116"/>
      <c r="AH58" s="116"/>
      <c r="AI58" s="116"/>
      <c r="AJ58" s="116"/>
      <c r="AK58" s="110"/>
      <c r="AL58" s="110"/>
      <c r="AM58" s="110"/>
      <c r="AN58" s="110"/>
      <c r="AO58" s="110"/>
      <c r="AP58" s="110"/>
      <c r="AQ58" s="110"/>
      <c r="AR58" s="110"/>
      <c r="AS58" s="110"/>
      <c r="AT58" s="110"/>
    </row>
    <row r="59" spans="11:46" ht="18" customHeight="1" x14ac:dyDescent="0.25">
      <c r="K59" s="1">
        <f t="shared" si="5"/>
        <v>0</v>
      </c>
      <c r="L59" s="1">
        <f t="shared" si="2"/>
        <v>0</v>
      </c>
      <c r="M59" s="1">
        <v>54</v>
      </c>
      <c r="N59" s="1">
        <f t="shared" si="3"/>
        <v>0</v>
      </c>
      <c r="O59" s="145">
        <f t="shared" si="4"/>
        <v>0</v>
      </c>
      <c r="P59" s="153"/>
      <c r="Q59" s="154"/>
      <c r="R59" s="154"/>
      <c r="S59" s="153"/>
      <c r="T59" s="155"/>
      <c r="U59" s="155"/>
      <c r="V59" s="155"/>
      <c r="W59" s="156"/>
      <c r="X59" s="148">
        <f t="shared" si="6"/>
        <v>0</v>
      </c>
      <c r="Y59" s="157"/>
      <c r="Z59" s="157"/>
      <c r="AA59" s="157"/>
      <c r="AB59" s="158"/>
      <c r="AC59" s="157"/>
      <c r="AD59" s="158"/>
      <c r="AE59" s="112"/>
      <c r="AF59" s="116"/>
      <c r="AG59" s="116"/>
      <c r="AH59" s="116"/>
      <c r="AI59" s="116"/>
      <c r="AJ59" s="116"/>
      <c r="AK59" s="110"/>
      <c r="AL59" s="110"/>
      <c r="AM59" s="110"/>
      <c r="AN59" s="110"/>
      <c r="AO59" s="110"/>
      <c r="AP59" s="110"/>
      <c r="AQ59" s="110"/>
      <c r="AR59" s="110"/>
      <c r="AS59" s="110"/>
      <c r="AT59" s="110"/>
    </row>
    <row r="60" spans="11:46" ht="18" customHeight="1" x14ac:dyDescent="0.25">
      <c r="K60" s="1">
        <f t="shared" si="5"/>
        <v>0</v>
      </c>
      <c r="L60" s="1">
        <f t="shared" si="2"/>
        <v>0</v>
      </c>
      <c r="M60" s="1">
        <v>55</v>
      </c>
      <c r="N60" s="1">
        <f t="shared" si="3"/>
        <v>0</v>
      </c>
      <c r="O60" s="145">
        <f t="shared" si="4"/>
        <v>0</v>
      </c>
      <c r="P60" s="153"/>
      <c r="Q60" s="154"/>
      <c r="R60" s="154"/>
      <c r="S60" s="153"/>
      <c r="T60" s="155"/>
      <c r="U60" s="155"/>
      <c r="V60" s="155"/>
      <c r="W60" s="156"/>
      <c r="X60" s="148">
        <f t="shared" si="6"/>
        <v>0</v>
      </c>
      <c r="Y60" s="157"/>
      <c r="Z60" s="157"/>
      <c r="AA60" s="157"/>
      <c r="AB60" s="158"/>
      <c r="AC60" s="157"/>
      <c r="AD60" s="158"/>
      <c r="AE60" s="112"/>
      <c r="AF60" s="116"/>
      <c r="AG60" s="116"/>
      <c r="AH60" s="116"/>
      <c r="AI60" s="116"/>
      <c r="AJ60" s="116"/>
      <c r="AK60" s="110"/>
      <c r="AL60" s="110"/>
      <c r="AM60" s="110"/>
      <c r="AN60" s="110"/>
      <c r="AO60" s="110"/>
      <c r="AP60" s="110"/>
      <c r="AQ60" s="110"/>
      <c r="AR60" s="110"/>
      <c r="AS60" s="110"/>
      <c r="AT60" s="110"/>
    </row>
    <row r="61" spans="11:46" ht="18" customHeight="1" x14ac:dyDescent="0.25">
      <c r="K61" s="1">
        <f t="shared" si="5"/>
        <v>0</v>
      </c>
      <c r="L61" s="1">
        <f t="shared" si="2"/>
        <v>0</v>
      </c>
      <c r="M61" s="1">
        <v>56</v>
      </c>
      <c r="N61" s="1">
        <f t="shared" si="3"/>
        <v>0</v>
      </c>
      <c r="O61" s="145">
        <f t="shared" si="4"/>
        <v>0</v>
      </c>
      <c r="P61" s="153"/>
      <c r="Q61" s="154"/>
      <c r="R61" s="154"/>
      <c r="S61" s="153"/>
      <c r="T61" s="155"/>
      <c r="U61" s="155"/>
      <c r="V61" s="155"/>
      <c r="W61" s="156"/>
      <c r="X61" s="148">
        <f t="shared" si="6"/>
        <v>0</v>
      </c>
      <c r="Y61" s="157"/>
      <c r="Z61" s="157"/>
      <c r="AA61" s="157"/>
      <c r="AB61" s="158"/>
      <c r="AC61" s="157"/>
      <c r="AD61" s="158"/>
      <c r="AE61" s="112"/>
      <c r="AF61" s="116"/>
      <c r="AG61" s="116"/>
      <c r="AH61" s="116"/>
      <c r="AI61" s="116"/>
      <c r="AJ61" s="116"/>
      <c r="AK61" s="110"/>
      <c r="AL61" s="110"/>
      <c r="AM61" s="110"/>
      <c r="AN61" s="110"/>
      <c r="AO61" s="110"/>
      <c r="AP61" s="110"/>
      <c r="AQ61" s="110"/>
      <c r="AR61" s="110"/>
      <c r="AS61" s="110"/>
      <c r="AT61" s="110"/>
    </row>
    <row r="62" spans="11:46" ht="18" customHeight="1" x14ac:dyDescent="0.25">
      <c r="K62" s="1">
        <f t="shared" si="5"/>
        <v>0</v>
      </c>
      <c r="L62" s="1">
        <f t="shared" si="2"/>
        <v>0</v>
      </c>
      <c r="M62" s="1">
        <v>57</v>
      </c>
      <c r="N62" s="1">
        <f t="shared" si="3"/>
        <v>0</v>
      </c>
      <c r="O62" s="145">
        <f t="shared" si="4"/>
        <v>0</v>
      </c>
      <c r="P62" s="153"/>
      <c r="Q62" s="154"/>
      <c r="R62" s="154"/>
      <c r="S62" s="153"/>
      <c r="T62" s="155"/>
      <c r="U62" s="155"/>
      <c r="V62" s="155"/>
      <c r="W62" s="156"/>
      <c r="X62" s="148">
        <f t="shared" si="6"/>
        <v>0</v>
      </c>
      <c r="Y62" s="157"/>
      <c r="Z62" s="157"/>
      <c r="AA62" s="157"/>
      <c r="AB62" s="158"/>
      <c r="AC62" s="157"/>
      <c r="AD62" s="158"/>
      <c r="AE62" s="112"/>
      <c r="AF62" s="116"/>
      <c r="AG62" s="116"/>
      <c r="AH62" s="116"/>
      <c r="AI62" s="116"/>
      <c r="AJ62" s="116"/>
      <c r="AK62" s="110"/>
      <c r="AL62" s="110"/>
      <c r="AM62" s="110"/>
      <c r="AN62" s="110"/>
      <c r="AO62" s="110"/>
      <c r="AP62" s="110"/>
      <c r="AQ62" s="110"/>
      <c r="AR62" s="110"/>
      <c r="AS62" s="110"/>
      <c r="AT62" s="110"/>
    </row>
    <row r="63" spans="11:46" ht="18" customHeight="1" x14ac:dyDescent="0.25">
      <c r="K63" s="1">
        <f t="shared" si="5"/>
        <v>0</v>
      </c>
      <c r="L63" s="1">
        <f t="shared" si="2"/>
        <v>0</v>
      </c>
      <c r="M63" s="1">
        <v>58</v>
      </c>
      <c r="N63" s="1">
        <f t="shared" si="3"/>
        <v>0</v>
      </c>
      <c r="O63" s="145">
        <f t="shared" si="4"/>
        <v>0</v>
      </c>
      <c r="P63" s="153"/>
      <c r="Q63" s="154"/>
      <c r="R63" s="154"/>
      <c r="S63" s="153"/>
      <c r="T63" s="155"/>
      <c r="U63" s="155"/>
      <c r="V63" s="155"/>
      <c r="W63" s="156"/>
      <c r="X63" s="148">
        <f t="shared" si="6"/>
        <v>0</v>
      </c>
      <c r="Y63" s="157"/>
      <c r="Z63" s="157"/>
      <c r="AA63" s="157"/>
      <c r="AB63" s="158"/>
      <c r="AC63" s="157"/>
      <c r="AD63" s="158"/>
      <c r="AE63" s="112"/>
      <c r="AF63" s="116"/>
      <c r="AG63" s="116"/>
      <c r="AH63" s="116"/>
      <c r="AI63" s="116"/>
      <c r="AJ63" s="116"/>
      <c r="AK63" s="110"/>
      <c r="AL63" s="110"/>
      <c r="AM63" s="110"/>
      <c r="AN63" s="110"/>
      <c r="AO63" s="110"/>
      <c r="AP63" s="110"/>
      <c r="AQ63" s="110"/>
      <c r="AR63" s="110"/>
      <c r="AS63" s="110"/>
      <c r="AT63" s="110"/>
    </row>
    <row r="64" spans="11:46" ht="18" customHeight="1" x14ac:dyDescent="0.25">
      <c r="K64" s="1">
        <f t="shared" si="5"/>
        <v>0</v>
      </c>
      <c r="L64" s="1">
        <f t="shared" si="2"/>
        <v>0</v>
      </c>
      <c r="M64" s="1">
        <v>59</v>
      </c>
      <c r="N64" s="1">
        <f t="shared" si="3"/>
        <v>0</v>
      </c>
      <c r="O64" s="145">
        <f t="shared" si="4"/>
        <v>0</v>
      </c>
      <c r="P64" s="153"/>
      <c r="Q64" s="154"/>
      <c r="R64" s="154"/>
      <c r="S64" s="153"/>
      <c r="T64" s="155"/>
      <c r="U64" s="155"/>
      <c r="V64" s="155"/>
      <c r="W64" s="156"/>
      <c r="X64" s="148">
        <f t="shared" si="6"/>
        <v>0</v>
      </c>
      <c r="Y64" s="157"/>
      <c r="Z64" s="157"/>
      <c r="AA64" s="157"/>
      <c r="AB64" s="158"/>
      <c r="AC64" s="157"/>
      <c r="AD64" s="158"/>
      <c r="AE64" s="112"/>
      <c r="AF64" s="116"/>
      <c r="AG64" s="116"/>
      <c r="AH64" s="116"/>
      <c r="AI64" s="116"/>
      <c r="AJ64" s="116"/>
      <c r="AK64" s="110"/>
      <c r="AL64" s="110"/>
      <c r="AM64" s="110"/>
      <c r="AN64" s="110"/>
      <c r="AO64" s="110"/>
      <c r="AP64" s="110"/>
      <c r="AQ64" s="110"/>
      <c r="AR64" s="110"/>
      <c r="AS64" s="110"/>
      <c r="AT64" s="110"/>
    </row>
    <row r="65" spans="11:46" ht="18" customHeight="1" x14ac:dyDescent="0.25">
      <c r="K65" s="1">
        <f t="shared" si="5"/>
        <v>0</v>
      </c>
      <c r="L65" s="1">
        <f t="shared" si="2"/>
        <v>0</v>
      </c>
      <c r="M65" s="1">
        <v>60</v>
      </c>
      <c r="N65" s="1">
        <f t="shared" si="3"/>
        <v>0</v>
      </c>
      <c r="O65" s="145">
        <f t="shared" si="4"/>
        <v>0</v>
      </c>
      <c r="P65" s="153"/>
      <c r="Q65" s="154"/>
      <c r="R65" s="154"/>
      <c r="S65" s="153"/>
      <c r="T65" s="155"/>
      <c r="U65" s="155"/>
      <c r="V65" s="155"/>
      <c r="W65" s="156"/>
      <c r="X65" s="148">
        <f t="shared" si="6"/>
        <v>0</v>
      </c>
      <c r="Y65" s="157"/>
      <c r="Z65" s="157"/>
      <c r="AA65" s="157"/>
      <c r="AB65" s="158"/>
      <c r="AC65" s="157"/>
      <c r="AD65" s="158"/>
      <c r="AE65" s="112"/>
      <c r="AF65" s="116"/>
      <c r="AG65" s="116"/>
      <c r="AH65" s="116"/>
      <c r="AI65" s="116"/>
      <c r="AJ65" s="116"/>
      <c r="AK65" s="110"/>
      <c r="AL65" s="110"/>
      <c r="AM65" s="110"/>
      <c r="AN65" s="110"/>
      <c r="AO65" s="110"/>
      <c r="AP65" s="110"/>
      <c r="AQ65" s="110"/>
      <c r="AR65" s="110"/>
      <c r="AS65" s="110"/>
      <c r="AT65" s="110"/>
    </row>
    <row r="66" spans="11:46" ht="18" customHeight="1" x14ac:dyDescent="0.25">
      <c r="K66" s="1">
        <f t="shared" si="5"/>
        <v>0</v>
      </c>
      <c r="L66" s="1">
        <f t="shared" si="2"/>
        <v>0</v>
      </c>
      <c r="M66" s="1">
        <v>61</v>
      </c>
      <c r="N66" s="1">
        <f t="shared" si="3"/>
        <v>0</v>
      </c>
      <c r="O66" s="145">
        <f t="shared" si="4"/>
        <v>0</v>
      </c>
      <c r="P66" s="153"/>
      <c r="Q66" s="154"/>
      <c r="R66" s="154"/>
      <c r="S66" s="153"/>
      <c r="T66" s="155"/>
      <c r="U66" s="155"/>
      <c r="V66" s="155"/>
      <c r="W66" s="156"/>
      <c r="X66" s="148">
        <f t="shared" si="6"/>
        <v>0</v>
      </c>
      <c r="Y66" s="157"/>
      <c r="Z66" s="157"/>
      <c r="AA66" s="157"/>
      <c r="AB66" s="158"/>
      <c r="AC66" s="157"/>
      <c r="AD66" s="158"/>
      <c r="AE66" s="112"/>
      <c r="AF66" s="116"/>
      <c r="AG66" s="116"/>
      <c r="AH66" s="116"/>
      <c r="AI66" s="116"/>
      <c r="AJ66" s="116"/>
      <c r="AK66" s="110"/>
      <c r="AL66" s="110"/>
      <c r="AM66" s="110"/>
      <c r="AN66" s="110"/>
      <c r="AO66" s="110"/>
      <c r="AP66" s="110"/>
      <c r="AQ66" s="110"/>
      <c r="AR66" s="110"/>
      <c r="AS66" s="110"/>
      <c r="AT66" s="110"/>
    </row>
    <row r="67" spans="11:46" ht="18" customHeight="1" x14ac:dyDescent="0.25">
      <c r="K67" s="1">
        <f t="shared" si="5"/>
        <v>0</v>
      </c>
      <c r="L67" s="1">
        <f t="shared" si="2"/>
        <v>0</v>
      </c>
      <c r="M67" s="1">
        <v>62</v>
      </c>
      <c r="N67" s="1">
        <f t="shared" si="3"/>
        <v>0</v>
      </c>
      <c r="O67" s="145">
        <f t="shared" si="4"/>
        <v>0</v>
      </c>
      <c r="P67" s="153"/>
      <c r="Q67" s="154"/>
      <c r="R67" s="154"/>
      <c r="S67" s="153"/>
      <c r="T67" s="155"/>
      <c r="U67" s="155"/>
      <c r="V67" s="155"/>
      <c r="W67" s="156"/>
      <c r="X67" s="148">
        <f t="shared" si="6"/>
        <v>0</v>
      </c>
      <c r="Y67" s="157"/>
      <c r="Z67" s="157"/>
      <c r="AA67" s="157"/>
      <c r="AB67" s="158"/>
      <c r="AC67" s="157"/>
      <c r="AD67" s="158"/>
      <c r="AE67" s="112"/>
      <c r="AF67" s="116"/>
      <c r="AG67" s="116"/>
      <c r="AH67" s="116"/>
      <c r="AI67" s="116"/>
      <c r="AJ67" s="116"/>
      <c r="AK67" s="110"/>
      <c r="AL67" s="110"/>
      <c r="AM67" s="110"/>
      <c r="AN67" s="110"/>
      <c r="AO67" s="110"/>
      <c r="AP67" s="110"/>
      <c r="AQ67" s="110"/>
      <c r="AR67" s="110"/>
      <c r="AS67" s="110"/>
      <c r="AT67" s="110"/>
    </row>
    <row r="68" spans="11:46" ht="18" customHeight="1" x14ac:dyDescent="0.25">
      <c r="K68" s="1">
        <f t="shared" si="5"/>
        <v>0</v>
      </c>
      <c r="L68" s="1">
        <f t="shared" si="2"/>
        <v>0</v>
      </c>
      <c r="M68" s="1">
        <v>63</v>
      </c>
      <c r="N68" s="1">
        <f t="shared" si="3"/>
        <v>0</v>
      </c>
      <c r="O68" s="145">
        <f t="shared" si="4"/>
        <v>0</v>
      </c>
      <c r="P68" s="153"/>
      <c r="Q68" s="154"/>
      <c r="R68" s="154"/>
      <c r="S68" s="153"/>
      <c r="T68" s="155"/>
      <c r="U68" s="155"/>
      <c r="V68" s="155"/>
      <c r="W68" s="156"/>
      <c r="X68" s="148">
        <f t="shared" si="6"/>
        <v>0</v>
      </c>
      <c r="Y68" s="157"/>
      <c r="Z68" s="157"/>
      <c r="AA68" s="157"/>
      <c r="AB68" s="158"/>
      <c r="AC68" s="157"/>
      <c r="AD68" s="158"/>
      <c r="AE68" s="112"/>
      <c r="AF68" s="116"/>
      <c r="AG68" s="116"/>
      <c r="AH68" s="116"/>
      <c r="AI68" s="116"/>
      <c r="AJ68" s="116"/>
      <c r="AK68" s="110"/>
      <c r="AL68" s="110"/>
      <c r="AM68" s="110"/>
      <c r="AN68" s="110"/>
      <c r="AO68" s="110"/>
      <c r="AP68" s="110"/>
      <c r="AQ68" s="110"/>
      <c r="AR68" s="110"/>
      <c r="AS68" s="110"/>
      <c r="AT68" s="110"/>
    </row>
    <row r="69" spans="11:46" ht="18" customHeight="1" x14ac:dyDescent="0.25">
      <c r="K69" s="1">
        <f t="shared" si="5"/>
        <v>0</v>
      </c>
      <c r="L69" s="1">
        <f t="shared" si="2"/>
        <v>0</v>
      </c>
      <c r="M69" s="1">
        <v>64</v>
      </c>
      <c r="N69" s="1">
        <f t="shared" si="3"/>
        <v>0</v>
      </c>
      <c r="O69" s="145">
        <f t="shared" si="4"/>
        <v>0</v>
      </c>
      <c r="P69" s="153"/>
      <c r="Q69" s="154"/>
      <c r="R69" s="154"/>
      <c r="S69" s="153"/>
      <c r="T69" s="155"/>
      <c r="U69" s="155"/>
      <c r="V69" s="155"/>
      <c r="W69" s="156"/>
      <c r="X69" s="148">
        <f t="shared" si="6"/>
        <v>0</v>
      </c>
      <c r="Y69" s="157"/>
      <c r="Z69" s="157"/>
      <c r="AA69" s="157"/>
      <c r="AB69" s="158"/>
      <c r="AC69" s="157"/>
      <c r="AD69" s="158"/>
      <c r="AE69" s="112"/>
      <c r="AF69" s="116"/>
      <c r="AG69" s="116"/>
      <c r="AH69" s="116"/>
      <c r="AI69" s="116"/>
      <c r="AJ69" s="116"/>
      <c r="AK69" s="110"/>
      <c r="AL69" s="110"/>
      <c r="AM69" s="110"/>
      <c r="AN69" s="110"/>
      <c r="AO69" s="110"/>
      <c r="AP69" s="110"/>
      <c r="AQ69" s="110"/>
      <c r="AR69" s="110"/>
      <c r="AS69" s="110"/>
      <c r="AT69" s="110"/>
    </row>
    <row r="70" spans="11:46" ht="18" customHeight="1" x14ac:dyDescent="0.25">
      <c r="K70" s="1">
        <f t="shared" ref="K70:K101" si="7">IFERROR(IF(AK70="YES",O70,0),0)</f>
        <v>0</v>
      </c>
      <c r="L70" s="1">
        <f t="shared" si="2"/>
        <v>0</v>
      </c>
      <c r="M70" s="1">
        <v>65</v>
      </c>
      <c r="N70" s="1">
        <f t="shared" si="3"/>
        <v>0</v>
      </c>
      <c r="O70" s="145">
        <f t="shared" si="4"/>
        <v>0</v>
      </c>
      <c r="P70" s="153"/>
      <c r="Q70" s="154"/>
      <c r="R70" s="154"/>
      <c r="S70" s="153"/>
      <c r="T70" s="155"/>
      <c r="U70" s="155"/>
      <c r="V70" s="155"/>
      <c r="W70" s="156"/>
      <c r="X70" s="148">
        <f t="shared" si="6"/>
        <v>0</v>
      </c>
      <c r="Y70" s="157"/>
      <c r="Z70" s="157"/>
      <c r="AA70" s="157"/>
      <c r="AB70" s="158"/>
      <c r="AC70" s="157"/>
      <c r="AD70" s="158"/>
      <c r="AE70" s="112"/>
      <c r="AF70" s="116"/>
      <c r="AG70" s="116"/>
      <c r="AH70" s="116"/>
      <c r="AI70" s="116"/>
      <c r="AJ70" s="116"/>
      <c r="AK70" s="110"/>
      <c r="AL70" s="110"/>
      <c r="AM70" s="110"/>
      <c r="AN70" s="110"/>
      <c r="AO70" s="110"/>
      <c r="AP70" s="110"/>
      <c r="AQ70" s="110"/>
      <c r="AR70" s="110"/>
      <c r="AS70" s="110"/>
      <c r="AT70" s="110"/>
    </row>
    <row r="71" spans="11:46" ht="18" customHeight="1" x14ac:dyDescent="0.25">
      <c r="K71" s="1">
        <f t="shared" si="7"/>
        <v>0</v>
      </c>
      <c r="L71" s="1">
        <f t="shared" ref="L71:L134" si="8">IFERROR(IF(O71&gt;=1,(IF(MOD(O71,2)&gt;=1,1,2)),0),0)</f>
        <v>0</v>
      </c>
      <c r="M71" s="1">
        <v>66</v>
      </c>
      <c r="N71" s="1">
        <f t="shared" ref="N71:N134" si="9">COUNTA(P71:R71)</f>
        <v>0</v>
      </c>
      <c r="O71" s="145">
        <f t="shared" ref="O71:O134" si="10">IFERROR(IF(N71=3,M71,0),0)</f>
        <v>0</v>
      </c>
      <c r="P71" s="153"/>
      <c r="Q71" s="154"/>
      <c r="R71" s="154"/>
      <c r="S71" s="153"/>
      <c r="T71" s="155"/>
      <c r="U71" s="155"/>
      <c r="V71" s="155"/>
      <c r="W71" s="156"/>
      <c r="X71" s="148">
        <f t="shared" ref="X71:X134" si="11">IFERROR(IF(W71&gt;=$M$4,ROUNDDOWN(DAYS360(W71,$F$2,0)/360,0),0),0)</f>
        <v>0</v>
      </c>
      <c r="Y71" s="157"/>
      <c r="Z71" s="157"/>
      <c r="AA71" s="157"/>
      <c r="AB71" s="158"/>
      <c r="AC71" s="157"/>
      <c r="AD71" s="158"/>
      <c r="AE71" s="112"/>
      <c r="AF71" s="116"/>
      <c r="AG71" s="116"/>
      <c r="AH71" s="116"/>
      <c r="AI71" s="116"/>
      <c r="AJ71" s="116"/>
      <c r="AK71" s="110"/>
      <c r="AL71" s="110"/>
      <c r="AM71" s="110"/>
      <c r="AN71" s="110"/>
      <c r="AO71" s="110"/>
      <c r="AP71" s="110"/>
      <c r="AQ71" s="110"/>
      <c r="AR71" s="110"/>
      <c r="AS71" s="110"/>
      <c r="AT71" s="110"/>
    </row>
    <row r="72" spans="11:46" ht="18" customHeight="1" x14ac:dyDescent="0.25">
      <c r="K72" s="1">
        <f t="shared" si="7"/>
        <v>0</v>
      </c>
      <c r="L72" s="1">
        <f t="shared" si="8"/>
        <v>0</v>
      </c>
      <c r="M72" s="1">
        <v>67</v>
      </c>
      <c r="N72" s="1">
        <f t="shared" si="9"/>
        <v>0</v>
      </c>
      <c r="O72" s="145">
        <f t="shared" si="10"/>
        <v>0</v>
      </c>
      <c r="P72" s="153"/>
      <c r="Q72" s="154"/>
      <c r="R72" s="154"/>
      <c r="S72" s="153"/>
      <c r="T72" s="155"/>
      <c r="U72" s="155"/>
      <c r="V72" s="155"/>
      <c r="W72" s="156"/>
      <c r="X72" s="148">
        <f t="shared" si="11"/>
        <v>0</v>
      </c>
      <c r="Y72" s="157"/>
      <c r="Z72" s="157"/>
      <c r="AA72" s="157"/>
      <c r="AB72" s="158"/>
      <c r="AC72" s="157"/>
      <c r="AD72" s="158"/>
      <c r="AE72" s="112"/>
      <c r="AF72" s="116"/>
      <c r="AG72" s="116"/>
      <c r="AH72" s="116"/>
      <c r="AI72" s="116"/>
      <c r="AJ72" s="116"/>
      <c r="AK72" s="110"/>
      <c r="AL72" s="110"/>
      <c r="AM72" s="110"/>
      <c r="AN72" s="110"/>
      <c r="AO72" s="110"/>
      <c r="AP72" s="110"/>
      <c r="AQ72" s="110"/>
      <c r="AR72" s="110"/>
      <c r="AS72" s="110"/>
      <c r="AT72" s="110"/>
    </row>
    <row r="73" spans="11:46" ht="18" customHeight="1" x14ac:dyDescent="0.25">
      <c r="K73" s="1">
        <f t="shared" si="7"/>
        <v>0</v>
      </c>
      <c r="L73" s="1">
        <f t="shared" si="8"/>
        <v>0</v>
      </c>
      <c r="M73" s="1">
        <v>68</v>
      </c>
      <c r="N73" s="1">
        <f t="shared" si="9"/>
        <v>0</v>
      </c>
      <c r="O73" s="145">
        <f t="shared" si="10"/>
        <v>0</v>
      </c>
      <c r="P73" s="153"/>
      <c r="Q73" s="154"/>
      <c r="R73" s="154"/>
      <c r="S73" s="153"/>
      <c r="T73" s="155"/>
      <c r="U73" s="155"/>
      <c r="V73" s="155"/>
      <c r="W73" s="156"/>
      <c r="X73" s="148">
        <f t="shared" si="11"/>
        <v>0</v>
      </c>
      <c r="Y73" s="157"/>
      <c r="Z73" s="157"/>
      <c r="AA73" s="157"/>
      <c r="AB73" s="158"/>
      <c r="AC73" s="157"/>
      <c r="AD73" s="158"/>
      <c r="AE73" s="112"/>
      <c r="AF73" s="116"/>
      <c r="AG73" s="116"/>
      <c r="AH73" s="116"/>
      <c r="AI73" s="116"/>
      <c r="AJ73" s="116"/>
      <c r="AK73" s="110"/>
      <c r="AL73" s="110"/>
      <c r="AM73" s="110"/>
      <c r="AN73" s="110"/>
      <c r="AO73" s="110"/>
      <c r="AP73" s="110"/>
      <c r="AQ73" s="110"/>
      <c r="AR73" s="110"/>
      <c r="AS73" s="110"/>
      <c r="AT73" s="110"/>
    </row>
    <row r="74" spans="11:46" ht="18" customHeight="1" x14ac:dyDescent="0.25">
      <c r="K74" s="1">
        <f t="shared" si="7"/>
        <v>0</v>
      </c>
      <c r="L74" s="1">
        <f t="shared" si="8"/>
        <v>0</v>
      </c>
      <c r="M74" s="1">
        <v>69</v>
      </c>
      <c r="N74" s="1">
        <f t="shared" si="9"/>
        <v>0</v>
      </c>
      <c r="O74" s="145">
        <f t="shared" si="10"/>
        <v>0</v>
      </c>
      <c r="P74" s="153"/>
      <c r="Q74" s="154"/>
      <c r="R74" s="154"/>
      <c r="S74" s="153"/>
      <c r="T74" s="155"/>
      <c r="U74" s="155"/>
      <c r="V74" s="155"/>
      <c r="W74" s="156"/>
      <c r="X74" s="148">
        <f t="shared" si="11"/>
        <v>0</v>
      </c>
      <c r="Y74" s="157"/>
      <c r="Z74" s="157"/>
      <c r="AA74" s="157"/>
      <c r="AB74" s="158"/>
      <c r="AC74" s="157"/>
      <c r="AD74" s="158"/>
      <c r="AE74" s="112"/>
      <c r="AF74" s="116"/>
      <c r="AG74" s="116"/>
      <c r="AH74" s="116"/>
      <c r="AI74" s="116"/>
      <c r="AJ74" s="116"/>
      <c r="AK74" s="110"/>
      <c r="AL74" s="110"/>
      <c r="AM74" s="110"/>
      <c r="AN74" s="110"/>
      <c r="AO74" s="110"/>
      <c r="AP74" s="110"/>
      <c r="AQ74" s="110"/>
      <c r="AR74" s="110"/>
      <c r="AS74" s="110"/>
      <c r="AT74" s="110"/>
    </row>
    <row r="75" spans="11:46" ht="18" customHeight="1" x14ac:dyDescent="0.25">
      <c r="K75" s="1">
        <f t="shared" si="7"/>
        <v>0</v>
      </c>
      <c r="L75" s="1">
        <f t="shared" si="8"/>
        <v>0</v>
      </c>
      <c r="M75" s="1">
        <v>70</v>
      </c>
      <c r="N75" s="1">
        <f t="shared" si="9"/>
        <v>0</v>
      </c>
      <c r="O75" s="145">
        <f t="shared" si="10"/>
        <v>0</v>
      </c>
      <c r="P75" s="153"/>
      <c r="Q75" s="154"/>
      <c r="R75" s="154"/>
      <c r="S75" s="153"/>
      <c r="T75" s="155"/>
      <c r="U75" s="155"/>
      <c r="V75" s="155"/>
      <c r="W75" s="156"/>
      <c r="X75" s="148">
        <f t="shared" si="11"/>
        <v>0</v>
      </c>
      <c r="Y75" s="157"/>
      <c r="Z75" s="157"/>
      <c r="AA75" s="157"/>
      <c r="AB75" s="158"/>
      <c r="AC75" s="157"/>
      <c r="AD75" s="158"/>
      <c r="AE75" s="112"/>
      <c r="AF75" s="116"/>
      <c r="AG75" s="116"/>
      <c r="AH75" s="116"/>
      <c r="AI75" s="116"/>
      <c r="AJ75" s="116"/>
      <c r="AK75" s="110"/>
      <c r="AL75" s="110"/>
      <c r="AM75" s="110"/>
      <c r="AN75" s="110"/>
      <c r="AO75" s="110"/>
      <c r="AP75" s="110"/>
      <c r="AQ75" s="110"/>
      <c r="AR75" s="110"/>
      <c r="AS75" s="110"/>
      <c r="AT75" s="110"/>
    </row>
    <row r="76" spans="11:46" ht="18" customHeight="1" x14ac:dyDescent="0.25">
      <c r="K76" s="1">
        <f t="shared" si="7"/>
        <v>0</v>
      </c>
      <c r="L76" s="1">
        <f t="shared" si="8"/>
        <v>0</v>
      </c>
      <c r="M76" s="1">
        <v>71</v>
      </c>
      <c r="N76" s="1">
        <f t="shared" si="9"/>
        <v>0</v>
      </c>
      <c r="O76" s="145">
        <f t="shared" si="10"/>
        <v>0</v>
      </c>
      <c r="P76" s="153"/>
      <c r="Q76" s="154"/>
      <c r="R76" s="154"/>
      <c r="S76" s="153"/>
      <c r="T76" s="155"/>
      <c r="U76" s="155"/>
      <c r="V76" s="155"/>
      <c r="W76" s="156"/>
      <c r="X76" s="148">
        <f t="shared" si="11"/>
        <v>0</v>
      </c>
      <c r="Y76" s="157"/>
      <c r="Z76" s="157"/>
      <c r="AA76" s="157"/>
      <c r="AB76" s="158"/>
      <c r="AC76" s="157"/>
      <c r="AD76" s="158"/>
      <c r="AE76" s="112"/>
      <c r="AF76" s="116"/>
      <c r="AG76" s="116"/>
      <c r="AH76" s="116"/>
      <c r="AI76" s="116"/>
      <c r="AJ76" s="116"/>
      <c r="AK76" s="110"/>
      <c r="AL76" s="110"/>
      <c r="AM76" s="110"/>
      <c r="AN76" s="110"/>
      <c r="AO76" s="110"/>
      <c r="AP76" s="110"/>
      <c r="AQ76" s="110"/>
      <c r="AR76" s="110"/>
      <c r="AS76" s="110"/>
      <c r="AT76" s="110"/>
    </row>
    <row r="77" spans="11:46" ht="18" customHeight="1" x14ac:dyDescent="0.25">
      <c r="K77" s="1">
        <f t="shared" si="7"/>
        <v>0</v>
      </c>
      <c r="L77" s="1">
        <f t="shared" si="8"/>
        <v>0</v>
      </c>
      <c r="M77" s="1">
        <v>72</v>
      </c>
      <c r="N77" s="1">
        <f t="shared" si="9"/>
        <v>0</v>
      </c>
      <c r="O77" s="145">
        <f t="shared" si="10"/>
        <v>0</v>
      </c>
      <c r="P77" s="153"/>
      <c r="Q77" s="154"/>
      <c r="R77" s="154"/>
      <c r="S77" s="153"/>
      <c r="T77" s="155"/>
      <c r="U77" s="155"/>
      <c r="V77" s="155"/>
      <c r="W77" s="156"/>
      <c r="X77" s="148">
        <f t="shared" si="11"/>
        <v>0</v>
      </c>
      <c r="Y77" s="157"/>
      <c r="Z77" s="157"/>
      <c r="AA77" s="157"/>
      <c r="AB77" s="158"/>
      <c r="AC77" s="157"/>
      <c r="AD77" s="158"/>
      <c r="AE77" s="112"/>
      <c r="AF77" s="116"/>
      <c r="AG77" s="116"/>
      <c r="AH77" s="116"/>
      <c r="AI77" s="116"/>
      <c r="AJ77" s="116"/>
      <c r="AK77" s="110"/>
      <c r="AL77" s="110"/>
      <c r="AM77" s="110"/>
      <c r="AN77" s="110"/>
      <c r="AO77" s="110"/>
      <c r="AP77" s="110"/>
      <c r="AQ77" s="110"/>
      <c r="AR77" s="110"/>
      <c r="AS77" s="110"/>
      <c r="AT77" s="110"/>
    </row>
    <row r="78" spans="11:46" ht="18" customHeight="1" x14ac:dyDescent="0.25">
      <c r="K78" s="1">
        <f t="shared" si="7"/>
        <v>0</v>
      </c>
      <c r="L78" s="1">
        <f t="shared" si="8"/>
        <v>0</v>
      </c>
      <c r="M78" s="1">
        <v>73</v>
      </c>
      <c r="N78" s="1">
        <f t="shared" si="9"/>
        <v>0</v>
      </c>
      <c r="O78" s="145">
        <f t="shared" si="10"/>
        <v>0</v>
      </c>
      <c r="P78" s="153"/>
      <c r="Q78" s="154"/>
      <c r="R78" s="154"/>
      <c r="S78" s="153"/>
      <c r="T78" s="155"/>
      <c r="U78" s="155"/>
      <c r="V78" s="155"/>
      <c r="W78" s="156"/>
      <c r="X78" s="148">
        <f t="shared" si="11"/>
        <v>0</v>
      </c>
      <c r="Y78" s="157"/>
      <c r="Z78" s="157"/>
      <c r="AA78" s="157"/>
      <c r="AB78" s="158"/>
      <c r="AC78" s="157"/>
      <c r="AD78" s="158"/>
      <c r="AE78" s="112"/>
      <c r="AF78" s="116"/>
      <c r="AG78" s="116"/>
      <c r="AH78" s="116"/>
      <c r="AI78" s="116"/>
      <c r="AJ78" s="116"/>
      <c r="AK78" s="110"/>
      <c r="AL78" s="110"/>
      <c r="AM78" s="110"/>
      <c r="AN78" s="110"/>
      <c r="AO78" s="110"/>
      <c r="AP78" s="110"/>
      <c r="AQ78" s="110"/>
      <c r="AR78" s="110"/>
      <c r="AS78" s="110"/>
      <c r="AT78" s="110"/>
    </row>
    <row r="79" spans="11:46" ht="18" customHeight="1" x14ac:dyDescent="0.25">
      <c r="K79" s="1">
        <f t="shared" si="7"/>
        <v>0</v>
      </c>
      <c r="L79" s="1">
        <f t="shared" si="8"/>
        <v>0</v>
      </c>
      <c r="M79" s="1">
        <v>74</v>
      </c>
      <c r="N79" s="1">
        <f t="shared" si="9"/>
        <v>0</v>
      </c>
      <c r="O79" s="145">
        <f t="shared" si="10"/>
        <v>0</v>
      </c>
      <c r="P79" s="153"/>
      <c r="Q79" s="154"/>
      <c r="R79" s="154"/>
      <c r="S79" s="153"/>
      <c r="T79" s="155"/>
      <c r="U79" s="155"/>
      <c r="V79" s="155"/>
      <c r="W79" s="156"/>
      <c r="X79" s="148">
        <f t="shared" si="11"/>
        <v>0</v>
      </c>
      <c r="Y79" s="157"/>
      <c r="Z79" s="157"/>
      <c r="AA79" s="157"/>
      <c r="AB79" s="158"/>
      <c r="AC79" s="157"/>
      <c r="AD79" s="158"/>
      <c r="AE79" s="112"/>
      <c r="AF79" s="116"/>
      <c r="AG79" s="116"/>
      <c r="AH79" s="116"/>
      <c r="AI79" s="116"/>
      <c r="AJ79" s="116"/>
      <c r="AK79" s="110"/>
      <c r="AL79" s="110"/>
      <c r="AM79" s="110"/>
      <c r="AN79" s="110"/>
      <c r="AO79" s="110"/>
      <c r="AP79" s="110"/>
      <c r="AQ79" s="110"/>
      <c r="AR79" s="110"/>
      <c r="AS79" s="110"/>
      <c r="AT79" s="110"/>
    </row>
    <row r="80" spans="11:46" ht="18" customHeight="1" x14ac:dyDescent="0.25">
      <c r="K80" s="1">
        <f t="shared" si="7"/>
        <v>0</v>
      </c>
      <c r="L80" s="1">
        <f t="shared" si="8"/>
        <v>0</v>
      </c>
      <c r="M80" s="1">
        <v>75</v>
      </c>
      <c r="N80" s="1">
        <f t="shared" si="9"/>
        <v>0</v>
      </c>
      <c r="O80" s="145">
        <f t="shared" si="10"/>
        <v>0</v>
      </c>
      <c r="P80" s="153"/>
      <c r="Q80" s="154"/>
      <c r="R80" s="154"/>
      <c r="S80" s="153"/>
      <c r="T80" s="155"/>
      <c r="U80" s="155"/>
      <c r="V80" s="155"/>
      <c r="W80" s="156"/>
      <c r="X80" s="148">
        <f t="shared" si="11"/>
        <v>0</v>
      </c>
      <c r="Y80" s="157"/>
      <c r="Z80" s="157"/>
      <c r="AA80" s="157"/>
      <c r="AB80" s="158"/>
      <c r="AC80" s="157"/>
      <c r="AD80" s="158"/>
      <c r="AE80" s="112"/>
      <c r="AF80" s="116"/>
      <c r="AG80" s="116"/>
      <c r="AH80" s="116"/>
      <c r="AI80" s="116"/>
      <c r="AJ80" s="116"/>
      <c r="AK80" s="110"/>
      <c r="AL80" s="110"/>
      <c r="AM80" s="110"/>
      <c r="AN80" s="110"/>
      <c r="AO80" s="110"/>
      <c r="AP80" s="110"/>
      <c r="AQ80" s="110"/>
      <c r="AR80" s="110"/>
      <c r="AS80" s="110"/>
      <c r="AT80" s="110"/>
    </row>
    <row r="81" spans="11:46" ht="18" customHeight="1" x14ac:dyDescent="0.25">
      <c r="K81" s="1">
        <f t="shared" si="7"/>
        <v>0</v>
      </c>
      <c r="L81" s="1">
        <f t="shared" si="8"/>
        <v>0</v>
      </c>
      <c r="M81" s="1">
        <v>76</v>
      </c>
      <c r="N81" s="1">
        <f t="shared" si="9"/>
        <v>0</v>
      </c>
      <c r="O81" s="145">
        <f t="shared" si="10"/>
        <v>0</v>
      </c>
      <c r="P81" s="153"/>
      <c r="Q81" s="154"/>
      <c r="R81" s="154"/>
      <c r="S81" s="153"/>
      <c r="T81" s="155"/>
      <c r="U81" s="155"/>
      <c r="V81" s="155"/>
      <c r="W81" s="156"/>
      <c r="X81" s="148">
        <f t="shared" si="11"/>
        <v>0</v>
      </c>
      <c r="Y81" s="157"/>
      <c r="Z81" s="157"/>
      <c r="AA81" s="157"/>
      <c r="AB81" s="158"/>
      <c r="AC81" s="157"/>
      <c r="AD81" s="158"/>
      <c r="AE81" s="112"/>
      <c r="AF81" s="116"/>
      <c r="AG81" s="116"/>
      <c r="AH81" s="116"/>
      <c r="AI81" s="116"/>
      <c r="AJ81" s="116"/>
      <c r="AK81" s="110"/>
      <c r="AL81" s="110"/>
      <c r="AM81" s="110"/>
      <c r="AN81" s="110"/>
      <c r="AO81" s="110"/>
      <c r="AP81" s="110"/>
      <c r="AQ81" s="110"/>
      <c r="AR81" s="110"/>
      <c r="AS81" s="110"/>
      <c r="AT81" s="110"/>
    </row>
    <row r="82" spans="11:46" ht="18" customHeight="1" x14ac:dyDescent="0.25">
      <c r="K82" s="1">
        <f t="shared" si="7"/>
        <v>0</v>
      </c>
      <c r="L82" s="1">
        <f t="shared" si="8"/>
        <v>0</v>
      </c>
      <c r="M82" s="1">
        <v>77</v>
      </c>
      <c r="N82" s="1">
        <f t="shared" si="9"/>
        <v>0</v>
      </c>
      <c r="O82" s="145">
        <f t="shared" si="10"/>
        <v>0</v>
      </c>
      <c r="P82" s="153"/>
      <c r="Q82" s="154"/>
      <c r="R82" s="154"/>
      <c r="S82" s="153"/>
      <c r="T82" s="155"/>
      <c r="U82" s="155"/>
      <c r="V82" s="155"/>
      <c r="W82" s="156"/>
      <c r="X82" s="148">
        <f t="shared" si="11"/>
        <v>0</v>
      </c>
      <c r="Y82" s="157"/>
      <c r="Z82" s="157"/>
      <c r="AA82" s="157"/>
      <c r="AB82" s="158"/>
      <c r="AC82" s="157"/>
      <c r="AD82" s="158"/>
      <c r="AE82" s="112"/>
      <c r="AF82" s="116"/>
      <c r="AG82" s="116"/>
      <c r="AH82" s="116"/>
      <c r="AI82" s="116"/>
      <c r="AJ82" s="116"/>
      <c r="AK82" s="110"/>
      <c r="AL82" s="110"/>
      <c r="AM82" s="110"/>
      <c r="AN82" s="110"/>
      <c r="AO82" s="110"/>
      <c r="AP82" s="110"/>
      <c r="AQ82" s="110"/>
      <c r="AR82" s="110"/>
      <c r="AS82" s="110"/>
      <c r="AT82" s="110"/>
    </row>
    <row r="83" spans="11:46" ht="18" customHeight="1" x14ac:dyDescent="0.25">
      <c r="K83" s="1">
        <f t="shared" si="7"/>
        <v>0</v>
      </c>
      <c r="L83" s="1">
        <f t="shared" si="8"/>
        <v>0</v>
      </c>
      <c r="M83" s="1">
        <v>78</v>
      </c>
      <c r="N83" s="1">
        <f t="shared" si="9"/>
        <v>0</v>
      </c>
      <c r="O83" s="145">
        <f t="shared" si="10"/>
        <v>0</v>
      </c>
      <c r="P83" s="153"/>
      <c r="Q83" s="154"/>
      <c r="R83" s="154"/>
      <c r="S83" s="153"/>
      <c r="T83" s="155"/>
      <c r="U83" s="155"/>
      <c r="V83" s="155"/>
      <c r="W83" s="156"/>
      <c r="X83" s="148">
        <f t="shared" si="11"/>
        <v>0</v>
      </c>
      <c r="Y83" s="157"/>
      <c r="Z83" s="157"/>
      <c r="AA83" s="157"/>
      <c r="AB83" s="158"/>
      <c r="AC83" s="157"/>
      <c r="AD83" s="158"/>
      <c r="AE83" s="112"/>
      <c r="AF83" s="116"/>
      <c r="AG83" s="116"/>
      <c r="AH83" s="116"/>
      <c r="AI83" s="116"/>
      <c r="AJ83" s="116"/>
      <c r="AK83" s="110"/>
      <c r="AL83" s="110"/>
      <c r="AM83" s="110"/>
      <c r="AN83" s="110"/>
      <c r="AO83" s="110"/>
      <c r="AP83" s="110"/>
      <c r="AQ83" s="110"/>
      <c r="AR83" s="110"/>
      <c r="AS83" s="110"/>
      <c r="AT83" s="110"/>
    </row>
    <row r="84" spans="11:46" ht="18" customHeight="1" x14ac:dyDescent="0.25">
      <c r="K84" s="1">
        <f t="shared" si="7"/>
        <v>0</v>
      </c>
      <c r="L84" s="1">
        <f t="shared" si="8"/>
        <v>0</v>
      </c>
      <c r="M84" s="1">
        <v>79</v>
      </c>
      <c r="N84" s="1">
        <f t="shared" si="9"/>
        <v>0</v>
      </c>
      <c r="O84" s="145">
        <f t="shared" si="10"/>
        <v>0</v>
      </c>
      <c r="P84" s="153"/>
      <c r="Q84" s="154"/>
      <c r="R84" s="154"/>
      <c r="S84" s="153"/>
      <c r="T84" s="155"/>
      <c r="U84" s="155"/>
      <c r="V84" s="155"/>
      <c r="W84" s="156"/>
      <c r="X84" s="148">
        <f t="shared" si="11"/>
        <v>0</v>
      </c>
      <c r="Y84" s="157"/>
      <c r="Z84" s="157"/>
      <c r="AA84" s="157"/>
      <c r="AB84" s="158"/>
      <c r="AC84" s="157"/>
      <c r="AD84" s="158"/>
      <c r="AE84" s="112"/>
      <c r="AF84" s="116"/>
      <c r="AG84" s="116"/>
      <c r="AH84" s="116"/>
      <c r="AI84" s="116"/>
      <c r="AJ84" s="116"/>
      <c r="AK84" s="110"/>
      <c r="AL84" s="110"/>
      <c r="AM84" s="110"/>
      <c r="AN84" s="110"/>
      <c r="AO84" s="110"/>
      <c r="AP84" s="110"/>
      <c r="AQ84" s="110"/>
      <c r="AR84" s="110"/>
      <c r="AS84" s="110"/>
      <c r="AT84" s="110"/>
    </row>
    <row r="85" spans="11:46" ht="18" customHeight="1" x14ac:dyDescent="0.25">
      <c r="K85" s="1">
        <f t="shared" si="7"/>
        <v>0</v>
      </c>
      <c r="L85" s="1">
        <f t="shared" si="8"/>
        <v>0</v>
      </c>
      <c r="M85" s="1">
        <v>80</v>
      </c>
      <c r="N85" s="1">
        <f t="shared" si="9"/>
        <v>0</v>
      </c>
      <c r="O85" s="145">
        <f t="shared" si="10"/>
        <v>0</v>
      </c>
      <c r="P85" s="153"/>
      <c r="Q85" s="154"/>
      <c r="R85" s="154"/>
      <c r="S85" s="153"/>
      <c r="T85" s="155"/>
      <c r="U85" s="155"/>
      <c r="V85" s="155"/>
      <c r="W85" s="156"/>
      <c r="X85" s="148">
        <f t="shared" si="11"/>
        <v>0</v>
      </c>
      <c r="Y85" s="157"/>
      <c r="Z85" s="157"/>
      <c r="AA85" s="157"/>
      <c r="AB85" s="158"/>
      <c r="AC85" s="157"/>
      <c r="AD85" s="158"/>
      <c r="AE85" s="112"/>
      <c r="AF85" s="116"/>
      <c r="AG85" s="116"/>
      <c r="AH85" s="116"/>
      <c r="AI85" s="116"/>
      <c r="AJ85" s="116"/>
      <c r="AK85" s="110"/>
      <c r="AL85" s="110"/>
      <c r="AM85" s="110"/>
      <c r="AN85" s="110"/>
      <c r="AO85" s="110"/>
      <c r="AP85" s="110"/>
      <c r="AQ85" s="110"/>
      <c r="AR85" s="110"/>
      <c r="AS85" s="110"/>
      <c r="AT85" s="110"/>
    </row>
    <row r="86" spans="11:46" ht="18" customHeight="1" x14ac:dyDescent="0.25">
      <c r="K86" s="1">
        <f t="shared" si="7"/>
        <v>0</v>
      </c>
      <c r="L86" s="1">
        <f t="shared" si="8"/>
        <v>0</v>
      </c>
      <c r="M86" s="1">
        <v>81</v>
      </c>
      <c r="N86" s="1">
        <f t="shared" si="9"/>
        <v>0</v>
      </c>
      <c r="O86" s="145">
        <f t="shared" si="10"/>
        <v>0</v>
      </c>
      <c r="P86" s="153"/>
      <c r="Q86" s="154"/>
      <c r="R86" s="154"/>
      <c r="S86" s="153"/>
      <c r="T86" s="155"/>
      <c r="U86" s="155"/>
      <c r="V86" s="155"/>
      <c r="W86" s="156"/>
      <c r="X86" s="148">
        <f t="shared" si="11"/>
        <v>0</v>
      </c>
      <c r="Y86" s="157"/>
      <c r="Z86" s="157"/>
      <c r="AA86" s="157"/>
      <c r="AB86" s="158"/>
      <c r="AC86" s="157"/>
      <c r="AD86" s="158"/>
      <c r="AE86" s="112"/>
      <c r="AF86" s="116"/>
      <c r="AG86" s="116"/>
      <c r="AH86" s="116"/>
      <c r="AI86" s="116"/>
      <c r="AJ86" s="116"/>
      <c r="AK86" s="110"/>
      <c r="AL86" s="110"/>
      <c r="AM86" s="110"/>
      <c r="AN86" s="110"/>
      <c r="AO86" s="110"/>
      <c r="AP86" s="110"/>
      <c r="AQ86" s="110"/>
      <c r="AR86" s="110"/>
      <c r="AS86" s="110"/>
      <c r="AT86" s="110"/>
    </row>
    <row r="87" spans="11:46" ht="18" customHeight="1" x14ac:dyDescent="0.25">
      <c r="K87" s="1">
        <f t="shared" si="7"/>
        <v>0</v>
      </c>
      <c r="L87" s="1">
        <f t="shared" si="8"/>
        <v>0</v>
      </c>
      <c r="M87" s="1">
        <v>82</v>
      </c>
      <c r="N87" s="1">
        <f t="shared" si="9"/>
        <v>0</v>
      </c>
      <c r="O87" s="145">
        <f t="shared" si="10"/>
        <v>0</v>
      </c>
      <c r="P87" s="153"/>
      <c r="Q87" s="154"/>
      <c r="R87" s="154"/>
      <c r="S87" s="153"/>
      <c r="T87" s="155"/>
      <c r="U87" s="155"/>
      <c r="V87" s="155"/>
      <c r="W87" s="156"/>
      <c r="X87" s="148">
        <f t="shared" si="11"/>
        <v>0</v>
      </c>
      <c r="Y87" s="157"/>
      <c r="Z87" s="157"/>
      <c r="AA87" s="157"/>
      <c r="AB87" s="158"/>
      <c r="AC87" s="157"/>
      <c r="AD87" s="158"/>
      <c r="AE87" s="112"/>
      <c r="AF87" s="116"/>
      <c r="AG87" s="116"/>
      <c r="AH87" s="116"/>
      <c r="AI87" s="116"/>
      <c r="AJ87" s="116"/>
      <c r="AK87" s="110"/>
      <c r="AL87" s="110"/>
      <c r="AM87" s="110"/>
      <c r="AN87" s="110"/>
      <c r="AO87" s="110"/>
      <c r="AP87" s="110"/>
      <c r="AQ87" s="110"/>
      <c r="AR87" s="110"/>
      <c r="AS87" s="110"/>
      <c r="AT87" s="110"/>
    </row>
    <row r="88" spans="11:46" ht="18" customHeight="1" x14ac:dyDescent="0.25">
      <c r="K88" s="1">
        <f t="shared" si="7"/>
        <v>0</v>
      </c>
      <c r="L88" s="1">
        <f t="shared" si="8"/>
        <v>0</v>
      </c>
      <c r="M88" s="1">
        <v>83</v>
      </c>
      <c r="N88" s="1">
        <f t="shared" si="9"/>
        <v>0</v>
      </c>
      <c r="O88" s="145">
        <f t="shared" si="10"/>
        <v>0</v>
      </c>
      <c r="P88" s="153"/>
      <c r="Q88" s="154"/>
      <c r="R88" s="154"/>
      <c r="S88" s="153"/>
      <c r="T88" s="155"/>
      <c r="U88" s="155"/>
      <c r="V88" s="155"/>
      <c r="W88" s="156"/>
      <c r="X88" s="148">
        <f t="shared" si="11"/>
        <v>0</v>
      </c>
      <c r="Y88" s="157"/>
      <c r="Z88" s="157"/>
      <c r="AA88" s="157"/>
      <c r="AB88" s="158"/>
      <c r="AC88" s="157"/>
      <c r="AD88" s="158"/>
      <c r="AE88" s="112"/>
      <c r="AF88" s="116"/>
      <c r="AG88" s="116"/>
      <c r="AH88" s="116"/>
      <c r="AI88" s="116"/>
      <c r="AJ88" s="116"/>
      <c r="AK88" s="110"/>
      <c r="AL88" s="110"/>
      <c r="AM88" s="110"/>
      <c r="AN88" s="110"/>
      <c r="AO88" s="110"/>
      <c r="AP88" s="110"/>
      <c r="AQ88" s="110"/>
      <c r="AR88" s="110"/>
      <c r="AS88" s="110"/>
      <c r="AT88" s="110"/>
    </row>
    <row r="89" spans="11:46" ht="18" customHeight="1" x14ac:dyDescent="0.25">
      <c r="K89" s="1">
        <f t="shared" si="7"/>
        <v>0</v>
      </c>
      <c r="L89" s="1">
        <f t="shared" si="8"/>
        <v>0</v>
      </c>
      <c r="M89" s="1">
        <v>84</v>
      </c>
      <c r="N89" s="1">
        <f t="shared" si="9"/>
        <v>0</v>
      </c>
      <c r="O89" s="145">
        <f t="shared" si="10"/>
        <v>0</v>
      </c>
      <c r="P89" s="153"/>
      <c r="Q89" s="154"/>
      <c r="R89" s="154"/>
      <c r="S89" s="153"/>
      <c r="T89" s="155"/>
      <c r="U89" s="155"/>
      <c r="V89" s="155"/>
      <c r="W89" s="156"/>
      <c r="X89" s="148">
        <f t="shared" si="11"/>
        <v>0</v>
      </c>
      <c r="Y89" s="157"/>
      <c r="Z89" s="157"/>
      <c r="AA89" s="157"/>
      <c r="AB89" s="158"/>
      <c r="AC89" s="157"/>
      <c r="AD89" s="158"/>
      <c r="AE89" s="112"/>
      <c r="AF89" s="116"/>
      <c r="AG89" s="116"/>
      <c r="AH89" s="116"/>
      <c r="AI89" s="116"/>
      <c r="AJ89" s="116"/>
      <c r="AK89" s="110"/>
      <c r="AL89" s="110"/>
      <c r="AM89" s="110"/>
      <c r="AN89" s="110"/>
      <c r="AO89" s="110"/>
      <c r="AP89" s="110"/>
      <c r="AQ89" s="110"/>
      <c r="AR89" s="110"/>
      <c r="AS89" s="110"/>
      <c r="AT89" s="110"/>
    </row>
    <row r="90" spans="11:46" ht="18" customHeight="1" x14ac:dyDescent="0.25">
      <c r="K90" s="1">
        <f t="shared" si="7"/>
        <v>0</v>
      </c>
      <c r="L90" s="1">
        <f t="shared" si="8"/>
        <v>0</v>
      </c>
      <c r="M90" s="1">
        <v>85</v>
      </c>
      <c r="N90" s="1">
        <f t="shared" si="9"/>
        <v>0</v>
      </c>
      <c r="O90" s="145">
        <f t="shared" si="10"/>
        <v>0</v>
      </c>
      <c r="P90" s="153"/>
      <c r="Q90" s="154"/>
      <c r="R90" s="154"/>
      <c r="S90" s="153"/>
      <c r="T90" s="155"/>
      <c r="U90" s="155"/>
      <c r="V90" s="155"/>
      <c r="W90" s="156"/>
      <c r="X90" s="148">
        <f t="shared" si="11"/>
        <v>0</v>
      </c>
      <c r="Y90" s="157"/>
      <c r="Z90" s="157"/>
      <c r="AA90" s="157"/>
      <c r="AB90" s="158"/>
      <c r="AC90" s="157"/>
      <c r="AD90" s="158"/>
      <c r="AE90" s="112"/>
      <c r="AF90" s="116"/>
      <c r="AG90" s="116"/>
      <c r="AH90" s="116"/>
      <c r="AI90" s="116"/>
      <c r="AJ90" s="116"/>
      <c r="AK90" s="110"/>
      <c r="AL90" s="110"/>
      <c r="AM90" s="110"/>
      <c r="AN90" s="110"/>
      <c r="AO90" s="110"/>
      <c r="AP90" s="110"/>
      <c r="AQ90" s="110"/>
      <c r="AR90" s="110"/>
      <c r="AS90" s="110"/>
      <c r="AT90" s="110"/>
    </row>
    <row r="91" spans="11:46" ht="18" customHeight="1" x14ac:dyDescent="0.25">
      <c r="K91" s="1">
        <f t="shared" si="7"/>
        <v>0</v>
      </c>
      <c r="L91" s="1">
        <f t="shared" si="8"/>
        <v>0</v>
      </c>
      <c r="M91" s="1">
        <v>86</v>
      </c>
      <c r="N91" s="1">
        <f t="shared" si="9"/>
        <v>0</v>
      </c>
      <c r="O91" s="145">
        <f t="shared" si="10"/>
        <v>0</v>
      </c>
      <c r="P91" s="153"/>
      <c r="Q91" s="154"/>
      <c r="R91" s="154"/>
      <c r="S91" s="153"/>
      <c r="T91" s="155"/>
      <c r="U91" s="155"/>
      <c r="V91" s="155"/>
      <c r="W91" s="156"/>
      <c r="X91" s="148">
        <f t="shared" si="11"/>
        <v>0</v>
      </c>
      <c r="Y91" s="157"/>
      <c r="Z91" s="157"/>
      <c r="AA91" s="157"/>
      <c r="AB91" s="158"/>
      <c r="AC91" s="157"/>
      <c r="AD91" s="158"/>
      <c r="AE91" s="112"/>
      <c r="AF91" s="116"/>
      <c r="AG91" s="116"/>
      <c r="AH91" s="116"/>
      <c r="AI91" s="116"/>
      <c r="AJ91" s="116"/>
      <c r="AK91" s="110"/>
      <c r="AL91" s="110"/>
      <c r="AM91" s="110"/>
      <c r="AN91" s="110"/>
      <c r="AO91" s="110"/>
      <c r="AP91" s="110"/>
      <c r="AQ91" s="110"/>
      <c r="AR91" s="110"/>
      <c r="AS91" s="110"/>
      <c r="AT91" s="110"/>
    </row>
    <row r="92" spans="11:46" ht="18" customHeight="1" x14ac:dyDescent="0.25">
      <c r="K92" s="1">
        <f t="shared" si="7"/>
        <v>0</v>
      </c>
      <c r="L92" s="1">
        <f t="shared" si="8"/>
        <v>0</v>
      </c>
      <c r="M92" s="1">
        <v>87</v>
      </c>
      <c r="N92" s="1">
        <f t="shared" si="9"/>
        <v>0</v>
      </c>
      <c r="O92" s="145">
        <f t="shared" si="10"/>
        <v>0</v>
      </c>
      <c r="P92" s="153"/>
      <c r="Q92" s="154"/>
      <c r="R92" s="154"/>
      <c r="S92" s="153"/>
      <c r="T92" s="155"/>
      <c r="U92" s="155"/>
      <c r="V92" s="155"/>
      <c r="W92" s="156"/>
      <c r="X92" s="148">
        <f t="shared" si="11"/>
        <v>0</v>
      </c>
      <c r="Y92" s="157"/>
      <c r="Z92" s="157"/>
      <c r="AA92" s="157"/>
      <c r="AB92" s="158"/>
      <c r="AC92" s="157"/>
      <c r="AD92" s="158"/>
      <c r="AE92" s="112"/>
      <c r="AF92" s="116"/>
      <c r="AG92" s="116"/>
      <c r="AH92" s="116"/>
      <c r="AI92" s="116"/>
      <c r="AJ92" s="116"/>
      <c r="AK92" s="110"/>
      <c r="AL92" s="110"/>
      <c r="AM92" s="110"/>
      <c r="AN92" s="110"/>
      <c r="AO92" s="110"/>
      <c r="AP92" s="110"/>
      <c r="AQ92" s="110"/>
      <c r="AR92" s="110"/>
      <c r="AS92" s="110"/>
      <c r="AT92" s="110"/>
    </row>
    <row r="93" spans="11:46" ht="18" customHeight="1" x14ac:dyDescent="0.25">
      <c r="K93" s="1">
        <f t="shared" si="7"/>
        <v>0</v>
      </c>
      <c r="L93" s="1">
        <f t="shared" si="8"/>
        <v>0</v>
      </c>
      <c r="M93" s="1">
        <v>88</v>
      </c>
      <c r="N93" s="1">
        <f t="shared" si="9"/>
        <v>0</v>
      </c>
      <c r="O93" s="145">
        <f t="shared" si="10"/>
        <v>0</v>
      </c>
      <c r="P93" s="153"/>
      <c r="Q93" s="154"/>
      <c r="R93" s="154"/>
      <c r="S93" s="153"/>
      <c r="T93" s="155"/>
      <c r="U93" s="155"/>
      <c r="V93" s="155"/>
      <c r="W93" s="156"/>
      <c r="X93" s="148">
        <f t="shared" si="11"/>
        <v>0</v>
      </c>
      <c r="Y93" s="157"/>
      <c r="Z93" s="157"/>
      <c r="AA93" s="157"/>
      <c r="AB93" s="158"/>
      <c r="AC93" s="157"/>
      <c r="AD93" s="158"/>
      <c r="AE93" s="112"/>
      <c r="AF93" s="116"/>
      <c r="AG93" s="116"/>
      <c r="AH93" s="116"/>
      <c r="AI93" s="116"/>
      <c r="AJ93" s="116"/>
      <c r="AK93" s="110"/>
      <c r="AL93" s="110"/>
      <c r="AM93" s="110"/>
      <c r="AN93" s="110"/>
      <c r="AO93" s="110"/>
      <c r="AP93" s="110"/>
      <c r="AQ93" s="110"/>
      <c r="AR93" s="110"/>
      <c r="AS93" s="110"/>
      <c r="AT93" s="110"/>
    </row>
    <row r="94" spans="11:46" ht="18" customHeight="1" x14ac:dyDescent="0.25">
      <c r="K94" s="1">
        <f t="shared" si="7"/>
        <v>0</v>
      </c>
      <c r="L94" s="1">
        <f t="shared" si="8"/>
        <v>0</v>
      </c>
      <c r="M94" s="1">
        <v>89</v>
      </c>
      <c r="N94" s="1">
        <f t="shared" si="9"/>
        <v>0</v>
      </c>
      <c r="O94" s="145">
        <f t="shared" si="10"/>
        <v>0</v>
      </c>
      <c r="P94" s="153"/>
      <c r="Q94" s="154"/>
      <c r="R94" s="154"/>
      <c r="S94" s="153"/>
      <c r="T94" s="155"/>
      <c r="U94" s="155"/>
      <c r="V94" s="155"/>
      <c r="W94" s="156"/>
      <c r="X94" s="148">
        <f t="shared" si="11"/>
        <v>0</v>
      </c>
      <c r="Y94" s="157"/>
      <c r="Z94" s="157"/>
      <c r="AA94" s="157"/>
      <c r="AB94" s="158"/>
      <c r="AC94" s="157"/>
      <c r="AD94" s="158"/>
      <c r="AE94" s="112"/>
      <c r="AF94" s="116"/>
      <c r="AG94" s="116"/>
      <c r="AH94" s="116"/>
      <c r="AI94" s="116"/>
      <c r="AJ94" s="116"/>
      <c r="AK94" s="110"/>
      <c r="AL94" s="110"/>
      <c r="AM94" s="110"/>
      <c r="AN94" s="110"/>
      <c r="AO94" s="110"/>
      <c r="AP94" s="110"/>
      <c r="AQ94" s="110"/>
      <c r="AR94" s="110"/>
      <c r="AS94" s="110"/>
      <c r="AT94" s="110"/>
    </row>
    <row r="95" spans="11:46" ht="18" customHeight="1" x14ac:dyDescent="0.25">
      <c r="K95" s="1">
        <f t="shared" si="7"/>
        <v>0</v>
      </c>
      <c r="L95" s="1">
        <f t="shared" si="8"/>
        <v>0</v>
      </c>
      <c r="M95" s="1">
        <v>90</v>
      </c>
      <c r="N95" s="1">
        <f t="shared" si="9"/>
        <v>0</v>
      </c>
      <c r="O95" s="145">
        <f t="shared" si="10"/>
        <v>0</v>
      </c>
      <c r="P95" s="153"/>
      <c r="Q95" s="154"/>
      <c r="R95" s="154"/>
      <c r="S95" s="153"/>
      <c r="T95" s="155"/>
      <c r="U95" s="155"/>
      <c r="V95" s="155"/>
      <c r="W95" s="156"/>
      <c r="X95" s="148">
        <f t="shared" si="11"/>
        <v>0</v>
      </c>
      <c r="Y95" s="157"/>
      <c r="Z95" s="157"/>
      <c r="AA95" s="157"/>
      <c r="AB95" s="158"/>
      <c r="AC95" s="157"/>
      <c r="AD95" s="158"/>
      <c r="AE95" s="112"/>
      <c r="AF95" s="116"/>
      <c r="AG95" s="116"/>
      <c r="AH95" s="116"/>
      <c r="AI95" s="116"/>
      <c r="AJ95" s="116"/>
      <c r="AK95" s="110"/>
      <c r="AL95" s="110"/>
      <c r="AM95" s="110"/>
      <c r="AN95" s="110"/>
      <c r="AO95" s="110"/>
      <c r="AP95" s="110"/>
      <c r="AQ95" s="110"/>
      <c r="AR95" s="110"/>
      <c r="AS95" s="110"/>
      <c r="AT95" s="110"/>
    </row>
    <row r="96" spans="11:46" ht="18" customHeight="1" x14ac:dyDescent="0.25">
      <c r="K96" s="1">
        <f t="shared" si="7"/>
        <v>0</v>
      </c>
      <c r="L96" s="1">
        <f t="shared" si="8"/>
        <v>0</v>
      </c>
      <c r="M96" s="1">
        <v>91</v>
      </c>
      <c r="N96" s="1">
        <f t="shared" si="9"/>
        <v>0</v>
      </c>
      <c r="O96" s="145">
        <f t="shared" si="10"/>
        <v>0</v>
      </c>
      <c r="P96" s="153"/>
      <c r="Q96" s="154"/>
      <c r="R96" s="154"/>
      <c r="S96" s="153"/>
      <c r="T96" s="155"/>
      <c r="U96" s="155"/>
      <c r="V96" s="155"/>
      <c r="W96" s="156"/>
      <c r="X96" s="148">
        <f t="shared" si="11"/>
        <v>0</v>
      </c>
      <c r="Y96" s="157"/>
      <c r="Z96" s="157"/>
      <c r="AA96" s="157"/>
      <c r="AB96" s="158"/>
      <c r="AC96" s="157"/>
      <c r="AD96" s="158"/>
      <c r="AE96" s="112"/>
      <c r="AF96" s="116"/>
      <c r="AG96" s="116"/>
      <c r="AH96" s="116"/>
      <c r="AI96" s="116"/>
      <c r="AJ96" s="116"/>
      <c r="AK96" s="110"/>
      <c r="AL96" s="110"/>
      <c r="AM96" s="110"/>
      <c r="AN96" s="110"/>
      <c r="AO96" s="110"/>
      <c r="AP96" s="110"/>
      <c r="AQ96" s="110"/>
      <c r="AR96" s="110"/>
      <c r="AS96" s="110"/>
      <c r="AT96" s="110"/>
    </row>
    <row r="97" spans="11:46" ht="18" customHeight="1" x14ac:dyDescent="0.25">
      <c r="K97" s="1">
        <f t="shared" si="7"/>
        <v>0</v>
      </c>
      <c r="L97" s="1">
        <f t="shared" si="8"/>
        <v>0</v>
      </c>
      <c r="M97" s="1">
        <v>92</v>
      </c>
      <c r="N97" s="1">
        <f t="shared" si="9"/>
        <v>0</v>
      </c>
      <c r="O97" s="145">
        <f t="shared" si="10"/>
        <v>0</v>
      </c>
      <c r="P97" s="153"/>
      <c r="Q97" s="154"/>
      <c r="R97" s="154"/>
      <c r="S97" s="153"/>
      <c r="T97" s="155"/>
      <c r="U97" s="155"/>
      <c r="V97" s="155"/>
      <c r="W97" s="156"/>
      <c r="X97" s="148">
        <f t="shared" si="11"/>
        <v>0</v>
      </c>
      <c r="Y97" s="157"/>
      <c r="Z97" s="157"/>
      <c r="AA97" s="157"/>
      <c r="AB97" s="158"/>
      <c r="AC97" s="157"/>
      <c r="AD97" s="158"/>
      <c r="AE97" s="112"/>
      <c r="AF97" s="116"/>
      <c r="AG97" s="116"/>
      <c r="AH97" s="116"/>
      <c r="AI97" s="116"/>
      <c r="AJ97" s="116"/>
      <c r="AK97" s="110"/>
      <c r="AL97" s="110"/>
      <c r="AM97" s="110"/>
      <c r="AN97" s="110"/>
      <c r="AO97" s="110"/>
      <c r="AP97" s="110"/>
      <c r="AQ97" s="110"/>
      <c r="AR97" s="110"/>
      <c r="AS97" s="110"/>
      <c r="AT97" s="110"/>
    </row>
    <row r="98" spans="11:46" ht="18" customHeight="1" x14ac:dyDescent="0.25">
      <c r="K98" s="1">
        <f t="shared" si="7"/>
        <v>0</v>
      </c>
      <c r="L98" s="1">
        <f t="shared" si="8"/>
        <v>0</v>
      </c>
      <c r="M98" s="1">
        <v>93</v>
      </c>
      <c r="N98" s="1">
        <f t="shared" si="9"/>
        <v>0</v>
      </c>
      <c r="O98" s="145">
        <f t="shared" si="10"/>
        <v>0</v>
      </c>
      <c r="P98" s="153"/>
      <c r="Q98" s="154"/>
      <c r="R98" s="154"/>
      <c r="S98" s="153"/>
      <c r="T98" s="155"/>
      <c r="U98" s="155"/>
      <c r="V98" s="155"/>
      <c r="W98" s="156"/>
      <c r="X98" s="148">
        <f t="shared" si="11"/>
        <v>0</v>
      </c>
      <c r="Y98" s="157"/>
      <c r="Z98" s="157"/>
      <c r="AA98" s="157"/>
      <c r="AB98" s="158"/>
      <c r="AC98" s="157"/>
      <c r="AD98" s="158"/>
      <c r="AE98" s="112"/>
      <c r="AF98" s="116"/>
      <c r="AG98" s="116"/>
      <c r="AH98" s="116"/>
      <c r="AI98" s="116"/>
      <c r="AJ98" s="116"/>
      <c r="AK98" s="110"/>
      <c r="AL98" s="110"/>
      <c r="AM98" s="110"/>
      <c r="AN98" s="110"/>
      <c r="AO98" s="110"/>
      <c r="AP98" s="110"/>
      <c r="AQ98" s="110"/>
      <c r="AR98" s="110"/>
      <c r="AS98" s="110"/>
      <c r="AT98" s="110"/>
    </row>
    <row r="99" spans="11:46" ht="18" customHeight="1" x14ac:dyDescent="0.25">
      <c r="K99" s="1">
        <f t="shared" si="7"/>
        <v>0</v>
      </c>
      <c r="L99" s="1">
        <f t="shared" si="8"/>
        <v>0</v>
      </c>
      <c r="M99" s="1">
        <v>94</v>
      </c>
      <c r="N99" s="1">
        <f t="shared" si="9"/>
        <v>0</v>
      </c>
      <c r="O99" s="145">
        <f t="shared" si="10"/>
        <v>0</v>
      </c>
      <c r="P99" s="153"/>
      <c r="Q99" s="154"/>
      <c r="R99" s="154"/>
      <c r="S99" s="153"/>
      <c r="T99" s="155"/>
      <c r="U99" s="155"/>
      <c r="V99" s="155"/>
      <c r="W99" s="156"/>
      <c r="X99" s="148">
        <f t="shared" si="11"/>
        <v>0</v>
      </c>
      <c r="Y99" s="157"/>
      <c r="Z99" s="157"/>
      <c r="AA99" s="157"/>
      <c r="AB99" s="158"/>
      <c r="AC99" s="157"/>
      <c r="AD99" s="158"/>
      <c r="AE99" s="112"/>
      <c r="AF99" s="116"/>
      <c r="AG99" s="116"/>
      <c r="AH99" s="116"/>
      <c r="AI99" s="116"/>
      <c r="AJ99" s="116"/>
      <c r="AK99" s="110"/>
      <c r="AL99" s="110"/>
      <c r="AM99" s="110"/>
      <c r="AN99" s="110"/>
      <c r="AO99" s="110"/>
      <c r="AP99" s="110"/>
      <c r="AQ99" s="110"/>
      <c r="AR99" s="110"/>
      <c r="AS99" s="110"/>
      <c r="AT99" s="110"/>
    </row>
    <row r="100" spans="11:46" ht="18" customHeight="1" x14ac:dyDescent="0.25">
      <c r="K100" s="1">
        <f t="shared" si="7"/>
        <v>0</v>
      </c>
      <c r="L100" s="1">
        <f t="shared" si="8"/>
        <v>0</v>
      </c>
      <c r="M100" s="1">
        <v>95</v>
      </c>
      <c r="N100" s="1">
        <f t="shared" si="9"/>
        <v>0</v>
      </c>
      <c r="O100" s="145">
        <f t="shared" si="10"/>
        <v>0</v>
      </c>
      <c r="P100" s="153"/>
      <c r="Q100" s="154"/>
      <c r="R100" s="154"/>
      <c r="S100" s="153"/>
      <c r="T100" s="155"/>
      <c r="U100" s="155"/>
      <c r="V100" s="155"/>
      <c r="W100" s="156"/>
      <c r="X100" s="148">
        <f t="shared" si="11"/>
        <v>0</v>
      </c>
      <c r="Y100" s="157"/>
      <c r="Z100" s="157"/>
      <c r="AA100" s="157"/>
      <c r="AB100" s="158"/>
      <c r="AC100" s="157"/>
      <c r="AD100" s="158"/>
      <c r="AE100" s="112"/>
      <c r="AF100" s="116"/>
      <c r="AG100" s="116"/>
      <c r="AH100" s="116"/>
      <c r="AI100" s="116"/>
      <c r="AJ100" s="116"/>
      <c r="AK100" s="110"/>
      <c r="AL100" s="110"/>
      <c r="AM100" s="110"/>
      <c r="AN100" s="110"/>
      <c r="AO100" s="110"/>
      <c r="AP100" s="110"/>
      <c r="AQ100" s="110"/>
      <c r="AR100" s="110"/>
      <c r="AS100" s="110"/>
      <c r="AT100" s="110"/>
    </row>
    <row r="101" spans="11:46" ht="18" customHeight="1" x14ac:dyDescent="0.25">
      <c r="K101" s="1">
        <f t="shared" si="7"/>
        <v>0</v>
      </c>
      <c r="L101" s="1">
        <f t="shared" si="8"/>
        <v>0</v>
      </c>
      <c r="M101" s="1">
        <v>96</v>
      </c>
      <c r="N101" s="1">
        <f t="shared" si="9"/>
        <v>0</v>
      </c>
      <c r="O101" s="145">
        <f t="shared" si="10"/>
        <v>0</v>
      </c>
      <c r="P101" s="153"/>
      <c r="Q101" s="154"/>
      <c r="R101" s="154"/>
      <c r="S101" s="153"/>
      <c r="T101" s="155"/>
      <c r="U101" s="155"/>
      <c r="V101" s="155"/>
      <c r="W101" s="156"/>
      <c r="X101" s="148">
        <f t="shared" si="11"/>
        <v>0</v>
      </c>
      <c r="Y101" s="157"/>
      <c r="Z101" s="157"/>
      <c r="AA101" s="157"/>
      <c r="AB101" s="158"/>
      <c r="AC101" s="157"/>
      <c r="AD101" s="158"/>
      <c r="AE101" s="112"/>
      <c r="AF101" s="116"/>
      <c r="AG101" s="116"/>
      <c r="AH101" s="116"/>
      <c r="AI101" s="116"/>
      <c r="AJ101" s="116"/>
      <c r="AK101" s="110"/>
      <c r="AL101" s="110"/>
      <c r="AM101" s="110"/>
      <c r="AN101" s="110"/>
      <c r="AO101" s="110"/>
      <c r="AP101" s="110"/>
      <c r="AQ101" s="110"/>
      <c r="AR101" s="110"/>
      <c r="AS101" s="110"/>
      <c r="AT101" s="110"/>
    </row>
    <row r="102" spans="11:46" ht="18" customHeight="1" x14ac:dyDescent="0.25">
      <c r="K102" s="1">
        <f t="shared" ref="K102:K133" si="12">IFERROR(IF(AK102="YES",O102,0),0)</f>
        <v>0</v>
      </c>
      <c r="L102" s="1">
        <f t="shared" si="8"/>
        <v>0</v>
      </c>
      <c r="M102" s="1">
        <v>97</v>
      </c>
      <c r="N102" s="1">
        <f t="shared" si="9"/>
        <v>0</v>
      </c>
      <c r="O102" s="145">
        <f t="shared" si="10"/>
        <v>0</v>
      </c>
      <c r="P102" s="153"/>
      <c r="Q102" s="154"/>
      <c r="R102" s="154"/>
      <c r="S102" s="153"/>
      <c r="T102" s="155"/>
      <c r="U102" s="155"/>
      <c r="V102" s="155"/>
      <c r="W102" s="156"/>
      <c r="X102" s="148">
        <f t="shared" si="11"/>
        <v>0</v>
      </c>
      <c r="Y102" s="157"/>
      <c r="Z102" s="157"/>
      <c r="AA102" s="157"/>
      <c r="AB102" s="158"/>
      <c r="AC102" s="157"/>
      <c r="AD102" s="158"/>
      <c r="AE102" s="112"/>
      <c r="AF102" s="116"/>
      <c r="AG102" s="116"/>
      <c r="AH102" s="116"/>
      <c r="AI102" s="116"/>
      <c r="AJ102" s="116"/>
      <c r="AK102" s="110"/>
      <c r="AL102" s="110"/>
      <c r="AM102" s="110"/>
      <c r="AN102" s="110"/>
      <c r="AO102" s="110"/>
      <c r="AP102" s="110"/>
      <c r="AQ102" s="110"/>
      <c r="AR102" s="110"/>
      <c r="AS102" s="110"/>
      <c r="AT102" s="110"/>
    </row>
    <row r="103" spans="11:46" ht="18" customHeight="1" x14ac:dyDescent="0.25">
      <c r="K103" s="1">
        <f t="shared" si="12"/>
        <v>0</v>
      </c>
      <c r="L103" s="1">
        <f t="shared" si="8"/>
        <v>0</v>
      </c>
      <c r="M103" s="1">
        <v>98</v>
      </c>
      <c r="N103" s="1">
        <f t="shared" si="9"/>
        <v>0</v>
      </c>
      <c r="O103" s="145">
        <f t="shared" si="10"/>
        <v>0</v>
      </c>
      <c r="P103" s="153"/>
      <c r="Q103" s="154"/>
      <c r="R103" s="154"/>
      <c r="S103" s="153"/>
      <c r="T103" s="155"/>
      <c r="U103" s="155"/>
      <c r="V103" s="155"/>
      <c r="W103" s="156"/>
      <c r="X103" s="148">
        <f t="shared" si="11"/>
        <v>0</v>
      </c>
      <c r="Y103" s="157"/>
      <c r="Z103" s="157"/>
      <c r="AA103" s="157"/>
      <c r="AB103" s="158"/>
      <c r="AC103" s="157"/>
      <c r="AD103" s="158"/>
      <c r="AE103" s="112"/>
      <c r="AF103" s="116"/>
      <c r="AG103" s="116"/>
      <c r="AH103" s="116"/>
      <c r="AI103" s="116"/>
      <c r="AJ103" s="116"/>
      <c r="AK103" s="110"/>
      <c r="AL103" s="110"/>
      <c r="AM103" s="110"/>
      <c r="AN103" s="110"/>
      <c r="AO103" s="110"/>
      <c r="AP103" s="110"/>
      <c r="AQ103" s="110"/>
      <c r="AR103" s="110"/>
      <c r="AS103" s="110"/>
      <c r="AT103" s="110"/>
    </row>
    <row r="104" spans="11:46" ht="18" customHeight="1" x14ac:dyDescent="0.25">
      <c r="K104" s="1">
        <f t="shared" si="12"/>
        <v>0</v>
      </c>
      <c r="L104" s="1">
        <f t="shared" si="8"/>
        <v>0</v>
      </c>
      <c r="M104" s="1">
        <v>99</v>
      </c>
      <c r="N104" s="1">
        <f t="shared" si="9"/>
        <v>0</v>
      </c>
      <c r="O104" s="145">
        <f t="shared" si="10"/>
        <v>0</v>
      </c>
      <c r="P104" s="153"/>
      <c r="Q104" s="154"/>
      <c r="R104" s="154"/>
      <c r="S104" s="153"/>
      <c r="T104" s="155"/>
      <c r="U104" s="155"/>
      <c r="V104" s="155"/>
      <c r="W104" s="156"/>
      <c r="X104" s="148">
        <f t="shared" si="11"/>
        <v>0</v>
      </c>
      <c r="Y104" s="157"/>
      <c r="Z104" s="157"/>
      <c r="AA104" s="157"/>
      <c r="AB104" s="158"/>
      <c r="AC104" s="157"/>
      <c r="AD104" s="158"/>
      <c r="AE104" s="112"/>
      <c r="AF104" s="116"/>
      <c r="AG104" s="116"/>
      <c r="AH104" s="116"/>
      <c r="AI104" s="116"/>
      <c r="AJ104" s="116"/>
      <c r="AK104" s="110"/>
      <c r="AL104" s="110"/>
      <c r="AM104" s="110"/>
      <c r="AN104" s="110"/>
      <c r="AO104" s="110"/>
      <c r="AP104" s="110"/>
      <c r="AQ104" s="110"/>
      <c r="AR104" s="110"/>
      <c r="AS104" s="110"/>
      <c r="AT104" s="110"/>
    </row>
    <row r="105" spans="11:46" ht="18" customHeight="1" x14ac:dyDescent="0.25">
      <c r="K105" s="1">
        <f t="shared" si="12"/>
        <v>0</v>
      </c>
      <c r="L105" s="1">
        <f t="shared" si="8"/>
        <v>0</v>
      </c>
      <c r="M105" s="1">
        <v>100</v>
      </c>
      <c r="N105" s="1">
        <f t="shared" si="9"/>
        <v>0</v>
      </c>
      <c r="O105" s="145">
        <f t="shared" si="10"/>
        <v>0</v>
      </c>
      <c r="P105" s="153"/>
      <c r="Q105" s="154"/>
      <c r="R105" s="154"/>
      <c r="S105" s="153"/>
      <c r="T105" s="155"/>
      <c r="U105" s="155"/>
      <c r="V105" s="155"/>
      <c r="W105" s="156"/>
      <c r="X105" s="148">
        <f t="shared" si="11"/>
        <v>0</v>
      </c>
      <c r="Y105" s="157"/>
      <c r="Z105" s="157"/>
      <c r="AA105" s="157"/>
      <c r="AB105" s="158"/>
      <c r="AC105" s="157"/>
      <c r="AD105" s="158"/>
      <c r="AE105" s="112"/>
      <c r="AF105" s="116"/>
      <c r="AG105" s="116"/>
      <c r="AH105" s="116"/>
      <c r="AI105" s="116"/>
      <c r="AJ105" s="116"/>
      <c r="AK105" s="110"/>
      <c r="AL105" s="110"/>
      <c r="AM105" s="110"/>
      <c r="AN105" s="110"/>
      <c r="AO105" s="110"/>
      <c r="AP105" s="110"/>
      <c r="AQ105" s="110"/>
      <c r="AR105" s="110"/>
      <c r="AS105" s="110"/>
      <c r="AT105" s="110"/>
    </row>
    <row r="106" spans="11:46" ht="18" customHeight="1" x14ac:dyDescent="0.25">
      <c r="K106" s="1">
        <f t="shared" si="12"/>
        <v>0</v>
      </c>
      <c r="L106" s="1">
        <f t="shared" si="8"/>
        <v>0</v>
      </c>
      <c r="M106" s="1">
        <v>101</v>
      </c>
      <c r="N106" s="1">
        <f t="shared" si="9"/>
        <v>0</v>
      </c>
      <c r="O106" s="145">
        <f t="shared" si="10"/>
        <v>0</v>
      </c>
      <c r="P106" s="153"/>
      <c r="Q106" s="154"/>
      <c r="R106" s="154"/>
      <c r="S106" s="153"/>
      <c r="T106" s="155"/>
      <c r="U106" s="155"/>
      <c r="V106" s="155"/>
      <c r="W106" s="156"/>
      <c r="X106" s="148">
        <f t="shared" si="11"/>
        <v>0</v>
      </c>
      <c r="Y106" s="157"/>
      <c r="Z106" s="157"/>
      <c r="AA106" s="157"/>
      <c r="AB106" s="158"/>
      <c r="AC106" s="157"/>
      <c r="AD106" s="158"/>
      <c r="AE106" s="112"/>
      <c r="AF106" s="116"/>
      <c r="AG106" s="116"/>
      <c r="AH106" s="116"/>
      <c r="AI106" s="116"/>
      <c r="AJ106" s="116"/>
      <c r="AK106" s="110"/>
      <c r="AL106" s="110"/>
      <c r="AM106" s="110"/>
      <c r="AN106" s="110"/>
      <c r="AO106" s="110"/>
      <c r="AP106" s="110"/>
      <c r="AQ106" s="110"/>
      <c r="AR106" s="110"/>
      <c r="AS106" s="110"/>
      <c r="AT106" s="110"/>
    </row>
    <row r="107" spans="11:46" ht="18" customHeight="1" x14ac:dyDescent="0.25">
      <c r="K107" s="1">
        <f t="shared" si="12"/>
        <v>0</v>
      </c>
      <c r="L107" s="1">
        <f t="shared" si="8"/>
        <v>0</v>
      </c>
      <c r="M107" s="1">
        <v>102</v>
      </c>
      <c r="N107" s="1">
        <f t="shared" si="9"/>
        <v>0</v>
      </c>
      <c r="O107" s="145">
        <f t="shared" si="10"/>
        <v>0</v>
      </c>
      <c r="P107" s="153"/>
      <c r="Q107" s="154"/>
      <c r="R107" s="154"/>
      <c r="S107" s="153"/>
      <c r="T107" s="155"/>
      <c r="U107" s="155"/>
      <c r="V107" s="155"/>
      <c r="W107" s="156"/>
      <c r="X107" s="148">
        <f t="shared" si="11"/>
        <v>0</v>
      </c>
      <c r="Y107" s="157"/>
      <c r="Z107" s="157"/>
      <c r="AA107" s="157"/>
      <c r="AB107" s="158"/>
      <c r="AC107" s="157"/>
      <c r="AD107" s="158"/>
      <c r="AE107" s="112"/>
      <c r="AF107" s="116"/>
      <c r="AG107" s="116"/>
      <c r="AH107" s="116"/>
      <c r="AI107" s="116"/>
      <c r="AJ107" s="116"/>
      <c r="AK107" s="110"/>
      <c r="AL107" s="110"/>
      <c r="AM107" s="110"/>
      <c r="AN107" s="110"/>
      <c r="AO107" s="110"/>
      <c r="AP107" s="110"/>
      <c r="AQ107" s="110"/>
      <c r="AR107" s="110"/>
      <c r="AS107" s="110"/>
      <c r="AT107" s="110"/>
    </row>
    <row r="108" spans="11:46" ht="18" customHeight="1" x14ac:dyDescent="0.25">
      <c r="K108" s="1">
        <f t="shared" si="12"/>
        <v>0</v>
      </c>
      <c r="L108" s="1">
        <f t="shared" si="8"/>
        <v>0</v>
      </c>
      <c r="M108" s="1">
        <v>103</v>
      </c>
      <c r="N108" s="1">
        <f t="shared" si="9"/>
        <v>0</v>
      </c>
      <c r="O108" s="145">
        <f t="shared" si="10"/>
        <v>0</v>
      </c>
      <c r="P108" s="153"/>
      <c r="Q108" s="154"/>
      <c r="R108" s="154"/>
      <c r="S108" s="153"/>
      <c r="T108" s="155"/>
      <c r="U108" s="155"/>
      <c r="V108" s="155"/>
      <c r="W108" s="156"/>
      <c r="X108" s="148">
        <f t="shared" si="11"/>
        <v>0</v>
      </c>
      <c r="Y108" s="157"/>
      <c r="Z108" s="157"/>
      <c r="AA108" s="157"/>
      <c r="AB108" s="158"/>
      <c r="AC108" s="157"/>
      <c r="AD108" s="158"/>
      <c r="AE108" s="112"/>
      <c r="AF108" s="116"/>
      <c r="AG108" s="116"/>
      <c r="AH108" s="116"/>
      <c r="AI108" s="116"/>
      <c r="AJ108" s="116"/>
      <c r="AK108" s="110"/>
      <c r="AL108" s="110"/>
      <c r="AM108" s="110"/>
      <c r="AN108" s="110"/>
      <c r="AO108" s="110"/>
      <c r="AP108" s="110"/>
      <c r="AQ108" s="110"/>
      <c r="AR108" s="110"/>
      <c r="AS108" s="110"/>
      <c r="AT108" s="110"/>
    </row>
    <row r="109" spans="11:46" ht="18" customHeight="1" x14ac:dyDescent="0.25">
      <c r="K109" s="1">
        <f t="shared" si="12"/>
        <v>0</v>
      </c>
      <c r="L109" s="1">
        <f t="shared" si="8"/>
        <v>0</v>
      </c>
      <c r="M109" s="1">
        <v>104</v>
      </c>
      <c r="N109" s="1">
        <f t="shared" si="9"/>
        <v>0</v>
      </c>
      <c r="O109" s="145">
        <f t="shared" si="10"/>
        <v>0</v>
      </c>
      <c r="P109" s="153"/>
      <c r="Q109" s="154"/>
      <c r="R109" s="154"/>
      <c r="S109" s="153"/>
      <c r="T109" s="155"/>
      <c r="U109" s="155"/>
      <c r="V109" s="155"/>
      <c r="W109" s="156"/>
      <c r="X109" s="148">
        <f t="shared" si="11"/>
        <v>0</v>
      </c>
      <c r="Y109" s="157"/>
      <c r="Z109" s="157"/>
      <c r="AA109" s="157"/>
      <c r="AB109" s="158"/>
      <c r="AC109" s="157"/>
      <c r="AD109" s="158"/>
      <c r="AE109" s="112"/>
      <c r="AF109" s="116"/>
      <c r="AG109" s="116"/>
      <c r="AH109" s="116"/>
      <c r="AI109" s="116"/>
      <c r="AJ109" s="116"/>
      <c r="AK109" s="110"/>
      <c r="AL109" s="110"/>
      <c r="AM109" s="110"/>
      <c r="AN109" s="110"/>
      <c r="AO109" s="110"/>
      <c r="AP109" s="110"/>
      <c r="AQ109" s="110"/>
      <c r="AR109" s="110"/>
      <c r="AS109" s="110"/>
      <c r="AT109" s="110"/>
    </row>
    <row r="110" spans="11:46" ht="18" customHeight="1" x14ac:dyDescent="0.25">
      <c r="K110" s="1">
        <f t="shared" si="12"/>
        <v>0</v>
      </c>
      <c r="L110" s="1">
        <f t="shared" si="8"/>
        <v>0</v>
      </c>
      <c r="M110" s="1">
        <v>105</v>
      </c>
      <c r="N110" s="1">
        <f t="shared" si="9"/>
        <v>0</v>
      </c>
      <c r="O110" s="145">
        <f t="shared" si="10"/>
        <v>0</v>
      </c>
      <c r="P110" s="153"/>
      <c r="Q110" s="154"/>
      <c r="R110" s="154"/>
      <c r="S110" s="153"/>
      <c r="T110" s="155"/>
      <c r="U110" s="155"/>
      <c r="V110" s="155"/>
      <c r="W110" s="156"/>
      <c r="X110" s="148">
        <f t="shared" si="11"/>
        <v>0</v>
      </c>
      <c r="Y110" s="157"/>
      <c r="Z110" s="157"/>
      <c r="AA110" s="157"/>
      <c r="AB110" s="158"/>
      <c r="AC110" s="157"/>
      <c r="AD110" s="158"/>
      <c r="AE110" s="112"/>
      <c r="AF110" s="116"/>
      <c r="AG110" s="116"/>
      <c r="AH110" s="116"/>
      <c r="AI110" s="116"/>
      <c r="AJ110" s="116"/>
      <c r="AK110" s="110"/>
      <c r="AL110" s="110"/>
      <c r="AM110" s="110"/>
      <c r="AN110" s="110"/>
      <c r="AO110" s="110"/>
      <c r="AP110" s="110"/>
      <c r="AQ110" s="110"/>
      <c r="AR110" s="110"/>
      <c r="AS110" s="110"/>
      <c r="AT110" s="110"/>
    </row>
    <row r="111" spans="11:46" ht="18" customHeight="1" x14ac:dyDescent="0.25">
      <c r="K111" s="1">
        <f t="shared" si="12"/>
        <v>0</v>
      </c>
      <c r="L111" s="1">
        <f t="shared" si="8"/>
        <v>0</v>
      </c>
      <c r="M111" s="1">
        <v>106</v>
      </c>
      <c r="N111" s="1">
        <f t="shared" si="9"/>
        <v>0</v>
      </c>
      <c r="O111" s="145">
        <f t="shared" si="10"/>
        <v>0</v>
      </c>
      <c r="P111" s="153"/>
      <c r="Q111" s="154"/>
      <c r="R111" s="154"/>
      <c r="S111" s="153"/>
      <c r="T111" s="155"/>
      <c r="U111" s="155"/>
      <c r="V111" s="155"/>
      <c r="W111" s="156"/>
      <c r="X111" s="148">
        <f t="shared" si="11"/>
        <v>0</v>
      </c>
      <c r="Y111" s="157"/>
      <c r="Z111" s="157"/>
      <c r="AA111" s="157"/>
      <c r="AB111" s="158"/>
      <c r="AC111" s="157"/>
      <c r="AD111" s="158"/>
      <c r="AE111" s="112"/>
      <c r="AF111" s="116"/>
      <c r="AG111" s="116"/>
      <c r="AH111" s="116"/>
      <c r="AI111" s="116"/>
      <c r="AJ111" s="116"/>
      <c r="AK111" s="110"/>
      <c r="AL111" s="110"/>
      <c r="AM111" s="110"/>
      <c r="AN111" s="110"/>
      <c r="AO111" s="110"/>
      <c r="AP111" s="110"/>
      <c r="AQ111" s="110"/>
      <c r="AR111" s="110"/>
      <c r="AS111" s="110"/>
      <c r="AT111" s="110"/>
    </row>
    <row r="112" spans="11:46" ht="18" customHeight="1" x14ac:dyDescent="0.25">
      <c r="K112" s="1">
        <f t="shared" si="12"/>
        <v>0</v>
      </c>
      <c r="L112" s="1">
        <f t="shared" si="8"/>
        <v>0</v>
      </c>
      <c r="M112" s="1">
        <v>107</v>
      </c>
      <c r="N112" s="1">
        <f t="shared" si="9"/>
        <v>0</v>
      </c>
      <c r="O112" s="145">
        <f t="shared" si="10"/>
        <v>0</v>
      </c>
      <c r="P112" s="153"/>
      <c r="Q112" s="154"/>
      <c r="R112" s="154"/>
      <c r="S112" s="153"/>
      <c r="T112" s="155"/>
      <c r="U112" s="155"/>
      <c r="V112" s="155"/>
      <c r="W112" s="156"/>
      <c r="X112" s="148">
        <f t="shared" si="11"/>
        <v>0</v>
      </c>
      <c r="Y112" s="157"/>
      <c r="Z112" s="157"/>
      <c r="AA112" s="157"/>
      <c r="AB112" s="158"/>
      <c r="AC112" s="157"/>
      <c r="AD112" s="158"/>
      <c r="AE112" s="112"/>
      <c r="AF112" s="116"/>
      <c r="AG112" s="116"/>
      <c r="AH112" s="116"/>
      <c r="AI112" s="116"/>
      <c r="AJ112" s="116"/>
      <c r="AK112" s="110"/>
      <c r="AL112" s="110"/>
      <c r="AM112" s="110"/>
      <c r="AN112" s="110"/>
      <c r="AO112" s="110"/>
      <c r="AP112" s="110"/>
      <c r="AQ112" s="110"/>
      <c r="AR112" s="110"/>
      <c r="AS112" s="110"/>
      <c r="AT112" s="110"/>
    </row>
    <row r="113" spans="11:46" ht="18" customHeight="1" x14ac:dyDescent="0.25">
      <c r="K113" s="1">
        <f t="shared" si="12"/>
        <v>0</v>
      </c>
      <c r="L113" s="1">
        <f t="shared" si="8"/>
        <v>0</v>
      </c>
      <c r="M113" s="1">
        <v>108</v>
      </c>
      <c r="N113" s="1">
        <f t="shared" si="9"/>
        <v>0</v>
      </c>
      <c r="O113" s="145">
        <f t="shared" si="10"/>
        <v>0</v>
      </c>
      <c r="P113" s="153"/>
      <c r="Q113" s="154"/>
      <c r="R113" s="154"/>
      <c r="S113" s="153"/>
      <c r="T113" s="155"/>
      <c r="U113" s="155"/>
      <c r="V113" s="155"/>
      <c r="W113" s="156"/>
      <c r="X113" s="148">
        <f t="shared" si="11"/>
        <v>0</v>
      </c>
      <c r="Y113" s="157"/>
      <c r="Z113" s="157"/>
      <c r="AA113" s="157"/>
      <c r="AB113" s="158"/>
      <c r="AC113" s="157"/>
      <c r="AD113" s="158"/>
      <c r="AE113" s="112"/>
      <c r="AF113" s="116"/>
      <c r="AG113" s="116"/>
      <c r="AH113" s="116"/>
      <c r="AI113" s="116"/>
      <c r="AJ113" s="116"/>
      <c r="AK113" s="110"/>
      <c r="AL113" s="110"/>
      <c r="AM113" s="110"/>
      <c r="AN113" s="110"/>
      <c r="AO113" s="110"/>
      <c r="AP113" s="110"/>
      <c r="AQ113" s="110"/>
      <c r="AR113" s="110"/>
      <c r="AS113" s="110"/>
      <c r="AT113" s="110"/>
    </row>
    <row r="114" spans="11:46" ht="18" customHeight="1" x14ac:dyDescent="0.25">
      <c r="K114" s="1">
        <f t="shared" si="12"/>
        <v>0</v>
      </c>
      <c r="L114" s="1">
        <f t="shared" si="8"/>
        <v>0</v>
      </c>
      <c r="M114" s="1">
        <v>109</v>
      </c>
      <c r="N114" s="1">
        <f t="shared" si="9"/>
        <v>0</v>
      </c>
      <c r="O114" s="145">
        <f t="shared" si="10"/>
        <v>0</v>
      </c>
      <c r="P114" s="153"/>
      <c r="Q114" s="154"/>
      <c r="R114" s="154"/>
      <c r="S114" s="153"/>
      <c r="T114" s="155"/>
      <c r="U114" s="155"/>
      <c r="V114" s="155"/>
      <c r="W114" s="156"/>
      <c r="X114" s="148">
        <f t="shared" si="11"/>
        <v>0</v>
      </c>
      <c r="Y114" s="157"/>
      <c r="Z114" s="157"/>
      <c r="AA114" s="157"/>
      <c r="AB114" s="158"/>
      <c r="AC114" s="157"/>
      <c r="AD114" s="158"/>
      <c r="AE114" s="112"/>
      <c r="AF114" s="116"/>
      <c r="AG114" s="116"/>
      <c r="AH114" s="116"/>
      <c r="AI114" s="116"/>
      <c r="AJ114" s="116"/>
      <c r="AK114" s="110"/>
      <c r="AL114" s="110"/>
      <c r="AM114" s="110"/>
      <c r="AN114" s="110"/>
      <c r="AO114" s="110"/>
      <c r="AP114" s="110"/>
      <c r="AQ114" s="110"/>
      <c r="AR114" s="110"/>
      <c r="AS114" s="110"/>
      <c r="AT114" s="110"/>
    </row>
    <row r="115" spans="11:46" ht="18" customHeight="1" x14ac:dyDescent="0.25">
      <c r="K115" s="1">
        <f t="shared" si="12"/>
        <v>0</v>
      </c>
      <c r="L115" s="1">
        <f t="shared" si="8"/>
        <v>0</v>
      </c>
      <c r="M115" s="1">
        <v>110</v>
      </c>
      <c r="N115" s="1">
        <f t="shared" si="9"/>
        <v>0</v>
      </c>
      <c r="O115" s="145">
        <f t="shared" si="10"/>
        <v>0</v>
      </c>
      <c r="P115" s="153"/>
      <c r="Q115" s="154"/>
      <c r="R115" s="154"/>
      <c r="S115" s="153"/>
      <c r="T115" s="155"/>
      <c r="U115" s="155"/>
      <c r="V115" s="155"/>
      <c r="W115" s="156"/>
      <c r="X115" s="148">
        <f t="shared" si="11"/>
        <v>0</v>
      </c>
      <c r="Y115" s="157"/>
      <c r="Z115" s="157"/>
      <c r="AA115" s="157"/>
      <c r="AB115" s="158"/>
      <c r="AC115" s="157"/>
      <c r="AD115" s="158"/>
      <c r="AE115" s="112"/>
      <c r="AF115" s="116"/>
      <c r="AG115" s="116"/>
      <c r="AH115" s="116"/>
      <c r="AI115" s="116"/>
      <c r="AJ115" s="116"/>
      <c r="AK115" s="110"/>
      <c r="AL115" s="110"/>
      <c r="AM115" s="110"/>
      <c r="AN115" s="110"/>
      <c r="AO115" s="110"/>
      <c r="AP115" s="110"/>
      <c r="AQ115" s="110"/>
      <c r="AR115" s="110"/>
      <c r="AS115" s="110"/>
      <c r="AT115" s="110"/>
    </row>
    <row r="116" spans="11:46" ht="18" customHeight="1" x14ac:dyDescent="0.25">
      <c r="K116" s="1">
        <f t="shared" si="12"/>
        <v>0</v>
      </c>
      <c r="L116" s="1">
        <f t="shared" si="8"/>
        <v>0</v>
      </c>
      <c r="M116" s="1">
        <v>111</v>
      </c>
      <c r="N116" s="1">
        <f t="shared" si="9"/>
        <v>0</v>
      </c>
      <c r="O116" s="145">
        <f t="shared" si="10"/>
        <v>0</v>
      </c>
      <c r="P116" s="153"/>
      <c r="Q116" s="154"/>
      <c r="R116" s="154"/>
      <c r="S116" s="153"/>
      <c r="T116" s="155"/>
      <c r="U116" s="155"/>
      <c r="V116" s="155"/>
      <c r="W116" s="156"/>
      <c r="X116" s="148">
        <f t="shared" si="11"/>
        <v>0</v>
      </c>
      <c r="Y116" s="157"/>
      <c r="Z116" s="157"/>
      <c r="AA116" s="157"/>
      <c r="AB116" s="158"/>
      <c r="AC116" s="157"/>
      <c r="AD116" s="158"/>
      <c r="AE116" s="112"/>
      <c r="AF116" s="116"/>
      <c r="AG116" s="116"/>
      <c r="AH116" s="116"/>
      <c r="AI116" s="116"/>
      <c r="AJ116" s="116"/>
      <c r="AK116" s="110"/>
      <c r="AL116" s="110"/>
      <c r="AM116" s="110"/>
      <c r="AN116" s="110"/>
      <c r="AO116" s="110"/>
      <c r="AP116" s="110"/>
      <c r="AQ116" s="110"/>
      <c r="AR116" s="110"/>
      <c r="AS116" s="110"/>
      <c r="AT116" s="110"/>
    </row>
    <row r="117" spans="11:46" ht="18" customHeight="1" x14ac:dyDescent="0.25">
      <c r="K117" s="1">
        <f t="shared" si="12"/>
        <v>0</v>
      </c>
      <c r="L117" s="1">
        <f t="shared" si="8"/>
        <v>0</v>
      </c>
      <c r="M117" s="1">
        <v>112</v>
      </c>
      <c r="N117" s="1">
        <f t="shared" si="9"/>
        <v>0</v>
      </c>
      <c r="O117" s="145">
        <f t="shared" si="10"/>
        <v>0</v>
      </c>
      <c r="P117" s="153"/>
      <c r="Q117" s="154"/>
      <c r="R117" s="154"/>
      <c r="S117" s="153"/>
      <c r="T117" s="155"/>
      <c r="U117" s="155"/>
      <c r="V117" s="155"/>
      <c r="W117" s="156"/>
      <c r="X117" s="148">
        <f t="shared" si="11"/>
        <v>0</v>
      </c>
      <c r="Y117" s="157"/>
      <c r="Z117" s="157"/>
      <c r="AA117" s="157"/>
      <c r="AB117" s="158"/>
      <c r="AC117" s="157"/>
      <c r="AD117" s="158"/>
      <c r="AE117" s="112"/>
      <c r="AF117" s="116"/>
      <c r="AG117" s="116"/>
      <c r="AH117" s="116"/>
      <c r="AI117" s="116"/>
      <c r="AJ117" s="116"/>
      <c r="AK117" s="110"/>
      <c r="AL117" s="110"/>
      <c r="AM117" s="110"/>
      <c r="AN117" s="110"/>
      <c r="AO117" s="110"/>
      <c r="AP117" s="110"/>
      <c r="AQ117" s="110"/>
      <c r="AR117" s="110"/>
      <c r="AS117" s="110"/>
      <c r="AT117" s="110"/>
    </row>
    <row r="118" spans="11:46" ht="18" customHeight="1" x14ac:dyDescent="0.25">
      <c r="K118" s="1">
        <f t="shared" si="12"/>
        <v>0</v>
      </c>
      <c r="L118" s="1">
        <f t="shared" si="8"/>
        <v>0</v>
      </c>
      <c r="M118" s="1">
        <v>113</v>
      </c>
      <c r="N118" s="1">
        <f t="shared" si="9"/>
        <v>0</v>
      </c>
      <c r="O118" s="145">
        <f t="shared" si="10"/>
        <v>0</v>
      </c>
      <c r="P118" s="153"/>
      <c r="Q118" s="154"/>
      <c r="R118" s="154"/>
      <c r="S118" s="153"/>
      <c r="T118" s="155"/>
      <c r="U118" s="155"/>
      <c r="V118" s="155"/>
      <c r="W118" s="156"/>
      <c r="X118" s="148">
        <f t="shared" si="11"/>
        <v>0</v>
      </c>
      <c r="Y118" s="157"/>
      <c r="Z118" s="157"/>
      <c r="AA118" s="157"/>
      <c r="AB118" s="158"/>
      <c r="AC118" s="157"/>
      <c r="AD118" s="158"/>
      <c r="AE118" s="112"/>
      <c r="AF118" s="116"/>
      <c r="AG118" s="116"/>
      <c r="AH118" s="116"/>
      <c r="AI118" s="116"/>
      <c r="AJ118" s="116"/>
      <c r="AK118" s="110"/>
      <c r="AL118" s="110"/>
      <c r="AM118" s="110"/>
      <c r="AN118" s="110"/>
      <c r="AO118" s="110"/>
      <c r="AP118" s="110"/>
      <c r="AQ118" s="110"/>
      <c r="AR118" s="110"/>
      <c r="AS118" s="110"/>
      <c r="AT118" s="110"/>
    </row>
    <row r="119" spans="11:46" ht="18" customHeight="1" x14ac:dyDescent="0.25">
      <c r="K119" s="1">
        <f t="shared" si="12"/>
        <v>0</v>
      </c>
      <c r="L119" s="1">
        <f t="shared" si="8"/>
        <v>0</v>
      </c>
      <c r="M119" s="1">
        <v>114</v>
      </c>
      <c r="N119" s="1">
        <f t="shared" si="9"/>
        <v>0</v>
      </c>
      <c r="O119" s="145">
        <f t="shared" si="10"/>
        <v>0</v>
      </c>
      <c r="P119" s="153"/>
      <c r="Q119" s="154"/>
      <c r="R119" s="154"/>
      <c r="S119" s="153"/>
      <c r="T119" s="155"/>
      <c r="U119" s="155"/>
      <c r="V119" s="155"/>
      <c r="W119" s="156"/>
      <c r="X119" s="148">
        <f t="shared" si="11"/>
        <v>0</v>
      </c>
      <c r="Y119" s="157"/>
      <c r="Z119" s="157"/>
      <c r="AA119" s="157"/>
      <c r="AB119" s="158"/>
      <c r="AC119" s="157"/>
      <c r="AD119" s="158"/>
      <c r="AE119" s="112"/>
      <c r="AF119" s="116"/>
      <c r="AG119" s="116"/>
      <c r="AH119" s="116"/>
      <c r="AI119" s="116"/>
      <c r="AJ119" s="116"/>
      <c r="AK119" s="110"/>
      <c r="AL119" s="110"/>
      <c r="AM119" s="110"/>
      <c r="AN119" s="110"/>
      <c r="AO119" s="110"/>
      <c r="AP119" s="110"/>
      <c r="AQ119" s="110"/>
      <c r="AR119" s="110"/>
      <c r="AS119" s="110"/>
      <c r="AT119" s="110"/>
    </row>
    <row r="120" spans="11:46" ht="18" customHeight="1" x14ac:dyDescent="0.25">
      <c r="K120" s="1">
        <f t="shared" si="12"/>
        <v>0</v>
      </c>
      <c r="L120" s="1">
        <f t="shared" si="8"/>
        <v>0</v>
      </c>
      <c r="M120" s="1">
        <v>115</v>
      </c>
      <c r="N120" s="1">
        <f t="shared" si="9"/>
        <v>0</v>
      </c>
      <c r="O120" s="145">
        <f t="shared" si="10"/>
        <v>0</v>
      </c>
      <c r="P120" s="153"/>
      <c r="Q120" s="154"/>
      <c r="R120" s="154"/>
      <c r="S120" s="153"/>
      <c r="T120" s="155"/>
      <c r="U120" s="155"/>
      <c r="V120" s="155"/>
      <c r="W120" s="156"/>
      <c r="X120" s="148">
        <f t="shared" si="11"/>
        <v>0</v>
      </c>
      <c r="Y120" s="157"/>
      <c r="Z120" s="157"/>
      <c r="AA120" s="157"/>
      <c r="AB120" s="158"/>
      <c r="AC120" s="157"/>
      <c r="AD120" s="158"/>
      <c r="AE120" s="112"/>
      <c r="AF120" s="116"/>
      <c r="AG120" s="116"/>
      <c r="AH120" s="116"/>
      <c r="AI120" s="116"/>
      <c r="AJ120" s="116"/>
      <c r="AK120" s="110"/>
      <c r="AL120" s="110"/>
      <c r="AM120" s="110"/>
      <c r="AN120" s="110"/>
      <c r="AO120" s="110"/>
      <c r="AP120" s="110"/>
      <c r="AQ120" s="110"/>
      <c r="AR120" s="110"/>
      <c r="AS120" s="110"/>
      <c r="AT120" s="110"/>
    </row>
    <row r="121" spans="11:46" ht="18" customHeight="1" x14ac:dyDescent="0.25">
      <c r="K121" s="1">
        <f t="shared" si="12"/>
        <v>0</v>
      </c>
      <c r="L121" s="1">
        <f t="shared" si="8"/>
        <v>0</v>
      </c>
      <c r="M121" s="1">
        <v>116</v>
      </c>
      <c r="N121" s="1">
        <f t="shared" si="9"/>
        <v>0</v>
      </c>
      <c r="O121" s="145">
        <f t="shared" si="10"/>
        <v>0</v>
      </c>
      <c r="P121" s="153"/>
      <c r="Q121" s="154"/>
      <c r="R121" s="154"/>
      <c r="S121" s="153"/>
      <c r="T121" s="155"/>
      <c r="U121" s="155"/>
      <c r="V121" s="155"/>
      <c r="W121" s="156"/>
      <c r="X121" s="148">
        <f t="shared" si="11"/>
        <v>0</v>
      </c>
      <c r="Y121" s="157"/>
      <c r="Z121" s="157"/>
      <c r="AA121" s="157"/>
      <c r="AB121" s="158"/>
      <c r="AC121" s="157"/>
      <c r="AD121" s="158"/>
      <c r="AE121" s="112"/>
      <c r="AF121" s="116"/>
      <c r="AG121" s="116"/>
      <c r="AH121" s="116"/>
      <c r="AI121" s="116"/>
      <c r="AJ121" s="116"/>
      <c r="AK121" s="110"/>
      <c r="AL121" s="110"/>
      <c r="AM121" s="110"/>
      <c r="AN121" s="110"/>
      <c r="AO121" s="110"/>
      <c r="AP121" s="110"/>
      <c r="AQ121" s="110"/>
      <c r="AR121" s="110"/>
      <c r="AS121" s="110"/>
      <c r="AT121" s="110"/>
    </row>
    <row r="122" spans="11:46" ht="18" customHeight="1" x14ac:dyDescent="0.25">
      <c r="K122" s="1">
        <f t="shared" si="12"/>
        <v>0</v>
      </c>
      <c r="L122" s="1">
        <f t="shared" si="8"/>
        <v>0</v>
      </c>
      <c r="M122" s="1">
        <v>117</v>
      </c>
      <c r="N122" s="1">
        <f t="shared" si="9"/>
        <v>0</v>
      </c>
      <c r="O122" s="145">
        <f t="shared" si="10"/>
        <v>0</v>
      </c>
      <c r="P122" s="153"/>
      <c r="Q122" s="154"/>
      <c r="R122" s="154"/>
      <c r="S122" s="153"/>
      <c r="T122" s="155"/>
      <c r="U122" s="155"/>
      <c r="V122" s="155"/>
      <c r="W122" s="156"/>
      <c r="X122" s="148">
        <f t="shared" si="11"/>
        <v>0</v>
      </c>
      <c r="Y122" s="157"/>
      <c r="Z122" s="157"/>
      <c r="AA122" s="157"/>
      <c r="AB122" s="158"/>
      <c r="AC122" s="157"/>
      <c r="AD122" s="158"/>
      <c r="AE122" s="112"/>
      <c r="AF122" s="116"/>
      <c r="AG122" s="116"/>
      <c r="AH122" s="116"/>
      <c r="AI122" s="116"/>
      <c r="AJ122" s="116"/>
      <c r="AK122" s="110"/>
      <c r="AL122" s="110"/>
      <c r="AM122" s="110"/>
      <c r="AN122" s="110"/>
      <c r="AO122" s="110"/>
      <c r="AP122" s="110"/>
      <c r="AQ122" s="110"/>
      <c r="AR122" s="110"/>
      <c r="AS122" s="110"/>
      <c r="AT122" s="110"/>
    </row>
    <row r="123" spans="11:46" ht="18" customHeight="1" x14ac:dyDescent="0.25">
      <c r="K123" s="1">
        <f t="shared" si="12"/>
        <v>0</v>
      </c>
      <c r="L123" s="1">
        <f t="shared" si="8"/>
        <v>0</v>
      </c>
      <c r="M123" s="1">
        <v>118</v>
      </c>
      <c r="N123" s="1">
        <f t="shared" si="9"/>
        <v>0</v>
      </c>
      <c r="O123" s="145">
        <f t="shared" si="10"/>
        <v>0</v>
      </c>
      <c r="P123" s="153"/>
      <c r="Q123" s="154"/>
      <c r="R123" s="154"/>
      <c r="S123" s="153"/>
      <c r="T123" s="155"/>
      <c r="U123" s="155"/>
      <c r="V123" s="155"/>
      <c r="W123" s="156"/>
      <c r="X123" s="148">
        <f t="shared" si="11"/>
        <v>0</v>
      </c>
      <c r="Y123" s="157"/>
      <c r="Z123" s="157"/>
      <c r="AA123" s="157"/>
      <c r="AB123" s="158"/>
      <c r="AC123" s="157"/>
      <c r="AD123" s="158"/>
      <c r="AE123" s="112"/>
      <c r="AF123" s="116"/>
      <c r="AG123" s="116"/>
      <c r="AH123" s="116"/>
      <c r="AI123" s="116"/>
      <c r="AJ123" s="116"/>
      <c r="AK123" s="110"/>
      <c r="AL123" s="110"/>
      <c r="AM123" s="110"/>
      <c r="AN123" s="110"/>
      <c r="AO123" s="110"/>
      <c r="AP123" s="110"/>
      <c r="AQ123" s="110"/>
      <c r="AR123" s="110"/>
      <c r="AS123" s="110"/>
      <c r="AT123" s="110"/>
    </row>
    <row r="124" spans="11:46" ht="18" customHeight="1" x14ac:dyDescent="0.25">
      <c r="K124" s="1">
        <f t="shared" si="12"/>
        <v>0</v>
      </c>
      <c r="L124" s="1">
        <f t="shared" si="8"/>
        <v>0</v>
      </c>
      <c r="M124" s="1">
        <v>119</v>
      </c>
      <c r="N124" s="1">
        <f t="shared" si="9"/>
        <v>0</v>
      </c>
      <c r="O124" s="145">
        <f t="shared" si="10"/>
        <v>0</v>
      </c>
      <c r="P124" s="153"/>
      <c r="Q124" s="154"/>
      <c r="R124" s="154"/>
      <c r="S124" s="153"/>
      <c r="T124" s="155"/>
      <c r="U124" s="155"/>
      <c r="V124" s="155"/>
      <c r="W124" s="156"/>
      <c r="X124" s="148">
        <f t="shared" si="11"/>
        <v>0</v>
      </c>
      <c r="Y124" s="157"/>
      <c r="Z124" s="157"/>
      <c r="AA124" s="157"/>
      <c r="AB124" s="158"/>
      <c r="AC124" s="157"/>
      <c r="AD124" s="158"/>
      <c r="AE124" s="112"/>
      <c r="AF124" s="116"/>
      <c r="AG124" s="116"/>
      <c r="AH124" s="116"/>
      <c r="AI124" s="116"/>
      <c r="AJ124" s="116"/>
      <c r="AK124" s="110"/>
      <c r="AL124" s="110"/>
      <c r="AM124" s="110"/>
      <c r="AN124" s="110"/>
      <c r="AO124" s="110"/>
      <c r="AP124" s="110"/>
      <c r="AQ124" s="110"/>
      <c r="AR124" s="110"/>
      <c r="AS124" s="110"/>
      <c r="AT124" s="110"/>
    </row>
    <row r="125" spans="11:46" ht="18" customHeight="1" x14ac:dyDescent="0.25">
      <c r="K125" s="1">
        <f t="shared" si="12"/>
        <v>0</v>
      </c>
      <c r="L125" s="1">
        <f t="shared" si="8"/>
        <v>0</v>
      </c>
      <c r="M125" s="1">
        <v>120</v>
      </c>
      <c r="N125" s="1">
        <f t="shared" si="9"/>
        <v>0</v>
      </c>
      <c r="O125" s="145">
        <f t="shared" si="10"/>
        <v>0</v>
      </c>
      <c r="P125" s="153"/>
      <c r="Q125" s="154"/>
      <c r="R125" s="154"/>
      <c r="S125" s="153"/>
      <c r="T125" s="155"/>
      <c r="U125" s="155"/>
      <c r="V125" s="155"/>
      <c r="W125" s="156"/>
      <c r="X125" s="148">
        <f t="shared" si="11"/>
        <v>0</v>
      </c>
      <c r="Y125" s="157"/>
      <c r="Z125" s="157"/>
      <c r="AA125" s="157"/>
      <c r="AB125" s="158"/>
      <c r="AC125" s="157"/>
      <c r="AD125" s="158"/>
      <c r="AE125" s="112"/>
      <c r="AF125" s="116"/>
      <c r="AG125" s="116"/>
      <c r="AH125" s="116"/>
      <c r="AI125" s="116"/>
      <c r="AJ125" s="116"/>
      <c r="AK125" s="110"/>
      <c r="AL125" s="110"/>
      <c r="AM125" s="110"/>
      <c r="AN125" s="110"/>
      <c r="AO125" s="110"/>
      <c r="AP125" s="110"/>
      <c r="AQ125" s="110"/>
      <c r="AR125" s="110"/>
      <c r="AS125" s="110"/>
      <c r="AT125" s="110"/>
    </row>
    <row r="126" spans="11:46" ht="18" customHeight="1" x14ac:dyDescent="0.25">
      <c r="K126" s="1">
        <f t="shared" si="12"/>
        <v>0</v>
      </c>
      <c r="L126" s="1">
        <f t="shared" si="8"/>
        <v>0</v>
      </c>
      <c r="M126" s="1">
        <v>121</v>
      </c>
      <c r="N126" s="1">
        <f t="shared" si="9"/>
        <v>0</v>
      </c>
      <c r="O126" s="145">
        <f t="shared" si="10"/>
        <v>0</v>
      </c>
      <c r="P126" s="153"/>
      <c r="Q126" s="154"/>
      <c r="R126" s="154"/>
      <c r="S126" s="153"/>
      <c r="T126" s="155"/>
      <c r="U126" s="155"/>
      <c r="V126" s="155"/>
      <c r="W126" s="156"/>
      <c r="X126" s="148">
        <f t="shared" si="11"/>
        <v>0</v>
      </c>
      <c r="Y126" s="157"/>
      <c r="Z126" s="157"/>
      <c r="AA126" s="157"/>
      <c r="AB126" s="158"/>
      <c r="AC126" s="157"/>
      <c r="AD126" s="158"/>
      <c r="AE126" s="112"/>
      <c r="AF126" s="116"/>
      <c r="AG126" s="116"/>
      <c r="AH126" s="116"/>
      <c r="AI126" s="116"/>
      <c r="AJ126" s="116"/>
      <c r="AK126" s="110"/>
      <c r="AL126" s="110"/>
      <c r="AM126" s="110"/>
      <c r="AN126" s="110"/>
      <c r="AO126" s="110"/>
      <c r="AP126" s="110"/>
      <c r="AQ126" s="110"/>
      <c r="AR126" s="110"/>
      <c r="AS126" s="110"/>
      <c r="AT126" s="110"/>
    </row>
    <row r="127" spans="11:46" ht="18" customHeight="1" x14ac:dyDescent="0.25">
      <c r="K127" s="1">
        <f t="shared" si="12"/>
        <v>0</v>
      </c>
      <c r="L127" s="1">
        <f t="shared" si="8"/>
        <v>0</v>
      </c>
      <c r="M127" s="1">
        <v>122</v>
      </c>
      <c r="N127" s="1">
        <f t="shared" si="9"/>
        <v>0</v>
      </c>
      <c r="O127" s="145">
        <f t="shared" si="10"/>
        <v>0</v>
      </c>
      <c r="P127" s="153"/>
      <c r="Q127" s="154"/>
      <c r="R127" s="154"/>
      <c r="S127" s="153"/>
      <c r="T127" s="155"/>
      <c r="U127" s="155"/>
      <c r="V127" s="155"/>
      <c r="W127" s="156"/>
      <c r="X127" s="148">
        <f t="shared" si="11"/>
        <v>0</v>
      </c>
      <c r="Y127" s="157"/>
      <c r="Z127" s="157"/>
      <c r="AA127" s="157"/>
      <c r="AB127" s="158"/>
      <c r="AC127" s="157"/>
      <c r="AD127" s="158"/>
      <c r="AE127" s="112"/>
      <c r="AF127" s="116"/>
      <c r="AG127" s="116"/>
      <c r="AH127" s="116"/>
      <c r="AI127" s="116"/>
      <c r="AJ127" s="116"/>
      <c r="AK127" s="110"/>
      <c r="AL127" s="110"/>
      <c r="AM127" s="110"/>
      <c r="AN127" s="110"/>
      <c r="AO127" s="110"/>
      <c r="AP127" s="110"/>
      <c r="AQ127" s="110"/>
      <c r="AR127" s="110"/>
      <c r="AS127" s="110"/>
      <c r="AT127" s="110"/>
    </row>
    <row r="128" spans="11:46" ht="18" customHeight="1" x14ac:dyDescent="0.25">
      <c r="K128" s="1">
        <f t="shared" si="12"/>
        <v>0</v>
      </c>
      <c r="L128" s="1">
        <f t="shared" si="8"/>
        <v>0</v>
      </c>
      <c r="M128" s="1">
        <v>123</v>
      </c>
      <c r="N128" s="1">
        <f t="shared" si="9"/>
        <v>0</v>
      </c>
      <c r="O128" s="145">
        <f t="shared" si="10"/>
        <v>0</v>
      </c>
      <c r="P128" s="153"/>
      <c r="Q128" s="154"/>
      <c r="R128" s="154"/>
      <c r="S128" s="153"/>
      <c r="T128" s="155"/>
      <c r="U128" s="155"/>
      <c r="V128" s="155"/>
      <c r="W128" s="156"/>
      <c r="X128" s="148">
        <f t="shared" si="11"/>
        <v>0</v>
      </c>
      <c r="Y128" s="157"/>
      <c r="Z128" s="157"/>
      <c r="AA128" s="157"/>
      <c r="AB128" s="158"/>
      <c r="AC128" s="157"/>
      <c r="AD128" s="158"/>
      <c r="AE128" s="112"/>
      <c r="AF128" s="116"/>
      <c r="AG128" s="116"/>
      <c r="AH128" s="116"/>
      <c r="AI128" s="116"/>
      <c r="AJ128" s="116"/>
      <c r="AK128" s="110"/>
      <c r="AL128" s="110"/>
      <c r="AM128" s="110"/>
      <c r="AN128" s="110"/>
      <c r="AO128" s="110"/>
      <c r="AP128" s="110"/>
      <c r="AQ128" s="110"/>
      <c r="AR128" s="110"/>
      <c r="AS128" s="110"/>
      <c r="AT128" s="110"/>
    </row>
    <row r="129" spans="11:46" ht="18" customHeight="1" x14ac:dyDescent="0.25">
      <c r="K129" s="1">
        <f t="shared" si="12"/>
        <v>0</v>
      </c>
      <c r="L129" s="1">
        <f t="shared" si="8"/>
        <v>0</v>
      </c>
      <c r="M129" s="1">
        <v>124</v>
      </c>
      <c r="N129" s="1">
        <f t="shared" si="9"/>
        <v>0</v>
      </c>
      <c r="O129" s="145">
        <f t="shared" si="10"/>
        <v>0</v>
      </c>
      <c r="P129" s="153"/>
      <c r="Q129" s="154"/>
      <c r="R129" s="154"/>
      <c r="S129" s="153"/>
      <c r="T129" s="155"/>
      <c r="U129" s="155"/>
      <c r="V129" s="155"/>
      <c r="W129" s="156"/>
      <c r="X129" s="148">
        <f t="shared" si="11"/>
        <v>0</v>
      </c>
      <c r="Y129" s="157"/>
      <c r="Z129" s="157"/>
      <c r="AA129" s="157"/>
      <c r="AB129" s="158"/>
      <c r="AC129" s="157"/>
      <c r="AD129" s="158"/>
      <c r="AE129" s="112"/>
      <c r="AF129" s="116"/>
      <c r="AG129" s="116"/>
      <c r="AH129" s="116"/>
      <c r="AI129" s="116"/>
      <c r="AJ129" s="116"/>
      <c r="AK129" s="110"/>
      <c r="AL129" s="110"/>
      <c r="AM129" s="110"/>
      <c r="AN129" s="110"/>
      <c r="AO129" s="110"/>
      <c r="AP129" s="110"/>
      <c r="AQ129" s="110"/>
      <c r="AR129" s="110"/>
      <c r="AS129" s="110"/>
      <c r="AT129" s="110"/>
    </row>
    <row r="130" spans="11:46" ht="18" customHeight="1" x14ac:dyDescent="0.25">
      <c r="K130" s="1">
        <f t="shared" si="12"/>
        <v>0</v>
      </c>
      <c r="L130" s="1">
        <f t="shared" si="8"/>
        <v>0</v>
      </c>
      <c r="M130" s="1">
        <v>125</v>
      </c>
      <c r="N130" s="1">
        <f t="shared" si="9"/>
        <v>0</v>
      </c>
      <c r="O130" s="145">
        <f t="shared" si="10"/>
        <v>0</v>
      </c>
      <c r="P130" s="153"/>
      <c r="Q130" s="154"/>
      <c r="R130" s="154"/>
      <c r="S130" s="153"/>
      <c r="T130" s="155"/>
      <c r="U130" s="155"/>
      <c r="V130" s="155"/>
      <c r="W130" s="156"/>
      <c r="X130" s="148">
        <f t="shared" si="11"/>
        <v>0</v>
      </c>
      <c r="Y130" s="157"/>
      <c r="Z130" s="157"/>
      <c r="AA130" s="157"/>
      <c r="AB130" s="158"/>
      <c r="AC130" s="157"/>
      <c r="AD130" s="158"/>
      <c r="AE130" s="112"/>
      <c r="AF130" s="116"/>
      <c r="AG130" s="116"/>
      <c r="AH130" s="116"/>
      <c r="AI130" s="116"/>
      <c r="AJ130" s="116"/>
      <c r="AK130" s="110"/>
      <c r="AL130" s="110"/>
      <c r="AM130" s="110"/>
      <c r="AN130" s="110"/>
      <c r="AO130" s="110"/>
      <c r="AP130" s="110"/>
      <c r="AQ130" s="110"/>
      <c r="AR130" s="110"/>
      <c r="AS130" s="110"/>
      <c r="AT130" s="110"/>
    </row>
    <row r="131" spans="11:46" ht="18" customHeight="1" x14ac:dyDescent="0.25">
      <c r="K131" s="1">
        <f t="shared" si="12"/>
        <v>0</v>
      </c>
      <c r="L131" s="1">
        <f t="shared" si="8"/>
        <v>0</v>
      </c>
      <c r="M131" s="1">
        <v>126</v>
      </c>
      <c r="N131" s="1">
        <f t="shared" si="9"/>
        <v>0</v>
      </c>
      <c r="O131" s="145">
        <f t="shared" si="10"/>
        <v>0</v>
      </c>
      <c r="P131" s="153"/>
      <c r="Q131" s="154"/>
      <c r="R131" s="154"/>
      <c r="S131" s="153"/>
      <c r="T131" s="155"/>
      <c r="U131" s="155"/>
      <c r="V131" s="155"/>
      <c r="W131" s="156"/>
      <c r="X131" s="148">
        <f t="shared" si="11"/>
        <v>0</v>
      </c>
      <c r="Y131" s="157"/>
      <c r="Z131" s="157"/>
      <c r="AA131" s="157"/>
      <c r="AB131" s="158"/>
      <c r="AC131" s="157"/>
      <c r="AD131" s="158"/>
      <c r="AE131" s="112"/>
      <c r="AF131" s="116"/>
      <c r="AG131" s="116"/>
      <c r="AH131" s="116"/>
      <c r="AI131" s="116"/>
      <c r="AJ131" s="116"/>
      <c r="AK131" s="110"/>
      <c r="AL131" s="110"/>
      <c r="AM131" s="110"/>
      <c r="AN131" s="110"/>
      <c r="AO131" s="110"/>
      <c r="AP131" s="110"/>
      <c r="AQ131" s="110"/>
      <c r="AR131" s="110"/>
      <c r="AS131" s="110"/>
      <c r="AT131" s="110"/>
    </row>
    <row r="132" spans="11:46" ht="18" customHeight="1" x14ac:dyDescent="0.25">
      <c r="K132" s="1">
        <f t="shared" si="12"/>
        <v>0</v>
      </c>
      <c r="L132" s="1">
        <f t="shared" si="8"/>
        <v>0</v>
      </c>
      <c r="M132" s="1">
        <v>127</v>
      </c>
      <c r="N132" s="1">
        <f t="shared" si="9"/>
        <v>0</v>
      </c>
      <c r="O132" s="145">
        <f t="shared" si="10"/>
        <v>0</v>
      </c>
      <c r="P132" s="153"/>
      <c r="Q132" s="154"/>
      <c r="R132" s="154"/>
      <c r="S132" s="153"/>
      <c r="T132" s="155"/>
      <c r="U132" s="155"/>
      <c r="V132" s="155"/>
      <c r="W132" s="156"/>
      <c r="X132" s="148">
        <f t="shared" si="11"/>
        <v>0</v>
      </c>
      <c r="Y132" s="157"/>
      <c r="Z132" s="157"/>
      <c r="AA132" s="157"/>
      <c r="AB132" s="158"/>
      <c r="AC132" s="157"/>
      <c r="AD132" s="158"/>
      <c r="AE132" s="112"/>
      <c r="AF132" s="116"/>
      <c r="AG132" s="116"/>
      <c r="AH132" s="116"/>
      <c r="AI132" s="116"/>
      <c r="AJ132" s="116"/>
      <c r="AK132" s="110"/>
      <c r="AL132" s="110"/>
      <c r="AM132" s="110"/>
      <c r="AN132" s="110"/>
      <c r="AO132" s="110"/>
      <c r="AP132" s="110"/>
      <c r="AQ132" s="110"/>
      <c r="AR132" s="110"/>
      <c r="AS132" s="110"/>
      <c r="AT132" s="110"/>
    </row>
    <row r="133" spans="11:46" ht="18" customHeight="1" x14ac:dyDescent="0.25">
      <c r="K133" s="1">
        <f t="shared" si="12"/>
        <v>0</v>
      </c>
      <c r="L133" s="1">
        <f t="shared" si="8"/>
        <v>0</v>
      </c>
      <c r="M133" s="1">
        <v>128</v>
      </c>
      <c r="N133" s="1">
        <f t="shared" si="9"/>
        <v>0</v>
      </c>
      <c r="O133" s="145">
        <f t="shared" si="10"/>
        <v>0</v>
      </c>
      <c r="P133" s="153"/>
      <c r="Q133" s="154"/>
      <c r="R133" s="154"/>
      <c r="S133" s="153"/>
      <c r="T133" s="155"/>
      <c r="U133" s="155"/>
      <c r="V133" s="155"/>
      <c r="W133" s="156"/>
      <c r="X133" s="148">
        <f t="shared" si="11"/>
        <v>0</v>
      </c>
      <c r="Y133" s="157"/>
      <c r="Z133" s="157"/>
      <c r="AA133" s="157"/>
      <c r="AB133" s="158"/>
      <c r="AC133" s="157"/>
      <c r="AD133" s="158"/>
      <c r="AE133" s="112"/>
      <c r="AF133" s="116"/>
      <c r="AG133" s="116"/>
      <c r="AH133" s="116"/>
      <c r="AI133" s="116"/>
      <c r="AJ133" s="116"/>
      <c r="AK133" s="110"/>
      <c r="AL133" s="110"/>
      <c r="AM133" s="110"/>
      <c r="AN133" s="110"/>
      <c r="AO133" s="110"/>
      <c r="AP133" s="110"/>
      <c r="AQ133" s="110"/>
      <c r="AR133" s="110"/>
      <c r="AS133" s="110"/>
      <c r="AT133" s="110"/>
    </row>
    <row r="134" spans="11:46" ht="18" customHeight="1" x14ac:dyDescent="0.25">
      <c r="K134" s="1">
        <f t="shared" ref="K134:K165" si="13">IFERROR(IF(AK134="YES",O134,0),0)</f>
        <v>0</v>
      </c>
      <c r="L134" s="1">
        <f t="shared" si="8"/>
        <v>0</v>
      </c>
      <c r="M134" s="1">
        <v>129</v>
      </c>
      <c r="N134" s="1">
        <f t="shared" si="9"/>
        <v>0</v>
      </c>
      <c r="O134" s="145">
        <f t="shared" si="10"/>
        <v>0</v>
      </c>
      <c r="P134" s="153"/>
      <c r="Q134" s="154"/>
      <c r="R134" s="154"/>
      <c r="S134" s="153"/>
      <c r="T134" s="155"/>
      <c r="U134" s="155"/>
      <c r="V134" s="155"/>
      <c r="W134" s="156"/>
      <c r="X134" s="148">
        <f t="shared" si="11"/>
        <v>0</v>
      </c>
      <c r="Y134" s="157"/>
      <c r="Z134" s="157"/>
      <c r="AA134" s="157"/>
      <c r="AB134" s="158"/>
      <c r="AC134" s="157"/>
      <c r="AD134" s="158"/>
      <c r="AE134" s="112"/>
      <c r="AF134" s="116"/>
      <c r="AG134" s="116"/>
      <c r="AH134" s="116"/>
      <c r="AI134" s="116"/>
      <c r="AJ134" s="116"/>
      <c r="AK134" s="110"/>
      <c r="AL134" s="110"/>
      <c r="AM134" s="110"/>
      <c r="AN134" s="110"/>
      <c r="AO134" s="110"/>
      <c r="AP134" s="110"/>
      <c r="AQ134" s="110"/>
      <c r="AR134" s="110"/>
      <c r="AS134" s="110"/>
      <c r="AT134" s="110"/>
    </row>
    <row r="135" spans="11:46" ht="18" customHeight="1" x14ac:dyDescent="0.25">
      <c r="K135" s="1">
        <f t="shared" si="13"/>
        <v>0</v>
      </c>
      <c r="L135" s="1">
        <f t="shared" ref="L135:L198" si="14">IFERROR(IF(O135&gt;=1,(IF(MOD(O135,2)&gt;=1,1,2)),0),0)</f>
        <v>0</v>
      </c>
      <c r="M135" s="1">
        <v>130</v>
      </c>
      <c r="N135" s="1">
        <f t="shared" ref="N135:N198" si="15">COUNTA(P135:R135)</f>
        <v>0</v>
      </c>
      <c r="O135" s="145">
        <f t="shared" ref="O135:O198" si="16">IFERROR(IF(N135=3,M135,0),0)</f>
        <v>0</v>
      </c>
      <c r="P135" s="153"/>
      <c r="Q135" s="154"/>
      <c r="R135" s="154"/>
      <c r="S135" s="153"/>
      <c r="T135" s="155"/>
      <c r="U135" s="155"/>
      <c r="V135" s="155"/>
      <c r="W135" s="156"/>
      <c r="X135" s="148">
        <f t="shared" ref="X135:X198" si="17">IFERROR(IF(W135&gt;=$M$4,ROUNDDOWN(DAYS360(W135,$F$2,0)/360,0),0),0)</f>
        <v>0</v>
      </c>
      <c r="Y135" s="157"/>
      <c r="Z135" s="157"/>
      <c r="AA135" s="157"/>
      <c r="AB135" s="158"/>
      <c r="AC135" s="157"/>
      <c r="AD135" s="158"/>
      <c r="AE135" s="112"/>
      <c r="AF135" s="116"/>
      <c r="AG135" s="116"/>
      <c r="AH135" s="116"/>
      <c r="AI135" s="116"/>
      <c r="AJ135" s="116"/>
      <c r="AK135" s="110"/>
      <c r="AL135" s="110"/>
      <c r="AM135" s="110"/>
      <c r="AN135" s="110"/>
      <c r="AO135" s="110"/>
      <c r="AP135" s="110"/>
      <c r="AQ135" s="110"/>
      <c r="AR135" s="110"/>
      <c r="AS135" s="110"/>
      <c r="AT135" s="110"/>
    </row>
    <row r="136" spans="11:46" ht="18" customHeight="1" x14ac:dyDescent="0.25">
      <c r="K136" s="1">
        <f t="shared" si="13"/>
        <v>0</v>
      </c>
      <c r="L136" s="1">
        <f t="shared" si="14"/>
        <v>0</v>
      </c>
      <c r="M136" s="1">
        <v>131</v>
      </c>
      <c r="N136" s="1">
        <f t="shared" si="15"/>
        <v>0</v>
      </c>
      <c r="O136" s="145">
        <f t="shared" si="16"/>
        <v>0</v>
      </c>
      <c r="P136" s="153"/>
      <c r="Q136" s="154"/>
      <c r="R136" s="154"/>
      <c r="S136" s="153"/>
      <c r="T136" s="155"/>
      <c r="U136" s="155"/>
      <c r="V136" s="155"/>
      <c r="W136" s="156"/>
      <c r="X136" s="148">
        <f t="shared" si="17"/>
        <v>0</v>
      </c>
      <c r="Y136" s="157"/>
      <c r="Z136" s="157"/>
      <c r="AA136" s="157"/>
      <c r="AB136" s="158"/>
      <c r="AC136" s="157"/>
      <c r="AD136" s="158"/>
      <c r="AE136" s="112"/>
      <c r="AF136" s="116"/>
      <c r="AG136" s="116"/>
      <c r="AH136" s="116"/>
      <c r="AI136" s="116"/>
      <c r="AJ136" s="116"/>
      <c r="AK136" s="110"/>
      <c r="AL136" s="110"/>
      <c r="AM136" s="110"/>
      <c r="AN136" s="110"/>
      <c r="AO136" s="110"/>
      <c r="AP136" s="110"/>
      <c r="AQ136" s="110"/>
      <c r="AR136" s="110"/>
      <c r="AS136" s="110"/>
      <c r="AT136" s="110"/>
    </row>
    <row r="137" spans="11:46" ht="18" customHeight="1" x14ac:dyDescent="0.25">
      <c r="K137" s="1">
        <f t="shared" si="13"/>
        <v>0</v>
      </c>
      <c r="L137" s="1">
        <f t="shared" si="14"/>
        <v>0</v>
      </c>
      <c r="M137" s="1">
        <v>132</v>
      </c>
      <c r="N137" s="1">
        <f t="shared" si="15"/>
        <v>0</v>
      </c>
      <c r="O137" s="145">
        <f t="shared" si="16"/>
        <v>0</v>
      </c>
      <c r="P137" s="153"/>
      <c r="Q137" s="154"/>
      <c r="R137" s="154"/>
      <c r="S137" s="153"/>
      <c r="T137" s="155"/>
      <c r="U137" s="155"/>
      <c r="V137" s="155"/>
      <c r="W137" s="156"/>
      <c r="X137" s="148">
        <f t="shared" si="17"/>
        <v>0</v>
      </c>
      <c r="Y137" s="157"/>
      <c r="Z137" s="157"/>
      <c r="AA137" s="157"/>
      <c r="AB137" s="158"/>
      <c r="AC137" s="157"/>
      <c r="AD137" s="158"/>
      <c r="AE137" s="112"/>
      <c r="AF137" s="116"/>
      <c r="AG137" s="116"/>
      <c r="AH137" s="116"/>
      <c r="AI137" s="116"/>
      <c r="AJ137" s="116"/>
      <c r="AK137" s="110"/>
      <c r="AL137" s="110"/>
      <c r="AM137" s="110"/>
      <c r="AN137" s="110"/>
      <c r="AO137" s="110"/>
      <c r="AP137" s="110"/>
      <c r="AQ137" s="110"/>
      <c r="AR137" s="110"/>
      <c r="AS137" s="110"/>
      <c r="AT137" s="110"/>
    </row>
    <row r="138" spans="11:46" ht="18" customHeight="1" x14ac:dyDescent="0.25">
      <c r="K138" s="1">
        <f t="shared" si="13"/>
        <v>0</v>
      </c>
      <c r="L138" s="1">
        <f t="shared" si="14"/>
        <v>0</v>
      </c>
      <c r="M138" s="1">
        <v>133</v>
      </c>
      <c r="N138" s="1">
        <f t="shared" si="15"/>
        <v>0</v>
      </c>
      <c r="O138" s="145">
        <f t="shared" si="16"/>
        <v>0</v>
      </c>
      <c r="P138" s="153"/>
      <c r="Q138" s="154"/>
      <c r="R138" s="154"/>
      <c r="S138" s="153"/>
      <c r="T138" s="155"/>
      <c r="U138" s="155"/>
      <c r="V138" s="155"/>
      <c r="W138" s="156"/>
      <c r="X138" s="148">
        <f t="shared" si="17"/>
        <v>0</v>
      </c>
      <c r="Y138" s="157"/>
      <c r="Z138" s="157"/>
      <c r="AA138" s="157"/>
      <c r="AB138" s="158"/>
      <c r="AC138" s="157"/>
      <c r="AD138" s="158"/>
      <c r="AE138" s="112"/>
      <c r="AF138" s="116"/>
      <c r="AG138" s="116"/>
      <c r="AH138" s="116"/>
      <c r="AI138" s="116"/>
      <c r="AJ138" s="116"/>
      <c r="AK138" s="110"/>
      <c r="AL138" s="110"/>
      <c r="AM138" s="110"/>
      <c r="AN138" s="110"/>
      <c r="AO138" s="110"/>
      <c r="AP138" s="110"/>
      <c r="AQ138" s="110"/>
      <c r="AR138" s="110"/>
      <c r="AS138" s="110"/>
      <c r="AT138" s="110"/>
    </row>
    <row r="139" spans="11:46" ht="18" customHeight="1" x14ac:dyDescent="0.25">
      <c r="K139" s="1">
        <f t="shared" si="13"/>
        <v>0</v>
      </c>
      <c r="L139" s="1">
        <f t="shared" si="14"/>
        <v>0</v>
      </c>
      <c r="M139" s="1">
        <v>134</v>
      </c>
      <c r="N139" s="1">
        <f t="shared" si="15"/>
        <v>0</v>
      </c>
      <c r="O139" s="145">
        <f t="shared" si="16"/>
        <v>0</v>
      </c>
      <c r="P139" s="153"/>
      <c r="Q139" s="154"/>
      <c r="R139" s="154"/>
      <c r="S139" s="153"/>
      <c r="T139" s="155"/>
      <c r="U139" s="155"/>
      <c r="V139" s="155"/>
      <c r="W139" s="156"/>
      <c r="X139" s="148">
        <f t="shared" si="17"/>
        <v>0</v>
      </c>
      <c r="Y139" s="157"/>
      <c r="Z139" s="157"/>
      <c r="AA139" s="157"/>
      <c r="AB139" s="158"/>
      <c r="AC139" s="157"/>
      <c r="AD139" s="158"/>
      <c r="AE139" s="112"/>
      <c r="AF139" s="116"/>
      <c r="AG139" s="116"/>
      <c r="AH139" s="116"/>
      <c r="AI139" s="116"/>
      <c r="AJ139" s="116"/>
      <c r="AK139" s="110"/>
      <c r="AL139" s="110"/>
      <c r="AM139" s="110"/>
      <c r="AN139" s="110"/>
      <c r="AO139" s="110"/>
      <c r="AP139" s="110"/>
      <c r="AQ139" s="110"/>
      <c r="AR139" s="110"/>
      <c r="AS139" s="110"/>
      <c r="AT139" s="110"/>
    </row>
    <row r="140" spans="11:46" ht="18" customHeight="1" x14ac:dyDescent="0.25">
      <c r="K140" s="1">
        <f t="shared" si="13"/>
        <v>0</v>
      </c>
      <c r="L140" s="1">
        <f t="shared" si="14"/>
        <v>0</v>
      </c>
      <c r="M140" s="1">
        <v>135</v>
      </c>
      <c r="N140" s="1">
        <f t="shared" si="15"/>
        <v>0</v>
      </c>
      <c r="O140" s="145">
        <f t="shared" si="16"/>
        <v>0</v>
      </c>
      <c r="P140" s="153"/>
      <c r="Q140" s="154"/>
      <c r="R140" s="154"/>
      <c r="S140" s="153"/>
      <c r="T140" s="155"/>
      <c r="U140" s="155"/>
      <c r="V140" s="155"/>
      <c r="W140" s="156"/>
      <c r="X140" s="148">
        <f t="shared" si="17"/>
        <v>0</v>
      </c>
      <c r="Y140" s="157"/>
      <c r="Z140" s="157"/>
      <c r="AA140" s="157"/>
      <c r="AB140" s="158"/>
      <c r="AC140" s="157"/>
      <c r="AD140" s="158"/>
      <c r="AE140" s="112"/>
      <c r="AF140" s="116"/>
      <c r="AG140" s="116"/>
      <c r="AH140" s="116"/>
      <c r="AI140" s="116"/>
      <c r="AJ140" s="116"/>
      <c r="AK140" s="110"/>
      <c r="AL140" s="110"/>
      <c r="AM140" s="110"/>
      <c r="AN140" s="110"/>
      <c r="AO140" s="110"/>
      <c r="AP140" s="110"/>
      <c r="AQ140" s="110"/>
      <c r="AR140" s="110"/>
      <c r="AS140" s="110"/>
      <c r="AT140" s="110"/>
    </row>
    <row r="141" spans="11:46" ht="18" customHeight="1" x14ac:dyDescent="0.25">
      <c r="K141" s="1">
        <f t="shared" si="13"/>
        <v>0</v>
      </c>
      <c r="L141" s="1">
        <f t="shared" si="14"/>
        <v>0</v>
      </c>
      <c r="M141" s="1">
        <v>136</v>
      </c>
      <c r="N141" s="1">
        <f t="shared" si="15"/>
        <v>0</v>
      </c>
      <c r="O141" s="145">
        <f t="shared" si="16"/>
        <v>0</v>
      </c>
      <c r="P141" s="153"/>
      <c r="Q141" s="154"/>
      <c r="R141" s="154"/>
      <c r="S141" s="153"/>
      <c r="T141" s="155"/>
      <c r="U141" s="155"/>
      <c r="V141" s="155"/>
      <c r="W141" s="156"/>
      <c r="X141" s="148">
        <f t="shared" si="17"/>
        <v>0</v>
      </c>
      <c r="Y141" s="157"/>
      <c r="Z141" s="157"/>
      <c r="AA141" s="157"/>
      <c r="AB141" s="158"/>
      <c r="AC141" s="157"/>
      <c r="AD141" s="158"/>
      <c r="AE141" s="112"/>
      <c r="AF141" s="116"/>
      <c r="AG141" s="116"/>
      <c r="AH141" s="116"/>
      <c r="AI141" s="116"/>
      <c r="AJ141" s="116"/>
      <c r="AK141" s="110"/>
      <c r="AL141" s="110"/>
      <c r="AM141" s="110"/>
      <c r="AN141" s="110"/>
      <c r="AO141" s="110"/>
      <c r="AP141" s="110"/>
      <c r="AQ141" s="110"/>
      <c r="AR141" s="110"/>
      <c r="AS141" s="110"/>
      <c r="AT141" s="110"/>
    </row>
    <row r="142" spans="11:46" ht="18" customHeight="1" x14ac:dyDescent="0.25">
      <c r="K142" s="1">
        <f t="shared" si="13"/>
        <v>0</v>
      </c>
      <c r="L142" s="1">
        <f t="shared" si="14"/>
        <v>0</v>
      </c>
      <c r="M142" s="1">
        <v>137</v>
      </c>
      <c r="N142" s="1">
        <f t="shared" si="15"/>
        <v>0</v>
      </c>
      <c r="O142" s="145">
        <f t="shared" si="16"/>
        <v>0</v>
      </c>
      <c r="P142" s="153"/>
      <c r="Q142" s="154"/>
      <c r="R142" s="154"/>
      <c r="S142" s="153"/>
      <c r="T142" s="155"/>
      <c r="U142" s="155"/>
      <c r="V142" s="155"/>
      <c r="W142" s="156"/>
      <c r="X142" s="148">
        <f t="shared" si="17"/>
        <v>0</v>
      </c>
      <c r="Y142" s="157"/>
      <c r="Z142" s="157"/>
      <c r="AA142" s="157"/>
      <c r="AB142" s="158"/>
      <c r="AC142" s="157"/>
      <c r="AD142" s="158"/>
      <c r="AE142" s="112"/>
      <c r="AF142" s="116"/>
      <c r="AG142" s="116"/>
      <c r="AH142" s="116"/>
      <c r="AI142" s="116"/>
      <c r="AJ142" s="116"/>
      <c r="AK142" s="110"/>
      <c r="AL142" s="110"/>
      <c r="AM142" s="110"/>
      <c r="AN142" s="110"/>
      <c r="AO142" s="110"/>
      <c r="AP142" s="110"/>
      <c r="AQ142" s="110"/>
      <c r="AR142" s="110"/>
      <c r="AS142" s="110"/>
      <c r="AT142" s="110"/>
    </row>
    <row r="143" spans="11:46" ht="18" customHeight="1" x14ac:dyDescent="0.25">
      <c r="K143" s="1">
        <f t="shared" si="13"/>
        <v>0</v>
      </c>
      <c r="L143" s="1">
        <f t="shared" si="14"/>
        <v>0</v>
      </c>
      <c r="M143" s="1">
        <v>138</v>
      </c>
      <c r="N143" s="1">
        <f t="shared" si="15"/>
        <v>0</v>
      </c>
      <c r="O143" s="145">
        <f t="shared" si="16"/>
        <v>0</v>
      </c>
      <c r="P143" s="153"/>
      <c r="Q143" s="154"/>
      <c r="R143" s="154"/>
      <c r="S143" s="153"/>
      <c r="T143" s="155"/>
      <c r="U143" s="155"/>
      <c r="V143" s="155"/>
      <c r="W143" s="156"/>
      <c r="X143" s="148">
        <f t="shared" si="17"/>
        <v>0</v>
      </c>
      <c r="Y143" s="157"/>
      <c r="Z143" s="157"/>
      <c r="AA143" s="157"/>
      <c r="AB143" s="158"/>
      <c r="AC143" s="157"/>
      <c r="AD143" s="158"/>
      <c r="AE143" s="112"/>
      <c r="AF143" s="116"/>
      <c r="AG143" s="116"/>
      <c r="AH143" s="116"/>
      <c r="AI143" s="116"/>
      <c r="AJ143" s="116"/>
      <c r="AK143" s="110"/>
      <c r="AL143" s="110"/>
      <c r="AM143" s="110"/>
      <c r="AN143" s="110"/>
      <c r="AO143" s="110"/>
      <c r="AP143" s="110"/>
      <c r="AQ143" s="110"/>
      <c r="AR143" s="110"/>
      <c r="AS143" s="110"/>
      <c r="AT143" s="110"/>
    </row>
    <row r="144" spans="11:46" ht="18" customHeight="1" x14ac:dyDescent="0.25">
      <c r="K144" s="1">
        <f t="shared" si="13"/>
        <v>0</v>
      </c>
      <c r="L144" s="1">
        <f t="shared" si="14"/>
        <v>0</v>
      </c>
      <c r="M144" s="1">
        <v>139</v>
      </c>
      <c r="N144" s="1">
        <f t="shared" si="15"/>
        <v>0</v>
      </c>
      <c r="O144" s="145">
        <f t="shared" si="16"/>
        <v>0</v>
      </c>
      <c r="P144" s="153"/>
      <c r="Q144" s="154"/>
      <c r="R144" s="154"/>
      <c r="S144" s="153"/>
      <c r="T144" s="155"/>
      <c r="U144" s="155"/>
      <c r="V144" s="155"/>
      <c r="W144" s="156"/>
      <c r="X144" s="148">
        <f t="shared" si="17"/>
        <v>0</v>
      </c>
      <c r="Y144" s="157"/>
      <c r="Z144" s="157"/>
      <c r="AA144" s="157"/>
      <c r="AB144" s="158"/>
      <c r="AC144" s="157"/>
      <c r="AD144" s="158"/>
      <c r="AE144" s="112"/>
      <c r="AF144" s="116"/>
      <c r="AG144" s="116"/>
      <c r="AH144" s="116"/>
      <c r="AI144" s="116"/>
      <c r="AJ144" s="116"/>
      <c r="AK144" s="110"/>
      <c r="AL144" s="110"/>
      <c r="AM144" s="110"/>
      <c r="AN144" s="110"/>
      <c r="AO144" s="110"/>
      <c r="AP144" s="110"/>
      <c r="AQ144" s="110"/>
      <c r="AR144" s="110"/>
      <c r="AS144" s="110"/>
      <c r="AT144" s="110"/>
    </row>
    <row r="145" spans="11:46" ht="18" customHeight="1" x14ac:dyDescent="0.25">
      <c r="K145" s="1">
        <f t="shared" si="13"/>
        <v>0</v>
      </c>
      <c r="L145" s="1">
        <f t="shared" si="14"/>
        <v>0</v>
      </c>
      <c r="M145" s="1">
        <v>140</v>
      </c>
      <c r="N145" s="1">
        <f t="shared" si="15"/>
        <v>0</v>
      </c>
      <c r="O145" s="145">
        <f t="shared" si="16"/>
        <v>0</v>
      </c>
      <c r="P145" s="153"/>
      <c r="Q145" s="154"/>
      <c r="R145" s="154"/>
      <c r="S145" s="153"/>
      <c r="T145" s="155"/>
      <c r="U145" s="155"/>
      <c r="V145" s="155"/>
      <c r="W145" s="156"/>
      <c r="X145" s="148">
        <f t="shared" si="17"/>
        <v>0</v>
      </c>
      <c r="Y145" s="157"/>
      <c r="Z145" s="157"/>
      <c r="AA145" s="157"/>
      <c r="AB145" s="158"/>
      <c r="AC145" s="157"/>
      <c r="AD145" s="158"/>
      <c r="AE145" s="112"/>
      <c r="AF145" s="116"/>
      <c r="AG145" s="116"/>
      <c r="AH145" s="116"/>
      <c r="AI145" s="116"/>
      <c r="AJ145" s="116"/>
      <c r="AK145" s="110"/>
      <c r="AL145" s="110"/>
      <c r="AM145" s="110"/>
      <c r="AN145" s="110"/>
      <c r="AO145" s="110"/>
      <c r="AP145" s="110"/>
      <c r="AQ145" s="110"/>
      <c r="AR145" s="110"/>
      <c r="AS145" s="110"/>
      <c r="AT145" s="110"/>
    </row>
    <row r="146" spans="11:46" ht="18" customHeight="1" x14ac:dyDescent="0.25">
      <c r="K146" s="1">
        <f t="shared" si="13"/>
        <v>0</v>
      </c>
      <c r="L146" s="1">
        <f t="shared" si="14"/>
        <v>0</v>
      </c>
      <c r="M146" s="1">
        <v>141</v>
      </c>
      <c r="N146" s="1">
        <f t="shared" si="15"/>
        <v>0</v>
      </c>
      <c r="O146" s="145">
        <f t="shared" si="16"/>
        <v>0</v>
      </c>
      <c r="P146" s="153"/>
      <c r="Q146" s="154"/>
      <c r="R146" s="154"/>
      <c r="S146" s="153"/>
      <c r="T146" s="155"/>
      <c r="U146" s="155"/>
      <c r="V146" s="155"/>
      <c r="W146" s="156"/>
      <c r="X146" s="148">
        <f t="shared" si="17"/>
        <v>0</v>
      </c>
      <c r="Y146" s="157"/>
      <c r="Z146" s="157"/>
      <c r="AA146" s="157"/>
      <c r="AB146" s="158"/>
      <c r="AC146" s="157"/>
      <c r="AD146" s="158"/>
      <c r="AE146" s="112"/>
      <c r="AF146" s="116"/>
      <c r="AG146" s="116"/>
      <c r="AH146" s="116"/>
      <c r="AI146" s="116"/>
      <c r="AJ146" s="116"/>
      <c r="AK146" s="110"/>
      <c r="AL146" s="110"/>
      <c r="AM146" s="110"/>
      <c r="AN146" s="110"/>
      <c r="AO146" s="110"/>
      <c r="AP146" s="110"/>
      <c r="AQ146" s="110"/>
      <c r="AR146" s="110"/>
      <c r="AS146" s="110"/>
      <c r="AT146" s="110"/>
    </row>
    <row r="147" spans="11:46" ht="18" customHeight="1" x14ac:dyDescent="0.25">
      <c r="K147" s="1">
        <f t="shared" si="13"/>
        <v>0</v>
      </c>
      <c r="L147" s="1">
        <f t="shared" si="14"/>
        <v>0</v>
      </c>
      <c r="M147" s="1">
        <v>142</v>
      </c>
      <c r="N147" s="1">
        <f t="shared" si="15"/>
        <v>0</v>
      </c>
      <c r="O147" s="145">
        <f t="shared" si="16"/>
        <v>0</v>
      </c>
      <c r="P147" s="153"/>
      <c r="Q147" s="154"/>
      <c r="R147" s="154"/>
      <c r="S147" s="153"/>
      <c r="T147" s="155"/>
      <c r="U147" s="155"/>
      <c r="V147" s="155"/>
      <c r="W147" s="156"/>
      <c r="X147" s="148">
        <f t="shared" si="17"/>
        <v>0</v>
      </c>
      <c r="Y147" s="157"/>
      <c r="Z147" s="157"/>
      <c r="AA147" s="157"/>
      <c r="AB147" s="158"/>
      <c r="AC147" s="157"/>
      <c r="AD147" s="158"/>
      <c r="AE147" s="112"/>
      <c r="AF147" s="116"/>
      <c r="AG147" s="116"/>
      <c r="AH147" s="116"/>
      <c r="AI147" s="116"/>
      <c r="AJ147" s="116"/>
      <c r="AK147" s="110"/>
      <c r="AL147" s="110"/>
      <c r="AM147" s="110"/>
      <c r="AN147" s="110"/>
      <c r="AO147" s="110"/>
      <c r="AP147" s="110"/>
      <c r="AQ147" s="110"/>
      <c r="AR147" s="110"/>
      <c r="AS147" s="110"/>
      <c r="AT147" s="110"/>
    </row>
    <row r="148" spans="11:46" ht="18" customHeight="1" x14ac:dyDescent="0.25">
      <c r="K148" s="1">
        <f t="shared" si="13"/>
        <v>0</v>
      </c>
      <c r="L148" s="1">
        <f t="shared" si="14"/>
        <v>0</v>
      </c>
      <c r="M148" s="1">
        <v>143</v>
      </c>
      <c r="N148" s="1">
        <f t="shared" si="15"/>
        <v>0</v>
      </c>
      <c r="O148" s="145">
        <f t="shared" si="16"/>
        <v>0</v>
      </c>
      <c r="P148" s="153"/>
      <c r="Q148" s="154"/>
      <c r="R148" s="154"/>
      <c r="S148" s="153"/>
      <c r="T148" s="155"/>
      <c r="U148" s="155"/>
      <c r="V148" s="155"/>
      <c r="W148" s="156"/>
      <c r="X148" s="148">
        <f t="shared" si="17"/>
        <v>0</v>
      </c>
      <c r="Y148" s="157"/>
      <c r="Z148" s="157"/>
      <c r="AA148" s="157"/>
      <c r="AB148" s="158"/>
      <c r="AC148" s="157"/>
      <c r="AD148" s="158"/>
      <c r="AE148" s="112"/>
      <c r="AF148" s="116"/>
      <c r="AG148" s="116"/>
      <c r="AH148" s="116"/>
      <c r="AI148" s="116"/>
      <c r="AJ148" s="116"/>
      <c r="AK148" s="110"/>
      <c r="AL148" s="110"/>
      <c r="AM148" s="110"/>
      <c r="AN148" s="110"/>
      <c r="AO148" s="110"/>
      <c r="AP148" s="110"/>
      <c r="AQ148" s="110"/>
      <c r="AR148" s="110"/>
      <c r="AS148" s="110"/>
      <c r="AT148" s="110"/>
    </row>
    <row r="149" spans="11:46" ht="18" customHeight="1" x14ac:dyDescent="0.25">
      <c r="K149" s="1">
        <f t="shared" si="13"/>
        <v>0</v>
      </c>
      <c r="L149" s="1">
        <f t="shared" si="14"/>
        <v>0</v>
      </c>
      <c r="M149" s="1">
        <v>144</v>
      </c>
      <c r="N149" s="1">
        <f t="shared" si="15"/>
        <v>0</v>
      </c>
      <c r="O149" s="145">
        <f t="shared" si="16"/>
        <v>0</v>
      </c>
      <c r="P149" s="153"/>
      <c r="Q149" s="154"/>
      <c r="R149" s="154"/>
      <c r="S149" s="153"/>
      <c r="T149" s="155"/>
      <c r="U149" s="155"/>
      <c r="V149" s="155"/>
      <c r="W149" s="156"/>
      <c r="X149" s="148">
        <f t="shared" si="17"/>
        <v>0</v>
      </c>
      <c r="Y149" s="157"/>
      <c r="Z149" s="157"/>
      <c r="AA149" s="157"/>
      <c r="AB149" s="158"/>
      <c r="AC149" s="157"/>
      <c r="AD149" s="158"/>
      <c r="AE149" s="112"/>
      <c r="AF149" s="116"/>
      <c r="AG149" s="116"/>
      <c r="AH149" s="116"/>
      <c r="AI149" s="116"/>
      <c r="AJ149" s="116"/>
      <c r="AK149" s="110"/>
      <c r="AL149" s="110"/>
      <c r="AM149" s="110"/>
      <c r="AN149" s="110"/>
      <c r="AO149" s="110"/>
      <c r="AP149" s="110"/>
      <c r="AQ149" s="110"/>
      <c r="AR149" s="110"/>
      <c r="AS149" s="110"/>
      <c r="AT149" s="110"/>
    </row>
    <row r="150" spans="11:46" ht="18" customHeight="1" x14ac:dyDescent="0.25">
      <c r="K150" s="1">
        <f t="shared" si="13"/>
        <v>0</v>
      </c>
      <c r="L150" s="1">
        <f t="shared" si="14"/>
        <v>0</v>
      </c>
      <c r="M150" s="1">
        <v>145</v>
      </c>
      <c r="N150" s="1">
        <f t="shared" si="15"/>
        <v>0</v>
      </c>
      <c r="O150" s="145">
        <f t="shared" si="16"/>
        <v>0</v>
      </c>
      <c r="P150" s="153"/>
      <c r="Q150" s="154"/>
      <c r="R150" s="154"/>
      <c r="S150" s="153"/>
      <c r="T150" s="155"/>
      <c r="U150" s="155"/>
      <c r="V150" s="155"/>
      <c r="W150" s="156"/>
      <c r="X150" s="148">
        <f t="shared" si="17"/>
        <v>0</v>
      </c>
      <c r="Y150" s="157"/>
      <c r="Z150" s="157"/>
      <c r="AA150" s="157"/>
      <c r="AB150" s="158"/>
      <c r="AC150" s="157"/>
      <c r="AD150" s="158"/>
      <c r="AE150" s="112"/>
      <c r="AF150" s="116"/>
      <c r="AG150" s="116"/>
      <c r="AH150" s="116"/>
      <c r="AI150" s="116"/>
      <c r="AJ150" s="116"/>
      <c r="AK150" s="110"/>
      <c r="AL150" s="110"/>
      <c r="AM150" s="110"/>
      <c r="AN150" s="110"/>
      <c r="AO150" s="110"/>
      <c r="AP150" s="110"/>
      <c r="AQ150" s="110"/>
      <c r="AR150" s="110"/>
      <c r="AS150" s="110"/>
      <c r="AT150" s="110"/>
    </row>
    <row r="151" spans="11:46" ht="18" customHeight="1" x14ac:dyDescent="0.25">
      <c r="K151" s="1">
        <f t="shared" si="13"/>
        <v>0</v>
      </c>
      <c r="L151" s="1">
        <f t="shared" si="14"/>
        <v>0</v>
      </c>
      <c r="M151" s="1">
        <v>146</v>
      </c>
      <c r="N151" s="1">
        <f t="shared" si="15"/>
        <v>0</v>
      </c>
      <c r="O151" s="145">
        <f t="shared" si="16"/>
        <v>0</v>
      </c>
      <c r="P151" s="153"/>
      <c r="Q151" s="154"/>
      <c r="R151" s="154"/>
      <c r="S151" s="153"/>
      <c r="T151" s="155"/>
      <c r="U151" s="155"/>
      <c r="V151" s="155"/>
      <c r="W151" s="156"/>
      <c r="X151" s="148">
        <f t="shared" si="17"/>
        <v>0</v>
      </c>
      <c r="Y151" s="157"/>
      <c r="Z151" s="157"/>
      <c r="AA151" s="157"/>
      <c r="AB151" s="158"/>
      <c r="AC151" s="157"/>
      <c r="AD151" s="158"/>
      <c r="AE151" s="112"/>
      <c r="AF151" s="116"/>
      <c r="AG151" s="116"/>
      <c r="AH151" s="116"/>
      <c r="AI151" s="116"/>
      <c r="AJ151" s="116"/>
      <c r="AK151" s="110"/>
      <c r="AL151" s="110"/>
      <c r="AM151" s="110"/>
      <c r="AN151" s="110"/>
      <c r="AO151" s="110"/>
      <c r="AP151" s="110"/>
      <c r="AQ151" s="110"/>
      <c r="AR151" s="110"/>
      <c r="AS151" s="110"/>
      <c r="AT151" s="110"/>
    </row>
    <row r="152" spans="11:46" ht="18" customHeight="1" x14ac:dyDescent="0.25">
      <c r="K152" s="1">
        <f t="shared" si="13"/>
        <v>0</v>
      </c>
      <c r="L152" s="1">
        <f t="shared" si="14"/>
        <v>0</v>
      </c>
      <c r="M152" s="1">
        <v>147</v>
      </c>
      <c r="N152" s="1">
        <f t="shared" si="15"/>
        <v>0</v>
      </c>
      <c r="O152" s="145">
        <f t="shared" si="16"/>
        <v>0</v>
      </c>
      <c r="P152" s="153"/>
      <c r="Q152" s="154"/>
      <c r="R152" s="154"/>
      <c r="S152" s="153"/>
      <c r="T152" s="155"/>
      <c r="U152" s="155"/>
      <c r="V152" s="155"/>
      <c r="W152" s="156"/>
      <c r="X152" s="148">
        <f t="shared" si="17"/>
        <v>0</v>
      </c>
      <c r="Y152" s="157"/>
      <c r="Z152" s="157"/>
      <c r="AA152" s="157"/>
      <c r="AB152" s="158"/>
      <c r="AC152" s="157"/>
      <c r="AD152" s="158"/>
      <c r="AE152" s="112"/>
      <c r="AF152" s="116"/>
      <c r="AG152" s="116"/>
      <c r="AH152" s="116"/>
      <c r="AI152" s="116"/>
      <c r="AJ152" s="116"/>
      <c r="AK152" s="110"/>
      <c r="AL152" s="110"/>
      <c r="AM152" s="110"/>
      <c r="AN152" s="110"/>
      <c r="AO152" s="110"/>
      <c r="AP152" s="110"/>
      <c r="AQ152" s="110"/>
      <c r="AR152" s="110"/>
      <c r="AS152" s="110"/>
      <c r="AT152" s="110"/>
    </row>
    <row r="153" spans="11:46" ht="18" customHeight="1" x14ac:dyDescent="0.25">
      <c r="K153" s="1">
        <f t="shared" si="13"/>
        <v>0</v>
      </c>
      <c r="L153" s="1">
        <f t="shared" si="14"/>
        <v>0</v>
      </c>
      <c r="M153" s="1">
        <v>148</v>
      </c>
      <c r="N153" s="1">
        <f t="shared" si="15"/>
        <v>0</v>
      </c>
      <c r="O153" s="145">
        <f t="shared" si="16"/>
        <v>0</v>
      </c>
      <c r="P153" s="153"/>
      <c r="Q153" s="154"/>
      <c r="R153" s="154"/>
      <c r="S153" s="153"/>
      <c r="T153" s="155"/>
      <c r="U153" s="155"/>
      <c r="V153" s="155"/>
      <c r="W153" s="156"/>
      <c r="X153" s="148">
        <f t="shared" si="17"/>
        <v>0</v>
      </c>
      <c r="Y153" s="157"/>
      <c r="Z153" s="157"/>
      <c r="AA153" s="157"/>
      <c r="AB153" s="158"/>
      <c r="AC153" s="157"/>
      <c r="AD153" s="158"/>
      <c r="AE153" s="112"/>
      <c r="AF153" s="116"/>
      <c r="AG153" s="116"/>
      <c r="AH153" s="116"/>
      <c r="AI153" s="116"/>
      <c r="AJ153" s="116"/>
      <c r="AK153" s="110"/>
      <c r="AL153" s="110"/>
      <c r="AM153" s="110"/>
      <c r="AN153" s="110"/>
      <c r="AO153" s="110"/>
      <c r="AP153" s="110"/>
      <c r="AQ153" s="110"/>
      <c r="AR153" s="110"/>
      <c r="AS153" s="110"/>
      <c r="AT153" s="110"/>
    </row>
    <row r="154" spans="11:46" ht="18" customHeight="1" x14ac:dyDescent="0.25">
      <c r="K154" s="1">
        <f t="shared" si="13"/>
        <v>0</v>
      </c>
      <c r="L154" s="1">
        <f t="shared" si="14"/>
        <v>0</v>
      </c>
      <c r="M154" s="1">
        <v>149</v>
      </c>
      <c r="N154" s="1">
        <f t="shared" si="15"/>
        <v>0</v>
      </c>
      <c r="O154" s="145">
        <f t="shared" si="16"/>
        <v>0</v>
      </c>
      <c r="P154" s="153"/>
      <c r="Q154" s="154"/>
      <c r="R154" s="154"/>
      <c r="S154" s="153"/>
      <c r="T154" s="155"/>
      <c r="U154" s="155"/>
      <c r="V154" s="155"/>
      <c r="W154" s="156"/>
      <c r="X154" s="148">
        <f t="shared" si="17"/>
        <v>0</v>
      </c>
      <c r="Y154" s="157"/>
      <c r="Z154" s="157"/>
      <c r="AA154" s="157"/>
      <c r="AB154" s="158"/>
      <c r="AC154" s="157"/>
      <c r="AD154" s="158"/>
      <c r="AE154" s="112"/>
      <c r="AF154" s="116"/>
      <c r="AG154" s="116"/>
      <c r="AH154" s="116"/>
      <c r="AI154" s="116"/>
      <c r="AJ154" s="116"/>
      <c r="AK154" s="110"/>
      <c r="AL154" s="110"/>
      <c r="AM154" s="110"/>
      <c r="AN154" s="110"/>
      <c r="AO154" s="110"/>
      <c r="AP154" s="110"/>
      <c r="AQ154" s="110"/>
      <c r="AR154" s="110"/>
      <c r="AS154" s="110"/>
      <c r="AT154" s="110"/>
    </row>
    <row r="155" spans="11:46" ht="18" customHeight="1" x14ac:dyDescent="0.25">
      <c r="K155" s="1">
        <f t="shared" si="13"/>
        <v>0</v>
      </c>
      <c r="L155" s="1">
        <f t="shared" si="14"/>
        <v>0</v>
      </c>
      <c r="M155" s="1">
        <v>150</v>
      </c>
      <c r="N155" s="1">
        <f t="shared" si="15"/>
        <v>0</v>
      </c>
      <c r="O155" s="145">
        <f t="shared" si="16"/>
        <v>0</v>
      </c>
      <c r="P155" s="153"/>
      <c r="Q155" s="154"/>
      <c r="R155" s="154"/>
      <c r="S155" s="153"/>
      <c r="T155" s="155"/>
      <c r="U155" s="155"/>
      <c r="V155" s="155"/>
      <c r="W155" s="156"/>
      <c r="X155" s="148">
        <f t="shared" si="17"/>
        <v>0</v>
      </c>
      <c r="Y155" s="157"/>
      <c r="Z155" s="157"/>
      <c r="AA155" s="157"/>
      <c r="AB155" s="158"/>
      <c r="AC155" s="157"/>
      <c r="AD155" s="158"/>
      <c r="AE155" s="112"/>
      <c r="AF155" s="116"/>
      <c r="AG155" s="116"/>
      <c r="AH155" s="116"/>
      <c r="AI155" s="116"/>
      <c r="AJ155" s="116"/>
      <c r="AK155" s="110"/>
      <c r="AL155" s="110"/>
      <c r="AM155" s="110"/>
      <c r="AN155" s="110"/>
      <c r="AO155" s="110"/>
      <c r="AP155" s="110"/>
      <c r="AQ155" s="110"/>
      <c r="AR155" s="110"/>
      <c r="AS155" s="110"/>
      <c r="AT155" s="110"/>
    </row>
    <row r="156" spans="11:46" ht="18" customHeight="1" x14ac:dyDescent="0.25">
      <c r="K156" s="1">
        <f t="shared" si="13"/>
        <v>0</v>
      </c>
      <c r="L156" s="1">
        <f t="shared" si="14"/>
        <v>0</v>
      </c>
      <c r="M156" s="1">
        <v>151</v>
      </c>
      <c r="N156" s="1">
        <f t="shared" si="15"/>
        <v>0</v>
      </c>
      <c r="O156" s="145">
        <f t="shared" si="16"/>
        <v>0</v>
      </c>
      <c r="P156" s="153"/>
      <c r="Q156" s="154"/>
      <c r="R156" s="154"/>
      <c r="S156" s="153"/>
      <c r="T156" s="155"/>
      <c r="U156" s="155"/>
      <c r="V156" s="155"/>
      <c r="W156" s="156"/>
      <c r="X156" s="148">
        <f t="shared" si="17"/>
        <v>0</v>
      </c>
      <c r="Y156" s="157"/>
      <c r="Z156" s="157"/>
      <c r="AA156" s="157"/>
      <c r="AB156" s="158"/>
      <c r="AC156" s="157"/>
      <c r="AD156" s="158"/>
      <c r="AE156" s="112"/>
      <c r="AF156" s="116"/>
      <c r="AG156" s="116"/>
      <c r="AH156" s="116"/>
      <c r="AI156" s="116"/>
      <c r="AJ156" s="116"/>
      <c r="AK156" s="110"/>
      <c r="AL156" s="110"/>
      <c r="AM156" s="110"/>
      <c r="AN156" s="110"/>
      <c r="AO156" s="110"/>
      <c r="AP156" s="110"/>
      <c r="AQ156" s="110"/>
      <c r="AR156" s="110"/>
      <c r="AS156" s="110"/>
      <c r="AT156" s="110"/>
    </row>
    <row r="157" spans="11:46" ht="18" customHeight="1" x14ac:dyDescent="0.25">
      <c r="K157" s="1">
        <f t="shared" si="13"/>
        <v>0</v>
      </c>
      <c r="L157" s="1">
        <f t="shared" si="14"/>
        <v>0</v>
      </c>
      <c r="M157" s="1">
        <v>152</v>
      </c>
      <c r="N157" s="1">
        <f t="shared" si="15"/>
        <v>0</v>
      </c>
      <c r="O157" s="145">
        <f t="shared" si="16"/>
        <v>0</v>
      </c>
      <c r="P157" s="153"/>
      <c r="Q157" s="154"/>
      <c r="R157" s="154"/>
      <c r="S157" s="153"/>
      <c r="T157" s="155"/>
      <c r="U157" s="155"/>
      <c r="V157" s="155"/>
      <c r="W157" s="156"/>
      <c r="X157" s="148">
        <f t="shared" si="17"/>
        <v>0</v>
      </c>
      <c r="Y157" s="157"/>
      <c r="Z157" s="157"/>
      <c r="AA157" s="157"/>
      <c r="AB157" s="158"/>
      <c r="AC157" s="157"/>
      <c r="AD157" s="158"/>
      <c r="AE157" s="112"/>
      <c r="AF157" s="116"/>
      <c r="AG157" s="116"/>
      <c r="AH157" s="116"/>
      <c r="AI157" s="116"/>
      <c r="AJ157" s="116"/>
      <c r="AK157" s="110"/>
      <c r="AL157" s="110"/>
      <c r="AM157" s="110"/>
      <c r="AN157" s="110"/>
      <c r="AO157" s="110"/>
      <c r="AP157" s="110"/>
      <c r="AQ157" s="110"/>
      <c r="AR157" s="110"/>
      <c r="AS157" s="110"/>
      <c r="AT157" s="110"/>
    </row>
    <row r="158" spans="11:46" ht="18" customHeight="1" x14ac:dyDescent="0.25">
      <c r="K158" s="1">
        <f t="shared" si="13"/>
        <v>0</v>
      </c>
      <c r="L158" s="1">
        <f t="shared" si="14"/>
        <v>0</v>
      </c>
      <c r="M158" s="1">
        <v>153</v>
      </c>
      <c r="N158" s="1">
        <f t="shared" si="15"/>
        <v>0</v>
      </c>
      <c r="O158" s="145">
        <f t="shared" si="16"/>
        <v>0</v>
      </c>
      <c r="P158" s="153"/>
      <c r="Q158" s="154"/>
      <c r="R158" s="154"/>
      <c r="S158" s="153"/>
      <c r="T158" s="155"/>
      <c r="U158" s="155"/>
      <c r="V158" s="155"/>
      <c r="W158" s="156"/>
      <c r="X158" s="148">
        <f t="shared" si="17"/>
        <v>0</v>
      </c>
      <c r="Y158" s="157"/>
      <c r="Z158" s="157"/>
      <c r="AA158" s="157"/>
      <c r="AB158" s="158"/>
      <c r="AC158" s="157"/>
      <c r="AD158" s="158"/>
      <c r="AE158" s="112"/>
      <c r="AF158" s="116"/>
      <c r="AG158" s="116"/>
      <c r="AH158" s="116"/>
      <c r="AI158" s="116"/>
      <c r="AJ158" s="116"/>
      <c r="AK158" s="110"/>
      <c r="AL158" s="110"/>
      <c r="AM158" s="110"/>
      <c r="AN158" s="110"/>
      <c r="AO158" s="110"/>
      <c r="AP158" s="110"/>
      <c r="AQ158" s="110"/>
      <c r="AR158" s="110"/>
      <c r="AS158" s="110"/>
      <c r="AT158" s="110"/>
    </row>
    <row r="159" spans="11:46" ht="18" customHeight="1" x14ac:dyDescent="0.25">
      <c r="K159" s="1">
        <f t="shared" si="13"/>
        <v>0</v>
      </c>
      <c r="L159" s="1">
        <f t="shared" si="14"/>
        <v>0</v>
      </c>
      <c r="M159" s="1">
        <v>154</v>
      </c>
      <c r="N159" s="1">
        <f t="shared" si="15"/>
        <v>0</v>
      </c>
      <c r="O159" s="145">
        <f t="shared" si="16"/>
        <v>0</v>
      </c>
      <c r="P159" s="153"/>
      <c r="Q159" s="154"/>
      <c r="R159" s="154"/>
      <c r="S159" s="153"/>
      <c r="T159" s="155"/>
      <c r="U159" s="155"/>
      <c r="V159" s="155"/>
      <c r="W159" s="156"/>
      <c r="X159" s="148">
        <f t="shared" si="17"/>
        <v>0</v>
      </c>
      <c r="Y159" s="157"/>
      <c r="Z159" s="157"/>
      <c r="AA159" s="157"/>
      <c r="AB159" s="158"/>
      <c r="AC159" s="157"/>
      <c r="AD159" s="158"/>
      <c r="AE159" s="112"/>
      <c r="AF159" s="116"/>
      <c r="AG159" s="116"/>
      <c r="AH159" s="116"/>
      <c r="AI159" s="116"/>
      <c r="AJ159" s="116"/>
      <c r="AK159" s="110"/>
      <c r="AL159" s="110"/>
      <c r="AM159" s="110"/>
      <c r="AN159" s="110"/>
      <c r="AO159" s="110"/>
      <c r="AP159" s="110"/>
      <c r="AQ159" s="110"/>
      <c r="AR159" s="110"/>
      <c r="AS159" s="110"/>
      <c r="AT159" s="110"/>
    </row>
    <row r="160" spans="11:46" ht="18" customHeight="1" x14ac:dyDescent="0.25">
      <c r="K160" s="1">
        <f t="shared" si="13"/>
        <v>0</v>
      </c>
      <c r="L160" s="1">
        <f t="shared" si="14"/>
        <v>0</v>
      </c>
      <c r="M160" s="1">
        <v>155</v>
      </c>
      <c r="N160" s="1">
        <f t="shared" si="15"/>
        <v>0</v>
      </c>
      <c r="O160" s="145">
        <f t="shared" si="16"/>
        <v>0</v>
      </c>
      <c r="P160" s="153"/>
      <c r="Q160" s="154"/>
      <c r="R160" s="154"/>
      <c r="S160" s="153"/>
      <c r="T160" s="155"/>
      <c r="U160" s="155"/>
      <c r="V160" s="155"/>
      <c r="W160" s="156"/>
      <c r="X160" s="148">
        <f t="shared" si="17"/>
        <v>0</v>
      </c>
      <c r="Y160" s="157"/>
      <c r="Z160" s="157"/>
      <c r="AA160" s="157"/>
      <c r="AB160" s="158"/>
      <c r="AC160" s="157"/>
      <c r="AD160" s="158"/>
      <c r="AE160" s="112"/>
      <c r="AF160" s="116"/>
      <c r="AG160" s="116"/>
      <c r="AH160" s="116"/>
      <c r="AI160" s="116"/>
      <c r="AJ160" s="116"/>
      <c r="AK160" s="110"/>
      <c r="AL160" s="110"/>
      <c r="AM160" s="110"/>
      <c r="AN160" s="110"/>
      <c r="AO160" s="110"/>
      <c r="AP160" s="110"/>
      <c r="AQ160" s="110"/>
      <c r="AR160" s="110"/>
      <c r="AS160" s="110"/>
      <c r="AT160" s="110"/>
    </row>
    <row r="161" spans="11:46" ht="18" customHeight="1" x14ac:dyDescent="0.25">
      <c r="K161" s="1">
        <f t="shared" si="13"/>
        <v>0</v>
      </c>
      <c r="L161" s="1">
        <f t="shared" si="14"/>
        <v>0</v>
      </c>
      <c r="M161" s="1">
        <v>156</v>
      </c>
      <c r="N161" s="1">
        <f t="shared" si="15"/>
        <v>0</v>
      </c>
      <c r="O161" s="145">
        <f t="shared" si="16"/>
        <v>0</v>
      </c>
      <c r="P161" s="153"/>
      <c r="Q161" s="154"/>
      <c r="R161" s="154"/>
      <c r="S161" s="153"/>
      <c r="T161" s="155"/>
      <c r="U161" s="155"/>
      <c r="V161" s="155"/>
      <c r="W161" s="156"/>
      <c r="X161" s="148">
        <f t="shared" si="17"/>
        <v>0</v>
      </c>
      <c r="Y161" s="157"/>
      <c r="Z161" s="157"/>
      <c r="AA161" s="157"/>
      <c r="AB161" s="158"/>
      <c r="AC161" s="157"/>
      <c r="AD161" s="158"/>
      <c r="AE161" s="112"/>
      <c r="AF161" s="116"/>
      <c r="AG161" s="116"/>
      <c r="AH161" s="116"/>
      <c r="AI161" s="116"/>
      <c r="AJ161" s="116"/>
      <c r="AK161" s="110"/>
      <c r="AL161" s="110"/>
      <c r="AM161" s="110"/>
      <c r="AN161" s="110"/>
      <c r="AO161" s="110"/>
      <c r="AP161" s="110"/>
      <c r="AQ161" s="110"/>
      <c r="AR161" s="110"/>
      <c r="AS161" s="110"/>
      <c r="AT161" s="110"/>
    </row>
    <row r="162" spans="11:46" ht="18" customHeight="1" x14ac:dyDescent="0.25">
      <c r="K162" s="1">
        <f t="shared" si="13"/>
        <v>0</v>
      </c>
      <c r="L162" s="1">
        <f t="shared" si="14"/>
        <v>0</v>
      </c>
      <c r="M162" s="1">
        <v>157</v>
      </c>
      <c r="N162" s="1">
        <f t="shared" si="15"/>
        <v>0</v>
      </c>
      <c r="O162" s="145">
        <f t="shared" si="16"/>
        <v>0</v>
      </c>
      <c r="P162" s="153"/>
      <c r="Q162" s="154"/>
      <c r="R162" s="154"/>
      <c r="S162" s="153"/>
      <c r="T162" s="155"/>
      <c r="U162" s="155"/>
      <c r="V162" s="155"/>
      <c r="W162" s="156"/>
      <c r="X162" s="148">
        <f t="shared" si="17"/>
        <v>0</v>
      </c>
      <c r="Y162" s="157"/>
      <c r="Z162" s="157"/>
      <c r="AA162" s="157"/>
      <c r="AB162" s="158"/>
      <c r="AC162" s="157"/>
      <c r="AD162" s="158"/>
      <c r="AE162" s="112"/>
      <c r="AF162" s="116"/>
      <c r="AG162" s="116"/>
      <c r="AH162" s="116"/>
      <c r="AI162" s="116"/>
      <c r="AJ162" s="116"/>
      <c r="AK162" s="110"/>
      <c r="AL162" s="110"/>
      <c r="AM162" s="110"/>
      <c r="AN162" s="110"/>
      <c r="AO162" s="110"/>
      <c r="AP162" s="110"/>
      <c r="AQ162" s="110"/>
      <c r="AR162" s="110"/>
      <c r="AS162" s="110"/>
      <c r="AT162" s="110"/>
    </row>
    <row r="163" spans="11:46" ht="18" customHeight="1" x14ac:dyDescent="0.25">
      <c r="K163" s="1">
        <f t="shared" si="13"/>
        <v>0</v>
      </c>
      <c r="L163" s="1">
        <f t="shared" si="14"/>
        <v>0</v>
      </c>
      <c r="M163" s="1">
        <v>158</v>
      </c>
      <c r="N163" s="1">
        <f t="shared" si="15"/>
        <v>0</v>
      </c>
      <c r="O163" s="145">
        <f t="shared" si="16"/>
        <v>0</v>
      </c>
      <c r="P163" s="153"/>
      <c r="Q163" s="154"/>
      <c r="R163" s="154"/>
      <c r="S163" s="153"/>
      <c r="T163" s="155"/>
      <c r="U163" s="155"/>
      <c r="V163" s="155"/>
      <c r="W163" s="156"/>
      <c r="X163" s="148">
        <f t="shared" si="17"/>
        <v>0</v>
      </c>
      <c r="Y163" s="157"/>
      <c r="Z163" s="157"/>
      <c r="AA163" s="157"/>
      <c r="AB163" s="158"/>
      <c r="AC163" s="157"/>
      <c r="AD163" s="158"/>
      <c r="AE163" s="112"/>
      <c r="AF163" s="116"/>
      <c r="AG163" s="116"/>
      <c r="AH163" s="116"/>
      <c r="AI163" s="116"/>
      <c r="AJ163" s="116"/>
      <c r="AK163" s="110"/>
      <c r="AL163" s="110"/>
      <c r="AM163" s="110"/>
      <c r="AN163" s="110"/>
      <c r="AO163" s="110"/>
      <c r="AP163" s="110"/>
      <c r="AQ163" s="110"/>
      <c r="AR163" s="110"/>
      <c r="AS163" s="110"/>
      <c r="AT163" s="110"/>
    </row>
    <row r="164" spans="11:46" ht="18" customHeight="1" x14ac:dyDescent="0.25">
      <c r="K164" s="1">
        <f t="shared" si="13"/>
        <v>0</v>
      </c>
      <c r="L164" s="1">
        <f t="shared" si="14"/>
        <v>0</v>
      </c>
      <c r="M164" s="1">
        <v>159</v>
      </c>
      <c r="N164" s="1">
        <f t="shared" si="15"/>
        <v>0</v>
      </c>
      <c r="O164" s="145">
        <f t="shared" si="16"/>
        <v>0</v>
      </c>
      <c r="P164" s="153"/>
      <c r="Q164" s="154"/>
      <c r="R164" s="154"/>
      <c r="S164" s="153"/>
      <c r="T164" s="155"/>
      <c r="U164" s="155"/>
      <c r="V164" s="155"/>
      <c r="W164" s="156"/>
      <c r="X164" s="148">
        <f t="shared" si="17"/>
        <v>0</v>
      </c>
      <c r="Y164" s="157"/>
      <c r="Z164" s="157"/>
      <c r="AA164" s="157"/>
      <c r="AB164" s="158"/>
      <c r="AC164" s="157"/>
      <c r="AD164" s="158"/>
      <c r="AE164" s="112"/>
      <c r="AF164" s="116"/>
      <c r="AG164" s="116"/>
      <c r="AH164" s="116"/>
      <c r="AI164" s="116"/>
      <c r="AJ164" s="116"/>
      <c r="AK164" s="110"/>
      <c r="AL164" s="110"/>
      <c r="AM164" s="110"/>
      <c r="AN164" s="110"/>
      <c r="AO164" s="110"/>
      <c r="AP164" s="110"/>
      <c r="AQ164" s="110"/>
      <c r="AR164" s="110"/>
      <c r="AS164" s="110"/>
      <c r="AT164" s="110"/>
    </row>
    <row r="165" spans="11:46" ht="18" customHeight="1" x14ac:dyDescent="0.25">
      <c r="K165" s="1">
        <f t="shared" si="13"/>
        <v>0</v>
      </c>
      <c r="L165" s="1">
        <f t="shared" si="14"/>
        <v>0</v>
      </c>
      <c r="M165" s="1">
        <v>160</v>
      </c>
      <c r="N165" s="1">
        <f t="shared" si="15"/>
        <v>0</v>
      </c>
      <c r="O165" s="145">
        <f t="shared" si="16"/>
        <v>0</v>
      </c>
      <c r="P165" s="153"/>
      <c r="Q165" s="154"/>
      <c r="R165" s="154"/>
      <c r="S165" s="153"/>
      <c r="T165" s="155"/>
      <c r="U165" s="155"/>
      <c r="V165" s="155"/>
      <c r="W165" s="156"/>
      <c r="X165" s="148">
        <f t="shared" si="17"/>
        <v>0</v>
      </c>
      <c r="Y165" s="157"/>
      <c r="Z165" s="157"/>
      <c r="AA165" s="157"/>
      <c r="AB165" s="158"/>
      <c r="AC165" s="157"/>
      <c r="AD165" s="158"/>
      <c r="AE165" s="112"/>
      <c r="AF165" s="116"/>
      <c r="AG165" s="116"/>
      <c r="AH165" s="116"/>
      <c r="AI165" s="116"/>
      <c r="AJ165" s="116"/>
      <c r="AK165" s="110"/>
      <c r="AL165" s="110"/>
      <c r="AM165" s="110"/>
      <c r="AN165" s="110"/>
      <c r="AO165" s="110"/>
      <c r="AP165" s="110"/>
      <c r="AQ165" s="110"/>
      <c r="AR165" s="110"/>
      <c r="AS165" s="110"/>
      <c r="AT165" s="110"/>
    </row>
    <row r="166" spans="11:46" ht="18" customHeight="1" x14ac:dyDescent="0.25">
      <c r="K166" s="1">
        <f t="shared" ref="K166:K197" si="18">IFERROR(IF(AK166="YES",O166,0),0)</f>
        <v>0</v>
      </c>
      <c r="L166" s="1">
        <f t="shared" si="14"/>
        <v>0</v>
      </c>
      <c r="M166" s="1">
        <v>161</v>
      </c>
      <c r="N166" s="1">
        <f t="shared" si="15"/>
        <v>0</v>
      </c>
      <c r="O166" s="145">
        <f t="shared" si="16"/>
        <v>0</v>
      </c>
      <c r="P166" s="153"/>
      <c r="Q166" s="154"/>
      <c r="R166" s="154"/>
      <c r="S166" s="153"/>
      <c r="T166" s="155"/>
      <c r="U166" s="155"/>
      <c r="V166" s="155"/>
      <c r="W166" s="156"/>
      <c r="X166" s="148">
        <f t="shared" si="17"/>
        <v>0</v>
      </c>
      <c r="Y166" s="157"/>
      <c r="Z166" s="157"/>
      <c r="AA166" s="157"/>
      <c r="AB166" s="158"/>
      <c r="AC166" s="157"/>
      <c r="AD166" s="158"/>
      <c r="AE166" s="112"/>
      <c r="AF166" s="116"/>
      <c r="AG166" s="116"/>
      <c r="AH166" s="116"/>
      <c r="AI166" s="116"/>
      <c r="AJ166" s="116"/>
      <c r="AK166" s="110"/>
      <c r="AL166" s="110"/>
      <c r="AM166" s="110"/>
      <c r="AN166" s="110"/>
      <c r="AO166" s="110"/>
      <c r="AP166" s="110"/>
      <c r="AQ166" s="110"/>
      <c r="AR166" s="110"/>
      <c r="AS166" s="110"/>
      <c r="AT166" s="110"/>
    </row>
    <row r="167" spans="11:46" ht="18" customHeight="1" x14ac:dyDescent="0.25">
      <c r="K167" s="1">
        <f t="shared" si="18"/>
        <v>0</v>
      </c>
      <c r="L167" s="1">
        <f t="shared" si="14"/>
        <v>0</v>
      </c>
      <c r="M167" s="1">
        <v>162</v>
      </c>
      <c r="N167" s="1">
        <f t="shared" si="15"/>
        <v>0</v>
      </c>
      <c r="O167" s="145">
        <f t="shared" si="16"/>
        <v>0</v>
      </c>
      <c r="P167" s="153"/>
      <c r="Q167" s="154"/>
      <c r="R167" s="154"/>
      <c r="S167" s="153"/>
      <c r="T167" s="155"/>
      <c r="U167" s="155"/>
      <c r="V167" s="155"/>
      <c r="W167" s="156"/>
      <c r="X167" s="148">
        <f t="shared" si="17"/>
        <v>0</v>
      </c>
      <c r="Y167" s="157"/>
      <c r="Z167" s="157"/>
      <c r="AA167" s="157"/>
      <c r="AB167" s="158"/>
      <c r="AC167" s="157"/>
      <c r="AD167" s="158"/>
      <c r="AE167" s="112"/>
      <c r="AF167" s="116"/>
      <c r="AG167" s="116"/>
      <c r="AH167" s="116"/>
      <c r="AI167" s="116"/>
      <c r="AJ167" s="116"/>
      <c r="AK167" s="110"/>
      <c r="AL167" s="110"/>
      <c r="AM167" s="110"/>
      <c r="AN167" s="110"/>
      <c r="AO167" s="110"/>
      <c r="AP167" s="110"/>
      <c r="AQ167" s="110"/>
      <c r="AR167" s="110"/>
      <c r="AS167" s="110"/>
      <c r="AT167" s="110"/>
    </row>
    <row r="168" spans="11:46" ht="18" customHeight="1" x14ac:dyDescent="0.25">
      <c r="K168" s="1">
        <f t="shared" si="18"/>
        <v>0</v>
      </c>
      <c r="L168" s="1">
        <f t="shared" si="14"/>
        <v>0</v>
      </c>
      <c r="M168" s="1">
        <v>163</v>
      </c>
      <c r="N168" s="1">
        <f t="shared" si="15"/>
        <v>0</v>
      </c>
      <c r="O168" s="145">
        <f t="shared" si="16"/>
        <v>0</v>
      </c>
      <c r="P168" s="153"/>
      <c r="Q168" s="154"/>
      <c r="R168" s="154"/>
      <c r="S168" s="153"/>
      <c r="T168" s="155"/>
      <c r="U168" s="155"/>
      <c r="V168" s="155"/>
      <c r="W168" s="156"/>
      <c r="X168" s="148">
        <f t="shared" si="17"/>
        <v>0</v>
      </c>
      <c r="Y168" s="157"/>
      <c r="Z168" s="157"/>
      <c r="AA168" s="157"/>
      <c r="AB168" s="158"/>
      <c r="AC168" s="157"/>
      <c r="AD168" s="158"/>
      <c r="AE168" s="112"/>
      <c r="AF168" s="116"/>
      <c r="AG168" s="116"/>
      <c r="AH168" s="116"/>
      <c r="AI168" s="116"/>
      <c r="AJ168" s="116"/>
      <c r="AK168" s="110"/>
      <c r="AL168" s="110"/>
      <c r="AM168" s="110"/>
      <c r="AN168" s="110"/>
      <c r="AO168" s="110"/>
      <c r="AP168" s="110"/>
      <c r="AQ168" s="110"/>
      <c r="AR168" s="110"/>
      <c r="AS168" s="110"/>
      <c r="AT168" s="110"/>
    </row>
    <row r="169" spans="11:46" ht="18" customHeight="1" x14ac:dyDescent="0.25">
      <c r="K169" s="1">
        <f t="shared" si="18"/>
        <v>0</v>
      </c>
      <c r="L169" s="1">
        <f t="shared" si="14"/>
        <v>0</v>
      </c>
      <c r="M169" s="1">
        <v>164</v>
      </c>
      <c r="N169" s="1">
        <f t="shared" si="15"/>
        <v>0</v>
      </c>
      <c r="O169" s="145">
        <f t="shared" si="16"/>
        <v>0</v>
      </c>
      <c r="P169" s="153"/>
      <c r="Q169" s="154"/>
      <c r="R169" s="154"/>
      <c r="S169" s="153"/>
      <c r="T169" s="155"/>
      <c r="U169" s="155"/>
      <c r="V169" s="155"/>
      <c r="W169" s="156"/>
      <c r="X169" s="148">
        <f t="shared" si="17"/>
        <v>0</v>
      </c>
      <c r="Y169" s="157"/>
      <c r="Z169" s="157"/>
      <c r="AA169" s="157"/>
      <c r="AB169" s="158"/>
      <c r="AC169" s="157"/>
      <c r="AD169" s="158"/>
      <c r="AE169" s="112"/>
      <c r="AF169" s="116"/>
      <c r="AG169" s="116"/>
      <c r="AH169" s="116"/>
      <c r="AI169" s="116"/>
      <c r="AJ169" s="116"/>
      <c r="AK169" s="110"/>
      <c r="AL169" s="110"/>
      <c r="AM169" s="110"/>
      <c r="AN169" s="110"/>
      <c r="AO169" s="110"/>
      <c r="AP169" s="110"/>
      <c r="AQ169" s="110"/>
      <c r="AR169" s="110"/>
      <c r="AS169" s="110"/>
      <c r="AT169" s="110"/>
    </row>
    <row r="170" spans="11:46" ht="18" customHeight="1" x14ac:dyDescent="0.25">
      <c r="K170" s="1">
        <f t="shared" si="18"/>
        <v>0</v>
      </c>
      <c r="L170" s="1">
        <f t="shared" si="14"/>
        <v>0</v>
      </c>
      <c r="M170" s="1">
        <v>165</v>
      </c>
      <c r="N170" s="1">
        <f t="shared" si="15"/>
        <v>0</v>
      </c>
      <c r="O170" s="145">
        <f t="shared" si="16"/>
        <v>0</v>
      </c>
      <c r="P170" s="153"/>
      <c r="Q170" s="154"/>
      <c r="R170" s="154"/>
      <c r="S170" s="153"/>
      <c r="T170" s="155"/>
      <c r="U170" s="155"/>
      <c r="V170" s="155"/>
      <c r="W170" s="156"/>
      <c r="X170" s="148">
        <f t="shared" si="17"/>
        <v>0</v>
      </c>
      <c r="Y170" s="157"/>
      <c r="Z170" s="157"/>
      <c r="AA170" s="157"/>
      <c r="AB170" s="158"/>
      <c r="AC170" s="157"/>
      <c r="AD170" s="158"/>
      <c r="AE170" s="112"/>
      <c r="AF170" s="116"/>
      <c r="AG170" s="116"/>
      <c r="AH170" s="116"/>
      <c r="AI170" s="116"/>
      <c r="AJ170" s="116"/>
      <c r="AK170" s="110"/>
      <c r="AL170" s="110"/>
      <c r="AM170" s="110"/>
      <c r="AN170" s="110"/>
      <c r="AO170" s="110"/>
      <c r="AP170" s="110"/>
      <c r="AQ170" s="110"/>
      <c r="AR170" s="110"/>
      <c r="AS170" s="110"/>
      <c r="AT170" s="110"/>
    </row>
    <row r="171" spans="11:46" ht="18" customHeight="1" x14ac:dyDescent="0.25">
      <c r="K171" s="1">
        <f t="shared" si="18"/>
        <v>0</v>
      </c>
      <c r="L171" s="1">
        <f t="shared" si="14"/>
        <v>0</v>
      </c>
      <c r="M171" s="1">
        <v>166</v>
      </c>
      <c r="N171" s="1">
        <f t="shared" si="15"/>
        <v>0</v>
      </c>
      <c r="O171" s="145">
        <f t="shared" si="16"/>
        <v>0</v>
      </c>
      <c r="P171" s="153"/>
      <c r="Q171" s="154"/>
      <c r="R171" s="154"/>
      <c r="S171" s="153"/>
      <c r="T171" s="155"/>
      <c r="U171" s="155"/>
      <c r="V171" s="155"/>
      <c r="W171" s="156"/>
      <c r="X171" s="148">
        <f t="shared" si="17"/>
        <v>0</v>
      </c>
      <c r="Y171" s="157"/>
      <c r="Z171" s="157"/>
      <c r="AA171" s="157"/>
      <c r="AB171" s="158"/>
      <c r="AC171" s="157"/>
      <c r="AD171" s="158"/>
      <c r="AE171" s="112"/>
      <c r="AF171" s="116"/>
      <c r="AG171" s="116"/>
      <c r="AH171" s="116"/>
      <c r="AI171" s="116"/>
      <c r="AJ171" s="116"/>
      <c r="AK171" s="110"/>
      <c r="AL171" s="110"/>
      <c r="AM171" s="110"/>
      <c r="AN171" s="110"/>
      <c r="AO171" s="110"/>
      <c r="AP171" s="110"/>
      <c r="AQ171" s="110"/>
      <c r="AR171" s="110"/>
      <c r="AS171" s="110"/>
      <c r="AT171" s="110"/>
    </row>
    <row r="172" spans="11:46" ht="18" customHeight="1" x14ac:dyDescent="0.25">
      <c r="K172" s="1">
        <f t="shared" si="18"/>
        <v>0</v>
      </c>
      <c r="L172" s="1">
        <f t="shared" si="14"/>
        <v>0</v>
      </c>
      <c r="M172" s="1">
        <v>167</v>
      </c>
      <c r="N172" s="1">
        <f t="shared" si="15"/>
        <v>0</v>
      </c>
      <c r="O172" s="145">
        <f t="shared" si="16"/>
        <v>0</v>
      </c>
      <c r="P172" s="153"/>
      <c r="Q172" s="154"/>
      <c r="R172" s="154"/>
      <c r="S172" s="153"/>
      <c r="T172" s="155"/>
      <c r="U172" s="155"/>
      <c r="V172" s="155"/>
      <c r="W172" s="156"/>
      <c r="X172" s="148">
        <f t="shared" si="17"/>
        <v>0</v>
      </c>
      <c r="Y172" s="157"/>
      <c r="Z172" s="157"/>
      <c r="AA172" s="157"/>
      <c r="AB172" s="158"/>
      <c r="AC172" s="157"/>
      <c r="AD172" s="158"/>
      <c r="AE172" s="112"/>
      <c r="AF172" s="116"/>
      <c r="AG172" s="116"/>
      <c r="AH172" s="116"/>
      <c r="AI172" s="116"/>
      <c r="AJ172" s="116"/>
      <c r="AK172" s="110"/>
      <c r="AL172" s="110"/>
      <c r="AM172" s="110"/>
      <c r="AN172" s="110"/>
      <c r="AO172" s="110"/>
      <c r="AP172" s="110"/>
      <c r="AQ172" s="110"/>
      <c r="AR172" s="110"/>
      <c r="AS172" s="110"/>
      <c r="AT172" s="110"/>
    </row>
    <row r="173" spans="11:46" ht="18" customHeight="1" x14ac:dyDescent="0.25">
      <c r="K173" s="1">
        <f t="shared" si="18"/>
        <v>0</v>
      </c>
      <c r="L173" s="1">
        <f t="shared" si="14"/>
        <v>0</v>
      </c>
      <c r="M173" s="1">
        <v>168</v>
      </c>
      <c r="N173" s="1">
        <f t="shared" si="15"/>
        <v>0</v>
      </c>
      <c r="O173" s="145">
        <f t="shared" si="16"/>
        <v>0</v>
      </c>
      <c r="P173" s="153"/>
      <c r="Q173" s="154"/>
      <c r="R173" s="154"/>
      <c r="S173" s="153"/>
      <c r="T173" s="155"/>
      <c r="U173" s="155"/>
      <c r="V173" s="155"/>
      <c r="W173" s="156"/>
      <c r="X173" s="148">
        <f t="shared" si="17"/>
        <v>0</v>
      </c>
      <c r="Y173" s="157"/>
      <c r="Z173" s="157"/>
      <c r="AA173" s="157"/>
      <c r="AB173" s="158"/>
      <c r="AC173" s="157"/>
      <c r="AD173" s="158"/>
      <c r="AE173" s="112"/>
      <c r="AF173" s="116"/>
      <c r="AG173" s="116"/>
      <c r="AH173" s="116"/>
      <c r="AI173" s="116"/>
      <c r="AJ173" s="116"/>
      <c r="AK173" s="110"/>
      <c r="AL173" s="110"/>
      <c r="AM173" s="110"/>
      <c r="AN173" s="110"/>
      <c r="AO173" s="110"/>
      <c r="AP173" s="110"/>
      <c r="AQ173" s="110"/>
      <c r="AR173" s="110"/>
      <c r="AS173" s="110"/>
      <c r="AT173" s="110"/>
    </row>
    <row r="174" spans="11:46" ht="18" customHeight="1" x14ac:dyDescent="0.25">
      <c r="K174" s="1">
        <f t="shared" si="18"/>
        <v>0</v>
      </c>
      <c r="L174" s="1">
        <f t="shared" si="14"/>
        <v>0</v>
      </c>
      <c r="M174" s="1">
        <v>169</v>
      </c>
      <c r="N174" s="1">
        <f t="shared" si="15"/>
        <v>0</v>
      </c>
      <c r="O174" s="145">
        <f t="shared" si="16"/>
        <v>0</v>
      </c>
      <c r="P174" s="153"/>
      <c r="Q174" s="154"/>
      <c r="R174" s="154"/>
      <c r="S174" s="153"/>
      <c r="T174" s="155"/>
      <c r="U174" s="155"/>
      <c r="V174" s="155"/>
      <c r="W174" s="156"/>
      <c r="X174" s="148">
        <f t="shared" si="17"/>
        <v>0</v>
      </c>
      <c r="Y174" s="157"/>
      <c r="Z174" s="157"/>
      <c r="AA174" s="157"/>
      <c r="AB174" s="158"/>
      <c r="AC174" s="157"/>
      <c r="AD174" s="158"/>
      <c r="AE174" s="112"/>
      <c r="AF174" s="116"/>
      <c r="AG174" s="116"/>
      <c r="AH174" s="116"/>
      <c r="AI174" s="116"/>
      <c r="AJ174" s="116"/>
      <c r="AK174" s="110"/>
      <c r="AL174" s="110"/>
      <c r="AM174" s="110"/>
      <c r="AN174" s="110"/>
      <c r="AO174" s="110"/>
      <c r="AP174" s="110"/>
      <c r="AQ174" s="110"/>
      <c r="AR174" s="110"/>
      <c r="AS174" s="110"/>
      <c r="AT174" s="110"/>
    </row>
    <row r="175" spans="11:46" ht="18" customHeight="1" x14ac:dyDescent="0.25">
      <c r="K175" s="1">
        <f t="shared" si="18"/>
        <v>0</v>
      </c>
      <c r="L175" s="1">
        <f t="shared" si="14"/>
        <v>0</v>
      </c>
      <c r="M175" s="1">
        <v>170</v>
      </c>
      <c r="N175" s="1">
        <f t="shared" si="15"/>
        <v>0</v>
      </c>
      <c r="O175" s="145">
        <f t="shared" si="16"/>
        <v>0</v>
      </c>
      <c r="P175" s="153"/>
      <c r="Q175" s="154"/>
      <c r="R175" s="154"/>
      <c r="S175" s="153"/>
      <c r="T175" s="155"/>
      <c r="U175" s="155"/>
      <c r="V175" s="155"/>
      <c r="W175" s="156"/>
      <c r="X175" s="148">
        <f t="shared" si="17"/>
        <v>0</v>
      </c>
      <c r="Y175" s="157"/>
      <c r="Z175" s="157"/>
      <c r="AA175" s="157"/>
      <c r="AB175" s="158"/>
      <c r="AC175" s="157"/>
      <c r="AD175" s="158"/>
      <c r="AE175" s="112"/>
      <c r="AF175" s="116"/>
      <c r="AG175" s="116"/>
      <c r="AH175" s="116"/>
      <c r="AI175" s="116"/>
      <c r="AJ175" s="116"/>
      <c r="AK175" s="110"/>
      <c r="AL175" s="110"/>
      <c r="AM175" s="110"/>
      <c r="AN175" s="110"/>
      <c r="AO175" s="110"/>
      <c r="AP175" s="110"/>
      <c r="AQ175" s="110"/>
      <c r="AR175" s="110"/>
      <c r="AS175" s="110"/>
      <c r="AT175" s="110"/>
    </row>
    <row r="176" spans="11:46" ht="18" customHeight="1" x14ac:dyDescent="0.25">
      <c r="K176" s="1">
        <f t="shared" si="18"/>
        <v>0</v>
      </c>
      <c r="L176" s="1">
        <f t="shared" si="14"/>
        <v>0</v>
      </c>
      <c r="M176" s="1">
        <v>171</v>
      </c>
      <c r="N176" s="1">
        <f t="shared" si="15"/>
        <v>0</v>
      </c>
      <c r="O176" s="145">
        <f t="shared" si="16"/>
        <v>0</v>
      </c>
      <c r="P176" s="153"/>
      <c r="Q176" s="154"/>
      <c r="R176" s="154"/>
      <c r="S176" s="153"/>
      <c r="T176" s="155"/>
      <c r="U176" s="155"/>
      <c r="V176" s="155"/>
      <c r="W176" s="156"/>
      <c r="X176" s="148">
        <f t="shared" si="17"/>
        <v>0</v>
      </c>
      <c r="Y176" s="157"/>
      <c r="Z176" s="157"/>
      <c r="AA176" s="157"/>
      <c r="AB176" s="158"/>
      <c r="AC176" s="157"/>
      <c r="AD176" s="158"/>
      <c r="AE176" s="112"/>
      <c r="AF176" s="116"/>
      <c r="AG176" s="116"/>
      <c r="AH176" s="116"/>
      <c r="AI176" s="116"/>
      <c r="AJ176" s="116"/>
      <c r="AK176" s="110"/>
      <c r="AL176" s="110"/>
      <c r="AM176" s="110"/>
      <c r="AN176" s="110"/>
      <c r="AO176" s="110"/>
      <c r="AP176" s="110"/>
      <c r="AQ176" s="110"/>
      <c r="AR176" s="110"/>
      <c r="AS176" s="110"/>
      <c r="AT176" s="110"/>
    </row>
    <row r="177" spans="11:46" ht="18" customHeight="1" x14ac:dyDescent="0.25">
      <c r="K177" s="1">
        <f t="shared" si="18"/>
        <v>0</v>
      </c>
      <c r="L177" s="1">
        <f t="shared" si="14"/>
        <v>0</v>
      </c>
      <c r="M177" s="1">
        <v>172</v>
      </c>
      <c r="N177" s="1">
        <f t="shared" si="15"/>
        <v>0</v>
      </c>
      <c r="O177" s="145">
        <f t="shared" si="16"/>
        <v>0</v>
      </c>
      <c r="P177" s="153"/>
      <c r="Q177" s="154"/>
      <c r="R177" s="154"/>
      <c r="S177" s="153"/>
      <c r="T177" s="155"/>
      <c r="U177" s="155"/>
      <c r="V177" s="155"/>
      <c r="W177" s="156"/>
      <c r="X177" s="148">
        <f t="shared" si="17"/>
        <v>0</v>
      </c>
      <c r="Y177" s="157"/>
      <c r="Z177" s="157"/>
      <c r="AA177" s="157"/>
      <c r="AB177" s="158"/>
      <c r="AC177" s="157"/>
      <c r="AD177" s="158"/>
      <c r="AE177" s="112"/>
      <c r="AF177" s="116"/>
      <c r="AG177" s="116"/>
      <c r="AH177" s="116"/>
      <c r="AI177" s="116"/>
      <c r="AJ177" s="116"/>
      <c r="AK177" s="110"/>
      <c r="AL177" s="110"/>
      <c r="AM177" s="110"/>
      <c r="AN177" s="110"/>
      <c r="AO177" s="110"/>
      <c r="AP177" s="110"/>
      <c r="AQ177" s="110"/>
      <c r="AR177" s="110"/>
      <c r="AS177" s="110"/>
      <c r="AT177" s="110"/>
    </row>
    <row r="178" spans="11:46" ht="18" customHeight="1" x14ac:dyDescent="0.25">
      <c r="K178" s="1">
        <f t="shared" si="18"/>
        <v>0</v>
      </c>
      <c r="L178" s="1">
        <f t="shared" si="14"/>
        <v>0</v>
      </c>
      <c r="M178" s="1">
        <v>173</v>
      </c>
      <c r="N178" s="1">
        <f t="shared" si="15"/>
        <v>0</v>
      </c>
      <c r="O178" s="145">
        <f t="shared" si="16"/>
        <v>0</v>
      </c>
      <c r="P178" s="153"/>
      <c r="Q178" s="154"/>
      <c r="R178" s="154"/>
      <c r="S178" s="153"/>
      <c r="T178" s="155"/>
      <c r="U178" s="155"/>
      <c r="V178" s="155"/>
      <c r="W178" s="156"/>
      <c r="X178" s="148">
        <f t="shared" si="17"/>
        <v>0</v>
      </c>
      <c r="Y178" s="157"/>
      <c r="Z178" s="157"/>
      <c r="AA178" s="157"/>
      <c r="AB178" s="158"/>
      <c r="AC178" s="157"/>
      <c r="AD178" s="158"/>
      <c r="AE178" s="112"/>
      <c r="AF178" s="116"/>
      <c r="AG178" s="116"/>
      <c r="AH178" s="116"/>
      <c r="AI178" s="116"/>
      <c r="AJ178" s="116"/>
      <c r="AK178" s="110"/>
      <c r="AL178" s="110"/>
      <c r="AM178" s="110"/>
      <c r="AN178" s="110"/>
      <c r="AO178" s="110"/>
      <c r="AP178" s="110"/>
      <c r="AQ178" s="110"/>
      <c r="AR178" s="110"/>
      <c r="AS178" s="110"/>
      <c r="AT178" s="110"/>
    </row>
    <row r="179" spans="11:46" ht="18" customHeight="1" x14ac:dyDescent="0.25">
      <c r="K179" s="1">
        <f t="shared" si="18"/>
        <v>0</v>
      </c>
      <c r="L179" s="1">
        <f t="shared" si="14"/>
        <v>0</v>
      </c>
      <c r="M179" s="1">
        <v>174</v>
      </c>
      <c r="N179" s="1">
        <f t="shared" si="15"/>
        <v>0</v>
      </c>
      <c r="O179" s="145">
        <f t="shared" si="16"/>
        <v>0</v>
      </c>
      <c r="P179" s="153"/>
      <c r="Q179" s="154"/>
      <c r="R179" s="154"/>
      <c r="S179" s="153"/>
      <c r="T179" s="155"/>
      <c r="U179" s="155"/>
      <c r="V179" s="155"/>
      <c r="W179" s="156"/>
      <c r="X179" s="148">
        <f t="shared" si="17"/>
        <v>0</v>
      </c>
      <c r="Y179" s="157"/>
      <c r="Z179" s="157"/>
      <c r="AA179" s="157"/>
      <c r="AB179" s="158"/>
      <c r="AC179" s="157"/>
      <c r="AD179" s="158"/>
      <c r="AE179" s="112"/>
      <c r="AF179" s="116"/>
      <c r="AG179" s="116"/>
      <c r="AH179" s="116"/>
      <c r="AI179" s="116"/>
      <c r="AJ179" s="116"/>
      <c r="AK179" s="110"/>
      <c r="AL179" s="110"/>
      <c r="AM179" s="110"/>
      <c r="AN179" s="110"/>
      <c r="AO179" s="110"/>
      <c r="AP179" s="110"/>
      <c r="AQ179" s="110"/>
      <c r="AR179" s="110"/>
      <c r="AS179" s="110"/>
      <c r="AT179" s="110"/>
    </row>
    <row r="180" spans="11:46" ht="18" customHeight="1" x14ac:dyDescent="0.25">
      <c r="K180" s="1">
        <f t="shared" si="18"/>
        <v>0</v>
      </c>
      <c r="L180" s="1">
        <f t="shared" si="14"/>
        <v>0</v>
      </c>
      <c r="M180" s="1">
        <v>175</v>
      </c>
      <c r="N180" s="1">
        <f t="shared" si="15"/>
        <v>0</v>
      </c>
      <c r="O180" s="145">
        <f t="shared" si="16"/>
        <v>0</v>
      </c>
      <c r="P180" s="153"/>
      <c r="Q180" s="154"/>
      <c r="R180" s="154"/>
      <c r="S180" s="153"/>
      <c r="T180" s="155"/>
      <c r="U180" s="155"/>
      <c r="V180" s="155"/>
      <c r="W180" s="156"/>
      <c r="X180" s="148">
        <f t="shared" si="17"/>
        <v>0</v>
      </c>
      <c r="Y180" s="157"/>
      <c r="Z180" s="157"/>
      <c r="AA180" s="157"/>
      <c r="AB180" s="158"/>
      <c r="AC180" s="157"/>
      <c r="AD180" s="158"/>
      <c r="AE180" s="112"/>
      <c r="AF180" s="116"/>
      <c r="AG180" s="116"/>
      <c r="AH180" s="116"/>
      <c r="AI180" s="116"/>
      <c r="AJ180" s="116"/>
      <c r="AK180" s="110"/>
      <c r="AL180" s="110"/>
      <c r="AM180" s="110"/>
      <c r="AN180" s="110"/>
      <c r="AO180" s="110"/>
      <c r="AP180" s="110"/>
      <c r="AQ180" s="110"/>
      <c r="AR180" s="110"/>
      <c r="AS180" s="110"/>
      <c r="AT180" s="110"/>
    </row>
    <row r="181" spans="11:46" ht="18" customHeight="1" x14ac:dyDescent="0.25">
      <c r="K181" s="1">
        <f t="shared" si="18"/>
        <v>0</v>
      </c>
      <c r="L181" s="1">
        <f t="shared" si="14"/>
        <v>0</v>
      </c>
      <c r="M181" s="1">
        <v>176</v>
      </c>
      <c r="N181" s="1">
        <f t="shared" si="15"/>
        <v>0</v>
      </c>
      <c r="O181" s="145">
        <f t="shared" si="16"/>
        <v>0</v>
      </c>
      <c r="P181" s="153"/>
      <c r="Q181" s="154"/>
      <c r="R181" s="154"/>
      <c r="S181" s="153"/>
      <c r="T181" s="155"/>
      <c r="U181" s="155"/>
      <c r="V181" s="155"/>
      <c r="W181" s="156"/>
      <c r="X181" s="148">
        <f t="shared" si="17"/>
        <v>0</v>
      </c>
      <c r="Y181" s="157"/>
      <c r="Z181" s="157"/>
      <c r="AA181" s="157"/>
      <c r="AB181" s="158"/>
      <c r="AC181" s="157"/>
      <c r="AD181" s="158"/>
      <c r="AE181" s="112"/>
      <c r="AF181" s="116"/>
      <c r="AG181" s="116"/>
      <c r="AH181" s="116"/>
      <c r="AI181" s="116"/>
      <c r="AJ181" s="116"/>
      <c r="AK181" s="110"/>
      <c r="AL181" s="110"/>
      <c r="AM181" s="110"/>
      <c r="AN181" s="110"/>
      <c r="AO181" s="110"/>
      <c r="AP181" s="110"/>
      <c r="AQ181" s="110"/>
      <c r="AR181" s="110"/>
      <c r="AS181" s="110"/>
      <c r="AT181" s="110"/>
    </row>
    <row r="182" spans="11:46" ht="18" customHeight="1" x14ac:dyDescent="0.25">
      <c r="K182" s="1">
        <f t="shared" si="18"/>
        <v>0</v>
      </c>
      <c r="L182" s="1">
        <f t="shared" si="14"/>
        <v>0</v>
      </c>
      <c r="M182" s="1">
        <v>177</v>
      </c>
      <c r="N182" s="1">
        <f t="shared" si="15"/>
        <v>0</v>
      </c>
      <c r="O182" s="145">
        <f t="shared" si="16"/>
        <v>0</v>
      </c>
      <c r="P182" s="153"/>
      <c r="Q182" s="154"/>
      <c r="R182" s="154"/>
      <c r="S182" s="153"/>
      <c r="T182" s="155"/>
      <c r="U182" s="155"/>
      <c r="V182" s="155"/>
      <c r="W182" s="156"/>
      <c r="X182" s="148">
        <f t="shared" si="17"/>
        <v>0</v>
      </c>
      <c r="Y182" s="157"/>
      <c r="Z182" s="157"/>
      <c r="AA182" s="157"/>
      <c r="AB182" s="158"/>
      <c r="AC182" s="157"/>
      <c r="AD182" s="158"/>
      <c r="AE182" s="112"/>
      <c r="AF182" s="116"/>
      <c r="AG182" s="116"/>
      <c r="AH182" s="116"/>
      <c r="AI182" s="116"/>
      <c r="AJ182" s="116"/>
      <c r="AK182" s="110"/>
      <c r="AL182" s="110"/>
      <c r="AM182" s="110"/>
      <c r="AN182" s="110"/>
      <c r="AO182" s="110"/>
      <c r="AP182" s="110"/>
      <c r="AQ182" s="110"/>
      <c r="AR182" s="110"/>
      <c r="AS182" s="110"/>
      <c r="AT182" s="110"/>
    </row>
    <row r="183" spans="11:46" ht="18" customHeight="1" x14ac:dyDescent="0.25">
      <c r="K183" s="1">
        <f t="shared" si="18"/>
        <v>0</v>
      </c>
      <c r="L183" s="1">
        <f t="shared" si="14"/>
        <v>0</v>
      </c>
      <c r="M183" s="1">
        <v>178</v>
      </c>
      <c r="N183" s="1">
        <f t="shared" si="15"/>
        <v>0</v>
      </c>
      <c r="O183" s="145">
        <f t="shared" si="16"/>
        <v>0</v>
      </c>
      <c r="P183" s="153"/>
      <c r="Q183" s="154"/>
      <c r="R183" s="154"/>
      <c r="S183" s="153"/>
      <c r="T183" s="155"/>
      <c r="U183" s="155"/>
      <c r="V183" s="155"/>
      <c r="W183" s="156"/>
      <c r="X183" s="148">
        <f t="shared" si="17"/>
        <v>0</v>
      </c>
      <c r="Y183" s="157"/>
      <c r="Z183" s="157"/>
      <c r="AA183" s="157"/>
      <c r="AB183" s="158"/>
      <c r="AC183" s="157"/>
      <c r="AD183" s="158"/>
      <c r="AE183" s="112"/>
      <c r="AF183" s="116"/>
      <c r="AG183" s="116"/>
      <c r="AH183" s="116"/>
      <c r="AI183" s="116"/>
      <c r="AJ183" s="116"/>
      <c r="AK183" s="110"/>
      <c r="AL183" s="110"/>
      <c r="AM183" s="110"/>
      <c r="AN183" s="110"/>
      <c r="AO183" s="110"/>
      <c r="AP183" s="110"/>
      <c r="AQ183" s="110"/>
      <c r="AR183" s="110"/>
      <c r="AS183" s="110"/>
      <c r="AT183" s="110"/>
    </row>
    <row r="184" spans="11:46" ht="18" customHeight="1" x14ac:dyDescent="0.25">
      <c r="K184" s="1">
        <f t="shared" si="18"/>
        <v>0</v>
      </c>
      <c r="L184" s="1">
        <f t="shared" si="14"/>
        <v>0</v>
      </c>
      <c r="M184" s="1">
        <v>179</v>
      </c>
      <c r="N184" s="1">
        <f t="shared" si="15"/>
        <v>0</v>
      </c>
      <c r="O184" s="145">
        <f t="shared" si="16"/>
        <v>0</v>
      </c>
      <c r="P184" s="153"/>
      <c r="Q184" s="154"/>
      <c r="R184" s="154"/>
      <c r="S184" s="153"/>
      <c r="T184" s="155"/>
      <c r="U184" s="155"/>
      <c r="V184" s="155"/>
      <c r="W184" s="156"/>
      <c r="X184" s="148">
        <f t="shared" si="17"/>
        <v>0</v>
      </c>
      <c r="Y184" s="157"/>
      <c r="Z184" s="157"/>
      <c r="AA184" s="157"/>
      <c r="AB184" s="158"/>
      <c r="AC184" s="157"/>
      <c r="AD184" s="158"/>
      <c r="AE184" s="112"/>
      <c r="AF184" s="116"/>
      <c r="AG184" s="116"/>
      <c r="AH184" s="116"/>
      <c r="AI184" s="116"/>
      <c r="AJ184" s="116"/>
      <c r="AK184" s="110"/>
      <c r="AL184" s="110"/>
      <c r="AM184" s="110"/>
      <c r="AN184" s="110"/>
      <c r="AO184" s="110"/>
      <c r="AP184" s="110"/>
      <c r="AQ184" s="110"/>
      <c r="AR184" s="110"/>
      <c r="AS184" s="110"/>
      <c r="AT184" s="110"/>
    </row>
    <row r="185" spans="11:46" ht="18" customHeight="1" x14ac:dyDescent="0.25">
      <c r="K185" s="1">
        <f t="shared" si="18"/>
        <v>0</v>
      </c>
      <c r="L185" s="1">
        <f t="shared" si="14"/>
        <v>0</v>
      </c>
      <c r="M185" s="1">
        <v>180</v>
      </c>
      <c r="N185" s="1">
        <f t="shared" si="15"/>
        <v>0</v>
      </c>
      <c r="O185" s="145">
        <f t="shared" si="16"/>
        <v>0</v>
      </c>
      <c r="P185" s="153"/>
      <c r="Q185" s="154"/>
      <c r="R185" s="154"/>
      <c r="S185" s="153"/>
      <c r="T185" s="155"/>
      <c r="U185" s="155"/>
      <c r="V185" s="155"/>
      <c r="W185" s="156"/>
      <c r="X185" s="148">
        <f t="shared" si="17"/>
        <v>0</v>
      </c>
      <c r="Y185" s="157"/>
      <c r="Z185" s="157"/>
      <c r="AA185" s="157"/>
      <c r="AB185" s="158"/>
      <c r="AC185" s="157"/>
      <c r="AD185" s="158"/>
      <c r="AE185" s="112"/>
      <c r="AF185" s="116"/>
      <c r="AG185" s="116"/>
      <c r="AH185" s="116"/>
      <c r="AI185" s="116"/>
      <c r="AJ185" s="116"/>
      <c r="AK185" s="110"/>
      <c r="AL185" s="110"/>
      <c r="AM185" s="110"/>
      <c r="AN185" s="110"/>
      <c r="AO185" s="110"/>
      <c r="AP185" s="110"/>
      <c r="AQ185" s="110"/>
      <c r="AR185" s="110"/>
      <c r="AS185" s="110"/>
      <c r="AT185" s="110"/>
    </row>
    <row r="186" spans="11:46" ht="18" customHeight="1" x14ac:dyDescent="0.25">
      <c r="K186" s="1">
        <f t="shared" si="18"/>
        <v>0</v>
      </c>
      <c r="L186" s="1">
        <f t="shared" si="14"/>
        <v>0</v>
      </c>
      <c r="M186" s="1">
        <v>181</v>
      </c>
      <c r="N186" s="1">
        <f t="shared" si="15"/>
        <v>0</v>
      </c>
      <c r="O186" s="145">
        <f t="shared" si="16"/>
        <v>0</v>
      </c>
      <c r="P186" s="153"/>
      <c r="Q186" s="154"/>
      <c r="R186" s="154"/>
      <c r="S186" s="153"/>
      <c r="T186" s="155"/>
      <c r="U186" s="155"/>
      <c r="V186" s="155"/>
      <c r="W186" s="156"/>
      <c r="X186" s="148">
        <f t="shared" si="17"/>
        <v>0</v>
      </c>
      <c r="Y186" s="157"/>
      <c r="Z186" s="157"/>
      <c r="AA186" s="157"/>
      <c r="AB186" s="158"/>
      <c r="AC186" s="157"/>
      <c r="AD186" s="158"/>
      <c r="AE186" s="112"/>
      <c r="AF186" s="116"/>
      <c r="AG186" s="116"/>
      <c r="AH186" s="116"/>
      <c r="AI186" s="116"/>
      <c r="AJ186" s="116"/>
      <c r="AK186" s="110"/>
      <c r="AL186" s="110"/>
      <c r="AM186" s="110"/>
      <c r="AN186" s="110"/>
      <c r="AO186" s="110"/>
      <c r="AP186" s="110"/>
      <c r="AQ186" s="110"/>
      <c r="AR186" s="110"/>
      <c r="AS186" s="110"/>
      <c r="AT186" s="110"/>
    </row>
    <row r="187" spans="11:46" ht="18" customHeight="1" x14ac:dyDescent="0.25">
      <c r="K187" s="1">
        <f t="shared" si="18"/>
        <v>0</v>
      </c>
      <c r="L187" s="1">
        <f t="shared" si="14"/>
        <v>0</v>
      </c>
      <c r="M187" s="1">
        <v>182</v>
      </c>
      <c r="N187" s="1">
        <f t="shared" si="15"/>
        <v>0</v>
      </c>
      <c r="O187" s="145">
        <f t="shared" si="16"/>
        <v>0</v>
      </c>
      <c r="P187" s="153"/>
      <c r="Q187" s="154"/>
      <c r="R187" s="154"/>
      <c r="S187" s="153"/>
      <c r="T187" s="155"/>
      <c r="U187" s="155"/>
      <c r="V187" s="155"/>
      <c r="W187" s="156"/>
      <c r="X187" s="148">
        <f t="shared" si="17"/>
        <v>0</v>
      </c>
      <c r="Y187" s="157"/>
      <c r="Z187" s="157"/>
      <c r="AA187" s="157"/>
      <c r="AB187" s="158"/>
      <c r="AC187" s="157"/>
      <c r="AD187" s="158"/>
      <c r="AE187" s="112"/>
      <c r="AF187" s="116"/>
      <c r="AG187" s="116"/>
      <c r="AH187" s="116"/>
      <c r="AI187" s="116"/>
      <c r="AJ187" s="116"/>
      <c r="AK187" s="110"/>
      <c r="AL187" s="110"/>
      <c r="AM187" s="110"/>
      <c r="AN187" s="110"/>
      <c r="AO187" s="110"/>
      <c r="AP187" s="110"/>
      <c r="AQ187" s="110"/>
      <c r="AR187" s="110"/>
      <c r="AS187" s="110"/>
      <c r="AT187" s="110"/>
    </row>
    <row r="188" spans="11:46" ht="18" customHeight="1" x14ac:dyDescent="0.25">
      <c r="K188" s="1">
        <f t="shared" si="18"/>
        <v>0</v>
      </c>
      <c r="L188" s="1">
        <f t="shared" si="14"/>
        <v>0</v>
      </c>
      <c r="M188" s="1">
        <v>183</v>
      </c>
      <c r="N188" s="1">
        <f t="shared" si="15"/>
        <v>0</v>
      </c>
      <c r="O188" s="145">
        <f t="shared" si="16"/>
        <v>0</v>
      </c>
      <c r="P188" s="153"/>
      <c r="Q188" s="154"/>
      <c r="R188" s="154"/>
      <c r="S188" s="153"/>
      <c r="T188" s="155"/>
      <c r="U188" s="155"/>
      <c r="V188" s="155"/>
      <c r="W188" s="156"/>
      <c r="X188" s="148">
        <f t="shared" si="17"/>
        <v>0</v>
      </c>
      <c r="Y188" s="157"/>
      <c r="Z188" s="157"/>
      <c r="AA188" s="157"/>
      <c r="AB188" s="158"/>
      <c r="AC188" s="157"/>
      <c r="AD188" s="158"/>
      <c r="AE188" s="112"/>
      <c r="AF188" s="116"/>
      <c r="AG188" s="116"/>
      <c r="AH188" s="116"/>
      <c r="AI188" s="116"/>
      <c r="AJ188" s="116"/>
      <c r="AK188" s="110"/>
      <c r="AL188" s="110"/>
      <c r="AM188" s="110"/>
      <c r="AN188" s="110"/>
      <c r="AO188" s="110"/>
      <c r="AP188" s="110"/>
      <c r="AQ188" s="110"/>
      <c r="AR188" s="110"/>
      <c r="AS188" s="110"/>
      <c r="AT188" s="110"/>
    </row>
    <row r="189" spans="11:46" ht="18" customHeight="1" x14ac:dyDescent="0.25">
      <c r="K189" s="1">
        <f t="shared" si="18"/>
        <v>0</v>
      </c>
      <c r="L189" s="1">
        <f t="shared" si="14"/>
        <v>0</v>
      </c>
      <c r="M189" s="1">
        <v>184</v>
      </c>
      <c r="N189" s="1">
        <f t="shared" si="15"/>
        <v>0</v>
      </c>
      <c r="O189" s="145">
        <f t="shared" si="16"/>
        <v>0</v>
      </c>
      <c r="P189" s="153"/>
      <c r="Q189" s="154"/>
      <c r="R189" s="154"/>
      <c r="S189" s="153"/>
      <c r="T189" s="155"/>
      <c r="U189" s="155"/>
      <c r="V189" s="155"/>
      <c r="W189" s="156"/>
      <c r="X189" s="148">
        <f t="shared" si="17"/>
        <v>0</v>
      </c>
      <c r="Y189" s="157"/>
      <c r="Z189" s="157"/>
      <c r="AA189" s="157"/>
      <c r="AB189" s="158"/>
      <c r="AC189" s="157"/>
      <c r="AD189" s="158"/>
      <c r="AE189" s="112"/>
      <c r="AF189" s="116"/>
      <c r="AG189" s="116"/>
      <c r="AH189" s="116"/>
      <c r="AI189" s="116"/>
      <c r="AJ189" s="116"/>
      <c r="AK189" s="110"/>
      <c r="AL189" s="110"/>
      <c r="AM189" s="110"/>
      <c r="AN189" s="110"/>
      <c r="AO189" s="110"/>
      <c r="AP189" s="110"/>
      <c r="AQ189" s="110"/>
      <c r="AR189" s="110"/>
      <c r="AS189" s="110"/>
      <c r="AT189" s="110"/>
    </row>
    <row r="190" spans="11:46" ht="18" customHeight="1" x14ac:dyDescent="0.25">
      <c r="K190" s="1">
        <f t="shared" si="18"/>
        <v>0</v>
      </c>
      <c r="L190" s="1">
        <f t="shared" si="14"/>
        <v>0</v>
      </c>
      <c r="M190" s="1">
        <v>185</v>
      </c>
      <c r="N190" s="1">
        <f t="shared" si="15"/>
        <v>0</v>
      </c>
      <c r="O190" s="145">
        <f t="shared" si="16"/>
        <v>0</v>
      </c>
      <c r="P190" s="153"/>
      <c r="Q190" s="154"/>
      <c r="R190" s="154"/>
      <c r="S190" s="153"/>
      <c r="T190" s="155"/>
      <c r="U190" s="155"/>
      <c r="V190" s="155"/>
      <c r="W190" s="156"/>
      <c r="X190" s="148">
        <f t="shared" si="17"/>
        <v>0</v>
      </c>
      <c r="Y190" s="157"/>
      <c r="Z190" s="157"/>
      <c r="AA190" s="157"/>
      <c r="AB190" s="158"/>
      <c r="AC190" s="157"/>
      <c r="AD190" s="158"/>
      <c r="AE190" s="112"/>
      <c r="AF190" s="116"/>
      <c r="AG190" s="116"/>
      <c r="AH190" s="116"/>
      <c r="AI190" s="116"/>
      <c r="AJ190" s="116"/>
      <c r="AK190" s="110"/>
      <c r="AL190" s="110"/>
      <c r="AM190" s="110"/>
      <c r="AN190" s="110"/>
      <c r="AO190" s="110"/>
      <c r="AP190" s="110"/>
      <c r="AQ190" s="110"/>
      <c r="AR190" s="110"/>
      <c r="AS190" s="110"/>
      <c r="AT190" s="110"/>
    </row>
    <row r="191" spans="11:46" ht="18" customHeight="1" x14ac:dyDescent="0.25">
      <c r="K191" s="1">
        <f t="shared" si="18"/>
        <v>0</v>
      </c>
      <c r="L191" s="1">
        <f t="shared" si="14"/>
        <v>0</v>
      </c>
      <c r="M191" s="1">
        <v>186</v>
      </c>
      <c r="N191" s="1">
        <f t="shared" si="15"/>
        <v>0</v>
      </c>
      <c r="O191" s="145">
        <f t="shared" si="16"/>
        <v>0</v>
      </c>
      <c r="P191" s="153"/>
      <c r="Q191" s="154"/>
      <c r="R191" s="154"/>
      <c r="S191" s="153"/>
      <c r="T191" s="155"/>
      <c r="U191" s="155"/>
      <c r="V191" s="155"/>
      <c r="W191" s="156"/>
      <c r="X191" s="148">
        <f t="shared" si="17"/>
        <v>0</v>
      </c>
      <c r="Y191" s="157"/>
      <c r="Z191" s="157"/>
      <c r="AA191" s="157"/>
      <c r="AB191" s="158"/>
      <c r="AC191" s="157"/>
      <c r="AD191" s="158"/>
      <c r="AE191" s="112"/>
      <c r="AF191" s="116"/>
      <c r="AG191" s="116"/>
      <c r="AH191" s="116"/>
      <c r="AI191" s="116"/>
      <c r="AJ191" s="116"/>
      <c r="AK191" s="110"/>
      <c r="AL191" s="110"/>
      <c r="AM191" s="110"/>
      <c r="AN191" s="110"/>
      <c r="AO191" s="110"/>
      <c r="AP191" s="110"/>
      <c r="AQ191" s="110"/>
      <c r="AR191" s="110"/>
      <c r="AS191" s="110"/>
      <c r="AT191" s="110"/>
    </row>
    <row r="192" spans="11:46" ht="18" customHeight="1" x14ac:dyDescent="0.25">
      <c r="K192" s="1">
        <f t="shared" si="18"/>
        <v>0</v>
      </c>
      <c r="L192" s="1">
        <f t="shared" si="14"/>
        <v>0</v>
      </c>
      <c r="M192" s="1">
        <v>187</v>
      </c>
      <c r="N192" s="1">
        <f t="shared" si="15"/>
        <v>0</v>
      </c>
      <c r="O192" s="145">
        <f t="shared" si="16"/>
        <v>0</v>
      </c>
      <c r="P192" s="153"/>
      <c r="Q192" s="154"/>
      <c r="R192" s="154"/>
      <c r="S192" s="153"/>
      <c r="T192" s="155"/>
      <c r="U192" s="155"/>
      <c r="V192" s="155"/>
      <c r="W192" s="156"/>
      <c r="X192" s="148">
        <f t="shared" si="17"/>
        <v>0</v>
      </c>
      <c r="Y192" s="157"/>
      <c r="Z192" s="157"/>
      <c r="AA192" s="157"/>
      <c r="AB192" s="158"/>
      <c r="AC192" s="157"/>
      <c r="AD192" s="158"/>
      <c r="AE192" s="112"/>
      <c r="AF192" s="116"/>
      <c r="AG192" s="116"/>
      <c r="AH192" s="116"/>
      <c r="AI192" s="116"/>
      <c r="AJ192" s="116"/>
      <c r="AK192" s="110"/>
      <c r="AL192" s="110"/>
      <c r="AM192" s="110"/>
      <c r="AN192" s="110"/>
      <c r="AO192" s="110"/>
      <c r="AP192" s="110"/>
      <c r="AQ192" s="110"/>
      <c r="AR192" s="110"/>
      <c r="AS192" s="110"/>
      <c r="AT192" s="110"/>
    </row>
    <row r="193" spans="11:46" ht="18" customHeight="1" x14ac:dyDescent="0.25">
      <c r="K193" s="1">
        <f t="shared" si="18"/>
        <v>0</v>
      </c>
      <c r="L193" s="1">
        <f t="shared" si="14"/>
        <v>0</v>
      </c>
      <c r="M193" s="1">
        <v>188</v>
      </c>
      <c r="N193" s="1">
        <f t="shared" si="15"/>
        <v>0</v>
      </c>
      <c r="O193" s="145">
        <f t="shared" si="16"/>
        <v>0</v>
      </c>
      <c r="P193" s="153"/>
      <c r="Q193" s="154"/>
      <c r="R193" s="154"/>
      <c r="S193" s="153"/>
      <c r="T193" s="155"/>
      <c r="U193" s="155"/>
      <c r="V193" s="155"/>
      <c r="W193" s="156"/>
      <c r="X193" s="148">
        <f t="shared" si="17"/>
        <v>0</v>
      </c>
      <c r="Y193" s="157"/>
      <c r="Z193" s="157"/>
      <c r="AA193" s="157"/>
      <c r="AB193" s="158"/>
      <c r="AC193" s="157"/>
      <c r="AD193" s="158"/>
      <c r="AE193" s="112"/>
      <c r="AF193" s="116"/>
      <c r="AG193" s="116"/>
      <c r="AH193" s="116"/>
      <c r="AI193" s="116"/>
      <c r="AJ193" s="116"/>
      <c r="AK193" s="110"/>
      <c r="AL193" s="110"/>
      <c r="AM193" s="110"/>
      <c r="AN193" s="110"/>
      <c r="AO193" s="110"/>
      <c r="AP193" s="110"/>
      <c r="AQ193" s="110"/>
      <c r="AR193" s="110"/>
      <c r="AS193" s="110"/>
      <c r="AT193" s="110"/>
    </row>
    <row r="194" spans="11:46" ht="18" customHeight="1" x14ac:dyDescent="0.25">
      <c r="K194" s="1">
        <f t="shared" si="18"/>
        <v>0</v>
      </c>
      <c r="L194" s="1">
        <f t="shared" si="14"/>
        <v>0</v>
      </c>
      <c r="M194" s="1">
        <v>189</v>
      </c>
      <c r="N194" s="1">
        <f t="shared" si="15"/>
        <v>0</v>
      </c>
      <c r="O194" s="145">
        <f t="shared" si="16"/>
        <v>0</v>
      </c>
      <c r="P194" s="153"/>
      <c r="Q194" s="154"/>
      <c r="R194" s="154"/>
      <c r="S194" s="153"/>
      <c r="T194" s="155"/>
      <c r="U194" s="155"/>
      <c r="V194" s="155"/>
      <c r="W194" s="156"/>
      <c r="X194" s="148">
        <f t="shared" si="17"/>
        <v>0</v>
      </c>
      <c r="Y194" s="157"/>
      <c r="Z194" s="157"/>
      <c r="AA194" s="157"/>
      <c r="AB194" s="158"/>
      <c r="AC194" s="157"/>
      <c r="AD194" s="158"/>
      <c r="AE194" s="112"/>
      <c r="AF194" s="116"/>
      <c r="AG194" s="116"/>
      <c r="AH194" s="116"/>
      <c r="AI194" s="116"/>
      <c r="AJ194" s="116"/>
      <c r="AK194" s="110"/>
      <c r="AL194" s="110"/>
      <c r="AM194" s="110"/>
      <c r="AN194" s="110"/>
      <c r="AO194" s="110"/>
      <c r="AP194" s="110"/>
      <c r="AQ194" s="110"/>
      <c r="AR194" s="110"/>
      <c r="AS194" s="110"/>
      <c r="AT194" s="110"/>
    </row>
    <row r="195" spans="11:46" ht="18" customHeight="1" x14ac:dyDescent="0.25">
      <c r="K195" s="1">
        <f t="shared" si="18"/>
        <v>0</v>
      </c>
      <c r="L195" s="1">
        <f t="shared" si="14"/>
        <v>0</v>
      </c>
      <c r="M195" s="1">
        <v>190</v>
      </c>
      <c r="N195" s="1">
        <f t="shared" si="15"/>
        <v>0</v>
      </c>
      <c r="O195" s="145">
        <f t="shared" si="16"/>
        <v>0</v>
      </c>
      <c r="P195" s="153"/>
      <c r="Q195" s="154"/>
      <c r="R195" s="154"/>
      <c r="S195" s="153"/>
      <c r="T195" s="155"/>
      <c r="U195" s="155"/>
      <c r="V195" s="155"/>
      <c r="W195" s="156"/>
      <c r="X195" s="148">
        <f t="shared" si="17"/>
        <v>0</v>
      </c>
      <c r="Y195" s="157"/>
      <c r="Z195" s="157"/>
      <c r="AA195" s="157"/>
      <c r="AB195" s="158"/>
      <c r="AC195" s="157"/>
      <c r="AD195" s="158"/>
      <c r="AE195" s="112"/>
      <c r="AF195" s="116"/>
      <c r="AG195" s="116"/>
      <c r="AH195" s="116"/>
      <c r="AI195" s="116"/>
      <c r="AJ195" s="116"/>
      <c r="AK195" s="110"/>
      <c r="AL195" s="110"/>
      <c r="AM195" s="110"/>
      <c r="AN195" s="110"/>
      <c r="AO195" s="110"/>
      <c r="AP195" s="110"/>
      <c r="AQ195" s="110"/>
      <c r="AR195" s="110"/>
      <c r="AS195" s="110"/>
      <c r="AT195" s="110"/>
    </row>
    <row r="196" spans="11:46" ht="18" customHeight="1" x14ac:dyDescent="0.25">
      <c r="K196" s="1">
        <f t="shared" si="18"/>
        <v>0</v>
      </c>
      <c r="L196" s="1">
        <f t="shared" si="14"/>
        <v>0</v>
      </c>
      <c r="M196" s="1">
        <v>191</v>
      </c>
      <c r="N196" s="1">
        <f t="shared" si="15"/>
        <v>0</v>
      </c>
      <c r="O196" s="145">
        <f t="shared" si="16"/>
        <v>0</v>
      </c>
      <c r="P196" s="153"/>
      <c r="Q196" s="154"/>
      <c r="R196" s="154"/>
      <c r="S196" s="153"/>
      <c r="T196" s="155"/>
      <c r="U196" s="155"/>
      <c r="V196" s="155"/>
      <c r="W196" s="156"/>
      <c r="X196" s="148">
        <f t="shared" si="17"/>
        <v>0</v>
      </c>
      <c r="Y196" s="157"/>
      <c r="Z196" s="157"/>
      <c r="AA196" s="157"/>
      <c r="AB196" s="158"/>
      <c r="AC196" s="157"/>
      <c r="AD196" s="158"/>
      <c r="AE196" s="112"/>
      <c r="AF196" s="116"/>
      <c r="AG196" s="116"/>
      <c r="AH196" s="116"/>
      <c r="AI196" s="116"/>
      <c r="AJ196" s="116"/>
      <c r="AK196" s="110"/>
      <c r="AL196" s="110"/>
      <c r="AM196" s="110"/>
      <c r="AN196" s="110"/>
      <c r="AO196" s="110"/>
      <c r="AP196" s="110"/>
      <c r="AQ196" s="110"/>
      <c r="AR196" s="110"/>
      <c r="AS196" s="110"/>
      <c r="AT196" s="110"/>
    </row>
    <row r="197" spans="11:46" ht="18" customHeight="1" x14ac:dyDescent="0.25">
      <c r="K197" s="1">
        <f t="shared" si="18"/>
        <v>0</v>
      </c>
      <c r="L197" s="1">
        <f t="shared" si="14"/>
        <v>0</v>
      </c>
      <c r="M197" s="1">
        <v>192</v>
      </c>
      <c r="N197" s="1">
        <f t="shared" si="15"/>
        <v>0</v>
      </c>
      <c r="O197" s="145">
        <f t="shared" si="16"/>
        <v>0</v>
      </c>
      <c r="P197" s="153"/>
      <c r="Q197" s="154"/>
      <c r="R197" s="154"/>
      <c r="S197" s="153"/>
      <c r="T197" s="155"/>
      <c r="U197" s="155"/>
      <c r="V197" s="155"/>
      <c r="W197" s="156"/>
      <c r="X197" s="148">
        <f t="shared" si="17"/>
        <v>0</v>
      </c>
      <c r="Y197" s="157"/>
      <c r="Z197" s="157"/>
      <c r="AA197" s="157"/>
      <c r="AB197" s="158"/>
      <c r="AC197" s="157"/>
      <c r="AD197" s="158"/>
      <c r="AE197" s="112"/>
      <c r="AF197" s="116"/>
      <c r="AG197" s="116"/>
      <c r="AH197" s="116"/>
      <c r="AI197" s="116"/>
      <c r="AJ197" s="116"/>
      <c r="AK197" s="110"/>
      <c r="AL197" s="110"/>
      <c r="AM197" s="110"/>
      <c r="AN197" s="110"/>
      <c r="AO197" s="110"/>
      <c r="AP197" s="110"/>
      <c r="AQ197" s="110"/>
      <c r="AR197" s="110"/>
      <c r="AS197" s="110"/>
      <c r="AT197" s="110"/>
    </row>
    <row r="198" spans="11:46" ht="18" customHeight="1" x14ac:dyDescent="0.25">
      <c r="K198" s="1">
        <f t="shared" ref="K198:K205" si="19">IFERROR(IF(AK198="YES",O198,0),0)</f>
        <v>0</v>
      </c>
      <c r="L198" s="1">
        <f t="shared" si="14"/>
        <v>0</v>
      </c>
      <c r="M198" s="1">
        <v>193</v>
      </c>
      <c r="N198" s="1">
        <f t="shared" si="15"/>
        <v>0</v>
      </c>
      <c r="O198" s="145">
        <f t="shared" si="16"/>
        <v>0</v>
      </c>
      <c r="P198" s="153"/>
      <c r="Q198" s="154"/>
      <c r="R198" s="154"/>
      <c r="S198" s="153"/>
      <c r="T198" s="155"/>
      <c r="U198" s="155"/>
      <c r="V198" s="155"/>
      <c r="W198" s="156"/>
      <c r="X198" s="148">
        <f t="shared" si="17"/>
        <v>0</v>
      </c>
      <c r="Y198" s="157"/>
      <c r="Z198" s="157"/>
      <c r="AA198" s="157"/>
      <c r="AB198" s="158"/>
      <c r="AC198" s="157"/>
      <c r="AD198" s="158"/>
      <c r="AE198" s="112"/>
      <c r="AF198" s="116"/>
      <c r="AG198" s="116"/>
      <c r="AH198" s="116"/>
      <c r="AI198" s="116"/>
      <c r="AJ198" s="116"/>
      <c r="AK198" s="110"/>
      <c r="AL198" s="110"/>
      <c r="AM198" s="110"/>
      <c r="AN198" s="110"/>
      <c r="AO198" s="110"/>
      <c r="AP198" s="110"/>
      <c r="AQ198" s="110"/>
      <c r="AR198" s="110"/>
      <c r="AS198" s="110"/>
      <c r="AT198" s="110"/>
    </row>
    <row r="199" spans="11:46" ht="18" customHeight="1" x14ac:dyDescent="0.25">
      <c r="K199" s="1">
        <f t="shared" si="19"/>
        <v>0</v>
      </c>
      <c r="L199" s="1">
        <f t="shared" ref="L199:L205" si="20">IFERROR(IF(O199&gt;=1,(IF(MOD(O199,2)&gt;=1,1,2)),0),0)</f>
        <v>0</v>
      </c>
      <c r="M199" s="1">
        <v>194</v>
      </c>
      <c r="N199" s="1">
        <f t="shared" ref="N199:N205" si="21">COUNTA(P199:R199)</f>
        <v>0</v>
      </c>
      <c r="O199" s="145">
        <f t="shared" ref="O199:O205" si="22">IFERROR(IF(N199=3,M199,0),0)</f>
        <v>0</v>
      </c>
      <c r="P199" s="153"/>
      <c r="Q199" s="154"/>
      <c r="R199" s="154"/>
      <c r="S199" s="153"/>
      <c r="T199" s="155"/>
      <c r="U199" s="155"/>
      <c r="V199" s="155"/>
      <c r="W199" s="156"/>
      <c r="X199" s="148">
        <f t="shared" ref="X199:X205" si="23">IFERROR(IF(W199&gt;=$M$4,ROUNDDOWN(DAYS360(W199,$F$2,0)/360,0),0),0)</f>
        <v>0</v>
      </c>
      <c r="Y199" s="157"/>
      <c r="Z199" s="157"/>
      <c r="AA199" s="157"/>
      <c r="AB199" s="158"/>
      <c r="AC199" s="157"/>
      <c r="AD199" s="158"/>
      <c r="AE199" s="112"/>
      <c r="AF199" s="116"/>
      <c r="AG199" s="116"/>
      <c r="AH199" s="116"/>
      <c r="AI199" s="116"/>
      <c r="AJ199" s="116"/>
      <c r="AK199" s="110"/>
      <c r="AL199" s="110"/>
      <c r="AM199" s="110"/>
      <c r="AN199" s="110"/>
      <c r="AO199" s="110"/>
      <c r="AP199" s="110"/>
      <c r="AQ199" s="110"/>
      <c r="AR199" s="110"/>
      <c r="AS199" s="110"/>
      <c r="AT199" s="110"/>
    </row>
    <row r="200" spans="11:46" ht="18" customHeight="1" x14ac:dyDescent="0.25">
      <c r="K200" s="1">
        <f t="shared" si="19"/>
        <v>0</v>
      </c>
      <c r="L200" s="1">
        <f t="shared" si="20"/>
        <v>0</v>
      </c>
      <c r="M200" s="1">
        <v>195</v>
      </c>
      <c r="N200" s="1">
        <f t="shared" si="21"/>
        <v>0</v>
      </c>
      <c r="O200" s="145">
        <f t="shared" si="22"/>
        <v>0</v>
      </c>
      <c r="P200" s="153"/>
      <c r="Q200" s="154"/>
      <c r="R200" s="154"/>
      <c r="S200" s="153"/>
      <c r="T200" s="155"/>
      <c r="U200" s="155"/>
      <c r="V200" s="155"/>
      <c r="W200" s="156"/>
      <c r="X200" s="148">
        <f t="shared" si="23"/>
        <v>0</v>
      </c>
      <c r="Y200" s="157"/>
      <c r="Z200" s="157"/>
      <c r="AA200" s="157"/>
      <c r="AB200" s="158"/>
      <c r="AC200" s="157"/>
      <c r="AD200" s="158"/>
      <c r="AE200" s="112"/>
      <c r="AF200" s="116"/>
      <c r="AG200" s="116"/>
      <c r="AH200" s="116"/>
      <c r="AI200" s="116"/>
      <c r="AJ200" s="116"/>
      <c r="AK200" s="110"/>
      <c r="AL200" s="110"/>
      <c r="AM200" s="110"/>
      <c r="AN200" s="110"/>
      <c r="AO200" s="110"/>
      <c r="AP200" s="110"/>
      <c r="AQ200" s="110"/>
      <c r="AR200" s="110"/>
      <c r="AS200" s="110"/>
      <c r="AT200" s="110"/>
    </row>
    <row r="201" spans="11:46" ht="18" customHeight="1" x14ac:dyDescent="0.25">
      <c r="K201" s="1">
        <f t="shared" si="19"/>
        <v>0</v>
      </c>
      <c r="L201" s="1">
        <f t="shared" si="20"/>
        <v>0</v>
      </c>
      <c r="M201" s="1">
        <v>196</v>
      </c>
      <c r="N201" s="1">
        <f t="shared" si="21"/>
        <v>0</v>
      </c>
      <c r="O201" s="145">
        <f t="shared" si="22"/>
        <v>0</v>
      </c>
      <c r="P201" s="153"/>
      <c r="Q201" s="154"/>
      <c r="R201" s="154"/>
      <c r="S201" s="153"/>
      <c r="T201" s="155"/>
      <c r="U201" s="155"/>
      <c r="V201" s="155"/>
      <c r="W201" s="156"/>
      <c r="X201" s="148">
        <f t="shared" si="23"/>
        <v>0</v>
      </c>
      <c r="Y201" s="157"/>
      <c r="Z201" s="157"/>
      <c r="AA201" s="157"/>
      <c r="AB201" s="158"/>
      <c r="AC201" s="157"/>
      <c r="AD201" s="158"/>
      <c r="AE201" s="112"/>
      <c r="AF201" s="116"/>
      <c r="AG201" s="116"/>
      <c r="AH201" s="116"/>
      <c r="AI201" s="116"/>
      <c r="AJ201" s="116"/>
      <c r="AK201" s="110"/>
      <c r="AL201" s="110"/>
      <c r="AM201" s="110"/>
      <c r="AN201" s="110"/>
      <c r="AO201" s="110"/>
      <c r="AP201" s="110"/>
      <c r="AQ201" s="110"/>
      <c r="AR201" s="110"/>
      <c r="AS201" s="110"/>
      <c r="AT201" s="110"/>
    </row>
    <row r="202" spans="11:46" ht="18" customHeight="1" x14ac:dyDescent="0.25">
      <c r="K202" s="1">
        <f t="shared" si="19"/>
        <v>0</v>
      </c>
      <c r="L202" s="1">
        <f t="shared" si="20"/>
        <v>0</v>
      </c>
      <c r="M202" s="1">
        <v>197</v>
      </c>
      <c r="N202" s="1">
        <f t="shared" si="21"/>
        <v>0</v>
      </c>
      <c r="O202" s="145">
        <f t="shared" si="22"/>
        <v>0</v>
      </c>
      <c r="P202" s="153"/>
      <c r="Q202" s="154"/>
      <c r="R202" s="154"/>
      <c r="S202" s="153"/>
      <c r="T202" s="155"/>
      <c r="U202" s="155"/>
      <c r="V202" s="155"/>
      <c r="W202" s="156"/>
      <c r="X202" s="148">
        <f t="shared" si="23"/>
        <v>0</v>
      </c>
      <c r="Y202" s="157"/>
      <c r="Z202" s="157"/>
      <c r="AA202" s="157"/>
      <c r="AB202" s="158"/>
      <c r="AC202" s="157"/>
      <c r="AD202" s="158"/>
      <c r="AE202" s="112"/>
      <c r="AF202" s="116"/>
      <c r="AG202" s="116"/>
      <c r="AH202" s="116"/>
      <c r="AI202" s="116"/>
      <c r="AJ202" s="116"/>
      <c r="AK202" s="110"/>
      <c r="AL202" s="110"/>
      <c r="AM202" s="110"/>
      <c r="AN202" s="110"/>
      <c r="AO202" s="110"/>
      <c r="AP202" s="110"/>
      <c r="AQ202" s="110"/>
      <c r="AR202" s="110"/>
      <c r="AS202" s="110"/>
      <c r="AT202" s="110"/>
    </row>
    <row r="203" spans="11:46" ht="18" customHeight="1" x14ac:dyDescent="0.25">
      <c r="K203" s="1">
        <f t="shared" si="19"/>
        <v>0</v>
      </c>
      <c r="L203" s="1">
        <f t="shared" si="20"/>
        <v>0</v>
      </c>
      <c r="M203" s="1">
        <v>198</v>
      </c>
      <c r="N203" s="1">
        <f t="shared" si="21"/>
        <v>0</v>
      </c>
      <c r="O203" s="145">
        <f t="shared" si="22"/>
        <v>0</v>
      </c>
      <c r="P203" s="153"/>
      <c r="Q203" s="154"/>
      <c r="R203" s="154"/>
      <c r="S203" s="153"/>
      <c r="T203" s="155"/>
      <c r="U203" s="155"/>
      <c r="V203" s="155"/>
      <c r="W203" s="156"/>
      <c r="X203" s="148">
        <f t="shared" si="23"/>
        <v>0</v>
      </c>
      <c r="Y203" s="157"/>
      <c r="Z203" s="157"/>
      <c r="AA203" s="157"/>
      <c r="AB203" s="158"/>
      <c r="AC203" s="157"/>
      <c r="AD203" s="158"/>
      <c r="AE203" s="112"/>
      <c r="AF203" s="116"/>
      <c r="AG203" s="116"/>
      <c r="AH203" s="116"/>
      <c r="AI203" s="116"/>
      <c r="AJ203" s="116"/>
      <c r="AK203" s="110"/>
      <c r="AL203" s="110"/>
      <c r="AM203" s="110"/>
      <c r="AN203" s="110"/>
      <c r="AO203" s="110"/>
      <c r="AP203" s="110"/>
      <c r="AQ203" s="110"/>
      <c r="AR203" s="110"/>
      <c r="AS203" s="110"/>
      <c r="AT203" s="110"/>
    </row>
    <row r="204" spans="11:46" ht="18" customHeight="1" x14ac:dyDescent="0.25">
      <c r="K204" s="1">
        <f t="shared" si="19"/>
        <v>0</v>
      </c>
      <c r="L204" s="1">
        <f t="shared" si="20"/>
        <v>0</v>
      </c>
      <c r="M204" s="1">
        <v>199</v>
      </c>
      <c r="N204" s="1">
        <f t="shared" si="21"/>
        <v>0</v>
      </c>
      <c r="O204" s="145">
        <f t="shared" si="22"/>
        <v>0</v>
      </c>
      <c r="P204" s="153"/>
      <c r="Q204" s="154"/>
      <c r="R204" s="154"/>
      <c r="S204" s="153"/>
      <c r="T204" s="155"/>
      <c r="U204" s="155"/>
      <c r="V204" s="155"/>
      <c r="W204" s="156"/>
      <c r="X204" s="148">
        <f t="shared" si="23"/>
        <v>0</v>
      </c>
      <c r="Y204" s="157"/>
      <c r="Z204" s="157"/>
      <c r="AA204" s="157"/>
      <c r="AB204" s="158"/>
      <c r="AC204" s="157"/>
      <c r="AD204" s="158"/>
      <c r="AE204" s="112"/>
      <c r="AF204" s="116"/>
      <c r="AG204" s="116"/>
      <c r="AH204" s="116"/>
      <c r="AI204" s="116"/>
      <c r="AJ204" s="116"/>
      <c r="AK204" s="110"/>
      <c r="AL204" s="110"/>
      <c r="AM204" s="110"/>
      <c r="AN204" s="110"/>
      <c r="AO204" s="110"/>
      <c r="AP204" s="110"/>
      <c r="AQ204" s="110"/>
      <c r="AR204" s="110"/>
      <c r="AS204" s="110"/>
      <c r="AT204" s="110"/>
    </row>
    <row r="205" spans="11:46" ht="18" customHeight="1" x14ac:dyDescent="0.25">
      <c r="K205" s="1">
        <f t="shared" si="19"/>
        <v>0</v>
      </c>
      <c r="L205" s="1">
        <f t="shared" si="20"/>
        <v>0</v>
      </c>
      <c r="M205" s="1">
        <v>200</v>
      </c>
      <c r="N205" s="1">
        <f t="shared" si="21"/>
        <v>0</v>
      </c>
      <c r="O205" s="145">
        <f t="shared" si="22"/>
        <v>0</v>
      </c>
      <c r="P205" s="153"/>
      <c r="Q205" s="154"/>
      <c r="R205" s="154"/>
      <c r="S205" s="153"/>
      <c r="T205" s="155"/>
      <c r="U205" s="155"/>
      <c r="V205" s="155"/>
      <c r="W205" s="156"/>
      <c r="X205" s="148">
        <f t="shared" si="23"/>
        <v>0</v>
      </c>
      <c r="Y205" s="157"/>
      <c r="Z205" s="157"/>
      <c r="AA205" s="157"/>
      <c r="AB205" s="158"/>
      <c r="AC205" s="157"/>
      <c r="AD205" s="158"/>
      <c r="AE205" s="112"/>
      <c r="AF205" s="116"/>
      <c r="AG205" s="116"/>
      <c r="AH205" s="116"/>
      <c r="AI205" s="116"/>
      <c r="AJ205" s="116"/>
      <c r="AK205" s="110"/>
      <c r="AL205" s="110"/>
      <c r="AM205" s="110"/>
      <c r="AN205" s="110"/>
      <c r="AO205" s="110"/>
      <c r="AP205" s="110"/>
      <c r="AQ205" s="110"/>
      <c r="AR205" s="110"/>
      <c r="AS205" s="110"/>
      <c r="AT205" s="110"/>
    </row>
  </sheetData>
  <sheetProtection password="CD8E" sheet="1" objects="1" scenarios="1"/>
  <sortState ref="P6:AU40">
    <sortCondition descending="1" ref="AA6:AA40"/>
    <sortCondition descending="1" ref="AB6:AB40"/>
  </sortState>
  <dataConsolidate/>
  <mergeCells count="21">
    <mergeCell ref="AT4:AT5"/>
    <mergeCell ref="AK4:AK5"/>
    <mergeCell ref="O2:T2"/>
    <mergeCell ref="O4:O5"/>
    <mergeCell ref="P4:P5"/>
    <mergeCell ref="Q4:Q5"/>
    <mergeCell ref="T4:T5"/>
    <mergeCell ref="R4:R5"/>
    <mergeCell ref="S4:S5"/>
    <mergeCell ref="U4:U5"/>
    <mergeCell ref="V4:V5"/>
    <mergeCell ref="Y4:AB4"/>
    <mergeCell ref="AG4:AH4"/>
    <mergeCell ref="AI4:AJ4"/>
    <mergeCell ref="AE4:AF4"/>
    <mergeCell ref="W4:W5"/>
    <mergeCell ref="X4:X5"/>
    <mergeCell ref="AC4:AD4"/>
    <mergeCell ref="AN4:AS4"/>
    <mergeCell ref="AL4:AL5"/>
    <mergeCell ref="AM4:AM5"/>
  </mergeCells>
  <conditionalFormatting sqref="O6:O205">
    <cfRule type="cellIs" dxfId="134" priority="4" operator="equal">
      <formula>0</formula>
    </cfRule>
  </conditionalFormatting>
  <conditionalFormatting sqref="X6:X205">
    <cfRule type="cellIs" dxfId="133" priority="3" operator="equal">
      <formula>0</formula>
    </cfRule>
  </conditionalFormatting>
  <conditionalFormatting sqref="O6:AT205">
    <cfRule type="expression" dxfId="132" priority="1">
      <formula>$L6=2</formula>
    </cfRule>
    <cfRule type="expression" dxfId="131" priority="2">
      <formula>$L6=1</formula>
    </cfRule>
  </conditionalFormatting>
  <dataValidations xWindow="944" yWindow="607" count="27">
    <dataValidation type="list" allowBlank="1" showInputMessage="1" showErrorMessage="1" promptTitle="लिंग चयन करें" sqref="T41:T205 T7:T8 T21 T10:T11 T13:T17 T24:T31 T36 T38:T39">
      <formula1>लिंग</formula1>
    </dataValidation>
    <dataValidation type="list" allowBlank="1" showInputMessage="1" showErrorMessage="1" prompt="लिंग चयन करें" sqref="T6 T9 T12 T18:T20 T22:T23 T32:T35 T37 T40">
      <formula1>लिंग</formula1>
    </dataValidation>
    <dataValidation type="textLength" allowBlank="1" showInputMessage="1" showErrorMessage="1" error="10 अंकों का मोबाईल नंबर लिखें" promptTitle="मोबाईल नंबर" prompt="10 अंकों के मोबाईल न. लिखें" sqref="V6:V205">
      <formula1>10</formula1>
      <formula2>10</formula2>
    </dataValidation>
    <dataValidation allowBlank="1" showInputMessage="1" showErrorMessage="1" promptTitle="क्रम संख्या" prompt="नाम,ID,पद,स्थान,लिंग,PAIN,मो.न.,DOB इन्द्राज करने पर क्र.सं. स्वत: प्रदर्शित होगी" sqref="O6:O205"/>
    <dataValidation allowBlank="1" showInputMessage="1" showErrorMessage="1" promptTitle="कार्मिक का नाम" prompt="हिन्दी हेतु गूगल इनपुट टूल्स का उपयोग करें" sqref="P6:P205"/>
    <dataValidation type="textLength" allowBlank="1" showInputMessage="1" showErrorMessage="1" error="सही एम्पलोई आई.डी. इन्द्राज करें" promptTitle="कार्मिक की एम्पलोई आई.डी." prompt="कार्मिक की एम्पलोई आई.डी. XXXXX000000000000 लिखें" sqref="Q6:Q205">
      <formula1>16</formula1>
      <formula2>16</formula2>
    </dataValidation>
    <dataValidation allowBlank="1" showInputMessage="1" showErrorMessage="1" promptTitle="आयु" prompt="जन्म तिथि इन्द्राज करने पर 31.03.2020 को आयु स्वत: प्रदर्शित होगी" sqref="X6:X205"/>
    <dataValidation allowBlank="1" showInputMessage="1" showErrorMessage="1" promptTitle="जन्म तिथि" prompt="कार्मिक की जन्म तिथि DD/MM/YYYY फोर्मेट में लिखने पर DD-MM-YYYY में प्रदर्शित होगी" sqref="W6:W205"/>
    <dataValidation allowBlank="1" showInputMessage="1" showErrorMessage="1" promptTitle="PAIN नंबर" prompt="कार्मिक के पैन न. XXXXX0000X लिखें" sqref="U6:U205"/>
    <dataValidation allowBlank="1" showInputMessage="1" showErrorMessage="1" promptTitle="पदनाम" prompt="कार्मिक का पद लिखें, हिन्दी हेतु गूगल इनपुट टूल्स का उपयोग करें" sqref="R6:R205"/>
    <dataValidation allowBlank="1" showInputMessage="1" showErrorMessage="1" promptTitle="कार्मिक का पदस्थापन" prompt="हिन्दी हेतु गूगल इनपुट टूल्स का उपयोग करें" sqref="S6:S205"/>
    <dataValidation type="list" allowBlank="1" showInputMessage="1" showErrorMessage="1" promptTitle="पेंशन प्रकार" prompt="यदि कार्मिक के वेतन से NPS की कटौती की जाती है तो NPS अन्यथा GPF चयन करें" sqref="Y6:Y205">
      <formula1>पेंशन</formula1>
    </dataValidation>
    <dataValidation type="list" allowBlank="1" showInputMessage="1" showErrorMessage="1" promptTitle="वेतन प्रकार" prompt="यदि कार्मिक को केवल FIX वेतन ही मिलता है तो FIX एवं वेतन के अन्य भत्ते मिलते है तो PAY चयन करें" sqref="Z6:Z205">
      <formula1>वेतन</formula1>
    </dataValidation>
    <dataValidation type="list" allowBlank="1" showInputMessage="1" showErrorMessage="1" promptTitle="स्थायीकरण माह" prompt="यदि इस वित्तीय वर्ष इन FIX वेतन वाले कार्मिक को जिस माह से स्थायीकरण होने पर अन्य भत्ते मिलने वाले माह का चयन करें" sqref="AC6:AC205">
      <formula1>माह</formula1>
    </dataValidation>
    <dataValidation type="list" allowBlank="1" showInputMessage="1" showErrorMessage="1" promptTitle="वेतन लेवल" prompt="कार्मिक का वेतन लेवल चयन करें" sqref="AA6:AA205">
      <formula1>LEVEL</formula1>
    </dataValidation>
    <dataValidation allowBlank="1" showInputMessage="1" showErrorMessage="1" promptTitle="मूल वेतन" prompt="कार्मिक का मार्च का मूल वेतन लिखें" sqref="AB6:AB205 AD6:AD205"/>
    <dataValidation allowBlank="1" showInputMessage="1" showErrorMessage="1" promptTitle="परिवर्तित वेतन" prompt="वार्षिक वेतन वृद्धि के अलावा अन्य कारण मार्च के बाद वेतन बदलाव हुआ है तो परिवर्तित मूल वेतन लिखें" sqref="AE6:AE205"/>
    <dataValidation type="list" allowBlank="1" showInputMessage="1" showErrorMessage="1" promptTitle="परिवर्तित वेतन माह" prompt="जिस माह से परिवर्तित वेतन आहरण प्रारम्भ किया गया, वह माह चयन करें" sqref="AF6:AF205">
      <formula1>माह</formula1>
    </dataValidation>
    <dataValidation type="list" allowBlank="1" showInputMessage="1" showErrorMessage="1" promptTitle="बोनस" prompt="यदि कार्मिक को बोनस मिला है तो 'YES' चयन करें अन्यथा सैल रिक्त रखें" sqref="AG6:AG205">
      <formula1>YES</formula1>
    </dataValidation>
    <dataValidation type="list" allowBlank="1" showInputMessage="1" showErrorMessage="1" promptTitle="बोनस माह" prompt="यदि इसके पहले वाले सैल में 'YES' है तो जितने महीने का बोनस मिला तो महीनों की संख्या चयन करें" sqref="AH6:AH205">
      <formula1>बोनस</formula1>
    </dataValidation>
    <dataValidation type="list" allowBlank="1" showInputMessage="1" showErrorMessage="1" promptTitle="उपार्जित अवकाश नकद" prompt="यदि कार्मिक ने इस वित्तीय वर्ष में उपार्जित अवकाश नकद आहरण किया तो 'YES' चयन करें अन्यथा रिक्त रखें" sqref="AI6:AI205">
      <formula1>YES</formula1>
    </dataValidation>
    <dataValidation type="list" allowBlank="1" showInputMessage="1" showErrorMessage="1" promptTitle="PL आहरण माह" prompt="यदि इसके पहले वाले सैल में 'YES' है तो जिस महीने में PL का वेतन आहरण किया वह महीना चयन करें" sqref="AJ6:AJ205">
      <formula1>माह</formula1>
    </dataValidation>
    <dataValidation type="list" allowBlank="1" showInputMessage="1" showErrorMessage="1" promptTitle="अन्य एरियर" prompt="इस वित्तीय वर्ष के डी.ए. एरियर के अलावा अन्य एरियर प्राप्त हुआ तो 'YES' चयन करें अन्यथा रिक्त रखें" sqref="AK6:AK205">
      <formula1>YES</formula1>
    </dataValidation>
    <dataValidation type="list" allowBlank="1" showInputMessage="1" showErrorMessage="1" prompt="कार्मिक का केडर (सेवा) चयन करें" sqref="AL6:AL205">
      <formula1>सेवा</formula1>
    </dataValidation>
    <dataValidation type="list" allowBlank="1" showInputMessage="1" showErrorMessage="1" prompt="कार्मिक चिकित्सा व पुलिस सेवा में या लेवल 1 से 4 में कार्यरत है तो 'YES' चयन करें" sqref="AM6:AM205">
      <formula1>YES</formula1>
    </dataValidation>
    <dataValidation type="list" allowBlank="1" showInputMessage="1" showErrorMessage="1" prompt="जिस माह में कोरोना रिलीफ कटौती की गयी उस माह में YES चयन करें" sqref="AN6:AS205">
      <formula1>YES</formula1>
    </dataValidation>
    <dataValidation type="list" allowBlank="1" showInputMessage="1" showErrorMessage="1" prompt="अप्रैल में समूह दुर्घटना बीमा कटौती की है तो YES चयन करें" sqref="AT6:AT205">
      <formula1>YES</formula1>
    </dataValidation>
  </dataValidations>
  <pageMargins left="0.7" right="0.7" top="0.75" bottom="0.75" header="0.3" footer="0.3"/>
  <pageSetup paperSize="9" scale="2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Z207"/>
  <sheetViews>
    <sheetView view="pageBreakPreview" topLeftCell="BX4" zoomScaleNormal="100" zoomScaleSheetLayoutView="100" workbookViewId="0">
      <pane xSplit="2" ySplit="4" topLeftCell="BZ8" activePane="bottomRight" state="frozen"/>
      <selection activeCell="BX4" sqref="BX4"/>
      <selection pane="topRight" activeCell="BZ4" sqref="BZ4"/>
      <selection pane="bottomLeft" activeCell="BX8" sqref="BX8"/>
      <selection pane="bottomRight" activeCell="FX33" sqref="FX33:FZ36"/>
    </sheetView>
  </sheetViews>
  <sheetFormatPr defaultRowHeight="15" x14ac:dyDescent="0.25"/>
  <cols>
    <col min="1" max="10" width="5.7109375" style="1" hidden="1" customWidth="1"/>
    <col min="11" max="14" width="9.140625" style="1" hidden="1" customWidth="1"/>
    <col min="15" max="75" width="5.7109375" style="1" hidden="1" customWidth="1"/>
    <col min="76" max="76" width="7.42578125" style="1" customWidth="1"/>
    <col min="77" max="77" width="21.5703125" style="1" customWidth="1"/>
    <col min="78" max="78" width="22.5703125" style="1" customWidth="1"/>
    <col min="79" max="90" width="7.7109375" style="1" hidden="1" customWidth="1"/>
    <col min="91" max="102" width="7.7109375" style="1" customWidth="1"/>
    <col min="103" max="114" width="7.7109375" style="1" hidden="1" customWidth="1"/>
    <col min="115" max="126" width="7.7109375" style="1" customWidth="1"/>
    <col min="127" max="138" width="7.7109375" style="1" hidden="1" customWidth="1"/>
    <col min="139" max="182" width="7.7109375" style="1" customWidth="1"/>
    <col min="183" max="255" width="8.7109375" style="1" hidden="1" customWidth="1"/>
    <col min="256" max="259" width="9.140625" style="1" hidden="1" customWidth="1"/>
    <col min="260" max="260" width="0" style="1" hidden="1" customWidth="1"/>
    <col min="261" max="16384" width="9.140625" style="1"/>
  </cols>
  <sheetData>
    <row r="1" spans="1:260" hidden="1" x14ac:dyDescent="0.25">
      <c r="CY1" s="6">
        <f>HOME!H9</f>
        <v>0.17</v>
      </c>
      <c r="CZ1" s="6">
        <f>HOME!I9</f>
        <v>0.17</v>
      </c>
      <c r="DA1" s="6">
        <f>HOME!J9</f>
        <v>0.17</v>
      </c>
      <c r="DB1" s="6">
        <f>HOME!K9</f>
        <v>0.17</v>
      </c>
      <c r="DC1" s="6">
        <f>HOME!L9</f>
        <v>0.17</v>
      </c>
      <c r="DD1" s="6">
        <f>HOME!M9</f>
        <v>0.17</v>
      </c>
      <c r="DE1" s="6">
        <f>HOME!N9</f>
        <v>0.17</v>
      </c>
      <c r="DF1" s="6">
        <f>HOME!O9</f>
        <v>0.17</v>
      </c>
      <c r="DG1" s="6">
        <f>HOME!P9</f>
        <v>0.17</v>
      </c>
      <c r="DH1" s="6">
        <f>HOME!Q9</f>
        <v>0.17</v>
      </c>
      <c r="DI1" s="6">
        <f>HOME!R9</f>
        <v>0.17</v>
      </c>
      <c r="DJ1" s="6">
        <f>HOME!S9</f>
        <v>0.17</v>
      </c>
      <c r="DW1" s="6">
        <f>HOME!D8</f>
        <v>0.08</v>
      </c>
      <c r="DX1" s="6">
        <f>DW1</f>
        <v>0.08</v>
      </c>
      <c r="DY1" s="6">
        <f t="shared" ref="DY1:EH1" si="0">DX1</f>
        <v>0.08</v>
      </c>
      <c r="DZ1" s="6">
        <f t="shared" si="0"/>
        <v>0.08</v>
      </c>
      <c r="EA1" s="6">
        <f t="shared" si="0"/>
        <v>0.08</v>
      </c>
      <c r="EB1" s="6">
        <f t="shared" si="0"/>
        <v>0.08</v>
      </c>
      <c r="EC1" s="6">
        <f t="shared" si="0"/>
        <v>0.08</v>
      </c>
      <c r="ED1" s="6">
        <f t="shared" si="0"/>
        <v>0.08</v>
      </c>
      <c r="EE1" s="6">
        <f t="shared" si="0"/>
        <v>0.08</v>
      </c>
      <c r="EF1" s="6">
        <f t="shared" si="0"/>
        <v>0.08</v>
      </c>
      <c r="EG1" s="6">
        <f t="shared" si="0"/>
        <v>0.08</v>
      </c>
      <c r="EH1" s="6">
        <f t="shared" si="0"/>
        <v>0.08</v>
      </c>
    </row>
    <row r="2" spans="1:260" hidden="1" x14ac:dyDescent="0.25">
      <c r="CY2" s="6">
        <v>0.12</v>
      </c>
      <c r="CZ2" s="6">
        <v>0.12</v>
      </c>
      <c r="DA2" s="6">
        <v>0.12</v>
      </c>
      <c r="DB2" s="6">
        <v>0.12</v>
      </c>
      <c r="DC2" s="6">
        <v>0.12</v>
      </c>
      <c r="DD2" s="6">
        <v>0.12</v>
      </c>
      <c r="DE2" s="6">
        <v>0.12</v>
      </c>
      <c r="DF2" s="6">
        <v>0.12</v>
      </c>
      <c r="DG2" s="6">
        <v>0.12</v>
      </c>
      <c r="DH2" s="6">
        <v>0.12</v>
      </c>
      <c r="DI2" s="6">
        <v>0.12</v>
      </c>
      <c r="DJ2" s="6">
        <v>0.12</v>
      </c>
    </row>
    <row r="3" spans="1:260" hidden="1" x14ac:dyDescent="0.25">
      <c r="BY3" s="4"/>
      <c r="CA3" s="1">
        <v>1</v>
      </c>
      <c r="CB3" s="1">
        <v>2</v>
      </c>
      <c r="CC3" s="1">
        <v>3</v>
      </c>
      <c r="CD3" s="1">
        <v>4</v>
      </c>
      <c r="CE3" s="1">
        <v>5</v>
      </c>
      <c r="CF3" s="1">
        <v>6</v>
      </c>
      <c r="CG3" s="1">
        <v>7</v>
      </c>
      <c r="CH3" s="1">
        <v>8</v>
      </c>
      <c r="CI3" s="1">
        <v>9</v>
      </c>
      <c r="CJ3" s="1">
        <v>10</v>
      </c>
      <c r="CK3" s="1">
        <v>11</v>
      </c>
      <c r="CL3" s="1">
        <v>12</v>
      </c>
      <c r="CM3" s="1">
        <v>1</v>
      </c>
      <c r="CN3" s="1">
        <v>2</v>
      </c>
      <c r="CO3" s="1">
        <v>3</v>
      </c>
      <c r="CP3" s="1">
        <v>4</v>
      </c>
      <c r="CQ3" s="1">
        <v>5</v>
      </c>
      <c r="CR3" s="1">
        <v>6</v>
      </c>
      <c r="CS3" s="1">
        <v>7</v>
      </c>
      <c r="CT3" s="1">
        <v>8</v>
      </c>
      <c r="CU3" s="1">
        <v>9</v>
      </c>
      <c r="CV3" s="1">
        <v>10</v>
      </c>
      <c r="CW3" s="1">
        <v>11</v>
      </c>
      <c r="CX3" s="1">
        <v>12</v>
      </c>
      <c r="CY3" s="1">
        <v>1</v>
      </c>
      <c r="CZ3" s="1">
        <v>2</v>
      </c>
      <c r="DA3" s="1">
        <v>3</v>
      </c>
      <c r="DB3" s="1">
        <v>4</v>
      </c>
      <c r="DC3" s="1">
        <v>5</v>
      </c>
      <c r="DD3" s="1">
        <v>6</v>
      </c>
      <c r="DE3" s="1">
        <v>7</v>
      </c>
      <c r="DF3" s="1">
        <v>8</v>
      </c>
      <c r="DG3" s="1">
        <v>9</v>
      </c>
      <c r="DH3" s="1">
        <v>10</v>
      </c>
      <c r="DI3" s="1">
        <v>11</v>
      </c>
      <c r="DJ3" s="1">
        <v>12</v>
      </c>
      <c r="DK3" s="1">
        <v>1</v>
      </c>
      <c r="DL3" s="1">
        <v>2</v>
      </c>
      <c r="DM3" s="1">
        <v>3</v>
      </c>
      <c r="DN3" s="1">
        <v>4</v>
      </c>
      <c r="DO3" s="1">
        <v>5</v>
      </c>
      <c r="DP3" s="1">
        <v>6</v>
      </c>
      <c r="DQ3" s="1">
        <v>7</v>
      </c>
      <c r="DR3" s="1">
        <v>8</v>
      </c>
      <c r="DS3" s="1">
        <v>9</v>
      </c>
      <c r="DT3" s="1">
        <v>10</v>
      </c>
      <c r="DU3" s="1">
        <v>11</v>
      </c>
      <c r="DV3" s="1">
        <v>12</v>
      </c>
      <c r="DW3" s="1">
        <v>1</v>
      </c>
      <c r="DX3" s="1">
        <v>2</v>
      </c>
      <c r="DY3" s="1">
        <v>3</v>
      </c>
      <c r="DZ3" s="1">
        <v>4</v>
      </c>
      <c r="EA3" s="1">
        <v>5</v>
      </c>
      <c r="EB3" s="1">
        <v>6</v>
      </c>
      <c r="EC3" s="1">
        <v>7</v>
      </c>
      <c r="ED3" s="1">
        <v>8</v>
      </c>
      <c r="EE3" s="1">
        <v>9</v>
      </c>
      <c r="EF3" s="1">
        <v>10</v>
      </c>
      <c r="EG3" s="1">
        <v>11</v>
      </c>
      <c r="EH3" s="1">
        <v>12</v>
      </c>
      <c r="EI3" s="1">
        <v>1</v>
      </c>
      <c r="EJ3" s="1">
        <v>2</v>
      </c>
      <c r="EK3" s="1">
        <v>3</v>
      </c>
      <c r="EL3" s="1">
        <v>4</v>
      </c>
      <c r="EM3" s="1">
        <v>5</v>
      </c>
      <c r="EN3" s="1">
        <v>6</v>
      </c>
      <c r="EO3" s="1">
        <v>7</v>
      </c>
      <c r="EP3" s="1">
        <v>8</v>
      </c>
      <c r="EQ3" s="1">
        <v>9</v>
      </c>
      <c r="ER3" s="1">
        <v>10</v>
      </c>
      <c r="ES3" s="1">
        <v>11</v>
      </c>
      <c r="ET3" s="1">
        <v>12</v>
      </c>
      <c r="EU3" s="1">
        <v>1</v>
      </c>
      <c r="EV3" s="1">
        <v>2</v>
      </c>
      <c r="EW3" s="1">
        <v>3</v>
      </c>
      <c r="EX3" s="1">
        <v>4</v>
      </c>
      <c r="EY3" s="1">
        <v>5</v>
      </c>
      <c r="EZ3" s="1">
        <v>6</v>
      </c>
      <c r="FA3" s="1">
        <v>7</v>
      </c>
      <c r="FB3" s="1">
        <v>8</v>
      </c>
      <c r="FC3" s="1">
        <v>9</v>
      </c>
      <c r="FD3" s="1">
        <v>10</v>
      </c>
      <c r="FE3" s="1">
        <v>11</v>
      </c>
      <c r="FF3" s="1">
        <v>12</v>
      </c>
      <c r="FG3" s="1">
        <v>1</v>
      </c>
      <c r="FH3" s="1">
        <v>2</v>
      </c>
      <c r="FI3" s="1">
        <v>3</v>
      </c>
      <c r="FJ3" s="1">
        <v>4</v>
      </c>
      <c r="FK3" s="1">
        <v>5</v>
      </c>
      <c r="FL3" s="1">
        <v>6</v>
      </c>
      <c r="FM3" s="1">
        <v>7</v>
      </c>
      <c r="FN3" s="1">
        <v>8</v>
      </c>
      <c r="FO3" s="1">
        <v>9</v>
      </c>
      <c r="FP3" s="1">
        <v>10</v>
      </c>
      <c r="FQ3" s="1">
        <v>11</v>
      </c>
      <c r="FR3" s="1">
        <v>12</v>
      </c>
    </row>
    <row r="4" spans="1:260" ht="20.100000000000001" customHeight="1" x14ac:dyDescent="0.25">
      <c r="BX4" s="308" t="s">
        <v>4</v>
      </c>
      <c r="BY4" s="340" t="s">
        <v>5</v>
      </c>
      <c r="BZ4" s="340" t="s">
        <v>7</v>
      </c>
      <c r="CA4" s="119"/>
      <c r="CB4" s="119"/>
      <c r="CC4" s="119"/>
      <c r="CD4" s="119"/>
      <c r="CE4" s="119"/>
      <c r="CF4" s="119"/>
      <c r="CG4" s="119"/>
      <c r="CH4" s="119"/>
      <c r="CI4" s="119"/>
      <c r="CJ4" s="119"/>
      <c r="CK4" s="119"/>
      <c r="CL4" s="119"/>
      <c r="CM4" s="318" t="s">
        <v>484</v>
      </c>
      <c r="CN4" s="318"/>
      <c r="CO4" s="318"/>
      <c r="CP4" s="318"/>
      <c r="CQ4" s="318"/>
      <c r="CR4" s="318"/>
      <c r="CS4" s="318"/>
      <c r="CT4" s="318"/>
      <c r="CU4" s="318"/>
      <c r="CV4" s="318"/>
      <c r="CW4" s="318"/>
      <c r="CX4" s="318"/>
      <c r="CY4" s="318"/>
      <c r="CZ4" s="318"/>
      <c r="DA4" s="318"/>
      <c r="DB4" s="318"/>
      <c r="DC4" s="318"/>
      <c r="DD4" s="318"/>
      <c r="DE4" s="318"/>
      <c r="DF4" s="318"/>
      <c r="DG4" s="318"/>
      <c r="DH4" s="318"/>
      <c r="DI4" s="318"/>
      <c r="DJ4" s="318"/>
      <c r="DK4" s="318"/>
      <c r="DL4" s="318"/>
      <c r="DM4" s="318"/>
      <c r="DN4" s="318"/>
      <c r="DO4" s="318"/>
      <c r="DP4" s="318"/>
      <c r="DQ4" s="318"/>
      <c r="DR4" s="318"/>
      <c r="DS4" s="318"/>
      <c r="DT4" s="318"/>
      <c r="DU4" s="318"/>
      <c r="DV4" s="318"/>
      <c r="DW4" s="318"/>
      <c r="DX4" s="318"/>
      <c r="DY4" s="318"/>
      <c r="DZ4" s="318"/>
      <c r="EA4" s="318"/>
      <c r="EB4" s="318"/>
      <c r="EC4" s="318"/>
      <c r="ED4" s="318"/>
      <c r="EE4" s="318"/>
      <c r="EF4" s="318"/>
      <c r="EG4" s="318"/>
      <c r="EH4" s="318"/>
      <c r="EI4" s="318"/>
      <c r="EJ4" s="318"/>
      <c r="EK4" s="318"/>
      <c r="EL4" s="318"/>
      <c r="EM4" s="318"/>
      <c r="EN4" s="318"/>
      <c r="EO4" s="318"/>
      <c r="EP4" s="318"/>
      <c r="EQ4" s="318"/>
      <c r="ER4" s="318"/>
      <c r="ES4" s="318"/>
      <c r="ET4" s="318"/>
      <c r="EU4" s="333" t="s">
        <v>489</v>
      </c>
      <c r="EV4" s="334"/>
      <c r="EW4" s="334"/>
      <c r="EX4" s="334"/>
      <c r="EY4" s="334"/>
      <c r="EZ4" s="334"/>
      <c r="FA4" s="334"/>
      <c r="FB4" s="334"/>
      <c r="FC4" s="334"/>
      <c r="FD4" s="334"/>
      <c r="FE4" s="334"/>
      <c r="FF4" s="334"/>
      <c r="FG4" s="334"/>
      <c r="FH4" s="334"/>
      <c r="FI4" s="334"/>
      <c r="FJ4" s="334"/>
      <c r="FK4" s="334"/>
      <c r="FL4" s="334"/>
      <c r="FM4" s="334"/>
      <c r="FN4" s="334"/>
      <c r="FO4" s="334"/>
      <c r="FP4" s="334"/>
      <c r="FQ4" s="334"/>
      <c r="FR4" s="335"/>
      <c r="FS4" s="325" t="s">
        <v>491</v>
      </c>
      <c r="FT4" s="325"/>
      <c r="FU4" s="325"/>
      <c r="FV4" s="325"/>
      <c r="FW4" s="326"/>
      <c r="FX4" s="326"/>
      <c r="FY4" s="326"/>
      <c r="FZ4" s="326"/>
    </row>
    <row r="5" spans="1:260" ht="20.100000000000001" customHeight="1" x14ac:dyDescent="0.25">
      <c r="BX5" s="308"/>
      <c r="BY5" s="340"/>
      <c r="BZ5" s="340"/>
      <c r="CA5" s="119"/>
      <c r="CB5" s="119"/>
      <c r="CC5" s="119"/>
      <c r="CD5" s="119"/>
      <c r="CE5" s="119"/>
      <c r="CF5" s="119"/>
      <c r="CG5" s="119"/>
      <c r="CH5" s="119"/>
      <c r="CI5" s="119"/>
      <c r="CJ5" s="119"/>
      <c r="CK5" s="119"/>
      <c r="CL5" s="119"/>
      <c r="CM5" s="318"/>
      <c r="CN5" s="318"/>
      <c r="CO5" s="318"/>
      <c r="CP5" s="318"/>
      <c r="CQ5" s="318"/>
      <c r="CR5" s="318"/>
      <c r="CS5" s="318"/>
      <c r="CT5" s="318"/>
      <c r="CU5" s="318"/>
      <c r="CV5" s="318"/>
      <c r="CW5" s="318"/>
      <c r="CX5" s="318"/>
      <c r="CY5" s="318"/>
      <c r="CZ5" s="318"/>
      <c r="DA5" s="318"/>
      <c r="DB5" s="318"/>
      <c r="DC5" s="318"/>
      <c r="DD5" s="318"/>
      <c r="DE5" s="318"/>
      <c r="DF5" s="318"/>
      <c r="DG5" s="318"/>
      <c r="DH5" s="318"/>
      <c r="DI5" s="318"/>
      <c r="DJ5" s="318"/>
      <c r="DK5" s="318"/>
      <c r="DL5" s="318"/>
      <c r="DM5" s="318"/>
      <c r="DN5" s="318"/>
      <c r="DO5" s="318"/>
      <c r="DP5" s="318"/>
      <c r="DQ5" s="318"/>
      <c r="DR5" s="318"/>
      <c r="DS5" s="318"/>
      <c r="DT5" s="318"/>
      <c r="DU5" s="318"/>
      <c r="DV5" s="318"/>
      <c r="DW5" s="318"/>
      <c r="DX5" s="318"/>
      <c r="DY5" s="318"/>
      <c r="DZ5" s="318"/>
      <c r="EA5" s="318"/>
      <c r="EB5" s="318"/>
      <c r="EC5" s="318"/>
      <c r="ED5" s="318"/>
      <c r="EE5" s="318"/>
      <c r="EF5" s="318"/>
      <c r="EG5" s="318"/>
      <c r="EH5" s="318"/>
      <c r="EI5" s="318"/>
      <c r="EJ5" s="318"/>
      <c r="EK5" s="318"/>
      <c r="EL5" s="318"/>
      <c r="EM5" s="318"/>
      <c r="EN5" s="318"/>
      <c r="EO5" s="318"/>
      <c r="EP5" s="318"/>
      <c r="EQ5" s="318"/>
      <c r="ER5" s="318"/>
      <c r="ES5" s="318"/>
      <c r="ET5" s="318"/>
      <c r="EU5" s="336"/>
      <c r="EV5" s="337"/>
      <c r="EW5" s="337"/>
      <c r="EX5" s="337"/>
      <c r="EY5" s="337"/>
      <c r="EZ5" s="337"/>
      <c r="FA5" s="337"/>
      <c r="FB5" s="337"/>
      <c r="FC5" s="337"/>
      <c r="FD5" s="337"/>
      <c r="FE5" s="337"/>
      <c r="FF5" s="337"/>
      <c r="FG5" s="337"/>
      <c r="FH5" s="337"/>
      <c r="FI5" s="337"/>
      <c r="FJ5" s="337"/>
      <c r="FK5" s="337"/>
      <c r="FL5" s="337"/>
      <c r="FM5" s="337"/>
      <c r="FN5" s="337"/>
      <c r="FO5" s="337"/>
      <c r="FP5" s="337"/>
      <c r="FQ5" s="337"/>
      <c r="FR5" s="338"/>
      <c r="FS5" s="327" t="s">
        <v>490</v>
      </c>
      <c r="FT5" s="327"/>
      <c r="FU5" s="327"/>
      <c r="FV5" s="327"/>
      <c r="FW5" s="330" t="s">
        <v>457</v>
      </c>
      <c r="FX5" s="330"/>
      <c r="FY5" s="330"/>
      <c r="FZ5" s="330"/>
    </row>
    <row r="6" spans="1:260" ht="20.100000000000001" customHeight="1" x14ac:dyDescent="0.25">
      <c r="BX6" s="308"/>
      <c r="BY6" s="340"/>
      <c r="BZ6" s="340"/>
      <c r="CA6" s="330" t="s">
        <v>12</v>
      </c>
      <c r="CB6" s="330"/>
      <c r="CC6" s="330"/>
      <c r="CD6" s="330"/>
      <c r="CE6" s="330"/>
      <c r="CF6" s="330"/>
      <c r="CG6" s="330"/>
      <c r="CH6" s="330"/>
      <c r="CI6" s="330"/>
      <c r="CJ6" s="330"/>
      <c r="CK6" s="330"/>
      <c r="CL6" s="330"/>
      <c r="CM6" s="339" t="s">
        <v>12</v>
      </c>
      <c r="CN6" s="339"/>
      <c r="CO6" s="339"/>
      <c r="CP6" s="339"/>
      <c r="CQ6" s="339"/>
      <c r="CR6" s="339"/>
      <c r="CS6" s="339"/>
      <c r="CT6" s="339"/>
      <c r="CU6" s="339"/>
      <c r="CV6" s="339"/>
      <c r="CW6" s="339"/>
      <c r="CX6" s="339"/>
      <c r="CY6" s="318" t="s">
        <v>13</v>
      </c>
      <c r="CZ6" s="318"/>
      <c r="DA6" s="318"/>
      <c r="DB6" s="318"/>
      <c r="DC6" s="318"/>
      <c r="DD6" s="318"/>
      <c r="DE6" s="318"/>
      <c r="DF6" s="318"/>
      <c r="DG6" s="318"/>
      <c r="DH6" s="318"/>
      <c r="DI6" s="318"/>
      <c r="DJ6" s="318"/>
      <c r="DK6" s="317" t="s">
        <v>485</v>
      </c>
      <c r="DL6" s="317"/>
      <c r="DM6" s="317"/>
      <c r="DN6" s="317"/>
      <c r="DO6" s="317"/>
      <c r="DP6" s="317"/>
      <c r="DQ6" s="317"/>
      <c r="DR6" s="317"/>
      <c r="DS6" s="317"/>
      <c r="DT6" s="317"/>
      <c r="DU6" s="317"/>
      <c r="DV6" s="317"/>
      <c r="DW6" s="318" t="s">
        <v>486</v>
      </c>
      <c r="DX6" s="318"/>
      <c r="DY6" s="318"/>
      <c r="DZ6" s="318"/>
      <c r="EA6" s="318"/>
      <c r="EB6" s="318"/>
      <c r="EC6" s="318"/>
      <c r="ED6" s="318"/>
      <c r="EE6" s="318"/>
      <c r="EF6" s="318"/>
      <c r="EG6" s="318"/>
      <c r="EH6" s="318"/>
      <c r="EI6" s="319" t="s">
        <v>486</v>
      </c>
      <c r="EJ6" s="319"/>
      <c r="EK6" s="319"/>
      <c r="EL6" s="319"/>
      <c r="EM6" s="319"/>
      <c r="EN6" s="319"/>
      <c r="EO6" s="319"/>
      <c r="EP6" s="319"/>
      <c r="EQ6" s="319"/>
      <c r="ER6" s="319"/>
      <c r="ES6" s="319"/>
      <c r="ET6" s="319"/>
      <c r="EU6" s="320" t="s">
        <v>487</v>
      </c>
      <c r="EV6" s="320"/>
      <c r="EW6" s="320"/>
      <c r="EX6" s="320"/>
      <c r="EY6" s="320"/>
      <c r="EZ6" s="320"/>
      <c r="FA6" s="320"/>
      <c r="FB6" s="320"/>
      <c r="FC6" s="320"/>
      <c r="FD6" s="320"/>
      <c r="FE6" s="320"/>
      <c r="FF6" s="320"/>
      <c r="FG6" s="341" t="s">
        <v>488</v>
      </c>
      <c r="FH6" s="341"/>
      <c r="FI6" s="341"/>
      <c r="FJ6" s="341"/>
      <c r="FK6" s="341"/>
      <c r="FL6" s="341"/>
      <c r="FM6" s="341"/>
      <c r="FN6" s="341"/>
      <c r="FO6" s="341"/>
      <c r="FP6" s="341"/>
      <c r="FQ6" s="341"/>
      <c r="FR6" s="341"/>
      <c r="FS6" s="328" t="s">
        <v>423</v>
      </c>
      <c r="FT6" s="328"/>
      <c r="FU6" s="329" t="s">
        <v>456</v>
      </c>
      <c r="FV6" s="329"/>
      <c r="FW6" s="331" t="s">
        <v>458</v>
      </c>
      <c r="FX6" s="331"/>
      <c r="FY6" s="332" t="s">
        <v>459</v>
      </c>
      <c r="FZ6" s="332"/>
      <c r="GA6" s="1">
        <v>1</v>
      </c>
      <c r="GB6" s="1">
        <v>2</v>
      </c>
      <c r="GC6" s="1">
        <v>3</v>
      </c>
      <c r="GD6" s="1">
        <v>4</v>
      </c>
      <c r="GE6" s="1">
        <v>5</v>
      </c>
      <c r="GF6" s="1">
        <v>6</v>
      </c>
      <c r="GG6" s="1">
        <v>7</v>
      </c>
      <c r="GH6" s="1">
        <v>8</v>
      </c>
      <c r="GI6" s="1">
        <v>9</v>
      </c>
      <c r="GJ6" s="1">
        <v>10</v>
      </c>
      <c r="GK6" s="1">
        <v>11</v>
      </c>
      <c r="GL6" s="1">
        <v>12</v>
      </c>
      <c r="GM6" s="1">
        <v>1</v>
      </c>
      <c r="GN6" s="1">
        <v>2</v>
      </c>
      <c r="GO6" s="1">
        <v>3</v>
      </c>
      <c r="GP6" s="1">
        <v>4</v>
      </c>
      <c r="GQ6" s="1">
        <v>5</v>
      </c>
      <c r="GR6" s="1">
        <v>6</v>
      </c>
      <c r="GS6" s="1">
        <v>7</v>
      </c>
      <c r="GT6" s="1">
        <v>8</v>
      </c>
      <c r="GU6" s="1">
        <v>9</v>
      </c>
      <c r="GV6" s="1">
        <v>10</v>
      </c>
      <c r="GW6" s="1">
        <v>11</v>
      </c>
      <c r="GX6" s="1">
        <v>12</v>
      </c>
      <c r="GY6" s="1">
        <v>1</v>
      </c>
      <c r="GZ6" s="1">
        <v>2</v>
      </c>
      <c r="HA6" s="1">
        <v>3</v>
      </c>
      <c r="HB6" s="1">
        <v>4</v>
      </c>
      <c r="HC6" s="1">
        <v>5</v>
      </c>
      <c r="HD6" s="1">
        <v>6</v>
      </c>
      <c r="HE6" s="1">
        <v>7</v>
      </c>
      <c r="HF6" s="1">
        <v>8</v>
      </c>
      <c r="HG6" s="1">
        <v>9</v>
      </c>
      <c r="HH6" s="1">
        <v>10</v>
      </c>
      <c r="HI6" s="1">
        <v>11</v>
      </c>
      <c r="HJ6" s="1">
        <v>12</v>
      </c>
      <c r="IV6" s="315" t="s">
        <v>0</v>
      </c>
      <c r="IW6" s="315" t="s">
        <v>23</v>
      </c>
      <c r="IX6" s="315" t="s">
        <v>24</v>
      </c>
      <c r="IY6" s="315" t="s">
        <v>15</v>
      </c>
    </row>
    <row r="7" spans="1:260" ht="17.25" customHeight="1" x14ac:dyDescent="0.25">
      <c r="A7" s="80" t="s">
        <v>395</v>
      </c>
      <c r="B7" s="80" t="s">
        <v>396</v>
      </c>
      <c r="C7" s="80" t="s">
        <v>397</v>
      </c>
      <c r="D7" s="80" t="s">
        <v>398</v>
      </c>
      <c r="E7" s="80" t="s">
        <v>399</v>
      </c>
      <c r="F7" s="80" t="s">
        <v>400</v>
      </c>
      <c r="G7" s="80" t="s">
        <v>401</v>
      </c>
      <c r="H7" s="80" t="s">
        <v>402</v>
      </c>
      <c r="I7" s="80"/>
      <c r="J7" s="80"/>
      <c r="O7" s="181"/>
      <c r="P7" s="181"/>
      <c r="Q7" s="181"/>
      <c r="R7" s="181"/>
      <c r="S7" s="181"/>
      <c r="T7" s="181"/>
      <c r="U7" s="181"/>
      <c r="V7" s="181"/>
      <c r="W7" s="181"/>
      <c r="X7" s="181"/>
      <c r="Y7" s="181"/>
      <c r="Z7" s="182"/>
      <c r="AA7" s="182"/>
      <c r="AB7" s="182"/>
      <c r="AC7" s="182"/>
      <c r="AD7" s="182"/>
      <c r="AE7" s="182"/>
      <c r="AF7" s="182"/>
      <c r="AG7" s="182"/>
      <c r="AH7" s="182"/>
      <c r="AI7" s="182"/>
      <c r="AJ7" s="182"/>
      <c r="AK7" s="183"/>
      <c r="AL7" s="183"/>
      <c r="AM7" s="183"/>
      <c r="AN7" s="183"/>
      <c r="AO7" s="183"/>
      <c r="AP7" s="183"/>
      <c r="AQ7" s="183"/>
      <c r="AR7" s="183"/>
      <c r="AS7" s="183"/>
      <c r="AT7" s="183"/>
      <c r="AU7" s="183"/>
      <c r="BX7" s="308"/>
      <c r="BY7" s="340"/>
      <c r="BZ7" s="340"/>
      <c r="CA7" s="117" t="s">
        <v>355</v>
      </c>
      <c r="CB7" s="117" t="s">
        <v>356</v>
      </c>
      <c r="CC7" s="117" t="s">
        <v>357</v>
      </c>
      <c r="CD7" s="117" t="s">
        <v>358</v>
      </c>
      <c r="CE7" s="117" t="s">
        <v>359</v>
      </c>
      <c r="CF7" s="117" t="s">
        <v>360</v>
      </c>
      <c r="CG7" s="117" t="s">
        <v>361</v>
      </c>
      <c r="CH7" s="117" t="s">
        <v>362</v>
      </c>
      <c r="CI7" s="117" t="s">
        <v>363</v>
      </c>
      <c r="CJ7" s="117" t="s">
        <v>364</v>
      </c>
      <c r="CK7" s="117" t="s">
        <v>353</v>
      </c>
      <c r="CL7" s="117" t="s">
        <v>354</v>
      </c>
      <c r="CM7" s="120" t="str">
        <f>CA7</f>
        <v>मार्च</v>
      </c>
      <c r="CN7" s="120" t="str">
        <f t="shared" ref="CN7:DJ7" si="1">CB7</f>
        <v>अप्रैल</v>
      </c>
      <c r="CO7" s="120" t="str">
        <f t="shared" si="1"/>
        <v>मई</v>
      </c>
      <c r="CP7" s="120" t="str">
        <f t="shared" si="1"/>
        <v>जून</v>
      </c>
      <c r="CQ7" s="120" t="str">
        <f t="shared" si="1"/>
        <v>जुलाई</v>
      </c>
      <c r="CR7" s="120" t="str">
        <f t="shared" si="1"/>
        <v>अगस्त</v>
      </c>
      <c r="CS7" s="120" t="str">
        <f t="shared" si="1"/>
        <v>सितम्बर</v>
      </c>
      <c r="CT7" s="120" t="str">
        <f t="shared" si="1"/>
        <v>अक्टूम्बर</v>
      </c>
      <c r="CU7" s="120" t="str">
        <f t="shared" si="1"/>
        <v>नवम्बर</v>
      </c>
      <c r="CV7" s="120" t="str">
        <f t="shared" si="1"/>
        <v>दिसम्बर</v>
      </c>
      <c r="CW7" s="120" t="str">
        <f t="shared" si="1"/>
        <v>जनवरी</v>
      </c>
      <c r="CX7" s="120" t="str">
        <f t="shared" si="1"/>
        <v>फरवरी</v>
      </c>
      <c r="CY7" s="118" t="str">
        <f t="shared" si="1"/>
        <v>मार्च</v>
      </c>
      <c r="CZ7" s="118" t="str">
        <f t="shared" si="1"/>
        <v>अप्रैल</v>
      </c>
      <c r="DA7" s="118" t="str">
        <f t="shared" si="1"/>
        <v>मई</v>
      </c>
      <c r="DB7" s="118" t="str">
        <f t="shared" si="1"/>
        <v>जून</v>
      </c>
      <c r="DC7" s="118" t="str">
        <f t="shared" si="1"/>
        <v>जुलाई</v>
      </c>
      <c r="DD7" s="118" t="str">
        <f t="shared" si="1"/>
        <v>अगस्त</v>
      </c>
      <c r="DE7" s="118" t="str">
        <f t="shared" si="1"/>
        <v>सितम्बर</v>
      </c>
      <c r="DF7" s="118" t="str">
        <f t="shared" si="1"/>
        <v>अक्टूम्बर</v>
      </c>
      <c r="DG7" s="118" t="str">
        <f t="shared" si="1"/>
        <v>नवम्बर</v>
      </c>
      <c r="DH7" s="118" t="str">
        <f t="shared" si="1"/>
        <v>दिसम्बर</v>
      </c>
      <c r="DI7" s="118" t="str">
        <f t="shared" si="1"/>
        <v>जनवरी</v>
      </c>
      <c r="DJ7" s="118" t="str">
        <f t="shared" si="1"/>
        <v>फरवरी</v>
      </c>
      <c r="DK7" s="121" t="str">
        <f t="shared" ref="DK7" si="2">CY7</f>
        <v>मार्च</v>
      </c>
      <c r="DL7" s="121" t="str">
        <f t="shared" ref="DL7" si="3">CZ7</f>
        <v>अप्रैल</v>
      </c>
      <c r="DM7" s="121" t="str">
        <f t="shared" ref="DM7" si="4">DA7</f>
        <v>मई</v>
      </c>
      <c r="DN7" s="121" t="str">
        <f t="shared" ref="DN7" si="5">DB7</f>
        <v>जून</v>
      </c>
      <c r="DO7" s="121" t="str">
        <f t="shared" ref="DO7" si="6">DC7</f>
        <v>जुलाई</v>
      </c>
      <c r="DP7" s="121" t="str">
        <f t="shared" ref="DP7" si="7">DD7</f>
        <v>अगस्त</v>
      </c>
      <c r="DQ7" s="121" t="str">
        <f t="shared" ref="DQ7" si="8">DE7</f>
        <v>सितम्बर</v>
      </c>
      <c r="DR7" s="121" t="str">
        <f t="shared" ref="DR7" si="9">DF7</f>
        <v>अक्टूम्बर</v>
      </c>
      <c r="DS7" s="121" t="str">
        <f t="shared" ref="DS7" si="10">DG7</f>
        <v>नवम्बर</v>
      </c>
      <c r="DT7" s="121" t="str">
        <f t="shared" ref="DT7" si="11">DH7</f>
        <v>दिसम्बर</v>
      </c>
      <c r="DU7" s="121" t="str">
        <f t="shared" ref="DU7" si="12">DI7</f>
        <v>जनवरी</v>
      </c>
      <c r="DV7" s="121" t="str">
        <f t="shared" ref="DV7" si="13">DJ7</f>
        <v>फरवरी</v>
      </c>
      <c r="DW7" s="118" t="str">
        <f t="shared" ref="DW7" si="14">DK7</f>
        <v>मार्च</v>
      </c>
      <c r="DX7" s="118" t="str">
        <f t="shared" ref="DX7" si="15">DL7</f>
        <v>अप्रैल</v>
      </c>
      <c r="DY7" s="118" t="str">
        <f t="shared" ref="DY7" si="16">DM7</f>
        <v>मई</v>
      </c>
      <c r="DZ7" s="118" t="str">
        <f t="shared" ref="DZ7" si="17">DN7</f>
        <v>जून</v>
      </c>
      <c r="EA7" s="118" t="str">
        <f t="shared" ref="EA7" si="18">DO7</f>
        <v>जुलाई</v>
      </c>
      <c r="EB7" s="118" t="str">
        <f t="shared" ref="EB7" si="19">DP7</f>
        <v>अगस्त</v>
      </c>
      <c r="EC7" s="118" t="str">
        <f t="shared" ref="EC7" si="20">DQ7</f>
        <v>सितम्बर</v>
      </c>
      <c r="ED7" s="118" t="str">
        <f t="shared" ref="ED7" si="21">DR7</f>
        <v>अक्टूम्बर</v>
      </c>
      <c r="EE7" s="118" t="str">
        <f t="shared" ref="EE7" si="22">DS7</f>
        <v>नवम्बर</v>
      </c>
      <c r="EF7" s="118" t="str">
        <f t="shared" ref="EF7" si="23">DT7</f>
        <v>दिसम्बर</v>
      </c>
      <c r="EG7" s="118" t="str">
        <f t="shared" ref="EG7" si="24">DU7</f>
        <v>जनवरी</v>
      </c>
      <c r="EH7" s="118" t="str">
        <f t="shared" ref="EH7" si="25">DV7</f>
        <v>फरवरी</v>
      </c>
      <c r="EI7" s="122" t="str">
        <f t="shared" ref="EI7" si="26">DW7</f>
        <v>मार्च</v>
      </c>
      <c r="EJ7" s="122" t="str">
        <f t="shared" ref="EJ7" si="27">DX7</f>
        <v>अप्रैल</v>
      </c>
      <c r="EK7" s="122" t="str">
        <f t="shared" ref="EK7" si="28">DY7</f>
        <v>मई</v>
      </c>
      <c r="EL7" s="122" t="str">
        <f t="shared" ref="EL7" si="29">DZ7</f>
        <v>जून</v>
      </c>
      <c r="EM7" s="122" t="str">
        <f t="shared" ref="EM7" si="30">EA7</f>
        <v>जुलाई</v>
      </c>
      <c r="EN7" s="122" t="str">
        <f t="shared" ref="EN7" si="31">EB7</f>
        <v>अगस्त</v>
      </c>
      <c r="EO7" s="122" t="str">
        <f t="shared" ref="EO7" si="32">EC7</f>
        <v>सितम्बर</v>
      </c>
      <c r="EP7" s="122" t="str">
        <f t="shared" ref="EP7" si="33">ED7</f>
        <v>अक्टूम्बर</v>
      </c>
      <c r="EQ7" s="122" t="str">
        <f t="shared" ref="EQ7" si="34">EE7</f>
        <v>नवम्बर</v>
      </c>
      <c r="ER7" s="122" t="str">
        <f t="shared" ref="ER7" si="35">EF7</f>
        <v>दिसम्बर</v>
      </c>
      <c r="ES7" s="122" t="str">
        <f t="shared" ref="ES7" si="36">EG7</f>
        <v>जनवरी</v>
      </c>
      <c r="ET7" s="122" t="str">
        <f t="shared" ref="ET7" si="37">EH7</f>
        <v>फरवरी</v>
      </c>
      <c r="EU7" s="123" t="str">
        <f t="shared" ref="EU7" si="38">EI7</f>
        <v>मार्च</v>
      </c>
      <c r="EV7" s="123" t="str">
        <f t="shared" ref="EV7" si="39">EJ7</f>
        <v>अप्रैल</v>
      </c>
      <c r="EW7" s="123" t="str">
        <f t="shared" ref="EW7" si="40">EK7</f>
        <v>मई</v>
      </c>
      <c r="EX7" s="123" t="str">
        <f t="shared" ref="EX7" si="41">EL7</f>
        <v>जून</v>
      </c>
      <c r="EY7" s="123" t="str">
        <f t="shared" ref="EY7" si="42">EM7</f>
        <v>जुलाई</v>
      </c>
      <c r="EZ7" s="123" t="str">
        <f t="shared" ref="EZ7" si="43">EN7</f>
        <v>अगस्त</v>
      </c>
      <c r="FA7" s="123" t="str">
        <f t="shared" ref="FA7" si="44">EO7</f>
        <v>सितम्बर</v>
      </c>
      <c r="FB7" s="123" t="str">
        <f t="shared" ref="FB7" si="45">EP7</f>
        <v>अक्टूम्बर</v>
      </c>
      <c r="FC7" s="123" t="str">
        <f t="shared" ref="FC7" si="46">EQ7</f>
        <v>नवम्बर</v>
      </c>
      <c r="FD7" s="123" t="str">
        <f t="shared" ref="FD7" si="47">ER7</f>
        <v>दिसम्बर</v>
      </c>
      <c r="FE7" s="123" t="str">
        <f t="shared" ref="FE7" si="48">ES7</f>
        <v>जनवरी</v>
      </c>
      <c r="FF7" s="123" t="str">
        <f t="shared" ref="FF7" si="49">ET7</f>
        <v>फरवरी</v>
      </c>
      <c r="FG7" s="124" t="str">
        <f t="shared" ref="FG7" si="50">EU7</f>
        <v>मार्च</v>
      </c>
      <c r="FH7" s="124" t="str">
        <f t="shared" ref="FH7" si="51">EV7</f>
        <v>अप्रैल</v>
      </c>
      <c r="FI7" s="124" t="str">
        <f t="shared" ref="FI7" si="52">EW7</f>
        <v>मई</v>
      </c>
      <c r="FJ7" s="124" t="str">
        <f t="shared" ref="FJ7" si="53">EX7</f>
        <v>जून</v>
      </c>
      <c r="FK7" s="124" t="str">
        <f t="shared" ref="FK7" si="54">EY7</f>
        <v>जुलाई</v>
      </c>
      <c r="FL7" s="124" t="str">
        <f t="shared" ref="FL7" si="55">EZ7</f>
        <v>अगस्त</v>
      </c>
      <c r="FM7" s="124" t="str">
        <f t="shared" ref="FM7" si="56">FA7</f>
        <v>सितम्बर</v>
      </c>
      <c r="FN7" s="124" t="str">
        <f t="shared" ref="FN7" si="57">FB7</f>
        <v>अक्टूम्बर</v>
      </c>
      <c r="FO7" s="124" t="str">
        <f t="shared" ref="FO7" si="58">FC7</f>
        <v>नवम्बर</v>
      </c>
      <c r="FP7" s="124" t="str">
        <f t="shared" ref="FP7" si="59">FD7</f>
        <v>दिसम्बर</v>
      </c>
      <c r="FQ7" s="124" t="str">
        <f t="shared" ref="FQ7" si="60">FE7</f>
        <v>जनवरी</v>
      </c>
      <c r="FR7" s="124" t="str">
        <f t="shared" ref="FR7" si="61">FF7</f>
        <v>फरवरी</v>
      </c>
      <c r="FS7" s="122" t="s">
        <v>461</v>
      </c>
      <c r="FT7" s="122" t="s">
        <v>462</v>
      </c>
      <c r="FU7" s="125" t="s">
        <v>0</v>
      </c>
      <c r="FV7" s="125" t="s">
        <v>23</v>
      </c>
      <c r="FW7" s="126" t="s">
        <v>460</v>
      </c>
      <c r="FX7" s="126" t="s">
        <v>461</v>
      </c>
      <c r="FY7" s="123" t="s">
        <v>460</v>
      </c>
      <c r="FZ7" s="123" t="s">
        <v>461</v>
      </c>
      <c r="GA7" s="321" t="s">
        <v>0</v>
      </c>
      <c r="GB7" s="322"/>
      <c r="GC7" s="322"/>
      <c r="GD7" s="322"/>
      <c r="GE7" s="322"/>
      <c r="GF7" s="322"/>
      <c r="GG7" s="322"/>
      <c r="GH7" s="322"/>
      <c r="GI7" s="322"/>
      <c r="GJ7" s="322"/>
      <c r="GK7" s="322"/>
      <c r="GL7" s="322"/>
      <c r="GM7" s="323" t="s">
        <v>13</v>
      </c>
      <c r="GN7" s="323"/>
      <c r="GO7" s="323"/>
      <c r="GP7" s="323"/>
      <c r="GQ7" s="323"/>
      <c r="GR7" s="323"/>
      <c r="GS7" s="323"/>
      <c r="GT7" s="323"/>
      <c r="GU7" s="323"/>
      <c r="GV7" s="323"/>
      <c r="GW7" s="323"/>
      <c r="GX7" s="323"/>
      <c r="GY7" s="324" t="s">
        <v>14</v>
      </c>
      <c r="GZ7" s="324"/>
      <c r="HA7" s="324"/>
      <c r="HB7" s="324"/>
      <c r="HC7" s="324"/>
      <c r="HD7" s="324"/>
      <c r="HE7" s="324"/>
      <c r="HF7" s="324"/>
      <c r="HG7" s="324"/>
      <c r="HH7" s="324"/>
      <c r="HI7" s="324"/>
      <c r="HJ7" s="324"/>
      <c r="HK7" s="85"/>
      <c r="HL7" s="85"/>
      <c r="HM7" s="85"/>
      <c r="HN7" s="86"/>
      <c r="HO7" s="86"/>
      <c r="HP7" s="322" t="s">
        <v>225</v>
      </c>
      <c r="HQ7" s="322"/>
      <c r="HR7" s="322"/>
      <c r="HS7" s="322" t="s">
        <v>401</v>
      </c>
      <c r="HT7" s="322"/>
      <c r="HU7" s="322"/>
      <c r="HV7" s="83"/>
      <c r="HW7" s="83"/>
      <c r="HX7" s="83"/>
      <c r="HY7" s="83"/>
      <c r="HZ7" s="83"/>
      <c r="IA7" s="83"/>
      <c r="IB7" s="83"/>
      <c r="IC7" s="83"/>
      <c r="ID7" s="83"/>
      <c r="IE7" s="83"/>
      <c r="IF7" s="83"/>
      <c r="IG7" s="83"/>
      <c r="IH7" s="83"/>
      <c r="II7" s="83"/>
      <c r="IJ7" s="84"/>
      <c r="IK7" s="84"/>
      <c r="IL7" s="84"/>
      <c r="IM7" s="84"/>
      <c r="IN7" s="84"/>
      <c r="IO7" s="84"/>
      <c r="IP7" s="1" t="s">
        <v>13</v>
      </c>
      <c r="IQ7" s="1" t="s">
        <v>2</v>
      </c>
      <c r="IR7" s="1" t="s">
        <v>3</v>
      </c>
      <c r="IS7" s="1" t="s">
        <v>13</v>
      </c>
      <c r="IT7" s="1" t="s">
        <v>2</v>
      </c>
      <c r="IU7" s="1" t="s">
        <v>3</v>
      </c>
      <c r="IV7" s="316"/>
      <c r="IW7" s="316"/>
      <c r="IX7" s="316"/>
      <c r="IY7" s="316"/>
    </row>
    <row r="8" spans="1:260" ht="18" customHeight="1" x14ac:dyDescent="0.25">
      <c r="A8" s="1">
        <f>IFERROR(IF(BX8&gt;=1,VLOOKUP(EMP!Y6,EMP!$B$2:$E$3,4,0),0),0)</f>
        <v>0</v>
      </c>
      <c r="B8" s="1">
        <f>IFERROR(IF(BX8&gt;=1,VLOOKUP(EMP!Z6,EMP!$D$2:$E$3,2,0),0),0)</f>
        <v>0</v>
      </c>
      <c r="C8" s="1">
        <f>IFERROR(IF(BX8&gt;=1,VLOOKUP(EMP!AC6,EMP!$B$6:$C$17,2,0),0),0)</f>
        <v>0</v>
      </c>
      <c r="D8" s="1">
        <f>IFERROR(IF(BX8&gt;=1,VLOOKUP(EMP!AA6,EMP!$E$6:$M$29,9,0),0),0)</f>
        <v>0</v>
      </c>
      <c r="E8" s="1">
        <f>IFERROR(IF(BX8&gt;=1,(IF(EMP!AE6&gt;=1,VLOOKUP(EMP!AF6,EMP!$B$6:$C$17,2,0),0)),0),0)</f>
        <v>0</v>
      </c>
      <c r="F8" s="1">
        <f>IFERROR(IF(BX8&gt;=1,(IF(EMP!AG6=EMP!$F$3,(IF(EMP!AH6&gt;=1,EMP!AH6,0)),0)),0),0)</f>
        <v>0</v>
      </c>
      <c r="G8" s="1">
        <f>IFERROR(IF(BX8&gt;=1,(IF(EMP!AI6=EMP!$F$3,VLOOKUP(EMP!AJ6,EMP!$B$6:$C$17,2,0),0)),0),0)</f>
        <v>0</v>
      </c>
      <c r="H8" s="1">
        <f>IFERROR(IF(BX8&gt;=1,(IF(EMP!AK6=EMP!$F$3,EMP!#REF!,0)),0),0)</f>
        <v>0</v>
      </c>
      <c r="I8" s="1">
        <f>IFERROR(IF(BX8&gt;=1,(IF(EMP!AM6="YES",1,2)),0),0)</f>
        <v>0</v>
      </c>
      <c r="J8" s="1">
        <f>IFERROR(IF(BX8&gt;=1,(IF(I8=1,31,IF(I8=2,(IF(D8&gt;=5,VLOOKUP(EMP!AL6,EMP!$H$1:$K$5,4,0),IF(D8&gt;=1,31,0))),0))),0),0)</f>
        <v>0</v>
      </c>
      <c r="K8" s="1">
        <f>EMP!AB6</f>
        <v>0</v>
      </c>
      <c r="L8" s="1">
        <f>EMP!AD6</f>
        <v>0</v>
      </c>
      <c r="M8" s="1">
        <f>EMP!AE6</f>
        <v>0</v>
      </c>
      <c r="N8" s="1">
        <f>IFERROR(IF(C8&gt;=1,10,0)+IF(E8&gt;=1,1,0),0)</f>
        <v>0</v>
      </c>
      <c r="O8" s="1">
        <f t="shared" ref="O8:Y8" si="62">IFERROR(IF($N8&gt;=10,(IF($C8=CB$3,1,0)),0),0)</f>
        <v>0</v>
      </c>
      <c r="P8" s="1">
        <f t="shared" si="62"/>
        <v>0</v>
      </c>
      <c r="Q8" s="1">
        <f t="shared" si="62"/>
        <v>0</v>
      </c>
      <c r="R8" s="1">
        <f t="shared" si="62"/>
        <v>0</v>
      </c>
      <c r="S8" s="1">
        <f t="shared" si="62"/>
        <v>0</v>
      </c>
      <c r="T8" s="1">
        <f t="shared" si="62"/>
        <v>0</v>
      </c>
      <c r="U8" s="1">
        <f t="shared" si="62"/>
        <v>0</v>
      </c>
      <c r="V8" s="1">
        <f t="shared" si="62"/>
        <v>0</v>
      </c>
      <c r="W8" s="1">
        <f t="shared" si="62"/>
        <v>0</v>
      </c>
      <c r="X8" s="1">
        <f t="shared" si="62"/>
        <v>0</v>
      </c>
      <c r="Y8" s="1">
        <f t="shared" si="62"/>
        <v>0</v>
      </c>
      <c r="Z8" s="1">
        <f t="shared" ref="Z8:AJ8" si="63">IFERROR(IF($N8&gt;=1,(IF($E8=CB$3,2,0)),0),0)</f>
        <v>0</v>
      </c>
      <c r="AA8" s="1">
        <f t="shared" si="63"/>
        <v>0</v>
      </c>
      <c r="AB8" s="1">
        <f t="shared" si="63"/>
        <v>0</v>
      </c>
      <c r="AC8" s="1">
        <f t="shared" si="63"/>
        <v>0</v>
      </c>
      <c r="AD8" s="1">
        <f t="shared" si="63"/>
        <v>0</v>
      </c>
      <c r="AE8" s="1">
        <f t="shared" si="63"/>
        <v>0</v>
      </c>
      <c r="AF8" s="1">
        <f t="shared" si="63"/>
        <v>0</v>
      </c>
      <c r="AG8" s="1">
        <f t="shared" si="63"/>
        <v>0</v>
      </c>
      <c r="AH8" s="1">
        <f t="shared" si="63"/>
        <v>0</v>
      </c>
      <c r="AI8" s="1">
        <f t="shared" si="63"/>
        <v>0</v>
      </c>
      <c r="AJ8" s="1">
        <f t="shared" si="63"/>
        <v>0</v>
      </c>
      <c r="AK8" s="1">
        <f>O8+Z8</f>
        <v>0</v>
      </c>
      <c r="AL8" s="1">
        <f t="shared" ref="AL8:AU8" si="64">P8+AA8</f>
        <v>0</v>
      </c>
      <c r="AM8" s="1">
        <f t="shared" si="64"/>
        <v>0</v>
      </c>
      <c r="AN8" s="1">
        <f t="shared" si="64"/>
        <v>0</v>
      </c>
      <c r="AO8" s="1">
        <f t="shared" si="64"/>
        <v>0</v>
      </c>
      <c r="AP8" s="1">
        <f t="shared" si="64"/>
        <v>0</v>
      </c>
      <c r="AQ8" s="1">
        <f t="shared" si="64"/>
        <v>0</v>
      </c>
      <c r="AR8" s="1">
        <f t="shared" si="64"/>
        <v>0</v>
      </c>
      <c r="AS8" s="1">
        <f t="shared" si="64"/>
        <v>0</v>
      </c>
      <c r="AT8" s="1">
        <f t="shared" si="64"/>
        <v>0</v>
      </c>
      <c r="AU8" s="1">
        <f t="shared" si="64"/>
        <v>0</v>
      </c>
      <c r="AV8" s="1">
        <f>IFERROR(IF(BX8&gt;=1,(IF(B8&gt;=2,(IF(C8&gt;=8,0,IF(C8&gt;=7,1,IF(C8&gt;=1,2,0)))),IF(B8&gt;=1,2,0))),0),0)</f>
        <v>0</v>
      </c>
      <c r="AW8" s="1">
        <f>O8</f>
        <v>0</v>
      </c>
      <c r="AX8" s="1">
        <f>LARGE($O$8:P8,1)</f>
        <v>0</v>
      </c>
      <c r="AY8" s="1">
        <f>LARGE($O$8:Q8,1)</f>
        <v>0</v>
      </c>
      <c r="AZ8" s="1">
        <f>LARGE($O$8:R8,1)</f>
        <v>0</v>
      </c>
      <c r="BA8" s="1">
        <f>LARGE($O$8:S8,1)</f>
        <v>0</v>
      </c>
      <c r="BB8" s="1">
        <f>LARGE($O$8:T8,1)</f>
        <v>0</v>
      </c>
      <c r="BC8" s="1">
        <f>LARGE($O$8:U8,1)</f>
        <v>0</v>
      </c>
      <c r="BD8" s="1">
        <f>LARGE($O$8:V8,1)</f>
        <v>0</v>
      </c>
      <c r="BE8" s="1">
        <f>LARGE($O$8:W8,1)</f>
        <v>0</v>
      </c>
      <c r="BF8" s="1">
        <f>LARGE($O$8:X8,1)</f>
        <v>0</v>
      </c>
      <c r="BG8" s="1">
        <f>LARGE($O$8:Y8,1)</f>
        <v>0</v>
      </c>
      <c r="BH8" s="1">
        <f>IFERROR(IF(BX8&gt;=1,(IF(EMP!AM6="YES",1,2)),0),0)</f>
        <v>0</v>
      </c>
      <c r="BI8" s="1">
        <f>IFERROR(IF(BX8&gt;=1,(IF(BH8=1,1,IF(BH8=2,VLOOKUP(EMP!AL6,EMP!$H$2:$K$4,4,0),0))),0),0)</f>
        <v>0</v>
      </c>
      <c r="BJ8" s="1">
        <f>IFERROR(IF(BX8&gt;=1,VLOOKUP(EMP!AL6,EMP!$H$1:$K$5,2,0),0),0)</f>
        <v>0</v>
      </c>
      <c r="BK8" s="1">
        <f>IFERROR(IF(BX8&gt;=1,VLOOKUP(EMP!AL6,EMP!$H$1:$K$5,3,0),0),0)</f>
        <v>0</v>
      </c>
      <c r="BX8" s="163">
        <f>EMP!O6</f>
        <v>0</v>
      </c>
      <c r="BY8" s="164">
        <f>EMP!P6</f>
        <v>0</v>
      </c>
      <c r="BZ8" s="163">
        <f>EMP!Q6</f>
        <v>0</v>
      </c>
      <c r="CA8" s="184">
        <f>IFERROR(IF($BX8&gt;=1,(IF(J8&gt;=1,ROUND($K8/31*J8,0),0)),0),0)</f>
        <v>0</v>
      </c>
      <c r="CB8" s="184">
        <f>IFERROR(IF($BX8&gt;=1,(IF(AK8=2,$M8,IF(AK8=1,$L8,IF(AK8=0,K8,0)))),0),0)</f>
        <v>0</v>
      </c>
      <c r="CC8" s="184">
        <f t="shared" ref="CC8" si="65">IFERROR(IF($BX8&gt;=1,(IF(AL8=2,$M8,IF(AL8=1,$L8,IF(AL8=0,CB8,0)))),0),0)</f>
        <v>0</v>
      </c>
      <c r="CD8" s="184">
        <f>IFERROR(IF($BX8&gt;=1,(IF(AM8=2,$M8,IF(AM8=1,$L8,IF(AM8=0,CC8,0)))),0),0)</f>
        <v>0</v>
      </c>
      <c r="CE8" s="184">
        <f>IFERROR(IF($BX8&gt;=1,(IF(AN8=2,$M8,IF(AN8=1,$L8,IF(AN8=0,(IF(B8=1,CD8+(ROUND(CD8*3/10000,0)*100),CD8)),0)))),0),0)</f>
        <v>0</v>
      </c>
      <c r="CF8" s="184">
        <f t="shared" ref="CF8:CL8" si="66">IFERROR(IF($BX8&gt;=1,(IF(AO8=2,$M8,IF(AO8=1,$L8,IF(AO8=0,CE8,0)))),0),0)</f>
        <v>0</v>
      </c>
      <c r="CG8" s="184">
        <f t="shared" si="66"/>
        <v>0</v>
      </c>
      <c r="CH8" s="184">
        <f t="shared" si="66"/>
        <v>0</v>
      </c>
      <c r="CI8" s="184">
        <f t="shared" si="66"/>
        <v>0</v>
      </c>
      <c r="CJ8" s="184">
        <f t="shared" si="66"/>
        <v>0</v>
      </c>
      <c r="CK8" s="184">
        <f t="shared" si="66"/>
        <v>0</v>
      </c>
      <c r="CL8" s="184">
        <f t="shared" si="66"/>
        <v>0</v>
      </c>
      <c r="CM8" s="186"/>
      <c r="CN8" s="186"/>
      <c r="CO8" s="186"/>
      <c r="CP8" s="186"/>
      <c r="CQ8" s="186"/>
      <c r="CR8" s="186"/>
      <c r="CS8" s="186"/>
      <c r="CT8" s="186"/>
      <c r="CU8" s="186"/>
      <c r="CV8" s="186"/>
      <c r="CW8" s="186"/>
      <c r="CX8" s="186"/>
      <c r="CY8" s="152">
        <f>IFERROR(IF($BX8&gt;=1,(IF($B8=1,ROUND(GA8*CY$1,0),0)),0),0)</f>
        <v>0</v>
      </c>
      <c r="CZ8" s="152">
        <f t="shared" ref="CZ8:DJ8" si="67">IFERROR(IF($BX8&gt;=1,(IF($B8=1,ROUND(GB8*CZ$1,0),IF($B8=2,(IF(AW8=1,ROUND(GB8*CZ$1,0),0)),0))),0),0)</f>
        <v>0</v>
      </c>
      <c r="DA8" s="152">
        <f t="shared" si="67"/>
        <v>0</v>
      </c>
      <c r="DB8" s="152">
        <f t="shared" si="67"/>
        <v>0</v>
      </c>
      <c r="DC8" s="152">
        <f t="shared" si="67"/>
        <v>0</v>
      </c>
      <c r="DD8" s="152">
        <f t="shared" si="67"/>
        <v>0</v>
      </c>
      <c r="DE8" s="152">
        <f t="shared" si="67"/>
        <v>0</v>
      </c>
      <c r="DF8" s="152">
        <f t="shared" si="67"/>
        <v>0</v>
      </c>
      <c r="DG8" s="152">
        <f t="shared" si="67"/>
        <v>0</v>
      </c>
      <c r="DH8" s="152">
        <f t="shared" si="67"/>
        <v>0</v>
      </c>
      <c r="DI8" s="152">
        <f t="shared" si="67"/>
        <v>0</v>
      </c>
      <c r="DJ8" s="152">
        <f t="shared" si="67"/>
        <v>0</v>
      </c>
      <c r="DK8" s="187"/>
      <c r="DL8" s="187"/>
      <c r="DM8" s="187"/>
      <c r="DN8" s="187"/>
      <c r="DO8" s="187"/>
      <c r="DP8" s="187"/>
      <c r="DQ8" s="187"/>
      <c r="DR8" s="187"/>
      <c r="DS8" s="187"/>
      <c r="DT8" s="187"/>
      <c r="DU8" s="187"/>
      <c r="DV8" s="187"/>
      <c r="DW8" s="152">
        <f>IFERROR(IF($BX8&gt;=1,(IF($B8=1,ROUND(GA8*DW$1,0),0)),0),0)</f>
        <v>0</v>
      </c>
      <c r="DX8" s="152">
        <f t="shared" ref="DX8:EH8" si="68">IFERROR(IF($BX8&gt;=1,(IF($B8=1,ROUND(GB8*DX$1,0),IF($B8=2,(IF(AW8=1,ROUND(GB8*DX$1,0),0)),0))),0),0)</f>
        <v>0</v>
      </c>
      <c r="DY8" s="152">
        <f t="shared" si="68"/>
        <v>0</v>
      </c>
      <c r="DZ8" s="152">
        <f t="shared" si="68"/>
        <v>0</v>
      </c>
      <c r="EA8" s="152">
        <f t="shared" si="68"/>
        <v>0</v>
      </c>
      <c r="EB8" s="152">
        <f t="shared" si="68"/>
        <v>0</v>
      </c>
      <c r="EC8" s="152">
        <f t="shared" si="68"/>
        <v>0</v>
      </c>
      <c r="ED8" s="152">
        <f t="shared" si="68"/>
        <v>0</v>
      </c>
      <c r="EE8" s="152">
        <f t="shared" si="68"/>
        <v>0</v>
      </c>
      <c r="EF8" s="152">
        <f t="shared" si="68"/>
        <v>0</v>
      </c>
      <c r="EG8" s="152">
        <f t="shared" si="68"/>
        <v>0</v>
      </c>
      <c r="EH8" s="152">
        <f t="shared" si="68"/>
        <v>0</v>
      </c>
      <c r="EI8" s="188"/>
      <c r="EJ8" s="188"/>
      <c r="EK8" s="188"/>
      <c r="EL8" s="188"/>
      <c r="EM8" s="188"/>
      <c r="EN8" s="188"/>
      <c r="EO8" s="188"/>
      <c r="EP8" s="188"/>
      <c r="EQ8" s="188"/>
      <c r="ER8" s="188"/>
      <c r="ES8" s="188"/>
      <c r="ET8" s="188"/>
      <c r="EU8" s="189"/>
      <c r="EV8" s="189">
        <f>EU8</f>
        <v>0</v>
      </c>
      <c r="EW8" s="189">
        <f t="shared" ref="EW8:FF8" si="69">EV8</f>
        <v>0</v>
      </c>
      <c r="EX8" s="189">
        <f t="shared" si="69"/>
        <v>0</v>
      </c>
      <c r="EY8" s="189">
        <f t="shared" si="69"/>
        <v>0</v>
      </c>
      <c r="EZ8" s="189">
        <f t="shared" si="69"/>
        <v>0</v>
      </c>
      <c r="FA8" s="189">
        <f t="shared" si="69"/>
        <v>0</v>
      </c>
      <c r="FB8" s="189">
        <f t="shared" si="69"/>
        <v>0</v>
      </c>
      <c r="FC8" s="189">
        <f t="shared" si="69"/>
        <v>0</v>
      </c>
      <c r="FD8" s="189">
        <f t="shared" si="69"/>
        <v>0</v>
      </c>
      <c r="FE8" s="189">
        <f t="shared" si="69"/>
        <v>0</v>
      </c>
      <c r="FF8" s="189">
        <f t="shared" si="69"/>
        <v>0</v>
      </c>
      <c r="FG8" s="190"/>
      <c r="FH8" s="190">
        <f>FG8</f>
        <v>0</v>
      </c>
      <c r="FI8" s="190">
        <f t="shared" ref="FI8:FR8" si="70">FH8</f>
        <v>0</v>
      </c>
      <c r="FJ8" s="190">
        <f t="shared" si="70"/>
        <v>0</v>
      </c>
      <c r="FK8" s="190">
        <f t="shared" si="70"/>
        <v>0</v>
      </c>
      <c r="FL8" s="190">
        <f t="shared" si="70"/>
        <v>0</v>
      </c>
      <c r="FM8" s="190">
        <f t="shared" si="70"/>
        <v>0</v>
      </c>
      <c r="FN8" s="190">
        <f t="shared" si="70"/>
        <v>0</v>
      </c>
      <c r="FO8" s="190">
        <f t="shared" si="70"/>
        <v>0</v>
      </c>
      <c r="FP8" s="190">
        <f t="shared" si="70"/>
        <v>0</v>
      </c>
      <c r="FQ8" s="190">
        <f t="shared" si="70"/>
        <v>0</v>
      </c>
      <c r="FR8" s="190">
        <f t="shared" si="70"/>
        <v>0</v>
      </c>
      <c r="FS8" s="188"/>
      <c r="FT8" s="188"/>
      <c r="FU8" s="191"/>
      <c r="FV8" s="191"/>
      <c r="FW8" s="192"/>
      <c r="FX8" s="192"/>
      <c r="FY8" s="189"/>
      <c r="FZ8" s="189"/>
      <c r="GA8" s="127">
        <f t="shared" ref="GA8:GL8" si="71">IFERROR(IF($BX8&gt;=1,(IF(CM8&gt;=1,CM8,CA8)),0),0)</f>
        <v>0</v>
      </c>
      <c r="GB8" s="127">
        <f t="shared" si="71"/>
        <v>0</v>
      </c>
      <c r="GC8" s="127">
        <f t="shared" si="71"/>
        <v>0</v>
      </c>
      <c r="GD8" s="127">
        <f t="shared" si="71"/>
        <v>0</v>
      </c>
      <c r="GE8" s="127">
        <f t="shared" si="71"/>
        <v>0</v>
      </c>
      <c r="GF8" s="127">
        <f t="shared" si="71"/>
        <v>0</v>
      </c>
      <c r="GG8" s="127">
        <f t="shared" si="71"/>
        <v>0</v>
      </c>
      <c r="GH8" s="127">
        <f t="shared" si="71"/>
        <v>0</v>
      </c>
      <c r="GI8" s="127">
        <f t="shared" si="71"/>
        <v>0</v>
      </c>
      <c r="GJ8" s="127">
        <f t="shared" si="71"/>
        <v>0</v>
      </c>
      <c r="GK8" s="127">
        <f t="shared" si="71"/>
        <v>0</v>
      </c>
      <c r="GL8" s="127">
        <f t="shared" si="71"/>
        <v>0</v>
      </c>
      <c r="GM8" s="127">
        <f t="shared" ref="GM8:GX8" si="72">IFERROR(IF($BX8&gt;=1,(IF(DK8&gt;=1,DK8,CY8)),0),0)</f>
        <v>0</v>
      </c>
      <c r="GN8" s="127">
        <f t="shared" si="72"/>
        <v>0</v>
      </c>
      <c r="GO8" s="127">
        <f t="shared" si="72"/>
        <v>0</v>
      </c>
      <c r="GP8" s="127">
        <f t="shared" si="72"/>
        <v>0</v>
      </c>
      <c r="GQ8" s="127">
        <f t="shared" si="72"/>
        <v>0</v>
      </c>
      <c r="GR8" s="127">
        <f t="shared" si="72"/>
        <v>0</v>
      </c>
      <c r="GS8" s="127">
        <f t="shared" si="72"/>
        <v>0</v>
      </c>
      <c r="GT8" s="127">
        <f t="shared" si="72"/>
        <v>0</v>
      </c>
      <c r="GU8" s="127">
        <f t="shared" si="72"/>
        <v>0</v>
      </c>
      <c r="GV8" s="127">
        <f t="shared" si="72"/>
        <v>0</v>
      </c>
      <c r="GW8" s="127">
        <f t="shared" si="72"/>
        <v>0</v>
      </c>
      <c r="GX8" s="127">
        <f t="shared" si="72"/>
        <v>0</v>
      </c>
      <c r="GY8" s="127">
        <f t="shared" ref="GY8:HJ8" si="73">IFERROR(IF($BX8&gt;=1,(IF(EI8&gt;=1,EI8,DW8)),0),0)</f>
        <v>0</v>
      </c>
      <c r="GZ8" s="127">
        <f t="shared" si="73"/>
        <v>0</v>
      </c>
      <c r="HA8" s="127">
        <f t="shared" si="73"/>
        <v>0</v>
      </c>
      <c r="HB8" s="127">
        <f t="shared" si="73"/>
        <v>0</v>
      </c>
      <c r="HC8" s="127">
        <f t="shared" si="73"/>
        <v>0</v>
      </c>
      <c r="HD8" s="127">
        <f t="shared" si="73"/>
        <v>0</v>
      </c>
      <c r="HE8" s="127">
        <f t="shared" si="73"/>
        <v>0</v>
      </c>
      <c r="HF8" s="127">
        <f t="shared" si="73"/>
        <v>0</v>
      </c>
      <c r="HG8" s="127">
        <f t="shared" si="73"/>
        <v>0</v>
      </c>
      <c r="HH8" s="127">
        <f t="shared" si="73"/>
        <v>0</v>
      </c>
      <c r="HI8" s="127">
        <f t="shared" si="73"/>
        <v>0</v>
      </c>
      <c r="HJ8" s="127">
        <f t="shared" si="73"/>
        <v>0</v>
      </c>
      <c r="HK8" s="127">
        <f>HM8-HL8</f>
        <v>0</v>
      </c>
      <c r="HL8" s="127">
        <f>IFERROR(IF(HM8&gt;=1,ROUNDDOWN(HM8*0.25,0),0),0)</f>
        <v>0</v>
      </c>
      <c r="HM8" s="127">
        <f>IFERROR(IF(BX8&gt;=1,(IF(F8&gt;=1,ROUND(6774/12*F8,0),0)),0),0)</f>
        <v>0</v>
      </c>
      <c r="HN8" s="127">
        <f>IFERROR(IF(BX8&gt;=1,(IF(G8&gt;=2,ROUND(INDEX(GA8:GL8,1,MATCH(G8,$GA$6:$GL$6,0))/2,0),IF(G8&gt;=1,ROUND(K8/2,0),0))),0),0)</f>
        <v>0</v>
      </c>
      <c r="HO8" s="127">
        <f>IFERROR(IF(BX8&gt;=1,(IF(HN8&gt;=1,ROUND(HN8*0.17,0),0)),0),0)</f>
        <v>0</v>
      </c>
      <c r="HP8" s="127">
        <f>IFERROR(IF($BX8&gt;=1,(IF(FS8&gt;=1,FS8,HK8)),0),0)</f>
        <v>0</v>
      </c>
      <c r="HQ8" s="127">
        <f>IFERROR(IF($BX8&gt;=1,(IF(FT8&gt;=1,FT8,HL8)),0),0)</f>
        <v>0</v>
      </c>
      <c r="HR8" s="127">
        <f>HP8+HQ8</f>
        <v>0</v>
      </c>
      <c r="HS8" s="127">
        <f>IFERROR(IF($BX8&gt;=1,(IF(FU8&gt;=1,FU8,HN8)),0),0)</f>
        <v>0</v>
      </c>
      <c r="HT8" s="127">
        <f>IFERROR(IF($BX8&gt;=1,(IF(FV8&gt;=1,FV8,HO8)),0),0)</f>
        <v>0</v>
      </c>
      <c r="HU8" s="127">
        <f>HS8+HT8</f>
        <v>0</v>
      </c>
      <c r="HV8" s="127">
        <f t="shared" ref="HV8:HX8" si="74">IFERROR(IF($BX8&gt;=1,(IF(GE8&gt;=1,(IF($B8=1,ROUND($K8*DC$1,0)-ROUND($K8*DC$2,0),0)),0)),0),0)</f>
        <v>0</v>
      </c>
      <c r="HW8" s="127">
        <f t="shared" si="74"/>
        <v>0</v>
      </c>
      <c r="HX8" s="127">
        <f t="shared" si="74"/>
        <v>0</v>
      </c>
      <c r="HY8" s="127">
        <f>IFERROR(IF($BX8&gt;=1,(IF(GH8&gt;=1,(IF($B8=1,ROUND($K8*DF$1,0)-ROUND($K8*DF$2,0),0)),0)),0),0)</f>
        <v>0</v>
      </c>
      <c r="HZ8" s="127">
        <f>IFERROR(IF($BX8&gt;=1,(IF(GI8&gt;=1,(IF($B8=1,ROUND($K8*DG$1,0)-ROUND($K8*DG$2,0),0)),0)),0),0)</f>
        <v>0</v>
      </c>
      <c r="IA8" s="127">
        <f>IFERROR(IF($BX8&gt;=1,(IF(GJ8&gt;=1,(IF($B8=1,ROUND($K8*DH$1,0)-ROUND($K8*DH$2,0),0)),0)),0),0)</f>
        <v>0</v>
      </c>
      <c r="IB8" s="127">
        <f>SUM(HV8:IA8)</f>
        <v>0</v>
      </c>
      <c r="IC8" s="127">
        <f>IFERROR(IF($BX8&gt;=1,(IF(HV8&gt;=1,(IF($A8=1,HV8,IF($A8=2,ROUND(ROUND($K8*DC$1,0)/10,0)-ROUND(ROUND($K8*DC$2,0)/10,0),0))),0)),0),0)</f>
        <v>0</v>
      </c>
      <c r="ID8" s="127">
        <f t="shared" ref="ID8:IH8" si="75">IFERROR(IF($BX8&gt;=1,(IF(HW8&gt;=1,(IF($A8=1,HW8,IF($A8=2,ROUND(ROUND($K8*DD$1,0)/10,0)-ROUND(ROUND($K8*DD$2,0)/10,0),0))),0)),0),0)</f>
        <v>0</v>
      </c>
      <c r="IE8" s="127">
        <f t="shared" si="75"/>
        <v>0</v>
      </c>
      <c r="IF8" s="127">
        <f t="shared" si="75"/>
        <v>0</v>
      </c>
      <c r="IG8" s="127">
        <f t="shared" si="75"/>
        <v>0</v>
      </c>
      <c r="IH8" s="127">
        <f t="shared" si="75"/>
        <v>0</v>
      </c>
      <c r="II8" s="127">
        <f>SUM(IC8:IH8)</f>
        <v>0</v>
      </c>
      <c r="IJ8" s="127">
        <f>IFERROR(IF($BX8&gt;=1,(IF(GK8&gt;=1,(IF($B8=1,ROUND($K8*DI$1,0)-ROUND($K8*DI$2,0),0)),0)),0),0)</f>
        <v>0</v>
      </c>
      <c r="IK8" s="127">
        <f>IFERROR(IF($BX8&gt;=1,(IF(GL8&gt;=1,(IF($B8=1,ROUND($K8*DJ$1,0)-ROUND($K8*DJ$2,0),0)),0)),0),0)</f>
        <v>0</v>
      </c>
      <c r="IL8" s="127">
        <f>IJ8+IK8</f>
        <v>0</v>
      </c>
      <c r="IM8" s="127">
        <f>IFERROR(IF($BX8&gt;=1,(IF(IJ8&gt;=1,(IF($A8=1,IJ8,IF($A8=2,ROUND(ROUND($K8*DI$1,0)/10,0)-ROUND(ROUND($K8*DI$2,0)/10,0),0))),0)),0),0)</f>
        <v>0</v>
      </c>
      <c r="IN8" s="127">
        <f>IFERROR(IF($BX8&gt;=1,(IF(IK8&gt;=1,(IF($A8=1,IK8,IF($A8=2,ROUND(ROUND($K8*DJ$1,0)/10,0)-ROUND(ROUND($K8*DJ$2,0)/10,0),0))),0)),0),0)</f>
        <v>0</v>
      </c>
      <c r="IO8" s="127">
        <f>IM8+IN8</f>
        <v>0</v>
      </c>
      <c r="IP8" s="127">
        <f>IFERROR(IF($BX8&gt;=1,(IF(FW8&gt;=1,FW8,IB8)),0),0)</f>
        <v>0</v>
      </c>
      <c r="IQ8" s="127">
        <f>IFERROR(IF($BX8&gt;=1,(IF(A8=1,(IF(FX8&gt;=1,FX8,II8)),0)),0),0)</f>
        <v>0</v>
      </c>
      <c r="IR8" s="127">
        <f>IFERROR(IF($BX8&gt;=1,(IF(A8=2,(IF(FX8&gt;=1,FX8,II8)),0)),0),0)</f>
        <v>0</v>
      </c>
      <c r="IS8" s="127">
        <f>IFERROR(IF($BX8&gt;=1,(IF(FY8&gt;=1,FY8,IL8)),0),0)</f>
        <v>0</v>
      </c>
      <c r="IT8" s="127">
        <f>IFERROR(IF($BX8&gt;=1,(IF(A8=1,(IF(FZ8&gt;=1,FZ8,IO8)),0)),0),0)</f>
        <v>0</v>
      </c>
      <c r="IU8" s="127">
        <f>IFERROR(IF($BX8&gt;=1,(IF(A8=2,(IF(FZ8&gt;=1,FZ8,IO8)),0)),0),0)</f>
        <v>0</v>
      </c>
      <c r="IV8" s="1">
        <f>IFERROR(IF($BX8&gt;=1,SUMIFS(ARR!K$8:K$607,ARR!$I$8:$I$607,$BZ8),0),0)</f>
        <v>0</v>
      </c>
      <c r="IW8" s="1">
        <f>IFERROR(IF($BX8&gt;=1,SUMIFS(ARR!L$8:L$607,ARR!$I$8:$I$607,$BZ8),0),0)</f>
        <v>0</v>
      </c>
      <c r="IX8" s="1">
        <f>IFERROR(IF($BX8&gt;=1,SUMIFS(ARR!M$8:M$607,ARR!$I$8:$I$607,$BZ8),0),0)</f>
        <v>0</v>
      </c>
      <c r="IY8" s="1">
        <f>IFERROR(IF($BX8&gt;=1,SUMIFS(ARR!N$8:N$607,ARR!$I$8:$I$607,$BZ8),0),0)</f>
        <v>0</v>
      </c>
      <c r="IZ8" s="1">
        <f>IFERROR(IF(BX8&gt;=1,(IF(MOD(BX8,2)=0,1,2)),0),0)</f>
        <v>0</v>
      </c>
    </row>
    <row r="9" spans="1:260" ht="18" customHeight="1" x14ac:dyDescent="0.25">
      <c r="A9" s="1">
        <f>IFERROR(IF(BX9&gt;=1,VLOOKUP(EMP!Y7,EMP!$B$2:$E$3,4,0),0),0)</f>
        <v>0</v>
      </c>
      <c r="B9" s="1">
        <f>IFERROR(IF(BX9&gt;=1,VLOOKUP(EMP!Z7,EMP!$D$2:$E$3,2,0),0),0)</f>
        <v>0</v>
      </c>
      <c r="C9" s="1">
        <f>IFERROR(IF(BX9&gt;=1,VLOOKUP(EMP!AC7,EMP!$B$6:$C$17,2,0),0),0)</f>
        <v>0</v>
      </c>
      <c r="D9" s="1">
        <f>IFERROR(IF(BX9&gt;=1,VLOOKUP(EMP!AA7,EMP!$E$6:$M$29,9,0),0),0)</f>
        <v>0</v>
      </c>
      <c r="E9" s="1">
        <f>IFERROR(IF(BX9&gt;=1,(IF(EMP!AE7&gt;=1,VLOOKUP(EMP!AF7,EMP!$B$6:$C$17,2,0),0)),0),0)</f>
        <v>0</v>
      </c>
      <c r="F9" s="1">
        <f>IFERROR(IF(BX9&gt;=1,(IF(EMP!AG7=EMP!$F$3,(IF(EMP!AH7&gt;=1,EMP!AH7,0)),0)),0),0)</f>
        <v>0</v>
      </c>
      <c r="G9" s="1">
        <f>IFERROR(IF(BX9&gt;=1,(IF(EMP!AI7=EMP!$F$3,VLOOKUP(EMP!AJ7,EMP!$B$6:$C$17,2,0),0)),0),0)</f>
        <v>0</v>
      </c>
      <c r="H9" s="1">
        <f>IFERROR(IF(BX9&gt;=1,(IF(EMP!AK7=EMP!$F$3,EMP!#REF!,0)),0),0)</f>
        <v>0</v>
      </c>
      <c r="I9" s="1">
        <f>IFERROR(IF(BX9&gt;=1,(IF(EMP!AM7="YES",1,2)),0),0)</f>
        <v>0</v>
      </c>
      <c r="J9" s="1">
        <f>IFERROR(IF(BX9&gt;=1,(IF(I9=1,31,IF(I9=2,(IF(D9&gt;=5,VLOOKUP(EMP!AL7,EMP!$H$1:$K$5,4,0),IF(D9&gt;=1,31,0))),0))),0),0)</f>
        <v>0</v>
      </c>
      <c r="K9" s="1">
        <f>EMP!AB7</f>
        <v>0</v>
      </c>
      <c r="L9" s="1">
        <f>EMP!AD7</f>
        <v>0</v>
      </c>
      <c r="M9" s="1">
        <f>EMP!AE7</f>
        <v>0</v>
      </c>
      <c r="N9" s="1">
        <f t="shared" ref="N9:N72" si="76">IFERROR(IF(C9&gt;=1,10,0)+IF(E9&gt;=1,1,0),0)</f>
        <v>0</v>
      </c>
      <c r="O9" s="1">
        <f t="shared" ref="O9:O72" si="77">IFERROR(IF($N9&gt;=10,(IF($C9=CB$3,1,0)),0),0)</f>
        <v>0</v>
      </c>
      <c r="P9" s="1">
        <f t="shared" ref="P9:P72" si="78">IFERROR(IF($N9&gt;=10,(IF($C9=CC$3,1,0)),0),0)</f>
        <v>0</v>
      </c>
      <c r="Q9" s="1">
        <f t="shared" ref="Q9:Q72" si="79">IFERROR(IF($N9&gt;=10,(IF($C9=CD$3,1,0)),0),0)</f>
        <v>0</v>
      </c>
      <c r="R9" s="1">
        <f t="shared" ref="R9:R72" si="80">IFERROR(IF($N9&gt;=10,(IF($C9=CE$3,1,0)),0),0)</f>
        <v>0</v>
      </c>
      <c r="S9" s="1">
        <f t="shared" ref="S9:S72" si="81">IFERROR(IF($N9&gt;=10,(IF($C9=CF$3,1,0)),0),0)</f>
        <v>0</v>
      </c>
      <c r="T9" s="1">
        <f t="shared" ref="T9:T72" si="82">IFERROR(IF($N9&gt;=10,(IF($C9=CG$3,1,0)),0),0)</f>
        <v>0</v>
      </c>
      <c r="U9" s="1">
        <f t="shared" ref="U9:U72" si="83">IFERROR(IF($N9&gt;=10,(IF($C9=CH$3,1,0)),0),0)</f>
        <v>0</v>
      </c>
      <c r="V9" s="1">
        <f t="shared" ref="V9:V72" si="84">IFERROR(IF($N9&gt;=10,(IF($C9=CI$3,1,0)),0),0)</f>
        <v>0</v>
      </c>
      <c r="W9" s="1">
        <f t="shared" ref="W9:W72" si="85">IFERROR(IF($N9&gt;=10,(IF($C9=CJ$3,1,0)),0),0)</f>
        <v>0</v>
      </c>
      <c r="X9" s="1">
        <f t="shared" ref="X9:X72" si="86">IFERROR(IF($N9&gt;=10,(IF($C9=CK$3,1,0)),0),0)</f>
        <v>0</v>
      </c>
      <c r="Y9" s="1">
        <f t="shared" ref="Y9:Y72" si="87">IFERROR(IF($N9&gt;=10,(IF($C9=CL$3,1,0)),0),0)</f>
        <v>0</v>
      </c>
      <c r="Z9" s="1">
        <f t="shared" ref="Z9:Z72" si="88">IFERROR(IF($N9&gt;=1,(IF($E9=CB$3,2,0)),0),0)</f>
        <v>0</v>
      </c>
      <c r="AA9" s="1">
        <f t="shared" ref="AA9:AA72" si="89">IFERROR(IF($N9&gt;=1,(IF($E9=CC$3,2,0)),0),0)</f>
        <v>0</v>
      </c>
      <c r="AB9" s="1">
        <f t="shared" ref="AB9:AB72" si="90">IFERROR(IF($N9&gt;=1,(IF($E9=CD$3,2,0)),0),0)</f>
        <v>0</v>
      </c>
      <c r="AC9" s="1">
        <f t="shared" ref="AC9:AC72" si="91">IFERROR(IF($N9&gt;=1,(IF($E9=CE$3,2,0)),0),0)</f>
        <v>0</v>
      </c>
      <c r="AD9" s="1">
        <f t="shared" ref="AD9:AD72" si="92">IFERROR(IF($N9&gt;=1,(IF($E9=CF$3,2,0)),0),0)</f>
        <v>0</v>
      </c>
      <c r="AE9" s="1">
        <f t="shared" ref="AE9:AE72" si="93">IFERROR(IF($N9&gt;=1,(IF($E9=CG$3,2,0)),0),0)</f>
        <v>0</v>
      </c>
      <c r="AF9" s="1">
        <f t="shared" ref="AF9:AF72" si="94">IFERROR(IF($N9&gt;=1,(IF($E9=CH$3,2,0)),0),0)</f>
        <v>0</v>
      </c>
      <c r="AG9" s="1">
        <f t="shared" ref="AG9:AG72" si="95">IFERROR(IF($N9&gt;=1,(IF($E9=CI$3,2,0)),0),0)</f>
        <v>0</v>
      </c>
      <c r="AH9" s="1">
        <f t="shared" ref="AH9:AH72" si="96">IFERROR(IF($N9&gt;=1,(IF($E9=CJ$3,2,0)),0),0)</f>
        <v>0</v>
      </c>
      <c r="AI9" s="1">
        <f t="shared" ref="AI9:AI72" si="97">IFERROR(IF($N9&gt;=1,(IF($E9=CK$3,2,0)),0),0)</f>
        <v>0</v>
      </c>
      <c r="AJ9" s="1">
        <f t="shared" ref="AJ9:AJ72" si="98">IFERROR(IF($N9&gt;=1,(IF($E9=CL$3,2,0)),0),0)</f>
        <v>0</v>
      </c>
      <c r="AK9" s="1">
        <f t="shared" ref="AK9:AK72" si="99">O9+Z9</f>
        <v>0</v>
      </c>
      <c r="AL9" s="1">
        <f t="shared" ref="AL9:AL72" si="100">P9+AA9</f>
        <v>0</v>
      </c>
      <c r="AM9" s="1">
        <f t="shared" ref="AM9:AM72" si="101">Q9+AB9</f>
        <v>0</v>
      </c>
      <c r="AN9" s="1">
        <f t="shared" ref="AN9:AN72" si="102">R9+AC9</f>
        <v>0</v>
      </c>
      <c r="AO9" s="1">
        <f t="shared" ref="AO9:AO72" si="103">S9+AD9</f>
        <v>0</v>
      </c>
      <c r="AP9" s="1">
        <f t="shared" ref="AP9:AP72" si="104">T9+AE9</f>
        <v>0</v>
      </c>
      <c r="AQ9" s="1">
        <f t="shared" ref="AQ9:AQ72" si="105">U9+AF9</f>
        <v>0</v>
      </c>
      <c r="AR9" s="1">
        <f t="shared" ref="AR9:AR72" si="106">V9+AG9</f>
        <v>0</v>
      </c>
      <c r="AS9" s="1">
        <f t="shared" ref="AS9:AS72" si="107">W9+AH9</f>
        <v>0</v>
      </c>
      <c r="AT9" s="1">
        <f t="shared" ref="AT9:AT72" si="108">X9+AI9</f>
        <v>0</v>
      </c>
      <c r="AU9" s="1">
        <f t="shared" ref="AU9:AU72" si="109">Y9+AJ9</f>
        <v>0</v>
      </c>
      <c r="AV9" s="1">
        <f t="shared" ref="AV9:AV72" si="110">IFERROR(IF(BX9&gt;=1,(IF(B9&gt;=2,(IF(C9&gt;=8,0,IF(C9&gt;=7,1,IF(C9&gt;=1,2,0)))),IF(B9&gt;=1,2,0))),0),0)</f>
        <v>0</v>
      </c>
      <c r="AW9" s="1">
        <f t="shared" ref="AW9:AW72" si="111">O9</f>
        <v>0</v>
      </c>
      <c r="AX9" s="1">
        <f>LARGE($O$8:P9,1)</f>
        <v>0</v>
      </c>
      <c r="AY9" s="1">
        <f>LARGE($O$8:Q9,1)</f>
        <v>0</v>
      </c>
      <c r="AZ9" s="1">
        <f>LARGE($O$8:R9,1)</f>
        <v>0</v>
      </c>
      <c r="BA9" s="1">
        <f>LARGE($O$8:S9,1)</f>
        <v>0</v>
      </c>
      <c r="BB9" s="1">
        <f>LARGE($O$8:T9,1)</f>
        <v>0</v>
      </c>
      <c r="BC9" s="1">
        <f>LARGE($O$8:U9,1)</f>
        <v>0</v>
      </c>
      <c r="BD9" s="1">
        <f>LARGE($O$8:V9,1)</f>
        <v>0</v>
      </c>
      <c r="BE9" s="1">
        <f>LARGE($O$8:W9,1)</f>
        <v>0</v>
      </c>
      <c r="BF9" s="1">
        <f>LARGE($O$8:X9,1)</f>
        <v>0</v>
      </c>
      <c r="BG9" s="1">
        <f>LARGE($O$8:Y9,1)</f>
        <v>0</v>
      </c>
      <c r="BH9" s="1">
        <f>IFERROR(IF(BX9&gt;=1,(IF(EMP!AM7="YES",1,2)),0),0)</f>
        <v>0</v>
      </c>
      <c r="BI9" s="1">
        <f>IFERROR(IF(BX9&gt;=1,(IF(BH9=1,1,IF(BH9=2,VLOOKUP(EMP!AL7,EMP!$H$2:$K$4,4,0),0))),0),0)</f>
        <v>0</v>
      </c>
      <c r="BJ9" s="1">
        <f>IFERROR(IF(BX9&gt;=1,VLOOKUP(EMP!AL7,EMP!$H$1:$K$5,2,0),0),0)</f>
        <v>0</v>
      </c>
      <c r="BK9" s="1">
        <f>IFERROR(IF(BX9&gt;=1,VLOOKUP(EMP!AL7,EMP!$H$1:$K$5,3,0),0),0)</f>
        <v>0</v>
      </c>
      <c r="BX9" s="165">
        <f>EMP!O7</f>
        <v>0</v>
      </c>
      <c r="BY9" s="166">
        <f>EMP!P7</f>
        <v>0</v>
      </c>
      <c r="BZ9" s="165">
        <f>EMP!Q7</f>
        <v>0</v>
      </c>
      <c r="CA9" s="185">
        <f t="shared" ref="CA9:CA72" si="112">IFERROR(IF($BX9&gt;=1,(IF(J9&gt;=1,ROUND($K9/31*J9,0),0)),0),0)</f>
        <v>0</v>
      </c>
      <c r="CB9" s="185">
        <f t="shared" ref="CB9:CB72" si="113">IFERROR(IF($BX9&gt;=1,(IF(AK9=2,$M9,IF(AK9=1,$L9,IF(AK9=0,K9,0)))),0),0)</f>
        <v>0</v>
      </c>
      <c r="CC9" s="185">
        <f t="shared" ref="CC9:CC72" si="114">IFERROR(IF($BX9&gt;=1,(IF(AL9=2,$M9,IF(AL9=1,$L9,IF(AL9=0,CB9,0)))),0),0)</f>
        <v>0</v>
      </c>
      <c r="CD9" s="185">
        <f t="shared" ref="CD9:CD72" si="115">IFERROR(IF($BX9&gt;=1,(IF(AM9=2,$M9,IF(AM9=1,$L9,IF(AM9=0,CC9,0)))),0),0)</f>
        <v>0</v>
      </c>
      <c r="CE9" s="185">
        <f t="shared" ref="CE9:CE72" si="116">IFERROR(IF($BX9&gt;=1,(IF(AN9=2,$M9,IF(AN9=1,$L9,IF(AN9=0,(IF(B9=1,CD9+(ROUND(CD9*3/10000,0)*100),CD9)),0)))),0),0)</f>
        <v>0</v>
      </c>
      <c r="CF9" s="185">
        <f t="shared" ref="CF9:CF72" si="117">IFERROR(IF($BX9&gt;=1,(IF(AO9=2,$M9,IF(AO9=1,$L9,IF(AO9=0,CE9,0)))),0),0)</f>
        <v>0</v>
      </c>
      <c r="CG9" s="185">
        <f t="shared" ref="CG9:CG72" si="118">IFERROR(IF($BX9&gt;=1,(IF(AP9=2,$M9,IF(AP9=1,$L9,IF(AP9=0,CF9,0)))),0),0)</f>
        <v>0</v>
      </c>
      <c r="CH9" s="185">
        <f t="shared" ref="CH9:CH72" si="119">IFERROR(IF($BX9&gt;=1,(IF(AQ9=2,$M9,IF(AQ9=1,$L9,IF(AQ9=0,CG9,0)))),0),0)</f>
        <v>0</v>
      </c>
      <c r="CI9" s="185">
        <f t="shared" ref="CI9:CI72" si="120">IFERROR(IF($BX9&gt;=1,(IF(AR9=2,$M9,IF(AR9=1,$L9,IF(AR9=0,CH9,0)))),0),0)</f>
        <v>0</v>
      </c>
      <c r="CJ9" s="185">
        <f t="shared" ref="CJ9:CJ72" si="121">IFERROR(IF($BX9&gt;=1,(IF(AS9=2,$M9,IF(AS9=1,$L9,IF(AS9=0,CI9,0)))),0),0)</f>
        <v>0</v>
      </c>
      <c r="CK9" s="185">
        <f t="shared" ref="CK9:CK72" si="122">IFERROR(IF($BX9&gt;=1,(IF(AT9=2,$M9,IF(AT9=1,$L9,IF(AT9=0,CJ9,0)))),0),0)</f>
        <v>0</v>
      </c>
      <c r="CL9" s="185">
        <f t="shared" ref="CL9:CL72" si="123">IFERROR(IF($BX9&gt;=1,(IF(AU9=2,$M9,IF(AU9=1,$L9,IF(AU9=0,CK9,0)))),0),0)</f>
        <v>0</v>
      </c>
      <c r="CM9" s="193"/>
      <c r="CN9" s="193"/>
      <c r="CO9" s="193"/>
      <c r="CP9" s="193"/>
      <c r="CQ9" s="193"/>
      <c r="CR9" s="193"/>
      <c r="CS9" s="193"/>
      <c r="CT9" s="193"/>
      <c r="CU9" s="193"/>
      <c r="CV9" s="193"/>
      <c r="CW9" s="193"/>
      <c r="CX9" s="193"/>
      <c r="CY9" s="112">
        <f t="shared" ref="CY9:CY72" si="124">IFERROR(IF($BX9&gt;=1,(IF($B9=1,ROUND(GA9*CY$1,0),0)),0),0)</f>
        <v>0</v>
      </c>
      <c r="CZ9" s="112">
        <f t="shared" ref="CZ9:CZ72" si="125">IFERROR(IF($BX9&gt;=1,(IF($B9=1,ROUND(GB9*CZ$1,0),IF($B9=2,(IF(AW9=1,ROUND(GB9*CZ$1,0),0)),0))),0),0)</f>
        <v>0</v>
      </c>
      <c r="DA9" s="112">
        <f t="shared" ref="DA9:DA72" si="126">IFERROR(IF($BX9&gt;=1,(IF($B9=1,ROUND(GC9*DA$1,0),IF($B9=2,(IF(AX9=1,ROUND(GC9*DA$1,0),0)),0))),0),0)</f>
        <v>0</v>
      </c>
      <c r="DB9" s="112">
        <f t="shared" ref="DB9:DB72" si="127">IFERROR(IF($BX9&gt;=1,(IF($B9=1,ROUND(GD9*DB$1,0),IF($B9=2,(IF(AY9=1,ROUND(GD9*DB$1,0),0)),0))),0),0)</f>
        <v>0</v>
      </c>
      <c r="DC9" s="112">
        <f t="shared" ref="DC9:DC72" si="128">IFERROR(IF($BX9&gt;=1,(IF($B9=1,ROUND(GE9*DC$1,0),IF($B9=2,(IF(AZ9=1,ROUND(GE9*DC$1,0),0)),0))),0),0)</f>
        <v>0</v>
      </c>
      <c r="DD9" s="112">
        <f t="shared" ref="DD9:DD72" si="129">IFERROR(IF($BX9&gt;=1,(IF($B9=1,ROUND(GF9*DD$1,0),IF($B9=2,(IF(BA9=1,ROUND(GF9*DD$1,0),0)),0))),0),0)</f>
        <v>0</v>
      </c>
      <c r="DE9" s="112">
        <f t="shared" ref="DE9:DE72" si="130">IFERROR(IF($BX9&gt;=1,(IF($B9=1,ROUND(GG9*DE$1,0),IF($B9=2,(IF(BB9=1,ROUND(GG9*DE$1,0),0)),0))),0),0)</f>
        <v>0</v>
      </c>
      <c r="DF9" s="112">
        <f t="shared" ref="DF9:DF72" si="131">IFERROR(IF($BX9&gt;=1,(IF($B9=1,ROUND(GH9*DF$1,0),IF($B9=2,(IF(BC9=1,ROUND(GH9*DF$1,0),0)),0))),0),0)</f>
        <v>0</v>
      </c>
      <c r="DG9" s="112">
        <f t="shared" ref="DG9:DG72" si="132">IFERROR(IF($BX9&gt;=1,(IF($B9=1,ROUND(GI9*DG$1,0),IF($B9=2,(IF(BD9=1,ROUND(GI9*DG$1,0),0)),0))),0),0)</f>
        <v>0</v>
      </c>
      <c r="DH9" s="112">
        <f t="shared" ref="DH9:DH72" si="133">IFERROR(IF($BX9&gt;=1,(IF($B9=1,ROUND(GJ9*DH$1,0),IF($B9=2,(IF(BE9=1,ROUND(GJ9*DH$1,0),0)),0))),0),0)</f>
        <v>0</v>
      </c>
      <c r="DI9" s="112">
        <f t="shared" ref="DI9:DI72" si="134">IFERROR(IF($BX9&gt;=1,(IF($B9=1,ROUND(GK9*DI$1,0),IF($B9=2,(IF(BF9=1,ROUND(GK9*DI$1,0),0)),0))),0),0)</f>
        <v>0</v>
      </c>
      <c r="DJ9" s="112">
        <f t="shared" ref="DJ9:DJ72" si="135">IFERROR(IF($BX9&gt;=1,(IF($B9=1,ROUND(GL9*DJ$1,0),IF($B9=2,(IF(BG9=1,ROUND(GL9*DJ$1,0),0)),0))),0),0)</f>
        <v>0</v>
      </c>
      <c r="DK9" s="194"/>
      <c r="DL9" s="194"/>
      <c r="DM9" s="194"/>
      <c r="DN9" s="194"/>
      <c r="DO9" s="194"/>
      <c r="DP9" s="194"/>
      <c r="DQ9" s="194"/>
      <c r="DR9" s="194"/>
      <c r="DS9" s="194"/>
      <c r="DT9" s="194"/>
      <c r="DU9" s="194"/>
      <c r="DV9" s="194"/>
      <c r="DW9" s="112">
        <f t="shared" ref="DW9:DW72" si="136">IFERROR(IF($BX9&gt;=1,(IF($B9=1,ROUND(GA9*DW$1,0),0)),0),0)</f>
        <v>0</v>
      </c>
      <c r="DX9" s="112">
        <f t="shared" ref="DX9:DX72" si="137">IFERROR(IF($BX9&gt;=1,(IF($B9=1,ROUND(GB9*DX$1,0),IF($B9=2,(IF(AW9=1,ROUND(GB9*DX$1,0),0)),0))),0),0)</f>
        <v>0</v>
      </c>
      <c r="DY9" s="112">
        <f t="shared" ref="DY9:DY72" si="138">IFERROR(IF($BX9&gt;=1,(IF($B9=1,ROUND(GC9*DY$1,0),IF($B9=2,(IF(AX9=1,ROUND(GC9*DY$1,0),0)),0))),0),0)</f>
        <v>0</v>
      </c>
      <c r="DZ9" s="112">
        <f t="shared" ref="DZ9:DZ72" si="139">IFERROR(IF($BX9&gt;=1,(IF($B9=1,ROUND(GD9*DZ$1,0),IF($B9=2,(IF(AY9=1,ROUND(GD9*DZ$1,0),0)),0))),0),0)</f>
        <v>0</v>
      </c>
      <c r="EA9" s="112">
        <f t="shared" ref="EA9:EA72" si="140">IFERROR(IF($BX9&gt;=1,(IF($B9=1,ROUND(GE9*EA$1,0),IF($B9=2,(IF(AZ9=1,ROUND(GE9*EA$1,0),0)),0))),0),0)</f>
        <v>0</v>
      </c>
      <c r="EB9" s="112">
        <f t="shared" ref="EB9:EB72" si="141">IFERROR(IF($BX9&gt;=1,(IF($B9=1,ROUND(GF9*EB$1,0),IF($B9=2,(IF(BA9=1,ROUND(GF9*EB$1,0),0)),0))),0),0)</f>
        <v>0</v>
      </c>
      <c r="EC9" s="112">
        <f t="shared" ref="EC9:EC72" si="142">IFERROR(IF($BX9&gt;=1,(IF($B9=1,ROUND(GG9*EC$1,0),IF($B9=2,(IF(BB9=1,ROUND(GG9*EC$1,0),0)),0))),0),0)</f>
        <v>0</v>
      </c>
      <c r="ED9" s="112">
        <f t="shared" ref="ED9:ED72" si="143">IFERROR(IF($BX9&gt;=1,(IF($B9=1,ROUND(GH9*ED$1,0),IF($B9=2,(IF(BC9=1,ROUND(GH9*ED$1,0),0)),0))),0),0)</f>
        <v>0</v>
      </c>
      <c r="EE9" s="112">
        <f t="shared" ref="EE9:EE72" si="144">IFERROR(IF($BX9&gt;=1,(IF($B9=1,ROUND(GI9*EE$1,0),IF($B9=2,(IF(BD9=1,ROUND(GI9*EE$1,0),0)),0))),0),0)</f>
        <v>0</v>
      </c>
      <c r="EF9" s="112">
        <f t="shared" ref="EF9:EF72" si="145">IFERROR(IF($BX9&gt;=1,(IF($B9=1,ROUND(GJ9*EF$1,0),IF($B9=2,(IF(BE9=1,ROUND(GJ9*EF$1,0),0)),0))),0),0)</f>
        <v>0</v>
      </c>
      <c r="EG9" s="112">
        <f t="shared" ref="EG9:EG72" si="146">IFERROR(IF($BX9&gt;=1,(IF($B9=1,ROUND(GK9*EG$1,0),IF($B9=2,(IF(BF9=1,ROUND(GK9*EG$1,0),0)),0))),0),0)</f>
        <v>0</v>
      </c>
      <c r="EH9" s="112">
        <f t="shared" ref="EH9:EH72" si="147">IFERROR(IF($BX9&gt;=1,(IF($B9=1,ROUND(GL9*EH$1,0),IF($B9=2,(IF(BG9=1,ROUND(GL9*EH$1,0),0)),0))),0),0)</f>
        <v>0</v>
      </c>
      <c r="EI9" s="195"/>
      <c r="EJ9" s="195"/>
      <c r="EK9" s="195"/>
      <c r="EL9" s="195"/>
      <c r="EM9" s="195"/>
      <c r="EN9" s="195"/>
      <c r="EO9" s="195"/>
      <c r="EP9" s="195"/>
      <c r="EQ9" s="195"/>
      <c r="ER9" s="195"/>
      <c r="ES9" s="195"/>
      <c r="ET9" s="195"/>
      <c r="EU9" s="196"/>
      <c r="EV9" s="196">
        <f t="shared" ref="EV9:EV72" si="148">EU9</f>
        <v>0</v>
      </c>
      <c r="EW9" s="196">
        <f t="shared" ref="EW9:EW72" si="149">EV9</f>
        <v>0</v>
      </c>
      <c r="EX9" s="196">
        <f t="shared" ref="EX9:EX72" si="150">EW9</f>
        <v>0</v>
      </c>
      <c r="EY9" s="196">
        <f t="shared" ref="EY9:EY72" si="151">EX9</f>
        <v>0</v>
      </c>
      <c r="EZ9" s="196">
        <f t="shared" ref="EZ9:EZ72" si="152">EY9</f>
        <v>0</v>
      </c>
      <c r="FA9" s="196">
        <f t="shared" ref="FA9:FA72" si="153">EZ9</f>
        <v>0</v>
      </c>
      <c r="FB9" s="196">
        <f t="shared" ref="FB9:FB72" si="154">FA9</f>
        <v>0</v>
      </c>
      <c r="FC9" s="196">
        <f t="shared" ref="FC9:FC72" si="155">FB9</f>
        <v>0</v>
      </c>
      <c r="FD9" s="196">
        <f t="shared" ref="FD9:FD72" si="156">FC9</f>
        <v>0</v>
      </c>
      <c r="FE9" s="196">
        <f t="shared" ref="FE9:FE72" si="157">FD9</f>
        <v>0</v>
      </c>
      <c r="FF9" s="196">
        <f t="shared" ref="FF9:FF72" si="158">FE9</f>
        <v>0</v>
      </c>
      <c r="FG9" s="197"/>
      <c r="FH9" s="197">
        <f t="shared" ref="FH9:FH72" si="159">FG9</f>
        <v>0</v>
      </c>
      <c r="FI9" s="197">
        <f t="shared" ref="FI9:FI72" si="160">FH9</f>
        <v>0</v>
      </c>
      <c r="FJ9" s="197">
        <f t="shared" ref="FJ9:FJ72" si="161">FI9</f>
        <v>0</v>
      </c>
      <c r="FK9" s="197">
        <f t="shared" ref="FK9:FK72" si="162">FJ9</f>
        <v>0</v>
      </c>
      <c r="FL9" s="197">
        <f t="shared" ref="FL9:FL72" si="163">FK9</f>
        <v>0</v>
      </c>
      <c r="FM9" s="197">
        <f t="shared" ref="FM9:FM72" si="164">FL9</f>
        <v>0</v>
      </c>
      <c r="FN9" s="197">
        <f t="shared" ref="FN9:FN72" si="165">FM9</f>
        <v>0</v>
      </c>
      <c r="FO9" s="197">
        <f t="shared" ref="FO9:FO72" si="166">FN9</f>
        <v>0</v>
      </c>
      <c r="FP9" s="197">
        <f t="shared" ref="FP9:FP72" si="167">FO9</f>
        <v>0</v>
      </c>
      <c r="FQ9" s="197">
        <f t="shared" ref="FQ9:FQ72" si="168">FP9</f>
        <v>0</v>
      </c>
      <c r="FR9" s="197">
        <f t="shared" ref="FR9:FR72" si="169">FQ9</f>
        <v>0</v>
      </c>
      <c r="FS9" s="195"/>
      <c r="FT9" s="195"/>
      <c r="FU9" s="198"/>
      <c r="FV9" s="198"/>
      <c r="FW9" s="199"/>
      <c r="FX9" s="199"/>
      <c r="FY9" s="196"/>
      <c r="FZ9" s="196"/>
      <c r="GA9" s="127">
        <f t="shared" ref="GA9:GA72" si="170">IFERROR(IF($BX9&gt;=1,(IF(CM9&gt;=1,CM9,CA9)),0),0)</f>
        <v>0</v>
      </c>
      <c r="GB9" s="127">
        <f t="shared" ref="GB9:GB72" si="171">IFERROR(IF($BX9&gt;=1,(IF(CN9&gt;=1,CN9,CB9)),0),0)</f>
        <v>0</v>
      </c>
      <c r="GC9" s="127">
        <f t="shared" ref="GC9:GC72" si="172">IFERROR(IF($BX9&gt;=1,(IF(CO9&gt;=1,CO9,CC9)),0),0)</f>
        <v>0</v>
      </c>
      <c r="GD9" s="127">
        <f t="shared" ref="GD9:GD72" si="173">IFERROR(IF($BX9&gt;=1,(IF(CP9&gt;=1,CP9,CD9)),0),0)</f>
        <v>0</v>
      </c>
      <c r="GE9" s="127">
        <f t="shared" ref="GE9:GE72" si="174">IFERROR(IF($BX9&gt;=1,(IF(CQ9&gt;=1,CQ9,CE9)),0),0)</f>
        <v>0</v>
      </c>
      <c r="GF9" s="127">
        <f t="shared" ref="GF9:GF72" si="175">IFERROR(IF($BX9&gt;=1,(IF(CR9&gt;=1,CR9,CF9)),0),0)</f>
        <v>0</v>
      </c>
      <c r="GG9" s="127">
        <f t="shared" ref="GG9:GG72" si="176">IFERROR(IF($BX9&gt;=1,(IF(CS9&gt;=1,CS9,CG9)),0),0)</f>
        <v>0</v>
      </c>
      <c r="GH9" s="127">
        <f t="shared" ref="GH9:GH72" si="177">IFERROR(IF($BX9&gt;=1,(IF(CT9&gt;=1,CT9,CH9)),0),0)</f>
        <v>0</v>
      </c>
      <c r="GI9" s="127">
        <f t="shared" ref="GI9:GI72" si="178">IFERROR(IF($BX9&gt;=1,(IF(CU9&gt;=1,CU9,CI9)),0),0)</f>
        <v>0</v>
      </c>
      <c r="GJ9" s="127">
        <f t="shared" ref="GJ9:GJ72" si="179">IFERROR(IF($BX9&gt;=1,(IF(CV9&gt;=1,CV9,CJ9)),0),0)</f>
        <v>0</v>
      </c>
      <c r="GK9" s="127">
        <f t="shared" ref="GK9:GK72" si="180">IFERROR(IF($BX9&gt;=1,(IF(CW9&gt;=1,CW9,CK9)),0),0)</f>
        <v>0</v>
      </c>
      <c r="GL9" s="127">
        <f t="shared" ref="GL9:GL72" si="181">IFERROR(IF($BX9&gt;=1,(IF(CX9&gt;=1,CX9,CL9)),0),0)</f>
        <v>0</v>
      </c>
      <c r="GM9" s="127">
        <f t="shared" ref="GM9:GM72" si="182">IFERROR(IF($BX9&gt;=1,(IF(DK9&gt;=1,DK9,CY9)),0),0)</f>
        <v>0</v>
      </c>
      <c r="GN9" s="127">
        <f t="shared" ref="GN9:GN72" si="183">IFERROR(IF($BX9&gt;=1,(IF(DL9&gt;=1,DL9,CZ9)),0),0)</f>
        <v>0</v>
      </c>
      <c r="GO9" s="127">
        <f t="shared" ref="GO9:GO72" si="184">IFERROR(IF($BX9&gt;=1,(IF(DM9&gt;=1,DM9,DA9)),0),0)</f>
        <v>0</v>
      </c>
      <c r="GP9" s="127">
        <f t="shared" ref="GP9:GP72" si="185">IFERROR(IF($BX9&gt;=1,(IF(DN9&gt;=1,DN9,DB9)),0),0)</f>
        <v>0</v>
      </c>
      <c r="GQ9" s="127">
        <f t="shared" ref="GQ9:GQ72" si="186">IFERROR(IF($BX9&gt;=1,(IF(DO9&gt;=1,DO9,DC9)),0),0)</f>
        <v>0</v>
      </c>
      <c r="GR9" s="127">
        <f t="shared" ref="GR9:GR72" si="187">IFERROR(IF($BX9&gt;=1,(IF(DP9&gt;=1,DP9,DD9)),0),0)</f>
        <v>0</v>
      </c>
      <c r="GS9" s="127">
        <f t="shared" ref="GS9:GS72" si="188">IFERROR(IF($BX9&gt;=1,(IF(DQ9&gt;=1,DQ9,DE9)),0),0)</f>
        <v>0</v>
      </c>
      <c r="GT9" s="127">
        <f t="shared" ref="GT9:GT72" si="189">IFERROR(IF($BX9&gt;=1,(IF(DR9&gt;=1,DR9,DF9)),0),0)</f>
        <v>0</v>
      </c>
      <c r="GU9" s="127">
        <f t="shared" ref="GU9:GU72" si="190">IFERROR(IF($BX9&gt;=1,(IF(DS9&gt;=1,DS9,DG9)),0),0)</f>
        <v>0</v>
      </c>
      <c r="GV9" s="127">
        <f t="shared" ref="GV9:GV72" si="191">IFERROR(IF($BX9&gt;=1,(IF(DT9&gt;=1,DT9,DH9)),0),0)</f>
        <v>0</v>
      </c>
      <c r="GW9" s="127">
        <f t="shared" ref="GW9:GW72" si="192">IFERROR(IF($BX9&gt;=1,(IF(DU9&gt;=1,DU9,DI9)),0),0)</f>
        <v>0</v>
      </c>
      <c r="GX9" s="127">
        <f t="shared" ref="GX9:GX72" si="193">IFERROR(IF($BX9&gt;=1,(IF(DV9&gt;=1,DV9,DJ9)),0),0)</f>
        <v>0</v>
      </c>
      <c r="GY9" s="127">
        <f t="shared" ref="GY9:GY72" si="194">IFERROR(IF($BX9&gt;=1,(IF(EI9&gt;=1,EI9,DW9)),0),0)</f>
        <v>0</v>
      </c>
      <c r="GZ9" s="127">
        <f t="shared" ref="GZ9:GZ72" si="195">IFERROR(IF($BX9&gt;=1,(IF(EJ9&gt;=1,EJ9,DX9)),0),0)</f>
        <v>0</v>
      </c>
      <c r="HA9" s="127">
        <f t="shared" ref="HA9:HA72" si="196">IFERROR(IF($BX9&gt;=1,(IF(EK9&gt;=1,EK9,DY9)),0),0)</f>
        <v>0</v>
      </c>
      <c r="HB9" s="127">
        <f t="shared" ref="HB9:HB72" si="197">IFERROR(IF($BX9&gt;=1,(IF(EL9&gt;=1,EL9,DZ9)),0),0)</f>
        <v>0</v>
      </c>
      <c r="HC9" s="127">
        <f t="shared" ref="HC9:HC72" si="198">IFERROR(IF($BX9&gt;=1,(IF(EM9&gt;=1,EM9,EA9)),0),0)</f>
        <v>0</v>
      </c>
      <c r="HD9" s="127">
        <f t="shared" ref="HD9:HD72" si="199">IFERROR(IF($BX9&gt;=1,(IF(EN9&gt;=1,EN9,EB9)),0),0)</f>
        <v>0</v>
      </c>
      <c r="HE9" s="127">
        <f t="shared" ref="HE9:HE72" si="200">IFERROR(IF($BX9&gt;=1,(IF(EO9&gt;=1,EO9,EC9)),0),0)</f>
        <v>0</v>
      </c>
      <c r="HF9" s="127">
        <f t="shared" ref="HF9:HF72" si="201">IFERROR(IF($BX9&gt;=1,(IF(EP9&gt;=1,EP9,ED9)),0),0)</f>
        <v>0</v>
      </c>
      <c r="HG9" s="127">
        <f t="shared" ref="HG9:HG72" si="202">IFERROR(IF($BX9&gt;=1,(IF(EQ9&gt;=1,EQ9,EE9)),0),0)</f>
        <v>0</v>
      </c>
      <c r="HH9" s="127">
        <f t="shared" ref="HH9:HH72" si="203">IFERROR(IF($BX9&gt;=1,(IF(ER9&gt;=1,ER9,EF9)),0),0)</f>
        <v>0</v>
      </c>
      <c r="HI9" s="127">
        <f t="shared" ref="HI9:HI72" si="204">IFERROR(IF($BX9&gt;=1,(IF(ES9&gt;=1,ES9,EG9)),0),0)</f>
        <v>0</v>
      </c>
      <c r="HJ9" s="127">
        <f t="shared" ref="HJ9:HJ72" si="205">IFERROR(IF($BX9&gt;=1,(IF(ET9&gt;=1,ET9,EH9)),0),0)</f>
        <v>0</v>
      </c>
      <c r="HK9" s="127">
        <f t="shared" ref="HK9:HK72" si="206">HM9-HL9</f>
        <v>0</v>
      </c>
      <c r="HL9" s="127">
        <f t="shared" ref="HL9:HL72" si="207">IFERROR(IF(HM9&gt;=1,ROUNDDOWN(HM9*0.25,0),0),0)</f>
        <v>0</v>
      </c>
      <c r="HM9" s="127">
        <f t="shared" ref="HM9:HM72" si="208">IFERROR(IF(BX9&gt;=1,(IF(F9&gt;=1,ROUND(6774/12*F9,0),0)),0),0)</f>
        <v>0</v>
      </c>
      <c r="HN9" s="127">
        <f t="shared" ref="HN9:HN72" si="209">IFERROR(IF(BX9&gt;=1,(IF(G9&gt;=2,ROUND(INDEX(GA9:GL9,1,MATCH(G9,$GA$6:$GL$6,0))/2,0),IF(G9&gt;=1,ROUND(K9/2,0),0))),0),0)</f>
        <v>0</v>
      </c>
      <c r="HO9" s="127">
        <f t="shared" ref="HO9:HO72" si="210">IFERROR(IF(BX9&gt;=1,(IF(HN9&gt;=1,ROUND(HN9*0.17,0),0)),0),0)</f>
        <v>0</v>
      </c>
      <c r="HP9" s="127">
        <f t="shared" ref="HP9:HP72" si="211">IFERROR(IF($BX9&gt;=1,(IF(FS9&gt;=1,FS9,HK9)),0),0)</f>
        <v>0</v>
      </c>
      <c r="HQ9" s="127">
        <f t="shared" ref="HQ9:HQ72" si="212">IFERROR(IF($BX9&gt;=1,(IF(FT9&gt;=1,FT9,HL9)),0),0)</f>
        <v>0</v>
      </c>
      <c r="HR9" s="127">
        <f t="shared" ref="HR9:HR72" si="213">HP9+HQ9</f>
        <v>0</v>
      </c>
      <c r="HS9" s="127">
        <f t="shared" ref="HS9:HS72" si="214">IFERROR(IF($BX9&gt;=1,(IF(FU9&gt;=1,FU9,HN9)),0),0)</f>
        <v>0</v>
      </c>
      <c r="HT9" s="127">
        <f t="shared" ref="HT9:HT72" si="215">IFERROR(IF($BX9&gt;=1,(IF(FV9&gt;=1,FV9,HO9)),0),0)</f>
        <v>0</v>
      </c>
      <c r="HU9" s="127">
        <f t="shared" ref="HU9:HU72" si="216">HS9+HT9</f>
        <v>0</v>
      </c>
      <c r="HV9" s="127">
        <f t="shared" ref="HV9:HV72" si="217">IFERROR(IF($BX9&gt;=1,(IF(GE9&gt;=1,(IF($B9=1,ROUND($K9*DC$1,0)-ROUND($K9*DC$2,0),0)),0)),0),0)</f>
        <v>0</v>
      </c>
      <c r="HW9" s="127">
        <f t="shared" ref="HW9:HW72" si="218">IFERROR(IF($BX9&gt;=1,(IF(GF9&gt;=1,(IF($B9=1,ROUND($K9*DD$1,0)-ROUND($K9*DD$2,0),0)),0)),0),0)</f>
        <v>0</v>
      </c>
      <c r="HX9" s="127">
        <f t="shared" ref="HX9:HX72" si="219">IFERROR(IF($BX9&gt;=1,(IF(GG9&gt;=1,(IF($B9=1,ROUND($K9*DE$1,0)-ROUND($K9*DE$2,0),0)),0)),0),0)</f>
        <v>0</v>
      </c>
      <c r="HY9" s="127">
        <f t="shared" ref="HY9:HY72" si="220">IFERROR(IF($BX9&gt;=1,(IF(GH9&gt;=1,(IF($B9=1,ROUND($K9*DF$1,0)-ROUND($K9*DF$2,0),0)),0)),0),0)</f>
        <v>0</v>
      </c>
      <c r="HZ9" s="127">
        <f t="shared" ref="HZ9:HZ72" si="221">IFERROR(IF($BX9&gt;=1,(IF(GI9&gt;=1,(IF($B9=1,ROUND($K9*DG$1,0)-ROUND($K9*DG$2,0),0)),0)),0),0)</f>
        <v>0</v>
      </c>
      <c r="IA9" s="127">
        <f t="shared" ref="IA9:IA72" si="222">IFERROR(IF($BX9&gt;=1,(IF(GJ9&gt;=1,(IF($B9=1,ROUND($K9*DH$1,0)-ROUND($K9*DH$2,0),0)),0)),0),0)</f>
        <v>0</v>
      </c>
      <c r="IB9" s="127">
        <f t="shared" ref="IB9:IB72" si="223">SUM(HV9:IA9)</f>
        <v>0</v>
      </c>
      <c r="IC9" s="127">
        <f t="shared" ref="IC9:IC72" si="224">IFERROR(IF($BX9&gt;=1,(IF(HV9&gt;=1,(IF($A9=1,HV9,IF($A9=2,ROUND(ROUND($K9*DC$1,0)/10,0)-ROUND(ROUND($K9*DC$2,0)/10,0),0))),0)),0),0)</f>
        <v>0</v>
      </c>
      <c r="ID9" s="127">
        <f t="shared" ref="ID9:ID72" si="225">IFERROR(IF($BX9&gt;=1,(IF(HW9&gt;=1,(IF($A9=1,HW9,IF($A9=2,ROUND(ROUND($K9*DD$1,0)/10,0)-ROUND(ROUND($K9*DD$2,0)/10,0),0))),0)),0),0)</f>
        <v>0</v>
      </c>
      <c r="IE9" s="127">
        <f t="shared" ref="IE9:IE72" si="226">IFERROR(IF($BX9&gt;=1,(IF(HX9&gt;=1,(IF($A9=1,HX9,IF($A9=2,ROUND(ROUND($K9*DE$1,0)/10,0)-ROUND(ROUND($K9*DE$2,0)/10,0),0))),0)),0),0)</f>
        <v>0</v>
      </c>
      <c r="IF9" s="127">
        <f t="shared" ref="IF9:IF72" si="227">IFERROR(IF($BX9&gt;=1,(IF(HY9&gt;=1,(IF($A9=1,HY9,IF($A9=2,ROUND(ROUND($K9*DF$1,0)/10,0)-ROUND(ROUND($K9*DF$2,0)/10,0),0))),0)),0),0)</f>
        <v>0</v>
      </c>
      <c r="IG9" s="127">
        <f t="shared" ref="IG9:IG72" si="228">IFERROR(IF($BX9&gt;=1,(IF(HZ9&gt;=1,(IF($A9=1,HZ9,IF($A9=2,ROUND(ROUND($K9*DG$1,0)/10,0)-ROUND(ROUND($K9*DG$2,0)/10,0),0))),0)),0),0)</f>
        <v>0</v>
      </c>
      <c r="IH9" s="127">
        <f t="shared" ref="IH9:IH72" si="229">IFERROR(IF($BX9&gt;=1,(IF(IA9&gt;=1,(IF($A9=1,IA9,IF($A9=2,ROUND(ROUND($K9*DH$1,0)/10,0)-ROUND(ROUND($K9*DH$2,0)/10,0),0))),0)),0),0)</f>
        <v>0</v>
      </c>
      <c r="II9" s="127">
        <f t="shared" ref="II9:II72" si="230">SUM(IC9:IH9)</f>
        <v>0</v>
      </c>
      <c r="IJ9" s="127">
        <f t="shared" ref="IJ9:IJ72" si="231">IFERROR(IF($BX9&gt;=1,(IF(GK9&gt;=1,(IF($B9=1,ROUND($K9*DI$1,0)-ROUND($K9*DI$2,0),0)),0)),0),0)</f>
        <v>0</v>
      </c>
      <c r="IK9" s="127">
        <f t="shared" ref="IK9:IK72" si="232">IFERROR(IF($BX9&gt;=1,(IF(GL9&gt;=1,(IF($B9=1,ROUND($K9*DJ$1,0)-ROUND($K9*DJ$2,0),0)),0)),0),0)</f>
        <v>0</v>
      </c>
      <c r="IL9" s="127">
        <f t="shared" ref="IL9:IL72" si="233">IJ9+IK9</f>
        <v>0</v>
      </c>
      <c r="IM9" s="127">
        <f t="shared" ref="IM9:IM72" si="234">IFERROR(IF($BX9&gt;=1,(IF(IJ9&gt;=1,(IF($A9=1,IJ9,IF($A9=2,ROUND(ROUND($K9*DI$1,0)/10,0)-ROUND(ROUND($K9*DI$2,0)/10,0),0))),0)),0),0)</f>
        <v>0</v>
      </c>
      <c r="IN9" s="127">
        <f t="shared" ref="IN9:IN72" si="235">IFERROR(IF($BX9&gt;=1,(IF(IK9&gt;=1,(IF($A9=1,IK9,IF($A9=2,ROUND(ROUND($K9*DJ$1,0)/10,0)-ROUND(ROUND($K9*DJ$2,0)/10,0),0))),0)),0),0)</f>
        <v>0</v>
      </c>
      <c r="IO9" s="127">
        <f t="shared" ref="IO9:IO72" si="236">IM9+IN9</f>
        <v>0</v>
      </c>
      <c r="IP9" s="127">
        <f t="shared" ref="IP9:IP72" si="237">IFERROR(IF($BX9&gt;=1,(IF(FW9&gt;=1,FW9,IB9)),0),0)</f>
        <v>0</v>
      </c>
      <c r="IQ9" s="127">
        <f t="shared" ref="IQ9:IQ72" si="238">IFERROR(IF($BX9&gt;=1,(IF(A9=1,(IF(FX9&gt;=1,FX9,II9)),0)),0),0)</f>
        <v>0</v>
      </c>
      <c r="IR9" s="127">
        <f t="shared" ref="IR9:IR72" si="239">IFERROR(IF($BX9&gt;=1,(IF(A9=2,(IF(FX9&gt;=1,FX9,II9)),0)),0),0)</f>
        <v>0</v>
      </c>
      <c r="IS9" s="127">
        <f t="shared" ref="IS9:IS72" si="240">IFERROR(IF($BX9&gt;=1,(IF(FY9&gt;=1,FY9,IL9)),0),0)</f>
        <v>0</v>
      </c>
      <c r="IT9" s="127">
        <f t="shared" ref="IT9:IT72" si="241">IFERROR(IF($BX9&gt;=1,(IF(A9=1,(IF(FZ9&gt;=1,FZ9,IO9)),0)),0),0)</f>
        <v>0</v>
      </c>
      <c r="IU9" s="127">
        <f t="shared" ref="IU9:IU72" si="242">IFERROR(IF($BX9&gt;=1,(IF(A9=2,(IF(FZ9&gt;=1,FZ9,IO9)),0)),0),0)</f>
        <v>0</v>
      </c>
      <c r="IV9" s="1">
        <f>IFERROR(IF($BX9&gt;=1,SUMIFS(ARR!K$8:K$607,ARR!$I$8:$I$607,$BZ9),0),0)</f>
        <v>0</v>
      </c>
      <c r="IW9" s="1">
        <f>IFERROR(IF($BX9&gt;=1,SUMIFS(ARR!L$8:L$607,ARR!$I$8:$I$607,$BZ9),0),0)</f>
        <v>0</v>
      </c>
      <c r="IX9" s="1">
        <f>IFERROR(IF($BX9&gt;=1,SUMIFS(ARR!M$8:M$607,ARR!$I$8:$I$607,$BZ9),0),0)</f>
        <v>0</v>
      </c>
      <c r="IY9" s="1">
        <f>IFERROR(IF($BX9&gt;=1,SUMIFS(ARR!N$8:N$607,ARR!$I$8:$I$607,$BZ9),0),0)</f>
        <v>0</v>
      </c>
      <c r="IZ9" s="1">
        <f t="shared" ref="IZ9:IZ72" si="243">IFERROR(IF(BX9&gt;=1,(IF(MOD(BX9,2)=0,1,2)),0),0)</f>
        <v>0</v>
      </c>
    </row>
    <row r="10" spans="1:260" ht="18" customHeight="1" x14ac:dyDescent="0.25">
      <c r="A10" s="1">
        <f>IFERROR(IF(BX10&gt;=1,VLOOKUP(EMP!Y8,EMP!$B$2:$E$3,4,0),0),0)</f>
        <v>0</v>
      </c>
      <c r="B10" s="1">
        <f>IFERROR(IF(BX10&gt;=1,VLOOKUP(EMP!Z8,EMP!$D$2:$E$3,2,0),0),0)</f>
        <v>0</v>
      </c>
      <c r="C10" s="1">
        <f>IFERROR(IF(BX10&gt;=1,VLOOKUP(EMP!AC8,EMP!$B$6:$C$17,2,0),0),0)</f>
        <v>0</v>
      </c>
      <c r="D10" s="1">
        <f>IFERROR(IF(BX10&gt;=1,VLOOKUP(EMP!AA8,EMP!$E$6:$M$29,9,0),0),0)</f>
        <v>0</v>
      </c>
      <c r="E10" s="1">
        <f>IFERROR(IF(BX10&gt;=1,(IF(EMP!AE8&gt;=1,VLOOKUP(EMP!AF8,EMP!$B$6:$C$17,2,0),0)),0),0)</f>
        <v>0</v>
      </c>
      <c r="F10" s="1">
        <f>IFERROR(IF(BX10&gt;=1,(IF(EMP!AG8=EMP!$F$3,(IF(EMP!AH8&gt;=1,EMP!AH8,0)),0)),0),0)</f>
        <v>0</v>
      </c>
      <c r="G10" s="1">
        <f>IFERROR(IF(BX10&gt;=1,(IF(EMP!AI8=EMP!$F$3,VLOOKUP(EMP!AJ8,EMP!$B$6:$C$17,2,0),0)),0),0)</f>
        <v>0</v>
      </c>
      <c r="H10" s="1">
        <f>IFERROR(IF(BX10&gt;=1,(IF(EMP!AK8=EMP!$F$3,EMP!#REF!,0)),0),0)</f>
        <v>0</v>
      </c>
      <c r="I10" s="1">
        <f>IFERROR(IF(BX10&gt;=1,(IF(EMP!AM8="YES",1,2)),0),0)</f>
        <v>0</v>
      </c>
      <c r="J10" s="1">
        <f>IFERROR(IF(BX10&gt;=1,(IF(I10=1,31,IF(I10=2,(IF(D10&gt;=5,VLOOKUP(EMP!AL8,EMP!$H$1:$K$5,4,0),IF(D10&gt;=1,31,0))),0))),0),0)</f>
        <v>0</v>
      </c>
      <c r="K10" s="1">
        <f>EMP!AB8</f>
        <v>0</v>
      </c>
      <c r="L10" s="1">
        <f>EMP!AD8</f>
        <v>0</v>
      </c>
      <c r="M10" s="1">
        <f>EMP!AE8</f>
        <v>0</v>
      </c>
      <c r="N10" s="1">
        <f t="shared" si="76"/>
        <v>0</v>
      </c>
      <c r="O10" s="1">
        <f t="shared" si="77"/>
        <v>0</v>
      </c>
      <c r="P10" s="1">
        <f t="shared" si="78"/>
        <v>0</v>
      </c>
      <c r="Q10" s="1">
        <f t="shared" si="79"/>
        <v>0</v>
      </c>
      <c r="R10" s="1">
        <f t="shared" si="80"/>
        <v>0</v>
      </c>
      <c r="S10" s="1">
        <f t="shared" si="81"/>
        <v>0</v>
      </c>
      <c r="T10" s="1">
        <f t="shared" si="82"/>
        <v>0</v>
      </c>
      <c r="U10" s="1">
        <f t="shared" si="83"/>
        <v>0</v>
      </c>
      <c r="V10" s="1">
        <f t="shared" si="84"/>
        <v>0</v>
      </c>
      <c r="W10" s="1">
        <f t="shared" si="85"/>
        <v>0</v>
      </c>
      <c r="X10" s="1">
        <f t="shared" si="86"/>
        <v>0</v>
      </c>
      <c r="Y10" s="1">
        <f t="shared" si="87"/>
        <v>0</v>
      </c>
      <c r="Z10" s="1">
        <f t="shared" si="88"/>
        <v>0</v>
      </c>
      <c r="AA10" s="1">
        <f t="shared" si="89"/>
        <v>0</v>
      </c>
      <c r="AB10" s="1">
        <f t="shared" si="90"/>
        <v>0</v>
      </c>
      <c r="AC10" s="1">
        <f t="shared" si="91"/>
        <v>0</v>
      </c>
      <c r="AD10" s="1">
        <f t="shared" si="92"/>
        <v>0</v>
      </c>
      <c r="AE10" s="1">
        <f t="shared" si="93"/>
        <v>0</v>
      </c>
      <c r="AF10" s="1">
        <f t="shared" si="94"/>
        <v>0</v>
      </c>
      <c r="AG10" s="1">
        <f t="shared" si="95"/>
        <v>0</v>
      </c>
      <c r="AH10" s="1">
        <f t="shared" si="96"/>
        <v>0</v>
      </c>
      <c r="AI10" s="1">
        <f t="shared" si="97"/>
        <v>0</v>
      </c>
      <c r="AJ10" s="1">
        <f t="shared" si="98"/>
        <v>0</v>
      </c>
      <c r="AK10" s="1">
        <f t="shared" si="99"/>
        <v>0</v>
      </c>
      <c r="AL10" s="1">
        <f t="shared" si="100"/>
        <v>0</v>
      </c>
      <c r="AM10" s="1">
        <f t="shared" si="101"/>
        <v>0</v>
      </c>
      <c r="AN10" s="1">
        <f t="shared" si="102"/>
        <v>0</v>
      </c>
      <c r="AO10" s="1">
        <f t="shared" si="103"/>
        <v>0</v>
      </c>
      <c r="AP10" s="1">
        <f t="shared" si="104"/>
        <v>0</v>
      </c>
      <c r="AQ10" s="1">
        <f t="shared" si="105"/>
        <v>0</v>
      </c>
      <c r="AR10" s="1">
        <f t="shared" si="106"/>
        <v>0</v>
      </c>
      <c r="AS10" s="1">
        <f t="shared" si="107"/>
        <v>0</v>
      </c>
      <c r="AT10" s="1">
        <f t="shared" si="108"/>
        <v>0</v>
      </c>
      <c r="AU10" s="1">
        <f t="shared" si="109"/>
        <v>0</v>
      </c>
      <c r="AV10" s="1">
        <f t="shared" si="110"/>
        <v>0</v>
      </c>
      <c r="AW10" s="1">
        <f t="shared" si="111"/>
        <v>0</v>
      </c>
      <c r="AX10" s="1">
        <f>LARGE($O$8:P10,1)</f>
        <v>0</v>
      </c>
      <c r="AY10" s="1">
        <f>LARGE($O$8:Q10,1)</f>
        <v>0</v>
      </c>
      <c r="AZ10" s="1">
        <f>LARGE($O$8:R10,1)</f>
        <v>0</v>
      </c>
      <c r="BA10" s="1">
        <f>LARGE($O$8:S10,1)</f>
        <v>0</v>
      </c>
      <c r="BB10" s="1">
        <f>LARGE($O$8:T10,1)</f>
        <v>0</v>
      </c>
      <c r="BC10" s="1">
        <f>LARGE($O$8:U10,1)</f>
        <v>0</v>
      </c>
      <c r="BD10" s="1">
        <f>LARGE($O$8:V10,1)</f>
        <v>0</v>
      </c>
      <c r="BE10" s="1">
        <f>LARGE($O$8:W10,1)</f>
        <v>0</v>
      </c>
      <c r="BF10" s="1">
        <f>LARGE($O$8:X10,1)</f>
        <v>0</v>
      </c>
      <c r="BG10" s="1">
        <f>LARGE($O$8:Y10,1)</f>
        <v>0</v>
      </c>
      <c r="BH10" s="1">
        <f>IFERROR(IF(BX10&gt;=1,(IF(EMP!AM8="YES",1,2)),0),0)</f>
        <v>0</v>
      </c>
      <c r="BI10" s="1">
        <f>IFERROR(IF(BX10&gt;=1,(IF(BH10=1,1,IF(BH10=2,VLOOKUP(EMP!AL8,EMP!$H$2:$K$4,4,0),0))),0),0)</f>
        <v>0</v>
      </c>
      <c r="BJ10" s="1">
        <f>IFERROR(IF(BX10&gt;=1,VLOOKUP(EMP!AL8,EMP!$H$1:$K$5,2,0),0),0)</f>
        <v>0</v>
      </c>
      <c r="BK10" s="1">
        <f>IFERROR(IF(BX10&gt;=1,VLOOKUP(EMP!AL8,EMP!$H$1:$K$5,3,0),0),0)</f>
        <v>0</v>
      </c>
      <c r="BX10" s="165">
        <f>EMP!O8</f>
        <v>0</v>
      </c>
      <c r="BY10" s="166">
        <f>EMP!P8</f>
        <v>0</v>
      </c>
      <c r="BZ10" s="165">
        <f>EMP!Q8</f>
        <v>0</v>
      </c>
      <c r="CA10" s="185">
        <f t="shared" si="112"/>
        <v>0</v>
      </c>
      <c r="CB10" s="185">
        <f t="shared" si="113"/>
        <v>0</v>
      </c>
      <c r="CC10" s="185">
        <f t="shared" si="114"/>
        <v>0</v>
      </c>
      <c r="CD10" s="185">
        <f t="shared" si="115"/>
        <v>0</v>
      </c>
      <c r="CE10" s="185">
        <f t="shared" si="116"/>
        <v>0</v>
      </c>
      <c r="CF10" s="185">
        <f t="shared" si="117"/>
        <v>0</v>
      </c>
      <c r="CG10" s="185">
        <f t="shared" si="118"/>
        <v>0</v>
      </c>
      <c r="CH10" s="185">
        <f t="shared" si="119"/>
        <v>0</v>
      </c>
      <c r="CI10" s="185">
        <f t="shared" si="120"/>
        <v>0</v>
      </c>
      <c r="CJ10" s="185">
        <f t="shared" si="121"/>
        <v>0</v>
      </c>
      <c r="CK10" s="185">
        <f t="shared" si="122"/>
        <v>0</v>
      </c>
      <c r="CL10" s="185">
        <f t="shared" si="123"/>
        <v>0</v>
      </c>
      <c r="CM10" s="193"/>
      <c r="CN10" s="193"/>
      <c r="CO10" s="193"/>
      <c r="CP10" s="193"/>
      <c r="CQ10" s="193"/>
      <c r="CR10" s="193"/>
      <c r="CS10" s="193"/>
      <c r="CT10" s="193"/>
      <c r="CU10" s="193"/>
      <c r="CV10" s="193"/>
      <c r="CW10" s="193"/>
      <c r="CX10" s="193"/>
      <c r="CY10" s="112">
        <f t="shared" si="124"/>
        <v>0</v>
      </c>
      <c r="CZ10" s="112">
        <f t="shared" si="125"/>
        <v>0</v>
      </c>
      <c r="DA10" s="112">
        <f t="shared" si="126"/>
        <v>0</v>
      </c>
      <c r="DB10" s="112">
        <f t="shared" si="127"/>
        <v>0</v>
      </c>
      <c r="DC10" s="112">
        <f t="shared" si="128"/>
        <v>0</v>
      </c>
      <c r="DD10" s="112">
        <f t="shared" si="129"/>
        <v>0</v>
      </c>
      <c r="DE10" s="112">
        <f t="shared" si="130"/>
        <v>0</v>
      </c>
      <c r="DF10" s="112">
        <f t="shared" si="131"/>
        <v>0</v>
      </c>
      <c r="DG10" s="112">
        <f t="shared" si="132"/>
        <v>0</v>
      </c>
      <c r="DH10" s="112">
        <f t="shared" si="133"/>
        <v>0</v>
      </c>
      <c r="DI10" s="112">
        <f t="shared" si="134"/>
        <v>0</v>
      </c>
      <c r="DJ10" s="112">
        <f t="shared" si="135"/>
        <v>0</v>
      </c>
      <c r="DK10" s="194"/>
      <c r="DL10" s="194"/>
      <c r="DM10" s="194"/>
      <c r="DN10" s="194"/>
      <c r="DO10" s="194"/>
      <c r="DP10" s="194"/>
      <c r="DQ10" s="194"/>
      <c r="DR10" s="194"/>
      <c r="DS10" s="194"/>
      <c r="DT10" s="194"/>
      <c r="DU10" s="194"/>
      <c r="DV10" s="194"/>
      <c r="DW10" s="112">
        <f t="shared" si="136"/>
        <v>0</v>
      </c>
      <c r="DX10" s="112">
        <f t="shared" si="137"/>
        <v>0</v>
      </c>
      <c r="DY10" s="112">
        <f t="shared" si="138"/>
        <v>0</v>
      </c>
      <c r="DZ10" s="112">
        <f t="shared" si="139"/>
        <v>0</v>
      </c>
      <c r="EA10" s="112">
        <f t="shared" si="140"/>
        <v>0</v>
      </c>
      <c r="EB10" s="112">
        <f t="shared" si="141"/>
        <v>0</v>
      </c>
      <c r="EC10" s="112">
        <f t="shared" si="142"/>
        <v>0</v>
      </c>
      <c r="ED10" s="112">
        <f t="shared" si="143"/>
        <v>0</v>
      </c>
      <c r="EE10" s="112">
        <f t="shared" si="144"/>
        <v>0</v>
      </c>
      <c r="EF10" s="112">
        <f t="shared" si="145"/>
        <v>0</v>
      </c>
      <c r="EG10" s="112">
        <f t="shared" si="146"/>
        <v>0</v>
      </c>
      <c r="EH10" s="112">
        <f t="shared" si="147"/>
        <v>0</v>
      </c>
      <c r="EI10" s="195"/>
      <c r="EJ10" s="195"/>
      <c r="EK10" s="195"/>
      <c r="EL10" s="195"/>
      <c r="EM10" s="195"/>
      <c r="EN10" s="195"/>
      <c r="EO10" s="195"/>
      <c r="EP10" s="195"/>
      <c r="EQ10" s="195"/>
      <c r="ER10" s="195"/>
      <c r="ES10" s="195"/>
      <c r="ET10" s="195"/>
      <c r="EU10" s="196"/>
      <c r="EV10" s="196">
        <f t="shared" si="148"/>
        <v>0</v>
      </c>
      <c r="EW10" s="196">
        <f t="shared" si="149"/>
        <v>0</v>
      </c>
      <c r="EX10" s="196">
        <f t="shared" si="150"/>
        <v>0</v>
      </c>
      <c r="EY10" s="196">
        <f t="shared" si="151"/>
        <v>0</v>
      </c>
      <c r="EZ10" s="196">
        <f t="shared" si="152"/>
        <v>0</v>
      </c>
      <c r="FA10" s="196">
        <f t="shared" si="153"/>
        <v>0</v>
      </c>
      <c r="FB10" s="196">
        <f t="shared" si="154"/>
        <v>0</v>
      </c>
      <c r="FC10" s="196">
        <f t="shared" si="155"/>
        <v>0</v>
      </c>
      <c r="FD10" s="196">
        <f t="shared" si="156"/>
        <v>0</v>
      </c>
      <c r="FE10" s="196">
        <f t="shared" si="157"/>
        <v>0</v>
      </c>
      <c r="FF10" s="196">
        <f t="shared" si="158"/>
        <v>0</v>
      </c>
      <c r="FG10" s="197"/>
      <c r="FH10" s="197">
        <f t="shared" si="159"/>
        <v>0</v>
      </c>
      <c r="FI10" s="197">
        <f t="shared" si="160"/>
        <v>0</v>
      </c>
      <c r="FJ10" s="197">
        <f t="shared" si="161"/>
        <v>0</v>
      </c>
      <c r="FK10" s="197">
        <f t="shared" si="162"/>
        <v>0</v>
      </c>
      <c r="FL10" s="197">
        <f t="shared" si="163"/>
        <v>0</v>
      </c>
      <c r="FM10" s="197">
        <f t="shared" si="164"/>
        <v>0</v>
      </c>
      <c r="FN10" s="197">
        <f t="shared" si="165"/>
        <v>0</v>
      </c>
      <c r="FO10" s="197">
        <f t="shared" si="166"/>
        <v>0</v>
      </c>
      <c r="FP10" s="197">
        <f t="shared" si="167"/>
        <v>0</v>
      </c>
      <c r="FQ10" s="197">
        <f t="shared" si="168"/>
        <v>0</v>
      </c>
      <c r="FR10" s="197">
        <f t="shared" si="169"/>
        <v>0</v>
      </c>
      <c r="FS10" s="195"/>
      <c r="FT10" s="195"/>
      <c r="FU10" s="198"/>
      <c r="FV10" s="198"/>
      <c r="FW10" s="199"/>
      <c r="FX10" s="199"/>
      <c r="FY10" s="196"/>
      <c r="FZ10" s="196"/>
      <c r="GA10" s="127">
        <f t="shared" si="170"/>
        <v>0</v>
      </c>
      <c r="GB10" s="127">
        <f t="shared" si="171"/>
        <v>0</v>
      </c>
      <c r="GC10" s="127">
        <f t="shared" si="172"/>
        <v>0</v>
      </c>
      <c r="GD10" s="127">
        <f t="shared" si="173"/>
        <v>0</v>
      </c>
      <c r="GE10" s="127">
        <f t="shared" si="174"/>
        <v>0</v>
      </c>
      <c r="GF10" s="127">
        <f t="shared" si="175"/>
        <v>0</v>
      </c>
      <c r="GG10" s="127">
        <f t="shared" si="176"/>
        <v>0</v>
      </c>
      <c r="GH10" s="127">
        <f t="shared" si="177"/>
        <v>0</v>
      </c>
      <c r="GI10" s="127">
        <f t="shared" si="178"/>
        <v>0</v>
      </c>
      <c r="GJ10" s="127">
        <f t="shared" si="179"/>
        <v>0</v>
      </c>
      <c r="GK10" s="127">
        <f t="shared" si="180"/>
        <v>0</v>
      </c>
      <c r="GL10" s="127">
        <f t="shared" si="181"/>
        <v>0</v>
      </c>
      <c r="GM10" s="127">
        <f t="shared" si="182"/>
        <v>0</v>
      </c>
      <c r="GN10" s="127">
        <f t="shared" si="183"/>
        <v>0</v>
      </c>
      <c r="GO10" s="127">
        <f t="shared" si="184"/>
        <v>0</v>
      </c>
      <c r="GP10" s="127">
        <f t="shared" si="185"/>
        <v>0</v>
      </c>
      <c r="GQ10" s="127">
        <f t="shared" si="186"/>
        <v>0</v>
      </c>
      <c r="GR10" s="127">
        <f t="shared" si="187"/>
        <v>0</v>
      </c>
      <c r="GS10" s="127">
        <f t="shared" si="188"/>
        <v>0</v>
      </c>
      <c r="GT10" s="127">
        <f t="shared" si="189"/>
        <v>0</v>
      </c>
      <c r="GU10" s="127">
        <f t="shared" si="190"/>
        <v>0</v>
      </c>
      <c r="GV10" s="127">
        <f t="shared" si="191"/>
        <v>0</v>
      </c>
      <c r="GW10" s="127">
        <f t="shared" si="192"/>
        <v>0</v>
      </c>
      <c r="GX10" s="127">
        <f t="shared" si="193"/>
        <v>0</v>
      </c>
      <c r="GY10" s="127">
        <f t="shared" si="194"/>
        <v>0</v>
      </c>
      <c r="GZ10" s="127">
        <f t="shared" si="195"/>
        <v>0</v>
      </c>
      <c r="HA10" s="127">
        <f t="shared" si="196"/>
        <v>0</v>
      </c>
      <c r="HB10" s="127">
        <f t="shared" si="197"/>
        <v>0</v>
      </c>
      <c r="HC10" s="127">
        <f t="shared" si="198"/>
        <v>0</v>
      </c>
      <c r="HD10" s="127">
        <f t="shared" si="199"/>
        <v>0</v>
      </c>
      <c r="HE10" s="127">
        <f t="shared" si="200"/>
        <v>0</v>
      </c>
      <c r="HF10" s="127">
        <f t="shared" si="201"/>
        <v>0</v>
      </c>
      <c r="HG10" s="127">
        <f t="shared" si="202"/>
        <v>0</v>
      </c>
      <c r="HH10" s="127">
        <f t="shared" si="203"/>
        <v>0</v>
      </c>
      <c r="HI10" s="127">
        <f t="shared" si="204"/>
        <v>0</v>
      </c>
      <c r="HJ10" s="127">
        <f t="shared" si="205"/>
        <v>0</v>
      </c>
      <c r="HK10" s="127">
        <f t="shared" si="206"/>
        <v>0</v>
      </c>
      <c r="HL10" s="127">
        <f t="shared" si="207"/>
        <v>0</v>
      </c>
      <c r="HM10" s="127">
        <f t="shared" si="208"/>
        <v>0</v>
      </c>
      <c r="HN10" s="127">
        <f t="shared" si="209"/>
        <v>0</v>
      </c>
      <c r="HO10" s="127">
        <f t="shared" si="210"/>
        <v>0</v>
      </c>
      <c r="HP10" s="127">
        <f t="shared" si="211"/>
        <v>0</v>
      </c>
      <c r="HQ10" s="127">
        <f t="shared" si="212"/>
        <v>0</v>
      </c>
      <c r="HR10" s="127">
        <f t="shared" si="213"/>
        <v>0</v>
      </c>
      <c r="HS10" s="127">
        <f t="shared" si="214"/>
        <v>0</v>
      </c>
      <c r="HT10" s="127">
        <f t="shared" si="215"/>
        <v>0</v>
      </c>
      <c r="HU10" s="127">
        <f t="shared" si="216"/>
        <v>0</v>
      </c>
      <c r="HV10" s="127">
        <f t="shared" si="217"/>
        <v>0</v>
      </c>
      <c r="HW10" s="127">
        <f t="shared" si="218"/>
        <v>0</v>
      </c>
      <c r="HX10" s="127">
        <f t="shared" si="219"/>
        <v>0</v>
      </c>
      <c r="HY10" s="127">
        <f t="shared" si="220"/>
        <v>0</v>
      </c>
      <c r="HZ10" s="127">
        <f t="shared" si="221"/>
        <v>0</v>
      </c>
      <c r="IA10" s="127">
        <f t="shared" si="222"/>
        <v>0</v>
      </c>
      <c r="IB10" s="127">
        <f t="shared" si="223"/>
        <v>0</v>
      </c>
      <c r="IC10" s="127">
        <f t="shared" si="224"/>
        <v>0</v>
      </c>
      <c r="ID10" s="127">
        <f t="shared" si="225"/>
        <v>0</v>
      </c>
      <c r="IE10" s="127">
        <f t="shared" si="226"/>
        <v>0</v>
      </c>
      <c r="IF10" s="127">
        <f t="shared" si="227"/>
        <v>0</v>
      </c>
      <c r="IG10" s="127">
        <f t="shared" si="228"/>
        <v>0</v>
      </c>
      <c r="IH10" s="127">
        <f t="shared" si="229"/>
        <v>0</v>
      </c>
      <c r="II10" s="127">
        <f t="shared" si="230"/>
        <v>0</v>
      </c>
      <c r="IJ10" s="127">
        <f t="shared" si="231"/>
        <v>0</v>
      </c>
      <c r="IK10" s="127">
        <f t="shared" si="232"/>
        <v>0</v>
      </c>
      <c r="IL10" s="127">
        <f t="shared" si="233"/>
        <v>0</v>
      </c>
      <c r="IM10" s="127">
        <f t="shared" si="234"/>
        <v>0</v>
      </c>
      <c r="IN10" s="127">
        <f t="shared" si="235"/>
        <v>0</v>
      </c>
      <c r="IO10" s="127">
        <f t="shared" si="236"/>
        <v>0</v>
      </c>
      <c r="IP10" s="127">
        <f t="shared" si="237"/>
        <v>0</v>
      </c>
      <c r="IQ10" s="127">
        <f t="shared" si="238"/>
        <v>0</v>
      </c>
      <c r="IR10" s="127">
        <f t="shared" si="239"/>
        <v>0</v>
      </c>
      <c r="IS10" s="127">
        <f t="shared" si="240"/>
        <v>0</v>
      </c>
      <c r="IT10" s="127">
        <f t="shared" si="241"/>
        <v>0</v>
      </c>
      <c r="IU10" s="127">
        <f t="shared" si="242"/>
        <v>0</v>
      </c>
      <c r="IV10" s="1">
        <f>IFERROR(IF($BX10&gt;=1,SUMIFS(ARR!K$8:K$607,ARR!$I$8:$I$607,$BZ10),0),0)</f>
        <v>0</v>
      </c>
      <c r="IW10" s="1">
        <f>IFERROR(IF($BX10&gt;=1,SUMIFS(ARR!L$8:L$607,ARR!$I$8:$I$607,$BZ10),0),0)</f>
        <v>0</v>
      </c>
      <c r="IX10" s="1">
        <f>IFERROR(IF($BX10&gt;=1,SUMIFS(ARR!M$8:M$607,ARR!$I$8:$I$607,$BZ10),0),0)</f>
        <v>0</v>
      </c>
      <c r="IY10" s="1">
        <f>IFERROR(IF($BX10&gt;=1,SUMIFS(ARR!N$8:N$607,ARR!$I$8:$I$607,$BZ10),0),0)</f>
        <v>0</v>
      </c>
      <c r="IZ10" s="1">
        <f t="shared" si="243"/>
        <v>0</v>
      </c>
    </row>
    <row r="11" spans="1:260" ht="18" customHeight="1" x14ac:dyDescent="0.25">
      <c r="A11" s="1">
        <f>IFERROR(IF(BX11&gt;=1,VLOOKUP(EMP!Y9,EMP!$B$2:$E$3,4,0),0),0)</f>
        <v>0</v>
      </c>
      <c r="B11" s="1">
        <f>IFERROR(IF(BX11&gt;=1,VLOOKUP(EMP!Z9,EMP!$D$2:$E$3,2,0),0),0)</f>
        <v>0</v>
      </c>
      <c r="C11" s="1">
        <f>IFERROR(IF(BX11&gt;=1,VLOOKUP(EMP!AC9,EMP!$B$6:$C$17,2,0),0),0)</f>
        <v>0</v>
      </c>
      <c r="D11" s="1">
        <f>IFERROR(IF(BX11&gt;=1,VLOOKUP(EMP!AA9,EMP!$E$6:$M$29,9,0),0),0)</f>
        <v>0</v>
      </c>
      <c r="E11" s="1">
        <f>IFERROR(IF(BX11&gt;=1,(IF(EMP!AE9&gt;=1,VLOOKUP(EMP!AF9,EMP!$B$6:$C$17,2,0),0)),0),0)</f>
        <v>0</v>
      </c>
      <c r="F11" s="1">
        <f>IFERROR(IF(BX11&gt;=1,(IF(EMP!AG9=EMP!$F$3,(IF(EMP!AH9&gt;=1,EMP!AH9,0)),0)),0),0)</f>
        <v>0</v>
      </c>
      <c r="G11" s="1">
        <f>IFERROR(IF(BX11&gt;=1,(IF(EMP!AI9=EMP!$F$3,VLOOKUP(EMP!AJ9,EMP!$B$6:$C$17,2,0),0)),0),0)</f>
        <v>0</v>
      </c>
      <c r="H11" s="1">
        <f>IFERROR(IF(BX11&gt;=1,(IF(EMP!AK9=EMP!$F$3,EMP!#REF!,0)),0),0)</f>
        <v>0</v>
      </c>
      <c r="I11" s="1">
        <f>IFERROR(IF(BX11&gt;=1,(IF(EMP!AM9="YES",1,2)),0),0)</f>
        <v>0</v>
      </c>
      <c r="J11" s="1">
        <f>IFERROR(IF(BX11&gt;=1,(IF(I11=1,31,IF(I11=2,(IF(D11&gt;=5,VLOOKUP(EMP!AL9,EMP!$H$1:$K$5,4,0),IF(D11&gt;=1,31,0))),0))),0),0)</f>
        <v>0</v>
      </c>
      <c r="K11" s="1">
        <f>EMP!AB9</f>
        <v>0</v>
      </c>
      <c r="L11" s="1">
        <f>EMP!AD9</f>
        <v>0</v>
      </c>
      <c r="M11" s="1">
        <f>EMP!AE9</f>
        <v>0</v>
      </c>
      <c r="N11" s="1">
        <f t="shared" si="76"/>
        <v>0</v>
      </c>
      <c r="O11" s="1">
        <f t="shared" si="77"/>
        <v>0</v>
      </c>
      <c r="P11" s="1">
        <f t="shared" si="78"/>
        <v>0</v>
      </c>
      <c r="Q11" s="1">
        <f t="shared" si="79"/>
        <v>0</v>
      </c>
      <c r="R11" s="1">
        <f t="shared" si="80"/>
        <v>0</v>
      </c>
      <c r="S11" s="1">
        <f t="shared" si="81"/>
        <v>0</v>
      </c>
      <c r="T11" s="1">
        <f t="shared" si="82"/>
        <v>0</v>
      </c>
      <c r="U11" s="1">
        <f t="shared" si="83"/>
        <v>0</v>
      </c>
      <c r="V11" s="1">
        <f t="shared" si="84"/>
        <v>0</v>
      </c>
      <c r="W11" s="1">
        <f t="shared" si="85"/>
        <v>0</v>
      </c>
      <c r="X11" s="1">
        <f t="shared" si="86"/>
        <v>0</v>
      </c>
      <c r="Y11" s="1">
        <f t="shared" si="87"/>
        <v>0</v>
      </c>
      <c r="Z11" s="1">
        <f t="shared" si="88"/>
        <v>0</v>
      </c>
      <c r="AA11" s="1">
        <f t="shared" si="89"/>
        <v>0</v>
      </c>
      <c r="AB11" s="1">
        <f t="shared" si="90"/>
        <v>0</v>
      </c>
      <c r="AC11" s="1">
        <f t="shared" si="91"/>
        <v>0</v>
      </c>
      <c r="AD11" s="1">
        <f t="shared" si="92"/>
        <v>0</v>
      </c>
      <c r="AE11" s="1">
        <f t="shared" si="93"/>
        <v>0</v>
      </c>
      <c r="AF11" s="1">
        <f t="shared" si="94"/>
        <v>0</v>
      </c>
      <c r="AG11" s="1">
        <f t="shared" si="95"/>
        <v>0</v>
      </c>
      <c r="AH11" s="1">
        <f t="shared" si="96"/>
        <v>0</v>
      </c>
      <c r="AI11" s="1">
        <f t="shared" si="97"/>
        <v>0</v>
      </c>
      <c r="AJ11" s="1">
        <f t="shared" si="98"/>
        <v>0</v>
      </c>
      <c r="AK11" s="1">
        <f t="shared" si="99"/>
        <v>0</v>
      </c>
      <c r="AL11" s="1">
        <f t="shared" si="100"/>
        <v>0</v>
      </c>
      <c r="AM11" s="1">
        <f t="shared" si="101"/>
        <v>0</v>
      </c>
      <c r="AN11" s="1">
        <f t="shared" si="102"/>
        <v>0</v>
      </c>
      <c r="AO11" s="1">
        <f t="shared" si="103"/>
        <v>0</v>
      </c>
      <c r="AP11" s="1">
        <f t="shared" si="104"/>
        <v>0</v>
      </c>
      <c r="AQ11" s="1">
        <f t="shared" si="105"/>
        <v>0</v>
      </c>
      <c r="AR11" s="1">
        <f t="shared" si="106"/>
        <v>0</v>
      </c>
      <c r="AS11" s="1">
        <f t="shared" si="107"/>
        <v>0</v>
      </c>
      <c r="AT11" s="1">
        <f t="shared" si="108"/>
        <v>0</v>
      </c>
      <c r="AU11" s="1">
        <f t="shared" si="109"/>
        <v>0</v>
      </c>
      <c r="AV11" s="1">
        <f t="shared" si="110"/>
        <v>0</v>
      </c>
      <c r="AW11" s="1">
        <f t="shared" si="111"/>
        <v>0</v>
      </c>
      <c r="AX11" s="1">
        <f>LARGE($O$8:P11,1)</f>
        <v>0</v>
      </c>
      <c r="AY11" s="1">
        <f>LARGE($O$8:Q11,1)</f>
        <v>0</v>
      </c>
      <c r="AZ11" s="1">
        <f>LARGE($O$8:R11,1)</f>
        <v>0</v>
      </c>
      <c r="BA11" s="1">
        <f>LARGE($O$8:S11,1)</f>
        <v>0</v>
      </c>
      <c r="BB11" s="1">
        <f>LARGE($O$8:T11,1)</f>
        <v>0</v>
      </c>
      <c r="BC11" s="1">
        <f>LARGE($O$8:U11,1)</f>
        <v>0</v>
      </c>
      <c r="BD11" s="1">
        <f>LARGE($O$8:V11,1)</f>
        <v>0</v>
      </c>
      <c r="BE11" s="1">
        <f>LARGE($O$8:W11,1)</f>
        <v>0</v>
      </c>
      <c r="BF11" s="1">
        <f>LARGE($O$8:X11,1)</f>
        <v>0</v>
      </c>
      <c r="BG11" s="1">
        <f>LARGE($O$8:Y11,1)</f>
        <v>0</v>
      </c>
      <c r="BH11" s="1">
        <f>IFERROR(IF(BX11&gt;=1,(IF(EMP!AM9="YES",1,2)),0),0)</f>
        <v>0</v>
      </c>
      <c r="BI11" s="1">
        <f>IFERROR(IF(BX11&gt;=1,(IF(BH11=1,1,IF(BH11=2,VLOOKUP(EMP!AL9,EMP!$H$2:$K$4,4,0),0))),0),0)</f>
        <v>0</v>
      </c>
      <c r="BJ11" s="1">
        <f>IFERROR(IF(BX11&gt;=1,VLOOKUP(EMP!AL9,EMP!$H$1:$K$5,2,0),0),0)</f>
        <v>0</v>
      </c>
      <c r="BK11" s="1">
        <f>IFERROR(IF(BX11&gt;=1,VLOOKUP(EMP!AL9,EMP!$H$1:$K$5,3,0),0),0)</f>
        <v>0</v>
      </c>
      <c r="BX11" s="165">
        <f>EMP!O9</f>
        <v>0</v>
      </c>
      <c r="BY11" s="166">
        <f>EMP!P9</f>
        <v>0</v>
      </c>
      <c r="BZ11" s="165">
        <f>EMP!Q9</f>
        <v>0</v>
      </c>
      <c r="CA11" s="185">
        <f t="shared" si="112"/>
        <v>0</v>
      </c>
      <c r="CB11" s="185">
        <f t="shared" si="113"/>
        <v>0</v>
      </c>
      <c r="CC11" s="185">
        <f t="shared" si="114"/>
        <v>0</v>
      </c>
      <c r="CD11" s="185">
        <f t="shared" si="115"/>
        <v>0</v>
      </c>
      <c r="CE11" s="185">
        <f t="shared" si="116"/>
        <v>0</v>
      </c>
      <c r="CF11" s="185">
        <f t="shared" si="117"/>
        <v>0</v>
      </c>
      <c r="CG11" s="185">
        <f t="shared" si="118"/>
        <v>0</v>
      </c>
      <c r="CH11" s="185">
        <f t="shared" si="119"/>
        <v>0</v>
      </c>
      <c r="CI11" s="185">
        <f t="shared" si="120"/>
        <v>0</v>
      </c>
      <c r="CJ11" s="185">
        <f t="shared" si="121"/>
        <v>0</v>
      </c>
      <c r="CK11" s="185">
        <f t="shared" si="122"/>
        <v>0</v>
      </c>
      <c r="CL11" s="185">
        <f t="shared" si="123"/>
        <v>0</v>
      </c>
      <c r="CM11" s="193"/>
      <c r="CN11" s="193"/>
      <c r="CO11" s="193"/>
      <c r="CP11" s="193"/>
      <c r="CQ11" s="193"/>
      <c r="CR11" s="193"/>
      <c r="CS11" s="193"/>
      <c r="CT11" s="193"/>
      <c r="CU11" s="193"/>
      <c r="CV11" s="193"/>
      <c r="CW11" s="193"/>
      <c r="CX11" s="193"/>
      <c r="CY11" s="112">
        <f t="shared" si="124"/>
        <v>0</v>
      </c>
      <c r="CZ11" s="112">
        <f t="shared" si="125"/>
        <v>0</v>
      </c>
      <c r="DA11" s="112">
        <f t="shared" si="126"/>
        <v>0</v>
      </c>
      <c r="DB11" s="112">
        <f t="shared" si="127"/>
        <v>0</v>
      </c>
      <c r="DC11" s="112">
        <f t="shared" si="128"/>
        <v>0</v>
      </c>
      <c r="DD11" s="112">
        <f t="shared" si="129"/>
        <v>0</v>
      </c>
      <c r="DE11" s="112">
        <f t="shared" si="130"/>
        <v>0</v>
      </c>
      <c r="DF11" s="112">
        <f t="shared" si="131"/>
        <v>0</v>
      </c>
      <c r="DG11" s="112">
        <f t="shared" si="132"/>
        <v>0</v>
      </c>
      <c r="DH11" s="112">
        <f t="shared" si="133"/>
        <v>0</v>
      </c>
      <c r="DI11" s="112">
        <f t="shared" si="134"/>
        <v>0</v>
      </c>
      <c r="DJ11" s="112">
        <f t="shared" si="135"/>
        <v>0</v>
      </c>
      <c r="DK11" s="194"/>
      <c r="DL11" s="194"/>
      <c r="DM11" s="194"/>
      <c r="DN11" s="194"/>
      <c r="DO11" s="194"/>
      <c r="DP11" s="194"/>
      <c r="DQ11" s="194"/>
      <c r="DR11" s="194"/>
      <c r="DS11" s="194"/>
      <c r="DT11" s="194"/>
      <c r="DU11" s="194"/>
      <c r="DV11" s="194"/>
      <c r="DW11" s="112">
        <f t="shared" si="136"/>
        <v>0</v>
      </c>
      <c r="DX11" s="112">
        <f t="shared" si="137"/>
        <v>0</v>
      </c>
      <c r="DY11" s="112">
        <f t="shared" si="138"/>
        <v>0</v>
      </c>
      <c r="DZ11" s="112">
        <f t="shared" si="139"/>
        <v>0</v>
      </c>
      <c r="EA11" s="112">
        <f t="shared" si="140"/>
        <v>0</v>
      </c>
      <c r="EB11" s="112">
        <f t="shared" si="141"/>
        <v>0</v>
      </c>
      <c r="EC11" s="112">
        <f t="shared" si="142"/>
        <v>0</v>
      </c>
      <c r="ED11" s="112">
        <f t="shared" si="143"/>
        <v>0</v>
      </c>
      <c r="EE11" s="112">
        <f t="shared" si="144"/>
        <v>0</v>
      </c>
      <c r="EF11" s="112">
        <f t="shared" si="145"/>
        <v>0</v>
      </c>
      <c r="EG11" s="112">
        <f t="shared" si="146"/>
        <v>0</v>
      </c>
      <c r="EH11" s="112">
        <f t="shared" si="147"/>
        <v>0</v>
      </c>
      <c r="EI11" s="195"/>
      <c r="EJ11" s="195"/>
      <c r="EK11" s="195"/>
      <c r="EL11" s="195"/>
      <c r="EM11" s="195"/>
      <c r="EN11" s="195"/>
      <c r="EO11" s="195"/>
      <c r="EP11" s="195"/>
      <c r="EQ11" s="195"/>
      <c r="ER11" s="195"/>
      <c r="ES11" s="195"/>
      <c r="ET11" s="195"/>
      <c r="EU11" s="196"/>
      <c r="EV11" s="196">
        <f t="shared" si="148"/>
        <v>0</v>
      </c>
      <c r="EW11" s="196">
        <f t="shared" si="149"/>
        <v>0</v>
      </c>
      <c r="EX11" s="196">
        <f t="shared" si="150"/>
        <v>0</v>
      </c>
      <c r="EY11" s="196">
        <f t="shared" si="151"/>
        <v>0</v>
      </c>
      <c r="EZ11" s="196">
        <f t="shared" si="152"/>
        <v>0</v>
      </c>
      <c r="FA11" s="196">
        <f t="shared" si="153"/>
        <v>0</v>
      </c>
      <c r="FB11" s="196">
        <f t="shared" si="154"/>
        <v>0</v>
      </c>
      <c r="FC11" s="196">
        <f t="shared" si="155"/>
        <v>0</v>
      </c>
      <c r="FD11" s="196">
        <f t="shared" si="156"/>
        <v>0</v>
      </c>
      <c r="FE11" s="196">
        <f t="shared" si="157"/>
        <v>0</v>
      </c>
      <c r="FF11" s="196">
        <f t="shared" si="158"/>
        <v>0</v>
      </c>
      <c r="FG11" s="197"/>
      <c r="FH11" s="197">
        <f t="shared" si="159"/>
        <v>0</v>
      </c>
      <c r="FI11" s="197">
        <f t="shared" si="160"/>
        <v>0</v>
      </c>
      <c r="FJ11" s="197">
        <f t="shared" si="161"/>
        <v>0</v>
      </c>
      <c r="FK11" s="197">
        <f t="shared" si="162"/>
        <v>0</v>
      </c>
      <c r="FL11" s="197">
        <f t="shared" si="163"/>
        <v>0</v>
      </c>
      <c r="FM11" s="197">
        <f t="shared" si="164"/>
        <v>0</v>
      </c>
      <c r="FN11" s="197">
        <f t="shared" si="165"/>
        <v>0</v>
      </c>
      <c r="FO11" s="197">
        <f t="shared" si="166"/>
        <v>0</v>
      </c>
      <c r="FP11" s="197">
        <f t="shared" si="167"/>
        <v>0</v>
      </c>
      <c r="FQ11" s="197">
        <f t="shared" si="168"/>
        <v>0</v>
      </c>
      <c r="FR11" s="197">
        <f t="shared" si="169"/>
        <v>0</v>
      </c>
      <c r="FS11" s="195"/>
      <c r="FT11" s="195"/>
      <c r="FU11" s="198"/>
      <c r="FV11" s="198"/>
      <c r="FW11" s="199"/>
      <c r="FX11" s="199"/>
      <c r="FY11" s="196"/>
      <c r="FZ11" s="196"/>
      <c r="GA11" s="127">
        <f t="shared" si="170"/>
        <v>0</v>
      </c>
      <c r="GB11" s="127">
        <f t="shared" si="171"/>
        <v>0</v>
      </c>
      <c r="GC11" s="127">
        <f t="shared" si="172"/>
        <v>0</v>
      </c>
      <c r="GD11" s="127">
        <f t="shared" si="173"/>
        <v>0</v>
      </c>
      <c r="GE11" s="127">
        <f t="shared" si="174"/>
        <v>0</v>
      </c>
      <c r="GF11" s="127">
        <f t="shared" si="175"/>
        <v>0</v>
      </c>
      <c r="GG11" s="127">
        <f t="shared" si="176"/>
        <v>0</v>
      </c>
      <c r="GH11" s="127">
        <f t="shared" si="177"/>
        <v>0</v>
      </c>
      <c r="GI11" s="127">
        <f t="shared" si="178"/>
        <v>0</v>
      </c>
      <c r="GJ11" s="127">
        <f t="shared" si="179"/>
        <v>0</v>
      </c>
      <c r="GK11" s="127">
        <f t="shared" si="180"/>
        <v>0</v>
      </c>
      <c r="GL11" s="127">
        <f t="shared" si="181"/>
        <v>0</v>
      </c>
      <c r="GM11" s="127">
        <f t="shared" si="182"/>
        <v>0</v>
      </c>
      <c r="GN11" s="127">
        <f t="shared" si="183"/>
        <v>0</v>
      </c>
      <c r="GO11" s="127">
        <f t="shared" si="184"/>
        <v>0</v>
      </c>
      <c r="GP11" s="127">
        <f t="shared" si="185"/>
        <v>0</v>
      </c>
      <c r="GQ11" s="127">
        <f t="shared" si="186"/>
        <v>0</v>
      </c>
      <c r="GR11" s="127">
        <f t="shared" si="187"/>
        <v>0</v>
      </c>
      <c r="GS11" s="127">
        <f t="shared" si="188"/>
        <v>0</v>
      </c>
      <c r="GT11" s="127">
        <f t="shared" si="189"/>
        <v>0</v>
      </c>
      <c r="GU11" s="127">
        <f t="shared" si="190"/>
        <v>0</v>
      </c>
      <c r="GV11" s="127">
        <f t="shared" si="191"/>
        <v>0</v>
      </c>
      <c r="GW11" s="127">
        <f t="shared" si="192"/>
        <v>0</v>
      </c>
      <c r="GX11" s="127">
        <f t="shared" si="193"/>
        <v>0</v>
      </c>
      <c r="GY11" s="127">
        <f t="shared" si="194"/>
        <v>0</v>
      </c>
      <c r="GZ11" s="127">
        <f t="shared" si="195"/>
        <v>0</v>
      </c>
      <c r="HA11" s="127">
        <f t="shared" si="196"/>
        <v>0</v>
      </c>
      <c r="HB11" s="127">
        <f t="shared" si="197"/>
        <v>0</v>
      </c>
      <c r="HC11" s="127">
        <f t="shared" si="198"/>
        <v>0</v>
      </c>
      <c r="HD11" s="127">
        <f t="shared" si="199"/>
        <v>0</v>
      </c>
      <c r="HE11" s="127">
        <f t="shared" si="200"/>
        <v>0</v>
      </c>
      <c r="HF11" s="127">
        <f t="shared" si="201"/>
        <v>0</v>
      </c>
      <c r="HG11" s="127">
        <f t="shared" si="202"/>
        <v>0</v>
      </c>
      <c r="HH11" s="127">
        <f t="shared" si="203"/>
        <v>0</v>
      </c>
      <c r="HI11" s="127">
        <f t="shared" si="204"/>
        <v>0</v>
      </c>
      <c r="HJ11" s="127">
        <f t="shared" si="205"/>
        <v>0</v>
      </c>
      <c r="HK11" s="127">
        <f t="shared" si="206"/>
        <v>0</v>
      </c>
      <c r="HL11" s="127">
        <f t="shared" si="207"/>
        <v>0</v>
      </c>
      <c r="HM11" s="127">
        <f t="shared" si="208"/>
        <v>0</v>
      </c>
      <c r="HN11" s="127">
        <f t="shared" si="209"/>
        <v>0</v>
      </c>
      <c r="HO11" s="127">
        <f t="shared" si="210"/>
        <v>0</v>
      </c>
      <c r="HP11" s="127">
        <f t="shared" si="211"/>
        <v>0</v>
      </c>
      <c r="HQ11" s="127">
        <f t="shared" si="212"/>
        <v>0</v>
      </c>
      <c r="HR11" s="127">
        <f t="shared" si="213"/>
        <v>0</v>
      </c>
      <c r="HS11" s="127">
        <f t="shared" si="214"/>
        <v>0</v>
      </c>
      <c r="HT11" s="127">
        <f t="shared" si="215"/>
        <v>0</v>
      </c>
      <c r="HU11" s="127">
        <f t="shared" si="216"/>
        <v>0</v>
      </c>
      <c r="HV11" s="127">
        <f t="shared" si="217"/>
        <v>0</v>
      </c>
      <c r="HW11" s="127">
        <f t="shared" si="218"/>
        <v>0</v>
      </c>
      <c r="HX11" s="127">
        <f t="shared" si="219"/>
        <v>0</v>
      </c>
      <c r="HY11" s="127">
        <f t="shared" si="220"/>
        <v>0</v>
      </c>
      <c r="HZ11" s="127">
        <f t="shared" si="221"/>
        <v>0</v>
      </c>
      <c r="IA11" s="127">
        <f t="shared" si="222"/>
        <v>0</v>
      </c>
      <c r="IB11" s="127">
        <f t="shared" si="223"/>
        <v>0</v>
      </c>
      <c r="IC11" s="127">
        <f t="shared" si="224"/>
        <v>0</v>
      </c>
      <c r="ID11" s="127">
        <f t="shared" si="225"/>
        <v>0</v>
      </c>
      <c r="IE11" s="127">
        <f t="shared" si="226"/>
        <v>0</v>
      </c>
      <c r="IF11" s="127">
        <f t="shared" si="227"/>
        <v>0</v>
      </c>
      <c r="IG11" s="127">
        <f t="shared" si="228"/>
        <v>0</v>
      </c>
      <c r="IH11" s="127">
        <f t="shared" si="229"/>
        <v>0</v>
      </c>
      <c r="II11" s="127">
        <f t="shared" si="230"/>
        <v>0</v>
      </c>
      <c r="IJ11" s="127">
        <f t="shared" si="231"/>
        <v>0</v>
      </c>
      <c r="IK11" s="127">
        <f t="shared" si="232"/>
        <v>0</v>
      </c>
      <c r="IL11" s="127">
        <f t="shared" si="233"/>
        <v>0</v>
      </c>
      <c r="IM11" s="127">
        <f t="shared" si="234"/>
        <v>0</v>
      </c>
      <c r="IN11" s="127">
        <f t="shared" si="235"/>
        <v>0</v>
      </c>
      <c r="IO11" s="127">
        <f t="shared" si="236"/>
        <v>0</v>
      </c>
      <c r="IP11" s="127">
        <f t="shared" si="237"/>
        <v>0</v>
      </c>
      <c r="IQ11" s="127">
        <f t="shared" si="238"/>
        <v>0</v>
      </c>
      <c r="IR11" s="127">
        <f t="shared" si="239"/>
        <v>0</v>
      </c>
      <c r="IS11" s="127">
        <f t="shared" si="240"/>
        <v>0</v>
      </c>
      <c r="IT11" s="127">
        <f t="shared" si="241"/>
        <v>0</v>
      </c>
      <c r="IU11" s="127">
        <f t="shared" si="242"/>
        <v>0</v>
      </c>
      <c r="IV11" s="1">
        <f>IFERROR(IF($BX11&gt;=1,SUMIFS(ARR!K$8:K$607,ARR!$I$8:$I$607,$BZ11),0),0)</f>
        <v>0</v>
      </c>
      <c r="IW11" s="1">
        <f>IFERROR(IF($BX11&gt;=1,SUMIFS(ARR!L$8:L$607,ARR!$I$8:$I$607,$BZ11),0),0)</f>
        <v>0</v>
      </c>
      <c r="IX11" s="1">
        <f>IFERROR(IF($BX11&gt;=1,SUMIFS(ARR!M$8:M$607,ARR!$I$8:$I$607,$BZ11),0),0)</f>
        <v>0</v>
      </c>
      <c r="IY11" s="1">
        <f>IFERROR(IF($BX11&gt;=1,SUMIFS(ARR!N$8:N$607,ARR!$I$8:$I$607,$BZ11),0),0)</f>
        <v>0</v>
      </c>
      <c r="IZ11" s="1">
        <f t="shared" si="243"/>
        <v>0</v>
      </c>
    </row>
    <row r="12" spans="1:260" ht="18" customHeight="1" x14ac:dyDescent="0.25">
      <c r="A12" s="1">
        <f>IFERROR(IF(BX12&gt;=1,VLOOKUP(EMP!Y10,EMP!$B$2:$E$3,4,0),0),0)</f>
        <v>0</v>
      </c>
      <c r="B12" s="1">
        <f>IFERROR(IF(BX12&gt;=1,VLOOKUP(EMP!Z10,EMP!$D$2:$E$3,2,0),0),0)</f>
        <v>0</v>
      </c>
      <c r="C12" s="1">
        <f>IFERROR(IF(BX12&gt;=1,VLOOKUP(EMP!AC10,EMP!$B$6:$C$17,2,0),0),0)</f>
        <v>0</v>
      </c>
      <c r="D12" s="1">
        <f>IFERROR(IF(BX12&gt;=1,VLOOKUP(EMP!AA10,EMP!$E$6:$M$29,9,0),0),0)</f>
        <v>0</v>
      </c>
      <c r="E12" s="1">
        <f>IFERROR(IF(BX12&gt;=1,(IF(EMP!AE10&gt;=1,VLOOKUP(EMP!AF10,EMP!$B$6:$C$17,2,0),0)),0),0)</f>
        <v>0</v>
      </c>
      <c r="F12" s="1">
        <f>IFERROR(IF(BX12&gt;=1,(IF(EMP!AG10=EMP!$F$3,(IF(EMP!AH10&gt;=1,EMP!AH10,0)),0)),0),0)</f>
        <v>0</v>
      </c>
      <c r="G12" s="1">
        <f>IFERROR(IF(BX12&gt;=1,(IF(EMP!AI10=EMP!$F$3,VLOOKUP(EMP!AJ10,EMP!$B$6:$C$17,2,0),0)),0),0)</f>
        <v>0</v>
      </c>
      <c r="H12" s="1">
        <f>IFERROR(IF(BX12&gt;=1,(IF(EMP!AK10=EMP!$F$3,EMP!#REF!,0)),0),0)</f>
        <v>0</v>
      </c>
      <c r="I12" s="1">
        <f>IFERROR(IF(BX12&gt;=1,(IF(EMP!AM10="YES",1,2)),0),0)</f>
        <v>0</v>
      </c>
      <c r="J12" s="1">
        <f>IFERROR(IF(BX12&gt;=1,(IF(I12=1,31,IF(I12=2,(IF(D12&gt;=5,VLOOKUP(EMP!AL10,EMP!$H$1:$K$5,4,0),IF(D12&gt;=1,31,0))),0))),0),0)</f>
        <v>0</v>
      </c>
      <c r="K12" s="1">
        <f>EMP!AB10</f>
        <v>0</v>
      </c>
      <c r="L12" s="1">
        <f>EMP!AD10</f>
        <v>0</v>
      </c>
      <c r="M12" s="1">
        <f>EMP!AE10</f>
        <v>0</v>
      </c>
      <c r="N12" s="1">
        <f t="shared" si="76"/>
        <v>0</v>
      </c>
      <c r="O12" s="1">
        <f t="shared" si="77"/>
        <v>0</v>
      </c>
      <c r="P12" s="1">
        <f t="shared" si="78"/>
        <v>0</v>
      </c>
      <c r="Q12" s="1">
        <f t="shared" si="79"/>
        <v>0</v>
      </c>
      <c r="R12" s="1">
        <f t="shared" si="80"/>
        <v>0</v>
      </c>
      <c r="S12" s="1">
        <f t="shared" si="81"/>
        <v>0</v>
      </c>
      <c r="T12" s="1">
        <f t="shared" si="82"/>
        <v>0</v>
      </c>
      <c r="U12" s="1">
        <f t="shared" si="83"/>
        <v>0</v>
      </c>
      <c r="V12" s="1">
        <f t="shared" si="84"/>
        <v>0</v>
      </c>
      <c r="W12" s="1">
        <f t="shared" si="85"/>
        <v>0</v>
      </c>
      <c r="X12" s="1">
        <f t="shared" si="86"/>
        <v>0</v>
      </c>
      <c r="Y12" s="1">
        <f t="shared" si="87"/>
        <v>0</v>
      </c>
      <c r="Z12" s="1">
        <f t="shared" si="88"/>
        <v>0</v>
      </c>
      <c r="AA12" s="1">
        <f t="shared" si="89"/>
        <v>0</v>
      </c>
      <c r="AB12" s="1">
        <f t="shared" si="90"/>
        <v>0</v>
      </c>
      <c r="AC12" s="1">
        <f t="shared" si="91"/>
        <v>0</v>
      </c>
      <c r="AD12" s="1">
        <f t="shared" si="92"/>
        <v>0</v>
      </c>
      <c r="AE12" s="1">
        <f t="shared" si="93"/>
        <v>0</v>
      </c>
      <c r="AF12" s="1">
        <f t="shared" si="94"/>
        <v>0</v>
      </c>
      <c r="AG12" s="1">
        <f t="shared" si="95"/>
        <v>0</v>
      </c>
      <c r="AH12" s="1">
        <f t="shared" si="96"/>
        <v>0</v>
      </c>
      <c r="AI12" s="1">
        <f t="shared" si="97"/>
        <v>0</v>
      </c>
      <c r="AJ12" s="1">
        <f t="shared" si="98"/>
        <v>0</v>
      </c>
      <c r="AK12" s="1">
        <f t="shared" si="99"/>
        <v>0</v>
      </c>
      <c r="AL12" s="1">
        <f t="shared" si="100"/>
        <v>0</v>
      </c>
      <c r="AM12" s="1">
        <f t="shared" si="101"/>
        <v>0</v>
      </c>
      <c r="AN12" s="1">
        <f t="shared" si="102"/>
        <v>0</v>
      </c>
      <c r="AO12" s="1">
        <f t="shared" si="103"/>
        <v>0</v>
      </c>
      <c r="AP12" s="1">
        <f t="shared" si="104"/>
        <v>0</v>
      </c>
      <c r="AQ12" s="1">
        <f t="shared" si="105"/>
        <v>0</v>
      </c>
      <c r="AR12" s="1">
        <f t="shared" si="106"/>
        <v>0</v>
      </c>
      <c r="AS12" s="1">
        <f t="shared" si="107"/>
        <v>0</v>
      </c>
      <c r="AT12" s="1">
        <f t="shared" si="108"/>
        <v>0</v>
      </c>
      <c r="AU12" s="1">
        <f t="shared" si="109"/>
        <v>0</v>
      </c>
      <c r="AV12" s="1">
        <f t="shared" si="110"/>
        <v>0</v>
      </c>
      <c r="AW12" s="1">
        <f t="shared" si="111"/>
        <v>0</v>
      </c>
      <c r="AX12" s="1">
        <f>LARGE($O$8:P12,1)</f>
        <v>0</v>
      </c>
      <c r="AY12" s="1">
        <f>LARGE($O$8:Q12,1)</f>
        <v>0</v>
      </c>
      <c r="AZ12" s="1">
        <f>LARGE($O$8:R12,1)</f>
        <v>0</v>
      </c>
      <c r="BA12" s="1">
        <f>LARGE($O$8:S12,1)</f>
        <v>0</v>
      </c>
      <c r="BB12" s="1">
        <f>LARGE($O$8:T12,1)</f>
        <v>0</v>
      </c>
      <c r="BC12" s="1">
        <f>LARGE($O$8:U12,1)</f>
        <v>0</v>
      </c>
      <c r="BD12" s="1">
        <f>LARGE($O$8:V12,1)</f>
        <v>0</v>
      </c>
      <c r="BE12" s="1">
        <f>LARGE($O$8:W12,1)</f>
        <v>0</v>
      </c>
      <c r="BF12" s="1">
        <f>LARGE($O$8:X12,1)</f>
        <v>0</v>
      </c>
      <c r="BG12" s="1">
        <f>LARGE($O$8:Y12,1)</f>
        <v>0</v>
      </c>
      <c r="BH12" s="1">
        <f>IFERROR(IF(BX12&gt;=1,(IF(EMP!AM10="YES",1,2)),0),0)</f>
        <v>0</v>
      </c>
      <c r="BI12" s="1">
        <f>IFERROR(IF(BX12&gt;=1,(IF(BH12=1,1,IF(BH12=2,VLOOKUP(EMP!AL10,EMP!$H$2:$K$4,4,0),0))),0),0)</f>
        <v>0</v>
      </c>
      <c r="BJ12" s="1">
        <f>IFERROR(IF(BX12&gt;=1,VLOOKUP(EMP!AL10,EMP!$H$1:$K$5,2,0),0),0)</f>
        <v>0</v>
      </c>
      <c r="BK12" s="1">
        <f>IFERROR(IF(BX12&gt;=1,VLOOKUP(EMP!AL10,EMP!$H$1:$K$5,3,0),0),0)</f>
        <v>0</v>
      </c>
      <c r="BX12" s="165">
        <f>EMP!O10</f>
        <v>0</v>
      </c>
      <c r="BY12" s="166">
        <f>EMP!P10</f>
        <v>0</v>
      </c>
      <c r="BZ12" s="165">
        <f>EMP!Q10</f>
        <v>0</v>
      </c>
      <c r="CA12" s="185">
        <f t="shared" si="112"/>
        <v>0</v>
      </c>
      <c r="CB12" s="185">
        <f t="shared" si="113"/>
        <v>0</v>
      </c>
      <c r="CC12" s="185">
        <f t="shared" si="114"/>
        <v>0</v>
      </c>
      <c r="CD12" s="185">
        <f t="shared" si="115"/>
        <v>0</v>
      </c>
      <c r="CE12" s="185">
        <f t="shared" si="116"/>
        <v>0</v>
      </c>
      <c r="CF12" s="185">
        <f t="shared" si="117"/>
        <v>0</v>
      </c>
      <c r="CG12" s="185">
        <f t="shared" si="118"/>
        <v>0</v>
      </c>
      <c r="CH12" s="185">
        <f t="shared" si="119"/>
        <v>0</v>
      </c>
      <c r="CI12" s="185">
        <f t="shared" si="120"/>
        <v>0</v>
      </c>
      <c r="CJ12" s="185">
        <f t="shared" si="121"/>
        <v>0</v>
      </c>
      <c r="CK12" s="185">
        <f t="shared" si="122"/>
        <v>0</v>
      </c>
      <c r="CL12" s="185">
        <f t="shared" si="123"/>
        <v>0</v>
      </c>
      <c r="CM12" s="193"/>
      <c r="CN12" s="193"/>
      <c r="CO12" s="193"/>
      <c r="CP12" s="193"/>
      <c r="CQ12" s="193"/>
      <c r="CR12" s="193"/>
      <c r="CS12" s="193"/>
      <c r="CT12" s="193"/>
      <c r="CU12" s="193"/>
      <c r="CV12" s="193"/>
      <c r="CW12" s="193"/>
      <c r="CX12" s="193"/>
      <c r="CY12" s="112">
        <f t="shared" si="124"/>
        <v>0</v>
      </c>
      <c r="CZ12" s="112">
        <f t="shared" si="125"/>
        <v>0</v>
      </c>
      <c r="DA12" s="112">
        <f t="shared" si="126"/>
        <v>0</v>
      </c>
      <c r="DB12" s="112">
        <f t="shared" si="127"/>
        <v>0</v>
      </c>
      <c r="DC12" s="112">
        <f t="shared" si="128"/>
        <v>0</v>
      </c>
      <c r="DD12" s="112">
        <f t="shared" si="129"/>
        <v>0</v>
      </c>
      <c r="DE12" s="112">
        <f t="shared" si="130"/>
        <v>0</v>
      </c>
      <c r="DF12" s="112">
        <f t="shared" si="131"/>
        <v>0</v>
      </c>
      <c r="DG12" s="112">
        <f t="shared" si="132"/>
        <v>0</v>
      </c>
      <c r="DH12" s="112">
        <f t="shared" si="133"/>
        <v>0</v>
      </c>
      <c r="DI12" s="112">
        <f t="shared" si="134"/>
        <v>0</v>
      </c>
      <c r="DJ12" s="112">
        <f t="shared" si="135"/>
        <v>0</v>
      </c>
      <c r="DK12" s="194"/>
      <c r="DL12" s="194"/>
      <c r="DM12" s="194"/>
      <c r="DN12" s="194"/>
      <c r="DO12" s="194"/>
      <c r="DP12" s="194"/>
      <c r="DQ12" s="194"/>
      <c r="DR12" s="194"/>
      <c r="DS12" s="194"/>
      <c r="DT12" s="194"/>
      <c r="DU12" s="194"/>
      <c r="DV12" s="194"/>
      <c r="DW12" s="112">
        <f t="shared" si="136"/>
        <v>0</v>
      </c>
      <c r="DX12" s="112">
        <f t="shared" si="137"/>
        <v>0</v>
      </c>
      <c r="DY12" s="112">
        <f t="shared" si="138"/>
        <v>0</v>
      </c>
      <c r="DZ12" s="112">
        <f t="shared" si="139"/>
        <v>0</v>
      </c>
      <c r="EA12" s="112">
        <f t="shared" si="140"/>
        <v>0</v>
      </c>
      <c r="EB12" s="112">
        <f t="shared" si="141"/>
        <v>0</v>
      </c>
      <c r="EC12" s="112">
        <f t="shared" si="142"/>
        <v>0</v>
      </c>
      <c r="ED12" s="112">
        <f t="shared" si="143"/>
        <v>0</v>
      </c>
      <c r="EE12" s="112">
        <f t="shared" si="144"/>
        <v>0</v>
      </c>
      <c r="EF12" s="112">
        <f t="shared" si="145"/>
        <v>0</v>
      </c>
      <c r="EG12" s="112">
        <f t="shared" si="146"/>
        <v>0</v>
      </c>
      <c r="EH12" s="112">
        <f t="shared" si="147"/>
        <v>0</v>
      </c>
      <c r="EI12" s="195"/>
      <c r="EJ12" s="195"/>
      <c r="EK12" s="195"/>
      <c r="EL12" s="195"/>
      <c r="EM12" s="195"/>
      <c r="EN12" s="195"/>
      <c r="EO12" s="195"/>
      <c r="EP12" s="195"/>
      <c r="EQ12" s="195"/>
      <c r="ER12" s="195"/>
      <c r="ES12" s="195"/>
      <c r="ET12" s="195"/>
      <c r="EU12" s="196"/>
      <c r="EV12" s="196">
        <f t="shared" si="148"/>
        <v>0</v>
      </c>
      <c r="EW12" s="196">
        <f t="shared" si="149"/>
        <v>0</v>
      </c>
      <c r="EX12" s="196">
        <f t="shared" si="150"/>
        <v>0</v>
      </c>
      <c r="EY12" s="196">
        <f t="shared" si="151"/>
        <v>0</v>
      </c>
      <c r="EZ12" s="196">
        <f t="shared" si="152"/>
        <v>0</v>
      </c>
      <c r="FA12" s="196">
        <f t="shared" si="153"/>
        <v>0</v>
      </c>
      <c r="FB12" s="196">
        <f t="shared" si="154"/>
        <v>0</v>
      </c>
      <c r="FC12" s="196">
        <f t="shared" si="155"/>
        <v>0</v>
      </c>
      <c r="FD12" s="196">
        <f t="shared" si="156"/>
        <v>0</v>
      </c>
      <c r="FE12" s="196">
        <f t="shared" si="157"/>
        <v>0</v>
      </c>
      <c r="FF12" s="196">
        <f t="shared" si="158"/>
        <v>0</v>
      </c>
      <c r="FG12" s="197"/>
      <c r="FH12" s="197">
        <f t="shared" si="159"/>
        <v>0</v>
      </c>
      <c r="FI12" s="197">
        <f t="shared" si="160"/>
        <v>0</v>
      </c>
      <c r="FJ12" s="197">
        <f t="shared" si="161"/>
        <v>0</v>
      </c>
      <c r="FK12" s="197">
        <f t="shared" si="162"/>
        <v>0</v>
      </c>
      <c r="FL12" s="197">
        <f t="shared" si="163"/>
        <v>0</v>
      </c>
      <c r="FM12" s="197">
        <f t="shared" si="164"/>
        <v>0</v>
      </c>
      <c r="FN12" s="197">
        <f t="shared" si="165"/>
        <v>0</v>
      </c>
      <c r="FO12" s="197">
        <f t="shared" si="166"/>
        <v>0</v>
      </c>
      <c r="FP12" s="197">
        <f t="shared" si="167"/>
        <v>0</v>
      </c>
      <c r="FQ12" s="197">
        <f t="shared" si="168"/>
        <v>0</v>
      </c>
      <c r="FR12" s="197">
        <f t="shared" si="169"/>
        <v>0</v>
      </c>
      <c r="FS12" s="195"/>
      <c r="FT12" s="195"/>
      <c r="FU12" s="198"/>
      <c r="FV12" s="198"/>
      <c r="FW12" s="199"/>
      <c r="FX12" s="199"/>
      <c r="FY12" s="196"/>
      <c r="FZ12" s="196"/>
      <c r="GA12" s="127">
        <f t="shared" si="170"/>
        <v>0</v>
      </c>
      <c r="GB12" s="127">
        <f t="shared" si="171"/>
        <v>0</v>
      </c>
      <c r="GC12" s="127">
        <f t="shared" si="172"/>
        <v>0</v>
      </c>
      <c r="GD12" s="127">
        <f t="shared" si="173"/>
        <v>0</v>
      </c>
      <c r="GE12" s="127">
        <f t="shared" si="174"/>
        <v>0</v>
      </c>
      <c r="GF12" s="127">
        <f t="shared" si="175"/>
        <v>0</v>
      </c>
      <c r="GG12" s="127">
        <f t="shared" si="176"/>
        <v>0</v>
      </c>
      <c r="GH12" s="127">
        <f t="shared" si="177"/>
        <v>0</v>
      </c>
      <c r="GI12" s="127">
        <f t="shared" si="178"/>
        <v>0</v>
      </c>
      <c r="GJ12" s="127">
        <f t="shared" si="179"/>
        <v>0</v>
      </c>
      <c r="GK12" s="127">
        <f t="shared" si="180"/>
        <v>0</v>
      </c>
      <c r="GL12" s="127">
        <f t="shared" si="181"/>
        <v>0</v>
      </c>
      <c r="GM12" s="127">
        <f t="shared" si="182"/>
        <v>0</v>
      </c>
      <c r="GN12" s="127">
        <f t="shared" si="183"/>
        <v>0</v>
      </c>
      <c r="GO12" s="127">
        <f t="shared" si="184"/>
        <v>0</v>
      </c>
      <c r="GP12" s="127">
        <f t="shared" si="185"/>
        <v>0</v>
      </c>
      <c r="GQ12" s="127">
        <f t="shared" si="186"/>
        <v>0</v>
      </c>
      <c r="GR12" s="127">
        <f t="shared" si="187"/>
        <v>0</v>
      </c>
      <c r="GS12" s="127">
        <f t="shared" si="188"/>
        <v>0</v>
      </c>
      <c r="GT12" s="127">
        <f t="shared" si="189"/>
        <v>0</v>
      </c>
      <c r="GU12" s="127">
        <f t="shared" si="190"/>
        <v>0</v>
      </c>
      <c r="GV12" s="127">
        <f t="shared" si="191"/>
        <v>0</v>
      </c>
      <c r="GW12" s="127">
        <f t="shared" si="192"/>
        <v>0</v>
      </c>
      <c r="GX12" s="127">
        <f t="shared" si="193"/>
        <v>0</v>
      </c>
      <c r="GY12" s="127">
        <f t="shared" si="194"/>
        <v>0</v>
      </c>
      <c r="GZ12" s="127">
        <f t="shared" si="195"/>
        <v>0</v>
      </c>
      <c r="HA12" s="127">
        <f t="shared" si="196"/>
        <v>0</v>
      </c>
      <c r="HB12" s="127">
        <f t="shared" si="197"/>
        <v>0</v>
      </c>
      <c r="HC12" s="127">
        <f t="shared" si="198"/>
        <v>0</v>
      </c>
      <c r="HD12" s="127">
        <f t="shared" si="199"/>
        <v>0</v>
      </c>
      <c r="HE12" s="127">
        <f t="shared" si="200"/>
        <v>0</v>
      </c>
      <c r="HF12" s="127">
        <f t="shared" si="201"/>
        <v>0</v>
      </c>
      <c r="HG12" s="127">
        <f t="shared" si="202"/>
        <v>0</v>
      </c>
      <c r="HH12" s="127">
        <f t="shared" si="203"/>
        <v>0</v>
      </c>
      <c r="HI12" s="127">
        <f t="shared" si="204"/>
        <v>0</v>
      </c>
      <c r="HJ12" s="127">
        <f t="shared" si="205"/>
        <v>0</v>
      </c>
      <c r="HK12" s="127">
        <f t="shared" si="206"/>
        <v>0</v>
      </c>
      <c r="HL12" s="127">
        <f t="shared" si="207"/>
        <v>0</v>
      </c>
      <c r="HM12" s="127">
        <f t="shared" si="208"/>
        <v>0</v>
      </c>
      <c r="HN12" s="127">
        <f t="shared" si="209"/>
        <v>0</v>
      </c>
      <c r="HO12" s="127">
        <f t="shared" si="210"/>
        <v>0</v>
      </c>
      <c r="HP12" s="127">
        <f t="shared" si="211"/>
        <v>0</v>
      </c>
      <c r="HQ12" s="127">
        <f t="shared" si="212"/>
        <v>0</v>
      </c>
      <c r="HR12" s="127">
        <f t="shared" si="213"/>
        <v>0</v>
      </c>
      <c r="HS12" s="127">
        <f t="shared" si="214"/>
        <v>0</v>
      </c>
      <c r="HT12" s="127">
        <f t="shared" si="215"/>
        <v>0</v>
      </c>
      <c r="HU12" s="127">
        <f t="shared" si="216"/>
        <v>0</v>
      </c>
      <c r="HV12" s="127">
        <f t="shared" si="217"/>
        <v>0</v>
      </c>
      <c r="HW12" s="127">
        <f t="shared" si="218"/>
        <v>0</v>
      </c>
      <c r="HX12" s="127">
        <f t="shared" si="219"/>
        <v>0</v>
      </c>
      <c r="HY12" s="127">
        <f t="shared" si="220"/>
        <v>0</v>
      </c>
      <c r="HZ12" s="127">
        <f t="shared" si="221"/>
        <v>0</v>
      </c>
      <c r="IA12" s="127">
        <f t="shared" si="222"/>
        <v>0</v>
      </c>
      <c r="IB12" s="127">
        <f t="shared" si="223"/>
        <v>0</v>
      </c>
      <c r="IC12" s="127">
        <f t="shared" si="224"/>
        <v>0</v>
      </c>
      <c r="ID12" s="127">
        <f t="shared" si="225"/>
        <v>0</v>
      </c>
      <c r="IE12" s="127">
        <f t="shared" si="226"/>
        <v>0</v>
      </c>
      <c r="IF12" s="127">
        <f t="shared" si="227"/>
        <v>0</v>
      </c>
      <c r="IG12" s="127">
        <f t="shared" si="228"/>
        <v>0</v>
      </c>
      <c r="IH12" s="127">
        <f t="shared" si="229"/>
        <v>0</v>
      </c>
      <c r="II12" s="127">
        <f t="shared" si="230"/>
        <v>0</v>
      </c>
      <c r="IJ12" s="127">
        <f t="shared" si="231"/>
        <v>0</v>
      </c>
      <c r="IK12" s="127">
        <f t="shared" si="232"/>
        <v>0</v>
      </c>
      <c r="IL12" s="127">
        <f t="shared" si="233"/>
        <v>0</v>
      </c>
      <c r="IM12" s="127">
        <f t="shared" si="234"/>
        <v>0</v>
      </c>
      <c r="IN12" s="127">
        <f t="shared" si="235"/>
        <v>0</v>
      </c>
      <c r="IO12" s="127">
        <f t="shared" si="236"/>
        <v>0</v>
      </c>
      <c r="IP12" s="127">
        <f t="shared" si="237"/>
        <v>0</v>
      </c>
      <c r="IQ12" s="127">
        <f t="shared" si="238"/>
        <v>0</v>
      </c>
      <c r="IR12" s="127">
        <f t="shared" si="239"/>
        <v>0</v>
      </c>
      <c r="IS12" s="127">
        <f t="shared" si="240"/>
        <v>0</v>
      </c>
      <c r="IT12" s="127">
        <f t="shared" si="241"/>
        <v>0</v>
      </c>
      <c r="IU12" s="127">
        <f t="shared" si="242"/>
        <v>0</v>
      </c>
      <c r="IV12" s="1">
        <f>IFERROR(IF($BX12&gt;=1,SUMIFS(ARR!K$8:K$607,ARR!$I$8:$I$607,$BZ12),0),0)</f>
        <v>0</v>
      </c>
      <c r="IW12" s="1">
        <f>IFERROR(IF($BX12&gt;=1,SUMIFS(ARR!L$8:L$607,ARR!$I$8:$I$607,$BZ12),0),0)</f>
        <v>0</v>
      </c>
      <c r="IX12" s="1">
        <f>IFERROR(IF($BX12&gt;=1,SUMIFS(ARR!M$8:M$607,ARR!$I$8:$I$607,$BZ12),0),0)</f>
        <v>0</v>
      </c>
      <c r="IY12" s="1">
        <f>IFERROR(IF($BX12&gt;=1,SUMIFS(ARR!N$8:N$607,ARR!$I$8:$I$607,$BZ12),0),0)</f>
        <v>0</v>
      </c>
      <c r="IZ12" s="1">
        <f t="shared" si="243"/>
        <v>0</v>
      </c>
    </row>
    <row r="13" spans="1:260" ht="18" customHeight="1" x14ac:dyDescent="0.25">
      <c r="A13" s="1">
        <f>IFERROR(IF(BX13&gt;=1,VLOOKUP(EMP!Y11,EMP!$B$2:$E$3,4,0),0),0)</f>
        <v>0</v>
      </c>
      <c r="B13" s="1">
        <f>IFERROR(IF(BX13&gt;=1,VLOOKUP(EMP!Z11,EMP!$D$2:$E$3,2,0),0),0)</f>
        <v>0</v>
      </c>
      <c r="C13" s="1">
        <f>IFERROR(IF(BX13&gt;=1,VLOOKUP(EMP!AC11,EMP!$B$6:$C$17,2,0),0),0)</f>
        <v>0</v>
      </c>
      <c r="D13" s="1">
        <f>IFERROR(IF(BX13&gt;=1,VLOOKUP(EMP!AA11,EMP!$E$6:$M$29,9,0),0),0)</f>
        <v>0</v>
      </c>
      <c r="E13" s="1">
        <f>IFERROR(IF(BX13&gt;=1,(IF(EMP!AE11&gt;=1,VLOOKUP(EMP!AF11,EMP!$B$6:$C$17,2,0),0)),0),0)</f>
        <v>0</v>
      </c>
      <c r="F13" s="1">
        <f>IFERROR(IF(BX13&gt;=1,(IF(EMP!AG11=EMP!$F$3,(IF(EMP!AH11&gt;=1,EMP!AH11,0)),0)),0),0)</f>
        <v>0</v>
      </c>
      <c r="G13" s="1">
        <f>IFERROR(IF(BX13&gt;=1,(IF(EMP!AI11=EMP!$F$3,VLOOKUP(EMP!AJ11,EMP!$B$6:$C$17,2,0),0)),0),0)</f>
        <v>0</v>
      </c>
      <c r="H13" s="1">
        <f>IFERROR(IF(BX13&gt;=1,(IF(EMP!AK11=EMP!$F$3,EMP!#REF!,0)),0),0)</f>
        <v>0</v>
      </c>
      <c r="I13" s="1">
        <f>IFERROR(IF(BX13&gt;=1,(IF(EMP!AM11="YES",1,2)),0),0)</f>
        <v>0</v>
      </c>
      <c r="J13" s="1">
        <f>IFERROR(IF(BX13&gt;=1,(IF(I13=1,31,IF(I13=2,(IF(D13&gt;=5,VLOOKUP(EMP!AL11,EMP!$H$1:$K$5,4,0),IF(D13&gt;=1,31,0))),0))),0),0)</f>
        <v>0</v>
      </c>
      <c r="K13" s="1">
        <f>EMP!AB11</f>
        <v>0</v>
      </c>
      <c r="L13" s="1">
        <f>EMP!AD11</f>
        <v>0</v>
      </c>
      <c r="M13" s="1">
        <f>EMP!AE11</f>
        <v>0</v>
      </c>
      <c r="N13" s="1">
        <f t="shared" si="76"/>
        <v>0</v>
      </c>
      <c r="O13" s="1">
        <f t="shared" si="77"/>
        <v>0</v>
      </c>
      <c r="P13" s="1">
        <f t="shared" si="78"/>
        <v>0</v>
      </c>
      <c r="Q13" s="1">
        <f t="shared" si="79"/>
        <v>0</v>
      </c>
      <c r="R13" s="1">
        <f t="shared" si="80"/>
        <v>0</v>
      </c>
      <c r="S13" s="1">
        <f t="shared" si="81"/>
        <v>0</v>
      </c>
      <c r="T13" s="1">
        <f t="shared" si="82"/>
        <v>0</v>
      </c>
      <c r="U13" s="1">
        <f t="shared" si="83"/>
        <v>0</v>
      </c>
      <c r="V13" s="1">
        <f t="shared" si="84"/>
        <v>0</v>
      </c>
      <c r="W13" s="1">
        <f t="shared" si="85"/>
        <v>0</v>
      </c>
      <c r="X13" s="1">
        <f t="shared" si="86"/>
        <v>0</v>
      </c>
      <c r="Y13" s="1">
        <f t="shared" si="87"/>
        <v>0</v>
      </c>
      <c r="Z13" s="1">
        <f t="shared" si="88"/>
        <v>0</v>
      </c>
      <c r="AA13" s="1">
        <f t="shared" si="89"/>
        <v>0</v>
      </c>
      <c r="AB13" s="1">
        <f t="shared" si="90"/>
        <v>0</v>
      </c>
      <c r="AC13" s="1">
        <f t="shared" si="91"/>
        <v>0</v>
      </c>
      <c r="AD13" s="1">
        <f t="shared" si="92"/>
        <v>0</v>
      </c>
      <c r="AE13" s="1">
        <f t="shared" si="93"/>
        <v>0</v>
      </c>
      <c r="AF13" s="1">
        <f t="shared" si="94"/>
        <v>0</v>
      </c>
      <c r="AG13" s="1">
        <f t="shared" si="95"/>
        <v>0</v>
      </c>
      <c r="AH13" s="1">
        <f t="shared" si="96"/>
        <v>0</v>
      </c>
      <c r="AI13" s="1">
        <f t="shared" si="97"/>
        <v>0</v>
      </c>
      <c r="AJ13" s="1">
        <f t="shared" si="98"/>
        <v>0</v>
      </c>
      <c r="AK13" s="1">
        <f t="shared" si="99"/>
        <v>0</v>
      </c>
      <c r="AL13" s="1">
        <f t="shared" si="100"/>
        <v>0</v>
      </c>
      <c r="AM13" s="1">
        <f t="shared" si="101"/>
        <v>0</v>
      </c>
      <c r="AN13" s="1">
        <f t="shared" si="102"/>
        <v>0</v>
      </c>
      <c r="AO13" s="1">
        <f t="shared" si="103"/>
        <v>0</v>
      </c>
      <c r="AP13" s="1">
        <f t="shared" si="104"/>
        <v>0</v>
      </c>
      <c r="AQ13" s="1">
        <f t="shared" si="105"/>
        <v>0</v>
      </c>
      <c r="AR13" s="1">
        <f t="shared" si="106"/>
        <v>0</v>
      </c>
      <c r="AS13" s="1">
        <f t="shared" si="107"/>
        <v>0</v>
      </c>
      <c r="AT13" s="1">
        <f t="shared" si="108"/>
        <v>0</v>
      </c>
      <c r="AU13" s="1">
        <f t="shared" si="109"/>
        <v>0</v>
      </c>
      <c r="AV13" s="1">
        <f t="shared" si="110"/>
        <v>0</v>
      </c>
      <c r="AW13" s="1">
        <f t="shared" si="111"/>
        <v>0</v>
      </c>
      <c r="AX13" s="1">
        <f>LARGE($O$8:P13,1)</f>
        <v>0</v>
      </c>
      <c r="AY13" s="1">
        <f>LARGE($O$8:Q13,1)</f>
        <v>0</v>
      </c>
      <c r="AZ13" s="1">
        <f>LARGE($O$8:R13,1)</f>
        <v>0</v>
      </c>
      <c r="BA13" s="1">
        <f>LARGE($O$8:S13,1)</f>
        <v>0</v>
      </c>
      <c r="BB13" s="1">
        <f>LARGE($O$8:T13,1)</f>
        <v>0</v>
      </c>
      <c r="BC13" s="1">
        <f>LARGE($O$8:U13,1)</f>
        <v>0</v>
      </c>
      <c r="BD13" s="1">
        <f>LARGE($O$8:V13,1)</f>
        <v>0</v>
      </c>
      <c r="BE13" s="1">
        <f>LARGE($O$8:W13,1)</f>
        <v>0</v>
      </c>
      <c r="BF13" s="1">
        <f>LARGE($O$8:X13,1)</f>
        <v>0</v>
      </c>
      <c r="BG13" s="1">
        <f>LARGE($O$8:Y13,1)</f>
        <v>0</v>
      </c>
      <c r="BH13" s="1">
        <f>IFERROR(IF(BX13&gt;=1,(IF(EMP!AM11="YES",1,2)),0),0)</f>
        <v>0</v>
      </c>
      <c r="BI13" s="1">
        <f>IFERROR(IF(BX13&gt;=1,(IF(BH13=1,1,IF(BH13=2,VLOOKUP(EMP!AL11,EMP!$H$2:$K$4,4,0),0))),0),0)</f>
        <v>0</v>
      </c>
      <c r="BJ13" s="1">
        <f>IFERROR(IF(BX13&gt;=1,VLOOKUP(EMP!AL11,EMP!$H$1:$K$5,2,0),0),0)</f>
        <v>0</v>
      </c>
      <c r="BK13" s="1">
        <f>IFERROR(IF(BX13&gt;=1,VLOOKUP(EMP!AL11,EMP!$H$1:$K$5,3,0),0),0)</f>
        <v>0</v>
      </c>
      <c r="BX13" s="165">
        <f>EMP!O11</f>
        <v>0</v>
      </c>
      <c r="BY13" s="166">
        <f>EMP!P11</f>
        <v>0</v>
      </c>
      <c r="BZ13" s="165">
        <f>EMP!Q11</f>
        <v>0</v>
      </c>
      <c r="CA13" s="185">
        <f t="shared" si="112"/>
        <v>0</v>
      </c>
      <c r="CB13" s="185">
        <f t="shared" si="113"/>
        <v>0</v>
      </c>
      <c r="CC13" s="185">
        <f t="shared" si="114"/>
        <v>0</v>
      </c>
      <c r="CD13" s="185">
        <f t="shared" si="115"/>
        <v>0</v>
      </c>
      <c r="CE13" s="185">
        <f t="shared" si="116"/>
        <v>0</v>
      </c>
      <c r="CF13" s="185">
        <f t="shared" si="117"/>
        <v>0</v>
      </c>
      <c r="CG13" s="185">
        <f t="shared" si="118"/>
        <v>0</v>
      </c>
      <c r="CH13" s="185">
        <f t="shared" si="119"/>
        <v>0</v>
      </c>
      <c r="CI13" s="185">
        <f t="shared" si="120"/>
        <v>0</v>
      </c>
      <c r="CJ13" s="185">
        <f t="shared" si="121"/>
        <v>0</v>
      </c>
      <c r="CK13" s="185">
        <f t="shared" si="122"/>
        <v>0</v>
      </c>
      <c r="CL13" s="185">
        <f t="shared" si="123"/>
        <v>0</v>
      </c>
      <c r="CM13" s="193"/>
      <c r="CN13" s="193"/>
      <c r="CO13" s="193"/>
      <c r="CP13" s="193"/>
      <c r="CQ13" s="193"/>
      <c r="CR13" s="193"/>
      <c r="CS13" s="193"/>
      <c r="CT13" s="193"/>
      <c r="CU13" s="193"/>
      <c r="CV13" s="193"/>
      <c r="CW13" s="193"/>
      <c r="CX13" s="193"/>
      <c r="CY13" s="112">
        <f t="shared" si="124"/>
        <v>0</v>
      </c>
      <c r="CZ13" s="112">
        <f t="shared" si="125"/>
        <v>0</v>
      </c>
      <c r="DA13" s="112">
        <f t="shared" si="126"/>
        <v>0</v>
      </c>
      <c r="DB13" s="112">
        <f t="shared" si="127"/>
        <v>0</v>
      </c>
      <c r="DC13" s="112">
        <f t="shared" si="128"/>
        <v>0</v>
      </c>
      <c r="DD13" s="112">
        <f t="shared" si="129"/>
        <v>0</v>
      </c>
      <c r="DE13" s="112">
        <f t="shared" si="130"/>
        <v>0</v>
      </c>
      <c r="DF13" s="112">
        <f t="shared" si="131"/>
        <v>0</v>
      </c>
      <c r="DG13" s="112">
        <f t="shared" si="132"/>
        <v>0</v>
      </c>
      <c r="DH13" s="112">
        <f t="shared" si="133"/>
        <v>0</v>
      </c>
      <c r="DI13" s="112">
        <f t="shared" si="134"/>
        <v>0</v>
      </c>
      <c r="DJ13" s="112">
        <f t="shared" si="135"/>
        <v>0</v>
      </c>
      <c r="DK13" s="194"/>
      <c r="DL13" s="194"/>
      <c r="DM13" s="194"/>
      <c r="DN13" s="194"/>
      <c r="DO13" s="194"/>
      <c r="DP13" s="194"/>
      <c r="DQ13" s="194"/>
      <c r="DR13" s="194"/>
      <c r="DS13" s="194"/>
      <c r="DT13" s="194"/>
      <c r="DU13" s="194"/>
      <c r="DV13" s="194"/>
      <c r="DW13" s="112">
        <f t="shared" si="136"/>
        <v>0</v>
      </c>
      <c r="DX13" s="112">
        <f t="shared" si="137"/>
        <v>0</v>
      </c>
      <c r="DY13" s="112">
        <f t="shared" si="138"/>
        <v>0</v>
      </c>
      <c r="DZ13" s="112">
        <f t="shared" si="139"/>
        <v>0</v>
      </c>
      <c r="EA13" s="112">
        <f t="shared" si="140"/>
        <v>0</v>
      </c>
      <c r="EB13" s="112">
        <f t="shared" si="141"/>
        <v>0</v>
      </c>
      <c r="EC13" s="112">
        <f t="shared" si="142"/>
        <v>0</v>
      </c>
      <c r="ED13" s="112">
        <f t="shared" si="143"/>
        <v>0</v>
      </c>
      <c r="EE13" s="112">
        <f t="shared" si="144"/>
        <v>0</v>
      </c>
      <c r="EF13" s="112">
        <f t="shared" si="145"/>
        <v>0</v>
      </c>
      <c r="EG13" s="112">
        <f t="shared" si="146"/>
        <v>0</v>
      </c>
      <c r="EH13" s="112">
        <f t="shared" si="147"/>
        <v>0</v>
      </c>
      <c r="EI13" s="195"/>
      <c r="EJ13" s="195"/>
      <c r="EK13" s="195"/>
      <c r="EL13" s="195"/>
      <c r="EM13" s="195"/>
      <c r="EN13" s="195"/>
      <c r="EO13" s="195"/>
      <c r="EP13" s="195"/>
      <c r="EQ13" s="195"/>
      <c r="ER13" s="195"/>
      <c r="ES13" s="195"/>
      <c r="ET13" s="195"/>
      <c r="EU13" s="196"/>
      <c r="EV13" s="196">
        <f t="shared" si="148"/>
        <v>0</v>
      </c>
      <c r="EW13" s="196">
        <f t="shared" si="149"/>
        <v>0</v>
      </c>
      <c r="EX13" s="196">
        <f t="shared" si="150"/>
        <v>0</v>
      </c>
      <c r="EY13" s="196">
        <f t="shared" si="151"/>
        <v>0</v>
      </c>
      <c r="EZ13" s="196">
        <f t="shared" si="152"/>
        <v>0</v>
      </c>
      <c r="FA13" s="196">
        <f t="shared" si="153"/>
        <v>0</v>
      </c>
      <c r="FB13" s="196">
        <f t="shared" si="154"/>
        <v>0</v>
      </c>
      <c r="FC13" s="196">
        <f t="shared" si="155"/>
        <v>0</v>
      </c>
      <c r="FD13" s="196">
        <f t="shared" si="156"/>
        <v>0</v>
      </c>
      <c r="FE13" s="196">
        <f t="shared" si="157"/>
        <v>0</v>
      </c>
      <c r="FF13" s="196">
        <f t="shared" si="158"/>
        <v>0</v>
      </c>
      <c r="FG13" s="197"/>
      <c r="FH13" s="197">
        <f t="shared" si="159"/>
        <v>0</v>
      </c>
      <c r="FI13" s="197">
        <f t="shared" si="160"/>
        <v>0</v>
      </c>
      <c r="FJ13" s="197">
        <f t="shared" si="161"/>
        <v>0</v>
      </c>
      <c r="FK13" s="197">
        <f t="shared" si="162"/>
        <v>0</v>
      </c>
      <c r="FL13" s="197">
        <f t="shared" si="163"/>
        <v>0</v>
      </c>
      <c r="FM13" s="197">
        <f t="shared" si="164"/>
        <v>0</v>
      </c>
      <c r="FN13" s="197">
        <f t="shared" si="165"/>
        <v>0</v>
      </c>
      <c r="FO13" s="197">
        <f t="shared" si="166"/>
        <v>0</v>
      </c>
      <c r="FP13" s="197">
        <f t="shared" si="167"/>
        <v>0</v>
      </c>
      <c r="FQ13" s="197">
        <f t="shared" si="168"/>
        <v>0</v>
      </c>
      <c r="FR13" s="197">
        <f t="shared" si="169"/>
        <v>0</v>
      </c>
      <c r="FS13" s="195"/>
      <c r="FT13" s="195"/>
      <c r="FU13" s="198"/>
      <c r="FV13" s="198"/>
      <c r="FW13" s="199"/>
      <c r="FX13" s="199"/>
      <c r="FY13" s="196"/>
      <c r="FZ13" s="196"/>
      <c r="GA13" s="127">
        <f t="shared" si="170"/>
        <v>0</v>
      </c>
      <c r="GB13" s="127">
        <f t="shared" si="171"/>
        <v>0</v>
      </c>
      <c r="GC13" s="127">
        <f t="shared" si="172"/>
        <v>0</v>
      </c>
      <c r="GD13" s="127">
        <f t="shared" si="173"/>
        <v>0</v>
      </c>
      <c r="GE13" s="127">
        <f t="shared" si="174"/>
        <v>0</v>
      </c>
      <c r="GF13" s="127">
        <f t="shared" si="175"/>
        <v>0</v>
      </c>
      <c r="GG13" s="127">
        <f t="shared" si="176"/>
        <v>0</v>
      </c>
      <c r="GH13" s="127">
        <f t="shared" si="177"/>
        <v>0</v>
      </c>
      <c r="GI13" s="127">
        <f t="shared" si="178"/>
        <v>0</v>
      </c>
      <c r="GJ13" s="127">
        <f t="shared" si="179"/>
        <v>0</v>
      </c>
      <c r="GK13" s="127">
        <f t="shared" si="180"/>
        <v>0</v>
      </c>
      <c r="GL13" s="127">
        <f t="shared" si="181"/>
        <v>0</v>
      </c>
      <c r="GM13" s="127">
        <f t="shared" si="182"/>
        <v>0</v>
      </c>
      <c r="GN13" s="127">
        <f t="shared" si="183"/>
        <v>0</v>
      </c>
      <c r="GO13" s="127">
        <f t="shared" si="184"/>
        <v>0</v>
      </c>
      <c r="GP13" s="127">
        <f t="shared" si="185"/>
        <v>0</v>
      </c>
      <c r="GQ13" s="127">
        <f t="shared" si="186"/>
        <v>0</v>
      </c>
      <c r="GR13" s="127">
        <f t="shared" si="187"/>
        <v>0</v>
      </c>
      <c r="GS13" s="127">
        <f t="shared" si="188"/>
        <v>0</v>
      </c>
      <c r="GT13" s="127">
        <f t="shared" si="189"/>
        <v>0</v>
      </c>
      <c r="GU13" s="127">
        <f t="shared" si="190"/>
        <v>0</v>
      </c>
      <c r="GV13" s="127">
        <f t="shared" si="191"/>
        <v>0</v>
      </c>
      <c r="GW13" s="127">
        <f t="shared" si="192"/>
        <v>0</v>
      </c>
      <c r="GX13" s="127">
        <f t="shared" si="193"/>
        <v>0</v>
      </c>
      <c r="GY13" s="127">
        <f t="shared" si="194"/>
        <v>0</v>
      </c>
      <c r="GZ13" s="127">
        <f t="shared" si="195"/>
        <v>0</v>
      </c>
      <c r="HA13" s="127">
        <f t="shared" si="196"/>
        <v>0</v>
      </c>
      <c r="HB13" s="127">
        <f t="shared" si="197"/>
        <v>0</v>
      </c>
      <c r="HC13" s="127">
        <f t="shared" si="198"/>
        <v>0</v>
      </c>
      <c r="HD13" s="127">
        <f t="shared" si="199"/>
        <v>0</v>
      </c>
      <c r="HE13" s="127">
        <f t="shared" si="200"/>
        <v>0</v>
      </c>
      <c r="HF13" s="127">
        <f t="shared" si="201"/>
        <v>0</v>
      </c>
      <c r="HG13" s="127">
        <f t="shared" si="202"/>
        <v>0</v>
      </c>
      <c r="HH13" s="127">
        <f t="shared" si="203"/>
        <v>0</v>
      </c>
      <c r="HI13" s="127">
        <f t="shared" si="204"/>
        <v>0</v>
      </c>
      <c r="HJ13" s="127">
        <f t="shared" si="205"/>
        <v>0</v>
      </c>
      <c r="HK13" s="127">
        <f t="shared" si="206"/>
        <v>0</v>
      </c>
      <c r="HL13" s="127">
        <f t="shared" si="207"/>
        <v>0</v>
      </c>
      <c r="HM13" s="127">
        <f t="shared" si="208"/>
        <v>0</v>
      </c>
      <c r="HN13" s="127">
        <f t="shared" si="209"/>
        <v>0</v>
      </c>
      <c r="HO13" s="127">
        <f t="shared" si="210"/>
        <v>0</v>
      </c>
      <c r="HP13" s="127">
        <f t="shared" si="211"/>
        <v>0</v>
      </c>
      <c r="HQ13" s="127">
        <f t="shared" si="212"/>
        <v>0</v>
      </c>
      <c r="HR13" s="127">
        <f t="shared" si="213"/>
        <v>0</v>
      </c>
      <c r="HS13" s="127">
        <f t="shared" si="214"/>
        <v>0</v>
      </c>
      <c r="HT13" s="127">
        <f t="shared" si="215"/>
        <v>0</v>
      </c>
      <c r="HU13" s="127">
        <f t="shared" si="216"/>
        <v>0</v>
      </c>
      <c r="HV13" s="127">
        <f t="shared" si="217"/>
        <v>0</v>
      </c>
      <c r="HW13" s="127">
        <f t="shared" si="218"/>
        <v>0</v>
      </c>
      <c r="HX13" s="127">
        <f t="shared" si="219"/>
        <v>0</v>
      </c>
      <c r="HY13" s="127">
        <f t="shared" si="220"/>
        <v>0</v>
      </c>
      <c r="HZ13" s="127">
        <f t="shared" si="221"/>
        <v>0</v>
      </c>
      <c r="IA13" s="127">
        <f t="shared" si="222"/>
        <v>0</v>
      </c>
      <c r="IB13" s="127">
        <f t="shared" si="223"/>
        <v>0</v>
      </c>
      <c r="IC13" s="127">
        <f t="shared" si="224"/>
        <v>0</v>
      </c>
      <c r="ID13" s="127">
        <f t="shared" si="225"/>
        <v>0</v>
      </c>
      <c r="IE13" s="127">
        <f t="shared" si="226"/>
        <v>0</v>
      </c>
      <c r="IF13" s="127">
        <f t="shared" si="227"/>
        <v>0</v>
      </c>
      <c r="IG13" s="127">
        <f t="shared" si="228"/>
        <v>0</v>
      </c>
      <c r="IH13" s="127">
        <f t="shared" si="229"/>
        <v>0</v>
      </c>
      <c r="II13" s="127">
        <f t="shared" si="230"/>
        <v>0</v>
      </c>
      <c r="IJ13" s="127">
        <f t="shared" si="231"/>
        <v>0</v>
      </c>
      <c r="IK13" s="127">
        <f t="shared" si="232"/>
        <v>0</v>
      </c>
      <c r="IL13" s="127">
        <f t="shared" si="233"/>
        <v>0</v>
      </c>
      <c r="IM13" s="127">
        <f t="shared" si="234"/>
        <v>0</v>
      </c>
      <c r="IN13" s="127">
        <f t="shared" si="235"/>
        <v>0</v>
      </c>
      <c r="IO13" s="127">
        <f t="shared" si="236"/>
        <v>0</v>
      </c>
      <c r="IP13" s="127">
        <f t="shared" si="237"/>
        <v>0</v>
      </c>
      <c r="IQ13" s="127">
        <f t="shared" si="238"/>
        <v>0</v>
      </c>
      <c r="IR13" s="127">
        <f t="shared" si="239"/>
        <v>0</v>
      </c>
      <c r="IS13" s="127">
        <f t="shared" si="240"/>
        <v>0</v>
      </c>
      <c r="IT13" s="127">
        <f t="shared" si="241"/>
        <v>0</v>
      </c>
      <c r="IU13" s="127">
        <f t="shared" si="242"/>
        <v>0</v>
      </c>
      <c r="IV13" s="1">
        <f>IFERROR(IF($BX13&gt;=1,SUMIFS(ARR!K$8:K$607,ARR!$I$8:$I$607,$BZ13),0),0)</f>
        <v>0</v>
      </c>
      <c r="IW13" s="1">
        <f>IFERROR(IF($BX13&gt;=1,SUMIFS(ARR!L$8:L$607,ARR!$I$8:$I$607,$BZ13),0),0)</f>
        <v>0</v>
      </c>
      <c r="IX13" s="1">
        <f>IFERROR(IF($BX13&gt;=1,SUMIFS(ARR!M$8:M$607,ARR!$I$8:$I$607,$BZ13),0),0)</f>
        <v>0</v>
      </c>
      <c r="IY13" s="1">
        <f>IFERROR(IF($BX13&gt;=1,SUMIFS(ARR!N$8:N$607,ARR!$I$8:$I$607,$BZ13),0),0)</f>
        <v>0</v>
      </c>
      <c r="IZ13" s="1">
        <f t="shared" si="243"/>
        <v>0</v>
      </c>
    </row>
    <row r="14" spans="1:260" ht="18" customHeight="1" x14ac:dyDescent="0.25">
      <c r="A14" s="1">
        <f>IFERROR(IF(BX14&gt;=1,VLOOKUP(EMP!Y12,EMP!$B$2:$E$3,4,0),0),0)</f>
        <v>0</v>
      </c>
      <c r="B14" s="1">
        <f>IFERROR(IF(BX14&gt;=1,VLOOKUP(EMP!Z12,EMP!$D$2:$E$3,2,0),0),0)</f>
        <v>0</v>
      </c>
      <c r="C14" s="1">
        <f>IFERROR(IF(BX14&gt;=1,VLOOKUP(EMP!AC12,EMP!$B$6:$C$17,2,0),0),0)</f>
        <v>0</v>
      </c>
      <c r="D14" s="1">
        <f>IFERROR(IF(BX14&gt;=1,VLOOKUP(EMP!AA12,EMP!$E$6:$M$29,9,0),0),0)</f>
        <v>0</v>
      </c>
      <c r="E14" s="1">
        <f>IFERROR(IF(BX14&gt;=1,(IF(EMP!AE12&gt;=1,VLOOKUP(EMP!AF12,EMP!$B$6:$C$17,2,0),0)),0),0)</f>
        <v>0</v>
      </c>
      <c r="F14" s="1">
        <f>IFERROR(IF(BX14&gt;=1,(IF(EMP!AG12=EMP!$F$3,(IF(EMP!AH12&gt;=1,EMP!AH12,0)),0)),0),0)</f>
        <v>0</v>
      </c>
      <c r="G14" s="1">
        <f>IFERROR(IF(BX14&gt;=1,(IF(EMP!AI12=EMP!$F$3,VLOOKUP(EMP!AJ12,EMP!$B$6:$C$17,2,0),0)),0),0)</f>
        <v>0</v>
      </c>
      <c r="H14" s="1">
        <f>IFERROR(IF(BX14&gt;=1,(IF(EMP!AK12=EMP!$F$3,EMP!#REF!,0)),0),0)</f>
        <v>0</v>
      </c>
      <c r="I14" s="1">
        <f>IFERROR(IF(BX14&gt;=1,(IF(EMP!AM12="YES",1,2)),0),0)</f>
        <v>0</v>
      </c>
      <c r="J14" s="1">
        <f>IFERROR(IF(BX14&gt;=1,(IF(I14=1,31,IF(I14=2,(IF(D14&gt;=5,VLOOKUP(EMP!AL12,EMP!$H$1:$K$5,4,0),IF(D14&gt;=1,31,0))),0))),0),0)</f>
        <v>0</v>
      </c>
      <c r="K14" s="1">
        <f>EMP!AB12</f>
        <v>0</v>
      </c>
      <c r="L14" s="1">
        <f>EMP!AD12</f>
        <v>0</v>
      </c>
      <c r="M14" s="1">
        <f>EMP!AE12</f>
        <v>0</v>
      </c>
      <c r="N14" s="1">
        <f t="shared" si="76"/>
        <v>0</v>
      </c>
      <c r="O14" s="1">
        <f t="shared" si="77"/>
        <v>0</v>
      </c>
      <c r="P14" s="1">
        <f t="shared" si="78"/>
        <v>0</v>
      </c>
      <c r="Q14" s="1">
        <f t="shared" si="79"/>
        <v>0</v>
      </c>
      <c r="R14" s="1">
        <f t="shared" si="80"/>
        <v>0</v>
      </c>
      <c r="S14" s="1">
        <f t="shared" si="81"/>
        <v>0</v>
      </c>
      <c r="T14" s="1">
        <f t="shared" si="82"/>
        <v>0</v>
      </c>
      <c r="U14" s="1">
        <f t="shared" si="83"/>
        <v>0</v>
      </c>
      <c r="V14" s="1">
        <f t="shared" si="84"/>
        <v>0</v>
      </c>
      <c r="W14" s="1">
        <f t="shared" si="85"/>
        <v>0</v>
      </c>
      <c r="X14" s="1">
        <f t="shared" si="86"/>
        <v>0</v>
      </c>
      <c r="Y14" s="1">
        <f t="shared" si="87"/>
        <v>0</v>
      </c>
      <c r="Z14" s="1">
        <f t="shared" si="88"/>
        <v>0</v>
      </c>
      <c r="AA14" s="1">
        <f t="shared" si="89"/>
        <v>0</v>
      </c>
      <c r="AB14" s="1">
        <f t="shared" si="90"/>
        <v>0</v>
      </c>
      <c r="AC14" s="1">
        <f t="shared" si="91"/>
        <v>0</v>
      </c>
      <c r="AD14" s="1">
        <f t="shared" si="92"/>
        <v>0</v>
      </c>
      <c r="AE14" s="1">
        <f t="shared" si="93"/>
        <v>0</v>
      </c>
      <c r="AF14" s="1">
        <f t="shared" si="94"/>
        <v>0</v>
      </c>
      <c r="AG14" s="1">
        <f t="shared" si="95"/>
        <v>0</v>
      </c>
      <c r="AH14" s="1">
        <f t="shared" si="96"/>
        <v>0</v>
      </c>
      <c r="AI14" s="1">
        <f t="shared" si="97"/>
        <v>0</v>
      </c>
      <c r="AJ14" s="1">
        <f t="shared" si="98"/>
        <v>0</v>
      </c>
      <c r="AK14" s="1">
        <f t="shared" si="99"/>
        <v>0</v>
      </c>
      <c r="AL14" s="1">
        <f t="shared" si="100"/>
        <v>0</v>
      </c>
      <c r="AM14" s="1">
        <f t="shared" si="101"/>
        <v>0</v>
      </c>
      <c r="AN14" s="1">
        <f t="shared" si="102"/>
        <v>0</v>
      </c>
      <c r="AO14" s="1">
        <f t="shared" si="103"/>
        <v>0</v>
      </c>
      <c r="AP14" s="1">
        <f t="shared" si="104"/>
        <v>0</v>
      </c>
      <c r="AQ14" s="1">
        <f t="shared" si="105"/>
        <v>0</v>
      </c>
      <c r="AR14" s="1">
        <f t="shared" si="106"/>
        <v>0</v>
      </c>
      <c r="AS14" s="1">
        <f t="shared" si="107"/>
        <v>0</v>
      </c>
      <c r="AT14" s="1">
        <f t="shared" si="108"/>
        <v>0</v>
      </c>
      <c r="AU14" s="1">
        <f t="shared" si="109"/>
        <v>0</v>
      </c>
      <c r="AV14" s="1">
        <f t="shared" si="110"/>
        <v>0</v>
      </c>
      <c r="AW14" s="1">
        <f t="shared" si="111"/>
        <v>0</v>
      </c>
      <c r="AX14" s="1">
        <f>LARGE($O$8:P14,1)</f>
        <v>0</v>
      </c>
      <c r="AY14" s="1">
        <f>LARGE($O$8:Q14,1)</f>
        <v>0</v>
      </c>
      <c r="AZ14" s="1">
        <f>LARGE($O$8:R14,1)</f>
        <v>0</v>
      </c>
      <c r="BA14" s="1">
        <f>LARGE($O$8:S14,1)</f>
        <v>0</v>
      </c>
      <c r="BB14" s="1">
        <f>LARGE($O$8:T14,1)</f>
        <v>0</v>
      </c>
      <c r="BC14" s="1">
        <f>LARGE($O$8:U14,1)</f>
        <v>0</v>
      </c>
      <c r="BD14" s="1">
        <f>LARGE($O$8:V14,1)</f>
        <v>0</v>
      </c>
      <c r="BE14" s="1">
        <f>LARGE($O$8:W14,1)</f>
        <v>0</v>
      </c>
      <c r="BF14" s="1">
        <f>LARGE($O$8:X14,1)</f>
        <v>0</v>
      </c>
      <c r="BG14" s="1">
        <f>LARGE($O$8:Y14,1)</f>
        <v>0</v>
      </c>
      <c r="BH14" s="1">
        <f>IFERROR(IF(BX14&gt;=1,(IF(EMP!AM12="YES",1,2)),0),0)</f>
        <v>0</v>
      </c>
      <c r="BI14" s="1">
        <f>IFERROR(IF(BX14&gt;=1,(IF(BH14=1,1,IF(BH14=2,VLOOKUP(EMP!AL12,EMP!$H$2:$K$4,4,0),0))),0),0)</f>
        <v>0</v>
      </c>
      <c r="BJ14" s="1">
        <f>IFERROR(IF(BX14&gt;=1,VLOOKUP(EMP!AL12,EMP!$H$1:$K$5,2,0),0),0)</f>
        <v>0</v>
      </c>
      <c r="BK14" s="1">
        <f>IFERROR(IF(BX14&gt;=1,VLOOKUP(EMP!AL12,EMP!$H$1:$K$5,3,0),0),0)</f>
        <v>0</v>
      </c>
      <c r="BX14" s="165">
        <f>EMP!O12</f>
        <v>0</v>
      </c>
      <c r="BY14" s="166">
        <f>EMP!P12</f>
        <v>0</v>
      </c>
      <c r="BZ14" s="165">
        <f>EMP!Q12</f>
        <v>0</v>
      </c>
      <c r="CA14" s="185">
        <f t="shared" si="112"/>
        <v>0</v>
      </c>
      <c r="CB14" s="185">
        <f t="shared" si="113"/>
        <v>0</v>
      </c>
      <c r="CC14" s="185">
        <f t="shared" si="114"/>
        <v>0</v>
      </c>
      <c r="CD14" s="185">
        <f t="shared" si="115"/>
        <v>0</v>
      </c>
      <c r="CE14" s="185">
        <f t="shared" si="116"/>
        <v>0</v>
      </c>
      <c r="CF14" s="185">
        <f t="shared" si="117"/>
        <v>0</v>
      </c>
      <c r="CG14" s="185">
        <f t="shared" si="118"/>
        <v>0</v>
      </c>
      <c r="CH14" s="185">
        <f t="shared" si="119"/>
        <v>0</v>
      </c>
      <c r="CI14" s="185">
        <f t="shared" si="120"/>
        <v>0</v>
      </c>
      <c r="CJ14" s="185">
        <f t="shared" si="121"/>
        <v>0</v>
      </c>
      <c r="CK14" s="185">
        <f t="shared" si="122"/>
        <v>0</v>
      </c>
      <c r="CL14" s="185">
        <f t="shared" si="123"/>
        <v>0</v>
      </c>
      <c r="CM14" s="193"/>
      <c r="CN14" s="193"/>
      <c r="CO14" s="193"/>
      <c r="CP14" s="193"/>
      <c r="CQ14" s="193"/>
      <c r="CR14" s="193"/>
      <c r="CS14" s="193"/>
      <c r="CT14" s="193"/>
      <c r="CU14" s="193"/>
      <c r="CV14" s="193"/>
      <c r="CW14" s="193"/>
      <c r="CX14" s="193"/>
      <c r="CY14" s="112">
        <f t="shared" si="124"/>
        <v>0</v>
      </c>
      <c r="CZ14" s="112">
        <f t="shared" si="125"/>
        <v>0</v>
      </c>
      <c r="DA14" s="112">
        <f t="shared" si="126"/>
        <v>0</v>
      </c>
      <c r="DB14" s="112">
        <f t="shared" si="127"/>
        <v>0</v>
      </c>
      <c r="DC14" s="112">
        <f t="shared" si="128"/>
        <v>0</v>
      </c>
      <c r="DD14" s="112">
        <f t="shared" si="129"/>
        <v>0</v>
      </c>
      <c r="DE14" s="112">
        <f t="shared" si="130"/>
        <v>0</v>
      </c>
      <c r="DF14" s="112">
        <f t="shared" si="131"/>
        <v>0</v>
      </c>
      <c r="DG14" s="112">
        <f t="shared" si="132"/>
        <v>0</v>
      </c>
      <c r="DH14" s="112">
        <f t="shared" si="133"/>
        <v>0</v>
      </c>
      <c r="DI14" s="112">
        <f t="shared" si="134"/>
        <v>0</v>
      </c>
      <c r="DJ14" s="112">
        <f t="shared" si="135"/>
        <v>0</v>
      </c>
      <c r="DK14" s="194"/>
      <c r="DL14" s="194"/>
      <c r="DM14" s="194"/>
      <c r="DN14" s="194"/>
      <c r="DO14" s="194"/>
      <c r="DP14" s="194"/>
      <c r="DQ14" s="194"/>
      <c r="DR14" s="194"/>
      <c r="DS14" s="194"/>
      <c r="DT14" s="194"/>
      <c r="DU14" s="194"/>
      <c r="DV14" s="194"/>
      <c r="DW14" s="112">
        <f t="shared" si="136"/>
        <v>0</v>
      </c>
      <c r="DX14" s="112">
        <f t="shared" si="137"/>
        <v>0</v>
      </c>
      <c r="DY14" s="112">
        <f t="shared" si="138"/>
        <v>0</v>
      </c>
      <c r="DZ14" s="112">
        <f t="shared" si="139"/>
        <v>0</v>
      </c>
      <c r="EA14" s="112">
        <f t="shared" si="140"/>
        <v>0</v>
      </c>
      <c r="EB14" s="112">
        <f t="shared" si="141"/>
        <v>0</v>
      </c>
      <c r="EC14" s="112">
        <f t="shared" si="142"/>
        <v>0</v>
      </c>
      <c r="ED14" s="112">
        <f t="shared" si="143"/>
        <v>0</v>
      </c>
      <c r="EE14" s="112">
        <f t="shared" si="144"/>
        <v>0</v>
      </c>
      <c r="EF14" s="112">
        <f t="shared" si="145"/>
        <v>0</v>
      </c>
      <c r="EG14" s="112">
        <f t="shared" si="146"/>
        <v>0</v>
      </c>
      <c r="EH14" s="112">
        <f t="shared" si="147"/>
        <v>0</v>
      </c>
      <c r="EI14" s="195"/>
      <c r="EJ14" s="195"/>
      <c r="EK14" s="195"/>
      <c r="EL14" s="195"/>
      <c r="EM14" s="195"/>
      <c r="EN14" s="195"/>
      <c r="EO14" s="195"/>
      <c r="EP14" s="195"/>
      <c r="EQ14" s="195"/>
      <c r="ER14" s="195"/>
      <c r="ES14" s="195"/>
      <c r="ET14" s="195"/>
      <c r="EU14" s="196"/>
      <c r="EV14" s="196">
        <f t="shared" si="148"/>
        <v>0</v>
      </c>
      <c r="EW14" s="196">
        <f t="shared" si="149"/>
        <v>0</v>
      </c>
      <c r="EX14" s="196">
        <f t="shared" si="150"/>
        <v>0</v>
      </c>
      <c r="EY14" s="196">
        <f t="shared" si="151"/>
        <v>0</v>
      </c>
      <c r="EZ14" s="196">
        <f t="shared" si="152"/>
        <v>0</v>
      </c>
      <c r="FA14" s="196">
        <f t="shared" si="153"/>
        <v>0</v>
      </c>
      <c r="FB14" s="196">
        <f t="shared" si="154"/>
        <v>0</v>
      </c>
      <c r="FC14" s="196">
        <f t="shared" si="155"/>
        <v>0</v>
      </c>
      <c r="FD14" s="196">
        <f t="shared" si="156"/>
        <v>0</v>
      </c>
      <c r="FE14" s="196">
        <f t="shared" si="157"/>
        <v>0</v>
      </c>
      <c r="FF14" s="196">
        <f t="shared" si="158"/>
        <v>0</v>
      </c>
      <c r="FG14" s="197"/>
      <c r="FH14" s="197">
        <f t="shared" si="159"/>
        <v>0</v>
      </c>
      <c r="FI14" s="197">
        <f t="shared" si="160"/>
        <v>0</v>
      </c>
      <c r="FJ14" s="197">
        <f t="shared" si="161"/>
        <v>0</v>
      </c>
      <c r="FK14" s="197">
        <f t="shared" si="162"/>
        <v>0</v>
      </c>
      <c r="FL14" s="197">
        <f t="shared" si="163"/>
        <v>0</v>
      </c>
      <c r="FM14" s="197">
        <f t="shared" si="164"/>
        <v>0</v>
      </c>
      <c r="FN14" s="197">
        <f t="shared" si="165"/>
        <v>0</v>
      </c>
      <c r="FO14" s="197">
        <f t="shared" si="166"/>
        <v>0</v>
      </c>
      <c r="FP14" s="197">
        <f t="shared" si="167"/>
        <v>0</v>
      </c>
      <c r="FQ14" s="197">
        <f t="shared" si="168"/>
        <v>0</v>
      </c>
      <c r="FR14" s="197">
        <f t="shared" si="169"/>
        <v>0</v>
      </c>
      <c r="FS14" s="195"/>
      <c r="FT14" s="195"/>
      <c r="FU14" s="198"/>
      <c r="FV14" s="198"/>
      <c r="FW14" s="199"/>
      <c r="FX14" s="199"/>
      <c r="FY14" s="196"/>
      <c r="FZ14" s="196"/>
      <c r="GA14" s="127">
        <f t="shared" si="170"/>
        <v>0</v>
      </c>
      <c r="GB14" s="127">
        <f t="shared" si="171"/>
        <v>0</v>
      </c>
      <c r="GC14" s="127">
        <f t="shared" si="172"/>
        <v>0</v>
      </c>
      <c r="GD14" s="127">
        <f t="shared" si="173"/>
        <v>0</v>
      </c>
      <c r="GE14" s="127">
        <f t="shared" si="174"/>
        <v>0</v>
      </c>
      <c r="GF14" s="127">
        <f t="shared" si="175"/>
        <v>0</v>
      </c>
      <c r="GG14" s="127">
        <f t="shared" si="176"/>
        <v>0</v>
      </c>
      <c r="GH14" s="127">
        <f t="shared" si="177"/>
        <v>0</v>
      </c>
      <c r="GI14" s="127">
        <f t="shared" si="178"/>
        <v>0</v>
      </c>
      <c r="GJ14" s="127">
        <f t="shared" si="179"/>
        <v>0</v>
      </c>
      <c r="GK14" s="127">
        <f t="shared" si="180"/>
        <v>0</v>
      </c>
      <c r="GL14" s="127">
        <f t="shared" si="181"/>
        <v>0</v>
      </c>
      <c r="GM14" s="127">
        <f t="shared" si="182"/>
        <v>0</v>
      </c>
      <c r="GN14" s="127">
        <f t="shared" si="183"/>
        <v>0</v>
      </c>
      <c r="GO14" s="127">
        <f t="shared" si="184"/>
        <v>0</v>
      </c>
      <c r="GP14" s="127">
        <f t="shared" si="185"/>
        <v>0</v>
      </c>
      <c r="GQ14" s="127">
        <f t="shared" si="186"/>
        <v>0</v>
      </c>
      <c r="GR14" s="127">
        <f t="shared" si="187"/>
        <v>0</v>
      </c>
      <c r="GS14" s="127">
        <f t="shared" si="188"/>
        <v>0</v>
      </c>
      <c r="GT14" s="127">
        <f t="shared" si="189"/>
        <v>0</v>
      </c>
      <c r="GU14" s="127">
        <f t="shared" si="190"/>
        <v>0</v>
      </c>
      <c r="GV14" s="127">
        <f t="shared" si="191"/>
        <v>0</v>
      </c>
      <c r="GW14" s="127">
        <f t="shared" si="192"/>
        <v>0</v>
      </c>
      <c r="GX14" s="127">
        <f t="shared" si="193"/>
        <v>0</v>
      </c>
      <c r="GY14" s="127">
        <f t="shared" si="194"/>
        <v>0</v>
      </c>
      <c r="GZ14" s="127">
        <f t="shared" si="195"/>
        <v>0</v>
      </c>
      <c r="HA14" s="127">
        <f t="shared" si="196"/>
        <v>0</v>
      </c>
      <c r="HB14" s="127">
        <f t="shared" si="197"/>
        <v>0</v>
      </c>
      <c r="HC14" s="127">
        <f t="shared" si="198"/>
        <v>0</v>
      </c>
      <c r="HD14" s="127">
        <f t="shared" si="199"/>
        <v>0</v>
      </c>
      <c r="HE14" s="127">
        <f t="shared" si="200"/>
        <v>0</v>
      </c>
      <c r="HF14" s="127">
        <f t="shared" si="201"/>
        <v>0</v>
      </c>
      <c r="HG14" s="127">
        <f t="shared" si="202"/>
        <v>0</v>
      </c>
      <c r="HH14" s="127">
        <f t="shared" si="203"/>
        <v>0</v>
      </c>
      <c r="HI14" s="127">
        <f t="shared" si="204"/>
        <v>0</v>
      </c>
      <c r="HJ14" s="127">
        <f t="shared" si="205"/>
        <v>0</v>
      </c>
      <c r="HK14" s="127">
        <f t="shared" si="206"/>
        <v>0</v>
      </c>
      <c r="HL14" s="127">
        <f t="shared" si="207"/>
        <v>0</v>
      </c>
      <c r="HM14" s="127">
        <f t="shared" si="208"/>
        <v>0</v>
      </c>
      <c r="HN14" s="127">
        <f t="shared" si="209"/>
        <v>0</v>
      </c>
      <c r="HO14" s="127">
        <f t="shared" si="210"/>
        <v>0</v>
      </c>
      <c r="HP14" s="127">
        <f t="shared" si="211"/>
        <v>0</v>
      </c>
      <c r="HQ14" s="127">
        <f t="shared" si="212"/>
        <v>0</v>
      </c>
      <c r="HR14" s="127">
        <f t="shared" si="213"/>
        <v>0</v>
      </c>
      <c r="HS14" s="127">
        <f t="shared" si="214"/>
        <v>0</v>
      </c>
      <c r="HT14" s="127">
        <f t="shared" si="215"/>
        <v>0</v>
      </c>
      <c r="HU14" s="127">
        <f t="shared" si="216"/>
        <v>0</v>
      </c>
      <c r="HV14" s="127">
        <f t="shared" si="217"/>
        <v>0</v>
      </c>
      <c r="HW14" s="127">
        <f t="shared" si="218"/>
        <v>0</v>
      </c>
      <c r="HX14" s="127">
        <f t="shared" si="219"/>
        <v>0</v>
      </c>
      <c r="HY14" s="127">
        <f t="shared" si="220"/>
        <v>0</v>
      </c>
      <c r="HZ14" s="127">
        <f t="shared" si="221"/>
        <v>0</v>
      </c>
      <c r="IA14" s="127">
        <f t="shared" si="222"/>
        <v>0</v>
      </c>
      <c r="IB14" s="127">
        <f t="shared" si="223"/>
        <v>0</v>
      </c>
      <c r="IC14" s="127">
        <f t="shared" si="224"/>
        <v>0</v>
      </c>
      <c r="ID14" s="127">
        <f t="shared" si="225"/>
        <v>0</v>
      </c>
      <c r="IE14" s="127">
        <f t="shared" si="226"/>
        <v>0</v>
      </c>
      <c r="IF14" s="127">
        <f t="shared" si="227"/>
        <v>0</v>
      </c>
      <c r="IG14" s="127">
        <f t="shared" si="228"/>
        <v>0</v>
      </c>
      <c r="IH14" s="127">
        <f t="shared" si="229"/>
        <v>0</v>
      </c>
      <c r="II14" s="127">
        <f t="shared" si="230"/>
        <v>0</v>
      </c>
      <c r="IJ14" s="127">
        <f t="shared" si="231"/>
        <v>0</v>
      </c>
      <c r="IK14" s="127">
        <f t="shared" si="232"/>
        <v>0</v>
      </c>
      <c r="IL14" s="127">
        <f t="shared" si="233"/>
        <v>0</v>
      </c>
      <c r="IM14" s="127">
        <f t="shared" si="234"/>
        <v>0</v>
      </c>
      <c r="IN14" s="127">
        <f t="shared" si="235"/>
        <v>0</v>
      </c>
      <c r="IO14" s="127">
        <f t="shared" si="236"/>
        <v>0</v>
      </c>
      <c r="IP14" s="127">
        <f t="shared" si="237"/>
        <v>0</v>
      </c>
      <c r="IQ14" s="127">
        <f t="shared" si="238"/>
        <v>0</v>
      </c>
      <c r="IR14" s="127">
        <f t="shared" si="239"/>
        <v>0</v>
      </c>
      <c r="IS14" s="127">
        <f t="shared" si="240"/>
        <v>0</v>
      </c>
      <c r="IT14" s="127">
        <f t="shared" si="241"/>
        <v>0</v>
      </c>
      <c r="IU14" s="127">
        <f t="shared" si="242"/>
        <v>0</v>
      </c>
      <c r="IV14" s="1">
        <f>IFERROR(IF($BX14&gt;=1,SUMIFS(ARR!K$8:K$607,ARR!$I$8:$I$607,$BZ14),0),0)</f>
        <v>0</v>
      </c>
      <c r="IW14" s="1">
        <f>IFERROR(IF($BX14&gt;=1,SUMIFS(ARR!L$8:L$607,ARR!$I$8:$I$607,$BZ14),0),0)</f>
        <v>0</v>
      </c>
      <c r="IX14" s="1">
        <f>IFERROR(IF($BX14&gt;=1,SUMIFS(ARR!M$8:M$607,ARR!$I$8:$I$607,$BZ14),0),0)</f>
        <v>0</v>
      </c>
      <c r="IY14" s="1">
        <f>IFERROR(IF($BX14&gt;=1,SUMIFS(ARR!N$8:N$607,ARR!$I$8:$I$607,$BZ14),0),0)</f>
        <v>0</v>
      </c>
      <c r="IZ14" s="1">
        <f t="shared" si="243"/>
        <v>0</v>
      </c>
    </row>
    <row r="15" spans="1:260" ht="18" customHeight="1" x14ac:dyDescent="0.25">
      <c r="A15" s="1">
        <f>IFERROR(IF(BX15&gt;=1,VLOOKUP(EMP!Y13,EMP!$B$2:$E$3,4,0),0),0)</f>
        <v>0</v>
      </c>
      <c r="B15" s="1">
        <f>IFERROR(IF(BX15&gt;=1,VLOOKUP(EMP!Z13,EMP!$D$2:$E$3,2,0),0),0)</f>
        <v>0</v>
      </c>
      <c r="C15" s="1">
        <f>IFERROR(IF(BX15&gt;=1,VLOOKUP(EMP!AC13,EMP!$B$6:$C$17,2,0),0),0)</f>
        <v>0</v>
      </c>
      <c r="D15" s="1">
        <f>IFERROR(IF(BX15&gt;=1,VLOOKUP(EMP!AA13,EMP!$E$6:$M$29,9,0),0),0)</f>
        <v>0</v>
      </c>
      <c r="E15" s="1">
        <f>IFERROR(IF(BX15&gt;=1,(IF(EMP!AE13&gt;=1,VLOOKUP(EMP!AF13,EMP!$B$6:$C$17,2,0),0)),0),0)</f>
        <v>0</v>
      </c>
      <c r="F15" s="1">
        <f>IFERROR(IF(BX15&gt;=1,(IF(EMP!AG13=EMP!$F$3,(IF(EMP!AH13&gt;=1,EMP!AH13,0)),0)),0),0)</f>
        <v>0</v>
      </c>
      <c r="G15" s="1">
        <f>IFERROR(IF(BX15&gt;=1,(IF(EMP!AI13=EMP!$F$3,VLOOKUP(EMP!AJ13,EMP!$B$6:$C$17,2,0),0)),0),0)</f>
        <v>0</v>
      </c>
      <c r="H15" s="1">
        <f>IFERROR(IF(BX15&gt;=1,(IF(EMP!AK13=EMP!$F$3,EMP!#REF!,0)),0),0)</f>
        <v>0</v>
      </c>
      <c r="I15" s="1">
        <f>IFERROR(IF(BX15&gt;=1,(IF(EMP!AM13="YES",1,2)),0),0)</f>
        <v>0</v>
      </c>
      <c r="J15" s="1">
        <f>IFERROR(IF(BX15&gt;=1,(IF(I15=1,31,IF(I15=2,(IF(D15&gt;=5,VLOOKUP(EMP!AL13,EMP!$H$1:$K$5,4,0),IF(D15&gt;=1,31,0))),0))),0),0)</f>
        <v>0</v>
      </c>
      <c r="K15" s="1">
        <f>EMP!AB13</f>
        <v>0</v>
      </c>
      <c r="L15" s="1">
        <f>EMP!AD13</f>
        <v>0</v>
      </c>
      <c r="M15" s="1">
        <f>EMP!AE13</f>
        <v>0</v>
      </c>
      <c r="N15" s="1">
        <f t="shared" si="76"/>
        <v>0</v>
      </c>
      <c r="O15" s="1">
        <f t="shared" si="77"/>
        <v>0</v>
      </c>
      <c r="P15" s="1">
        <f t="shared" si="78"/>
        <v>0</v>
      </c>
      <c r="Q15" s="1">
        <f t="shared" si="79"/>
        <v>0</v>
      </c>
      <c r="R15" s="1">
        <f t="shared" si="80"/>
        <v>0</v>
      </c>
      <c r="S15" s="1">
        <f t="shared" si="81"/>
        <v>0</v>
      </c>
      <c r="T15" s="1">
        <f t="shared" si="82"/>
        <v>0</v>
      </c>
      <c r="U15" s="1">
        <f t="shared" si="83"/>
        <v>0</v>
      </c>
      <c r="V15" s="1">
        <f t="shared" si="84"/>
        <v>0</v>
      </c>
      <c r="W15" s="1">
        <f t="shared" si="85"/>
        <v>0</v>
      </c>
      <c r="X15" s="1">
        <f t="shared" si="86"/>
        <v>0</v>
      </c>
      <c r="Y15" s="1">
        <f t="shared" si="87"/>
        <v>0</v>
      </c>
      <c r="Z15" s="1">
        <f t="shared" si="88"/>
        <v>0</v>
      </c>
      <c r="AA15" s="1">
        <f t="shared" si="89"/>
        <v>0</v>
      </c>
      <c r="AB15" s="1">
        <f t="shared" si="90"/>
        <v>0</v>
      </c>
      <c r="AC15" s="1">
        <f t="shared" si="91"/>
        <v>0</v>
      </c>
      <c r="AD15" s="1">
        <f t="shared" si="92"/>
        <v>0</v>
      </c>
      <c r="AE15" s="1">
        <f t="shared" si="93"/>
        <v>0</v>
      </c>
      <c r="AF15" s="1">
        <f t="shared" si="94"/>
        <v>0</v>
      </c>
      <c r="AG15" s="1">
        <f t="shared" si="95"/>
        <v>0</v>
      </c>
      <c r="AH15" s="1">
        <f t="shared" si="96"/>
        <v>0</v>
      </c>
      <c r="AI15" s="1">
        <f t="shared" si="97"/>
        <v>0</v>
      </c>
      <c r="AJ15" s="1">
        <f t="shared" si="98"/>
        <v>0</v>
      </c>
      <c r="AK15" s="1">
        <f t="shared" si="99"/>
        <v>0</v>
      </c>
      <c r="AL15" s="1">
        <f t="shared" si="100"/>
        <v>0</v>
      </c>
      <c r="AM15" s="1">
        <f t="shared" si="101"/>
        <v>0</v>
      </c>
      <c r="AN15" s="1">
        <f t="shared" si="102"/>
        <v>0</v>
      </c>
      <c r="AO15" s="1">
        <f t="shared" si="103"/>
        <v>0</v>
      </c>
      <c r="AP15" s="1">
        <f t="shared" si="104"/>
        <v>0</v>
      </c>
      <c r="AQ15" s="1">
        <f t="shared" si="105"/>
        <v>0</v>
      </c>
      <c r="AR15" s="1">
        <f t="shared" si="106"/>
        <v>0</v>
      </c>
      <c r="AS15" s="1">
        <f t="shared" si="107"/>
        <v>0</v>
      </c>
      <c r="AT15" s="1">
        <f t="shared" si="108"/>
        <v>0</v>
      </c>
      <c r="AU15" s="1">
        <f t="shared" si="109"/>
        <v>0</v>
      </c>
      <c r="AV15" s="1">
        <f t="shared" si="110"/>
        <v>0</v>
      </c>
      <c r="AW15" s="1">
        <f t="shared" si="111"/>
        <v>0</v>
      </c>
      <c r="AX15" s="1">
        <f>LARGE($O$8:P15,1)</f>
        <v>0</v>
      </c>
      <c r="AY15" s="1">
        <f>LARGE($O$8:Q15,1)</f>
        <v>0</v>
      </c>
      <c r="AZ15" s="1">
        <f>LARGE($O$8:R15,1)</f>
        <v>0</v>
      </c>
      <c r="BA15" s="1">
        <f>LARGE($O$8:S15,1)</f>
        <v>0</v>
      </c>
      <c r="BB15" s="1">
        <f>LARGE($O$8:T15,1)</f>
        <v>0</v>
      </c>
      <c r="BC15" s="1">
        <f>LARGE($O$8:U15,1)</f>
        <v>0</v>
      </c>
      <c r="BD15" s="1">
        <f>LARGE($O$8:V15,1)</f>
        <v>0</v>
      </c>
      <c r="BE15" s="1">
        <f>LARGE($O$8:W15,1)</f>
        <v>0</v>
      </c>
      <c r="BF15" s="1">
        <f>LARGE($O$8:X15,1)</f>
        <v>0</v>
      </c>
      <c r="BG15" s="1">
        <f>LARGE($O$8:Y15,1)</f>
        <v>0</v>
      </c>
      <c r="BH15" s="1">
        <f>IFERROR(IF(BX15&gt;=1,(IF(EMP!AM13="YES",1,2)),0),0)</f>
        <v>0</v>
      </c>
      <c r="BI15" s="1">
        <f>IFERROR(IF(BX15&gt;=1,(IF(BH15=1,1,IF(BH15=2,VLOOKUP(EMP!AL13,EMP!$H$2:$K$4,4,0),0))),0),0)</f>
        <v>0</v>
      </c>
      <c r="BJ15" s="1">
        <f>IFERROR(IF(BX15&gt;=1,VLOOKUP(EMP!AL13,EMP!$H$1:$K$5,2,0),0),0)</f>
        <v>0</v>
      </c>
      <c r="BK15" s="1">
        <f>IFERROR(IF(BX15&gt;=1,VLOOKUP(EMP!AL13,EMP!$H$1:$K$5,3,0),0),0)</f>
        <v>0</v>
      </c>
      <c r="BX15" s="165">
        <f>EMP!O13</f>
        <v>0</v>
      </c>
      <c r="BY15" s="166">
        <f>EMP!P13</f>
        <v>0</v>
      </c>
      <c r="BZ15" s="165">
        <f>EMP!Q13</f>
        <v>0</v>
      </c>
      <c r="CA15" s="185">
        <f t="shared" si="112"/>
        <v>0</v>
      </c>
      <c r="CB15" s="185">
        <f t="shared" si="113"/>
        <v>0</v>
      </c>
      <c r="CC15" s="185">
        <f t="shared" si="114"/>
        <v>0</v>
      </c>
      <c r="CD15" s="185">
        <f t="shared" si="115"/>
        <v>0</v>
      </c>
      <c r="CE15" s="185">
        <f t="shared" si="116"/>
        <v>0</v>
      </c>
      <c r="CF15" s="185">
        <f t="shared" si="117"/>
        <v>0</v>
      </c>
      <c r="CG15" s="185">
        <f t="shared" si="118"/>
        <v>0</v>
      </c>
      <c r="CH15" s="185">
        <f t="shared" si="119"/>
        <v>0</v>
      </c>
      <c r="CI15" s="185">
        <f t="shared" si="120"/>
        <v>0</v>
      </c>
      <c r="CJ15" s="185">
        <f t="shared" si="121"/>
        <v>0</v>
      </c>
      <c r="CK15" s="185">
        <f t="shared" si="122"/>
        <v>0</v>
      </c>
      <c r="CL15" s="185">
        <f t="shared" si="123"/>
        <v>0</v>
      </c>
      <c r="CM15" s="193"/>
      <c r="CN15" s="193"/>
      <c r="CO15" s="193"/>
      <c r="CP15" s="193"/>
      <c r="CQ15" s="193"/>
      <c r="CR15" s="193"/>
      <c r="CS15" s="193"/>
      <c r="CT15" s="193"/>
      <c r="CU15" s="193"/>
      <c r="CV15" s="193"/>
      <c r="CW15" s="193"/>
      <c r="CX15" s="193"/>
      <c r="CY15" s="112">
        <f t="shared" si="124"/>
        <v>0</v>
      </c>
      <c r="CZ15" s="112">
        <f t="shared" si="125"/>
        <v>0</v>
      </c>
      <c r="DA15" s="112">
        <f t="shared" si="126"/>
        <v>0</v>
      </c>
      <c r="DB15" s="112">
        <f t="shared" si="127"/>
        <v>0</v>
      </c>
      <c r="DC15" s="112">
        <f t="shared" si="128"/>
        <v>0</v>
      </c>
      <c r="DD15" s="112">
        <f t="shared" si="129"/>
        <v>0</v>
      </c>
      <c r="DE15" s="112">
        <f t="shared" si="130"/>
        <v>0</v>
      </c>
      <c r="DF15" s="112">
        <f t="shared" si="131"/>
        <v>0</v>
      </c>
      <c r="DG15" s="112">
        <f t="shared" si="132"/>
        <v>0</v>
      </c>
      <c r="DH15" s="112">
        <f t="shared" si="133"/>
        <v>0</v>
      </c>
      <c r="DI15" s="112">
        <f t="shared" si="134"/>
        <v>0</v>
      </c>
      <c r="DJ15" s="112">
        <f t="shared" si="135"/>
        <v>0</v>
      </c>
      <c r="DK15" s="194"/>
      <c r="DL15" s="194"/>
      <c r="DM15" s="194"/>
      <c r="DN15" s="194"/>
      <c r="DO15" s="194"/>
      <c r="DP15" s="194"/>
      <c r="DQ15" s="194"/>
      <c r="DR15" s="194"/>
      <c r="DS15" s="194"/>
      <c r="DT15" s="194"/>
      <c r="DU15" s="194"/>
      <c r="DV15" s="194"/>
      <c r="DW15" s="112">
        <f t="shared" si="136"/>
        <v>0</v>
      </c>
      <c r="DX15" s="112">
        <f t="shared" si="137"/>
        <v>0</v>
      </c>
      <c r="DY15" s="112">
        <f t="shared" si="138"/>
        <v>0</v>
      </c>
      <c r="DZ15" s="112">
        <f t="shared" si="139"/>
        <v>0</v>
      </c>
      <c r="EA15" s="112">
        <f t="shared" si="140"/>
        <v>0</v>
      </c>
      <c r="EB15" s="112">
        <f t="shared" si="141"/>
        <v>0</v>
      </c>
      <c r="EC15" s="112">
        <f t="shared" si="142"/>
        <v>0</v>
      </c>
      <c r="ED15" s="112">
        <f t="shared" si="143"/>
        <v>0</v>
      </c>
      <c r="EE15" s="112">
        <f t="shared" si="144"/>
        <v>0</v>
      </c>
      <c r="EF15" s="112">
        <f t="shared" si="145"/>
        <v>0</v>
      </c>
      <c r="EG15" s="112">
        <f t="shared" si="146"/>
        <v>0</v>
      </c>
      <c r="EH15" s="112">
        <f t="shared" si="147"/>
        <v>0</v>
      </c>
      <c r="EI15" s="195"/>
      <c r="EJ15" s="195"/>
      <c r="EK15" s="195"/>
      <c r="EL15" s="195"/>
      <c r="EM15" s="195"/>
      <c r="EN15" s="195"/>
      <c r="EO15" s="195"/>
      <c r="EP15" s="195"/>
      <c r="EQ15" s="195"/>
      <c r="ER15" s="195"/>
      <c r="ES15" s="195"/>
      <c r="ET15" s="195"/>
      <c r="EU15" s="196"/>
      <c r="EV15" s="196">
        <f t="shared" si="148"/>
        <v>0</v>
      </c>
      <c r="EW15" s="196">
        <f t="shared" si="149"/>
        <v>0</v>
      </c>
      <c r="EX15" s="196">
        <f t="shared" si="150"/>
        <v>0</v>
      </c>
      <c r="EY15" s="196">
        <f t="shared" si="151"/>
        <v>0</v>
      </c>
      <c r="EZ15" s="196">
        <f t="shared" si="152"/>
        <v>0</v>
      </c>
      <c r="FA15" s="196">
        <f t="shared" si="153"/>
        <v>0</v>
      </c>
      <c r="FB15" s="196">
        <f t="shared" si="154"/>
        <v>0</v>
      </c>
      <c r="FC15" s="196">
        <f t="shared" si="155"/>
        <v>0</v>
      </c>
      <c r="FD15" s="196">
        <f t="shared" si="156"/>
        <v>0</v>
      </c>
      <c r="FE15" s="196">
        <f t="shared" si="157"/>
        <v>0</v>
      </c>
      <c r="FF15" s="196">
        <f t="shared" si="158"/>
        <v>0</v>
      </c>
      <c r="FG15" s="197"/>
      <c r="FH15" s="197">
        <f t="shared" si="159"/>
        <v>0</v>
      </c>
      <c r="FI15" s="197">
        <f t="shared" si="160"/>
        <v>0</v>
      </c>
      <c r="FJ15" s="197">
        <f t="shared" si="161"/>
        <v>0</v>
      </c>
      <c r="FK15" s="197">
        <f t="shared" si="162"/>
        <v>0</v>
      </c>
      <c r="FL15" s="197">
        <f t="shared" si="163"/>
        <v>0</v>
      </c>
      <c r="FM15" s="197">
        <f t="shared" si="164"/>
        <v>0</v>
      </c>
      <c r="FN15" s="197">
        <f t="shared" si="165"/>
        <v>0</v>
      </c>
      <c r="FO15" s="197">
        <f t="shared" si="166"/>
        <v>0</v>
      </c>
      <c r="FP15" s="197">
        <f t="shared" si="167"/>
        <v>0</v>
      </c>
      <c r="FQ15" s="197">
        <f t="shared" si="168"/>
        <v>0</v>
      </c>
      <c r="FR15" s="197">
        <f t="shared" si="169"/>
        <v>0</v>
      </c>
      <c r="FS15" s="195"/>
      <c r="FT15" s="195"/>
      <c r="FU15" s="198"/>
      <c r="FV15" s="198"/>
      <c r="FW15" s="199"/>
      <c r="FX15" s="199"/>
      <c r="FY15" s="196"/>
      <c r="FZ15" s="196"/>
      <c r="GA15" s="127">
        <f t="shared" si="170"/>
        <v>0</v>
      </c>
      <c r="GB15" s="127">
        <f t="shared" si="171"/>
        <v>0</v>
      </c>
      <c r="GC15" s="127">
        <f t="shared" si="172"/>
        <v>0</v>
      </c>
      <c r="GD15" s="127">
        <f t="shared" si="173"/>
        <v>0</v>
      </c>
      <c r="GE15" s="127">
        <f t="shared" si="174"/>
        <v>0</v>
      </c>
      <c r="GF15" s="127">
        <f t="shared" si="175"/>
        <v>0</v>
      </c>
      <c r="GG15" s="127">
        <f t="shared" si="176"/>
        <v>0</v>
      </c>
      <c r="GH15" s="127">
        <f t="shared" si="177"/>
        <v>0</v>
      </c>
      <c r="GI15" s="127">
        <f t="shared" si="178"/>
        <v>0</v>
      </c>
      <c r="GJ15" s="127">
        <f t="shared" si="179"/>
        <v>0</v>
      </c>
      <c r="GK15" s="127">
        <f t="shared" si="180"/>
        <v>0</v>
      </c>
      <c r="GL15" s="127">
        <f t="shared" si="181"/>
        <v>0</v>
      </c>
      <c r="GM15" s="127">
        <f t="shared" si="182"/>
        <v>0</v>
      </c>
      <c r="GN15" s="127">
        <f t="shared" si="183"/>
        <v>0</v>
      </c>
      <c r="GO15" s="127">
        <f t="shared" si="184"/>
        <v>0</v>
      </c>
      <c r="GP15" s="127">
        <f t="shared" si="185"/>
        <v>0</v>
      </c>
      <c r="GQ15" s="127">
        <f t="shared" si="186"/>
        <v>0</v>
      </c>
      <c r="GR15" s="127">
        <f t="shared" si="187"/>
        <v>0</v>
      </c>
      <c r="GS15" s="127">
        <f t="shared" si="188"/>
        <v>0</v>
      </c>
      <c r="GT15" s="127">
        <f t="shared" si="189"/>
        <v>0</v>
      </c>
      <c r="GU15" s="127">
        <f t="shared" si="190"/>
        <v>0</v>
      </c>
      <c r="GV15" s="127">
        <f t="shared" si="191"/>
        <v>0</v>
      </c>
      <c r="GW15" s="127">
        <f t="shared" si="192"/>
        <v>0</v>
      </c>
      <c r="GX15" s="127">
        <f t="shared" si="193"/>
        <v>0</v>
      </c>
      <c r="GY15" s="127">
        <f t="shared" si="194"/>
        <v>0</v>
      </c>
      <c r="GZ15" s="127">
        <f t="shared" si="195"/>
        <v>0</v>
      </c>
      <c r="HA15" s="127">
        <f t="shared" si="196"/>
        <v>0</v>
      </c>
      <c r="HB15" s="127">
        <f t="shared" si="197"/>
        <v>0</v>
      </c>
      <c r="HC15" s="127">
        <f t="shared" si="198"/>
        <v>0</v>
      </c>
      <c r="HD15" s="127">
        <f t="shared" si="199"/>
        <v>0</v>
      </c>
      <c r="HE15" s="127">
        <f t="shared" si="200"/>
        <v>0</v>
      </c>
      <c r="HF15" s="127">
        <f t="shared" si="201"/>
        <v>0</v>
      </c>
      <c r="HG15" s="127">
        <f t="shared" si="202"/>
        <v>0</v>
      </c>
      <c r="HH15" s="127">
        <f t="shared" si="203"/>
        <v>0</v>
      </c>
      <c r="HI15" s="127">
        <f t="shared" si="204"/>
        <v>0</v>
      </c>
      <c r="HJ15" s="127">
        <f t="shared" si="205"/>
        <v>0</v>
      </c>
      <c r="HK15" s="127">
        <f t="shared" si="206"/>
        <v>0</v>
      </c>
      <c r="HL15" s="127">
        <f t="shared" si="207"/>
        <v>0</v>
      </c>
      <c r="HM15" s="127">
        <f t="shared" si="208"/>
        <v>0</v>
      </c>
      <c r="HN15" s="127">
        <f t="shared" si="209"/>
        <v>0</v>
      </c>
      <c r="HO15" s="127">
        <f t="shared" si="210"/>
        <v>0</v>
      </c>
      <c r="HP15" s="127">
        <f t="shared" si="211"/>
        <v>0</v>
      </c>
      <c r="HQ15" s="127">
        <f t="shared" si="212"/>
        <v>0</v>
      </c>
      <c r="HR15" s="127">
        <f t="shared" si="213"/>
        <v>0</v>
      </c>
      <c r="HS15" s="127">
        <f t="shared" si="214"/>
        <v>0</v>
      </c>
      <c r="HT15" s="127">
        <f t="shared" si="215"/>
        <v>0</v>
      </c>
      <c r="HU15" s="127">
        <f t="shared" si="216"/>
        <v>0</v>
      </c>
      <c r="HV15" s="127">
        <f t="shared" si="217"/>
        <v>0</v>
      </c>
      <c r="HW15" s="127">
        <f t="shared" si="218"/>
        <v>0</v>
      </c>
      <c r="HX15" s="127">
        <f t="shared" si="219"/>
        <v>0</v>
      </c>
      <c r="HY15" s="127">
        <f t="shared" si="220"/>
        <v>0</v>
      </c>
      <c r="HZ15" s="127">
        <f t="shared" si="221"/>
        <v>0</v>
      </c>
      <c r="IA15" s="127">
        <f t="shared" si="222"/>
        <v>0</v>
      </c>
      <c r="IB15" s="127">
        <f t="shared" si="223"/>
        <v>0</v>
      </c>
      <c r="IC15" s="127">
        <f t="shared" si="224"/>
        <v>0</v>
      </c>
      <c r="ID15" s="127">
        <f t="shared" si="225"/>
        <v>0</v>
      </c>
      <c r="IE15" s="127">
        <f t="shared" si="226"/>
        <v>0</v>
      </c>
      <c r="IF15" s="127">
        <f t="shared" si="227"/>
        <v>0</v>
      </c>
      <c r="IG15" s="127">
        <f t="shared" si="228"/>
        <v>0</v>
      </c>
      <c r="IH15" s="127">
        <f t="shared" si="229"/>
        <v>0</v>
      </c>
      <c r="II15" s="127">
        <f t="shared" si="230"/>
        <v>0</v>
      </c>
      <c r="IJ15" s="127">
        <f t="shared" si="231"/>
        <v>0</v>
      </c>
      <c r="IK15" s="127">
        <f t="shared" si="232"/>
        <v>0</v>
      </c>
      <c r="IL15" s="127">
        <f t="shared" si="233"/>
        <v>0</v>
      </c>
      <c r="IM15" s="127">
        <f t="shared" si="234"/>
        <v>0</v>
      </c>
      <c r="IN15" s="127">
        <f t="shared" si="235"/>
        <v>0</v>
      </c>
      <c r="IO15" s="127">
        <f t="shared" si="236"/>
        <v>0</v>
      </c>
      <c r="IP15" s="127">
        <f t="shared" si="237"/>
        <v>0</v>
      </c>
      <c r="IQ15" s="127">
        <f t="shared" si="238"/>
        <v>0</v>
      </c>
      <c r="IR15" s="127">
        <f t="shared" si="239"/>
        <v>0</v>
      </c>
      <c r="IS15" s="127">
        <f t="shared" si="240"/>
        <v>0</v>
      </c>
      <c r="IT15" s="127">
        <f t="shared" si="241"/>
        <v>0</v>
      </c>
      <c r="IU15" s="127">
        <f t="shared" si="242"/>
        <v>0</v>
      </c>
      <c r="IV15" s="1">
        <f>IFERROR(IF($BX15&gt;=1,SUMIFS(ARR!K$8:K$607,ARR!$I$8:$I$607,$BZ15),0),0)</f>
        <v>0</v>
      </c>
      <c r="IW15" s="1">
        <f>IFERROR(IF($BX15&gt;=1,SUMIFS(ARR!L$8:L$607,ARR!$I$8:$I$607,$BZ15),0),0)</f>
        <v>0</v>
      </c>
      <c r="IX15" s="1">
        <f>IFERROR(IF($BX15&gt;=1,SUMIFS(ARR!M$8:M$607,ARR!$I$8:$I$607,$BZ15),0),0)</f>
        <v>0</v>
      </c>
      <c r="IY15" s="1">
        <f>IFERROR(IF($BX15&gt;=1,SUMIFS(ARR!N$8:N$607,ARR!$I$8:$I$607,$BZ15),0),0)</f>
        <v>0</v>
      </c>
      <c r="IZ15" s="1">
        <f t="shared" si="243"/>
        <v>0</v>
      </c>
    </row>
    <row r="16" spans="1:260" ht="18" customHeight="1" x14ac:dyDescent="0.25">
      <c r="A16" s="1">
        <f>IFERROR(IF(BX16&gt;=1,VLOOKUP(EMP!Y14,EMP!$B$2:$E$3,4,0),0),0)</f>
        <v>0</v>
      </c>
      <c r="B16" s="1">
        <f>IFERROR(IF(BX16&gt;=1,VLOOKUP(EMP!Z14,EMP!$D$2:$E$3,2,0),0),0)</f>
        <v>0</v>
      </c>
      <c r="C16" s="1">
        <f>IFERROR(IF(BX16&gt;=1,VLOOKUP(EMP!AC14,EMP!$B$6:$C$17,2,0),0),0)</f>
        <v>0</v>
      </c>
      <c r="D16" s="1">
        <f>IFERROR(IF(BX16&gt;=1,VLOOKUP(EMP!AA14,EMP!$E$6:$M$29,9,0),0),0)</f>
        <v>0</v>
      </c>
      <c r="E16" s="1">
        <f>IFERROR(IF(BX16&gt;=1,(IF(EMP!AE14&gt;=1,VLOOKUP(EMP!AF14,EMP!$B$6:$C$17,2,0),0)),0),0)</f>
        <v>0</v>
      </c>
      <c r="F16" s="1">
        <f>IFERROR(IF(BX16&gt;=1,(IF(EMP!AG14=EMP!$F$3,(IF(EMP!AH14&gt;=1,EMP!AH14,0)),0)),0),0)</f>
        <v>0</v>
      </c>
      <c r="G16" s="1">
        <f>IFERROR(IF(BX16&gt;=1,(IF(EMP!AI14=EMP!$F$3,VLOOKUP(EMP!AJ14,EMP!$B$6:$C$17,2,0),0)),0),0)</f>
        <v>0</v>
      </c>
      <c r="H16" s="1">
        <f>IFERROR(IF(BX16&gt;=1,(IF(EMP!AK14=EMP!$F$3,EMP!#REF!,0)),0),0)</f>
        <v>0</v>
      </c>
      <c r="I16" s="1">
        <f>IFERROR(IF(BX16&gt;=1,(IF(EMP!AM14="YES",1,2)),0),0)</f>
        <v>0</v>
      </c>
      <c r="J16" s="1">
        <f>IFERROR(IF(BX16&gt;=1,(IF(I16=1,31,IF(I16=2,(IF(D16&gt;=5,VLOOKUP(EMP!AL14,EMP!$H$1:$K$5,4,0),IF(D16&gt;=1,31,0))),0))),0),0)</f>
        <v>0</v>
      </c>
      <c r="K16" s="1">
        <f>EMP!AB14</f>
        <v>0</v>
      </c>
      <c r="L16" s="1">
        <f>EMP!AD14</f>
        <v>0</v>
      </c>
      <c r="M16" s="1">
        <f>EMP!AE14</f>
        <v>0</v>
      </c>
      <c r="N16" s="1">
        <f t="shared" si="76"/>
        <v>0</v>
      </c>
      <c r="O16" s="1">
        <f t="shared" si="77"/>
        <v>0</v>
      </c>
      <c r="P16" s="1">
        <f t="shared" si="78"/>
        <v>0</v>
      </c>
      <c r="Q16" s="1">
        <f t="shared" si="79"/>
        <v>0</v>
      </c>
      <c r="R16" s="1">
        <f t="shared" si="80"/>
        <v>0</v>
      </c>
      <c r="S16" s="1">
        <f t="shared" si="81"/>
        <v>0</v>
      </c>
      <c r="T16" s="1">
        <f t="shared" si="82"/>
        <v>0</v>
      </c>
      <c r="U16" s="1">
        <f t="shared" si="83"/>
        <v>0</v>
      </c>
      <c r="V16" s="1">
        <f t="shared" si="84"/>
        <v>0</v>
      </c>
      <c r="W16" s="1">
        <f t="shared" si="85"/>
        <v>0</v>
      </c>
      <c r="X16" s="1">
        <f t="shared" si="86"/>
        <v>0</v>
      </c>
      <c r="Y16" s="1">
        <f t="shared" si="87"/>
        <v>0</v>
      </c>
      <c r="Z16" s="1">
        <f t="shared" si="88"/>
        <v>0</v>
      </c>
      <c r="AA16" s="1">
        <f t="shared" si="89"/>
        <v>0</v>
      </c>
      <c r="AB16" s="1">
        <f t="shared" si="90"/>
        <v>0</v>
      </c>
      <c r="AC16" s="1">
        <f t="shared" si="91"/>
        <v>0</v>
      </c>
      <c r="AD16" s="1">
        <f t="shared" si="92"/>
        <v>0</v>
      </c>
      <c r="AE16" s="1">
        <f t="shared" si="93"/>
        <v>0</v>
      </c>
      <c r="AF16" s="1">
        <f t="shared" si="94"/>
        <v>0</v>
      </c>
      <c r="AG16" s="1">
        <f t="shared" si="95"/>
        <v>0</v>
      </c>
      <c r="AH16" s="1">
        <f t="shared" si="96"/>
        <v>0</v>
      </c>
      <c r="AI16" s="1">
        <f t="shared" si="97"/>
        <v>0</v>
      </c>
      <c r="AJ16" s="1">
        <f t="shared" si="98"/>
        <v>0</v>
      </c>
      <c r="AK16" s="1">
        <f t="shared" si="99"/>
        <v>0</v>
      </c>
      <c r="AL16" s="1">
        <f t="shared" si="100"/>
        <v>0</v>
      </c>
      <c r="AM16" s="1">
        <f t="shared" si="101"/>
        <v>0</v>
      </c>
      <c r="AN16" s="1">
        <f t="shared" si="102"/>
        <v>0</v>
      </c>
      <c r="AO16" s="1">
        <f t="shared" si="103"/>
        <v>0</v>
      </c>
      <c r="AP16" s="1">
        <f t="shared" si="104"/>
        <v>0</v>
      </c>
      <c r="AQ16" s="1">
        <f t="shared" si="105"/>
        <v>0</v>
      </c>
      <c r="AR16" s="1">
        <f t="shared" si="106"/>
        <v>0</v>
      </c>
      <c r="AS16" s="1">
        <f t="shared" si="107"/>
        <v>0</v>
      </c>
      <c r="AT16" s="1">
        <f t="shared" si="108"/>
        <v>0</v>
      </c>
      <c r="AU16" s="1">
        <f t="shared" si="109"/>
        <v>0</v>
      </c>
      <c r="AV16" s="1">
        <f t="shared" si="110"/>
        <v>0</v>
      </c>
      <c r="AW16" s="1">
        <f t="shared" si="111"/>
        <v>0</v>
      </c>
      <c r="AX16" s="1">
        <f>LARGE($O$8:P16,1)</f>
        <v>0</v>
      </c>
      <c r="AY16" s="1">
        <f>LARGE($O$8:Q16,1)</f>
        <v>0</v>
      </c>
      <c r="AZ16" s="1">
        <f>LARGE($O$8:R16,1)</f>
        <v>0</v>
      </c>
      <c r="BA16" s="1">
        <f>LARGE($O$8:S16,1)</f>
        <v>0</v>
      </c>
      <c r="BB16" s="1">
        <f>LARGE($O$8:T16,1)</f>
        <v>0</v>
      </c>
      <c r="BC16" s="1">
        <f>LARGE($O$8:U16,1)</f>
        <v>0</v>
      </c>
      <c r="BD16" s="1">
        <f>LARGE($O$8:V16,1)</f>
        <v>0</v>
      </c>
      <c r="BE16" s="1">
        <f>LARGE($O$8:W16,1)</f>
        <v>0</v>
      </c>
      <c r="BF16" s="1">
        <f>LARGE($O$8:X16,1)</f>
        <v>0</v>
      </c>
      <c r="BG16" s="1">
        <f>LARGE($O$8:Y16,1)</f>
        <v>0</v>
      </c>
      <c r="BH16" s="1">
        <f>IFERROR(IF(BX16&gt;=1,(IF(EMP!AM14="YES",1,2)),0),0)</f>
        <v>0</v>
      </c>
      <c r="BI16" s="1">
        <f>IFERROR(IF(BX16&gt;=1,(IF(BH16=1,1,IF(BH16=2,VLOOKUP(EMP!AL14,EMP!$H$2:$K$4,4,0),0))),0),0)</f>
        <v>0</v>
      </c>
      <c r="BJ16" s="1">
        <f>IFERROR(IF(BX16&gt;=1,VLOOKUP(EMP!AL14,EMP!$H$1:$K$5,2,0),0),0)</f>
        <v>0</v>
      </c>
      <c r="BK16" s="1">
        <f>IFERROR(IF(BX16&gt;=1,VLOOKUP(EMP!AL14,EMP!$H$1:$K$5,3,0),0),0)</f>
        <v>0</v>
      </c>
      <c r="BX16" s="165">
        <f>EMP!O14</f>
        <v>0</v>
      </c>
      <c r="BY16" s="166">
        <f>EMP!P14</f>
        <v>0</v>
      </c>
      <c r="BZ16" s="165">
        <f>EMP!Q14</f>
        <v>0</v>
      </c>
      <c r="CA16" s="185">
        <f t="shared" si="112"/>
        <v>0</v>
      </c>
      <c r="CB16" s="185">
        <f t="shared" si="113"/>
        <v>0</v>
      </c>
      <c r="CC16" s="185">
        <f t="shared" si="114"/>
        <v>0</v>
      </c>
      <c r="CD16" s="185">
        <f t="shared" si="115"/>
        <v>0</v>
      </c>
      <c r="CE16" s="185">
        <f t="shared" si="116"/>
        <v>0</v>
      </c>
      <c r="CF16" s="185">
        <f t="shared" si="117"/>
        <v>0</v>
      </c>
      <c r="CG16" s="185">
        <f t="shared" si="118"/>
        <v>0</v>
      </c>
      <c r="CH16" s="185">
        <f t="shared" si="119"/>
        <v>0</v>
      </c>
      <c r="CI16" s="185">
        <f t="shared" si="120"/>
        <v>0</v>
      </c>
      <c r="CJ16" s="185">
        <f t="shared" si="121"/>
        <v>0</v>
      </c>
      <c r="CK16" s="185">
        <f t="shared" si="122"/>
        <v>0</v>
      </c>
      <c r="CL16" s="185">
        <f t="shared" si="123"/>
        <v>0</v>
      </c>
      <c r="CM16" s="193"/>
      <c r="CN16" s="193"/>
      <c r="CO16" s="193"/>
      <c r="CP16" s="193"/>
      <c r="CQ16" s="193"/>
      <c r="CR16" s="193"/>
      <c r="CS16" s="193"/>
      <c r="CT16" s="193"/>
      <c r="CU16" s="193"/>
      <c r="CV16" s="193"/>
      <c r="CW16" s="193"/>
      <c r="CX16" s="193"/>
      <c r="CY16" s="112">
        <f t="shared" si="124"/>
        <v>0</v>
      </c>
      <c r="CZ16" s="112">
        <f t="shared" si="125"/>
        <v>0</v>
      </c>
      <c r="DA16" s="112">
        <f t="shared" si="126"/>
        <v>0</v>
      </c>
      <c r="DB16" s="112">
        <f t="shared" si="127"/>
        <v>0</v>
      </c>
      <c r="DC16" s="112">
        <f t="shared" si="128"/>
        <v>0</v>
      </c>
      <c r="DD16" s="112">
        <f t="shared" si="129"/>
        <v>0</v>
      </c>
      <c r="DE16" s="112">
        <f t="shared" si="130"/>
        <v>0</v>
      </c>
      <c r="DF16" s="112">
        <f t="shared" si="131"/>
        <v>0</v>
      </c>
      <c r="DG16" s="112">
        <f t="shared" si="132"/>
        <v>0</v>
      </c>
      <c r="DH16" s="112">
        <f t="shared" si="133"/>
        <v>0</v>
      </c>
      <c r="DI16" s="112">
        <f t="shared" si="134"/>
        <v>0</v>
      </c>
      <c r="DJ16" s="112">
        <f t="shared" si="135"/>
        <v>0</v>
      </c>
      <c r="DK16" s="194"/>
      <c r="DL16" s="194"/>
      <c r="DM16" s="194"/>
      <c r="DN16" s="194"/>
      <c r="DO16" s="194"/>
      <c r="DP16" s="194"/>
      <c r="DQ16" s="194"/>
      <c r="DR16" s="194"/>
      <c r="DS16" s="194"/>
      <c r="DT16" s="194"/>
      <c r="DU16" s="194"/>
      <c r="DV16" s="194"/>
      <c r="DW16" s="112">
        <f t="shared" si="136"/>
        <v>0</v>
      </c>
      <c r="DX16" s="112">
        <f t="shared" si="137"/>
        <v>0</v>
      </c>
      <c r="DY16" s="112">
        <f t="shared" si="138"/>
        <v>0</v>
      </c>
      <c r="DZ16" s="112">
        <f t="shared" si="139"/>
        <v>0</v>
      </c>
      <c r="EA16" s="112">
        <f t="shared" si="140"/>
        <v>0</v>
      </c>
      <c r="EB16" s="112">
        <f t="shared" si="141"/>
        <v>0</v>
      </c>
      <c r="EC16" s="112">
        <f t="shared" si="142"/>
        <v>0</v>
      </c>
      <c r="ED16" s="112">
        <f t="shared" si="143"/>
        <v>0</v>
      </c>
      <c r="EE16" s="112">
        <f t="shared" si="144"/>
        <v>0</v>
      </c>
      <c r="EF16" s="112">
        <f t="shared" si="145"/>
        <v>0</v>
      </c>
      <c r="EG16" s="112">
        <f t="shared" si="146"/>
        <v>0</v>
      </c>
      <c r="EH16" s="112">
        <f t="shared" si="147"/>
        <v>0</v>
      </c>
      <c r="EI16" s="195"/>
      <c r="EJ16" s="195"/>
      <c r="EK16" s="195"/>
      <c r="EL16" s="195"/>
      <c r="EM16" s="195"/>
      <c r="EN16" s="195"/>
      <c r="EO16" s="195"/>
      <c r="EP16" s="195"/>
      <c r="EQ16" s="195"/>
      <c r="ER16" s="195"/>
      <c r="ES16" s="195"/>
      <c r="ET16" s="195"/>
      <c r="EU16" s="196"/>
      <c r="EV16" s="196">
        <f t="shared" si="148"/>
        <v>0</v>
      </c>
      <c r="EW16" s="196">
        <f t="shared" si="149"/>
        <v>0</v>
      </c>
      <c r="EX16" s="196">
        <f t="shared" si="150"/>
        <v>0</v>
      </c>
      <c r="EY16" s="196">
        <f t="shared" si="151"/>
        <v>0</v>
      </c>
      <c r="EZ16" s="196">
        <f t="shared" si="152"/>
        <v>0</v>
      </c>
      <c r="FA16" s="196">
        <f t="shared" si="153"/>
        <v>0</v>
      </c>
      <c r="FB16" s="196">
        <f t="shared" si="154"/>
        <v>0</v>
      </c>
      <c r="FC16" s="196">
        <f t="shared" si="155"/>
        <v>0</v>
      </c>
      <c r="FD16" s="196">
        <f t="shared" si="156"/>
        <v>0</v>
      </c>
      <c r="FE16" s="196">
        <f t="shared" si="157"/>
        <v>0</v>
      </c>
      <c r="FF16" s="196">
        <f t="shared" si="158"/>
        <v>0</v>
      </c>
      <c r="FG16" s="197"/>
      <c r="FH16" s="197">
        <f t="shared" si="159"/>
        <v>0</v>
      </c>
      <c r="FI16" s="197">
        <f t="shared" si="160"/>
        <v>0</v>
      </c>
      <c r="FJ16" s="197">
        <f t="shared" si="161"/>
        <v>0</v>
      </c>
      <c r="FK16" s="197">
        <f t="shared" si="162"/>
        <v>0</v>
      </c>
      <c r="FL16" s="197">
        <f t="shared" si="163"/>
        <v>0</v>
      </c>
      <c r="FM16" s="197">
        <f t="shared" si="164"/>
        <v>0</v>
      </c>
      <c r="FN16" s="197">
        <f t="shared" si="165"/>
        <v>0</v>
      </c>
      <c r="FO16" s="197">
        <f t="shared" si="166"/>
        <v>0</v>
      </c>
      <c r="FP16" s="197">
        <f t="shared" si="167"/>
        <v>0</v>
      </c>
      <c r="FQ16" s="197">
        <f t="shared" si="168"/>
        <v>0</v>
      </c>
      <c r="FR16" s="197">
        <f t="shared" si="169"/>
        <v>0</v>
      </c>
      <c r="FS16" s="195"/>
      <c r="FT16" s="195"/>
      <c r="FU16" s="198"/>
      <c r="FV16" s="198"/>
      <c r="FW16" s="199"/>
      <c r="FX16" s="199"/>
      <c r="FY16" s="196"/>
      <c r="FZ16" s="196"/>
      <c r="GA16" s="127">
        <f t="shared" si="170"/>
        <v>0</v>
      </c>
      <c r="GB16" s="127">
        <f t="shared" si="171"/>
        <v>0</v>
      </c>
      <c r="GC16" s="127">
        <f t="shared" si="172"/>
        <v>0</v>
      </c>
      <c r="GD16" s="127">
        <f t="shared" si="173"/>
        <v>0</v>
      </c>
      <c r="GE16" s="127">
        <f t="shared" si="174"/>
        <v>0</v>
      </c>
      <c r="GF16" s="127">
        <f t="shared" si="175"/>
        <v>0</v>
      </c>
      <c r="GG16" s="127">
        <f t="shared" si="176"/>
        <v>0</v>
      </c>
      <c r="GH16" s="127">
        <f t="shared" si="177"/>
        <v>0</v>
      </c>
      <c r="GI16" s="127">
        <f t="shared" si="178"/>
        <v>0</v>
      </c>
      <c r="GJ16" s="127">
        <f t="shared" si="179"/>
        <v>0</v>
      </c>
      <c r="GK16" s="127">
        <f t="shared" si="180"/>
        <v>0</v>
      </c>
      <c r="GL16" s="127">
        <f t="shared" si="181"/>
        <v>0</v>
      </c>
      <c r="GM16" s="127">
        <f t="shared" si="182"/>
        <v>0</v>
      </c>
      <c r="GN16" s="127">
        <f t="shared" si="183"/>
        <v>0</v>
      </c>
      <c r="GO16" s="127">
        <f t="shared" si="184"/>
        <v>0</v>
      </c>
      <c r="GP16" s="127">
        <f t="shared" si="185"/>
        <v>0</v>
      </c>
      <c r="GQ16" s="127">
        <f t="shared" si="186"/>
        <v>0</v>
      </c>
      <c r="GR16" s="127">
        <f t="shared" si="187"/>
        <v>0</v>
      </c>
      <c r="GS16" s="127">
        <f t="shared" si="188"/>
        <v>0</v>
      </c>
      <c r="GT16" s="127">
        <f t="shared" si="189"/>
        <v>0</v>
      </c>
      <c r="GU16" s="127">
        <f t="shared" si="190"/>
        <v>0</v>
      </c>
      <c r="GV16" s="127">
        <f t="shared" si="191"/>
        <v>0</v>
      </c>
      <c r="GW16" s="127">
        <f t="shared" si="192"/>
        <v>0</v>
      </c>
      <c r="GX16" s="127">
        <f t="shared" si="193"/>
        <v>0</v>
      </c>
      <c r="GY16" s="127">
        <f t="shared" si="194"/>
        <v>0</v>
      </c>
      <c r="GZ16" s="127">
        <f t="shared" si="195"/>
        <v>0</v>
      </c>
      <c r="HA16" s="127">
        <f t="shared" si="196"/>
        <v>0</v>
      </c>
      <c r="HB16" s="127">
        <f t="shared" si="197"/>
        <v>0</v>
      </c>
      <c r="HC16" s="127">
        <f t="shared" si="198"/>
        <v>0</v>
      </c>
      <c r="HD16" s="127">
        <f t="shared" si="199"/>
        <v>0</v>
      </c>
      <c r="HE16" s="127">
        <f t="shared" si="200"/>
        <v>0</v>
      </c>
      <c r="HF16" s="127">
        <f t="shared" si="201"/>
        <v>0</v>
      </c>
      <c r="HG16" s="127">
        <f t="shared" si="202"/>
        <v>0</v>
      </c>
      <c r="HH16" s="127">
        <f t="shared" si="203"/>
        <v>0</v>
      </c>
      <c r="HI16" s="127">
        <f t="shared" si="204"/>
        <v>0</v>
      </c>
      <c r="HJ16" s="127">
        <f t="shared" si="205"/>
        <v>0</v>
      </c>
      <c r="HK16" s="127">
        <f t="shared" si="206"/>
        <v>0</v>
      </c>
      <c r="HL16" s="127">
        <f t="shared" si="207"/>
        <v>0</v>
      </c>
      <c r="HM16" s="127">
        <f t="shared" si="208"/>
        <v>0</v>
      </c>
      <c r="HN16" s="127">
        <f t="shared" si="209"/>
        <v>0</v>
      </c>
      <c r="HO16" s="127">
        <f t="shared" si="210"/>
        <v>0</v>
      </c>
      <c r="HP16" s="127">
        <f t="shared" si="211"/>
        <v>0</v>
      </c>
      <c r="HQ16" s="127">
        <f t="shared" si="212"/>
        <v>0</v>
      </c>
      <c r="HR16" s="127">
        <f t="shared" si="213"/>
        <v>0</v>
      </c>
      <c r="HS16" s="127">
        <f t="shared" si="214"/>
        <v>0</v>
      </c>
      <c r="HT16" s="127">
        <f t="shared" si="215"/>
        <v>0</v>
      </c>
      <c r="HU16" s="127">
        <f t="shared" si="216"/>
        <v>0</v>
      </c>
      <c r="HV16" s="127">
        <f t="shared" si="217"/>
        <v>0</v>
      </c>
      <c r="HW16" s="127">
        <f t="shared" si="218"/>
        <v>0</v>
      </c>
      <c r="HX16" s="127">
        <f t="shared" si="219"/>
        <v>0</v>
      </c>
      <c r="HY16" s="127">
        <f t="shared" si="220"/>
        <v>0</v>
      </c>
      <c r="HZ16" s="127">
        <f t="shared" si="221"/>
        <v>0</v>
      </c>
      <c r="IA16" s="127">
        <f t="shared" si="222"/>
        <v>0</v>
      </c>
      <c r="IB16" s="127">
        <f t="shared" si="223"/>
        <v>0</v>
      </c>
      <c r="IC16" s="127">
        <f t="shared" si="224"/>
        <v>0</v>
      </c>
      <c r="ID16" s="127">
        <f t="shared" si="225"/>
        <v>0</v>
      </c>
      <c r="IE16" s="127">
        <f t="shared" si="226"/>
        <v>0</v>
      </c>
      <c r="IF16" s="127">
        <f t="shared" si="227"/>
        <v>0</v>
      </c>
      <c r="IG16" s="127">
        <f t="shared" si="228"/>
        <v>0</v>
      </c>
      <c r="IH16" s="127">
        <f t="shared" si="229"/>
        <v>0</v>
      </c>
      <c r="II16" s="127">
        <f t="shared" si="230"/>
        <v>0</v>
      </c>
      <c r="IJ16" s="127">
        <f t="shared" si="231"/>
        <v>0</v>
      </c>
      <c r="IK16" s="127">
        <f t="shared" si="232"/>
        <v>0</v>
      </c>
      <c r="IL16" s="127">
        <f t="shared" si="233"/>
        <v>0</v>
      </c>
      <c r="IM16" s="127">
        <f t="shared" si="234"/>
        <v>0</v>
      </c>
      <c r="IN16" s="127">
        <f t="shared" si="235"/>
        <v>0</v>
      </c>
      <c r="IO16" s="127">
        <f t="shared" si="236"/>
        <v>0</v>
      </c>
      <c r="IP16" s="127">
        <f t="shared" si="237"/>
        <v>0</v>
      </c>
      <c r="IQ16" s="127">
        <f t="shared" si="238"/>
        <v>0</v>
      </c>
      <c r="IR16" s="127">
        <f t="shared" si="239"/>
        <v>0</v>
      </c>
      <c r="IS16" s="127">
        <f t="shared" si="240"/>
        <v>0</v>
      </c>
      <c r="IT16" s="127">
        <f t="shared" si="241"/>
        <v>0</v>
      </c>
      <c r="IU16" s="127">
        <f t="shared" si="242"/>
        <v>0</v>
      </c>
      <c r="IV16" s="1">
        <f>IFERROR(IF($BX16&gt;=1,SUMIFS(ARR!K$8:K$607,ARR!$I$8:$I$607,$BZ16),0),0)</f>
        <v>0</v>
      </c>
      <c r="IW16" s="1">
        <f>IFERROR(IF($BX16&gt;=1,SUMIFS(ARR!L$8:L$607,ARR!$I$8:$I$607,$BZ16),0),0)</f>
        <v>0</v>
      </c>
      <c r="IX16" s="1">
        <f>IFERROR(IF($BX16&gt;=1,SUMIFS(ARR!M$8:M$607,ARR!$I$8:$I$607,$BZ16),0),0)</f>
        <v>0</v>
      </c>
      <c r="IY16" s="1">
        <f>IFERROR(IF($BX16&gt;=1,SUMIFS(ARR!N$8:N$607,ARR!$I$8:$I$607,$BZ16),0),0)</f>
        <v>0</v>
      </c>
      <c r="IZ16" s="1">
        <f t="shared" si="243"/>
        <v>0</v>
      </c>
    </row>
    <row r="17" spans="1:260" ht="18" customHeight="1" x14ac:dyDescent="0.25">
      <c r="A17" s="1">
        <f>IFERROR(IF(BX17&gt;=1,VLOOKUP(EMP!Y15,EMP!$B$2:$E$3,4,0),0),0)</f>
        <v>0</v>
      </c>
      <c r="B17" s="1">
        <f>IFERROR(IF(BX17&gt;=1,VLOOKUP(EMP!Z15,EMP!$D$2:$E$3,2,0),0),0)</f>
        <v>0</v>
      </c>
      <c r="C17" s="1">
        <f>IFERROR(IF(BX17&gt;=1,VLOOKUP(EMP!AC15,EMP!$B$6:$C$17,2,0),0),0)</f>
        <v>0</v>
      </c>
      <c r="D17" s="1">
        <f>IFERROR(IF(BX17&gt;=1,VLOOKUP(EMP!AA15,EMP!$E$6:$M$29,9,0),0),0)</f>
        <v>0</v>
      </c>
      <c r="E17" s="1">
        <f>IFERROR(IF(BX17&gt;=1,(IF(EMP!AE15&gt;=1,VLOOKUP(EMP!AF15,EMP!$B$6:$C$17,2,0),0)),0),0)</f>
        <v>0</v>
      </c>
      <c r="F17" s="1">
        <f>IFERROR(IF(BX17&gt;=1,(IF(EMP!AG15=EMP!$F$3,(IF(EMP!AH15&gt;=1,EMP!AH15,0)),0)),0),0)</f>
        <v>0</v>
      </c>
      <c r="G17" s="1">
        <f>IFERROR(IF(BX17&gt;=1,(IF(EMP!AI15=EMP!$F$3,VLOOKUP(EMP!AJ15,EMP!$B$6:$C$17,2,0),0)),0),0)</f>
        <v>0</v>
      </c>
      <c r="H17" s="1">
        <f>IFERROR(IF(BX17&gt;=1,(IF(EMP!AK15=EMP!$F$3,EMP!#REF!,0)),0),0)</f>
        <v>0</v>
      </c>
      <c r="I17" s="1">
        <f>IFERROR(IF(BX17&gt;=1,(IF(EMP!AM15="YES",1,2)),0),0)</f>
        <v>0</v>
      </c>
      <c r="J17" s="1">
        <f>IFERROR(IF(BX17&gt;=1,(IF(I17=1,31,IF(I17=2,(IF(D17&gt;=5,VLOOKUP(EMP!AL15,EMP!$H$1:$K$5,4,0),IF(D17&gt;=1,31,0))),0))),0),0)</f>
        <v>0</v>
      </c>
      <c r="K17" s="1">
        <f>EMP!AB15</f>
        <v>0</v>
      </c>
      <c r="L17" s="1">
        <f>EMP!AD15</f>
        <v>0</v>
      </c>
      <c r="M17" s="1">
        <f>EMP!AE15</f>
        <v>0</v>
      </c>
      <c r="N17" s="1">
        <f t="shared" si="76"/>
        <v>0</v>
      </c>
      <c r="O17" s="1">
        <f t="shared" si="77"/>
        <v>0</v>
      </c>
      <c r="P17" s="1">
        <f t="shared" si="78"/>
        <v>0</v>
      </c>
      <c r="Q17" s="1">
        <f t="shared" si="79"/>
        <v>0</v>
      </c>
      <c r="R17" s="1">
        <f t="shared" si="80"/>
        <v>0</v>
      </c>
      <c r="S17" s="1">
        <f t="shared" si="81"/>
        <v>0</v>
      </c>
      <c r="T17" s="1">
        <f t="shared" si="82"/>
        <v>0</v>
      </c>
      <c r="U17" s="1">
        <f t="shared" si="83"/>
        <v>0</v>
      </c>
      <c r="V17" s="1">
        <f t="shared" si="84"/>
        <v>0</v>
      </c>
      <c r="W17" s="1">
        <f t="shared" si="85"/>
        <v>0</v>
      </c>
      <c r="X17" s="1">
        <f t="shared" si="86"/>
        <v>0</v>
      </c>
      <c r="Y17" s="1">
        <f t="shared" si="87"/>
        <v>0</v>
      </c>
      <c r="Z17" s="1">
        <f t="shared" si="88"/>
        <v>0</v>
      </c>
      <c r="AA17" s="1">
        <f t="shared" si="89"/>
        <v>0</v>
      </c>
      <c r="AB17" s="1">
        <f t="shared" si="90"/>
        <v>0</v>
      </c>
      <c r="AC17" s="1">
        <f t="shared" si="91"/>
        <v>0</v>
      </c>
      <c r="AD17" s="1">
        <f t="shared" si="92"/>
        <v>0</v>
      </c>
      <c r="AE17" s="1">
        <f t="shared" si="93"/>
        <v>0</v>
      </c>
      <c r="AF17" s="1">
        <f t="shared" si="94"/>
        <v>0</v>
      </c>
      <c r="AG17" s="1">
        <f t="shared" si="95"/>
        <v>0</v>
      </c>
      <c r="AH17" s="1">
        <f t="shared" si="96"/>
        <v>0</v>
      </c>
      <c r="AI17" s="1">
        <f t="shared" si="97"/>
        <v>0</v>
      </c>
      <c r="AJ17" s="1">
        <f t="shared" si="98"/>
        <v>0</v>
      </c>
      <c r="AK17" s="1">
        <f t="shared" si="99"/>
        <v>0</v>
      </c>
      <c r="AL17" s="1">
        <f t="shared" si="100"/>
        <v>0</v>
      </c>
      <c r="AM17" s="1">
        <f t="shared" si="101"/>
        <v>0</v>
      </c>
      <c r="AN17" s="1">
        <f t="shared" si="102"/>
        <v>0</v>
      </c>
      <c r="AO17" s="1">
        <f t="shared" si="103"/>
        <v>0</v>
      </c>
      <c r="AP17" s="1">
        <f t="shared" si="104"/>
        <v>0</v>
      </c>
      <c r="AQ17" s="1">
        <f t="shared" si="105"/>
        <v>0</v>
      </c>
      <c r="AR17" s="1">
        <f t="shared" si="106"/>
        <v>0</v>
      </c>
      <c r="AS17" s="1">
        <f t="shared" si="107"/>
        <v>0</v>
      </c>
      <c r="AT17" s="1">
        <f t="shared" si="108"/>
        <v>0</v>
      </c>
      <c r="AU17" s="1">
        <f t="shared" si="109"/>
        <v>0</v>
      </c>
      <c r="AV17" s="1">
        <f t="shared" si="110"/>
        <v>0</v>
      </c>
      <c r="AW17" s="1">
        <f t="shared" si="111"/>
        <v>0</v>
      </c>
      <c r="AX17" s="1">
        <f>LARGE($O$8:P17,1)</f>
        <v>0</v>
      </c>
      <c r="AY17" s="1">
        <f>LARGE($O$8:Q17,1)</f>
        <v>0</v>
      </c>
      <c r="AZ17" s="1">
        <f>LARGE($O$8:R17,1)</f>
        <v>0</v>
      </c>
      <c r="BA17" s="1">
        <f>LARGE($O$8:S17,1)</f>
        <v>0</v>
      </c>
      <c r="BB17" s="1">
        <f>LARGE($O$8:T17,1)</f>
        <v>0</v>
      </c>
      <c r="BC17" s="1">
        <f>LARGE($O$8:U17,1)</f>
        <v>0</v>
      </c>
      <c r="BD17" s="1">
        <f>LARGE($O$8:V17,1)</f>
        <v>0</v>
      </c>
      <c r="BE17" s="1">
        <f>LARGE($O$8:W17,1)</f>
        <v>0</v>
      </c>
      <c r="BF17" s="1">
        <f>LARGE($O$8:X17,1)</f>
        <v>0</v>
      </c>
      <c r="BG17" s="1">
        <f>LARGE($O$8:Y17,1)</f>
        <v>0</v>
      </c>
      <c r="BH17" s="1">
        <f>IFERROR(IF(BX17&gt;=1,(IF(EMP!AM15="YES",1,2)),0),0)</f>
        <v>0</v>
      </c>
      <c r="BI17" s="1">
        <f>IFERROR(IF(BX17&gt;=1,(IF(BH17=1,1,IF(BH17=2,VLOOKUP(EMP!AL15,EMP!$H$2:$K$4,4,0),0))),0),0)</f>
        <v>0</v>
      </c>
      <c r="BJ17" s="1">
        <f>IFERROR(IF(BX17&gt;=1,VLOOKUP(EMP!AL15,EMP!$H$1:$K$5,2,0),0),0)</f>
        <v>0</v>
      </c>
      <c r="BK17" s="1">
        <f>IFERROR(IF(BX17&gt;=1,VLOOKUP(EMP!AL15,EMP!$H$1:$K$5,3,0),0),0)</f>
        <v>0</v>
      </c>
      <c r="BX17" s="165">
        <f>EMP!O15</f>
        <v>0</v>
      </c>
      <c r="BY17" s="166">
        <f>EMP!P15</f>
        <v>0</v>
      </c>
      <c r="BZ17" s="165">
        <f>EMP!Q15</f>
        <v>0</v>
      </c>
      <c r="CA17" s="185">
        <f t="shared" si="112"/>
        <v>0</v>
      </c>
      <c r="CB17" s="185">
        <f t="shared" si="113"/>
        <v>0</v>
      </c>
      <c r="CC17" s="185">
        <f t="shared" si="114"/>
        <v>0</v>
      </c>
      <c r="CD17" s="185">
        <f t="shared" si="115"/>
        <v>0</v>
      </c>
      <c r="CE17" s="185">
        <f t="shared" si="116"/>
        <v>0</v>
      </c>
      <c r="CF17" s="185">
        <f t="shared" si="117"/>
        <v>0</v>
      </c>
      <c r="CG17" s="185">
        <f t="shared" si="118"/>
        <v>0</v>
      </c>
      <c r="CH17" s="185">
        <f t="shared" si="119"/>
        <v>0</v>
      </c>
      <c r="CI17" s="185">
        <f t="shared" si="120"/>
        <v>0</v>
      </c>
      <c r="CJ17" s="185">
        <f t="shared" si="121"/>
        <v>0</v>
      </c>
      <c r="CK17" s="185">
        <f t="shared" si="122"/>
        <v>0</v>
      </c>
      <c r="CL17" s="185">
        <f t="shared" si="123"/>
        <v>0</v>
      </c>
      <c r="CM17" s="193"/>
      <c r="CN17" s="193"/>
      <c r="CO17" s="193"/>
      <c r="CP17" s="193"/>
      <c r="CQ17" s="193"/>
      <c r="CR17" s="193"/>
      <c r="CS17" s="193"/>
      <c r="CT17" s="193"/>
      <c r="CU17" s="193"/>
      <c r="CV17" s="193"/>
      <c r="CW17" s="193"/>
      <c r="CX17" s="193"/>
      <c r="CY17" s="112">
        <f t="shared" si="124"/>
        <v>0</v>
      </c>
      <c r="CZ17" s="112">
        <f t="shared" si="125"/>
        <v>0</v>
      </c>
      <c r="DA17" s="112">
        <f t="shared" si="126"/>
        <v>0</v>
      </c>
      <c r="DB17" s="112">
        <f t="shared" si="127"/>
        <v>0</v>
      </c>
      <c r="DC17" s="112">
        <f t="shared" si="128"/>
        <v>0</v>
      </c>
      <c r="DD17" s="112">
        <f t="shared" si="129"/>
        <v>0</v>
      </c>
      <c r="DE17" s="112">
        <f t="shared" si="130"/>
        <v>0</v>
      </c>
      <c r="DF17" s="112">
        <f t="shared" si="131"/>
        <v>0</v>
      </c>
      <c r="DG17" s="112">
        <f t="shared" si="132"/>
        <v>0</v>
      </c>
      <c r="DH17" s="112">
        <f t="shared" si="133"/>
        <v>0</v>
      </c>
      <c r="DI17" s="112">
        <f t="shared" si="134"/>
        <v>0</v>
      </c>
      <c r="DJ17" s="112">
        <f t="shared" si="135"/>
        <v>0</v>
      </c>
      <c r="DK17" s="194"/>
      <c r="DL17" s="194"/>
      <c r="DM17" s="194"/>
      <c r="DN17" s="194"/>
      <c r="DO17" s="194"/>
      <c r="DP17" s="194"/>
      <c r="DQ17" s="194"/>
      <c r="DR17" s="194"/>
      <c r="DS17" s="194"/>
      <c r="DT17" s="194"/>
      <c r="DU17" s="194"/>
      <c r="DV17" s="194"/>
      <c r="DW17" s="112">
        <f t="shared" si="136"/>
        <v>0</v>
      </c>
      <c r="DX17" s="112">
        <f t="shared" si="137"/>
        <v>0</v>
      </c>
      <c r="DY17" s="112">
        <f t="shared" si="138"/>
        <v>0</v>
      </c>
      <c r="DZ17" s="112">
        <f t="shared" si="139"/>
        <v>0</v>
      </c>
      <c r="EA17" s="112">
        <f t="shared" si="140"/>
        <v>0</v>
      </c>
      <c r="EB17" s="112">
        <f t="shared" si="141"/>
        <v>0</v>
      </c>
      <c r="EC17" s="112">
        <f t="shared" si="142"/>
        <v>0</v>
      </c>
      <c r="ED17" s="112">
        <f t="shared" si="143"/>
        <v>0</v>
      </c>
      <c r="EE17" s="112">
        <f t="shared" si="144"/>
        <v>0</v>
      </c>
      <c r="EF17" s="112">
        <f t="shared" si="145"/>
        <v>0</v>
      </c>
      <c r="EG17" s="112">
        <f t="shared" si="146"/>
        <v>0</v>
      </c>
      <c r="EH17" s="112">
        <f t="shared" si="147"/>
        <v>0</v>
      </c>
      <c r="EI17" s="195"/>
      <c r="EJ17" s="195"/>
      <c r="EK17" s="195"/>
      <c r="EL17" s="195"/>
      <c r="EM17" s="195"/>
      <c r="EN17" s="195"/>
      <c r="EO17" s="195"/>
      <c r="EP17" s="195"/>
      <c r="EQ17" s="195"/>
      <c r="ER17" s="195"/>
      <c r="ES17" s="195"/>
      <c r="ET17" s="195"/>
      <c r="EU17" s="196"/>
      <c r="EV17" s="196">
        <f t="shared" si="148"/>
        <v>0</v>
      </c>
      <c r="EW17" s="196">
        <f t="shared" si="149"/>
        <v>0</v>
      </c>
      <c r="EX17" s="196">
        <f t="shared" si="150"/>
        <v>0</v>
      </c>
      <c r="EY17" s="196">
        <f t="shared" si="151"/>
        <v>0</v>
      </c>
      <c r="EZ17" s="196">
        <f t="shared" si="152"/>
        <v>0</v>
      </c>
      <c r="FA17" s="196">
        <f t="shared" si="153"/>
        <v>0</v>
      </c>
      <c r="FB17" s="196">
        <f t="shared" si="154"/>
        <v>0</v>
      </c>
      <c r="FC17" s="196">
        <f t="shared" si="155"/>
        <v>0</v>
      </c>
      <c r="FD17" s="196">
        <f t="shared" si="156"/>
        <v>0</v>
      </c>
      <c r="FE17" s="196">
        <f t="shared" si="157"/>
        <v>0</v>
      </c>
      <c r="FF17" s="196">
        <f t="shared" si="158"/>
        <v>0</v>
      </c>
      <c r="FG17" s="197"/>
      <c r="FH17" s="197">
        <f t="shared" si="159"/>
        <v>0</v>
      </c>
      <c r="FI17" s="197">
        <f t="shared" si="160"/>
        <v>0</v>
      </c>
      <c r="FJ17" s="197">
        <f t="shared" si="161"/>
        <v>0</v>
      </c>
      <c r="FK17" s="197">
        <f t="shared" si="162"/>
        <v>0</v>
      </c>
      <c r="FL17" s="197">
        <f t="shared" si="163"/>
        <v>0</v>
      </c>
      <c r="FM17" s="197">
        <f t="shared" si="164"/>
        <v>0</v>
      </c>
      <c r="FN17" s="197">
        <f t="shared" si="165"/>
        <v>0</v>
      </c>
      <c r="FO17" s="197">
        <f t="shared" si="166"/>
        <v>0</v>
      </c>
      <c r="FP17" s="197">
        <f t="shared" si="167"/>
        <v>0</v>
      </c>
      <c r="FQ17" s="197">
        <f t="shared" si="168"/>
        <v>0</v>
      </c>
      <c r="FR17" s="197">
        <f t="shared" si="169"/>
        <v>0</v>
      </c>
      <c r="FS17" s="195"/>
      <c r="FT17" s="195"/>
      <c r="FU17" s="198"/>
      <c r="FV17" s="198"/>
      <c r="FW17" s="199"/>
      <c r="FX17" s="199"/>
      <c r="FY17" s="196"/>
      <c r="FZ17" s="196"/>
      <c r="GA17" s="127">
        <f t="shared" si="170"/>
        <v>0</v>
      </c>
      <c r="GB17" s="127">
        <f t="shared" si="171"/>
        <v>0</v>
      </c>
      <c r="GC17" s="127">
        <f t="shared" si="172"/>
        <v>0</v>
      </c>
      <c r="GD17" s="127">
        <f t="shared" si="173"/>
        <v>0</v>
      </c>
      <c r="GE17" s="127">
        <f t="shared" si="174"/>
        <v>0</v>
      </c>
      <c r="GF17" s="127">
        <f t="shared" si="175"/>
        <v>0</v>
      </c>
      <c r="GG17" s="127">
        <f t="shared" si="176"/>
        <v>0</v>
      </c>
      <c r="GH17" s="127">
        <f t="shared" si="177"/>
        <v>0</v>
      </c>
      <c r="GI17" s="127">
        <f t="shared" si="178"/>
        <v>0</v>
      </c>
      <c r="GJ17" s="127">
        <f t="shared" si="179"/>
        <v>0</v>
      </c>
      <c r="GK17" s="127">
        <f t="shared" si="180"/>
        <v>0</v>
      </c>
      <c r="GL17" s="127">
        <f t="shared" si="181"/>
        <v>0</v>
      </c>
      <c r="GM17" s="127">
        <f t="shared" si="182"/>
        <v>0</v>
      </c>
      <c r="GN17" s="127">
        <f t="shared" si="183"/>
        <v>0</v>
      </c>
      <c r="GO17" s="127">
        <f t="shared" si="184"/>
        <v>0</v>
      </c>
      <c r="GP17" s="127">
        <f t="shared" si="185"/>
        <v>0</v>
      </c>
      <c r="GQ17" s="127">
        <f t="shared" si="186"/>
        <v>0</v>
      </c>
      <c r="GR17" s="127">
        <f t="shared" si="187"/>
        <v>0</v>
      </c>
      <c r="GS17" s="127">
        <f t="shared" si="188"/>
        <v>0</v>
      </c>
      <c r="GT17" s="127">
        <f t="shared" si="189"/>
        <v>0</v>
      </c>
      <c r="GU17" s="127">
        <f t="shared" si="190"/>
        <v>0</v>
      </c>
      <c r="GV17" s="127">
        <f t="shared" si="191"/>
        <v>0</v>
      </c>
      <c r="GW17" s="127">
        <f t="shared" si="192"/>
        <v>0</v>
      </c>
      <c r="GX17" s="127">
        <f t="shared" si="193"/>
        <v>0</v>
      </c>
      <c r="GY17" s="127">
        <f t="shared" si="194"/>
        <v>0</v>
      </c>
      <c r="GZ17" s="127">
        <f t="shared" si="195"/>
        <v>0</v>
      </c>
      <c r="HA17" s="127">
        <f t="shared" si="196"/>
        <v>0</v>
      </c>
      <c r="HB17" s="127">
        <f t="shared" si="197"/>
        <v>0</v>
      </c>
      <c r="HC17" s="127">
        <f t="shared" si="198"/>
        <v>0</v>
      </c>
      <c r="HD17" s="127">
        <f t="shared" si="199"/>
        <v>0</v>
      </c>
      <c r="HE17" s="127">
        <f t="shared" si="200"/>
        <v>0</v>
      </c>
      <c r="HF17" s="127">
        <f t="shared" si="201"/>
        <v>0</v>
      </c>
      <c r="HG17" s="127">
        <f t="shared" si="202"/>
        <v>0</v>
      </c>
      <c r="HH17" s="127">
        <f t="shared" si="203"/>
        <v>0</v>
      </c>
      <c r="HI17" s="127">
        <f t="shared" si="204"/>
        <v>0</v>
      </c>
      <c r="HJ17" s="127">
        <f t="shared" si="205"/>
        <v>0</v>
      </c>
      <c r="HK17" s="127">
        <f t="shared" si="206"/>
        <v>0</v>
      </c>
      <c r="HL17" s="127">
        <f t="shared" si="207"/>
        <v>0</v>
      </c>
      <c r="HM17" s="127">
        <f t="shared" si="208"/>
        <v>0</v>
      </c>
      <c r="HN17" s="127">
        <f t="shared" si="209"/>
        <v>0</v>
      </c>
      <c r="HO17" s="127">
        <f t="shared" si="210"/>
        <v>0</v>
      </c>
      <c r="HP17" s="127">
        <f t="shared" si="211"/>
        <v>0</v>
      </c>
      <c r="HQ17" s="127">
        <f t="shared" si="212"/>
        <v>0</v>
      </c>
      <c r="HR17" s="127">
        <f t="shared" si="213"/>
        <v>0</v>
      </c>
      <c r="HS17" s="127">
        <f t="shared" si="214"/>
        <v>0</v>
      </c>
      <c r="HT17" s="127">
        <f t="shared" si="215"/>
        <v>0</v>
      </c>
      <c r="HU17" s="127">
        <f t="shared" si="216"/>
        <v>0</v>
      </c>
      <c r="HV17" s="127">
        <f t="shared" si="217"/>
        <v>0</v>
      </c>
      <c r="HW17" s="127">
        <f t="shared" si="218"/>
        <v>0</v>
      </c>
      <c r="HX17" s="127">
        <f t="shared" si="219"/>
        <v>0</v>
      </c>
      <c r="HY17" s="127">
        <f t="shared" si="220"/>
        <v>0</v>
      </c>
      <c r="HZ17" s="127">
        <f t="shared" si="221"/>
        <v>0</v>
      </c>
      <c r="IA17" s="127">
        <f t="shared" si="222"/>
        <v>0</v>
      </c>
      <c r="IB17" s="127">
        <f t="shared" si="223"/>
        <v>0</v>
      </c>
      <c r="IC17" s="127">
        <f t="shared" si="224"/>
        <v>0</v>
      </c>
      <c r="ID17" s="127">
        <f t="shared" si="225"/>
        <v>0</v>
      </c>
      <c r="IE17" s="127">
        <f t="shared" si="226"/>
        <v>0</v>
      </c>
      <c r="IF17" s="127">
        <f t="shared" si="227"/>
        <v>0</v>
      </c>
      <c r="IG17" s="127">
        <f t="shared" si="228"/>
        <v>0</v>
      </c>
      <c r="IH17" s="127">
        <f t="shared" si="229"/>
        <v>0</v>
      </c>
      <c r="II17" s="127">
        <f t="shared" si="230"/>
        <v>0</v>
      </c>
      <c r="IJ17" s="127">
        <f t="shared" si="231"/>
        <v>0</v>
      </c>
      <c r="IK17" s="127">
        <f t="shared" si="232"/>
        <v>0</v>
      </c>
      <c r="IL17" s="127">
        <f t="shared" si="233"/>
        <v>0</v>
      </c>
      <c r="IM17" s="127">
        <f t="shared" si="234"/>
        <v>0</v>
      </c>
      <c r="IN17" s="127">
        <f t="shared" si="235"/>
        <v>0</v>
      </c>
      <c r="IO17" s="127">
        <f t="shared" si="236"/>
        <v>0</v>
      </c>
      <c r="IP17" s="127">
        <f t="shared" si="237"/>
        <v>0</v>
      </c>
      <c r="IQ17" s="127">
        <f t="shared" si="238"/>
        <v>0</v>
      </c>
      <c r="IR17" s="127">
        <f t="shared" si="239"/>
        <v>0</v>
      </c>
      <c r="IS17" s="127">
        <f t="shared" si="240"/>
        <v>0</v>
      </c>
      <c r="IT17" s="127">
        <f t="shared" si="241"/>
        <v>0</v>
      </c>
      <c r="IU17" s="127">
        <f t="shared" si="242"/>
        <v>0</v>
      </c>
      <c r="IV17" s="1">
        <f>IFERROR(IF($BX17&gt;=1,SUMIFS(ARR!K$8:K$607,ARR!$I$8:$I$607,$BZ17),0),0)</f>
        <v>0</v>
      </c>
      <c r="IW17" s="1">
        <f>IFERROR(IF($BX17&gt;=1,SUMIFS(ARR!L$8:L$607,ARR!$I$8:$I$607,$BZ17),0),0)</f>
        <v>0</v>
      </c>
      <c r="IX17" s="1">
        <f>IFERROR(IF($BX17&gt;=1,SUMIFS(ARR!M$8:M$607,ARR!$I$8:$I$607,$BZ17),0),0)</f>
        <v>0</v>
      </c>
      <c r="IY17" s="1">
        <f>IFERROR(IF($BX17&gt;=1,SUMIFS(ARR!N$8:N$607,ARR!$I$8:$I$607,$BZ17),0),0)</f>
        <v>0</v>
      </c>
      <c r="IZ17" s="1">
        <f t="shared" si="243"/>
        <v>0</v>
      </c>
    </row>
    <row r="18" spans="1:260" ht="18" customHeight="1" x14ac:dyDescent="0.25">
      <c r="A18" s="1">
        <f>IFERROR(IF(BX18&gt;=1,VLOOKUP(EMP!Y16,EMP!$B$2:$E$3,4,0),0),0)</f>
        <v>0</v>
      </c>
      <c r="B18" s="1">
        <f>IFERROR(IF(BX18&gt;=1,VLOOKUP(EMP!Z16,EMP!$D$2:$E$3,2,0),0),0)</f>
        <v>0</v>
      </c>
      <c r="C18" s="1">
        <f>IFERROR(IF(BX18&gt;=1,VLOOKUP(EMP!AC16,EMP!$B$6:$C$17,2,0),0),0)</f>
        <v>0</v>
      </c>
      <c r="D18" s="1">
        <f>IFERROR(IF(BX18&gt;=1,VLOOKUP(EMP!AA16,EMP!$E$6:$M$29,9,0),0),0)</f>
        <v>0</v>
      </c>
      <c r="E18" s="1">
        <f>IFERROR(IF(BX18&gt;=1,(IF(EMP!AE16&gt;=1,VLOOKUP(EMP!AF16,EMP!$B$6:$C$17,2,0),0)),0),0)</f>
        <v>0</v>
      </c>
      <c r="F18" s="1">
        <f>IFERROR(IF(BX18&gt;=1,(IF(EMP!AG16=EMP!$F$3,(IF(EMP!AH16&gt;=1,EMP!AH16,0)),0)),0),0)</f>
        <v>0</v>
      </c>
      <c r="G18" s="1">
        <f>IFERROR(IF(BX18&gt;=1,(IF(EMP!AI16=EMP!$F$3,VLOOKUP(EMP!AJ16,EMP!$B$6:$C$17,2,0),0)),0),0)</f>
        <v>0</v>
      </c>
      <c r="H18" s="1">
        <f>IFERROR(IF(BX18&gt;=1,(IF(EMP!AK16=EMP!$F$3,EMP!#REF!,0)),0),0)</f>
        <v>0</v>
      </c>
      <c r="I18" s="1">
        <f>IFERROR(IF(BX18&gt;=1,(IF(EMP!AM16="YES",1,2)),0),0)</f>
        <v>0</v>
      </c>
      <c r="J18" s="1">
        <f>IFERROR(IF(BX18&gt;=1,(IF(I18=1,31,IF(I18=2,(IF(D18&gt;=5,VLOOKUP(EMP!AL16,EMP!$H$1:$K$5,4,0),IF(D18&gt;=1,31,0))),0))),0),0)</f>
        <v>0</v>
      </c>
      <c r="K18" s="1">
        <f>EMP!AB16</f>
        <v>0</v>
      </c>
      <c r="L18" s="1">
        <f>EMP!AD16</f>
        <v>0</v>
      </c>
      <c r="M18" s="1">
        <f>EMP!AE16</f>
        <v>0</v>
      </c>
      <c r="N18" s="1">
        <f t="shared" si="76"/>
        <v>0</v>
      </c>
      <c r="O18" s="1">
        <f t="shared" si="77"/>
        <v>0</v>
      </c>
      <c r="P18" s="1">
        <f t="shared" si="78"/>
        <v>0</v>
      </c>
      <c r="Q18" s="1">
        <f t="shared" si="79"/>
        <v>0</v>
      </c>
      <c r="R18" s="1">
        <f t="shared" si="80"/>
        <v>0</v>
      </c>
      <c r="S18" s="1">
        <f t="shared" si="81"/>
        <v>0</v>
      </c>
      <c r="T18" s="1">
        <f t="shared" si="82"/>
        <v>0</v>
      </c>
      <c r="U18" s="1">
        <f t="shared" si="83"/>
        <v>0</v>
      </c>
      <c r="V18" s="1">
        <f t="shared" si="84"/>
        <v>0</v>
      </c>
      <c r="W18" s="1">
        <f t="shared" si="85"/>
        <v>0</v>
      </c>
      <c r="X18" s="1">
        <f t="shared" si="86"/>
        <v>0</v>
      </c>
      <c r="Y18" s="1">
        <f t="shared" si="87"/>
        <v>0</v>
      </c>
      <c r="Z18" s="1">
        <f t="shared" si="88"/>
        <v>0</v>
      </c>
      <c r="AA18" s="1">
        <f t="shared" si="89"/>
        <v>0</v>
      </c>
      <c r="AB18" s="1">
        <f t="shared" si="90"/>
        <v>0</v>
      </c>
      <c r="AC18" s="1">
        <f t="shared" si="91"/>
        <v>0</v>
      </c>
      <c r="AD18" s="1">
        <f t="shared" si="92"/>
        <v>0</v>
      </c>
      <c r="AE18" s="1">
        <f t="shared" si="93"/>
        <v>0</v>
      </c>
      <c r="AF18" s="1">
        <f t="shared" si="94"/>
        <v>0</v>
      </c>
      <c r="AG18" s="1">
        <f t="shared" si="95"/>
        <v>0</v>
      </c>
      <c r="AH18" s="1">
        <f t="shared" si="96"/>
        <v>0</v>
      </c>
      <c r="AI18" s="1">
        <f t="shared" si="97"/>
        <v>0</v>
      </c>
      <c r="AJ18" s="1">
        <f t="shared" si="98"/>
        <v>0</v>
      </c>
      <c r="AK18" s="1">
        <f t="shared" si="99"/>
        <v>0</v>
      </c>
      <c r="AL18" s="1">
        <f t="shared" si="100"/>
        <v>0</v>
      </c>
      <c r="AM18" s="1">
        <f t="shared" si="101"/>
        <v>0</v>
      </c>
      <c r="AN18" s="1">
        <f t="shared" si="102"/>
        <v>0</v>
      </c>
      <c r="AO18" s="1">
        <f t="shared" si="103"/>
        <v>0</v>
      </c>
      <c r="AP18" s="1">
        <f t="shared" si="104"/>
        <v>0</v>
      </c>
      <c r="AQ18" s="1">
        <f t="shared" si="105"/>
        <v>0</v>
      </c>
      <c r="AR18" s="1">
        <f t="shared" si="106"/>
        <v>0</v>
      </c>
      <c r="AS18" s="1">
        <f t="shared" si="107"/>
        <v>0</v>
      </c>
      <c r="AT18" s="1">
        <f t="shared" si="108"/>
        <v>0</v>
      </c>
      <c r="AU18" s="1">
        <f t="shared" si="109"/>
        <v>0</v>
      </c>
      <c r="AV18" s="1">
        <f t="shared" si="110"/>
        <v>0</v>
      </c>
      <c r="AW18" s="1">
        <f t="shared" si="111"/>
        <v>0</v>
      </c>
      <c r="AX18" s="1">
        <f>LARGE($O$8:P18,1)</f>
        <v>0</v>
      </c>
      <c r="AY18" s="1">
        <f>LARGE($O$8:Q18,1)</f>
        <v>0</v>
      </c>
      <c r="AZ18" s="1">
        <f>LARGE($O$8:R18,1)</f>
        <v>0</v>
      </c>
      <c r="BA18" s="1">
        <f>LARGE($O$8:S18,1)</f>
        <v>0</v>
      </c>
      <c r="BB18" s="1">
        <f>LARGE($O$8:T18,1)</f>
        <v>0</v>
      </c>
      <c r="BC18" s="1">
        <f>LARGE($O$8:U18,1)</f>
        <v>0</v>
      </c>
      <c r="BD18" s="1">
        <f>LARGE($O$8:V18,1)</f>
        <v>0</v>
      </c>
      <c r="BE18" s="1">
        <f>LARGE($O$8:W18,1)</f>
        <v>0</v>
      </c>
      <c r="BF18" s="1">
        <f>LARGE($O$8:X18,1)</f>
        <v>0</v>
      </c>
      <c r="BG18" s="1">
        <f>LARGE($O$8:Y18,1)</f>
        <v>0</v>
      </c>
      <c r="BH18" s="1">
        <f>IFERROR(IF(BX18&gt;=1,(IF(EMP!AM16="YES",1,2)),0),0)</f>
        <v>0</v>
      </c>
      <c r="BI18" s="1">
        <f>IFERROR(IF(BX18&gt;=1,(IF(BH18=1,1,IF(BH18=2,VLOOKUP(EMP!AL16,EMP!$H$2:$K$4,4,0),0))),0),0)</f>
        <v>0</v>
      </c>
      <c r="BJ18" s="1">
        <f>IFERROR(IF(BX18&gt;=1,VLOOKUP(EMP!AL16,EMP!$H$1:$K$5,2,0),0),0)</f>
        <v>0</v>
      </c>
      <c r="BK18" s="1">
        <f>IFERROR(IF(BX18&gt;=1,VLOOKUP(EMP!AL16,EMP!$H$1:$K$5,3,0),0),0)</f>
        <v>0</v>
      </c>
      <c r="BX18" s="165">
        <f>EMP!O16</f>
        <v>0</v>
      </c>
      <c r="BY18" s="166">
        <f>EMP!P16</f>
        <v>0</v>
      </c>
      <c r="BZ18" s="165">
        <f>EMP!Q16</f>
        <v>0</v>
      </c>
      <c r="CA18" s="185">
        <f t="shared" si="112"/>
        <v>0</v>
      </c>
      <c r="CB18" s="185">
        <f t="shared" si="113"/>
        <v>0</v>
      </c>
      <c r="CC18" s="185">
        <f t="shared" si="114"/>
        <v>0</v>
      </c>
      <c r="CD18" s="185">
        <f t="shared" si="115"/>
        <v>0</v>
      </c>
      <c r="CE18" s="185">
        <f t="shared" si="116"/>
        <v>0</v>
      </c>
      <c r="CF18" s="185">
        <f t="shared" si="117"/>
        <v>0</v>
      </c>
      <c r="CG18" s="185">
        <f t="shared" si="118"/>
        <v>0</v>
      </c>
      <c r="CH18" s="185">
        <f t="shared" si="119"/>
        <v>0</v>
      </c>
      <c r="CI18" s="185">
        <f t="shared" si="120"/>
        <v>0</v>
      </c>
      <c r="CJ18" s="185">
        <f t="shared" si="121"/>
        <v>0</v>
      </c>
      <c r="CK18" s="185">
        <f t="shared" si="122"/>
        <v>0</v>
      </c>
      <c r="CL18" s="185">
        <f t="shared" si="123"/>
        <v>0</v>
      </c>
      <c r="CM18" s="193"/>
      <c r="CN18" s="193"/>
      <c r="CO18" s="193"/>
      <c r="CP18" s="193"/>
      <c r="CQ18" s="193"/>
      <c r="CR18" s="193"/>
      <c r="CS18" s="193"/>
      <c r="CT18" s="193"/>
      <c r="CU18" s="193"/>
      <c r="CV18" s="193"/>
      <c r="CW18" s="193"/>
      <c r="CX18" s="193"/>
      <c r="CY18" s="112">
        <f t="shared" si="124"/>
        <v>0</v>
      </c>
      <c r="CZ18" s="112">
        <f t="shared" si="125"/>
        <v>0</v>
      </c>
      <c r="DA18" s="112">
        <f t="shared" si="126"/>
        <v>0</v>
      </c>
      <c r="DB18" s="112">
        <f t="shared" si="127"/>
        <v>0</v>
      </c>
      <c r="DC18" s="112">
        <f t="shared" si="128"/>
        <v>0</v>
      </c>
      <c r="DD18" s="112">
        <f t="shared" si="129"/>
        <v>0</v>
      </c>
      <c r="DE18" s="112">
        <f t="shared" si="130"/>
        <v>0</v>
      </c>
      <c r="DF18" s="112">
        <f t="shared" si="131"/>
        <v>0</v>
      </c>
      <c r="DG18" s="112">
        <f t="shared" si="132"/>
        <v>0</v>
      </c>
      <c r="DH18" s="112">
        <f t="shared" si="133"/>
        <v>0</v>
      </c>
      <c r="DI18" s="112">
        <f t="shared" si="134"/>
        <v>0</v>
      </c>
      <c r="DJ18" s="112">
        <f t="shared" si="135"/>
        <v>0</v>
      </c>
      <c r="DK18" s="194"/>
      <c r="DL18" s="194"/>
      <c r="DM18" s="194"/>
      <c r="DN18" s="194"/>
      <c r="DO18" s="194"/>
      <c r="DP18" s="194"/>
      <c r="DQ18" s="194"/>
      <c r="DR18" s="194"/>
      <c r="DS18" s="194"/>
      <c r="DT18" s="194"/>
      <c r="DU18" s="194"/>
      <c r="DV18" s="194"/>
      <c r="DW18" s="112">
        <f t="shared" si="136"/>
        <v>0</v>
      </c>
      <c r="DX18" s="112">
        <f t="shared" si="137"/>
        <v>0</v>
      </c>
      <c r="DY18" s="112">
        <f t="shared" si="138"/>
        <v>0</v>
      </c>
      <c r="DZ18" s="112">
        <f t="shared" si="139"/>
        <v>0</v>
      </c>
      <c r="EA18" s="112">
        <f t="shared" si="140"/>
        <v>0</v>
      </c>
      <c r="EB18" s="112">
        <f t="shared" si="141"/>
        <v>0</v>
      </c>
      <c r="EC18" s="112">
        <f t="shared" si="142"/>
        <v>0</v>
      </c>
      <c r="ED18" s="112">
        <f t="shared" si="143"/>
        <v>0</v>
      </c>
      <c r="EE18" s="112">
        <f t="shared" si="144"/>
        <v>0</v>
      </c>
      <c r="EF18" s="112">
        <f t="shared" si="145"/>
        <v>0</v>
      </c>
      <c r="EG18" s="112">
        <f t="shared" si="146"/>
        <v>0</v>
      </c>
      <c r="EH18" s="112">
        <f t="shared" si="147"/>
        <v>0</v>
      </c>
      <c r="EI18" s="195"/>
      <c r="EJ18" s="195"/>
      <c r="EK18" s="195"/>
      <c r="EL18" s="195"/>
      <c r="EM18" s="195"/>
      <c r="EN18" s="195"/>
      <c r="EO18" s="195"/>
      <c r="EP18" s="195"/>
      <c r="EQ18" s="195"/>
      <c r="ER18" s="195"/>
      <c r="ES18" s="195"/>
      <c r="ET18" s="195"/>
      <c r="EU18" s="196"/>
      <c r="EV18" s="196">
        <f t="shared" si="148"/>
        <v>0</v>
      </c>
      <c r="EW18" s="196">
        <f t="shared" si="149"/>
        <v>0</v>
      </c>
      <c r="EX18" s="196">
        <f t="shared" si="150"/>
        <v>0</v>
      </c>
      <c r="EY18" s="196">
        <f t="shared" si="151"/>
        <v>0</v>
      </c>
      <c r="EZ18" s="196">
        <f t="shared" si="152"/>
        <v>0</v>
      </c>
      <c r="FA18" s="196">
        <f t="shared" si="153"/>
        <v>0</v>
      </c>
      <c r="FB18" s="196">
        <f t="shared" si="154"/>
        <v>0</v>
      </c>
      <c r="FC18" s="196">
        <f t="shared" si="155"/>
        <v>0</v>
      </c>
      <c r="FD18" s="196">
        <f t="shared" si="156"/>
        <v>0</v>
      </c>
      <c r="FE18" s="196">
        <f t="shared" si="157"/>
        <v>0</v>
      </c>
      <c r="FF18" s="196">
        <f t="shared" si="158"/>
        <v>0</v>
      </c>
      <c r="FG18" s="197"/>
      <c r="FH18" s="197">
        <f t="shared" si="159"/>
        <v>0</v>
      </c>
      <c r="FI18" s="197">
        <f t="shared" si="160"/>
        <v>0</v>
      </c>
      <c r="FJ18" s="197">
        <f t="shared" si="161"/>
        <v>0</v>
      </c>
      <c r="FK18" s="197">
        <f t="shared" si="162"/>
        <v>0</v>
      </c>
      <c r="FL18" s="197">
        <f t="shared" si="163"/>
        <v>0</v>
      </c>
      <c r="FM18" s="197">
        <f t="shared" si="164"/>
        <v>0</v>
      </c>
      <c r="FN18" s="197">
        <f t="shared" si="165"/>
        <v>0</v>
      </c>
      <c r="FO18" s="197">
        <f t="shared" si="166"/>
        <v>0</v>
      </c>
      <c r="FP18" s="197">
        <f t="shared" si="167"/>
        <v>0</v>
      </c>
      <c r="FQ18" s="197">
        <f t="shared" si="168"/>
        <v>0</v>
      </c>
      <c r="FR18" s="197">
        <f t="shared" si="169"/>
        <v>0</v>
      </c>
      <c r="FS18" s="195"/>
      <c r="FT18" s="195"/>
      <c r="FU18" s="198"/>
      <c r="FV18" s="198"/>
      <c r="FW18" s="199"/>
      <c r="FX18" s="199"/>
      <c r="FY18" s="196"/>
      <c r="FZ18" s="196"/>
      <c r="GA18" s="127">
        <f t="shared" si="170"/>
        <v>0</v>
      </c>
      <c r="GB18" s="127">
        <f t="shared" si="171"/>
        <v>0</v>
      </c>
      <c r="GC18" s="127">
        <f t="shared" si="172"/>
        <v>0</v>
      </c>
      <c r="GD18" s="127">
        <f t="shared" si="173"/>
        <v>0</v>
      </c>
      <c r="GE18" s="127">
        <f t="shared" si="174"/>
        <v>0</v>
      </c>
      <c r="GF18" s="127">
        <f t="shared" si="175"/>
        <v>0</v>
      </c>
      <c r="GG18" s="127">
        <f t="shared" si="176"/>
        <v>0</v>
      </c>
      <c r="GH18" s="127">
        <f t="shared" si="177"/>
        <v>0</v>
      </c>
      <c r="GI18" s="127">
        <f t="shared" si="178"/>
        <v>0</v>
      </c>
      <c r="GJ18" s="127">
        <f t="shared" si="179"/>
        <v>0</v>
      </c>
      <c r="GK18" s="127">
        <f t="shared" si="180"/>
        <v>0</v>
      </c>
      <c r="GL18" s="127">
        <f t="shared" si="181"/>
        <v>0</v>
      </c>
      <c r="GM18" s="127">
        <f t="shared" si="182"/>
        <v>0</v>
      </c>
      <c r="GN18" s="127">
        <f t="shared" si="183"/>
        <v>0</v>
      </c>
      <c r="GO18" s="127">
        <f t="shared" si="184"/>
        <v>0</v>
      </c>
      <c r="GP18" s="127">
        <f t="shared" si="185"/>
        <v>0</v>
      </c>
      <c r="GQ18" s="127">
        <f t="shared" si="186"/>
        <v>0</v>
      </c>
      <c r="GR18" s="127">
        <f t="shared" si="187"/>
        <v>0</v>
      </c>
      <c r="GS18" s="127">
        <f t="shared" si="188"/>
        <v>0</v>
      </c>
      <c r="GT18" s="127">
        <f t="shared" si="189"/>
        <v>0</v>
      </c>
      <c r="GU18" s="127">
        <f t="shared" si="190"/>
        <v>0</v>
      </c>
      <c r="GV18" s="127">
        <f t="shared" si="191"/>
        <v>0</v>
      </c>
      <c r="GW18" s="127">
        <f t="shared" si="192"/>
        <v>0</v>
      </c>
      <c r="GX18" s="127">
        <f t="shared" si="193"/>
        <v>0</v>
      </c>
      <c r="GY18" s="127">
        <f t="shared" si="194"/>
        <v>0</v>
      </c>
      <c r="GZ18" s="127">
        <f t="shared" si="195"/>
        <v>0</v>
      </c>
      <c r="HA18" s="127">
        <f t="shared" si="196"/>
        <v>0</v>
      </c>
      <c r="HB18" s="127">
        <f t="shared" si="197"/>
        <v>0</v>
      </c>
      <c r="HC18" s="127">
        <f t="shared" si="198"/>
        <v>0</v>
      </c>
      <c r="HD18" s="127">
        <f t="shared" si="199"/>
        <v>0</v>
      </c>
      <c r="HE18" s="127">
        <f t="shared" si="200"/>
        <v>0</v>
      </c>
      <c r="HF18" s="127">
        <f t="shared" si="201"/>
        <v>0</v>
      </c>
      <c r="HG18" s="127">
        <f t="shared" si="202"/>
        <v>0</v>
      </c>
      <c r="HH18" s="127">
        <f t="shared" si="203"/>
        <v>0</v>
      </c>
      <c r="HI18" s="127">
        <f t="shared" si="204"/>
        <v>0</v>
      </c>
      <c r="HJ18" s="127">
        <f t="shared" si="205"/>
        <v>0</v>
      </c>
      <c r="HK18" s="127">
        <f t="shared" si="206"/>
        <v>0</v>
      </c>
      <c r="HL18" s="127">
        <f t="shared" si="207"/>
        <v>0</v>
      </c>
      <c r="HM18" s="127">
        <f t="shared" si="208"/>
        <v>0</v>
      </c>
      <c r="HN18" s="127">
        <f t="shared" si="209"/>
        <v>0</v>
      </c>
      <c r="HO18" s="127">
        <f t="shared" si="210"/>
        <v>0</v>
      </c>
      <c r="HP18" s="127">
        <f t="shared" si="211"/>
        <v>0</v>
      </c>
      <c r="HQ18" s="127">
        <f t="shared" si="212"/>
        <v>0</v>
      </c>
      <c r="HR18" s="127">
        <f t="shared" si="213"/>
        <v>0</v>
      </c>
      <c r="HS18" s="127">
        <f t="shared" si="214"/>
        <v>0</v>
      </c>
      <c r="HT18" s="127">
        <f t="shared" si="215"/>
        <v>0</v>
      </c>
      <c r="HU18" s="127">
        <f t="shared" si="216"/>
        <v>0</v>
      </c>
      <c r="HV18" s="127">
        <f t="shared" si="217"/>
        <v>0</v>
      </c>
      <c r="HW18" s="127">
        <f t="shared" si="218"/>
        <v>0</v>
      </c>
      <c r="HX18" s="127">
        <f t="shared" si="219"/>
        <v>0</v>
      </c>
      <c r="HY18" s="127">
        <f t="shared" si="220"/>
        <v>0</v>
      </c>
      <c r="HZ18" s="127">
        <f t="shared" si="221"/>
        <v>0</v>
      </c>
      <c r="IA18" s="127">
        <f t="shared" si="222"/>
        <v>0</v>
      </c>
      <c r="IB18" s="127">
        <f t="shared" si="223"/>
        <v>0</v>
      </c>
      <c r="IC18" s="127">
        <f t="shared" si="224"/>
        <v>0</v>
      </c>
      <c r="ID18" s="127">
        <f t="shared" si="225"/>
        <v>0</v>
      </c>
      <c r="IE18" s="127">
        <f t="shared" si="226"/>
        <v>0</v>
      </c>
      <c r="IF18" s="127">
        <f t="shared" si="227"/>
        <v>0</v>
      </c>
      <c r="IG18" s="127">
        <f t="shared" si="228"/>
        <v>0</v>
      </c>
      <c r="IH18" s="127">
        <f t="shared" si="229"/>
        <v>0</v>
      </c>
      <c r="II18" s="127">
        <f t="shared" si="230"/>
        <v>0</v>
      </c>
      <c r="IJ18" s="127">
        <f t="shared" si="231"/>
        <v>0</v>
      </c>
      <c r="IK18" s="127">
        <f t="shared" si="232"/>
        <v>0</v>
      </c>
      <c r="IL18" s="127">
        <f t="shared" si="233"/>
        <v>0</v>
      </c>
      <c r="IM18" s="127">
        <f t="shared" si="234"/>
        <v>0</v>
      </c>
      <c r="IN18" s="127">
        <f t="shared" si="235"/>
        <v>0</v>
      </c>
      <c r="IO18" s="127">
        <f t="shared" si="236"/>
        <v>0</v>
      </c>
      <c r="IP18" s="127">
        <f t="shared" si="237"/>
        <v>0</v>
      </c>
      <c r="IQ18" s="127">
        <f>IFERROR(IF($BX18&gt;=1,(IF(A18=1,(IF(FX18&gt;=1,FX18,II18)),0)),0),0)</f>
        <v>0</v>
      </c>
      <c r="IR18" s="127">
        <f t="shared" si="239"/>
        <v>0</v>
      </c>
      <c r="IS18" s="127">
        <f t="shared" si="240"/>
        <v>0</v>
      </c>
      <c r="IT18" s="127">
        <f t="shared" si="241"/>
        <v>0</v>
      </c>
      <c r="IU18" s="127">
        <f t="shared" si="242"/>
        <v>0</v>
      </c>
      <c r="IV18" s="1">
        <f>IFERROR(IF($BX18&gt;=1,SUMIFS(ARR!K$8:K$607,ARR!$I$8:$I$607,$BZ18),0),0)</f>
        <v>0</v>
      </c>
      <c r="IW18" s="1">
        <f>IFERROR(IF($BX18&gt;=1,SUMIFS(ARR!L$8:L$607,ARR!$I$8:$I$607,$BZ18),0),0)</f>
        <v>0</v>
      </c>
      <c r="IX18" s="1">
        <f>IFERROR(IF($BX18&gt;=1,SUMIFS(ARR!M$8:M$607,ARR!$I$8:$I$607,$BZ18),0),0)</f>
        <v>0</v>
      </c>
      <c r="IY18" s="1">
        <f>IFERROR(IF($BX18&gt;=1,SUMIFS(ARR!N$8:N$607,ARR!$I$8:$I$607,$BZ18),0),0)</f>
        <v>0</v>
      </c>
      <c r="IZ18" s="1">
        <f t="shared" si="243"/>
        <v>0</v>
      </c>
    </row>
    <row r="19" spans="1:260" ht="18" customHeight="1" x14ac:dyDescent="0.25">
      <c r="A19" s="1">
        <f>IFERROR(IF(BX19&gt;=1,VLOOKUP(EMP!Y17,EMP!$B$2:$E$3,4,0),0),0)</f>
        <v>0</v>
      </c>
      <c r="B19" s="1">
        <f>IFERROR(IF(BX19&gt;=1,VLOOKUP(EMP!Z17,EMP!$D$2:$E$3,2,0),0),0)</f>
        <v>0</v>
      </c>
      <c r="C19" s="1">
        <f>IFERROR(IF(BX19&gt;=1,VLOOKUP(EMP!AC17,EMP!$B$6:$C$17,2,0),0),0)</f>
        <v>0</v>
      </c>
      <c r="D19" s="1">
        <f>IFERROR(IF(BX19&gt;=1,VLOOKUP(EMP!AA17,EMP!$E$6:$M$29,9,0),0),0)</f>
        <v>0</v>
      </c>
      <c r="E19" s="1">
        <f>IFERROR(IF(BX19&gt;=1,(IF(EMP!AE17&gt;=1,VLOOKUP(EMP!AF17,EMP!$B$6:$C$17,2,0),0)),0),0)</f>
        <v>0</v>
      </c>
      <c r="F19" s="1">
        <f>IFERROR(IF(BX19&gt;=1,(IF(EMP!AG17=EMP!$F$3,(IF(EMP!AH17&gt;=1,EMP!AH17,0)),0)),0),0)</f>
        <v>0</v>
      </c>
      <c r="G19" s="1">
        <f>IFERROR(IF(BX19&gt;=1,(IF(EMP!AI17=EMP!$F$3,VLOOKUP(EMP!AJ17,EMP!$B$6:$C$17,2,0),0)),0),0)</f>
        <v>0</v>
      </c>
      <c r="H19" s="1">
        <f>IFERROR(IF(BX19&gt;=1,(IF(EMP!AK17=EMP!$F$3,EMP!#REF!,0)),0),0)</f>
        <v>0</v>
      </c>
      <c r="I19" s="1">
        <f>IFERROR(IF(BX19&gt;=1,(IF(EMP!AM17="YES",1,2)),0),0)</f>
        <v>0</v>
      </c>
      <c r="J19" s="1">
        <f>IFERROR(IF(BX19&gt;=1,(IF(I19=1,31,IF(I19=2,(IF(D19&gt;=5,VLOOKUP(EMP!AL17,EMP!$H$1:$K$5,4,0),IF(D19&gt;=1,31,0))),0))),0),0)</f>
        <v>0</v>
      </c>
      <c r="K19" s="1">
        <f>EMP!AB17</f>
        <v>0</v>
      </c>
      <c r="L19" s="1">
        <f>EMP!AD17</f>
        <v>0</v>
      </c>
      <c r="M19" s="1">
        <f>EMP!AE17</f>
        <v>0</v>
      </c>
      <c r="N19" s="1">
        <f t="shared" si="76"/>
        <v>0</v>
      </c>
      <c r="O19" s="1">
        <f t="shared" si="77"/>
        <v>0</v>
      </c>
      <c r="P19" s="1">
        <f t="shared" si="78"/>
        <v>0</v>
      </c>
      <c r="Q19" s="1">
        <f t="shared" si="79"/>
        <v>0</v>
      </c>
      <c r="R19" s="1">
        <f t="shared" si="80"/>
        <v>0</v>
      </c>
      <c r="S19" s="1">
        <f t="shared" si="81"/>
        <v>0</v>
      </c>
      <c r="T19" s="1">
        <f t="shared" si="82"/>
        <v>0</v>
      </c>
      <c r="U19" s="1">
        <f t="shared" si="83"/>
        <v>0</v>
      </c>
      <c r="V19" s="1">
        <f t="shared" si="84"/>
        <v>0</v>
      </c>
      <c r="W19" s="1">
        <f t="shared" si="85"/>
        <v>0</v>
      </c>
      <c r="X19" s="1">
        <f t="shared" si="86"/>
        <v>0</v>
      </c>
      <c r="Y19" s="1">
        <f t="shared" si="87"/>
        <v>0</v>
      </c>
      <c r="Z19" s="1">
        <f t="shared" si="88"/>
        <v>0</v>
      </c>
      <c r="AA19" s="1">
        <f t="shared" si="89"/>
        <v>0</v>
      </c>
      <c r="AB19" s="1">
        <f t="shared" si="90"/>
        <v>0</v>
      </c>
      <c r="AC19" s="1">
        <f t="shared" si="91"/>
        <v>0</v>
      </c>
      <c r="AD19" s="1">
        <f t="shared" si="92"/>
        <v>0</v>
      </c>
      <c r="AE19" s="1">
        <f t="shared" si="93"/>
        <v>0</v>
      </c>
      <c r="AF19" s="1">
        <f t="shared" si="94"/>
        <v>0</v>
      </c>
      <c r="AG19" s="1">
        <f t="shared" si="95"/>
        <v>0</v>
      </c>
      <c r="AH19" s="1">
        <f t="shared" si="96"/>
        <v>0</v>
      </c>
      <c r="AI19" s="1">
        <f t="shared" si="97"/>
        <v>0</v>
      </c>
      <c r="AJ19" s="1">
        <f t="shared" si="98"/>
        <v>0</v>
      </c>
      <c r="AK19" s="1">
        <f t="shared" si="99"/>
        <v>0</v>
      </c>
      <c r="AL19" s="1">
        <f t="shared" si="100"/>
        <v>0</v>
      </c>
      <c r="AM19" s="1">
        <f t="shared" si="101"/>
        <v>0</v>
      </c>
      <c r="AN19" s="1">
        <f t="shared" si="102"/>
        <v>0</v>
      </c>
      <c r="AO19" s="1">
        <f t="shared" si="103"/>
        <v>0</v>
      </c>
      <c r="AP19" s="1">
        <f t="shared" si="104"/>
        <v>0</v>
      </c>
      <c r="AQ19" s="1">
        <f t="shared" si="105"/>
        <v>0</v>
      </c>
      <c r="AR19" s="1">
        <f t="shared" si="106"/>
        <v>0</v>
      </c>
      <c r="AS19" s="1">
        <f t="shared" si="107"/>
        <v>0</v>
      </c>
      <c r="AT19" s="1">
        <f t="shared" si="108"/>
        <v>0</v>
      </c>
      <c r="AU19" s="1">
        <f t="shared" si="109"/>
        <v>0</v>
      </c>
      <c r="AV19" s="1">
        <f t="shared" si="110"/>
        <v>0</v>
      </c>
      <c r="AW19" s="1">
        <f t="shared" si="111"/>
        <v>0</v>
      </c>
      <c r="AX19" s="1">
        <f>LARGE($O$8:P19,1)</f>
        <v>0</v>
      </c>
      <c r="AY19" s="1">
        <f>LARGE($O$8:Q19,1)</f>
        <v>0</v>
      </c>
      <c r="AZ19" s="1">
        <f>LARGE($O$8:R19,1)</f>
        <v>0</v>
      </c>
      <c r="BA19" s="1">
        <f>LARGE($O$8:S19,1)</f>
        <v>0</v>
      </c>
      <c r="BB19" s="1">
        <f>LARGE($O$8:T19,1)</f>
        <v>0</v>
      </c>
      <c r="BC19" s="1">
        <f>LARGE($O$8:U19,1)</f>
        <v>0</v>
      </c>
      <c r="BD19" s="1">
        <f>LARGE($O$8:V19,1)</f>
        <v>0</v>
      </c>
      <c r="BE19" s="1">
        <f>LARGE($O$8:W19,1)</f>
        <v>0</v>
      </c>
      <c r="BF19" s="1">
        <f>LARGE($O$8:X19,1)</f>
        <v>0</v>
      </c>
      <c r="BG19" s="1">
        <f>LARGE($O$8:Y19,1)</f>
        <v>0</v>
      </c>
      <c r="BH19" s="1">
        <f>IFERROR(IF(BX19&gt;=1,(IF(EMP!AM17="YES",1,2)),0),0)</f>
        <v>0</v>
      </c>
      <c r="BI19" s="1">
        <f>IFERROR(IF(BX19&gt;=1,(IF(BH19=1,1,IF(BH19=2,VLOOKUP(EMP!AL17,EMP!$H$2:$K$4,4,0),0))),0),0)</f>
        <v>0</v>
      </c>
      <c r="BJ19" s="1">
        <f>IFERROR(IF(BX19&gt;=1,VLOOKUP(EMP!AL17,EMP!$H$1:$K$5,2,0),0),0)</f>
        <v>0</v>
      </c>
      <c r="BK19" s="1">
        <f>IFERROR(IF(BX19&gt;=1,VLOOKUP(EMP!AL17,EMP!$H$1:$K$5,3,0),0),0)</f>
        <v>0</v>
      </c>
      <c r="BX19" s="165">
        <f>EMP!O17</f>
        <v>0</v>
      </c>
      <c r="BY19" s="166">
        <f>EMP!P17</f>
        <v>0</v>
      </c>
      <c r="BZ19" s="165">
        <f>EMP!Q17</f>
        <v>0</v>
      </c>
      <c r="CA19" s="185">
        <f t="shared" si="112"/>
        <v>0</v>
      </c>
      <c r="CB19" s="185">
        <f t="shared" si="113"/>
        <v>0</v>
      </c>
      <c r="CC19" s="185">
        <f t="shared" si="114"/>
        <v>0</v>
      </c>
      <c r="CD19" s="185">
        <f t="shared" si="115"/>
        <v>0</v>
      </c>
      <c r="CE19" s="185">
        <f t="shared" si="116"/>
        <v>0</v>
      </c>
      <c r="CF19" s="185">
        <f t="shared" si="117"/>
        <v>0</v>
      </c>
      <c r="CG19" s="185">
        <f t="shared" si="118"/>
        <v>0</v>
      </c>
      <c r="CH19" s="185">
        <f t="shared" si="119"/>
        <v>0</v>
      </c>
      <c r="CI19" s="185">
        <f t="shared" si="120"/>
        <v>0</v>
      </c>
      <c r="CJ19" s="185">
        <f t="shared" si="121"/>
        <v>0</v>
      </c>
      <c r="CK19" s="185">
        <f t="shared" si="122"/>
        <v>0</v>
      </c>
      <c r="CL19" s="185">
        <f t="shared" si="123"/>
        <v>0</v>
      </c>
      <c r="CM19" s="193"/>
      <c r="CN19" s="193"/>
      <c r="CO19" s="193"/>
      <c r="CP19" s="193"/>
      <c r="CQ19" s="193"/>
      <c r="CR19" s="193"/>
      <c r="CS19" s="193"/>
      <c r="CT19" s="193"/>
      <c r="CU19" s="193"/>
      <c r="CV19" s="193"/>
      <c r="CW19" s="193"/>
      <c r="CX19" s="193"/>
      <c r="CY19" s="112">
        <f t="shared" si="124"/>
        <v>0</v>
      </c>
      <c r="CZ19" s="112">
        <f t="shared" si="125"/>
        <v>0</v>
      </c>
      <c r="DA19" s="112">
        <f t="shared" si="126"/>
        <v>0</v>
      </c>
      <c r="DB19" s="112">
        <f t="shared" si="127"/>
        <v>0</v>
      </c>
      <c r="DC19" s="112">
        <f t="shared" si="128"/>
        <v>0</v>
      </c>
      <c r="DD19" s="112">
        <f t="shared" si="129"/>
        <v>0</v>
      </c>
      <c r="DE19" s="112">
        <f t="shared" si="130"/>
        <v>0</v>
      </c>
      <c r="DF19" s="112">
        <f t="shared" si="131"/>
        <v>0</v>
      </c>
      <c r="DG19" s="112">
        <f t="shared" si="132"/>
        <v>0</v>
      </c>
      <c r="DH19" s="112">
        <f t="shared" si="133"/>
        <v>0</v>
      </c>
      <c r="DI19" s="112">
        <f t="shared" si="134"/>
        <v>0</v>
      </c>
      <c r="DJ19" s="112">
        <f t="shared" si="135"/>
        <v>0</v>
      </c>
      <c r="DK19" s="194"/>
      <c r="DL19" s="194"/>
      <c r="DM19" s="194"/>
      <c r="DN19" s="194"/>
      <c r="DO19" s="194"/>
      <c r="DP19" s="194"/>
      <c r="DQ19" s="194"/>
      <c r="DR19" s="194"/>
      <c r="DS19" s="194"/>
      <c r="DT19" s="194"/>
      <c r="DU19" s="194"/>
      <c r="DV19" s="194"/>
      <c r="DW19" s="112">
        <f t="shared" si="136"/>
        <v>0</v>
      </c>
      <c r="DX19" s="112">
        <f t="shared" si="137"/>
        <v>0</v>
      </c>
      <c r="DY19" s="112">
        <f t="shared" si="138"/>
        <v>0</v>
      </c>
      <c r="DZ19" s="112">
        <f t="shared" si="139"/>
        <v>0</v>
      </c>
      <c r="EA19" s="112">
        <f t="shared" si="140"/>
        <v>0</v>
      </c>
      <c r="EB19" s="112">
        <f t="shared" si="141"/>
        <v>0</v>
      </c>
      <c r="EC19" s="112">
        <f t="shared" si="142"/>
        <v>0</v>
      </c>
      <c r="ED19" s="112">
        <f t="shared" si="143"/>
        <v>0</v>
      </c>
      <c r="EE19" s="112">
        <f t="shared" si="144"/>
        <v>0</v>
      </c>
      <c r="EF19" s="112">
        <f t="shared" si="145"/>
        <v>0</v>
      </c>
      <c r="EG19" s="112">
        <f t="shared" si="146"/>
        <v>0</v>
      </c>
      <c r="EH19" s="112">
        <f t="shared" si="147"/>
        <v>0</v>
      </c>
      <c r="EI19" s="195"/>
      <c r="EJ19" s="195"/>
      <c r="EK19" s="195"/>
      <c r="EL19" s="195"/>
      <c r="EM19" s="195"/>
      <c r="EN19" s="195"/>
      <c r="EO19" s="195"/>
      <c r="EP19" s="195"/>
      <c r="EQ19" s="195"/>
      <c r="ER19" s="195"/>
      <c r="ES19" s="195"/>
      <c r="ET19" s="195"/>
      <c r="EU19" s="196"/>
      <c r="EV19" s="196">
        <f t="shared" si="148"/>
        <v>0</v>
      </c>
      <c r="EW19" s="196">
        <f t="shared" si="149"/>
        <v>0</v>
      </c>
      <c r="EX19" s="196">
        <f t="shared" si="150"/>
        <v>0</v>
      </c>
      <c r="EY19" s="196">
        <f t="shared" si="151"/>
        <v>0</v>
      </c>
      <c r="EZ19" s="196">
        <f t="shared" si="152"/>
        <v>0</v>
      </c>
      <c r="FA19" s="196">
        <f t="shared" si="153"/>
        <v>0</v>
      </c>
      <c r="FB19" s="196">
        <f t="shared" si="154"/>
        <v>0</v>
      </c>
      <c r="FC19" s="196">
        <f t="shared" si="155"/>
        <v>0</v>
      </c>
      <c r="FD19" s="196">
        <f t="shared" si="156"/>
        <v>0</v>
      </c>
      <c r="FE19" s="196">
        <f t="shared" si="157"/>
        <v>0</v>
      </c>
      <c r="FF19" s="196">
        <f t="shared" si="158"/>
        <v>0</v>
      </c>
      <c r="FG19" s="197"/>
      <c r="FH19" s="197">
        <f t="shared" si="159"/>
        <v>0</v>
      </c>
      <c r="FI19" s="197">
        <f t="shared" si="160"/>
        <v>0</v>
      </c>
      <c r="FJ19" s="197">
        <f t="shared" si="161"/>
        <v>0</v>
      </c>
      <c r="FK19" s="197">
        <f t="shared" si="162"/>
        <v>0</v>
      </c>
      <c r="FL19" s="197">
        <f t="shared" si="163"/>
        <v>0</v>
      </c>
      <c r="FM19" s="197">
        <f t="shared" si="164"/>
        <v>0</v>
      </c>
      <c r="FN19" s="197">
        <f t="shared" si="165"/>
        <v>0</v>
      </c>
      <c r="FO19" s="197">
        <f t="shared" si="166"/>
        <v>0</v>
      </c>
      <c r="FP19" s="197">
        <f t="shared" si="167"/>
        <v>0</v>
      </c>
      <c r="FQ19" s="197">
        <f t="shared" si="168"/>
        <v>0</v>
      </c>
      <c r="FR19" s="197">
        <f t="shared" si="169"/>
        <v>0</v>
      </c>
      <c r="FS19" s="195"/>
      <c r="FT19" s="195"/>
      <c r="FU19" s="198"/>
      <c r="FV19" s="198"/>
      <c r="FW19" s="199"/>
      <c r="FX19" s="199"/>
      <c r="FY19" s="196"/>
      <c r="FZ19" s="196"/>
      <c r="GA19" s="127">
        <f t="shared" si="170"/>
        <v>0</v>
      </c>
      <c r="GB19" s="127">
        <f t="shared" si="171"/>
        <v>0</v>
      </c>
      <c r="GC19" s="127">
        <f t="shared" si="172"/>
        <v>0</v>
      </c>
      <c r="GD19" s="127">
        <f t="shared" si="173"/>
        <v>0</v>
      </c>
      <c r="GE19" s="127">
        <f t="shared" si="174"/>
        <v>0</v>
      </c>
      <c r="GF19" s="127">
        <f t="shared" si="175"/>
        <v>0</v>
      </c>
      <c r="GG19" s="127">
        <f t="shared" si="176"/>
        <v>0</v>
      </c>
      <c r="GH19" s="127">
        <f t="shared" si="177"/>
        <v>0</v>
      </c>
      <c r="GI19" s="127">
        <f t="shared" si="178"/>
        <v>0</v>
      </c>
      <c r="GJ19" s="127">
        <f t="shared" si="179"/>
        <v>0</v>
      </c>
      <c r="GK19" s="127">
        <f t="shared" si="180"/>
        <v>0</v>
      </c>
      <c r="GL19" s="127">
        <f t="shared" si="181"/>
        <v>0</v>
      </c>
      <c r="GM19" s="127">
        <f t="shared" si="182"/>
        <v>0</v>
      </c>
      <c r="GN19" s="127">
        <f t="shared" si="183"/>
        <v>0</v>
      </c>
      <c r="GO19" s="127">
        <f t="shared" si="184"/>
        <v>0</v>
      </c>
      <c r="GP19" s="127">
        <f t="shared" si="185"/>
        <v>0</v>
      </c>
      <c r="GQ19" s="127">
        <f t="shared" si="186"/>
        <v>0</v>
      </c>
      <c r="GR19" s="127">
        <f t="shared" si="187"/>
        <v>0</v>
      </c>
      <c r="GS19" s="127">
        <f t="shared" si="188"/>
        <v>0</v>
      </c>
      <c r="GT19" s="127">
        <f t="shared" si="189"/>
        <v>0</v>
      </c>
      <c r="GU19" s="127">
        <f t="shared" si="190"/>
        <v>0</v>
      </c>
      <c r="GV19" s="127">
        <f t="shared" si="191"/>
        <v>0</v>
      </c>
      <c r="GW19" s="127">
        <f t="shared" si="192"/>
        <v>0</v>
      </c>
      <c r="GX19" s="127">
        <f t="shared" si="193"/>
        <v>0</v>
      </c>
      <c r="GY19" s="127">
        <f t="shared" si="194"/>
        <v>0</v>
      </c>
      <c r="GZ19" s="127">
        <f t="shared" si="195"/>
        <v>0</v>
      </c>
      <c r="HA19" s="127">
        <f t="shared" si="196"/>
        <v>0</v>
      </c>
      <c r="HB19" s="127">
        <f t="shared" si="197"/>
        <v>0</v>
      </c>
      <c r="HC19" s="127">
        <f t="shared" si="198"/>
        <v>0</v>
      </c>
      <c r="HD19" s="127">
        <f t="shared" si="199"/>
        <v>0</v>
      </c>
      <c r="HE19" s="127">
        <f t="shared" si="200"/>
        <v>0</v>
      </c>
      <c r="HF19" s="127">
        <f t="shared" si="201"/>
        <v>0</v>
      </c>
      <c r="HG19" s="127">
        <f t="shared" si="202"/>
        <v>0</v>
      </c>
      <c r="HH19" s="127">
        <f t="shared" si="203"/>
        <v>0</v>
      </c>
      <c r="HI19" s="127">
        <f t="shared" si="204"/>
        <v>0</v>
      </c>
      <c r="HJ19" s="127">
        <f t="shared" si="205"/>
        <v>0</v>
      </c>
      <c r="HK19" s="127">
        <f t="shared" si="206"/>
        <v>0</v>
      </c>
      <c r="HL19" s="127">
        <f t="shared" si="207"/>
        <v>0</v>
      </c>
      <c r="HM19" s="127">
        <f t="shared" si="208"/>
        <v>0</v>
      </c>
      <c r="HN19" s="127">
        <f t="shared" si="209"/>
        <v>0</v>
      </c>
      <c r="HO19" s="127">
        <f t="shared" si="210"/>
        <v>0</v>
      </c>
      <c r="HP19" s="127">
        <f t="shared" si="211"/>
        <v>0</v>
      </c>
      <c r="HQ19" s="127">
        <f t="shared" si="212"/>
        <v>0</v>
      </c>
      <c r="HR19" s="127">
        <f t="shared" si="213"/>
        <v>0</v>
      </c>
      <c r="HS19" s="127">
        <f t="shared" si="214"/>
        <v>0</v>
      </c>
      <c r="HT19" s="127">
        <f t="shared" si="215"/>
        <v>0</v>
      </c>
      <c r="HU19" s="127">
        <f t="shared" si="216"/>
        <v>0</v>
      </c>
      <c r="HV19" s="127">
        <f t="shared" si="217"/>
        <v>0</v>
      </c>
      <c r="HW19" s="127">
        <f t="shared" si="218"/>
        <v>0</v>
      </c>
      <c r="HX19" s="127">
        <f t="shared" si="219"/>
        <v>0</v>
      </c>
      <c r="HY19" s="127">
        <f t="shared" si="220"/>
        <v>0</v>
      </c>
      <c r="HZ19" s="127">
        <f t="shared" si="221"/>
        <v>0</v>
      </c>
      <c r="IA19" s="127">
        <f t="shared" si="222"/>
        <v>0</v>
      </c>
      <c r="IB19" s="127">
        <f t="shared" si="223"/>
        <v>0</v>
      </c>
      <c r="IC19" s="127">
        <f t="shared" si="224"/>
        <v>0</v>
      </c>
      <c r="ID19" s="127">
        <f t="shared" si="225"/>
        <v>0</v>
      </c>
      <c r="IE19" s="127">
        <f t="shared" si="226"/>
        <v>0</v>
      </c>
      <c r="IF19" s="127">
        <f t="shared" si="227"/>
        <v>0</v>
      </c>
      <c r="IG19" s="127">
        <f t="shared" si="228"/>
        <v>0</v>
      </c>
      <c r="IH19" s="127">
        <f t="shared" si="229"/>
        <v>0</v>
      </c>
      <c r="II19" s="127">
        <f t="shared" si="230"/>
        <v>0</v>
      </c>
      <c r="IJ19" s="127">
        <f t="shared" si="231"/>
        <v>0</v>
      </c>
      <c r="IK19" s="127">
        <f t="shared" si="232"/>
        <v>0</v>
      </c>
      <c r="IL19" s="127">
        <f t="shared" si="233"/>
        <v>0</v>
      </c>
      <c r="IM19" s="127">
        <f t="shared" si="234"/>
        <v>0</v>
      </c>
      <c r="IN19" s="127">
        <f t="shared" si="235"/>
        <v>0</v>
      </c>
      <c r="IO19" s="127">
        <f t="shared" si="236"/>
        <v>0</v>
      </c>
      <c r="IP19" s="127">
        <f t="shared" si="237"/>
        <v>0</v>
      </c>
      <c r="IQ19" s="127">
        <f t="shared" si="238"/>
        <v>0</v>
      </c>
      <c r="IR19" s="127">
        <f t="shared" si="239"/>
        <v>0</v>
      </c>
      <c r="IS19" s="127">
        <f t="shared" si="240"/>
        <v>0</v>
      </c>
      <c r="IT19" s="127">
        <f t="shared" si="241"/>
        <v>0</v>
      </c>
      <c r="IU19" s="127">
        <f t="shared" si="242"/>
        <v>0</v>
      </c>
      <c r="IV19" s="1">
        <f>IFERROR(IF($BX19&gt;=1,SUMIFS(ARR!K$8:K$607,ARR!$I$8:$I$607,$BZ19),0),0)</f>
        <v>0</v>
      </c>
      <c r="IW19" s="1">
        <f>IFERROR(IF($BX19&gt;=1,SUMIFS(ARR!L$8:L$607,ARR!$I$8:$I$607,$BZ19),0),0)</f>
        <v>0</v>
      </c>
      <c r="IX19" s="1">
        <f>IFERROR(IF($BX19&gt;=1,SUMIFS(ARR!M$8:M$607,ARR!$I$8:$I$607,$BZ19),0),0)</f>
        <v>0</v>
      </c>
      <c r="IY19" s="1">
        <f>IFERROR(IF($BX19&gt;=1,SUMIFS(ARR!N$8:N$607,ARR!$I$8:$I$607,$BZ19),0),0)</f>
        <v>0</v>
      </c>
      <c r="IZ19" s="1">
        <f t="shared" si="243"/>
        <v>0</v>
      </c>
    </row>
    <row r="20" spans="1:260" ht="18" customHeight="1" x14ac:dyDescent="0.25">
      <c r="A20" s="1">
        <f>IFERROR(IF(BX20&gt;=1,VLOOKUP(EMP!Y18,EMP!$B$2:$E$3,4,0),0),0)</f>
        <v>0</v>
      </c>
      <c r="B20" s="1">
        <f>IFERROR(IF(BX20&gt;=1,VLOOKUP(EMP!Z18,EMP!$D$2:$E$3,2,0),0),0)</f>
        <v>0</v>
      </c>
      <c r="C20" s="1">
        <f>IFERROR(IF(BX20&gt;=1,VLOOKUP(EMP!AC18,EMP!$B$6:$C$17,2,0),0),0)</f>
        <v>0</v>
      </c>
      <c r="D20" s="1">
        <f>IFERROR(IF(BX20&gt;=1,VLOOKUP(EMP!AA18,EMP!$E$6:$M$29,9,0),0),0)</f>
        <v>0</v>
      </c>
      <c r="E20" s="1">
        <f>IFERROR(IF(BX20&gt;=1,(IF(EMP!AE18&gt;=1,VLOOKUP(EMP!AF18,EMP!$B$6:$C$17,2,0),0)),0),0)</f>
        <v>0</v>
      </c>
      <c r="F20" s="1">
        <f>IFERROR(IF(BX20&gt;=1,(IF(EMP!AG18=EMP!$F$3,(IF(EMP!AH18&gt;=1,EMP!AH18,0)),0)),0),0)</f>
        <v>0</v>
      </c>
      <c r="G20" s="1">
        <f>IFERROR(IF(BX20&gt;=1,(IF(EMP!AI18=EMP!$F$3,VLOOKUP(EMP!AJ18,EMP!$B$6:$C$17,2,0),0)),0),0)</f>
        <v>0</v>
      </c>
      <c r="H20" s="1">
        <f>IFERROR(IF(BX20&gt;=1,(IF(EMP!AK18=EMP!$F$3,EMP!#REF!,0)),0),0)</f>
        <v>0</v>
      </c>
      <c r="I20" s="1">
        <f>IFERROR(IF(BX20&gt;=1,(IF(EMP!AM18="YES",1,2)),0),0)</f>
        <v>0</v>
      </c>
      <c r="J20" s="1">
        <f>IFERROR(IF(BX20&gt;=1,(IF(I20=1,31,IF(I20=2,(IF(D20&gt;=5,VLOOKUP(EMP!AL18,EMP!$H$1:$K$5,4,0),IF(D20&gt;=1,31,0))),0))),0),0)</f>
        <v>0</v>
      </c>
      <c r="K20" s="1">
        <f>EMP!AB18</f>
        <v>0</v>
      </c>
      <c r="L20" s="1">
        <f>EMP!AD18</f>
        <v>0</v>
      </c>
      <c r="M20" s="1">
        <f>EMP!AE18</f>
        <v>0</v>
      </c>
      <c r="N20" s="1">
        <f t="shared" si="76"/>
        <v>0</v>
      </c>
      <c r="O20" s="1">
        <f t="shared" si="77"/>
        <v>0</v>
      </c>
      <c r="P20" s="1">
        <f t="shared" si="78"/>
        <v>0</v>
      </c>
      <c r="Q20" s="1">
        <f t="shared" si="79"/>
        <v>0</v>
      </c>
      <c r="R20" s="1">
        <f t="shared" si="80"/>
        <v>0</v>
      </c>
      <c r="S20" s="1">
        <f t="shared" si="81"/>
        <v>0</v>
      </c>
      <c r="T20" s="1">
        <f t="shared" si="82"/>
        <v>0</v>
      </c>
      <c r="U20" s="1">
        <f t="shared" si="83"/>
        <v>0</v>
      </c>
      <c r="V20" s="1">
        <f t="shared" si="84"/>
        <v>0</v>
      </c>
      <c r="W20" s="1">
        <f t="shared" si="85"/>
        <v>0</v>
      </c>
      <c r="X20" s="1">
        <f t="shared" si="86"/>
        <v>0</v>
      </c>
      <c r="Y20" s="1">
        <f t="shared" si="87"/>
        <v>0</v>
      </c>
      <c r="Z20" s="1">
        <f t="shared" si="88"/>
        <v>0</v>
      </c>
      <c r="AA20" s="1">
        <f t="shared" si="89"/>
        <v>0</v>
      </c>
      <c r="AB20" s="1">
        <f t="shared" si="90"/>
        <v>0</v>
      </c>
      <c r="AC20" s="1">
        <f t="shared" si="91"/>
        <v>0</v>
      </c>
      <c r="AD20" s="1">
        <f t="shared" si="92"/>
        <v>0</v>
      </c>
      <c r="AE20" s="1">
        <f t="shared" si="93"/>
        <v>0</v>
      </c>
      <c r="AF20" s="1">
        <f t="shared" si="94"/>
        <v>0</v>
      </c>
      <c r="AG20" s="1">
        <f t="shared" si="95"/>
        <v>0</v>
      </c>
      <c r="AH20" s="1">
        <f t="shared" si="96"/>
        <v>0</v>
      </c>
      <c r="AI20" s="1">
        <f t="shared" si="97"/>
        <v>0</v>
      </c>
      <c r="AJ20" s="1">
        <f t="shared" si="98"/>
        <v>0</v>
      </c>
      <c r="AK20" s="1">
        <f t="shared" si="99"/>
        <v>0</v>
      </c>
      <c r="AL20" s="1">
        <f t="shared" si="100"/>
        <v>0</v>
      </c>
      <c r="AM20" s="1">
        <f t="shared" si="101"/>
        <v>0</v>
      </c>
      <c r="AN20" s="1">
        <f t="shared" si="102"/>
        <v>0</v>
      </c>
      <c r="AO20" s="1">
        <f t="shared" si="103"/>
        <v>0</v>
      </c>
      <c r="AP20" s="1">
        <f t="shared" si="104"/>
        <v>0</v>
      </c>
      <c r="AQ20" s="1">
        <f t="shared" si="105"/>
        <v>0</v>
      </c>
      <c r="AR20" s="1">
        <f t="shared" si="106"/>
        <v>0</v>
      </c>
      <c r="AS20" s="1">
        <f t="shared" si="107"/>
        <v>0</v>
      </c>
      <c r="AT20" s="1">
        <f t="shared" si="108"/>
        <v>0</v>
      </c>
      <c r="AU20" s="1">
        <f t="shared" si="109"/>
        <v>0</v>
      </c>
      <c r="AV20" s="1">
        <f t="shared" si="110"/>
        <v>0</v>
      </c>
      <c r="AW20" s="1">
        <f t="shared" si="111"/>
        <v>0</v>
      </c>
      <c r="AX20" s="1">
        <f>LARGE($O$8:P20,1)</f>
        <v>0</v>
      </c>
      <c r="AY20" s="1">
        <f>LARGE($O$8:Q20,1)</f>
        <v>0</v>
      </c>
      <c r="AZ20" s="1">
        <f>LARGE($O$8:R20,1)</f>
        <v>0</v>
      </c>
      <c r="BA20" s="1">
        <f>LARGE($O$8:S20,1)</f>
        <v>0</v>
      </c>
      <c r="BB20" s="1">
        <f>LARGE($O$8:T20,1)</f>
        <v>0</v>
      </c>
      <c r="BC20" s="1">
        <f>LARGE($O$8:U20,1)</f>
        <v>0</v>
      </c>
      <c r="BD20" s="1">
        <f>LARGE($O$8:V20,1)</f>
        <v>0</v>
      </c>
      <c r="BE20" s="1">
        <f>LARGE($O$8:W20,1)</f>
        <v>0</v>
      </c>
      <c r="BF20" s="1">
        <f>LARGE($O$8:X20,1)</f>
        <v>0</v>
      </c>
      <c r="BG20" s="1">
        <f>LARGE($O$8:Y20,1)</f>
        <v>0</v>
      </c>
      <c r="BH20" s="1">
        <f>IFERROR(IF(BX20&gt;=1,(IF(EMP!AM18="YES",1,2)),0),0)</f>
        <v>0</v>
      </c>
      <c r="BI20" s="1">
        <f>IFERROR(IF(BX20&gt;=1,(IF(BH20=1,1,IF(BH20=2,VLOOKUP(EMP!AL18,EMP!$H$2:$K$4,4,0),0))),0),0)</f>
        <v>0</v>
      </c>
      <c r="BJ20" s="1">
        <f>IFERROR(IF(BX20&gt;=1,VLOOKUP(EMP!AL18,EMP!$H$1:$K$5,2,0),0),0)</f>
        <v>0</v>
      </c>
      <c r="BK20" s="1">
        <f>IFERROR(IF(BX20&gt;=1,VLOOKUP(EMP!AL18,EMP!$H$1:$K$5,3,0),0),0)</f>
        <v>0</v>
      </c>
      <c r="BX20" s="165">
        <f>EMP!O18</f>
        <v>0</v>
      </c>
      <c r="BY20" s="166">
        <f>EMP!P18</f>
        <v>0</v>
      </c>
      <c r="BZ20" s="165">
        <f>EMP!Q18</f>
        <v>0</v>
      </c>
      <c r="CA20" s="185">
        <f t="shared" si="112"/>
        <v>0</v>
      </c>
      <c r="CB20" s="185">
        <f t="shared" si="113"/>
        <v>0</v>
      </c>
      <c r="CC20" s="185">
        <f t="shared" si="114"/>
        <v>0</v>
      </c>
      <c r="CD20" s="185">
        <f t="shared" si="115"/>
        <v>0</v>
      </c>
      <c r="CE20" s="185">
        <f t="shared" si="116"/>
        <v>0</v>
      </c>
      <c r="CF20" s="185">
        <f t="shared" si="117"/>
        <v>0</v>
      </c>
      <c r="CG20" s="185">
        <f t="shared" si="118"/>
        <v>0</v>
      </c>
      <c r="CH20" s="185">
        <f t="shared" si="119"/>
        <v>0</v>
      </c>
      <c r="CI20" s="185">
        <f t="shared" si="120"/>
        <v>0</v>
      </c>
      <c r="CJ20" s="185">
        <f t="shared" si="121"/>
        <v>0</v>
      </c>
      <c r="CK20" s="185">
        <f t="shared" si="122"/>
        <v>0</v>
      </c>
      <c r="CL20" s="185">
        <f t="shared" si="123"/>
        <v>0</v>
      </c>
      <c r="CM20" s="193"/>
      <c r="CN20" s="193"/>
      <c r="CO20" s="193"/>
      <c r="CP20" s="193"/>
      <c r="CQ20" s="193"/>
      <c r="CR20" s="193"/>
      <c r="CS20" s="193"/>
      <c r="CT20" s="193"/>
      <c r="CU20" s="193"/>
      <c r="CV20" s="193"/>
      <c r="CW20" s="193"/>
      <c r="CX20" s="193"/>
      <c r="CY20" s="112">
        <f t="shared" si="124"/>
        <v>0</v>
      </c>
      <c r="CZ20" s="112">
        <f t="shared" si="125"/>
        <v>0</v>
      </c>
      <c r="DA20" s="112">
        <f t="shared" si="126"/>
        <v>0</v>
      </c>
      <c r="DB20" s="112">
        <f t="shared" si="127"/>
        <v>0</v>
      </c>
      <c r="DC20" s="112">
        <f t="shared" si="128"/>
        <v>0</v>
      </c>
      <c r="DD20" s="112">
        <f t="shared" si="129"/>
        <v>0</v>
      </c>
      <c r="DE20" s="112">
        <f t="shared" si="130"/>
        <v>0</v>
      </c>
      <c r="DF20" s="112">
        <f t="shared" si="131"/>
        <v>0</v>
      </c>
      <c r="DG20" s="112">
        <f t="shared" si="132"/>
        <v>0</v>
      </c>
      <c r="DH20" s="112">
        <f t="shared" si="133"/>
        <v>0</v>
      </c>
      <c r="DI20" s="112">
        <f t="shared" si="134"/>
        <v>0</v>
      </c>
      <c r="DJ20" s="112">
        <f t="shared" si="135"/>
        <v>0</v>
      </c>
      <c r="DK20" s="194"/>
      <c r="DL20" s="194"/>
      <c r="DM20" s="194"/>
      <c r="DN20" s="194"/>
      <c r="DO20" s="194"/>
      <c r="DP20" s="194"/>
      <c r="DQ20" s="194"/>
      <c r="DR20" s="194"/>
      <c r="DS20" s="194"/>
      <c r="DT20" s="194"/>
      <c r="DU20" s="194"/>
      <c r="DV20" s="194"/>
      <c r="DW20" s="112">
        <f t="shared" si="136"/>
        <v>0</v>
      </c>
      <c r="DX20" s="112">
        <f t="shared" si="137"/>
        <v>0</v>
      </c>
      <c r="DY20" s="112">
        <f t="shared" si="138"/>
        <v>0</v>
      </c>
      <c r="DZ20" s="112">
        <f t="shared" si="139"/>
        <v>0</v>
      </c>
      <c r="EA20" s="112">
        <f t="shared" si="140"/>
        <v>0</v>
      </c>
      <c r="EB20" s="112">
        <f t="shared" si="141"/>
        <v>0</v>
      </c>
      <c r="EC20" s="112">
        <f t="shared" si="142"/>
        <v>0</v>
      </c>
      <c r="ED20" s="112">
        <f t="shared" si="143"/>
        <v>0</v>
      </c>
      <c r="EE20" s="112">
        <f t="shared" si="144"/>
        <v>0</v>
      </c>
      <c r="EF20" s="112">
        <f t="shared" si="145"/>
        <v>0</v>
      </c>
      <c r="EG20" s="112">
        <f t="shared" si="146"/>
        <v>0</v>
      </c>
      <c r="EH20" s="112">
        <f t="shared" si="147"/>
        <v>0</v>
      </c>
      <c r="EI20" s="195"/>
      <c r="EJ20" s="195"/>
      <c r="EK20" s="195"/>
      <c r="EL20" s="195"/>
      <c r="EM20" s="195"/>
      <c r="EN20" s="195"/>
      <c r="EO20" s="195"/>
      <c r="EP20" s="195"/>
      <c r="EQ20" s="195"/>
      <c r="ER20" s="195"/>
      <c r="ES20" s="195"/>
      <c r="ET20" s="195"/>
      <c r="EU20" s="196"/>
      <c r="EV20" s="196">
        <f t="shared" si="148"/>
        <v>0</v>
      </c>
      <c r="EW20" s="196">
        <f t="shared" si="149"/>
        <v>0</v>
      </c>
      <c r="EX20" s="196">
        <f t="shared" si="150"/>
        <v>0</v>
      </c>
      <c r="EY20" s="196">
        <f t="shared" si="151"/>
        <v>0</v>
      </c>
      <c r="EZ20" s="196">
        <f t="shared" si="152"/>
        <v>0</v>
      </c>
      <c r="FA20" s="196">
        <f t="shared" si="153"/>
        <v>0</v>
      </c>
      <c r="FB20" s="196">
        <f t="shared" si="154"/>
        <v>0</v>
      </c>
      <c r="FC20" s="196">
        <f t="shared" si="155"/>
        <v>0</v>
      </c>
      <c r="FD20" s="196">
        <f t="shared" si="156"/>
        <v>0</v>
      </c>
      <c r="FE20" s="196">
        <f t="shared" si="157"/>
        <v>0</v>
      </c>
      <c r="FF20" s="196">
        <f t="shared" si="158"/>
        <v>0</v>
      </c>
      <c r="FG20" s="197"/>
      <c r="FH20" s="197">
        <f t="shared" si="159"/>
        <v>0</v>
      </c>
      <c r="FI20" s="197">
        <f t="shared" si="160"/>
        <v>0</v>
      </c>
      <c r="FJ20" s="197">
        <f t="shared" si="161"/>
        <v>0</v>
      </c>
      <c r="FK20" s="197">
        <f t="shared" si="162"/>
        <v>0</v>
      </c>
      <c r="FL20" s="197">
        <f t="shared" si="163"/>
        <v>0</v>
      </c>
      <c r="FM20" s="197">
        <f t="shared" si="164"/>
        <v>0</v>
      </c>
      <c r="FN20" s="197">
        <f t="shared" si="165"/>
        <v>0</v>
      </c>
      <c r="FO20" s="197">
        <f t="shared" si="166"/>
        <v>0</v>
      </c>
      <c r="FP20" s="197">
        <f t="shared" si="167"/>
        <v>0</v>
      </c>
      <c r="FQ20" s="197">
        <f t="shared" si="168"/>
        <v>0</v>
      </c>
      <c r="FR20" s="197">
        <f t="shared" si="169"/>
        <v>0</v>
      </c>
      <c r="FS20" s="195"/>
      <c r="FT20" s="195"/>
      <c r="FU20" s="198"/>
      <c r="FV20" s="198"/>
      <c r="FW20" s="199"/>
      <c r="FX20" s="199"/>
      <c r="FY20" s="196"/>
      <c r="FZ20" s="196"/>
      <c r="GA20" s="127">
        <f t="shared" si="170"/>
        <v>0</v>
      </c>
      <c r="GB20" s="127">
        <f t="shared" si="171"/>
        <v>0</v>
      </c>
      <c r="GC20" s="127">
        <f t="shared" si="172"/>
        <v>0</v>
      </c>
      <c r="GD20" s="127">
        <f t="shared" si="173"/>
        <v>0</v>
      </c>
      <c r="GE20" s="127">
        <f t="shared" si="174"/>
        <v>0</v>
      </c>
      <c r="GF20" s="127">
        <f t="shared" si="175"/>
        <v>0</v>
      </c>
      <c r="GG20" s="127">
        <f t="shared" si="176"/>
        <v>0</v>
      </c>
      <c r="GH20" s="127">
        <f t="shared" si="177"/>
        <v>0</v>
      </c>
      <c r="GI20" s="127">
        <f t="shared" si="178"/>
        <v>0</v>
      </c>
      <c r="GJ20" s="127">
        <f t="shared" si="179"/>
        <v>0</v>
      </c>
      <c r="GK20" s="127">
        <f t="shared" si="180"/>
        <v>0</v>
      </c>
      <c r="GL20" s="127">
        <f t="shared" si="181"/>
        <v>0</v>
      </c>
      <c r="GM20" s="127">
        <f t="shared" si="182"/>
        <v>0</v>
      </c>
      <c r="GN20" s="127">
        <f t="shared" si="183"/>
        <v>0</v>
      </c>
      <c r="GO20" s="127">
        <f t="shared" si="184"/>
        <v>0</v>
      </c>
      <c r="GP20" s="127">
        <f t="shared" si="185"/>
        <v>0</v>
      </c>
      <c r="GQ20" s="127">
        <f t="shared" si="186"/>
        <v>0</v>
      </c>
      <c r="GR20" s="127">
        <f t="shared" si="187"/>
        <v>0</v>
      </c>
      <c r="GS20" s="127">
        <f t="shared" si="188"/>
        <v>0</v>
      </c>
      <c r="GT20" s="127">
        <f t="shared" si="189"/>
        <v>0</v>
      </c>
      <c r="GU20" s="127">
        <f t="shared" si="190"/>
        <v>0</v>
      </c>
      <c r="GV20" s="127">
        <f t="shared" si="191"/>
        <v>0</v>
      </c>
      <c r="GW20" s="127">
        <f t="shared" si="192"/>
        <v>0</v>
      </c>
      <c r="GX20" s="127">
        <f t="shared" si="193"/>
        <v>0</v>
      </c>
      <c r="GY20" s="127">
        <f t="shared" si="194"/>
        <v>0</v>
      </c>
      <c r="GZ20" s="127">
        <f t="shared" si="195"/>
        <v>0</v>
      </c>
      <c r="HA20" s="127">
        <f t="shared" si="196"/>
        <v>0</v>
      </c>
      <c r="HB20" s="127">
        <f t="shared" si="197"/>
        <v>0</v>
      </c>
      <c r="HC20" s="127">
        <f t="shared" si="198"/>
        <v>0</v>
      </c>
      <c r="HD20" s="127">
        <f t="shared" si="199"/>
        <v>0</v>
      </c>
      <c r="HE20" s="127">
        <f t="shared" si="200"/>
        <v>0</v>
      </c>
      <c r="HF20" s="127">
        <f t="shared" si="201"/>
        <v>0</v>
      </c>
      <c r="HG20" s="127">
        <f t="shared" si="202"/>
        <v>0</v>
      </c>
      <c r="HH20" s="127">
        <f t="shared" si="203"/>
        <v>0</v>
      </c>
      <c r="HI20" s="127">
        <f t="shared" si="204"/>
        <v>0</v>
      </c>
      <c r="HJ20" s="127">
        <f t="shared" si="205"/>
        <v>0</v>
      </c>
      <c r="HK20" s="127">
        <f t="shared" si="206"/>
        <v>0</v>
      </c>
      <c r="HL20" s="127">
        <f t="shared" si="207"/>
        <v>0</v>
      </c>
      <c r="HM20" s="127">
        <f t="shared" si="208"/>
        <v>0</v>
      </c>
      <c r="HN20" s="127">
        <f t="shared" si="209"/>
        <v>0</v>
      </c>
      <c r="HO20" s="127">
        <f t="shared" si="210"/>
        <v>0</v>
      </c>
      <c r="HP20" s="127">
        <f t="shared" si="211"/>
        <v>0</v>
      </c>
      <c r="HQ20" s="127">
        <f t="shared" si="212"/>
        <v>0</v>
      </c>
      <c r="HR20" s="127">
        <f t="shared" si="213"/>
        <v>0</v>
      </c>
      <c r="HS20" s="127">
        <f>IFERROR(IF($BX20&gt;=1,(IF(FU20&gt;=1,FU20,HN20)),0),0)</f>
        <v>0</v>
      </c>
      <c r="HT20" s="127">
        <f t="shared" si="215"/>
        <v>0</v>
      </c>
      <c r="HU20" s="127">
        <f t="shared" si="216"/>
        <v>0</v>
      </c>
      <c r="HV20" s="127">
        <f t="shared" si="217"/>
        <v>0</v>
      </c>
      <c r="HW20" s="127">
        <f t="shared" si="218"/>
        <v>0</v>
      </c>
      <c r="HX20" s="127">
        <f t="shared" si="219"/>
        <v>0</v>
      </c>
      <c r="HY20" s="127">
        <f t="shared" si="220"/>
        <v>0</v>
      </c>
      <c r="HZ20" s="127">
        <f t="shared" si="221"/>
        <v>0</v>
      </c>
      <c r="IA20" s="127">
        <f t="shared" si="222"/>
        <v>0</v>
      </c>
      <c r="IB20" s="127">
        <f t="shared" si="223"/>
        <v>0</v>
      </c>
      <c r="IC20" s="127">
        <f t="shared" si="224"/>
        <v>0</v>
      </c>
      <c r="ID20" s="127">
        <f t="shared" si="225"/>
        <v>0</v>
      </c>
      <c r="IE20" s="127">
        <f t="shared" si="226"/>
        <v>0</v>
      </c>
      <c r="IF20" s="127">
        <f t="shared" si="227"/>
        <v>0</v>
      </c>
      <c r="IG20" s="127">
        <f t="shared" si="228"/>
        <v>0</v>
      </c>
      <c r="IH20" s="127">
        <f t="shared" si="229"/>
        <v>0</v>
      </c>
      <c r="II20" s="127">
        <f t="shared" si="230"/>
        <v>0</v>
      </c>
      <c r="IJ20" s="127">
        <f t="shared" si="231"/>
        <v>0</v>
      </c>
      <c r="IK20" s="127">
        <f t="shared" si="232"/>
        <v>0</v>
      </c>
      <c r="IL20" s="127">
        <f t="shared" si="233"/>
        <v>0</v>
      </c>
      <c r="IM20" s="127">
        <f t="shared" si="234"/>
        <v>0</v>
      </c>
      <c r="IN20" s="127">
        <f t="shared" si="235"/>
        <v>0</v>
      </c>
      <c r="IO20" s="127">
        <f t="shared" si="236"/>
        <v>0</v>
      </c>
      <c r="IP20" s="127">
        <f t="shared" si="237"/>
        <v>0</v>
      </c>
      <c r="IQ20" s="127">
        <f t="shared" si="238"/>
        <v>0</v>
      </c>
      <c r="IR20" s="127">
        <f t="shared" si="239"/>
        <v>0</v>
      </c>
      <c r="IS20" s="127">
        <f t="shared" si="240"/>
        <v>0</v>
      </c>
      <c r="IT20" s="127">
        <f t="shared" si="241"/>
        <v>0</v>
      </c>
      <c r="IU20" s="127">
        <f t="shared" si="242"/>
        <v>0</v>
      </c>
      <c r="IV20" s="1">
        <f>IFERROR(IF($BX20&gt;=1,SUMIFS(ARR!K$8:K$607,ARR!$I$8:$I$607,$BZ20),0),0)</f>
        <v>0</v>
      </c>
      <c r="IW20" s="1">
        <f>IFERROR(IF($BX20&gt;=1,SUMIFS(ARR!L$8:L$607,ARR!$I$8:$I$607,$BZ20),0),0)</f>
        <v>0</v>
      </c>
      <c r="IX20" s="1">
        <f>IFERROR(IF($BX20&gt;=1,SUMIFS(ARR!M$8:M$607,ARR!$I$8:$I$607,$BZ20),0),0)</f>
        <v>0</v>
      </c>
      <c r="IY20" s="1">
        <f>IFERROR(IF($BX20&gt;=1,SUMIFS(ARR!N$8:N$607,ARR!$I$8:$I$607,$BZ20),0),0)</f>
        <v>0</v>
      </c>
      <c r="IZ20" s="1">
        <f t="shared" si="243"/>
        <v>0</v>
      </c>
    </row>
    <row r="21" spans="1:260" ht="18" customHeight="1" x14ac:dyDescent="0.25">
      <c r="A21" s="1">
        <f>IFERROR(IF(BX21&gt;=1,VLOOKUP(EMP!Y19,EMP!$B$2:$E$3,4,0),0),0)</f>
        <v>0</v>
      </c>
      <c r="B21" s="1">
        <f>IFERROR(IF(BX21&gt;=1,VLOOKUP(EMP!Z19,EMP!$D$2:$E$3,2,0),0),0)</f>
        <v>0</v>
      </c>
      <c r="C21" s="1">
        <f>IFERROR(IF(BX21&gt;=1,VLOOKUP(EMP!AC19,EMP!$B$6:$C$17,2,0),0),0)</f>
        <v>0</v>
      </c>
      <c r="D21" s="1">
        <f>IFERROR(IF(BX21&gt;=1,VLOOKUP(EMP!AA19,EMP!$E$6:$M$29,9,0),0),0)</f>
        <v>0</v>
      </c>
      <c r="E21" s="1">
        <f>IFERROR(IF(BX21&gt;=1,(IF(EMP!AE19&gt;=1,VLOOKUP(EMP!AF19,EMP!$B$6:$C$17,2,0),0)),0),0)</f>
        <v>0</v>
      </c>
      <c r="F21" s="1">
        <f>IFERROR(IF(BX21&gt;=1,(IF(EMP!AG19=EMP!$F$3,(IF(EMP!AH19&gt;=1,EMP!AH19,0)),0)),0),0)</f>
        <v>0</v>
      </c>
      <c r="G21" s="1">
        <f>IFERROR(IF(BX21&gt;=1,(IF(EMP!AI19=EMP!$F$3,VLOOKUP(EMP!AJ19,EMP!$B$6:$C$17,2,0),0)),0),0)</f>
        <v>0</v>
      </c>
      <c r="H21" s="1">
        <f>IFERROR(IF(BX21&gt;=1,(IF(EMP!AK19=EMP!$F$3,EMP!#REF!,0)),0),0)</f>
        <v>0</v>
      </c>
      <c r="I21" s="1">
        <f>IFERROR(IF(BX21&gt;=1,(IF(EMP!AM19="YES",1,2)),0),0)</f>
        <v>0</v>
      </c>
      <c r="J21" s="1">
        <f>IFERROR(IF(BX21&gt;=1,(IF(I21=1,31,IF(I21=2,(IF(D21&gt;=5,VLOOKUP(EMP!AL19,EMP!$H$1:$K$5,4,0),IF(D21&gt;=1,31,0))),0))),0),0)</f>
        <v>0</v>
      </c>
      <c r="K21" s="1">
        <f>EMP!AB19</f>
        <v>0</v>
      </c>
      <c r="L21" s="1">
        <f>EMP!AD19</f>
        <v>0</v>
      </c>
      <c r="M21" s="1">
        <f>EMP!AE19</f>
        <v>0</v>
      </c>
      <c r="N21" s="1">
        <f t="shared" si="76"/>
        <v>0</v>
      </c>
      <c r="O21" s="1">
        <f t="shared" si="77"/>
        <v>0</v>
      </c>
      <c r="P21" s="1">
        <f t="shared" si="78"/>
        <v>0</v>
      </c>
      <c r="Q21" s="1">
        <f t="shared" si="79"/>
        <v>0</v>
      </c>
      <c r="R21" s="1">
        <f t="shared" si="80"/>
        <v>0</v>
      </c>
      <c r="S21" s="1">
        <f t="shared" si="81"/>
        <v>0</v>
      </c>
      <c r="T21" s="1">
        <f t="shared" si="82"/>
        <v>0</v>
      </c>
      <c r="U21" s="1">
        <f t="shared" si="83"/>
        <v>0</v>
      </c>
      <c r="V21" s="1">
        <f t="shared" si="84"/>
        <v>0</v>
      </c>
      <c r="W21" s="1">
        <f t="shared" si="85"/>
        <v>0</v>
      </c>
      <c r="X21" s="1">
        <f t="shared" si="86"/>
        <v>0</v>
      </c>
      <c r="Y21" s="1">
        <f t="shared" si="87"/>
        <v>0</v>
      </c>
      <c r="Z21" s="1">
        <f t="shared" si="88"/>
        <v>0</v>
      </c>
      <c r="AA21" s="1">
        <f t="shared" si="89"/>
        <v>0</v>
      </c>
      <c r="AB21" s="1">
        <f t="shared" si="90"/>
        <v>0</v>
      </c>
      <c r="AC21" s="1">
        <f t="shared" si="91"/>
        <v>0</v>
      </c>
      <c r="AD21" s="1">
        <f t="shared" si="92"/>
        <v>0</v>
      </c>
      <c r="AE21" s="1">
        <f t="shared" si="93"/>
        <v>0</v>
      </c>
      <c r="AF21" s="1">
        <f t="shared" si="94"/>
        <v>0</v>
      </c>
      <c r="AG21" s="1">
        <f t="shared" si="95"/>
        <v>0</v>
      </c>
      <c r="AH21" s="1">
        <f t="shared" si="96"/>
        <v>0</v>
      </c>
      <c r="AI21" s="1">
        <f t="shared" si="97"/>
        <v>0</v>
      </c>
      <c r="AJ21" s="1">
        <f t="shared" si="98"/>
        <v>0</v>
      </c>
      <c r="AK21" s="1">
        <f t="shared" si="99"/>
        <v>0</v>
      </c>
      <c r="AL21" s="1">
        <f t="shared" si="100"/>
        <v>0</v>
      </c>
      <c r="AM21" s="1">
        <f t="shared" si="101"/>
        <v>0</v>
      </c>
      <c r="AN21" s="1">
        <f t="shared" si="102"/>
        <v>0</v>
      </c>
      <c r="AO21" s="1">
        <f t="shared" si="103"/>
        <v>0</v>
      </c>
      <c r="AP21" s="1">
        <f t="shared" si="104"/>
        <v>0</v>
      </c>
      <c r="AQ21" s="1">
        <f t="shared" si="105"/>
        <v>0</v>
      </c>
      <c r="AR21" s="1">
        <f t="shared" si="106"/>
        <v>0</v>
      </c>
      <c r="AS21" s="1">
        <f t="shared" si="107"/>
        <v>0</v>
      </c>
      <c r="AT21" s="1">
        <f t="shared" si="108"/>
        <v>0</v>
      </c>
      <c r="AU21" s="1">
        <f t="shared" si="109"/>
        <v>0</v>
      </c>
      <c r="AV21" s="1">
        <f t="shared" si="110"/>
        <v>0</v>
      </c>
      <c r="AW21" s="1">
        <f t="shared" si="111"/>
        <v>0</v>
      </c>
      <c r="AX21" s="1">
        <f>LARGE($O$8:P21,1)</f>
        <v>0</v>
      </c>
      <c r="AY21" s="1">
        <f>LARGE($O$8:Q21,1)</f>
        <v>0</v>
      </c>
      <c r="AZ21" s="1">
        <f>LARGE($O$8:R21,1)</f>
        <v>0</v>
      </c>
      <c r="BA21" s="1">
        <f>LARGE($O$8:S21,1)</f>
        <v>0</v>
      </c>
      <c r="BB21" s="1">
        <f>LARGE($O$8:T21,1)</f>
        <v>0</v>
      </c>
      <c r="BC21" s="1">
        <f>LARGE($O$8:U21,1)</f>
        <v>0</v>
      </c>
      <c r="BD21" s="1">
        <f>LARGE($O$8:V21,1)</f>
        <v>0</v>
      </c>
      <c r="BE21" s="1">
        <f>LARGE($O$8:W21,1)</f>
        <v>0</v>
      </c>
      <c r="BF21" s="1">
        <f>LARGE($O$8:X21,1)</f>
        <v>0</v>
      </c>
      <c r="BG21" s="1">
        <f>LARGE($O$8:Y21,1)</f>
        <v>0</v>
      </c>
      <c r="BH21" s="1">
        <f>IFERROR(IF(BX21&gt;=1,(IF(EMP!AM19="YES",1,2)),0),0)</f>
        <v>0</v>
      </c>
      <c r="BI21" s="1">
        <f>IFERROR(IF(BX21&gt;=1,(IF(BH21=1,1,IF(BH21=2,VLOOKUP(EMP!AL19,EMP!$H$2:$K$4,4,0),0))),0),0)</f>
        <v>0</v>
      </c>
      <c r="BJ21" s="1">
        <f>IFERROR(IF(BX21&gt;=1,VLOOKUP(EMP!AL19,EMP!$H$1:$K$5,2,0),0),0)</f>
        <v>0</v>
      </c>
      <c r="BK21" s="1">
        <f>IFERROR(IF(BX21&gt;=1,VLOOKUP(EMP!AL19,EMP!$H$1:$K$5,3,0),0),0)</f>
        <v>0</v>
      </c>
      <c r="BX21" s="165">
        <f>EMP!O19</f>
        <v>0</v>
      </c>
      <c r="BY21" s="166">
        <f>EMP!P19</f>
        <v>0</v>
      </c>
      <c r="BZ21" s="165">
        <f>EMP!Q19</f>
        <v>0</v>
      </c>
      <c r="CA21" s="185">
        <f t="shared" si="112"/>
        <v>0</v>
      </c>
      <c r="CB21" s="185">
        <f t="shared" si="113"/>
        <v>0</v>
      </c>
      <c r="CC21" s="185">
        <f t="shared" si="114"/>
        <v>0</v>
      </c>
      <c r="CD21" s="185">
        <f t="shared" si="115"/>
        <v>0</v>
      </c>
      <c r="CE21" s="185">
        <f t="shared" si="116"/>
        <v>0</v>
      </c>
      <c r="CF21" s="185">
        <f t="shared" si="117"/>
        <v>0</v>
      </c>
      <c r="CG21" s="185">
        <f t="shared" si="118"/>
        <v>0</v>
      </c>
      <c r="CH21" s="185">
        <f t="shared" si="119"/>
        <v>0</v>
      </c>
      <c r="CI21" s="185">
        <f t="shared" si="120"/>
        <v>0</v>
      </c>
      <c r="CJ21" s="185">
        <f t="shared" si="121"/>
        <v>0</v>
      </c>
      <c r="CK21" s="185">
        <f t="shared" si="122"/>
        <v>0</v>
      </c>
      <c r="CL21" s="185">
        <f t="shared" si="123"/>
        <v>0</v>
      </c>
      <c r="CM21" s="193"/>
      <c r="CN21" s="193"/>
      <c r="CO21" s="193"/>
      <c r="CP21" s="193"/>
      <c r="CQ21" s="193"/>
      <c r="CR21" s="193"/>
      <c r="CS21" s="193"/>
      <c r="CT21" s="193"/>
      <c r="CU21" s="193"/>
      <c r="CV21" s="193"/>
      <c r="CW21" s="193"/>
      <c r="CX21" s="193"/>
      <c r="CY21" s="112">
        <f t="shared" si="124"/>
        <v>0</v>
      </c>
      <c r="CZ21" s="112">
        <f t="shared" si="125"/>
        <v>0</v>
      </c>
      <c r="DA21" s="112">
        <f t="shared" si="126"/>
        <v>0</v>
      </c>
      <c r="DB21" s="112">
        <f t="shared" si="127"/>
        <v>0</v>
      </c>
      <c r="DC21" s="112">
        <f t="shared" si="128"/>
        <v>0</v>
      </c>
      <c r="DD21" s="112">
        <f t="shared" si="129"/>
        <v>0</v>
      </c>
      <c r="DE21" s="112">
        <f t="shared" si="130"/>
        <v>0</v>
      </c>
      <c r="DF21" s="112">
        <f t="shared" si="131"/>
        <v>0</v>
      </c>
      <c r="DG21" s="112">
        <f t="shared" si="132"/>
        <v>0</v>
      </c>
      <c r="DH21" s="112">
        <f t="shared" si="133"/>
        <v>0</v>
      </c>
      <c r="DI21" s="112">
        <f t="shared" si="134"/>
        <v>0</v>
      </c>
      <c r="DJ21" s="112">
        <f t="shared" si="135"/>
        <v>0</v>
      </c>
      <c r="DK21" s="194"/>
      <c r="DL21" s="194"/>
      <c r="DM21" s="194"/>
      <c r="DN21" s="194"/>
      <c r="DO21" s="194"/>
      <c r="DP21" s="194"/>
      <c r="DQ21" s="194"/>
      <c r="DR21" s="194"/>
      <c r="DS21" s="194"/>
      <c r="DT21" s="194"/>
      <c r="DU21" s="194"/>
      <c r="DV21" s="194"/>
      <c r="DW21" s="112">
        <f t="shared" si="136"/>
        <v>0</v>
      </c>
      <c r="DX21" s="112">
        <f t="shared" si="137"/>
        <v>0</v>
      </c>
      <c r="DY21" s="112">
        <f t="shared" si="138"/>
        <v>0</v>
      </c>
      <c r="DZ21" s="112">
        <f t="shared" si="139"/>
        <v>0</v>
      </c>
      <c r="EA21" s="112">
        <f t="shared" si="140"/>
        <v>0</v>
      </c>
      <c r="EB21" s="112">
        <f t="shared" si="141"/>
        <v>0</v>
      </c>
      <c r="EC21" s="112">
        <f t="shared" si="142"/>
        <v>0</v>
      </c>
      <c r="ED21" s="112">
        <f t="shared" si="143"/>
        <v>0</v>
      </c>
      <c r="EE21" s="112">
        <f t="shared" si="144"/>
        <v>0</v>
      </c>
      <c r="EF21" s="112">
        <f t="shared" si="145"/>
        <v>0</v>
      </c>
      <c r="EG21" s="112">
        <f t="shared" si="146"/>
        <v>0</v>
      </c>
      <c r="EH21" s="112">
        <f t="shared" si="147"/>
        <v>0</v>
      </c>
      <c r="EI21" s="195"/>
      <c r="EJ21" s="195"/>
      <c r="EK21" s="195"/>
      <c r="EL21" s="195"/>
      <c r="EM21" s="195"/>
      <c r="EN21" s="195"/>
      <c r="EO21" s="195"/>
      <c r="EP21" s="195"/>
      <c r="EQ21" s="195"/>
      <c r="ER21" s="195"/>
      <c r="ES21" s="195"/>
      <c r="ET21" s="195"/>
      <c r="EU21" s="196"/>
      <c r="EV21" s="196">
        <f t="shared" si="148"/>
        <v>0</v>
      </c>
      <c r="EW21" s="196">
        <f t="shared" si="149"/>
        <v>0</v>
      </c>
      <c r="EX21" s="196">
        <f t="shared" si="150"/>
        <v>0</v>
      </c>
      <c r="EY21" s="196">
        <f t="shared" si="151"/>
        <v>0</v>
      </c>
      <c r="EZ21" s="196">
        <f t="shared" si="152"/>
        <v>0</v>
      </c>
      <c r="FA21" s="196">
        <f t="shared" si="153"/>
        <v>0</v>
      </c>
      <c r="FB21" s="196">
        <f t="shared" si="154"/>
        <v>0</v>
      </c>
      <c r="FC21" s="196">
        <f t="shared" si="155"/>
        <v>0</v>
      </c>
      <c r="FD21" s="196">
        <f t="shared" si="156"/>
        <v>0</v>
      </c>
      <c r="FE21" s="196">
        <f t="shared" si="157"/>
        <v>0</v>
      </c>
      <c r="FF21" s="196">
        <f t="shared" si="158"/>
        <v>0</v>
      </c>
      <c r="FG21" s="197"/>
      <c r="FH21" s="197">
        <f t="shared" si="159"/>
        <v>0</v>
      </c>
      <c r="FI21" s="197">
        <f t="shared" si="160"/>
        <v>0</v>
      </c>
      <c r="FJ21" s="197">
        <f t="shared" si="161"/>
        <v>0</v>
      </c>
      <c r="FK21" s="197">
        <f t="shared" si="162"/>
        <v>0</v>
      </c>
      <c r="FL21" s="197">
        <f t="shared" si="163"/>
        <v>0</v>
      </c>
      <c r="FM21" s="197">
        <f t="shared" si="164"/>
        <v>0</v>
      </c>
      <c r="FN21" s="197">
        <f t="shared" si="165"/>
        <v>0</v>
      </c>
      <c r="FO21" s="197">
        <f t="shared" si="166"/>
        <v>0</v>
      </c>
      <c r="FP21" s="197">
        <f t="shared" si="167"/>
        <v>0</v>
      </c>
      <c r="FQ21" s="197">
        <f t="shared" si="168"/>
        <v>0</v>
      </c>
      <c r="FR21" s="197">
        <f t="shared" si="169"/>
        <v>0</v>
      </c>
      <c r="FS21" s="195"/>
      <c r="FT21" s="195"/>
      <c r="FU21" s="198"/>
      <c r="FV21" s="198"/>
      <c r="FW21" s="199"/>
      <c r="FX21" s="199"/>
      <c r="FY21" s="196"/>
      <c r="FZ21" s="196"/>
      <c r="GA21" s="127">
        <f t="shared" si="170"/>
        <v>0</v>
      </c>
      <c r="GB21" s="127">
        <f t="shared" si="171"/>
        <v>0</v>
      </c>
      <c r="GC21" s="127">
        <f t="shared" si="172"/>
        <v>0</v>
      </c>
      <c r="GD21" s="127">
        <f t="shared" si="173"/>
        <v>0</v>
      </c>
      <c r="GE21" s="127">
        <f t="shared" si="174"/>
        <v>0</v>
      </c>
      <c r="GF21" s="127">
        <f t="shared" si="175"/>
        <v>0</v>
      </c>
      <c r="GG21" s="127">
        <f t="shared" si="176"/>
        <v>0</v>
      </c>
      <c r="GH21" s="127">
        <f t="shared" si="177"/>
        <v>0</v>
      </c>
      <c r="GI21" s="127">
        <f t="shared" si="178"/>
        <v>0</v>
      </c>
      <c r="GJ21" s="127">
        <f t="shared" si="179"/>
        <v>0</v>
      </c>
      <c r="GK21" s="127">
        <f t="shared" si="180"/>
        <v>0</v>
      </c>
      <c r="GL21" s="127">
        <f t="shared" si="181"/>
        <v>0</v>
      </c>
      <c r="GM21" s="127">
        <f t="shared" si="182"/>
        <v>0</v>
      </c>
      <c r="GN21" s="127">
        <f t="shared" si="183"/>
        <v>0</v>
      </c>
      <c r="GO21" s="127">
        <f t="shared" si="184"/>
        <v>0</v>
      </c>
      <c r="GP21" s="127">
        <f t="shared" si="185"/>
        <v>0</v>
      </c>
      <c r="GQ21" s="127">
        <f t="shared" si="186"/>
        <v>0</v>
      </c>
      <c r="GR21" s="127">
        <f t="shared" si="187"/>
        <v>0</v>
      </c>
      <c r="GS21" s="127">
        <f t="shared" si="188"/>
        <v>0</v>
      </c>
      <c r="GT21" s="127">
        <f t="shared" si="189"/>
        <v>0</v>
      </c>
      <c r="GU21" s="127">
        <f t="shared" si="190"/>
        <v>0</v>
      </c>
      <c r="GV21" s="127">
        <f t="shared" si="191"/>
        <v>0</v>
      </c>
      <c r="GW21" s="127">
        <f t="shared" si="192"/>
        <v>0</v>
      </c>
      <c r="GX21" s="127">
        <f t="shared" si="193"/>
        <v>0</v>
      </c>
      <c r="GY21" s="127">
        <f t="shared" si="194"/>
        <v>0</v>
      </c>
      <c r="GZ21" s="127">
        <f t="shared" si="195"/>
        <v>0</v>
      </c>
      <c r="HA21" s="127">
        <f t="shared" si="196"/>
        <v>0</v>
      </c>
      <c r="HB21" s="127">
        <f t="shared" si="197"/>
        <v>0</v>
      </c>
      <c r="HC21" s="127">
        <f t="shared" si="198"/>
        <v>0</v>
      </c>
      <c r="HD21" s="127">
        <f t="shared" si="199"/>
        <v>0</v>
      </c>
      <c r="HE21" s="127">
        <f t="shared" si="200"/>
        <v>0</v>
      </c>
      <c r="HF21" s="127">
        <f t="shared" si="201"/>
        <v>0</v>
      </c>
      <c r="HG21" s="127">
        <f t="shared" si="202"/>
        <v>0</v>
      </c>
      <c r="HH21" s="127">
        <f t="shared" si="203"/>
        <v>0</v>
      </c>
      <c r="HI21" s="127">
        <f t="shared" si="204"/>
        <v>0</v>
      </c>
      <c r="HJ21" s="127">
        <f t="shared" si="205"/>
        <v>0</v>
      </c>
      <c r="HK21" s="127">
        <f t="shared" si="206"/>
        <v>0</v>
      </c>
      <c r="HL21" s="127">
        <f t="shared" si="207"/>
        <v>0</v>
      </c>
      <c r="HM21" s="127">
        <f t="shared" si="208"/>
        <v>0</v>
      </c>
      <c r="HN21" s="127">
        <f t="shared" si="209"/>
        <v>0</v>
      </c>
      <c r="HO21" s="127">
        <f t="shared" si="210"/>
        <v>0</v>
      </c>
      <c r="HP21" s="127">
        <f t="shared" si="211"/>
        <v>0</v>
      </c>
      <c r="HQ21" s="127">
        <f t="shared" si="212"/>
        <v>0</v>
      </c>
      <c r="HR21" s="127">
        <f t="shared" si="213"/>
        <v>0</v>
      </c>
      <c r="HS21" s="127">
        <f t="shared" si="214"/>
        <v>0</v>
      </c>
      <c r="HT21" s="127">
        <f t="shared" si="215"/>
        <v>0</v>
      </c>
      <c r="HU21" s="127">
        <f t="shared" si="216"/>
        <v>0</v>
      </c>
      <c r="HV21" s="127">
        <f t="shared" si="217"/>
        <v>0</v>
      </c>
      <c r="HW21" s="127">
        <f t="shared" si="218"/>
        <v>0</v>
      </c>
      <c r="HX21" s="127">
        <f t="shared" si="219"/>
        <v>0</v>
      </c>
      <c r="HY21" s="127">
        <f t="shared" si="220"/>
        <v>0</v>
      </c>
      <c r="HZ21" s="127">
        <f t="shared" si="221"/>
        <v>0</v>
      </c>
      <c r="IA21" s="127">
        <f t="shared" si="222"/>
        <v>0</v>
      </c>
      <c r="IB21" s="127">
        <f t="shared" si="223"/>
        <v>0</v>
      </c>
      <c r="IC21" s="127">
        <f t="shared" si="224"/>
        <v>0</v>
      </c>
      <c r="ID21" s="127">
        <f t="shared" si="225"/>
        <v>0</v>
      </c>
      <c r="IE21" s="127">
        <f t="shared" si="226"/>
        <v>0</v>
      </c>
      <c r="IF21" s="127">
        <f t="shared" si="227"/>
        <v>0</v>
      </c>
      <c r="IG21" s="127">
        <f t="shared" si="228"/>
        <v>0</v>
      </c>
      <c r="IH21" s="127">
        <f t="shared" si="229"/>
        <v>0</v>
      </c>
      <c r="II21" s="127">
        <f t="shared" si="230"/>
        <v>0</v>
      </c>
      <c r="IJ21" s="127">
        <f t="shared" si="231"/>
        <v>0</v>
      </c>
      <c r="IK21" s="127">
        <f t="shared" si="232"/>
        <v>0</v>
      </c>
      <c r="IL21" s="127">
        <f t="shared" si="233"/>
        <v>0</v>
      </c>
      <c r="IM21" s="127">
        <f t="shared" si="234"/>
        <v>0</v>
      </c>
      <c r="IN21" s="127">
        <f t="shared" si="235"/>
        <v>0</v>
      </c>
      <c r="IO21" s="127">
        <f t="shared" si="236"/>
        <v>0</v>
      </c>
      <c r="IP21" s="127">
        <f t="shared" si="237"/>
        <v>0</v>
      </c>
      <c r="IQ21" s="127">
        <f t="shared" si="238"/>
        <v>0</v>
      </c>
      <c r="IR21" s="127">
        <f t="shared" si="239"/>
        <v>0</v>
      </c>
      <c r="IS21" s="127">
        <f t="shared" si="240"/>
        <v>0</v>
      </c>
      <c r="IT21" s="127">
        <f t="shared" si="241"/>
        <v>0</v>
      </c>
      <c r="IU21" s="127">
        <f t="shared" si="242"/>
        <v>0</v>
      </c>
      <c r="IV21" s="1">
        <f>IFERROR(IF($BX21&gt;=1,SUMIFS(ARR!K$8:K$607,ARR!$I$8:$I$607,$BZ21),0),0)</f>
        <v>0</v>
      </c>
      <c r="IW21" s="1">
        <f>IFERROR(IF($BX21&gt;=1,SUMIFS(ARR!L$8:L$607,ARR!$I$8:$I$607,$BZ21),0),0)</f>
        <v>0</v>
      </c>
      <c r="IX21" s="1">
        <f>IFERROR(IF($BX21&gt;=1,SUMIFS(ARR!M$8:M$607,ARR!$I$8:$I$607,$BZ21),0),0)</f>
        <v>0</v>
      </c>
      <c r="IY21" s="1">
        <f>IFERROR(IF($BX21&gt;=1,SUMIFS(ARR!N$8:N$607,ARR!$I$8:$I$607,$BZ21),0),0)</f>
        <v>0</v>
      </c>
      <c r="IZ21" s="1">
        <f t="shared" si="243"/>
        <v>0</v>
      </c>
    </row>
    <row r="22" spans="1:260" ht="18" customHeight="1" x14ac:dyDescent="0.25">
      <c r="A22" s="1">
        <f>IFERROR(IF(BX22&gt;=1,VLOOKUP(EMP!Y20,EMP!$B$2:$E$3,4,0),0),0)</f>
        <v>0</v>
      </c>
      <c r="B22" s="1">
        <f>IFERROR(IF(BX22&gt;=1,VLOOKUP(EMP!Z20,EMP!$D$2:$E$3,2,0),0),0)</f>
        <v>0</v>
      </c>
      <c r="C22" s="1">
        <f>IFERROR(IF(BX22&gt;=1,VLOOKUP(EMP!AC20,EMP!$B$6:$C$17,2,0),0),0)</f>
        <v>0</v>
      </c>
      <c r="D22" s="1">
        <f>IFERROR(IF(BX22&gt;=1,VLOOKUP(EMP!AA20,EMP!$E$6:$M$29,9,0),0),0)</f>
        <v>0</v>
      </c>
      <c r="E22" s="1">
        <f>IFERROR(IF(BX22&gt;=1,(IF(EMP!AE20&gt;=1,VLOOKUP(EMP!AF20,EMP!$B$6:$C$17,2,0),0)),0),0)</f>
        <v>0</v>
      </c>
      <c r="F22" s="1">
        <f>IFERROR(IF(BX22&gt;=1,(IF(EMP!AG20=EMP!$F$3,(IF(EMP!AH20&gt;=1,EMP!AH20,0)),0)),0),0)</f>
        <v>0</v>
      </c>
      <c r="G22" s="1">
        <f>IFERROR(IF(BX22&gt;=1,(IF(EMP!AI20=EMP!$F$3,VLOOKUP(EMP!AJ20,EMP!$B$6:$C$17,2,0),0)),0),0)</f>
        <v>0</v>
      </c>
      <c r="H22" s="1">
        <f>IFERROR(IF(BX22&gt;=1,(IF(EMP!AK20=EMP!$F$3,EMP!#REF!,0)),0),0)</f>
        <v>0</v>
      </c>
      <c r="I22" s="1">
        <f>IFERROR(IF(BX22&gt;=1,(IF(EMP!AM20="YES",1,2)),0),0)</f>
        <v>0</v>
      </c>
      <c r="J22" s="1">
        <f>IFERROR(IF(BX22&gt;=1,(IF(I22=1,31,IF(I22=2,(IF(D22&gt;=5,VLOOKUP(EMP!AL20,EMP!$H$1:$K$5,4,0),IF(D22&gt;=1,31,0))),0))),0),0)</f>
        <v>0</v>
      </c>
      <c r="K22" s="1">
        <f>EMP!AB20</f>
        <v>0</v>
      </c>
      <c r="L22" s="1">
        <f>EMP!AD20</f>
        <v>0</v>
      </c>
      <c r="M22" s="1">
        <f>EMP!AE20</f>
        <v>0</v>
      </c>
      <c r="N22" s="1">
        <f t="shared" si="76"/>
        <v>0</v>
      </c>
      <c r="O22" s="1">
        <f t="shared" si="77"/>
        <v>0</v>
      </c>
      <c r="P22" s="1">
        <f t="shared" si="78"/>
        <v>0</v>
      </c>
      <c r="Q22" s="1">
        <f t="shared" si="79"/>
        <v>0</v>
      </c>
      <c r="R22" s="1">
        <f t="shared" si="80"/>
        <v>0</v>
      </c>
      <c r="S22" s="1">
        <f t="shared" si="81"/>
        <v>0</v>
      </c>
      <c r="T22" s="1">
        <f t="shared" si="82"/>
        <v>0</v>
      </c>
      <c r="U22" s="1">
        <f t="shared" si="83"/>
        <v>0</v>
      </c>
      <c r="V22" s="1">
        <f t="shared" si="84"/>
        <v>0</v>
      </c>
      <c r="W22" s="1">
        <f t="shared" si="85"/>
        <v>0</v>
      </c>
      <c r="X22" s="1">
        <f t="shared" si="86"/>
        <v>0</v>
      </c>
      <c r="Y22" s="1">
        <f t="shared" si="87"/>
        <v>0</v>
      </c>
      <c r="Z22" s="1">
        <f t="shared" si="88"/>
        <v>0</v>
      </c>
      <c r="AA22" s="1">
        <f t="shared" si="89"/>
        <v>0</v>
      </c>
      <c r="AB22" s="1">
        <f t="shared" si="90"/>
        <v>0</v>
      </c>
      <c r="AC22" s="1">
        <f t="shared" si="91"/>
        <v>0</v>
      </c>
      <c r="AD22" s="1">
        <f t="shared" si="92"/>
        <v>0</v>
      </c>
      <c r="AE22" s="1">
        <f t="shared" si="93"/>
        <v>0</v>
      </c>
      <c r="AF22" s="1">
        <f t="shared" si="94"/>
        <v>0</v>
      </c>
      <c r="AG22" s="1">
        <f t="shared" si="95"/>
        <v>0</v>
      </c>
      <c r="AH22" s="1">
        <f t="shared" si="96"/>
        <v>0</v>
      </c>
      <c r="AI22" s="1">
        <f t="shared" si="97"/>
        <v>0</v>
      </c>
      <c r="AJ22" s="1">
        <f t="shared" si="98"/>
        <v>0</v>
      </c>
      <c r="AK22" s="1">
        <f t="shared" si="99"/>
        <v>0</v>
      </c>
      <c r="AL22" s="1">
        <f t="shared" si="100"/>
        <v>0</v>
      </c>
      <c r="AM22" s="1">
        <f t="shared" si="101"/>
        <v>0</v>
      </c>
      <c r="AN22" s="1">
        <f t="shared" si="102"/>
        <v>0</v>
      </c>
      <c r="AO22" s="1">
        <f t="shared" si="103"/>
        <v>0</v>
      </c>
      <c r="AP22" s="1">
        <f t="shared" si="104"/>
        <v>0</v>
      </c>
      <c r="AQ22" s="1">
        <f t="shared" si="105"/>
        <v>0</v>
      </c>
      <c r="AR22" s="1">
        <f t="shared" si="106"/>
        <v>0</v>
      </c>
      <c r="AS22" s="1">
        <f t="shared" si="107"/>
        <v>0</v>
      </c>
      <c r="AT22" s="1">
        <f t="shared" si="108"/>
        <v>0</v>
      </c>
      <c r="AU22" s="1">
        <f t="shared" si="109"/>
        <v>0</v>
      </c>
      <c r="AV22" s="1">
        <f t="shared" si="110"/>
        <v>0</v>
      </c>
      <c r="AW22" s="1">
        <f t="shared" si="111"/>
        <v>0</v>
      </c>
      <c r="AX22" s="1">
        <f>LARGE($O$8:P22,1)</f>
        <v>0</v>
      </c>
      <c r="AY22" s="1">
        <f>LARGE($O$8:Q22,1)</f>
        <v>0</v>
      </c>
      <c r="AZ22" s="1">
        <f>LARGE($O$8:R22,1)</f>
        <v>0</v>
      </c>
      <c r="BA22" s="1">
        <f>LARGE($O$8:S22,1)</f>
        <v>0</v>
      </c>
      <c r="BB22" s="1">
        <f>LARGE($O$8:T22,1)</f>
        <v>0</v>
      </c>
      <c r="BC22" s="1">
        <f>LARGE($O$8:U22,1)</f>
        <v>0</v>
      </c>
      <c r="BD22" s="1">
        <f>LARGE($O$8:V22,1)</f>
        <v>0</v>
      </c>
      <c r="BE22" s="1">
        <f>LARGE($O$8:W22,1)</f>
        <v>0</v>
      </c>
      <c r="BF22" s="1">
        <f>LARGE($O$8:X22,1)</f>
        <v>0</v>
      </c>
      <c r="BG22" s="1">
        <f>LARGE($O$8:Y22,1)</f>
        <v>0</v>
      </c>
      <c r="BH22" s="1">
        <f>IFERROR(IF(BX22&gt;=1,(IF(EMP!AM20="YES",1,2)),0),0)</f>
        <v>0</v>
      </c>
      <c r="BI22" s="1">
        <f>IFERROR(IF(BX22&gt;=1,(IF(BH22=1,1,IF(BH22=2,VLOOKUP(EMP!AL20,EMP!$H$2:$K$4,4,0),0))),0),0)</f>
        <v>0</v>
      </c>
      <c r="BJ22" s="1">
        <f>IFERROR(IF(BX22&gt;=1,VLOOKUP(EMP!AL20,EMP!$H$1:$K$5,2,0),0),0)</f>
        <v>0</v>
      </c>
      <c r="BK22" s="1">
        <f>IFERROR(IF(BX22&gt;=1,VLOOKUP(EMP!AL20,EMP!$H$1:$K$5,3,0),0),0)</f>
        <v>0</v>
      </c>
      <c r="BX22" s="165">
        <f>EMP!O20</f>
        <v>0</v>
      </c>
      <c r="BY22" s="166">
        <f>EMP!P20</f>
        <v>0</v>
      </c>
      <c r="BZ22" s="165">
        <f>EMP!Q20</f>
        <v>0</v>
      </c>
      <c r="CA22" s="185">
        <f t="shared" si="112"/>
        <v>0</v>
      </c>
      <c r="CB22" s="185">
        <f t="shared" si="113"/>
        <v>0</v>
      </c>
      <c r="CC22" s="185">
        <f t="shared" si="114"/>
        <v>0</v>
      </c>
      <c r="CD22" s="185">
        <f t="shared" si="115"/>
        <v>0</v>
      </c>
      <c r="CE22" s="185">
        <f t="shared" si="116"/>
        <v>0</v>
      </c>
      <c r="CF22" s="185">
        <f t="shared" si="117"/>
        <v>0</v>
      </c>
      <c r="CG22" s="185">
        <f t="shared" si="118"/>
        <v>0</v>
      </c>
      <c r="CH22" s="185">
        <f t="shared" si="119"/>
        <v>0</v>
      </c>
      <c r="CI22" s="185">
        <f t="shared" si="120"/>
        <v>0</v>
      </c>
      <c r="CJ22" s="185">
        <f t="shared" si="121"/>
        <v>0</v>
      </c>
      <c r="CK22" s="185">
        <f t="shared" si="122"/>
        <v>0</v>
      </c>
      <c r="CL22" s="185">
        <f t="shared" si="123"/>
        <v>0</v>
      </c>
      <c r="CM22" s="193"/>
      <c r="CN22" s="193"/>
      <c r="CO22" s="193"/>
      <c r="CP22" s="193"/>
      <c r="CQ22" s="193"/>
      <c r="CR22" s="193"/>
      <c r="CS22" s="193"/>
      <c r="CT22" s="193"/>
      <c r="CU22" s="193"/>
      <c r="CV22" s="193"/>
      <c r="CW22" s="193"/>
      <c r="CX22" s="193"/>
      <c r="CY22" s="112">
        <f t="shared" si="124"/>
        <v>0</v>
      </c>
      <c r="CZ22" s="112">
        <f t="shared" si="125"/>
        <v>0</v>
      </c>
      <c r="DA22" s="112">
        <f t="shared" si="126"/>
        <v>0</v>
      </c>
      <c r="DB22" s="112">
        <f t="shared" si="127"/>
        <v>0</v>
      </c>
      <c r="DC22" s="112">
        <f t="shared" si="128"/>
        <v>0</v>
      </c>
      <c r="DD22" s="112">
        <f t="shared" si="129"/>
        <v>0</v>
      </c>
      <c r="DE22" s="112">
        <f t="shared" si="130"/>
        <v>0</v>
      </c>
      <c r="DF22" s="112">
        <f t="shared" si="131"/>
        <v>0</v>
      </c>
      <c r="DG22" s="112">
        <f t="shared" si="132"/>
        <v>0</v>
      </c>
      <c r="DH22" s="112">
        <f t="shared" si="133"/>
        <v>0</v>
      </c>
      <c r="DI22" s="112">
        <f t="shared" si="134"/>
        <v>0</v>
      </c>
      <c r="DJ22" s="112">
        <f t="shared" si="135"/>
        <v>0</v>
      </c>
      <c r="DK22" s="194"/>
      <c r="DL22" s="194"/>
      <c r="DM22" s="194"/>
      <c r="DN22" s="194"/>
      <c r="DO22" s="194"/>
      <c r="DP22" s="194"/>
      <c r="DQ22" s="194"/>
      <c r="DR22" s="194"/>
      <c r="DS22" s="194"/>
      <c r="DT22" s="194"/>
      <c r="DU22" s="194"/>
      <c r="DV22" s="194"/>
      <c r="DW22" s="112">
        <f t="shared" si="136"/>
        <v>0</v>
      </c>
      <c r="DX22" s="112">
        <f t="shared" si="137"/>
        <v>0</v>
      </c>
      <c r="DY22" s="112">
        <f t="shared" si="138"/>
        <v>0</v>
      </c>
      <c r="DZ22" s="112">
        <f t="shared" si="139"/>
        <v>0</v>
      </c>
      <c r="EA22" s="112">
        <f t="shared" si="140"/>
        <v>0</v>
      </c>
      <c r="EB22" s="112">
        <f t="shared" si="141"/>
        <v>0</v>
      </c>
      <c r="EC22" s="112">
        <f t="shared" si="142"/>
        <v>0</v>
      </c>
      <c r="ED22" s="112">
        <f t="shared" si="143"/>
        <v>0</v>
      </c>
      <c r="EE22" s="112">
        <f t="shared" si="144"/>
        <v>0</v>
      </c>
      <c r="EF22" s="112">
        <f t="shared" si="145"/>
        <v>0</v>
      </c>
      <c r="EG22" s="112">
        <f t="shared" si="146"/>
        <v>0</v>
      </c>
      <c r="EH22" s="112">
        <f t="shared" si="147"/>
        <v>0</v>
      </c>
      <c r="EI22" s="195"/>
      <c r="EJ22" s="195"/>
      <c r="EK22" s="195"/>
      <c r="EL22" s="195"/>
      <c r="EM22" s="195"/>
      <c r="EN22" s="195"/>
      <c r="EO22" s="195"/>
      <c r="EP22" s="195"/>
      <c r="EQ22" s="195"/>
      <c r="ER22" s="195"/>
      <c r="ES22" s="195"/>
      <c r="ET22" s="195"/>
      <c r="EU22" s="196"/>
      <c r="EV22" s="196">
        <f t="shared" si="148"/>
        <v>0</v>
      </c>
      <c r="EW22" s="196">
        <f t="shared" si="149"/>
        <v>0</v>
      </c>
      <c r="EX22" s="196">
        <f t="shared" si="150"/>
        <v>0</v>
      </c>
      <c r="EY22" s="196">
        <f t="shared" si="151"/>
        <v>0</v>
      </c>
      <c r="EZ22" s="196">
        <f t="shared" si="152"/>
        <v>0</v>
      </c>
      <c r="FA22" s="196">
        <f t="shared" si="153"/>
        <v>0</v>
      </c>
      <c r="FB22" s="196">
        <f t="shared" si="154"/>
        <v>0</v>
      </c>
      <c r="FC22" s="196">
        <f t="shared" si="155"/>
        <v>0</v>
      </c>
      <c r="FD22" s="196">
        <f t="shared" si="156"/>
        <v>0</v>
      </c>
      <c r="FE22" s="196">
        <f t="shared" si="157"/>
        <v>0</v>
      </c>
      <c r="FF22" s="196">
        <f t="shared" si="158"/>
        <v>0</v>
      </c>
      <c r="FG22" s="197"/>
      <c r="FH22" s="197">
        <f t="shared" si="159"/>
        <v>0</v>
      </c>
      <c r="FI22" s="197">
        <f t="shared" si="160"/>
        <v>0</v>
      </c>
      <c r="FJ22" s="197">
        <f t="shared" si="161"/>
        <v>0</v>
      </c>
      <c r="FK22" s="197">
        <f t="shared" si="162"/>
        <v>0</v>
      </c>
      <c r="FL22" s="197">
        <f t="shared" si="163"/>
        <v>0</v>
      </c>
      <c r="FM22" s="197">
        <f t="shared" si="164"/>
        <v>0</v>
      </c>
      <c r="FN22" s="197">
        <f t="shared" si="165"/>
        <v>0</v>
      </c>
      <c r="FO22" s="197">
        <f t="shared" si="166"/>
        <v>0</v>
      </c>
      <c r="FP22" s="197">
        <f t="shared" si="167"/>
        <v>0</v>
      </c>
      <c r="FQ22" s="197">
        <f t="shared" si="168"/>
        <v>0</v>
      </c>
      <c r="FR22" s="197">
        <f t="shared" si="169"/>
        <v>0</v>
      </c>
      <c r="FS22" s="195"/>
      <c r="FT22" s="195"/>
      <c r="FU22" s="198"/>
      <c r="FV22" s="198"/>
      <c r="FW22" s="199"/>
      <c r="FX22" s="199"/>
      <c r="FY22" s="196"/>
      <c r="FZ22" s="196"/>
      <c r="GA22" s="127">
        <f t="shared" si="170"/>
        <v>0</v>
      </c>
      <c r="GB22" s="127">
        <f t="shared" si="171"/>
        <v>0</v>
      </c>
      <c r="GC22" s="127">
        <f t="shared" si="172"/>
        <v>0</v>
      </c>
      <c r="GD22" s="127">
        <f t="shared" si="173"/>
        <v>0</v>
      </c>
      <c r="GE22" s="127">
        <f t="shared" si="174"/>
        <v>0</v>
      </c>
      <c r="GF22" s="127">
        <f t="shared" si="175"/>
        <v>0</v>
      </c>
      <c r="GG22" s="127">
        <f t="shared" si="176"/>
        <v>0</v>
      </c>
      <c r="GH22" s="127">
        <f t="shared" si="177"/>
        <v>0</v>
      </c>
      <c r="GI22" s="127">
        <f t="shared" si="178"/>
        <v>0</v>
      </c>
      <c r="GJ22" s="127">
        <f t="shared" si="179"/>
        <v>0</v>
      </c>
      <c r="GK22" s="127">
        <f t="shared" si="180"/>
        <v>0</v>
      </c>
      <c r="GL22" s="127">
        <f t="shared" si="181"/>
        <v>0</v>
      </c>
      <c r="GM22" s="127">
        <f t="shared" si="182"/>
        <v>0</v>
      </c>
      <c r="GN22" s="127">
        <f t="shared" si="183"/>
        <v>0</v>
      </c>
      <c r="GO22" s="127">
        <f t="shared" si="184"/>
        <v>0</v>
      </c>
      <c r="GP22" s="127">
        <f t="shared" si="185"/>
        <v>0</v>
      </c>
      <c r="GQ22" s="127">
        <f t="shared" si="186"/>
        <v>0</v>
      </c>
      <c r="GR22" s="127">
        <f t="shared" si="187"/>
        <v>0</v>
      </c>
      <c r="GS22" s="127">
        <f t="shared" si="188"/>
        <v>0</v>
      </c>
      <c r="GT22" s="127">
        <f t="shared" si="189"/>
        <v>0</v>
      </c>
      <c r="GU22" s="127">
        <f t="shared" si="190"/>
        <v>0</v>
      </c>
      <c r="GV22" s="127">
        <f t="shared" si="191"/>
        <v>0</v>
      </c>
      <c r="GW22" s="127">
        <f t="shared" si="192"/>
        <v>0</v>
      </c>
      <c r="GX22" s="127">
        <f t="shared" si="193"/>
        <v>0</v>
      </c>
      <c r="GY22" s="127">
        <f t="shared" si="194"/>
        <v>0</v>
      </c>
      <c r="GZ22" s="127">
        <f t="shared" si="195"/>
        <v>0</v>
      </c>
      <c r="HA22" s="127">
        <f t="shared" si="196"/>
        <v>0</v>
      </c>
      <c r="HB22" s="127">
        <f t="shared" si="197"/>
        <v>0</v>
      </c>
      <c r="HC22" s="127">
        <f t="shared" si="198"/>
        <v>0</v>
      </c>
      <c r="HD22" s="127">
        <f t="shared" si="199"/>
        <v>0</v>
      </c>
      <c r="HE22" s="127">
        <f t="shared" si="200"/>
        <v>0</v>
      </c>
      <c r="HF22" s="127">
        <f t="shared" si="201"/>
        <v>0</v>
      </c>
      <c r="HG22" s="127">
        <f t="shared" si="202"/>
        <v>0</v>
      </c>
      <c r="HH22" s="127">
        <f t="shared" si="203"/>
        <v>0</v>
      </c>
      <c r="HI22" s="127">
        <f t="shared" si="204"/>
        <v>0</v>
      </c>
      <c r="HJ22" s="127">
        <f t="shared" si="205"/>
        <v>0</v>
      </c>
      <c r="HK22" s="127">
        <f t="shared" si="206"/>
        <v>0</v>
      </c>
      <c r="HL22" s="127">
        <f t="shared" si="207"/>
        <v>0</v>
      </c>
      <c r="HM22" s="127">
        <f t="shared" si="208"/>
        <v>0</v>
      </c>
      <c r="HN22" s="127">
        <f t="shared" si="209"/>
        <v>0</v>
      </c>
      <c r="HO22" s="127">
        <f t="shared" si="210"/>
        <v>0</v>
      </c>
      <c r="HP22" s="127">
        <f t="shared" si="211"/>
        <v>0</v>
      </c>
      <c r="HQ22" s="127">
        <f t="shared" si="212"/>
        <v>0</v>
      </c>
      <c r="HR22" s="127">
        <f t="shared" si="213"/>
        <v>0</v>
      </c>
      <c r="HS22" s="127">
        <f t="shared" si="214"/>
        <v>0</v>
      </c>
      <c r="HT22" s="127">
        <f t="shared" si="215"/>
        <v>0</v>
      </c>
      <c r="HU22" s="127">
        <f t="shared" si="216"/>
        <v>0</v>
      </c>
      <c r="HV22" s="127">
        <f t="shared" si="217"/>
        <v>0</v>
      </c>
      <c r="HW22" s="127">
        <f t="shared" si="218"/>
        <v>0</v>
      </c>
      <c r="HX22" s="127">
        <f t="shared" si="219"/>
        <v>0</v>
      </c>
      <c r="HY22" s="127">
        <f t="shared" si="220"/>
        <v>0</v>
      </c>
      <c r="HZ22" s="127">
        <f t="shared" si="221"/>
        <v>0</v>
      </c>
      <c r="IA22" s="127">
        <f t="shared" si="222"/>
        <v>0</v>
      </c>
      <c r="IB22" s="127">
        <f t="shared" si="223"/>
        <v>0</v>
      </c>
      <c r="IC22" s="127">
        <f t="shared" si="224"/>
        <v>0</v>
      </c>
      <c r="ID22" s="127">
        <f t="shared" si="225"/>
        <v>0</v>
      </c>
      <c r="IE22" s="127">
        <f t="shared" si="226"/>
        <v>0</v>
      </c>
      <c r="IF22" s="127">
        <f t="shared" si="227"/>
        <v>0</v>
      </c>
      <c r="IG22" s="127">
        <f t="shared" si="228"/>
        <v>0</v>
      </c>
      <c r="IH22" s="127">
        <f t="shared" si="229"/>
        <v>0</v>
      </c>
      <c r="II22" s="127">
        <f t="shared" si="230"/>
        <v>0</v>
      </c>
      <c r="IJ22" s="127">
        <f t="shared" si="231"/>
        <v>0</v>
      </c>
      <c r="IK22" s="127">
        <f t="shared" si="232"/>
        <v>0</v>
      </c>
      <c r="IL22" s="127">
        <f t="shared" si="233"/>
        <v>0</v>
      </c>
      <c r="IM22" s="127">
        <f t="shared" si="234"/>
        <v>0</v>
      </c>
      <c r="IN22" s="127">
        <f t="shared" si="235"/>
        <v>0</v>
      </c>
      <c r="IO22" s="127">
        <f t="shared" si="236"/>
        <v>0</v>
      </c>
      <c r="IP22" s="127">
        <f t="shared" si="237"/>
        <v>0</v>
      </c>
      <c r="IQ22" s="127">
        <f t="shared" si="238"/>
        <v>0</v>
      </c>
      <c r="IR22" s="127">
        <f t="shared" si="239"/>
        <v>0</v>
      </c>
      <c r="IS22" s="127">
        <f t="shared" si="240"/>
        <v>0</v>
      </c>
      <c r="IT22" s="127">
        <f t="shared" si="241"/>
        <v>0</v>
      </c>
      <c r="IU22" s="127">
        <f t="shared" si="242"/>
        <v>0</v>
      </c>
      <c r="IV22" s="1">
        <f>IFERROR(IF($BX22&gt;=1,SUMIFS(ARR!K$8:K$607,ARR!$I$8:$I$607,$BZ22),0),0)</f>
        <v>0</v>
      </c>
      <c r="IW22" s="1">
        <f>IFERROR(IF($BX22&gt;=1,SUMIFS(ARR!L$8:L$607,ARR!$I$8:$I$607,$BZ22),0),0)</f>
        <v>0</v>
      </c>
      <c r="IX22" s="1">
        <f>IFERROR(IF($BX22&gt;=1,SUMIFS(ARR!M$8:M$607,ARR!$I$8:$I$607,$BZ22),0),0)</f>
        <v>0</v>
      </c>
      <c r="IY22" s="1">
        <f>IFERROR(IF($BX22&gt;=1,SUMIFS(ARR!N$8:N$607,ARR!$I$8:$I$607,$BZ22),0),0)</f>
        <v>0</v>
      </c>
      <c r="IZ22" s="1">
        <f t="shared" si="243"/>
        <v>0</v>
      </c>
    </row>
    <row r="23" spans="1:260" ht="18" customHeight="1" x14ac:dyDescent="0.25">
      <c r="A23" s="1">
        <f>IFERROR(IF(BX23&gt;=1,VLOOKUP(EMP!Y21,EMP!$B$2:$E$3,4,0),0),0)</f>
        <v>0</v>
      </c>
      <c r="B23" s="1">
        <f>IFERROR(IF(BX23&gt;=1,VLOOKUP(EMP!Z21,EMP!$D$2:$E$3,2,0),0),0)</f>
        <v>0</v>
      </c>
      <c r="C23" s="1">
        <f>IFERROR(IF(BX23&gt;=1,VLOOKUP(EMP!AC21,EMP!$B$6:$C$17,2,0),0),0)</f>
        <v>0</v>
      </c>
      <c r="D23" s="1">
        <f>IFERROR(IF(BX23&gt;=1,VLOOKUP(EMP!AA21,EMP!$E$6:$M$29,9,0),0),0)</f>
        <v>0</v>
      </c>
      <c r="E23" s="1">
        <f>IFERROR(IF(BX23&gt;=1,(IF(EMP!AE21&gt;=1,VLOOKUP(EMP!AF21,EMP!$B$6:$C$17,2,0),0)),0),0)</f>
        <v>0</v>
      </c>
      <c r="F23" s="1">
        <f>IFERROR(IF(BX23&gt;=1,(IF(EMP!AG21=EMP!$F$3,(IF(EMP!AH21&gt;=1,EMP!AH21,0)),0)),0),0)</f>
        <v>0</v>
      </c>
      <c r="G23" s="1">
        <f>IFERROR(IF(BX23&gt;=1,(IF(EMP!AI21=EMP!$F$3,VLOOKUP(EMP!AJ21,EMP!$B$6:$C$17,2,0),0)),0),0)</f>
        <v>0</v>
      </c>
      <c r="H23" s="1">
        <f>IFERROR(IF(BX23&gt;=1,(IF(EMP!AK21=EMP!$F$3,EMP!#REF!,0)),0),0)</f>
        <v>0</v>
      </c>
      <c r="I23" s="1">
        <f>IFERROR(IF(BX23&gt;=1,(IF(EMP!AM21="YES",1,2)),0),0)</f>
        <v>0</v>
      </c>
      <c r="J23" s="1">
        <f>IFERROR(IF(BX23&gt;=1,(IF(I23=1,31,IF(I23=2,(IF(D23&gt;=5,VLOOKUP(EMP!AL21,EMP!$H$1:$K$5,4,0),IF(D23&gt;=1,31,0))),0))),0),0)</f>
        <v>0</v>
      </c>
      <c r="K23" s="1">
        <f>EMP!AB21</f>
        <v>0</v>
      </c>
      <c r="L23" s="1">
        <f>EMP!AD21</f>
        <v>0</v>
      </c>
      <c r="M23" s="1">
        <f>EMP!AE21</f>
        <v>0</v>
      </c>
      <c r="N23" s="1">
        <f t="shared" si="76"/>
        <v>0</v>
      </c>
      <c r="O23" s="1">
        <f t="shared" si="77"/>
        <v>0</v>
      </c>
      <c r="P23" s="1">
        <f t="shared" si="78"/>
        <v>0</v>
      </c>
      <c r="Q23" s="1">
        <f t="shared" si="79"/>
        <v>0</v>
      </c>
      <c r="R23" s="1">
        <f t="shared" si="80"/>
        <v>0</v>
      </c>
      <c r="S23" s="1">
        <f t="shared" si="81"/>
        <v>0</v>
      </c>
      <c r="T23" s="1">
        <f t="shared" si="82"/>
        <v>0</v>
      </c>
      <c r="U23" s="1">
        <f t="shared" si="83"/>
        <v>0</v>
      </c>
      <c r="V23" s="1">
        <f t="shared" si="84"/>
        <v>0</v>
      </c>
      <c r="W23" s="1">
        <f t="shared" si="85"/>
        <v>0</v>
      </c>
      <c r="X23" s="1">
        <f t="shared" si="86"/>
        <v>0</v>
      </c>
      <c r="Y23" s="1">
        <f t="shared" si="87"/>
        <v>0</v>
      </c>
      <c r="Z23" s="1">
        <f t="shared" si="88"/>
        <v>0</v>
      </c>
      <c r="AA23" s="1">
        <f t="shared" si="89"/>
        <v>0</v>
      </c>
      <c r="AB23" s="1">
        <f t="shared" si="90"/>
        <v>0</v>
      </c>
      <c r="AC23" s="1">
        <f t="shared" si="91"/>
        <v>0</v>
      </c>
      <c r="AD23" s="1">
        <f t="shared" si="92"/>
        <v>0</v>
      </c>
      <c r="AE23" s="1">
        <f t="shared" si="93"/>
        <v>0</v>
      </c>
      <c r="AF23" s="1">
        <f t="shared" si="94"/>
        <v>0</v>
      </c>
      <c r="AG23" s="1">
        <f t="shared" si="95"/>
        <v>0</v>
      </c>
      <c r="AH23" s="1">
        <f t="shared" si="96"/>
        <v>0</v>
      </c>
      <c r="AI23" s="1">
        <f t="shared" si="97"/>
        <v>0</v>
      </c>
      <c r="AJ23" s="1">
        <f t="shared" si="98"/>
        <v>0</v>
      </c>
      <c r="AK23" s="1">
        <f t="shared" si="99"/>
        <v>0</v>
      </c>
      <c r="AL23" s="1">
        <f t="shared" si="100"/>
        <v>0</v>
      </c>
      <c r="AM23" s="1">
        <f t="shared" si="101"/>
        <v>0</v>
      </c>
      <c r="AN23" s="1">
        <f t="shared" si="102"/>
        <v>0</v>
      </c>
      <c r="AO23" s="1">
        <f t="shared" si="103"/>
        <v>0</v>
      </c>
      <c r="AP23" s="1">
        <f t="shared" si="104"/>
        <v>0</v>
      </c>
      <c r="AQ23" s="1">
        <f t="shared" si="105"/>
        <v>0</v>
      </c>
      <c r="AR23" s="1">
        <f t="shared" si="106"/>
        <v>0</v>
      </c>
      <c r="AS23" s="1">
        <f t="shared" si="107"/>
        <v>0</v>
      </c>
      <c r="AT23" s="1">
        <f t="shared" si="108"/>
        <v>0</v>
      </c>
      <c r="AU23" s="1">
        <f t="shared" si="109"/>
        <v>0</v>
      </c>
      <c r="AV23" s="1">
        <f t="shared" si="110"/>
        <v>0</v>
      </c>
      <c r="AW23" s="1">
        <f t="shared" si="111"/>
        <v>0</v>
      </c>
      <c r="AX23" s="1">
        <f>LARGE($O$8:P23,1)</f>
        <v>0</v>
      </c>
      <c r="AY23" s="1">
        <f>LARGE($O$8:Q23,1)</f>
        <v>0</v>
      </c>
      <c r="AZ23" s="1">
        <f>LARGE($O$8:R23,1)</f>
        <v>0</v>
      </c>
      <c r="BA23" s="1">
        <f>LARGE($O$8:S23,1)</f>
        <v>0</v>
      </c>
      <c r="BB23" s="1">
        <f>LARGE($O$8:T23,1)</f>
        <v>0</v>
      </c>
      <c r="BC23" s="1">
        <f>LARGE($O$8:U23,1)</f>
        <v>0</v>
      </c>
      <c r="BD23" s="1">
        <f>LARGE($O$8:V23,1)</f>
        <v>0</v>
      </c>
      <c r="BE23" s="1">
        <f>LARGE($O$8:W23,1)</f>
        <v>0</v>
      </c>
      <c r="BF23" s="1">
        <f>LARGE($O$8:X23,1)</f>
        <v>0</v>
      </c>
      <c r="BG23" s="1">
        <f>LARGE($O$8:Y23,1)</f>
        <v>0</v>
      </c>
      <c r="BH23" s="1">
        <f>IFERROR(IF(BX23&gt;=1,(IF(EMP!AM21="YES",1,2)),0),0)</f>
        <v>0</v>
      </c>
      <c r="BI23" s="1">
        <f>IFERROR(IF(BX23&gt;=1,(IF(BH23=1,1,IF(BH23=2,VLOOKUP(EMP!AL21,EMP!$H$2:$K$4,4,0),0))),0),0)</f>
        <v>0</v>
      </c>
      <c r="BJ23" s="1">
        <f>IFERROR(IF(BX23&gt;=1,VLOOKUP(EMP!AL21,EMP!$H$1:$K$5,2,0),0),0)</f>
        <v>0</v>
      </c>
      <c r="BK23" s="1">
        <f>IFERROR(IF(BX23&gt;=1,VLOOKUP(EMP!AL21,EMP!$H$1:$K$5,3,0),0),0)</f>
        <v>0</v>
      </c>
      <c r="BX23" s="165">
        <f>EMP!O21</f>
        <v>0</v>
      </c>
      <c r="BY23" s="166">
        <f>EMP!P21</f>
        <v>0</v>
      </c>
      <c r="BZ23" s="165">
        <f>EMP!Q21</f>
        <v>0</v>
      </c>
      <c r="CA23" s="185">
        <f t="shared" si="112"/>
        <v>0</v>
      </c>
      <c r="CB23" s="185">
        <f t="shared" si="113"/>
        <v>0</v>
      </c>
      <c r="CC23" s="185">
        <f t="shared" si="114"/>
        <v>0</v>
      </c>
      <c r="CD23" s="185">
        <f t="shared" si="115"/>
        <v>0</v>
      </c>
      <c r="CE23" s="185">
        <f t="shared" si="116"/>
        <v>0</v>
      </c>
      <c r="CF23" s="185">
        <f t="shared" si="117"/>
        <v>0</v>
      </c>
      <c r="CG23" s="185">
        <f t="shared" si="118"/>
        <v>0</v>
      </c>
      <c r="CH23" s="185">
        <f t="shared" si="119"/>
        <v>0</v>
      </c>
      <c r="CI23" s="185">
        <f t="shared" si="120"/>
        <v>0</v>
      </c>
      <c r="CJ23" s="185">
        <f t="shared" si="121"/>
        <v>0</v>
      </c>
      <c r="CK23" s="185">
        <f t="shared" si="122"/>
        <v>0</v>
      </c>
      <c r="CL23" s="185">
        <f t="shared" si="123"/>
        <v>0</v>
      </c>
      <c r="CM23" s="193"/>
      <c r="CN23" s="193"/>
      <c r="CO23" s="193"/>
      <c r="CP23" s="193"/>
      <c r="CQ23" s="193"/>
      <c r="CR23" s="193"/>
      <c r="CS23" s="193"/>
      <c r="CT23" s="193"/>
      <c r="CU23" s="193"/>
      <c r="CV23" s="193"/>
      <c r="CW23" s="193"/>
      <c r="CX23" s="193"/>
      <c r="CY23" s="112">
        <f t="shared" si="124"/>
        <v>0</v>
      </c>
      <c r="CZ23" s="112">
        <f t="shared" si="125"/>
        <v>0</v>
      </c>
      <c r="DA23" s="112">
        <f t="shared" si="126"/>
        <v>0</v>
      </c>
      <c r="DB23" s="112">
        <f t="shared" si="127"/>
        <v>0</v>
      </c>
      <c r="DC23" s="112">
        <f t="shared" si="128"/>
        <v>0</v>
      </c>
      <c r="DD23" s="112">
        <f t="shared" si="129"/>
        <v>0</v>
      </c>
      <c r="DE23" s="112">
        <f t="shared" si="130"/>
        <v>0</v>
      </c>
      <c r="DF23" s="112">
        <f t="shared" si="131"/>
        <v>0</v>
      </c>
      <c r="DG23" s="112">
        <f t="shared" si="132"/>
        <v>0</v>
      </c>
      <c r="DH23" s="112">
        <f t="shared" si="133"/>
        <v>0</v>
      </c>
      <c r="DI23" s="112">
        <f t="shared" si="134"/>
        <v>0</v>
      </c>
      <c r="DJ23" s="112">
        <f t="shared" si="135"/>
        <v>0</v>
      </c>
      <c r="DK23" s="194"/>
      <c r="DL23" s="194"/>
      <c r="DM23" s="194"/>
      <c r="DN23" s="194"/>
      <c r="DO23" s="194"/>
      <c r="DP23" s="194"/>
      <c r="DQ23" s="194"/>
      <c r="DR23" s="194"/>
      <c r="DS23" s="194"/>
      <c r="DT23" s="194"/>
      <c r="DU23" s="194"/>
      <c r="DV23" s="194"/>
      <c r="DW23" s="112">
        <f t="shared" si="136"/>
        <v>0</v>
      </c>
      <c r="DX23" s="112">
        <f t="shared" si="137"/>
        <v>0</v>
      </c>
      <c r="DY23" s="112">
        <f t="shared" si="138"/>
        <v>0</v>
      </c>
      <c r="DZ23" s="112">
        <f t="shared" si="139"/>
        <v>0</v>
      </c>
      <c r="EA23" s="112">
        <f t="shared" si="140"/>
        <v>0</v>
      </c>
      <c r="EB23" s="112">
        <f t="shared" si="141"/>
        <v>0</v>
      </c>
      <c r="EC23" s="112">
        <f t="shared" si="142"/>
        <v>0</v>
      </c>
      <c r="ED23" s="112">
        <f t="shared" si="143"/>
        <v>0</v>
      </c>
      <c r="EE23" s="112">
        <f t="shared" si="144"/>
        <v>0</v>
      </c>
      <c r="EF23" s="112">
        <f t="shared" si="145"/>
        <v>0</v>
      </c>
      <c r="EG23" s="112">
        <f t="shared" si="146"/>
        <v>0</v>
      </c>
      <c r="EH23" s="112">
        <f t="shared" si="147"/>
        <v>0</v>
      </c>
      <c r="EI23" s="195"/>
      <c r="EJ23" s="195"/>
      <c r="EK23" s="195"/>
      <c r="EL23" s="195"/>
      <c r="EM23" s="195"/>
      <c r="EN23" s="195"/>
      <c r="EO23" s="195"/>
      <c r="EP23" s="195"/>
      <c r="EQ23" s="195"/>
      <c r="ER23" s="195"/>
      <c r="ES23" s="195"/>
      <c r="ET23" s="195"/>
      <c r="EU23" s="196"/>
      <c r="EV23" s="196">
        <f t="shared" si="148"/>
        <v>0</v>
      </c>
      <c r="EW23" s="196">
        <f t="shared" si="149"/>
        <v>0</v>
      </c>
      <c r="EX23" s="196">
        <f t="shared" si="150"/>
        <v>0</v>
      </c>
      <c r="EY23" s="196">
        <f t="shared" si="151"/>
        <v>0</v>
      </c>
      <c r="EZ23" s="196">
        <f t="shared" si="152"/>
        <v>0</v>
      </c>
      <c r="FA23" s="196">
        <f t="shared" si="153"/>
        <v>0</v>
      </c>
      <c r="FB23" s="196">
        <f t="shared" si="154"/>
        <v>0</v>
      </c>
      <c r="FC23" s="196">
        <f t="shared" si="155"/>
        <v>0</v>
      </c>
      <c r="FD23" s="196">
        <f t="shared" si="156"/>
        <v>0</v>
      </c>
      <c r="FE23" s="196">
        <f t="shared" si="157"/>
        <v>0</v>
      </c>
      <c r="FF23" s="196">
        <f t="shared" si="158"/>
        <v>0</v>
      </c>
      <c r="FG23" s="197"/>
      <c r="FH23" s="197">
        <f t="shared" si="159"/>
        <v>0</v>
      </c>
      <c r="FI23" s="197">
        <f t="shared" si="160"/>
        <v>0</v>
      </c>
      <c r="FJ23" s="197">
        <f t="shared" si="161"/>
        <v>0</v>
      </c>
      <c r="FK23" s="197">
        <f t="shared" si="162"/>
        <v>0</v>
      </c>
      <c r="FL23" s="197">
        <f t="shared" si="163"/>
        <v>0</v>
      </c>
      <c r="FM23" s="197">
        <f t="shared" si="164"/>
        <v>0</v>
      </c>
      <c r="FN23" s="197">
        <f t="shared" si="165"/>
        <v>0</v>
      </c>
      <c r="FO23" s="197">
        <f t="shared" si="166"/>
        <v>0</v>
      </c>
      <c r="FP23" s="197">
        <f t="shared" si="167"/>
        <v>0</v>
      </c>
      <c r="FQ23" s="197">
        <f t="shared" si="168"/>
        <v>0</v>
      </c>
      <c r="FR23" s="197">
        <f t="shared" si="169"/>
        <v>0</v>
      </c>
      <c r="FS23" s="195"/>
      <c r="FT23" s="195"/>
      <c r="FU23" s="198"/>
      <c r="FV23" s="198"/>
      <c r="FW23" s="199"/>
      <c r="FX23" s="199"/>
      <c r="FY23" s="196"/>
      <c r="FZ23" s="196"/>
      <c r="GA23" s="127">
        <f t="shared" si="170"/>
        <v>0</v>
      </c>
      <c r="GB23" s="127">
        <f t="shared" si="171"/>
        <v>0</v>
      </c>
      <c r="GC23" s="127">
        <f t="shared" si="172"/>
        <v>0</v>
      </c>
      <c r="GD23" s="127">
        <f t="shared" si="173"/>
        <v>0</v>
      </c>
      <c r="GE23" s="127">
        <f t="shared" si="174"/>
        <v>0</v>
      </c>
      <c r="GF23" s="127">
        <f t="shared" si="175"/>
        <v>0</v>
      </c>
      <c r="GG23" s="127">
        <f t="shared" si="176"/>
        <v>0</v>
      </c>
      <c r="GH23" s="127">
        <f t="shared" si="177"/>
        <v>0</v>
      </c>
      <c r="GI23" s="127">
        <f t="shared" si="178"/>
        <v>0</v>
      </c>
      <c r="GJ23" s="127">
        <f t="shared" si="179"/>
        <v>0</v>
      </c>
      <c r="GK23" s="127">
        <f t="shared" si="180"/>
        <v>0</v>
      </c>
      <c r="GL23" s="127">
        <f t="shared" si="181"/>
        <v>0</v>
      </c>
      <c r="GM23" s="127">
        <f t="shared" si="182"/>
        <v>0</v>
      </c>
      <c r="GN23" s="127">
        <f t="shared" si="183"/>
        <v>0</v>
      </c>
      <c r="GO23" s="127">
        <f t="shared" si="184"/>
        <v>0</v>
      </c>
      <c r="GP23" s="127">
        <f t="shared" si="185"/>
        <v>0</v>
      </c>
      <c r="GQ23" s="127">
        <f t="shared" si="186"/>
        <v>0</v>
      </c>
      <c r="GR23" s="127">
        <f t="shared" si="187"/>
        <v>0</v>
      </c>
      <c r="GS23" s="127">
        <f t="shared" si="188"/>
        <v>0</v>
      </c>
      <c r="GT23" s="127">
        <f t="shared" si="189"/>
        <v>0</v>
      </c>
      <c r="GU23" s="127">
        <f t="shared" si="190"/>
        <v>0</v>
      </c>
      <c r="GV23" s="127">
        <f t="shared" si="191"/>
        <v>0</v>
      </c>
      <c r="GW23" s="127">
        <f t="shared" si="192"/>
        <v>0</v>
      </c>
      <c r="GX23" s="127">
        <f t="shared" si="193"/>
        <v>0</v>
      </c>
      <c r="GY23" s="127">
        <f t="shared" si="194"/>
        <v>0</v>
      </c>
      <c r="GZ23" s="127">
        <f t="shared" si="195"/>
        <v>0</v>
      </c>
      <c r="HA23" s="127">
        <f t="shared" si="196"/>
        <v>0</v>
      </c>
      <c r="HB23" s="127">
        <f t="shared" si="197"/>
        <v>0</v>
      </c>
      <c r="HC23" s="127">
        <f t="shared" si="198"/>
        <v>0</v>
      </c>
      <c r="HD23" s="127">
        <f t="shared" si="199"/>
        <v>0</v>
      </c>
      <c r="HE23" s="127">
        <f t="shared" si="200"/>
        <v>0</v>
      </c>
      <c r="HF23" s="127">
        <f t="shared" si="201"/>
        <v>0</v>
      </c>
      <c r="HG23" s="127">
        <f t="shared" si="202"/>
        <v>0</v>
      </c>
      <c r="HH23" s="127">
        <f t="shared" si="203"/>
        <v>0</v>
      </c>
      <c r="HI23" s="127">
        <f t="shared" si="204"/>
        <v>0</v>
      </c>
      <c r="HJ23" s="127">
        <f t="shared" si="205"/>
        <v>0</v>
      </c>
      <c r="HK23" s="127">
        <f t="shared" si="206"/>
        <v>0</v>
      </c>
      <c r="HL23" s="127">
        <f t="shared" si="207"/>
        <v>0</v>
      </c>
      <c r="HM23" s="127">
        <f t="shared" si="208"/>
        <v>0</v>
      </c>
      <c r="HN23" s="127">
        <f t="shared" si="209"/>
        <v>0</v>
      </c>
      <c r="HO23" s="127">
        <f t="shared" si="210"/>
        <v>0</v>
      </c>
      <c r="HP23" s="127">
        <f t="shared" si="211"/>
        <v>0</v>
      </c>
      <c r="HQ23" s="127">
        <f t="shared" si="212"/>
        <v>0</v>
      </c>
      <c r="HR23" s="127">
        <f t="shared" si="213"/>
        <v>0</v>
      </c>
      <c r="HS23" s="127">
        <f t="shared" si="214"/>
        <v>0</v>
      </c>
      <c r="HT23" s="127">
        <f t="shared" si="215"/>
        <v>0</v>
      </c>
      <c r="HU23" s="127">
        <f t="shared" si="216"/>
        <v>0</v>
      </c>
      <c r="HV23" s="127">
        <f t="shared" si="217"/>
        <v>0</v>
      </c>
      <c r="HW23" s="127">
        <f t="shared" si="218"/>
        <v>0</v>
      </c>
      <c r="HX23" s="127">
        <f t="shared" si="219"/>
        <v>0</v>
      </c>
      <c r="HY23" s="127">
        <f t="shared" si="220"/>
        <v>0</v>
      </c>
      <c r="HZ23" s="127">
        <f t="shared" si="221"/>
        <v>0</v>
      </c>
      <c r="IA23" s="127">
        <f t="shared" si="222"/>
        <v>0</v>
      </c>
      <c r="IB23" s="127">
        <f t="shared" si="223"/>
        <v>0</v>
      </c>
      <c r="IC23" s="127">
        <f t="shared" si="224"/>
        <v>0</v>
      </c>
      <c r="ID23" s="127">
        <f t="shared" si="225"/>
        <v>0</v>
      </c>
      <c r="IE23" s="127">
        <f t="shared" si="226"/>
        <v>0</v>
      </c>
      <c r="IF23" s="127">
        <f t="shared" si="227"/>
        <v>0</v>
      </c>
      <c r="IG23" s="127">
        <f t="shared" si="228"/>
        <v>0</v>
      </c>
      <c r="IH23" s="127">
        <f t="shared" si="229"/>
        <v>0</v>
      </c>
      <c r="II23" s="127">
        <f t="shared" si="230"/>
        <v>0</v>
      </c>
      <c r="IJ23" s="127">
        <f t="shared" si="231"/>
        <v>0</v>
      </c>
      <c r="IK23" s="127">
        <f t="shared" si="232"/>
        <v>0</v>
      </c>
      <c r="IL23" s="127">
        <f t="shared" si="233"/>
        <v>0</v>
      </c>
      <c r="IM23" s="127">
        <f t="shared" si="234"/>
        <v>0</v>
      </c>
      <c r="IN23" s="127">
        <f t="shared" si="235"/>
        <v>0</v>
      </c>
      <c r="IO23" s="127">
        <f t="shared" si="236"/>
        <v>0</v>
      </c>
      <c r="IP23" s="127">
        <f t="shared" si="237"/>
        <v>0</v>
      </c>
      <c r="IQ23" s="127">
        <f t="shared" si="238"/>
        <v>0</v>
      </c>
      <c r="IR23" s="127">
        <f t="shared" si="239"/>
        <v>0</v>
      </c>
      <c r="IS23" s="127">
        <f t="shared" si="240"/>
        <v>0</v>
      </c>
      <c r="IT23" s="127">
        <f t="shared" si="241"/>
        <v>0</v>
      </c>
      <c r="IU23" s="127">
        <f t="shared" si="242"/>
        <v>0</v>
      </c>
      <c r="IV23" s="1">
        <f>IFERROR(IF($BX23&gt;=1,SUMIFS(ARR!K$8:K$607,ARR!$I$8:$I$607,$BZ23),0),0)</f>
        <v>0</v>
      </c>
      <c r="IW23" s="1">
        <f>IFERROR(IF($BX23&gt;=1,SUMIFS(ARR!L$8:L$607,ARR!$I$8:$I$607,$BZ23),0),0)</f>
        <v>0</v>
      </c>
      <c r="IX23" s="1">
        <f>IFERROR(IF($BX23&gt;=1,SUMIFS(ARR!M$8:M$607,ARR!$I$8:$I$607,$BZ23),0),0)</f>
        <v>0</v>
      </c>
      <c r="IY23" s="1">
        <f>IFERROR(IF($BX23&gt;=1,SUMIFS(ARR!N$8:N$607,ARR!$I$8:$I$607,$BZ23),0),0)</f>
        <v>0</v>
      </c>
      <c r="IZ23" s="1">
        <f t="shared" si="243"/>
        <v>0</v>
      </c>
    </row>
    <row r="24" spans="1:260" ht="18" customHeight="1" x14ac:dyDescent="0.25">
      <c r="A24" s="1">
        <f>IFERROR(IF(BX24&gt;=1,VLOOKUP(EMP!Y22,EMP!$B$2:$E$3,4,0),0),0)</f>
        <v>0</v>
      </c>
      <c r="B24" s="1">
        <f>IFERROR(IF(BX24&gt;=1,VLOOKUP(EMP!Z22,EMP!$D$2:$E$3,2,0),0),0)</f>
        <v>0</v>
      </c>
      <c r="C24" s="1">
        <f>IFERROR(IF(BX24&gt;=1,VLOOKUP(EMP!AC22,EMP!$B$6:$C$17,2,0),0),0)</f>
        <v>0</v>
      </c>
      <c r="D24" s="1">
        <f>IFERROR(IF(BX24&gt;=1,VLOOKUP(EMP!AA22,EMP!$E$6:$M$29,9,0),0),0)</f>
        <v>0</v>
      </c>
      <c r="E24" s="1">
        <f>IFERROR(IF(BX24&gt;=1,(IF(EMP!AE22&gt;=1,VLOOKUP(EMP!AF22,EMP!$B$6:$C$17,2,0),0)),0),0)</f>
        <v>0</v>
      </c>
      <c r="F24" s="1">
        <f>IFERROR(IF(BX24&gt;=1,(IF(EMP!AG22=EMP!$F$3,(IF(EMP!AH22&gt;=1,EMP!AH22,0)),0)),0),0)</f>
        <v>0</v>
      </c>
      <c r="G24" s="1">
        <f>IFERROR(IF(BX24&gt;=1,(IF(EMP!AI22=EMP!$F$3,VLOOKUP(EMP!AJ22,EMP!$B$6:$C$17,2,0),0)),0),0)</f>
        <v>0</v>
      </c>
      <c r="H24" s="1">
        <f>IFERROR(IF(BX24&gt;=1,(IF(EMP!AK22=EMP!$F$3,EMP!#REF!,0)),0),0)</f>
        <v>0</v>
      </c>
      <c r="I24" s="1">
        <f>IFERROR(IF(BX24&gt;=1,(IF(EMP!AM22="YES",1,2)),0),0)</f>
        <v>0</v>
      </c>
      <c r="J24" s="1">
        <f>IFERROR(IF(BX24&gt;=1,(IF(I24=1,31,IF(I24=2,(IF(D24&gt;=5,VLOOKUP(EMP!AL22,EMP!$H$1:$K$5,4,0),IF(D24&gt;=1,31,0))),0))),0),0)</f>
        <v>0</v>
      </c>
      <c r="K24" s="1">
        <f>EMP!AB22</f>
        <v>0</v>
      </c>
      <c r="L24" s="1">
        <f>EMP!AD22</f>
        <v>0</v>
      </c>
      <c r="M24" s="1">
        <f>EMP!AE22</f>
        <v>0</v>
      </c>
      <c r="N24" s="1">
        <f t="shared" si="76"/>
        <v>0</v>
      </c>
      <c r="O24" s="1">
        <f t="shared" si="77"/>
        <v>0</v>
      </c>
      <c r="P24" s="1">
        <f t="shared" si="78"/>
        <v>0</v>
      </c>
      <c r="Q24" s="1">
        <f t="shared" si="79"/>
        <v>0</v>
      </c>
      <c r="R24" s="1">
        <f t="shared" si="80"/>
        <v>0</v>
      </c>
      <c r="S24" s="1">
        <f t="shared" si="81"/>
        <v>0</v>
      </c>
      <c r="T24" s="1">
        <f t="shared" si="82"/>
        <v>0</v>
      </c>
      <c r="U24" s="1">
        <f t="shared" si="83"/>
        <v>0</v>
      </c>
      <c r="V24" s="1">
        <f t="shared" si="84"/>
        <v>0</v>
      </c>
      <c r="W24" s="1">
        <f t="shared" si="85"/>
        <v>0</v>
      </c>
      <c r="X24" s="1">
        <f t="shared" si="86"/>
        <v>0</v>
      </c>
      <c r="Y24" s="1">
        <f t="shared" si="87"/>
        <v>0</v>
      </c>
      <c r="Z24" s="1">
        <f t="shared" si="88"/>
        <v>0</v>
      </c>
      <c r="AA24" s="1">
        <f t="shared" si="89"/>
        <v>0</v>
      </c>
      <c r="AB24" s="1">
        <f t="shared" si="90"/>
        <v>0</v>
      </c>
      <c r="AC24" s="1">
        <f t="shared" si="91"/>
        <v>0</v>
      </c>
      <c r="AD24" s="1">
        <f t="shared" si="92"/>
        <v>0</v>
      </c>
      <c r="AE24" s="1">
        <f t="shared" si="93"/>
        <v>0</v>
      </c>
      <c r="AF24" s="1">
        <f t="shared" si="94"/>
        <v>0</v>
      </c>
      <c r="AG24" s="1">
        <f t="shared" si="95"/>
        <v>0</v>
      </c>
      <c r="AH24" s="1">
        <f t="shared" si="96"/>
        <v>0</v>
      </c>
      <c r="AI24" s="1">
        <f t="shared" si="97"/>
        <v>0</v>
      </c>
      <c r="AJ24" s="1">
        <f t="shared" si="98"/>
        <v>0</v>
      </c>
      <c r="AK24" s="1">
        <f t="shared" si="99"/>
        <v>0</v>
      </c>
      <c r="AL24" s="1">
        <f t="shared" si="100"/>
        <v>0</v>
      </c>
      <c r="AM24" s="1">
        <f t="shared" si="101"/>
        <v>0</v>
      </c>
      <c r="AN24" s="1">
        <f t="shared" si="102"/>
        <v>0</v>
      </c>
      <c r="AO24" s="1">
        <f t="shared" si="103"/>
        <v>0</v>
      </c>
      <c r="AP24" s="1">
        <f t="shared" si="104"/>
        <v>0</v>
      </c>
      <c r="AQ24" s="1">
        <f t="shared" si="105"/>
        <v>0</v>
      </c>
      <c r="AR24" s="1">
        <f t="shared" si="106"/>
        <v>0</v>
      </c>
      <c r="AS24" s="1">
        <f t="shared" si="107"/>
        <v>0</v>
      </c>
      <c r="AT24" s="1">
        <f t="shared" si="108"/>
        <v>0</v>
      </c>
      <c r="AU24" s="1">
        <f t="shared" si="109"/>
        <v>0</v>
      </c>
      <c r="AV24" s="1">
        <f t="shared" si="110"/>
        <v>0</v>
      </c>
      <c r="AW24" s="1">
        <f t="shared" si="111"/>
        <v>0</v>
      </c>
      <c r="AX24" s="1">
        <f>LARGE($O$8:P24,1)</f>
        <v>0</v>
      </c>
      <c r="AY24" s="1">
        <f>LARGE($O$8:Q24,1)</f>
        <v>0</v>
      </c>
      <c r="AZ24" s="1">
        <f>LARGE($O$8:R24,1)</f>
        <v>0</v>
      </c>
      <c r="BA24" s="1">
        <f>LARGE($O$8:S24,1)</f>
        <v>0</v>
      </c>
      <c r="BB24" s="1">
        <f>LARGE($O$8:T24,1)</f>
        <v>0</v>
      </c>
      <c r="BC24" s="1">
        <f>LARGE($O$8:U24,1)</f>
        <v>0</v>
      </c>
      <c r="BD24" s="1">
        <f>LARGE($O$8:V24,1)</f>
        <v>0</v>
      </c>
      <c r="BE24" s="1">
        <f>LARGE($O$8:W24,1)</f>
        <v>0</v>
      </c>
      <c r="BF24" s="1">
        <f>LARGE($O$8:X24,1)</f>
        <v>0</v>
      </c>
      <c r="BG24" s="1">
        <f>LARGE($O$8:Y24,1)</f>
        <v>0</v>
      </c>
      <c r="BH24" s="1">
        <f>IFERROR(IF(BX24&gt;=1,(IF(EMP!AM22="YES",1,2)),0),0)</f>
        <v>0</v>
      </c>
      <c r="BI24" s="1">
        <f>IFERROR(IF(BX24&gt;=1,(IF(BH24=1,1,IF(BH24=2,VLOOKUP(EMP!AL22,EMP!$H$2:$K$4,4,0),0))),0),0)</f>
        <v>0</v>
      </c>
      <c r="BJ24" s="1">
        <f>IFERROR(IF(BX24&gt;=1,VLOOKUP(EMP!AL22,EMP!$H$1:$K$5,2,0),0),0)</f>
        <v>0</v>
      </c>
      <c r="BK24" s="1">
        <f>IFERROR(IF(BX24&gt;=1,VLOOKUP(EMP!AL22,EMP!$H$1:$K$5,3,0),0),0)</f>
        <v>0</v>
      </c>
      <c r="BX24" s="165">
        <f>EMP!O22</f>
        <v>0</v>
      </c>
      <c r="BY24" s="166">
        <f>EMP!P22</f>
        <v>0</v>
      </c>
      <c r="BZ24" s="165">
        <f>EMP!Q22</f>
        <v>0</v>
      </c>
      <c r="CA24" s="185">
        <f t="shared" si="112"/>
        <v>0</v>
      </c>
      <c r="CB24" s="185">
        <f t="shared" si="113"/>
        <v>0</v>
      </c>
      <c r="CC24" s="185">
        <f t="shared" si="114"/>
        <v>0</v>
      </c>
      <c r="CD24" s="185">
        <f t="shared" si="115"/>
        <v>0</v>
      </c>
      <c r="CE24" s="185">
        <f t="shared" si="116"/>
        <v>0</v>
      </c>
      <c r="CF24" s="185">
        <f t="shared" si="117"/>
        <v>0</v>
      </c>
      <c r="CG24" s="185">
        <f t="shared" si="118"/>
        <v>0</v>
      </c>
      <c r="CH24" s="185">
        <f t="shared" si="119"/>
        <v>0</v>
      </c>
      <c r="CI24" s="185">
        <f t="shared" si="120"/>
        <v>0</v>
      </c>
      <c r="CJ24" s="185">
        <f t="shared" si="121"/>
        <v>0</v>
      </c>
      <c r="CK24" s="185">
        <f t="shared" si="122"/>
        <v>0</v>
      </c>
      <c r="CL24" s="185">
        <f t="shared" si="123"/>
        <v>0</v>
      </c>
      <c r="CM24" s="193"/>
      <c r="CN24" s="193"/>
      <c r="CO24" s="193"/>
      <c r="CP24" s="193"/>
      <c r="CQ24" s="193"/>
      <c r="CR24" s="193"/>
      <c r="CS24" s="193"/>
      <c r="CT24" s="193"/>
      <c r="CU24" s="193"/>
      <c r="CV24" s="193"/>
      <c r="CW24" s="193"/>
      <c r="CX24" s="193"/>
      <c r="CY24" s="112">
        <f t="shared" si="124"/>
        <v>0</v>
      </c>
      <c r="CZ24" s="112">
        <f t="shared" si="125"/>
        <v>0</v>
      </c>
      <c r="DA24" s="112">
        <f t="shared" si="126"/>
        <v>0</v>
      </c>
      <c r="DB24" s="112">
        <f t="shared" si="127"/>
        <v>0</v>
      </c>
      <c r="DC24" s="112">
        <f t="shared" si="128"/>
        <v>0</v>
      </c>
      <c r="DD24" s="112">
        <f t="shared" si="129"/>
        <v>0</v>
      </c>
      <c r="DE24" s="112">
        <f t="shared" si="130"/>
        <v>0</v>
      </c>
      <c r="DF24" s="112">
        <f t="shared" si="131"/>
        <v>0</v>
      </c>
      <c r="DG24" s="112">
        <f t="shared" si="132"/>
        <v>0</v>
      </c>
      <c r="DH24" s="112">
        <f t="shared" si="133"/>
        <v>0</v>
      </c>
      <c r="DI24" s="112">
        <f t="shared" si="134"/>
        <v>0</v>
      </c>
      <c r="DJ24" s="112">
        <f t="shared" si="135"/>
        <v>0</v>
      </c>
      <c r="DK24" s="194"/>
      <c r="DL24" s="194"/>
      <c r="DM24" s="194"/>
      <c r="DN24" s="194"/>
      <c r="DO24" s="194"/>
      <c r="DP24" s="194"/>
      <c r="DQ24" s="194"/>
      <c r="DR24" s="194"/>
      <c r="DS24" s="194"/>
      <c r="DT24" s="194"/>
      <c r="DU24" s="194"/>
      <c r="DV24" s="194"/>
      <c r="DW24" s="112">
        <f t="shared" si="136"/>
        <v>0</v>
      </c>
      <c r="DX24" s="112">
        <f t="shared" si="137"/>
        <v>0</v>
      </c>
      <c r="DY24" s="112">
        <f t="shared" si="138"/>
        <v>0</v>
      </c>
      <c r="DZ24" s="112">
        <f t="shared" si="139"/>
        <v>0</v>
      </c>
      <c r="EA24" s="112">
        <f t="shared" si="140"/>
        <v>0</v>
      </c>
      <c r="EB24" s="112">
        <f t="shared" si="141"/>
        <v>0</v>
      </c>
      <c r="EC24" s="112">
        <f t="shared" si="142"/>
        <v>0</v>
      </c>
      <c r="ED24" s="112">
        <f t="shared" si="143"/>
        <v>0</v>
      </c>
      <c r="EE24" s="112">
        <f t="shared" si="144"/>
        <v>0</v>
      </c>
      <c r="EF24" s="112">
        <f t="shared" si="145"/>
        <v>0</v>
      </c>
      <c r="EG24" s="112">
        <f t="shared" si="146"/>
        <v>0</v>
      </c>
      <c r="EH24" s="112">
        <f t="shared" si="147"/>
        <v>0</v>
      </c>
      <c r="EI24" s="195"/>
      <c r="EJ24" s="195"/>
      <c r="EK24" s="195"/>
      <c r="EL24" s="195"/>
      <c r="EM24" s="195"/>
      <c r="EN24" s="195"/>
      <c r="EO24" s="195"/>
      <c r="EP24" s="195"/>
      <c r="EQ24" s="195"/>
      <c r="ER24" s="195"/>
      <c r="ES24" s="195"/>
      <c r="ET24" s="195"/>
      <c r="EU24" s="196"/>
      <c r="EV24" s="196">
        <f t="shared" si="148"/>
        <v>0</v>
      </c>
      <c r="EW24" s="196">
        <f t="shared" si="149"/>
        <v>0</v>
      </c>
      <c r="EX24" s="196">
        <f t="shared" si="150"/>
        <v>0</v>
      </c>
      <c r="EY24" s="196">
        <f t="shared" si="151"/>
        <v>0</v>
      </c>
      <c r="EZ24" s="196">
        <f t="shared" si="152"/>
        <v>0</v>
      </c>
      <c r="FA24" s="196">
        <f t="shared" si="153"/>
        <v>0</v>
      </c>
      <c r="FB24" s="196">
        <f t="shared" si="154"/>
        <v>0</v>
      </c>
      <c r="FC24" s="196">
        <f t="shared" si="155"/>
        <v>0</v>
      </c>
      <c r="FD24" s="196">
        <f t="shared" si="156"/>
        <v>0</v>
      </c>
      <c r="FE24" s="196">
        <f t="shared" si="157"/>
        <v>0</v>
      </c>
      <c r="FF24" s="196">
        <f t="shared" si="158"/>
        <v>0</v>
      </c>
      <c r="FG24" s="197"/>
      <c r="FH24" s="197">
        <f t="shared" si="159"/>
        <v>0</v>
      </c>
      <c r="FI24" s="197">
        <f t="shared" si="160"/>
        <v>0</v>
      </c>
      <c r="FJ24" s="197">
        <f t="shared" si="161"/>
        <v>0</v>
      </c>
      <c r="FK24" s="197">
        <f t="shared" si="162"/>
        <v>0</v>
      </c>
      <c r="FL24" s="197">
        <f t="shared" si="163"/>
        <v>0</v>
      </c>
      <c r="FM24" s="197">
        <f t="shared" si="164"/>
        <v>0</v>
      </c>
      <c r="FN24" s="197">
        <f t="shared" si="165"/>
        <v>0</v>
      </c>
      <c r="FO24" s="197">
        <f t="shared" si="166"/>
        <v>0</v>
      </c>
      <c r="FP24" s="197">
        <f t="shared" si="167"/>
        <v>0</v>
      </c>
      <c r="FQ24" s="197">
        <f t="shared" si="168"/>
        <v>0</v>
      </c>
      <c r="FR24" s="197">
        <f t="shared" si="169"/>
        <v>0</v>
      </c>
      <c r="FS24" s="195"/>
      <c r="FT24" s="195"/>
      <c r="FU24" s="198"/>
      <c r="FV24" s="198"/>
      <c r="FW24" s="199"/>
      <c r="FX24" s="199"/>
      <c r="FY24" s="196"/>
      <c r="FZ24" s="196"/>
      <c r="GA24" s="127">
        <f t="shared" si="170"/>
        <v>0</v>
      </c>
      <c r="GB24" s="127">
        <f t="shared" si="171"/>
        <v>0</v>
      </c>
      <c r="GC24" s="127">
        <f t="shared" si="172"/>
        <v>0</v>
      </c>
      <c r="GD24" s="127">
        <f t="shared" si="173"/>
        <v>0</v>
      </c>
      <c r="GE24" s="127">
        <f t="shared" si="174"/>
        <v>0</v>
      </c>
      <c r="GF24" s="127">
        <f t="shared" si="175"/>
        <v>0</v>
      </c>
      <c r="GG24" s="127">
        <f t="shared" si="176"/>
        <v>0</v>
      </c>
      <c r="GH24" s="127">
        <f t="shared" si="177"/>
        <v>0</v>
      </c>
      <c r="GI24" s="127">
        <f t="shared" si="178"/>
        <v>0</v>
      </c>
      <c r="GJ24" s="127">
        <f t="shared" si="179"/>
        <v>0</v>
      </c>
      <c r="GK24" s="127">
        <f t="shared" si="180"/>
        <v>0</v>
      </c>
      <c r="GL24" s="127">
        <f t="shared" si="181"/>
        <v>0</v>
      </c>
      <c r="GM24" s="127">
        <f t="shared" si="182"/>
        <v>0</v>
      </c>
      <c r="GN24" s="127">
        <f t="shared" si="183"/>
        <v>0</v>
      </c>
      <c r="GO24" s="127">
        <f t="shared" si="184"/>
        <v>0</v>
      </c>
      <c r="GP24" s="127">
        <f t="shared" si="185"/>
        <v>0</v>
      </c>
      <c r="GQ24" s="127">
        <f t="shared" si="186"/>
        <v>0</v>
      </c>
      <c r="GR24" s="127">
        <f t="shared" si="187"/>
        <v>0</v>
      </c>
      <c r="GS24" s="127">
        <f t="shared" si="188"/>
        <v>0</v>
      </c>
      <c r="GT24" s="127">
        <f t="shared" si="189"/>
        <v>0</v>
      </c>
      <c r="GU24" s="127">
        <f t="shared" si="190"/>
        <v>0</v>
      </c>
      <c r="GV24" s="127">
        <f t="shared" si="191"/>
        <v>0</v>
      </c>
      <c r="GW24" s="127">
        <f t="shared" si="192"/>
        <v>0</v>
      </c>
      <c r="GX24" s="127">
        <f t="shared" si="193"/>
        <v>0</v>
      </c>
      <c r="GY24" s="127">
        <f t="shared" si="194"/>
        <v>0</v>
      </c>
      <c r="GZ24" s="127">
        <f t="shared" si="195"/>
        <v>0</v>
      </c>
      <c r="HA24" s="127">
        <f t="shared" si="196"/>
        <v>0</v>
      </c>
      <c r="HB24" s="127">
        <f t="shared" si="197"/>
        <v>0</v>
      </c>
      <c r="HC24" s="127">
        <f t="shared" si="198"/>
        <v>0</v>
      </c>
      <c r="HD24" s="127">
        <f t="shared" si="199"/>
        <v>0</v>
      </c>
      <c r="HE24" s="127">
        <f t="shared" si="200"/>
        <v>0</v>
      </c>
      <c r="HF24" s="127">
        <f t="shared" si="201"/>
        <v>0</v>
      </c>
      <c r="HG24" s="127">
        <f t="shared" si="202"/>
        <v>0</v>
      </c>
      <c r="HH24" s="127">
        <f t="shared" si="203"/>
        <v>0</v>
      </c>
      <c r="HI24" s="127">
        <f t="shared" si="204"/>
        <v>0</v>
      </c>
      <c r="HJ24" s="127">
        <f t="shared" si="205"/>
        <v>0</v>
      </c>
      <c r="HK24" s="127">
        <f t="shared" si="206"/>
        <v>0</v>
      </c>
      <c r="HL24" s="127">
        <f t="shared" si="207"/>
        <v>0</v>
      </c>
      <c r="HM24" s="127">
        <f t="shared" si="208"/>
        <v>0</v>
      </c>
      <c r="HN24" s="127">
        <f t="shared" si="209"/>
        <v>0</v>
      </c>
      <c r="HO24" s="127">
        <f t="shared" si="210"/>
        <v>0</v>
      </c>
      <c r="HP24" s="127">
        <f t="shared" si="211"/>
        <v>0</v>
      </c>
      <c r="HQ24" s="127">
        <f t="shared" si="212"/>
        <v>0</v>
      </c>
      <c r="HR24" s="127">
        <f t="shared" si="213"/>
        <v>0</v>
      </c>
      <c r="HS24" s="127">
        <f t="shared" si="214"/>
        <v>0</v>
      </c>
      <c r="HT24" s="127">
        <f t="shared" si="215"/>
        <v>0</v>
      </c>
      <c r="HU24" s="127">
        <f t="shared" si="216"/>
        <v>0</v>
      </c>
      <c r="HV24" s="127">
        <f t="shared" si="217"/>
        <v>0</v>
      </c>
      <c r="HW24" s="127">
        <f t="shared" si="218"/>
        <v>0</v>
      </c>
      <c r="HX24" s="127">
        <f t="shared" si="219"/>
        <v>0</v>
      </c>
      <c r="HY24" s="127">
        <f t="shared" si="220"/>
        <v>0</v>
      </c>
      <c r="HZ24" s="127">
        <f t="shared" si="221"/>
        <v>0</v>
      </c>
      <c r="IA24" s="127">
        <f t="shared" si="222"/>
        <v>0</v>
      </c>
      <c r="IB24" s="127">
        <f t="shared" si="223"/>
        <v>0</v>
      </c>
      <c r="IC24" s="127">
        <f t="shared" si="224"/>
        <v>0</v>
      </c>
      <c r="ID24" s="127">
        <f t="shared" si="225"/>
        <v>0</v>
      </c>
      <c r="IE24" s="127">
        <f t="shared" si="226"/>
        <v>0</v>
      </c>
      <c r="IF24" s="127">
        <f t="shared" si="227"/>
        <v>0</v>
      </c>
      <c r="IG24" s="127">
        <f t="shared" si="228"/>
        <v>0</v>
      </c>
      <c r="IH24" s="127">
        <f t="shared" si="229"/>
        <v>0</v>
      </c>
      <c r="II24" s="127">
        <f t="shared" si="230"/>
        <v>0</v>
      </c>
      <c r="IJ24" s="127">
        <f t="shared" si="231"/>
        <v>0</v>
      </c>
      <c r="IK24" s="127">
        <f t="shared" si="232"/>
        <v>0</v>
      </c>
      <c r="IL24" s="127">
        <f t="shared" si="233"/>
        <v>0</v>
      </c>
      <c r="IM24" s="127">
        <f t="shared" si="234"/>
        <v>0</v>
      </c>
      <c r="IN24" s="127">
        <f t="shared" si="235"/>
        <v>0</v>
      </c>
      <c r="IO24" s="127">
        <f t="shared" si="236"/>
        <v>0</v>
      </c>
      <c r="IP24" s="127">
        <f t="shared" si="237"/>
        <v>0</v>
      </c>
      <c r="IQ24" s="127">
        <f t="shared" si="238"/>
        <v>0</v>
      </c>
      <c r="IR24" s="127">
        <f t="shared" si="239"/>
        <v>0</v>
      </c>
      <c r="IS24" s="127">
        <f t="shared" si="240"/>
        <v>0</v>
      </c>
      <c r="IT24" s="127">
        <f t="shared" si="241"/>
        <v>0</v>
      </c>
      <c r="IU24" s="127">
        <f t="shared" si="242"/>
        <v>0</v>
      </c>
      <c r="IV24" s="1">
        <f>IFERROR(IF($BX24&gt;=1,SUMIFS(ARR!K$8:K$607,ARR!$I$8:$I$607,$BZ24),0),0)</f>
        <v>0</v>
      </c>
      <c r="IW24" s="1">
        <f>IFERROR(IF($BX24&gt;=1,SUMIFS(ARR!L$8:L$607,ARR!$I$8:$I$607,$BZ24),0),0)</f>
        <v>0</v>
      </c>
      <c r="IX24" s="1">
        <f>IFERROR(IF($BX24&gt;=1,SUMIFS(ARR!M$8:M$607,ARR!$I$8:$I$607,$BZ24),0),0)</f>
        <v>0</v>
      </c>
      <c r="IY24" s="1">
        <f>IFERROR(IF($BX24&gt;=1,SUMIFS(ARR!N$8:N$607,ARR!$I$8:$I$607,$BZ24),0),0)</f>
        <v>0</v>
      </c>
      <c r="IZ24" s="1">
        <f t="shared" si="243"/>
        <v>0</v>
      </c>
    </row>
    <row r="25" spans="1:260" ht="18" customHeight="1" x14ac:dyDescent="0.25">
      <c r="A25" s="1">
        <f>IFERROR(IF(BX25&gt;=1,VLOOKUP(EMP!Y23,EMP!$B$2:$E$3,4,0),0),0)</f>
        <v>0</v>
      </c>
      <c r="B25" s="1">
        <f>IFERROR(IF(BX25&gt;=1,VLOOKUP(EMP!Z23,EMP!$D$2:$E$3,2,0),0),0)</f>
        <v>0</v>
      </c>
      <c r="C25" s="1">
        <f>IFERROR(IF(BX25&gt;=1,VLOOKUP(EMP!AC23,EMP!$B$6:$C$17,2,0),0),0)</f>
        <v>0</v>
      </c>
      <c r="D25" s="1">
        <f>IFERROR(IF(BX25&gt;=1,VLOOKUP(EMP!AA23,EMP!$E$6:$M$29,9,0),0),0)</f>
        <v>0</v>
      </c>
      <c r="E25" s="1">
        <f>IFERROR(IF(BX25&gt;=1,(IF(EMP!AE23&gt;=1,VLOOKUP(EMP!AF23,EMP!$B$6:$C$17,2,0),0)),0),0)</f>
        <v>0</v>
      </c>
      <c r="F25" s="1">
        <f>IFERROR(IF(BX25&gt;=1,(IF(EMP!AG23=EMP!$F$3,(IF(EMP!AH23&gt;=1,EMP!AH23,0)),0)),0),0)</f>
        <v>0</v>
      </c>
      <c r="G25" s="1">
        <f>IFERROR(IF(BX25&gt;=1,(IF(EMP!AI23=EMP!$F$3,VLOOKUP(EMP!AJ23,EMP!$B$6:$C$17,2,0),0)),0),0)</f>
        <v>0</v>
      </c>
      <c r="H25" s="1">
        <f>IFERROR(IF(BX25&gt;=1,(IF(EMP!AK23=EMP!$F$3,EMP!#REF!,0)),0),0)</f>
        <v>0</v>
      </c>
      <c r="I25" s="1">
        <f>IFERROR(IF(BX25&gt;=1,(IF(EMP!AM23="YES",1,2)),0),0)</f>
        <v>0</v>
      </c>
      <c r="J25" s="1">
        <f>IFERROR(IF(BX25&gt;=1,(IF(I25=1,31,IF(I25=2,(IF(D25&gt;=5,VLOOKUP(EMP!AL23,EMP!$H$1:$K$5,4,0),IF(D25&gt;=1,31,0))),0))),0),0)</f>
        <v>0</v>
      </c>
      <c r="K25" s="1">
        <f>EMP!AB23</f>
        <v>0</v>
      </c>
      <c r="L25" s="1">
        <f>EMP!AD23</f>
        <v>0</v>
      </c>
      <c r="M25" s="1">
        <f>EMP!AE23</f>
        <v>0</v>
      </c>
      <c r="N25" s="1">
        <f t="shared" si="76"/>
        <v>0</v>
      </c>
      <c r="O25" s="1">
        <f t="shared" si="77"/>
        <v>0</v>
      </c>
      <c r="P25" s="1">
        <f t="shared" si="78"/>
        <v>0</v>
      </c>
      <c r="Q25" s="1">
        <f t="shared" si="79"/>
        <v>0</v>
      </c>
      <c r="R25" s="1">
        <f t="shared" si="80"/>
        <v>0</v>
      </c>
      <c r="S25" s="1">
        <f t="shared" si="81"/>
        <v>0</v>
      </c>
      <c r="T25" s="1">
        <f t="shared" si="82"/>
        <v>0</v>
      </c>
      <c r="U25" s="1">
        <f t="shared" si="83"/>
        <v>0</v>
      </c>
      <c r="V25" s="1">
        <f t="shared" si="84"/>
        <v>0</v>
      </c>
      <c r="W25" s="1">
        <f t="shared" si="85"/>
        <v>0</v>
      </c>
      <c r="X25" s="1">
        <f t="shared" si="86"/>
        <v>0</v>
      </c>
      <c r="Y25" s="1">
        <f t="shared" si="87"/>
        <v>0</v>
      </c>
      <c r="Z25" s="1">
        <f t="shared" si="88"/>
        <v>0</v>
      </c>
      <c r="AA25" s="1">
        <f t="shared" si="89"/>
        <v>0</v>
      </c>
      <c r="AB25" s="1">
        <f t="shared" si="90"/>
        <v>0</v>
      </c>
      <c r="AC25" s="1">
        <f t="shared" si="91"/>
        <v>0</v>
      </c>
      <c r="AD25" s="1">
        <f t="shared" si="92"/>
        <v>0</v>
      </c>
      <c r="AE25" s="1">
        <f t="shared" si="93"/>
        <v>0</v>
      </c>
      <c r="AF25" s="1">
        <f t="shared" si="94"/>
        <v>0</v>
      </c>
      <c r="AG25" s="1">
        <f t="shared" si="95"/>
        <v>0</v>
      </c>
      <c r="AH25" s="1">
        <f t="shared" si="96"/>
        <v>0</v>
      </c>
      <c r="AI25" s="1">
        <f t="shared" si="97"/>
        <v>0</v>
      </c>
      <c r="AJ25" s="1">
        <f t="shared" si="98"/>
        <v>0</v>
      </c>
      <c r="AK25" s="1">
        <f t="shared" si="99"/>
        <v>0</v>
      </c>
      <c r="AL25" s="1">
        <f t="shared" si="100"/>
        <v>0</v>
      </c>
      <c r="AM25" s="1">
        <f t="shared" si="101"/>
        <v>0</v>
      </c>
      <c r="AN25" s="1">
        <f t="shared" si="102"/>
        <v>0</v>
      </c>
      <c r="AO25" s="1">
        <f t="shared" si="103"/>
        <v>0</v>
      </c>
      <c r="AP25" s="1">
        <f t="shared" si="104"/>
        <v>0</v>
      </c>
      <c r="AQ25" s="1">
        <f t="shared" si="105"/>
        <v>0</v>
      </c>
      <c r="AR25" s="1">
        <f t="shared" si="106"/>
        <v>0</v>
      </c>
      <c r="AS25" s="1">
        <f t="shared" si="107"/>
        <v>0</v>
      </c>
      <c r="AT25" s="1">
        <f t="shared" si="108"/>
        <v>0</v>
      </c>
      <c r="AU25" s="1">
        <f t="shared" si="109"/>
        <v>0</v>
      </c>
      <c r="AV25" s="1">
        <f t="shared" si="110"/>
        <v>0</v>
      </c>
      <c r="AW25" s="1">
        <f t="shared" si="111"/>
        <v>0</v>
      </c>
      <c r="AX25" s="1">
        <f>LARGE($O$8:P25,1)</f>
        <v>0</v>
      </c>
      <c r="AY25" s="1">
        <f>LARGE($O$8:Q25,1)</f>
        <v>0</v>
      </c>
      <c r="AZ25" s="1">
        <f>LARGE($O$8:R25,1)</f>
        <v>0</v>
      </c>
      <c r="BA25" s="1">
        <f>LARGE($O$8:S25,1)</f>
        <v>0</v>
      </c>
      <c r="BB25" s="1">
        <f>LARGE($O$8:T25,1)</f>
        <v>0</v>
      </c>
      <c r="BC25" s="1">
        <f>LARGE($O$8:U25,1)</f>
        <v>0</v>
      </c>
      <c r="BD25" s="1">
        <f>LARGE($O$8:V25,1)</f>
        <v>0</v>
      </c>
      <c r="BE25" s="1">
        <f>LARGE($O$8:W25,1)</f>
        <v>0</v>
      </c>
      <c r="BF25" s="1">
        <f>LARGE($O$8:X25,1)</f>
        <v>0</v>
      </c>
      <c r="BG25" s="1">
        <f>LARGE($O$8:Y25,1)</f>
        <v>0</v>
      </c>
      <c r="BH25" s="1">
        <f>IFERROR(IF(BX25&gt;=1,(IF(EMP!AM23="YES",1,2)),0),0)</f>
        <v>0</v>
      </c>
      <c r="BI25" s="1">
        <f>IFERROR(IF(BX25&gt;=1,(IF(BH25=1,1,IF(BH25=2,VLOOKUP(EMP!AL23,EMP!$H$2:$K$4,4,0),0))),0),0)</f>
        <v>0</v>
      </c>
      <c r="BJ25" s="1">
        <f>IFERROR(IF(BX25&gt;=1,VLOOKUP(EMP!AL23,EMP!$H$1:$K$5,2,0),0),0)</f>
        <v>0</v>
      </c>
      <c r="BK25" s="1">
        <f>IFERROR(IF(BX25&gt;=1,VLOOKUP(EMP!AL23,EMP!$H$1:$K$5,3,0),0),0)</f>
        <v>0</v>
      </c>
      <c r="BX25" s="165">
        <f>EMP!O23</f>
        <v>0</v>
      </c>
      <c r="BY25" s="166">
        <f>EMP!P23</f>
        <v>0</v>
      </c>
      <c r="BZ25" s="165">
        <f>EMP!Q23</f>
        <v>0</v>
      </c>
      <c r="CA25" s="185">
        <f t="shared" si="112"/>
        <v>0</v>
      </c>
      <c r="CB25" s="185">
        <f t="shared" si="113"/>
        <v>0</v>
      </c>
      <c r="CC25" s="185">
        <f t="shared" si="114"/>
        <v>0</v>
      </c>
      <c r="CD25" s="185">
        <f t="shared" si="115"/>
        <v>0</v>
      </c>
      <c r="CE25" s="185">
        <f t="shared" si="116"/>
        <v>0</v>
      </c>
      <c r="CF25" s="185">
        <f t="shared" si="117"/>
        <v>0</v>
      </c>
      <c r="CG25" s="185">
        <f t="shared" si="118"/>
        <v>0</v>
      </c>
      <c r="CH25" s="185">
        <f t="shared" si="119"/>
        <v>0</v>
      </c>
      <c r="CI25" s="185">
        <f t="shared" si="120"/>
        <v>0</v>
      </c>
      <c r="CJ25" s="185">
        <f t="shared" si="121"/>
        <v>0</v>
      </c>
      <c r="CK25" s="185">
        <f t="shared" si="122"/>
        <v>0</v>
      </c>
      <c r="CL25" s="185">
        <f t="shared" si="123"/>
        <v>0</v>
      </c>
      <c r="CM25" s="193"/>
      <c r="CN25" s="193"/>
      <c r="CO25" s="193"/>
      <c r="CP25" s="193"/>
      <c r="CQ25" s="193"/>
      <c r="CR25" s="193"/>
      <c r="CS25" s="193"/>
      <c r="CT25" s="193"/>
      <c r="CU25" s="193"/>
      <c r="CV25" s="193"/>
      <c r="CW25" s="193"/>
      <c r="CX25" s="193"/>
      <c r="CY25" s="112">
        <f t="shared" si="124"/>
        <v>0</v>
      </c>
      <c r="CZ25" s="112">
        <f t="shared" si="125"/>
        <v>0</v>
      </c>
      <c r="DA25" s="112">
        <f t="shared" si="126"/>
        <v>0</v>
      </c>
      <c r="DB25" s="112">
        <f t="shared" si="127"/>
        <v>0</v>
      </c>
      <c r="DC25" s="112">
        <f t="shared" si="128"/>
        <v>0</v>
      </c>
      <c r="DD25" s="112">
        <f t="shared" si="129"/>
        <v>0</v>
      </c>
      <c r="DE25" s="112">
        <f t="shared" si="130"/>
        <v>0</v>
      </c>
      <c r="DF25" s="112">
        <f t="shared" si="131"/>
        <v>0</v>
      </c>
      <c r="DG25" s="112">
        <f t="shared" si="132"/>
        <v>0</v>
      </c>
      <c r="DH25" s="112">
        <f t="shared" si="133"/>
        <v>0</v>
      </c>
      <c r="DI25" s="112">
        <f t="shared" si="134"/>
        <v>0</v>
      </c>
      <c r="DJ25" s="112">
        <f t="shared" si="135"/>
        <v>0</v>
      </c>
      <c r="DK25" s="194"/>
      <c r="DL25" s="194"/>
      <c r="DM25" s="194"/>
      <c r="DN25" s="194"/>
      <c r="DO25" s="194"/>
      <c r="DP25" s="194"/>
      <c r="DQ25" s="194"/>
      <c r="DR25" s="194"/>
      <c r="DS25" s="194"/>
      <c r="DT25" s="194"/>
      <c r="DU25" s="194"/>
      <c r="DV25" s="194"/>
      <c r="DW25" s="112">
        <f t="shared" si="136"/>
        <v>0</v>
      </c>
      <c r="DX25" s="112">
        <f t="shared" si="137"/>
        <v>0</v>
      </c>
      <c r="DY25" s="112">
        <f t="shared" si="138"/>
        <v>0</v>
      </c>
      <c r="DZ25" s="112">
        <f t="shared" si="139"/>
        <v>0</v>
      </c>
      <c r="EA25" s="112">
        <f t="shared" si="140"/>
        <v>0</v>
      </c>
      <c r="EB25" s="112">
        <f t="shared" si="141"/>
        <v>0</v>
      </c>
      <c r="EC25" s="112">
        <f t="shared" si="142"/>
        <v>0</v>
      </c>
      <c r="ED25" s="112">
        <f t="shared" si="143"/>
        <v>0</v>
      </c>
      <c r="EE25" s="112">
        <f t="shared" si="144"/>
        <v>0</v>
      </c>
      <c r="EF25" s="112">
        <f t="shared" si="145"/>
        <v>0</v>
      </c>
      <c r="EG25" s="112">
        <f t="shared" si="146"/>
        <v>0</v>
      </c>
      <c r="EH25" s="112">
        <f t="shared" si="147"/>
        <v>0</v>
      </c>
      <c r="EI25" s="195"/>
      <c r="EJ25" s="195"/>
      <c r="EK25" s="195"/>
      <c r="EL25" s="195"/>
      <c r="EM25" s="195"/>
      <c r="EN25" s="195"/>
      <c r="EO25" s="195"/>
      <c r="EP25" s="195"/>
      <c r="EQ25" s="195"/>
      <c r="ER25" s="195"/>
      <c r="ES25" s="195"/>
      <c r="ET25" s="195"/>
      <c r="EU25" s="196"/>
      <c r="EV25" s="196">
        <f t="shared" si="148"/>
        <v>0</v>
      </c>
      <c r="EW25" s="196">
        <f t="shared" si="149"/>
        <v>0</v>
      </c>
      <c r="EX25" s="196">
        <f t="shared" si="150"/>
        <v>0</v>
      </c>
      <c r="EY25" s="196">
        <f t="shared" si="151"/>
        <v>0</v>
      </c>
      <c r="EZ25" s="196">
        <f t="shared" si="152"/>
        <v>0</v>
      </c>
      <c r="FA25" s="196">
        <f t="shared" si="153"/>
        <v>0</v>
      </c>
      <c r="FB25" s="196">
        <f t="shared" si="154"/>
        <v>0</v>
      </c>
      <c r="FC25" s="196">
        <f t="shared" si="155"/>
        <v>0</v>
      </c>
      <c r="FD25" s="196">
        <f t="shared" si="156"/>
        <v>0</v>
      </c>
      <c r="FE25" s="196">
        <f t="shared" si="157"/>
        <v>0</v>
      </c>
      <c r="FF25" s="196">
        <f t="shared" si="158"/>
        <v>0</v>
      </c>
      <c r="FG25" s="197"/>
      <c r="FH25" s="197">
        <f t="shared" si="159"/>
        <v>0</v>
      </c>
      <c r="FI25" s="197">
        <f t="shared" si="160"/>
        <v>0</v>
      </c>
      <c r="FJ25" s="197">
        <f t="shared" si="161"/>
        <v>0</v>
      </c>
      <c r="FK25" s="197">
        <f t="shared" si="162"/>
        <v>0</v>
      </c>
      <c r="FL25" s="197">
        <f t="shared" si="163"/>
        <v>0</v>
      </c>
      <c r="FM25" s="197">
        <f t="shared" si="164"/>
        <v>0</v>
      </c>
      <c r="FN25" s="197">
        <f t="shared" si="165"/>
        <v>0</v>
      </c>
      <c r="FO25" s="197">
        <f t="shared" si="166"/>
        <v>0</v>
      </c>
      <c r="FP25" s="197">
        <f t="shared" si="167"/>
        <v>0</v>
      </c>
      <c r="FQ25" s="197">
        <f t="shared" si="168"/>
        <v>0</v>
      </c>
      <c r="FR25" s="197">
        <f t="shared" si="169"/>
        <v>0</v>
      </c>
      <c r="FS25" s="195"/>
      <c r="FT25" s="195"/>
      <c r="FU25" s="198"/>
      <c r="FV25" s="198"/>
      <c r="FW25" s="199"/>
      <c r="FX25" s="199"/>
      <c r="FY25" s="196"/>
      <c r="FZ25" s="196"/>
      <c r="GA25" s="127">
        <f t="shared" si="170"/>
        <v>0</v>
      </c>
      <c r="GB25" s="127">
        <f t="shared" si="171"/>
        <v>0</v>
      </c>
      <c r="GC25" s="127">
        <f t="shared" si="172"/>
        <v>0</v>
      </c>
      <c r="GD25" s="127">
        <f t="shared" si="173"/>
        <v>0</v>
      </c>
      <c r="GE25" s="127">
        <f t="shared" si="174"/>
        <v>0</v>
      </c>
      <c r="GF25" s="127">
        <f t="shared" si="175"/>
        <v>0</v>
      </c>
      <c r="GG25" s="127">
        <f t="shared" si="176"/>
        <v>0</v>
      </c>
      <c r="GH25" s="127">
        <f t="shared" si="177"/>
        <v>0</v>
      </c>
      <c r="GI25" s="127">
        <f t="shared" si="178"/>
        <v>0</v>
      </c>
      <c r="GJ25" s="127">
        <f t="shared" si="179"/>
        <v>0</v>
      </c>
      <c r="GK25" s="127">
        <f t="shared" si="180"/>
        <v>0</v>
      </c>
      <c r="GL25" s="127">
        <f t="shared" si="181"/>
        <v>0</v>
      </c>
      <c r="GM25" s="127">
        <f t="shared" si="182"/>
        <v>0</v>
      </c>
      <c r="GN25" s="127">
        <f t="shared" si="183"/>
        <v>0</v>
      </c>
      <c r="GO25" s="127">
        <f t="shared" si="184"/>
        <v>0</v>
      </c>
      <c r="GP25" s="127">
        <f t="shared" si="185"/>
        <v>0</v>
      </c>
      <c r="GQ25" s="127">
        <f t="shared" si="186"/>
        <v>0</v>
      </c>
      <c r="GR25" s="127">
        <f t="shared" si="187"/>
        <v>0</v>
      </c>
      <c r="GS25" s="127">
        <f t="shared" si="188"/>
        <v>0</v>
      </c>
      <c r="GT25" s="127">
        <f t="shared" si="189"/>
        <v>0</v>
      </c>
      <c r="GU25" s="127">
        <f t="shared" si="190"/>
        <v>0</v>
      </c>
      <c r="GV25" s="127">
        <f t="shared" si="191"/>
        <v>0</v>
      </c>
      <c r="GW25" s="127">
        <f t="shared" si="192"/>
        <v>0</v>
      </c>
      <c r="GX25" s="127">
        <f t="shared" si="193"/>
        <v>0</v>
      </c>
      <c r="GY25" s="127">
        <f t="shared" si="194"/>
        <v>0</v>
      </c>
      <c r="GZ25" s="127">
        <f t="shared" si="195"/>
        <v>0</v>
      </c>
      <c r="HA25" s="127">
        <f t="shared" si="196"/>
        <v>0</v>
      </c>
      <c r="HB25" s="127">
        <f t="shared" si="197"/>
        <v>0</v>
      </c>
      <c r="HC25" s="127">
        <f t="shared" si="198"/>
        <v>0</v>
      </c>
      <c r="HD25" s="127">
        <f t="shared" si="199"/>
        <v>0</v>
      </c>
      <c r="HE25" s="127">
        <f t="shared" si="200"/>
        <v>0</v>
      </c>
      <c r="HF25" s="127">
        <f t="shared" si="201"/>
        <v>0</v>
      </c>
      <c r="HG25" s="127">
        <f t="shared" si="202"/>
        <v>0</v>
      </c>
      <c r="HH25" s="127">
        <f t="shared" si="203"/>
        <v>0</v>
      </c>
      <c r="HI25" s="127">
        <f t="shared" si="204"/>
        <v>0</v>
      </c>
      <c r="HJ25" s="127">
        <f t="shared" si="205"/>
        <v>0</v>
      </c>
      <c r="HK25" s="127">
        <f t="shared" si="206"/>
        <v>0</v>
      </c>
      <c r="HL25" s="127">
        <f t="shared" si="207"/>
        <v>0</v>
      </c>
      <c r="HM25" s="127">
        <f t="shared" si="208"/>
        <v>0</v>
      </c>
      <c r="HN25" s="127">
        <f t="shared" si="209"/>
        <v>0</v>
      </c>
      <c r="HO25" s="127">
        <f t="shared" si="210"/>
        <v>0</v>
      </c>
      <c r="HP25" s="127">
        <f t="shared" si="211"/>
        <v>0</v>
      </c>
      <c r="HQ25" s="127">
        <f t="shared" si="212"/>
        <v>0</v>
      </c>
      <c r="HR25" s="127">
        <f t="shared" si="213"/>
        <v>0</v>
      </c>
      <c r="HS25" s="127">
        <f t="shared" si="214"/>
        <v>0</v>
      </c>
      <c r="HT25" s="127">
        <f t="shared" si="215"/>
        <v>0</v>
      </c>
      <c r="HU25" s="127">
        <f t="shared" si="216"/>
        <v>0</v>
      </c>
      <c r="HV25" s="127">
        <f t="shared" si="217"/>
        <v>0</v>
      </c>
      <c r="HW25" s="127">
        <f t="shared" si="218"/>
        <v>0</v>
      </c>
      <c r="HX25" s="127">
        <f t="shared" si="219"/>
        <v>0</v>
      </c>
      <c r="HY25" s="127">
        <f t="shared" si="220"/>
        <v>0</v>
      </c>
      <c r="HZ25" s="127">
        <f t="shared" si="221"/>
        <v>0</v>
      </c>
      <c r="IA25" s="127">
        <f t="shared" si="222"/>
        <v>0</v>
      </c>
      <c r="IB25" s="127">
        <f t="shared" si="223"/>
        <v>0</v>
      </c>
      <c r="IC25" s="127">
        <f t="shared" si="224"/>
        <v>0</v>
      </c>
      <c r="ID25" s="127">
        <f t="shared" si="225"/>
        <v>0</v>
      </c>
      <c r="IE25" s="127">
        <f t="shared" si="226"/>
        <v>0</v>
      </c>
      <c r="IF25" s="127">
        <f t="shared" si="227"/>
        <v>0</v>
      </c>
      <c r="IG25" s="127">
        <f t="shared" si="228"/>
        <v>0</v>
      </c>
      <c r="IH25" s="127">
        <f t="shared" si="229"/>
        <v>0</v>
      </c>
      <c r="II25" s="127">
        <f t="shared" si="230"/>
        <v>0</v>
      </c>
      <c r="IJ25" s="127">
        <f t="shared" si="231"/>
        <v>0</v>
      </c>
      <c r="IK25" s="127">
        <f t="shared" si="232"/>
        <v>0</v>
      </c>
      <c r="IL25" s="127">
        <f t="shared" si="233"/>
        <v>0</v>
      </c>
      <c r="IM25" s="127">
        <f t="shared" si="234"/>
        <v>0</v>
      </c>
      <c r="IN25" s="127">
        <f t="shared" si="235"/>
        <v>0</v>
      </c>
      <c r="IO25" s="127">
        <f t="shared" si="236"/>
        <v>0</v>
      </c>
      <c r="IP25" s="127">
        <f t="shared" si="237"/>
        <v>0</v>
      </c>
      <c r="IQ25" s="127">
        <f t="shared" si="238"/>
        <v>0</v>
      </c>
      <c r="IR25" s="127">
        <f t="shared" si="239"/>
        <v>0</v>
      </c>
      <c r="IS25" s="127">
        <f t="shared" si="240"/>
        <v>0</v>
      </c>
      <c r="IT25" s="127">
        <f t="shared" si="241"/>
        <v>0</v>
      </c>
      <c r="IU25" s="127">
        <f t="shared" si="242"/>
        <v>0</v>
      </c>
      <c r="IV25" s="1">
        <f>IFERROR(IF($BX25&gt;=1,SUMIFS(ARR!K$8:K$607,ARR!$I$8:$I$607,$BZ25),0),0)</f>
        <v>0</v>
      </c>
      <c r="IW25" s="1">
        <f>IFERROR(IF($BX25&gt;=1,SUMIFS(ARR!L$8:L$607,ARR!$I$8:$I$607,$BZ25),0),0)</f>
        <v>0</v>
      </c>
      <c r="IX25" s="1">
        <f>IFERROR(IF($BX25&gt;=1,SUMIFS(ARR!M$8:M$607,ARR!$I$8:$I$607,$BZ25),0),0)</f>
        <v>0</v>
      </c>
      <c r="IY25" s="1">
        <f>IFERROR(IF($BX25&gt;=1,SUMIFS(ARR!N$8:N$607,ARR!$I$8:$I$607,$BZ25),0),0)</f>
        <v>0</v>
      </c>
      <c r="IZ25" s="1">
        <f t="shared" si="243"/>
        <v>0</v>
      </c>
    </row>
    <row r="26" spans="1:260" ht="18" customHeight="1" x14ac:dyDescent="0.25">
      <c r="A26" s="1">
        <f>IFERROR(IF(BX26&gt;=1,VLOOKUP(EMP!Y24,EMP!$B$2:$E$3,4,0),0),0)</f>
        <v>0</v>
      </c>
      <c r="B26" s="1">
        <f>IFERROR(IF(BX26&gt;=1,VLOOKUP(EMP!Z24,EMP!$D$2:$E$3,2,0),0),0)</f>
        <v>0</v>
      </c>
      <c r="C26" s="1">
        <f>IFERROR(IF(BX26&gt;=1,VLOOKUP(EMP!AC24,EMP!$B$6:$C$17,2,0),0),0)</f>
        <v>0</v>
      </c>
      <c r="D26" s="1">
        <f>IFERROR(IF(BX26&gt;=1,VLOOKUP(EMP!AA24,EMP!$E$6:$M$29,9,0),0),0)</f>
        <v>0</v>
      </c>
      <c r="E26" s="1">
        <f>IFERROR(IF(BX26&gt;=1,(IF(EMP!AE24&gt;=1,VLOOKUP(EMP!AF24,EMP!$B$6:$C$17,2,0),0)),0),0)</f>
        <v>0</v>
      </c>
      <c r="F26" s="1">
        <f>IFERROR(IF(BX26&gt;=1,(IF(EMP!AG24=EMP!$F$3,(IF(EMP!AH24&gt;=1,EMP!AH24,0)),0)),0),0)</f>
        <v>0</v>
      </c>
      <c r="G26" s="1">
        <f>IFERROR(IF(BX26&gt;=1,(IF(EMP!AI24=EMP!$F$3,VLOOKUP(EMP!AJ24,EMP!$B$6:$C$17,2,0),0)),0),0)</f>
        <v>0</v>
      </c>
      <c r="H26" s="1">
        <f>IFERROR(IF(BX26&gt;=1,(IF(EMP!AK24=EMP!$F$3,EMP!#REF!,0)),0),0)</f>
        <v>0</v>
      </c>
      <c r="I26" s="1">
        <f>IFERROR(IF(BX26&gt;=1,(IF(EMP!AM24="YES",1,2)),0),0)</f>
        <v>0</v>
      </c>
      <c r="J26" s="1">
        <f>IFERROR(IF(BX26&gt;=1,(IF(I26=1,31,IF(I26=2,(IF(D26&gt;=5,VLOOKUP(EMP!AL24,EMP!$H$1:$K$5,4,0),IF(D26&gt;=1,31,0))),0))),0),0)</f>
        <v>0</v>
      </c>
      <c r="K26" s="1">
        <f>EMP!AB24</f>
        <v>0</v>
      </c>
      <c r="L26" s="1">
        <f>EMP!AD24</f>
        <v>0</v>
      </c>
      <c r="M26" s="1">
        <f>EMP!AE24</f>
        <v>0</v>
      </c>
      <c r="N26" s="1">
        <f t="shared" si="76"/>
        <v>0</v>
      </c>
      <c r="O26" s="1">
        <f t="shared" si="77"/>
        <v>0</v>
      </c>
      <c r="P26" s="1">
        <f t="shared" si="78"/>
        <v>0</v>
      </c>
      <c r="Q26" s="1">
        <f t="shared" si="79"/>
        <v>0</v>
      </c>
      <c r="R26" s="1">
        <f t="shared" si="80"/>
        <v>0</v>
      </c>
      <c r="S26" s="1">
        <f t="shared" si="81"/>
        <v>0</v>
      </c>
      <c r="T26" s="1">
        <f t="shared" si="82"/>
        <v>0</v>
      </c>
      <c r="U26" s="1">
        <f t="shared" si="83"/>
        <v>0</v>
      </c>
      <c r="V26" s="1">
        <f t="shared" si="84"/>
        <v>0</v>
      </c>
      <c r="W26" s="1">
        <f t="shared" si="85"/>
        <v>0</v>
      </c>
      <c r="X26" s="1">
        <f t="shared" si="86"/>
        <v>0</v>
      </c>
      <c r="Y26" s="1">
        <f t="shared" si="87"/>
        <v>0</v>
      </c>
      <c r="Z26" s="1">
        <f t="shared" si="88"/>
        <v>0</v>
      </c>
      <c r="AA26" s="1">
        <f t="shared" si="89"/>
        <v>0</v>
      </c>
      <c r="AB26" s="1">
        <f t="shared" si="90"/>
        <v>0</v>
      </c>
      <c r="AC26" s="1">
        <f t="shared" si="91"/>
        <v>0</v>
      </c>
      <c r="AD26" s="1">
        <f t="shared" si="92"/>
        <v>0</v>
      </c>
      <c r="AE26" s="1">
        <f t="shared" si="93"/>
        <v>0</v>
      </c>
      <c r="AF26" s="1">
        <f t="shared" si="94"/>
        <v>0</v>
      </c>
      <c r="AG26" s="1">
        <f t="shared" si="95"/>
        <v>0</v>
      </c>
      <c r="AH26" s="1">
        <f t="shared" si="96"/>
        <v>0</v>
      </c>
      <c r="AI26" s="1">
        <f t="shared" si="97"/>
        <v>0</v>
      </c>
      <c r="AJ26" s="1">
        <f t="shared" si="98"/>
        <v>0</v>
      </c>
      <c r="AK26" s="1">
        <f t="shared" si="99"/>
        <v>0</v>
      </c>
      <c r="AL26" s="1">
        <f t="shared" si="100"/>
        <v>0</v>
      </c>
      <c r="AM26" s="1">
        <f t="shared" si="101"/>
        <v>0</v>
      </c>
      <c r="AN26" s="1">
        <f t="shared" si="102"/>
        <v>0</v>
      </c>
      <c r="AO26" s="1">
        <f t="shared" si="103"/>
        <v>0</v>
      </c>
      <c r="AP26" s="1">
        <f t="shared" si="104"/>
        <v>0</v>
      </c>
      <c r="AQ26" s="1">
        <f t="shared" si="105"/>
        <v>0</v>
      </c>
      <c r="AR26" s="1">
        <f t="shared" si="106"/>
        <v>0</v>
      </c>
      <c r="AS26" s="1">
        <f t="shared" si="107"/>
        <v>0</v>
      </c>
      <c r="AT26" s="1">
        <f t="shared" si="108"/>
        <v>0</v>
      </c>
      <c r="AU26" s="1">
        <f t="shared" si="109"/>
        <v>0</v>
      </c>
      <c r="AV26" s="1">
        <f t="shared" si="110"/>
        <v>0</v>
      </c>
      <c r="AW26" s="1">
        <f t="shared" si="111"/>
        <v>0</v>
      </c>
      <c r="AX26" s="1">
        <f>LARGE($O$8:P26,1)</f>
        <v>0</v>
      </c>
      <c r="AY26" s="1">
        <f>LARGE($O$8:Q26,1)</f>
        <v>0</v>
      </c>
      <c r="AZ26" s="1">
        <f>LARGE($O$8:R26,1)</f>
        <v>0</v>
      </c>
      <c r="BA26" s="1">
        <f>LARGE($O$8:S26,1)</f>
        <v>0</v>
      </c>
      <c r="BB26" s="1">
        <f>LARGE($O$8:T26,1)</f>
        <v>0</v>
      </c>
      <c r="BC26" s="1">
        <f>LARGE($O$8:U26,1)</f>
        <v>0</v>
      </c>
      <c r="BD26" s="1">
        <f>LARGE($O$8:V26,1)</f>
        <v>0</v>
      </c>
      <c r="BE26" s="1">
        <f>LARGE($O$8:W26,1)</f>
        <v>0</v>
      </c>
      <c r="BF26" s="1">
        <f>LARGE($O$8:X26,1)</f>
        <v>0</v>
      </c>
      <c r="BG26" s="1">
        <f>LARGE($O$8:Y26,1)</f>
        <v>0</v>
      </c>
      <c r="BH26" s="1">
        <f>IFERROR(IF(BX26&gt;=1,(IF(EMP!AM24="YES",1,2)),0),0)</f>
        <v>0</v>
      </c>
      <c r="BI26" s="1">
        <f>IFERROR(IF(BX26&gt;=1,(IF(BH26=1,1,IF(BH26=2,VLOOKUP(EMP!AL24,EMP!$H$2:$K$4,4,0),0))),0),0)</f>
        <v>0</v>
      </c>
      <c r="BJ26" s="1">
        <f>IFERROR(IF(BX26&gt;=1,VLOOKUP(EMP!AL24,EMP!$H$1:$K$5,2,0),0),0)</f>
        <v>0</v>
      </c>
      <c r="BK26" s="1">
        <f>IFERROR(IF(BX26&gt;=1,VLOOKUP(EMP!AL24,EMP!$H$1:$K$5,3,0),0),0)</f>
        <v>0</v>
      </c>
      <c r="BX26" s="165">
        <f>EMP!O24</f>
        <v>0</v>
      </c>
      <c r="BY26" s="166">
        <f>EMP!P24</f>
        <v>0</v>
      </c>
      <c r="BZ26" s="165">
        <f>EMP!Q24</f>
        <v>0</v>
      </c>
      <c r="CA26" s="185">
        <f t="shared" si="112"/>
        <v>0</v>
      </c>
      <c r="CB26" s="185">
        <f t="shared" si="113"/>
        <v>0</v>
      </c>
      <c r="CC26" s="185">
        <f t="shared" si="114"/>
        <v>0</v>
      </c>
      <c r="CD26" s="185">
        <f t="shared" si="115"/>
        <v>0</v>
      </c>
      <c r="CE26" s="185">
        <f t="shared" si="116"/>
        <v>0</v>
      </c>
      <c r="CF26" s="185">
        <f t="shared" si="117"/>
        <v>0</v>
      </c>
      <c r="CG26" s="185">
        <f t="shared" si="118"/>
        <v>0</v>
      </c>
      <c r="CH26" s="185">
        <f t="shared" si="119"/>
        <v>0</v>
      </c>
      <c r="CI26" s="185">
        <f t="shared" si="120"/>
        <v>0</v>
      </c>
      <c r="CJ26" s="185">
        <f t="shared" si="121"/>
        <v>0</v>
      </c>
      <c r="CK26" s="185">
        <f t="shared" si="122"/>
        <v>0</v>
      </c>
      <c r="CL26" s="185">
        <f t="shared" si="123"/>
        <v>0</v>
      </c>
      <c r="CM26" s="193"/>
      <c r="CN26" s="193"/>
      <c r="CO26" s="193"/>
      <c r="CP26" s="193"/>
      <c r="CQ26" s="193"/>
      <c r="CR26" s="193"/>
      <c r="CS26" s="193"/>
      <c r="CT26" s="193"/>
      <c r="CU26" s="193"/>
      <c r="CV26" s="193"/>
      <c r="CW26" s="193"/>
      <c r="CX26" s="193"/>
      <c r="CY26" s="112">
        <f t="shared" si="124"/>
        <v>0</v>
      </c>
      <c r="CZ26" s="112">
        <f t="shared" si="125"/>
        <v>0</v>
      </c>
      <c r="DA26" s="112">
        <f t="shared" si="126"/>
        <v>0</v>
      </c>
      <c r="DB26" s="112">
        <f t="shared" si="127"/>
        <v>0</v>
      </c>
      <c r="DC26" s="112">
        <f t="shared" si="128"/>
        <v>0</v>
      </c>
      <c r="DD26" s="112">
        <f t="shared" si="129"/>
        <v>0</v>
      </c>
      <c r="DE26" s="112">
        <f t="shared" si="130"/>
        <v>0</v>
      </c>
      <c r="DF26" s="112">
        <f t="shared" si="131"/>
        <v>0</v>
      </c>
      <c r="DG26" s="112">
        <f t="shared" si="132"/>
        <v>0</v>
      </c>
      <c r="DH26" s="112">
        <f t="shared" si="133"/>
        <v>0</v>
      </c>
      <c r="DI26" s="112">
        <f t="shared" si="134"/>
        <v>0</v>
      </c>
      <c r="DJ26" s="112">
        <f t="shared" si="135"/>
        <v>0</v>
      </c>
      <c r="DK26" s="194"/>
      <c r="DL26" s="194"/>
      <c r="DM26" s="194"/>
      <c r="DN26" s="194"/>
      <c r="DO26" s="194"/>
      <c r="DP26" s="194"/>
      <c r="DQ26" s="194"/>
      <c r="DR26" s="194"/>
      <c r="DS26" s="194"/>
      <c r="DT26" s="194"/>
      <c r="DU26" s="194"/>
      <c r="DV26" s="194"/>
      <c r="DW26" s="112">
        <f t="shared" si="136"/>
        <v>0</v>
      </c>
      <c r="DX26" s="112">
        <f t="shared" si="137"/>
        <v>0</v>
      </c>
      <c r="DY26" s="112">
        <f t="shared" si="138"/>
        <v>0</v>
      </c>
      <c r="DZ26" s="112">
        <f t="shared" si="139"/>
        <v>0</v>
      </c>
      <c r="EA26" s="112">
        <f t="shared" si="140"/>
        <v>0</v>
      </c>
      <c r="EB26" s="112">
        <f t="shared" si="141"/>
        <v>0</v>
      </c>
      <c r="EC26" s="112">
        <f t="shared" si="142"/>
        <v>0</v>
      </c>
      <c r="ED26" s="112">
        <f t="shared" si="143"/>
        <v>0</v>
      </c>
      <c r="EE26" s="112">
        <f t="shared" si="144"/>
        <v>0</v>
      </c>
      <c r="EF26" s="112">
        <f t="shared" si="145"/>
        <v>0</v>
      </c>
      <c r="EG26" s="112">
        <f t="shared" si="146"/>
        <v>0</v>
      </c>
      <c r="EH26" s="112">
        <f t="shared" si="147"/>
        <v>0</v>
      </c>
      <c r="EI26" s="195"/>
      <c r="EJ26" s="195"/>
      <c r="EK26" s="195"/>
      <c r="EL26" s="195"/>
      <c r="EM26" s="195"/>
      <c r="EN26" s="195"/>
      <c r="EO26" s="195"/>
      <c r="EP26" s="195"/>
      <c r="EQ26" s="195"/>
      <c r="ER26" s="195"/>
      <c r="ES26" s="195"/>
      <c r="ET26" s="195"/>
      <c r="EU26" s="196"/>
      <c r="EV26" s="196">
        <f t="shared" si="148"/>
        <v>0</v>
      </c>
      <c r="EW26" s="196">
        <f t="shared" si="149"/>
        <v>0</v>
      </c>
      <c r="EX26" s="196">
        <f t="shared" si="150"/>
        <v>0</v>
      </c>
      <c r="EY26" s="196">
        <f t="shared" si="151"/>
        <v>0</v>
      </c>
      <c r="EZ26" s="196">
        <f t="shared" si="152"/>
        <v>0</v>
      </c>
      <c r="FA26" s="196">
        <f t="shared" si="153"/>
        <v>0</v>
      </c>
      <c r="FB26" s="196">
        <f t="shared" si="154"/>
        <v>0</v>
      </c>
      <c r="FC26" s="196">
        <f t="shared" si="155"/>
        <v>0</v>
      </c>
      <c r="FD26" s="196">
        <f t="shared" si="156"/>
        <v>0</v>
      </c>
      <c r="FE26" s="196">
        <f t="shared" si="157"/>
        <v>0</v>
      </c>
      <c r="FF26" s="196">
        <f t="shared" si="158"/>
        <v>0</v>
      </c>
      <c r="FG26" s="197"/>
      <c r="FH26" s="197">
        <f t="shared" si="159"/>
        <v>0</v>
      </c>
      <c r="FI26" s="197">
        <f t="shared" si="160"/>
        <v>0</v>
      </c>
      <c r="FJ26" s="197">
        <f t="shared" si="161"/>
        <v>0</v>
      </c>
      <c r="FK26" s="197">
        <f t="shared" si="162"/>
        <v>0</v>
      </c>
      <c r="FL26" s="197">
        <f t="shared" si="163"/>
        <v>0</v>
      </c>
      <c r="FM26" s="197">
        <f t="shared" si="164"/>
        <v>0</v>
      </c>
      <c r="FN26" s="197">
        <f t="shared" si="165"/>
        <v>0</v>
      </c>
      <c r="FO26" s="197">
        <f t="shared" si="166"/>
        <v>0</v>
      </c>
      <c r="FP26" s="197">
        <f t="shared" si="167"/>
        <v>0</v>
      </c>
      <c r="FQ26" s="197">
        <f t="shared" si="168"/>
        <v>0</v>
      </c>
      <c r="FR26" s="197">
        <f t="shared" si="169"/>
        <v>0</v>
      </c>
      <c r="FS26" s="195"/>
      <c r="FT26" s="195"/>
      <c r="FU26" s="198"/>
      <c r="FV26" s="198"/>
      <c r="FW26" s="199"/>
      <c r="FX26" s="199"/>
      <c r="FY26" s="196"/>
      <c r="FZ26" s="196"/>
      <c r="GA26" s="127">
        <f t="shared" si="170"/>
        <v>0</v>
      </c>
      <c r="GB26" s="127">
        <f t="shared" si="171"/>
        <v>0</v>
      </c>
      <c r="GC26" s="127">
        <f t="shared" si="172"/>
        <v>0</v>
      </c>
      <c r="GD26" s="127">
        <f t="shared" si="173"/>
        <v>0</v>
      </c>
      <c r="GE26" s="127">
        <f t="shared" si="174"/>
        <v>0</v>
      </c>
      <c r="GF26" s="127">
        <f t="shared" si="175"/>
        <v>0</v>
      </c>
      <c r="GG26" s="127">
        <f t="shared" si="176"/>
        <v>0</v>
      </c>
      <c r="GH26" s="127">
        <f t="shared" si="177"/>
        <v>0</v>
      </c>
      <c r="GI26" s="127">
        <f t="shared" si="178"/>
        <v>0</v>
      </c>
      <c r="GJ26" s="127">
        <f t="shared" si="179"/>
        <v>0</v>
      </c>
      <c r="GK26" s="127">
        <f t="shared" si="180"/>
        <v>0</v>
      </c>
      <c r="GL26" s="127">
        <f t="shared" si="181"/>
        <v>0</v>
      </c>
      <c r="GM26" s="127">
        <f t="shared" si="182"/>
        <v>0</v>
      </c>
      <c r="GN26" s="127">
        <f t="shared" si="183"/>
        <v>0</v>
      </c>
      <c r="GO26" s="127">
        <f t="shared" si="184"/>
        <v>0</v>
      </c>
      <c r="GP26" s="127">
        <f t="shared" si="185"/>
        <v>0</v>
      </c>
      <c r="GQ26" s="127">
        <f t="shared" si="186"/>
        <v>0</v>
      </c>
      <c r="GR26" s="127">
        <f t="shared" si="187"/>
        <v>0</v>
      </c>
      <c r="GS26" s="127">
        <f t="shared" si="188"/>
        <v>0</v>
      </c>
      <c r="GT26" s="127">
        <f t="shared" si="189"/>
        <v>0</v>
      </c>
      <c r="GU26" s="127">
        <f t="shared" si="190"/>
        <v>0</v>
      </c>
      <c r="GV26" s="127">
        <f t="shared" si="191"/>
        <v>0</v>
      </c>
      <c r="GW26" s="127">
        <f t="shared" si="192"/>
        <v>0</v>
      </c>
      <c r="GX26" s="127">
        <f t="shared" si="193"/>
        <v>0</v>
      </c>
      <c r="GY26" s="127">
        <f t="shared" si="194"/>
        <v>0</v>
      </c>
      <c r="GZ26" s="127">
        <f t="shared" si="195"/>
        <v>0</v>
      </c>
      <c r="HA26" s="127">
        <f t="shared" si="196"/>
        <v>0</v>
      </c>
      <c r="HB26" s="127">
        <f t="shared" si="197"/>
        <v>0</v>
      </c>
      <c r="HC26" s="127">
        <f t="shared" si="198"/>
        <v>0</v>
      </c>
      <c r="HD26" s="127">
        <f t="shared" si="199"/>
        <v>0</v>
      </c>
      <c r="HE26" s="127">
        <f t="shared" si="200"/>
        <v>0</v>
      </c>
      <c r="HF26" s="127">
        <f t="shared" si="201"/>
        <v>0</v>
      </c>
      <c r="HG26" s="127">
        <f t="shared" si="202"/>
        <v>0</v>
      </c>
      <c r="HH26" s="127">
        <f t="shared" si="203"/>
        <v>0</v>
      </c>
      <c r="HI26" s="127">
        <f t="shared" si="204"/>
        <v>0</v>
      </c>
      <c r="HJ26" s="127">
        <f t="shared" si="205"/>
        <v>0</v>
      </c>
      <c r="HK26" s="127">
        <f t="shared" si="206"/>
        <v>0</v>
      </c>
      <c r="HL26" s="127">
        <f t="shared" si="207"/>
        <v>0</v>
      </c>
      <c r="HM26" s="127">
        <f t="shared" si="208"/>
        <v>0</v>
      </c>
      <c r="HN26" s="127">
        <f t="shared" si="209"/>
        <v>0</v>
      </c>
      <c r="HO26" s="127">
        <f t="shared" si="210"/>
        <v>0</v>
      </c>
      <c r="HP26" s="127">
        <f t="shared" si="211"/>
        <v>0</v>
      </c>
      <c r="HQ26" s="127">
        <f t="shared" si="212"/>
        <v>0</v>
      </c>
      <c r="HR26" s="127">
        <f t="shared" si="213"/>
        <v>0</v>
      </c>
      <c r="HS26" s="127">
        <f t="shared" si="214"/>
        <v>0</v>
      </c>
      <c r="HT26" s="127">
        <f t="shared" si="215"/>
        <v>0</v>
      </c>
      <c r="HU26" s="127">
        <f t="shared" si="216"/>
        <v>0</v>
      </c>
      <c r="HV26" s="127">
        <f t="shared" si="217"/>
        <v>0</v>
      </c>
      <c r="HW26" s="127">
        <f t="shared" si="218"/>
        <v>0</v>
      </c>
      <c r="HX26" s="127">
        <f t="shared" si="219"/>
        <v>0</v>
      </c>
      <c r="HY26" s="127">
        <f t="shared" si="220"/>
        <v>0</v>
      </c>
      <c r="HZ26" s="127">
        <f t="shared" si="221"/>
        <v>0</v>
      </c>
      <c r="IA26" s="127">
        <f t="shared" si="222"/>
        <v>0</v>
      </c>
      <c r="IB26" s="127">
        <f t="shared" si="223"/>
        <v>0</v>
      </c>
      <c r="IC26" s="127">
        <f t="shared" si="224"/>
        <v>0</v>
      </c>
      <c r="ID26" s="127">
        <f t="shared" si="225"/>
        <v>0</v>
      </c>
      <c r="IE26" s="127">
        <f t="shared" si="226"/>
        <v>0</v>
      </c>
      <c r="IF26" s="127">
        <f t="shared" si="227"/>
        <v>0</v>
      </c>
      <c r="IG26" s="127">
        <f t="shared" si="228"/>
        <v>0</v>
      </c>
      <c r="IH26" s="127">
        <f t="shared" si="229"/>
        <v>0</v>
      </c>
      <c r="II26" s="127">
        <f t="shared" si="230"/>
        <v>0</v>
      </c>
      <c r="IJ26" s="127">
        <f t="shared" si="231"/>
        <v>0</v>
      </c>
      <c r="IK26" s="127">
        <f t="shared" si="232"/>
        <v>0</v>
      </c>
      <c r="IL26" s="127">
        <f t="shared" si="233"/>
        <v>0</v>
      </c>
      <c r="IM26" s="127">
        <f t="shared" si="234"/>
        <v>0</v>
      </c>
      <c r="IN26" s="127">
        <f t="shared" si="235"/>
        <v>0</v>
      </c>
      <c r="IO26" s="127">
        <f t="shared" si="236"/>
        <v>0</v>
      </c>
      <c r="IP26" s="127">
        <f t="shared" si="237"/>
        <v>0</v>
      </c>
      <c r="IQ26" s="127">
        <f t="shared" si="238"/>
        <v>0</v>
      </c>
      <c r="IR26" s="127">
        <f t="shared" si="239"/>
        <v>0</v>
      </c>
      <c r="IS26" s="127">
        <f t="shared" si="240"/>
        <v>0</v>
      </c>
      <c r="IT26" s="127">
        <f t="shared" si="241"/>
        <v>0</v>
      </c>
      <c r="IU26" s="127">
        <f t="shared" si="242"/>
        <v>0</v>
      </c>
      <c r="IV26" s="1">
        <f>IFERROR(IF($BX26&gt;=1,SUMIFS(ARR!K$8:K$607,ARR!$I$8:$I$607,$BZ26),0),0)</f>
        <v>0</v>
      </c>
      <c r="IW26" s="1">
        <f>IFERROR(IF($BX26&gt;=1,SUMIFS(ARR!L$8:L$607,ARR!$I$8:$I$607,$BZ26),0),0)</f>
        <v>0</v>
      </c>
      <c r="IX26" s="1">
        <f>IFERROR(IF($BX26&gt;=1,SUMIFS(ARR!M$8:M$607,ARR!$I$8:$I$607,$BZ26),0),0)</f>
        <v>0</v>
      </c>
      <c r="IY26" s="1">
        <f>IFERROR(IF($BX26&gt;=1,SUMIFS(ARR!N$8:N$607,ARR!$I$8:$I$607,$BZ26),0),0)</f>
        <v>0</v>
      </c>
      <c r="IZ26" s="1">
        <f t="shared" si="243"/>
        <v>0</v>
      </c>
    </row>
    <row r="27" spans="1:260" ht="18" customHeight="1" x14ac:dyDescent="0.25">
      <c r="A27" s="1">
        <f>IFERROR(IF(BX27&gt;=1,VLOOKUP(EMP!Y25,EMP!$B$2:$E$3,4,0),0),0)</f>
        <v>0</v>
      </c>
      <c r="B27" s="1">
        <f>IFERROR(IF(BX27&gt;=1,VLOOKUP(EMP!Z25,EMP!$D$2:$E$3,2,0),0),0)</f>
        <v>0</v>
      </c>
      <c r="C27" s="1">
        <f>IFERROR(IF(BX27&gt;=1,VLOOKUP(EMP!AC25,EMP!$B$6:$C$17,2,0),0),0)</f>
        <v>0</v>
      </c>
      <c r="D27" s="1">
        <f>IFERROR(IF(BX27&gt;=1,VLOOKUP(EMP!AA25,EMP!$E$6:$M$29,9,0),0),0)</f>
        <v>0</v>
      </c>
      <c r="E27" s="1">
        <f>IFERROR(IF(BX27&gt;=1,(IF(EMP!AE25&gt;=1,VLOOKUP(EMP!AF25,EMP!$B$6:$C$17,2,0),0)),0),0)</f>
        <v>0</v>
      </c>
      <c r="F27" s="1">
        <f>IFERROR(IF(BX27&gt;=1,(IF(EMP!AG25=EMP!$F$3,(IF(EMP!AH25&gt;=1,EMP!AH25,0)),0)),0),0)</f>
        <v>0</v>
      </c>
      <c r="G27" s="1">
        <f>IFERROR(IF(BX27&gt;=1,(IF(EMP!AI25=EMP!$F$3,VLOOKUP(EMP!AJ25,EMP!$B$6:$C$17,2,0),0)),0),0)</f>
        <v>0</v>
      </c>
      <c r="H27" s="1">
        <f>IFERROR(IF(BX27&gt;=1,(IF(EMP!AK25=EMP!$F$3,EMP!#REF!,0)),0),0)</f>
        <v>0</v>
      </c>
      <c r="I27" s="1">
        <f>IFERROR(IF(BX27&gt;=1,(IF(EMP!AM25="YES",1,2)),0),0)</f>
        <v>0</v>
      </c>
      <c r="J27" s="1">
        <f>IFERROR(IF(BX27&gt;=1,(IF(I27=1,31,IF(I27=2,(IF(D27&gt;=5,VLOOKUP(EMP!AL25,EMP!$H$1:$K$5,4,0),IF(D27&gt;=1,31,0))),0))),0),0)</f>
        <v>0</v>
      </c>
      <c r="K27" s="1">
        <f>EMP!AB25</f>
        <v>0</v>
      </c>
      <c r="L27" s="1">
        <f>EMP!AD25</f>
        <v>0</v>
      </c>
      <c r="M27" s="1">
        <f>EMP!AE25</f>
        <v>0</v>
      </c>
      <c r="N27" s="1">
        <f t="shared" si="76"/>
        <v>0</v>
      </c>
      <c r="O27" s="1">
        <f t="shared" si="77"/>
        <v>0</v>
      </c>
      <c r="P27" s="1">
        <f t="shared" si="78"/>
        <v>0</v>
      </c>
      <c r="Q27" s="1">
        <f t="shared" si="79"/>
        <v>0</v>
      </c>
      <c r="R27" s="1">
        <f t="shared" si="80"/>
        <v>0</v>
      </c>
      <c r="S27" s="1">
        <f t="shared" si="81"/>
        <v>0</v>
      </c>
      <c r="T27" s="1">
        <f t="shared" si="82"/>
        <v>0</v>
      </c>
      <c r="U27" s="1">
        <f t="shared" si="83"/>
        <v>0</v>
      </c>
      <c r="V27" s="1">
        <f t="shared" si="84"/>
        <v>0</v>
      </c>
      <c r="W27" s="1">
        <f t="shared" si="85"/>
        <v>0</v>
      </c>
      <c r="X27" s="1">
        <f t="shared" si="86"/>
        <v>0</v>
      </c>
      <c r="Y27" s="1">
        <f t="shared" si="87"/>
        <v>0</v>
      </c>
      <c r="Z27" s="1">
        <f t="shared" si="88"/>
        <v>0</v>
      </c>
      <c r="AA27" s="1">
        <f t="shared" si="89"/>
        <v>0</v>
      </c>
      <c r="AB27" s="1">
        <f t="shared" si="90"/>
        <v>0</v>
      </c>
      <c r="AC27" s="1">
        <f t="shared" si="91"/>
        <v>0</v>
      </c>
      <c r="AD27" s="1">
        <f t="shared" si="92"/>
        <v>0</v>
      </c>
      <c r="AE27" s="1">
        <f t="shared" si="93"/>
        <v>0</v>
      </c>
      <c r="AF27" s="1">
        <f t="shared" si="94"/>
        <v>0</v>
      </c>
      <c r="AG27" s="1">
        <f t="shared" si="95"/>
        <v>0</v>
      </c>
      <c r="AH27" s="1">
        <f t="shared" si="96"/>
        <v>0</v>
      </c>
      <c r="AI27" s="1">
        <f t="shared" si="97"/>
        <v>0</v>
      </c>
      <c r="AJ27" s="1">
        <f t="shared" si="98"/>
        <v>0</v>
      </c>
      <c r="AK27" s="1">
        <f t="shared" si="99"/>
        <v>0</v>
      </c>
      <c r="AL27" s="1">
        <f t="shared" si="100"/>
        <v>0</v>
      </c>
      <c r="AM27" s="1">
        <f t="shared" si="101"/>
        <v>0</v>
      </c>
      <c r="AN27" s="1">
        <f t="shared" si="102"/>
        <v>0</v>
      </c>
      <c r="AO27" s="1">
        <f t="shared" si="103"/>
        <v>0</v>
      </c>
      <c r="AP27" s="1">
        <f t="shared" si="104"/>
        <v>0</v>
      </c>
      <c r="AQ27" s="1">
        <f t="shared" si="105"/>
        <v>0</v>
      </c>
      <c r="AR27" s="1">
        <f t="shared" si="106"/>
        <v>0</v>
      </c>
      <c r="AS27" s="1">
        <f t="shared" si="107"/>
        <v>0</v>
      </c>
      <c r="AT27" s="1">
        <f t="shared" si="108"/>
        <v>0</v>
      </c>
      <c r="AU27" s="1">
        <f t="shared" si="109"/>
        <v>0</v>
      </c>
      <c r="AV27" s="1">
        <f t="shared" si="110"/>
        <v>0</v>
      </c>
      <c r="AW27" s="1">
        <f t="shared" si="111"/>
        <v>0</v>
      </c>
      <c r="AX27" s="1">
        <f>LARGE($O$8:P27,1)</f>
        <v>0</v>
      </c>
      <c r="AY27" s="1">
        <f>LARGE($O$8:Q27,1)</f>
        <v>0</v>
      </c>
      <c r="AZ27" s="1">
        <f>LARGE($O$8:R27,1)</f>
        <v>0</v>
      </c>
      <c r="BA27" s="1">
        <f>LARGE($O$8:S27,1)</f>
        <v>0</v>
      </c>
      <c r="BB27" s="1">
        <f>LARGE($O$8:T27,1)</f>
        <v>0</v>
      </c>
      <c r="BC27" s="1">
        <f>LARGE($O$8:U27,1)</f>
        <v>0</v>
      </c>
      <c r="BD27" s="1">
        <f>LARGE($O$8:V27,1)</f>
        <v>0</v>
      </c>
      <c r="BE27" s="1">
        <f>LARGE($O$8:W27,1)</f>
        <v>0</v>
      </c>
      <c r="BF27" s="1">
        <f>LARGE($O$8:X27,1)</f>
        <v>0</v>
      </c>
      <c r="BG27" s="1">
        <f>LARGE($O$8:Y27,1)</f>
        <v>0</v>
      </c>
      <c r="BH27" s="1">
        <f>IFERROR(IF(BX27&gt;=1,(IF(EMP!AM25="YES",1,2)),0),0)</f>
        <v>0</v>
      </c>
      <c r="BI27" s="1">
        <f>IFERROR(IF(BX27&gt;=1,(IF(BH27=1,1,IF(BH27=2,VLOOKUP(EMP!AL25,EMP!$H$2:$K$4,4,0),0))),0),0)</f>
        <v>0</v>
      </c>
      <c r="BJ27" s="1">
        <f>IFERROR(IF(BX27&gt;=1,VLOOKUP(EMP!AL25,EMP!$H$1:$K$5,2,0),0),0)</f>
        <v>0</v>
      </c>
      <c r="BK27" s="1">
        <f>IFERROR(IF(BX27&gt;=1,VLOOKUP(EMP!AL25,EMP!$H$1:$K$5,3,0),0),0)</f>
        <v>0</v>
      </c>
      <c r="BX27" s="165">
        <f>EMP!O25</f>
        <v>0</v>
      </c>
      <c r="BY27" s="166">
        <f>EMP!P25</f>
        <v>0</v>
      </c>
      <c r="BZ27" s="165">
        <f>EMP!Q25</f>
        <v>0</v>
      </c>
      <c r="CA27" s="185">
        <f t="shared" si="112"/>
        <v>0</v>
      </c>
      <c r="CB27" s="185">
        <f t="shared" si="113"/>
        <v>0</v>
      </c>
      <c r="CC27" s="185">
        <f t="shared" si="114"/>
        <v>0</v>
      </c>
      <c r="CD27" s="185">
        <f t="shared" si="115"/>
        <v>0</v>
      </c>
      <c r="CE27" s="185">
        <f t="shared" si="116"/>
        <v>0</v>
      </c>
      <c r="CF27" s="185">
        <f t="shared" si="117"/>
        <v>0</v>
      </c>
      <c r="CG27" s="185">
        <f t="shared" si="118"/>
        <v>0</v>
      </c>
      <c r="CH27" s="185">
        <f t="shared" si="119"/>
        <v>0</v>
      </c>
      <c r="CI27" s="185">
        <f t="shared" si="120"/>
        <v>0</v>
      </c>
      <c r="CJ27" s="185">
        <f t="shared" si="121"/>
        <v>0</v>
      </c>
      <c r="CK27" s="185">
        <f t="shared" si="122"/>
        <v>0</v>
      </c>
      <c r="CL27" s="185">
        <f t="shared" si="123"/>
        <v>0</v>
      </c>
      <c r="CM27" s="193"/>
      <c r="CN27" s="193"/>
      <c r="CO27" s="193"/>
      <c r="CP27" s="193"/>
      <c r="CQ27" s="193"/>
      <c r="CR27" s="193"/>
      <c r="CS27" s="193"/>
      <c r="CT27" s="193"/>
      <c r="CU27" s="193"/>
      <c r="CV27" s="193"/>
      <c r="CW27" s="193"/>
      <c r="CX27" s="193"/>
      <c r="CY27" s="112">
        <f t="shared" si="124"/>
        <v>0</v>
      </c>
      <c r="CZ27" s="112">
        <f t="shared" si="125"/>
        <v>0</v>
      </c>
      <c r="DA27" s="112">
        <f t="shared" si="126"/>
        <v>0</v>
      </c>
      <c r="DB27" s="112">
        <f t="shared" si="127"/>
        <v>0</v>
      </c>
      <c r="DC27" s="112">
        <f t="shared" si="128"/>
        <v>0</v>
      </c>
      <c r="DD27" s="112">
        <f t="shared" si="129"/>
        <v>0</v>
      </c>
      <c r="DE27" s="112">
        <f t="shared" si="130"/>
        <v>0</v>
      </c>
      <c r="DF27" s="112">
        <f t="shared" si="131"/>
        <v>0</v>
      </c>
      <c r="DG27" s="112">
        <f t="shared" si="132"/>
        <v>0</v>
      </c>
      <c r="DH27" s="112">
        <f t="shared" si="133"/>
        <v>0</v>
      </c>
      <c r="DI27" s="112">
        <f t="shared" si="134"/>
        <v>0</v>
      </c>
      <c r="DJ27" s="112">
        <f t="shared" si="135"/>
        <v>0</v>
      </c>
      <c r="DK27" s="194"/>
      <c r="DL27" s="194"/>
      <c r="DM27" s="194"/>
      <c r="DN27" s="194"/>
      <c r="DO27" s="194"/>
      <c r="DP27" s="194"/>
      <c r="DQ27" s="194"/>
      <c r="DR27" s="194"/>
      <c r="DS27" s="194"/>
      <c r="DT27" s="194"/>
      <c r="DU27" s="194"/>
      <c r="DV27" s="194"/>
      <c r="DW27" s="112">
        <f t="shared" si="136"/>
        <v>0</v>
      </c>
      <c r="DX27" s="112">
        <f t="shared" si="137"/>
        <v>0</v>
      </c>
      <c r="DY27" s="112">
        <f t="shared" si="138"/>
        <v>0</v>
      </c>
      <c r="DZ27" s="112">
        <f t="shared" si="139"/>
        <v>0</v>
      </c>
      <c r="EA27" s="112">
        <f t="shared" si="140"/>
        <v>0</v>
      </c>
      <c r="EB27" s="112">
        <f t="shared" si="141"/>
        <v>0</v>
      </c>
      <c r="EC27" s="112">
        <f t="shared" si="142"/>
        <v>0</v>
      </c>
      <c r="ED27" s="112">
        <f t="shared" si="143"/>
        <v>0</v>
      </c>
      <c r="EE27" s="112">
        <f t="shared" si="144"/>
        <v>0</v>
      </c>
      <c r="EF27" s="112">
        <f t="shared" si="145"/>
        <v>0</v>
      </c>
      <c r="EG27" s="112">
        <f t="shared" si="146"/>
        <v>0</v>
      </c>
      <c r="EH27" s="112">
        <f t="shared" si="147"/>
        <v>0</v>
      </c>
      <c r="EI27" s="195"/>
      <c r="EJ27" s="195"/>
      <c r="EK27" s="195"/>
      <c r="EL27" s="195"/>
      <c r="EM27" s="195"/>
      <c r="EN27" s="195"/>
      <c r="EO27" s="195"/>
      <c r="EP27" s="195"/>
      <c r="EQ27" s="195"/>
      <c r="ER27" s="195"/>
      <c r="ES27" s="195"/>
      <c r="ET27" s="195"/>
      <c r="EU27" s="196"/>
      <c r="EV27" s="196">
        <f t="shared" si="148"/>
        <v>0</v>
      </c>
      <c r="EW27" s="196">
        <f t="shared" si="149"/>
        <v>0</v>
      </c>
      <c r="EX27" s="196">
        <f t="shared" si="150"/>
        <v>0</v>
      </c>
      <c r="EY27" s="196">
        <f t="shared" si="151"/>
        <v>0</v>
      </c>
      <c r="EZ27" s="196">
        <f t="shared" si="152"/>
        <v>0</v>
      </c>
      <c r="FA27" s="196">
        <f t="shared" si="153"/>
        <v>0</v>
      </c>
      <c r="FB27" s="196">
        <f t="shared" si="154"/>
        <v>0</v>
      </c>
      <c r="FC27" s="196">
        <f t="shared" si="155"/>
        <v>0</v>
      </c>
      <c r="FD27" s="196">
        <f t="shared" si="156"/>
        <v>0</v>
      </c>
      <c r="FE27" s="196">
        <f t="shared" si="157"/>
        <v>0</v>
      </c>
      <c r="FF27" s="196">
        <f t="shared" si="158"/>
        <v>0</v>
      </c>
      <c r="FG27" s="197"/>
      <c r="FH27" s="197">
        <f t="shared" si="159"/>
        <v>0</v>
      </c>
      <c r="FI27" s="197">
        <f t="shared" si="160"/>
        <v>0</v>
      </c>
      <c r="FJ27" s="197">
        <f t="shared" si="161"/>
        <v>0</v>
      </c>
      <c r="FK27" s="197">
        <f t="shared" si="162"/>
        <v>0</v>
      </c>
      <c r="FL27" s="197">
        <f t="shared" si="163"/>
        <v>0</v>
      </c>
      <c r="FM27" s="197">
        <f t="shared" si="164"/>
        <v>0</v>
      </c>
      <c r="FN27" s="197">
        <f t="shared" si="165"/>
        <v>0</v>
      </c>
      <c r="FO27" s="197">
        <f t="shared" si="166"/>
        <v>0</v>
      </c>
      <c r="FP27" s="197">
        <f t="shared" si="167"/>
        <v>0</v>
      </c>
      <c r="FQ27" s="197">
        <f t="shared" si="168"/>
        <v>0</v>
      </c>
      <c r="FR27" s="197">
        <f t="shared" si="169"/>
        <v>0</v>
      </c>
      <c r="FS27" s="195"/>
      <c r="FT27" s="195"/>
      <c r="FU27" s="198"/>
      <c r="FV27" s="198"/>
      <c r="FW27" s="199"/>
      <c r="FX27" s="199"/>
      <c r="FY27" s="196"/>
      <c r="FZ27" s="196"/>
      <c r="GA27" s="127">
        <f t="shared" si="170"/>
        <v>0</v>
      </c>
      <c r="GB27" s="127">
        <f t="shared" si="171"/>
        <v>0</v>
      </c>
      <c r="GC27" s="127">
        <f t="shared" si="172"/>
        <v>0</v>
      </c>
      <c r="GD27" s="127">
        <f t="shared" si="173"/>
        <v>0</v>
      </c>
      <c r="GE27" s="127">
        <f t="shared" si="174"/>
        <v>0</v>
      </c>
      <c r="GF27" s="127">
        <f t="shared" si="175"/>
        <v>0</v>
      </c>
      <c r="GG27" s="127">
        <f t="shared" si="176"/>
        <v>0</v>
      </c>
      <c r="GH27" s="127">
        <f t="shared" si="177"/>
        <v>0</v>
      </c>
      <c r="GI27" s="127">
        <f t="shared" si="178"/>
        <v>0</v>
      </c>
      <c r="GJ27" s="127">
        <f t="shared" si="179"/>
        <v>0</v>
      </c>
      <c r="GK27" s="127">
        <f t="shared" si="180"/>
        <v>0</v>
      </c>
      <c r="GL27" s="127">
        <f t="shared" si="181"/>
        <v>0</v>
      </c>
      <c r="GM27" s="127">
        <f t="shared" si="182"/>
        <v>0</v>
      </c>
      <c r="GN27" s="127">
        <f t="shared" si="183"/>
        <v>0</v>
      </c>
      <c r="GO27" s="127">
        <f t="shared" si="184"/>
        <v>0</v>
      </c>
      <c r="GP27" s="127">
        <f t="shared" si="185"/>
        <v>0</v>
      </c>
      <c r="GQ27" s="127">
        <f t="shared" si="186"/>
        <v>0</v>
      </c>
      <c r="GR27" s="127">
        <f t="shared" si="187"/>
        <v>0</v>
      </c>
      <c r="GS27" s="127">
        <f t="shared" si="188"/>
        <v>0</v>
      </c>
      <c r="GT27" s="127">
        <f t="shared" si="189"/>
        <v>0</v>
      </c>
      <c r="GU27" s="127">
        <f t="shared" si="190"/>
        <v>0</v>
      </c>
      <c r="GV27" s="127">
        <f t="shared" si="191"/>
        <v>0</v>
      </c>
      <c r="GW27" s="127">
        <f t="shared" si="192"/>
        <v>0</v>
      </c>
      <c r="GX27" s="127">
        <f t="shared" si="193"/>
        <v>0</v>
      </c>
      <c r="GY27" s="127">
        <f t="shared" si="194"/>
        <v>0</v>
      </c>
      <c r="GZ27" s="127">
        <f t="shared" si="195"/>
        <v>0</v>
      </c>
      <c r="HA27" s="127">
        <f t="shared" si="196"/>
        <v>0</v>
      </c>
      <c r="HB27" s="127">
        <f t="shared" si="197"/>
        <v>0</v>
      </c>
      <c r="HC27" s="127">
        <f t="shared" si="198"/>
        <v>0</v>
      </c>
      <c r="HD27" s="127">
        <f t="shared" si="199"/>
        <v>0</v>
      </c>
      <c r="HE27" s="127">
        <f t="shared" si="200"/>
        <v>0</v>
      </c>
      <c r="HF27" s="127">
        <f t="shared" si="201"/>
        <v>0</v>
      </c>
      <c r="HG27" s="127">
        <f t="shared" si="202"/>
        <v>0</v>
      </c>
      <c r="HH27" s="127">
        <f t="shared" si="203"/>
        <v>0</v>
      </c>
      <c r="HI27" s="127">
        <f t="shared" si="204"/>
        <v>0</v>
      </c>
      <c r="HJ27" s="127">
        <f t="shared" si="205"/>
        <v>0</v>
      </c>
      <c r="HK27" s="127">
        <f t="shared" si="206"/>
        <v>0</v>
      </c>
      <c r="HL27" s="127">
        <f t="shared" si="207"/>
        <v>0</v>
      </c>
      <c r="HM27" s="127">
        <f t="shared" si="208"/>
        <v>0</v>
      </c>
      <c r="HN27" s="127">
        <f t="shared" si="209"/>
        <v>0</v>
      </c>
      <c r="HO27" s="127">
        <f t="shared" si="210"/>
        <v>0</v>
      </c>
      <c r="HP27" s="127">
        <f t="shared" si="211"/>
        <v>0</v>
      </c>
      <c r="HQ27" s="127">
        <f t="shared" si="212"/>
        <v>0</v>
      </c>
      <c r="HR27" s="127">
        <f t="shared" si="213"/>
        <v>0</v>
      </c>
      <c r="HS27" s="127">
        <f t="shared" si="214"/>
        <v>0</v>
      </c>
      <c r="HT27" s="127">
        <f t="shared" si="215"/>
        <v>0</v>
      </c>
      <c r="HU27" s="127">
        <f t="shared" si="216"/>
        <v>0</v>
      </c>
      <c r="HV27" s="127">
        <f t="shared" si="217"/>
        <v>0</v>
      </c>
      <c r="HW27" s="127">
        <f t="shared" si="218"/>
        <v>0</v>
      </c>
      <c r="HX27" s="127">
        <f t="shared" si="219"/>
        <v>0</v>
      </c>
      <c r="HY27" s="127">
        <f t="shared" si="220"/>
        <v>0</v>
      </c>
      <c r="HZ27" s="127">
        <f t="shared" si="221"/>
        <v>0</v>
      </c>
      <c r="IA27" s="127">
        <f t="shared" si="222"/>
        <v>0</v>
      </c>
      <c r="IB27" s="127">
        <f t="shared" si="223"/>
        <v>0</v>
      </c>
      <c r="IC27" s="127">
        <f t="shared" si="224"/>
        <v>0</v>
      </c>
      <c r="ID27" s="127">
        <f t="shared" si="225"/>
        <v>0</v>
      </c>
      <c r="IE27" s="127">
        <f t="shared" si="226"/>
        <v>0</v>
      </c>
      <c r="IF27" s="127">
        <f t="shared" si="227"/>
        <v>0</v>
      </c>
      <c r="IG27" s="127">
        <f t="shared" si="228"/>
        <v>0</v>
      </c>
      <c r="IH27" s="127">
        <f t="shared" si="229"/>
        <v>0</v>
      </c>
      <c r="II27" s="127">
        <f t="shared" si="230"/>
        <v>0</v>
      </c>
      <c r="IJ27" s="127">
        <f t="shared" si="231"/>
        <v>0</v>
      </c>
      <c r="IK27" s="127">
        <f t="shared" si="232"/>
        <v>0</v>
      </c>
      <c r="IL27" s="127">
        <f t="shared" si="233"/>
        <v>0</v>
      </c>
      <c r="IM27" s="127">
        <f t="shared" si="234"/>
        <v>0</v>
      </c>
      <c r="IN27" s="127">
        <f t="shared" si="235"/>
        <v>0</v>
      </c>
      <c r="IO27" s="127">
        <f t="shared" si="236"/>
        <v>0</v>
      </c>
      <c r="IP27" s="127">
        <f t="shared" si="237"/>
        <v>0</v>
      </c>
      <c r="IQ27" s="127">
        <f t="shared" si="238"/>
        <v>0</v>
      </c>
      <c r="IR27" s="127">
        <f t="shared" si="239"/>
        <v>0</v>
      </c>
      <c r="IS27" s="127">
        <f t="shared" si="240"/>
        <v>0</v>
      </c>
      <c r="IT27" s="127">
        <f t="shared" si="241"/>
        <v>0</v>
      </c>
      <c r="IU27" s="127">
        <f t="shared" si="242"/>
        <v>0</v>
      </c>
      <c r="IV27" s="1">
        <f>IFERROR(IF($BX27&gt;=1,SUMIFS(ARR!K$8:K$607,ARR!$I$8:$I$607,$BZ27),0),0)</f>
        <v>0</v>
      </c>
      <c r="IW27" s="1">
        <f>IFERROR(IF($BX27&gt;=1,SUMIFS(ARR!L$8:L$607,ARR!$I$8:$I$607,$BZ27),0),0)</f>
        <v>0</v>
      </c>
      <c r="IX27" s="1">
        <f>IFERROR(IF($BX27&gt;=1,SUMIFS(ARR!M$8:M$607,ARR!$I$8:$I$607,$BZ27),0),0)</f>
        <v>0</v>
      </c>
      <c r="IY27" s="1">
        <f>IFERROR(IF($BX27&gt;=1,SUMIFS(ARR!N$8:N$607,ARR!$I$8:$I$607,$BZ27),0),0)</f>
        <v>0</v>
      </c>
      <c r="IZ27" s="1">
        <f t="shared" si="243"/>
        <v>0</v>
      </c>
    </row>
    <row r="28" spans="1:260" ht="18" customHeight="1" x14ac:dyDescent="0.25">
      <c r="A28" s="1">
        <f>IFERROR(IF(BX28&gt;=1,VLOOKUP(EMP!Y26,EMP!$B$2:$E$3,4,0),0),0)</f>
        <v>0</v>
      </c>
      <c r="B28" s="1">
        <f>IFERROR(IF(BX28&gt;=1,VLOOKUP(EMP!Z26,EMP!$D$2:$E$3,2,0),0),0)</f>
        <v>0</v>
      </c>
      <c r="C28" s="1">
        <f>IFERROR(IF(BX28&gt;=1,VLOOKUP(EMP!AC26,EMP!$B$6:$C$17,2,0),0),0)</f>
        <v>0</v>
      </c>
      <c r="D28" s="1">
        <f>IFERROR(IF(BX28&gt;=1,VLOOKUP(EMP!AA26,EMP!$E$6:$M$29,9,0),0),0)</f>
        <v>0</v>
      </c>
      <c r="E28" s="1">
        <f>IFERROR(IF(BX28&gt;=1,(IF(EMP!AE26&gt;=1,VLOOKUP(EMP!AF26,EMP!$B$6:$C$17,2,0),0)),0),0)</f>
        <v>0</v>
      </c>
      <c r="F28" s="1">
        <f>IFERROR(IF(BX28&gt;=1,(IF(EMP!AG26=EMP!$F$3,(IF(EMP!AH26&gt;=1,EMP!AH26,0)),0)),0),0)</f>
        <v>0</v>
      </c>
      <c r="G28" s="1">
        <f>IFERROR(IF(BX28&gt;=1,(IF(EMP!AI26=EMP!$F$3,VLOOKUP(EMP!AJ26,EMP!$B$6:$C$17,2,0),0)),0),0)</f>
        <v>0</v>
      </c>
      <c r="H28" s="1">
        <f>IFERROR(IF(BX28&gt;=1,(IF(EMP!AK26=EMP!$F$3,EMP!#REF!,0)),0),0)</f>
        <v>0</v>
      </c>
      <c r="I28" s="1">
        <f>IFERROR(IF(BX28&gt;=1,(IF(EMP!AM26="YES",1,2)),0),0)</f>
        <v>0</v>
      </c>
      <c r="J28" s="1">
        <f>IFERROR(IF(BX28&gt;=1,(IF(I28=1,31,IF(I28=2,(IF(D28&gt;=5,VLOOKUP(EMP!AL26,EMP!$H$1:$K$5,4,0),IF(D28&gt;=1,31,0))),0))),0),0)</f>
        <v>0</v>
      </c>
      <c r="K28" s="1">
        <f>EMP!AB26</f>
        <v>0</v>
      </c>
      <c r="L28" s="1">
        <f>EMP!AD26</f>
        <v>0</v>
      </c>
      <c r="M28" s="1">
        <f>EMP!AE26</f>
        <v>0</v>
      </c>
      <c r="N28" s="1">
        <f t="shared" si="76"/>
        <v>0</v>
      </c>
      <c r="O28" s="1">
        <f t="shared" si="77"/>
        <v>0</v>
      </c>
      <c r="P28" s="1">
        <f t="shared" si="78"/>
        <v>0</v>
      </c>
      <c r="Q28" s="1">
        <f t="shared" si="79"/>
        <v>0</v>
      </c>
      <c r="R28" s="1">
        <f t="shared" si="80"/>
        <v>0</v>
      </c>
      <c r="S28" s="1">
        <f t="shared" si="81"/>
        <v>0</v>
      </c>
      <c r="T28" s="1">
        <f t="shared" si="82"/>
        <v>0</v>
      </c>
      <c r="U28" s="1">
        <f t="shared" si="83"/>
        <v>0</v>
      </c>
      <c r="V28" s="1">
        <f t="shared" si="84"/>
        <v>0</v>
      </c>
      <c r="W28" s="1">
        <f t="shared" si="85"/>
        <v>0</v>
      </c>
      <c r="X28" s="1">
        <f t="shared" si="86"/>
        <v>0</v>
      </c>
      <c r="Y28" s="1">
        <f t="shared" si="87"/>
        <v>0</v>
      </c>
      <c r="Z28" s="1">
        <f t="shared" si="88"/>
        <v>0</v>
      </c>
      <c r="AA28" s="1">
        <f t="shared" si="89"/>
        <v>0</v>
      </c>
      <c r="AB28" s="1">
        <f t="shared" si="90"/>
        <v>0</v>
      </c>
      <c r="AC28" s="1">
        <f t="shared" si="91"/>
        <v>0</v>
      </c>
      <c r="AD28" s="1">
        <f t="shared" si="92"/>
        <v>0</v>
      </c>
      <c r="AE28" s="1">
        <f t="shared" si="93"/>
        <v>0</v>
      </c>
      <c r="AF28" s="1">
        <f t="shared" si="94"/>
        <v>0</v>
      </c>
      <c r="AG28" s="1">
        <f t="shared" si="95"/>
        <v>0</v>
      </c>
      <c r="AH28" s="1">
        <f t="shared" si="96"/>
        <v>0</v>
      </c>
      <c r="AI28" s="1">
        <f t="shared" si="97"/>
        <v>0</v>
      </c>
      <c r="AJ28" s="1">
        <f t="shared" si="98"/>
        <v>0</v>
      </c>
      <c r="AK28" s="1">
        <f t="shared" si="99"/>
        <v>0</v>
      </c>
      <c r="AL28" s="1">
        <f t="shared" si="100"/>
        <v>0</v>
      </c>
      <c r="AM28" s="1">
        <f t="shared" si="101"/>
        <v>0</v>
      </c>
      <c r="AN28" s="1">
        <f t="shared" si="102"/>
        <v>0</v>
      </c>
      <c r="AO28" s="1">
        <f t="shared" si="103"/>
        <v>0</v>
      </c>
      <c r="AP28" s="1">
        <f t="shared" si="104"/>
        <v>0</v>
      </c>
      <c r="AQ28" s="1">
        <f t="shared" si="105"/>
        <v>0</v>
      </c>
      <c r="AR28" s="1">
        <f t="shared" si="106"/>
        <v>0</v>
      </c>
      <c r="AS28" s="1">
        <f t="shared" si="107"/>
        <v>0</v>
      </c>
      <c r="AT28" s="1">
        <f t="shared" si="108"/>
        <v>0</v>
      </c>
      <c r="AU28" s="1">
        <f t="shared" si="109"/>
        <v>0</v>
      </c>
      <c r="AV28" s="1">
        <f t="shared" si="110"/>
        <v>0</v>
      </c>
      <c r="AW28" s="1">
        <f t="shared" si="111"/>
        <v>0</v>
      </c>
      <c r="AX28" s="1">
        <f>LARGE($O$8:P28,1)</f>
        <v>0</v>
      </c>
      <c r="AY28" s="1">
        <f>LARGE($O$8:Q28,1)</f>
        <v>0</v>
      </c>
      <c r="AZ28" s="1">
        <f>LARGE($O$8:R28,1)</f>
        <v>0</v>
      </c>
      <c r="BA28" s="1">
        <f>LARGE($O$8:S28,1)</f>
        <v>0</v>
      </c>
      <c r="BB28" s="1">
        <f>LARGE($O$8:T28,1)</f>
        <v>0</v>
      </c>
      <c r="BC28" s="1">
        <f>LARGE($O$8:U28,1)</f>
        <v>0</v>
      </c>
      <c r="BD28" s="1">
        <f>LARGE($O$8:V28,1)</f>
        <v>0</v>
      </c>
      <c r="BE28" s="1">
        <f>LARGE($O$8:W28,1)</f>
        <v>0</v>
      </c>
      <c r="BF28" s="1">
        <f>LARGE($O$8:X28,1)</f>
        <v>0</v>
      </c>
      <c r="BG28" s="1">
        <f>LARGE($O$8:Y28,1)</f>
        <v>0</v>
      </c>
      <c r="BH28" s="1">
        <f>IFERROR(IF(BX28&gt;=1,(IF(EMP!AM26="YES",1,2)),0),0)</f>
        <v>0</v>
      </c>
      <c r="BI28" s="1">
        <f>IFERROR(IF(BX28&gt;=1,(IF(BH28=1,1,IF(BH28=2,VLOOKUP(EMP!AL26,EMP!$H$2:$K$4,4,0),0))),0),0)</f>
        <v>0</v>
      </c>
      <c r="BJ28" s="1">
        <f>IFERROR(IF(BX28&gt;=1,VLOOKUP(EMP!AL26,EMP!$H$1:$K$5,2,0),0),0)</f>
        <v>0</v>
      </c>
      <c r="BK28" s="1">
        <f>IFERROR(IF(BX28&gt;=1,VLOOKUP(EMP!AL26,EMP!$H$1:$K$5,3,0),0),0)</f>
        <v>0</v>
      </c>
      <c r="BX28" s="165">
        <f>EMP!O26</f>
        <v>0</v>
      </c>
      <c r="BY28" s="166">
        <f>EMP!P26</f>
        <v>0</v>
      </c>
      <c r="BZ28" s="165">
        <f>EMP!Q26</f>
        <v>0</v>
      </c>
      <c r="CA28" s="185">
        <f t="shared" si="112"/>
        <v>0</v>
      </c>
      <c r="CB28" s="185">
        <f t="shared" si="113"/>
        <v>0</v>
      </c>
      <c r="CC28" s="185">
        <f t="shared" si="114"/>
        <v>0</v>
      </c>
      <c r="CD28" s="185">
        <f t="shared" si="115"/>
        <v>0</v>
      </c>
      <c r="CE28" s="185">
        <f t="shared" si="116"/>
        <v>0</v>
      </c>
      <c r="CF28" s="185">
        <f t="shared" si="117"/>
        <v>0</v>
      </c>
      <c r="CG28" s="185">
        <f t="shared" si="118"/>
        <v>0</v>
      </c>
      <c r="CH28" s="185">
        <f t="shared" si="119"/>
        <v>0</v>
      </c>
      <c r="CI28" s="185">
        <f t="shared" si="120"/>
        <v>0</v>
      </c>
      <c r="CJ28" s="185">
        <f t="shared" si="121"/>
        <v>0</v>
      </c>
      <c r="CK28" s="185">
        <f t="shared" si="122"/>
        <v>0</v>
      </c>
      <c r="CL28" s="185">
        <f t="shared" si="123"/>
        <v>0</v>
      </c>
      <c r="CM28" s="193"/>
      <c r="CN28" s="193"/>
      <c r="CO28" s="193"/>
      <c r="CP28" s="193"/>
      <c r="CQ28" s="193"/>
      <c r="CR28" s="193"/>
      <c r="CS28" s="193"/>
      <c r="CT28" s="193"/>
      <c r="CU28" s="193"/>
      <c r="CV28" s="193"/>
      <c r="CW28" s="193"/>
      <c r="CX28" s="193"/>
      <c r="CY28" s="112">
        <f t="shared" si="124"/>
        <v>0</v>
      </c>
      <c r="CZ28" s="112">
        <f t="shared" si="125"/>
        <v>0</v>
      </c>
      <c r="DA28" s="112">
        <f t="shared" si="126"/>
        <v>0</v>
      </c>
      <c r="DB28" s="112">
        <f t="shared" si="127"/>
        <v>0</v>
      </c>
      <c r="DC28" s="112">
        <f t="shared" si="128"/>
        <v>0</v>
      </c>
      <c r="DD28" s="112">
        <f t="shared" si="129"/>
        <v>0</v>
      </c>
      <c r="DE28" s="112">
        <f t="shared" si="130"/>
        <v>0</v>
      </c>
      <c r="DF28" s="112">
        <f t="shared" si="131"/>
        <v>0</v>
      </c>
      <c r="DG28" s="112">
        <f t="shared" si="132"/>
        <v>0</v>
      </c>
      <c r="DH28" s="112">
        <f t="shared" si="133"/>
        <v>0</v>
      </c>
      <c r="DI28" s="112">
        <f t="shared" si="134"/>
        <v>0</v>
      </c>
      <c r="DJ28" s="112">
        <f t="shared" si="135"/>
        <v>0</v>
      </c>
      <c r="DK28" s="194"/>
      <c r="DL28" s="194"/>
      <c r="DM28" s="194"/>
      <c r="DN28" s="194"/>
      <c r="DO28" s="194"/>
      <c r="DP28" s="194"/>
      <c r="DQ28" s="194"/>
      <c r="DR28" s="194"/>
      <c r="DS28" s="194"/>
      <c r="DT28" s="194"/>
      <c r="DU28" s="194"/>
      <c r="DV28" s="194"/>
      <c r="DW28" s="112">
        <f t="shared" si="136"/>
        <v>0</v>
      </c>
      <c r="DX28" s="112">
        <f t="shared" si="137"/>
        <v>0</v>
      </c>
      <c r="DY28" s="112">
        <f t="shared" si="138"/>
        <v>0</v>
      </c>
      <c r="DZ28" s="112">
        <f t="shared" si="139"/>
        <v>0</v>
      </c>
      <c r="EA28" s="112">
        <f t="shared" si="140"/>
        <v>0</v>
      </c>
      <c r="EB28" s="112">
        <f t="shared" si="141"/>
        <v>0</v>
      </c>
      <c r="EC28" s="112">
        <f t="shared" si="142"/>
        <v>0</v>
      </c>
      <c r="ED28" s="112">
        <f t="shared" si="143"/>
        <v>0</v>
      </c>
      <c r="EE28" s="112">
        <f t="shared" si="144"/>
        <v>0</v>
      </c>
      <c r="EF28" s="112">
        <f t="shared" si="145"/>
        <v>0</v>
      </c>
      <c r="EG28" s="112">
        <f t="shared" si="146"/>
        <v>0</v>
      </c>
      <c r="EH28" s="112">
        <f t="shared" si="147"/>
        <v>0</v>
      </c>
      <c r="EI28" s="195"/>
      <c r="EJ28" s="195"/>
      <c r="EK28" s="195"/>
      <c r="EL28" s="195"/>
      <c r="EM28" s="195"/>
      <c r="EN28" s="195"/>
      <c r="EO28" s="195"/>
      <c r="EP28" s="195"/>
      <c r="EQ28" s="195"/>
      <c r="ER28" s="195"/>
      <c r="ES28" s="195"/>
      <c r="ET28" s="195"/>
      <c r="EU28" s="196"/>
      <c r="EV28" s="196">
        <f t="shared" si="148"/>
        <v>0</v>
      </c>
      <c r="EW28" s="196">
        <f t="shared" si="149"/>
        <v>0</v>
      </c>
      <c r="EX28" s="196">
        <f t="shared" si="150"/>
        <v>0</v>
      </c>
      <c r="EY28" s="196">
        <f t="shared" si="151"/>
        <v>0</v>
      </c>
      <c r="EZ28" s="196">
        <f t="shared" si="152"/>
        <v>0</v>
      </c>
      <c r="FA28" s="196">
        <f t="shared" si="153"/>
        <v>0</v>
      </c>
      <c r="FB28" s="196">
        <f t="shared" si="154"/>
        <v>0</v>
      </c>
      <c r="FC28" s="196">
        <f t="shared" si="155"/>
        <v>0</v>
      </c>
      <c r="FD28" s="196">
        <f t="shared" si="156"/>
        <v>0</v>
      </c>
      <c r="FE28" s="196">
        <f t="shared" si="157"/>
        <v>0</v>
      </c>
      <c r="FF28" s="196">
        <f t="shared" si="158"/>
        <v>0</v>
      </c>
      <c r="FG28" s="197"/>
      <c r="FH28" s="197">
        <f t="shared" si="159"/>
        <v>0</v>
      </c>
      <c r="FI28" s="197">
        <f t="shared" si="160"/>
        <v>0</v>
      </c>
      <c r="FJ28" s="197">
        <f t="shared" si="161"/>
        <v>0</v>
      </c>
      <c r="FK28" s="197">
        <f t="shared" si="162"/>
        <v>0</v>
      </c>
      <c r="FL28" s="197">
        <f t="shared" si="163"/>
        <v>0</v>
      </c>
      <c r="FM28" s="197">
        <f t="shared" si="164"/>
        <v>0</v>
      </c>
      <c r="FN28" s="197">
        <f t="shared" si="165"/>
        <v>0</v>
      </c>
      <c r="FO28" s="197">
        <f t="shared" si="166"/>
        <v>0</v>
      </c>
      <c r="FP28" s="197">
        <f t="shared" si="167"/>
        <v>0</v>
      </c>
      <c r="FQ28" s="197">
        <f t="shared" si="168"/>
        <v>0</v>
      </c>
      <c r="FR28" s="197">
        <f t="shared" si="169"/>
        <v>0</v>
      </c>
      <c r="FS28" s="195"/>
      <c r="FT28" s="195"/>
      <c r="FU28" s="198"/>
      <c r="FV28" s="198"/>
      <c r="FW28" s="199"/>
      <c r="FX28" s="199"/>
      <c r="FY28" s="196"/>
      <c r="FZ28" s="196"/>
      <c r="GA28" s="127">
        <f t="shared" si="170"/>
        <v>0</v>
      </c>
      <c r="GB28" s="127">
        <f t="shared" si="171"/>
        <v>0</v>
      </c>
      <c r="GC28" s="127">
        <f t="shared" si="172"/>
        <v>0</v>
      </c>
      <c r="GD28" s="127">
        <f t="shared" si="173"/>
        <v>0</v>
      </c>
      <c r="GE28" s="127">
        <f t="shared" si="174"/>
        <v>0</v>
      </c>
      <c r="GF28" s="127">
        <f t="shared" si="175"/>
        <v>0</v>
      </c>
      <c r="GG28" s="127">
        <f t="shared" si="176"/>
        <v>0</v>
      </c>
      <c r="GH28" s="127">
        <f t="shared" si="177"/>
        <v>0</v>
      </c>
      <c r="GI28" s="127">
        <f t="shared" si="178"/>
        <v>0</v>
      </c>
      <c r="GJ28" s="127">
        <f t="shared" si="179"/>
        <v>0</v>
      </c>
      <c r="GK28" s="127">
        <f t="shared" si="180"/>
        <v>0</v>
      </c>
      <c r="GL28" s="127">
        <f t="shared" si="181"/>
        <v>0</v>
      </c>
      <c r="GM28" s="127">
        <f t="shared" si="182"/>
        <v>0</v>
      </c>
      <c r="GN28" s="127">
        <f t="shared" si="183"/>
        <v>0</v>
      </c>
      <c r="GO28" s="127">
        <f t="shared" si="184"/>
        <v>0</v>
      </c>
      <c r="GP28" s="127">
        <f t="shared" si="185"/>
        <v>0</v>
      </c>
      <c r="GQ28" s="127">
        <f t="shared" si="186"/>
        <v>0</v>
      </c>
      <c r="GR28" s="127">
        <f t="shared" si="187"/>
        <v>0</v>
      </c>
      <c r="GS28" s="127">
        <f t="shared" si="188"/>
        <v>0</v>
      </c>
      <c r="GT28" s="127">
        <f t="shared" si="189"/>
        <v>0</v>
      </c>
      <c r="GU28" s="127">
        <f t="shared" si="190"/>
        <v>0</v>
      </c>
      <c r="GV28" s="127">
        <f t="shared" si="191"/>
        <v>0</v>
      </c>
      <c r="GW28" s="127">
        <f t="shared" si="192"/>
        <v>0</v>
      </c>
      <c r="GX28" s="127">
        <f t="shared" si="193"/>
        <v>0</v>
      </c>
      <c r="GY28" s="127">
        <f t="shared" si="194"/>
        <v>0</v>
      </c>
      <c r="GZ28" s="127">
        <f t="shared" si="195"/>
        <v>0</v>
      </c>
      <c r="HA28" s="127">
        <f t="shared" si="196"/>
        <v>0</v>
      </c>
      <c r="HB28" s="127">
        <f t="shared" si="197"/>
        <v>0</v>
      </c>
      <c r="HC28" s="127">
        <f t="shared" si="198"/>
        <v>0</v>
      </c>
      <c r="HD28" s="127">
        <f t="shared" si="199"/>
        <v>0</v>
      </c>
      <c r="HE28" s="127">
        <f t="shared" si="200"/>
        <v>0</v>
      </c>
      <c r="HF28" s="127">
        <f t="shared" si="201"/>
        <v>0</v>
      </c>
      <c r="HG28" s="127">
        <f t="shared" si="202"/>
        <v>0</v>
      </c>
      <c r="HH28" s="127">
        <f t="shared" si="203"/>
        <v>0</v>
      </c>
      <c r="HI28" s="127">
        <f t="shared" si="204"/>
        <v>0</v>
      </c>
      <c r="HJ28" s="127">
        <f t="shared" si="205"/>
        <v>0</v>
      </c>
      <c r="HK28" s="127">
        <f t="shared" si="206"/>
        <v>0</v>
      </c>
      <c r="HL28" s="127">
        <f t="shared" si="207"/>
        <v>0</v>
      </c>
      <c r="HM28" s="127">
        <f t="shared" si="208"/>
        <v>0</v>
      </c>
      <c r="HN28" s="127">
        <f t="shared" si="209"/>
        <v>0</v>
      </c>
      <c r="HO28" s="127">
        <f t="shared" si="210"/>
        <v>0</v>
      </c>
      <c r="HP28" s="127">
        <f t="shared" si="211"/>
        <v>0</v>
      </c>
      <c r="HQ28" s="127">
        <f t="shared" si="212"/>
        <v>0</v>
      </c>
      <c r="HR28" s="127">
        <f t="shared" si="213"/>
        <v>0</v>
      </c>
      <c r="HS28" s="127">
        <f t="shared" si="214"/>
        <v>0</v>
      </c>
      <c r="HT28" s="127">
        <f t="shared" si="215"/>
        <v>0</v>
      </c>
      <c r="HU28" s="127">
        <f t="shared" si="216"/>
        <v>0</v>
      </c>
      <c r="HV28" s="127">
        <f t="shared" si="217"/>
        <v>0</v>
      </c>
      <c r="HW28" s="127">
        <f t="shared" si="218"/>
        <v>0</v>
      </c>
      <c r="HX28" s="127">
        <f t="shared" si="219"/>
        <v>0</v>
      </c>
      <c r="HY28" s="127">
        <f t="shared" si="220"/>
        <v>0</v>
      </c>
      <c r="HZ28" s="127">
        <f t="shared" si="221"/>
        <v>0</v>
      </c>
      <c r="IA28" s="127">
        <f t="shared" si="222"/>
        <v>0</v>
      </c>
      <c r="IB28" s="127">
        <f t="shared" si="223"/>
        <v>0</v>
      </c>
      <c r="IC28" s="127">
        <f t="shared" si="224"/>
        <v>0</v>
      </c>
      <c r="ID28" s="127">
        <f t="shared" si="225"/>
        <v>0</v>
      </c>
      <c r="IE28" s="127">
        <f t="shared" si="226"/>
        <v>0</v>
      </c>
      <c r="IF28" s="127">
        <f t="shared" si="227"/>
        <v>0</v>
      </c>
      <c r="IG28" s="127">
        <f t="shared" si="228"/>
        <v>0</v>
      </c>
      <c r="IH28" s="127">
        <f t="shared" si="229"/>
        <v>0</v>
      </c>
      <c r="II28" s="127">
        <f t="shared" si="230"/>
        <v>0</v>
      </c>
      <c r="IJ28" s="127">
        <f t="shared" si="231"/>
        <v>0</v>
      </c>
      <c r="IK28" s="127">
        <f t="shared" si="232"/>
        <v>0</v>
      </c>
      <c r="IL28" s="127">
        <f t="shared" si="233"/>
        <v>0</v>
      </c>
      <c r="IM28" s="127">
        <f t="shared" si="234"/>
        <v>0</v>
      </c>
      <c r="IN28" s="127">
        <f t="shared" si="235"/>
        <v>0</v>
      </c>
      <c r="IO28" s="127">
        <f t="shared" si="236"/>
        <v>0</v>
      </c>
      <c r="IP28" s="127">
        <f t="shared" si="237"/>
        <v>0</v>
      </c>
      <c r="IQ28" s="127">
        <f t="shared" si="238"/>
        <v>0</v>
      </c>
      <c r="IR28" s="127">
        <f t="shared" si="239"/>
        <v>0</v>
      </c>
      <c r="IS28" s="127">
        <f t="shared" si="240"/>
        <v>0</v>
      </c>
      <c r="IT28" s="127">
        <f t="shared" si="241"/>
        <v>0</v>
      </c>
      <c r="IU28" s="127">
        <f t="shared" si="242"/>
        <v>0</v>
      </c>
      <c r="IV28" s="1">
        <f>IFERROR(IF($BX28&gt;=1,SUMIFS(ARR!K$8:K$607,ARR!$I$8:$I$607,$BZ28),0),0)</f>
        <v>0</v>
      </c>
      <c r="IW28" s="1">
        <f>IFERROR(IF($BX28&gt;=1,SUMIFS(ARR!L$8:L$607,ARR!$I$8:$I$607,$BZ28),0),0)</f>
        <v>0</v>
      </c>
      <c r="IX28" s="1">
        <f>IFERROR(IF($BX28&gt;=1,SUMIFS(ARR!M$8:M$607,ARR!$I$8:$I$607,$BZ28),0),0)</f>
        <v>0</v>
      </c>
      <c r="IY28" s="1">
        <f>IFERROR(IF($BX28&gt;=1,SUMIFS(ARR!N$8:N$607,ARR!$I$8:$I$607,$BZ28),0),0)</f>
        <v>0</v>
      </c>
      <c r="IZ28" s="1">
        <f t="shared" si="243"/>
        <v>0</v>
      </c>
    </row>
    <row r="29" spans="1:260" ht="18" customHeight="1" x14ac:dyDescent="0.25">
      <c r="A29" s="1">
        <f>IFERROR(IF(BX29&gt;=1,VLOOKUP(EMP!Y27,EMP!$B$2:$E$3,4,0),0),0)</f>
        <v>0</v>
      </c>
      <c r="B29" s="1">
        <f>IFERROR(IF(BX29&gt;=1,VLOOKUP(EMP!Z27,EMP!$D$2:$E$3,2,0),0),0)</f>
        <v>0</v>
      </c>
      <c r="C29" s="1">
        <f>IFERROR(IF(BX29&gt;=1,VLOOKUP(EMP!AC27,EMP!$B$6:$C$17,2,0),0),0)</f>
        <v>0</v>
      </c>
      <c r="D29" s="1">
        <f>IFERROR(IF(BX29&gt;=1,VLOOKUP(EMP!AA27,EMP!$E$6:$M$29,9,0),0),0)</f>
        <v>0</v>
      </c>
      <c r="E29" s="1">
        <f>IFERROR(IF(BX29&gt;=1,(IF(EMP!AE27&gt;=1,VLOOKUP(EMP!AF27,EMP!$B$6:$C$17,2,0),0)),0),0)</f>
        <v>0</v>
      </c>
      <c r="F29" s="1">
        <f>IFERROR(IF(BX29&gt;=1,(IF(EMP!AG27=EMP!$F$3,(IF(EMP!AH27&gt;=1,EMP!AH27,0)),0)),0),0)</f>
        <v>0</v>
      </c>
      <c r="G29" s="1">
        <f>IFERROR(IF(BX29&gt;=1,(IF(EMP!AI27=EMP!$F$3,VLOOKUP(EMP!AJ27,EMP!$B$6:$C$17,2,0),0)),0),0)</f>
        <v>0</v>
      </c>
      <c r="H29" s="1">
        <f>IFERROR(IF(BX29&gt;=1,(IF(EMP!AK27=EMP!$F$3,EMP!#REF!,0)),0),0)</f>
        <v>0</v>
      </c>
      <c r="I29" s="1">
        <f>IFERROR(IF(BX29&gt;=1,(IF(EMP!AM27="YES",1,2)),0),0)</f>
        <v>0</v>
      </c>
      <c r="J29" s="1">
        <f>IFERROR(IF(BX29&gt;=1,(IF(I29=1,31,IF(I29=2,(IF(D29&gt;=5,VLOOKUP(EMP!AL27,EMP!$H$1:$K$5,4,0),IF(D29&gt;=1,31,0))),0))),0),0)</f>
        <v>0</v>
      </c>
      <c r="K29" s="1">
        <f>EMP!AB27</f>
        <v>0</v>
      </c>
      <c r="L29" s="1">
        <f>EMP!AD27</f>
        <v>0</v>
      </c>
      <c r="M29" s="1">
        <f>EMP!AE27</f>
        <v>0</v>
      </c>
      <c r="N29" s="1">
        <f t="shared" si="76"/>
        <v>0</v>
      </c>
      <c r="O29" s="1">
        <f t="shared" si="77"/>
        <v>0</v>
      </c>
      <c r="P29" s="1">
        <f t="shared" si="78"/>
        <v>0</v>
      </c>
      <c r="Q29" s="1">
        <f t="shared" si="79"/>
        <v>0</v>
      </c>
      <c r="R29" s="1">
        <f t="shared" si="80"/>
        <v>0</v>
      </c>
      <c r="S29" s="1">
        <f t="shared" si="81"/>
        <v>0</v>
      </c>
      <c r="T29" s="1">
        <f t="shared" si="82"/>
        <v>0</v>
      </c>
      <c r="U29" s="1">
        <f t="shared" si="83"/>
        <v>0</v>
      </c>
      <c r="V29" s="1">
        <f t="shared" si="84"/>
        <v>0</v>
      </c>
      <c r="W29" s="1">
        <f t="shared" si="85"/>
        <v>0</v>
      </c>
      <c r="X29" s="1">
        <f t="shared" si="86"/>
        <v>0</v>
      </c>
      <c r="Y29" s="1">
        <f t="shared" si="87"/>
        <v>0</v>
      </c>
      <c r="Z29" s="1">
        <f t="shared" si="88"/>
        <v>0</v>
      </c>
      <c r="AA29" s="1">
        <f t="shared" si="89"/>
        <v>0</v>
      </c>
      <c r="AB29" s="1">
        <f t="shared" si="90"/>
        <v>0</v>
      </c>
      <c r="AC29" s="1">
        <f t="shared" si="91"/>
        <v>0</v>
      </c>
      <c r="AD29" s="1">
        <f t="shared" si="92"/>
        <v>0</v>
      </c>
      <c r="AE29" s="1">
        <f t="shared" si="93"/>
        <v>0</v>
      </c>
      <c r="AF29" s="1">
        <f t="shared" si="94"/>
        <v>0</v>
      </c>
      <c r="AG29" s="1">
        <f t="shared" si="95"/>
        <v>0</v>
      </c>
      <c r="AH29" s="1">
        <f t="shared" si="96"/>
        <v>0</v>
      </c>
      <c r="AI29" s="1">
        <f t="shared" si="97"/>
        <v>0</v>
      </c>
      <c r="AJ29" s="1">
        <f t="shared" si="98"/>
        <v>0</v>
      </c>
      <c r="AK29" s="1">
        <f t="shared" si="99"/>
        <v>0</v>
      </c>
      <c r="AL29" s="1">
        <f t="shared" si="100"/>
        <v>0</v>
      </c>
      <c r="AM29" s="1">
        <f t="shared" si="101"/>
        <v>0</v>
      </c>
      <c r="AN29" s="1">
        <f t="shared" si="102"/>
        <v>0</v>
      </c>
      <c r="AO29" s="1">
        <f t="shared" si="103"/>
        <v>0</v>
      </c>
      <c r="AP29" s="1">
        <f t="shared" si="104"/>
        <v>0</v>
      </c>
      <c r="AQ29" s="1">
        <f t="shared" si="105"/>
        <v>0</v>
      </c>
      <c r="AR29" s="1">
        <f t="shared" si="106"/>
        <v>0</v>
      </c>
      <c r="AS29" s="1">
        <f t="shared" si="107"/>
        <v>0</v>
      </c>
      <c r="AT29" s="1">
        <f t="shared" si="108"/>
        <v>0</v>
      </c>
      <c r="AU29" s="1">
        <f t="shared" si="109"/>
        <v>0</v>
      </c>
      <c r="AV29" s="1">
        <f t="shared" si="110"/>
        <v>0</v>
      </c>
      <c r="AW29" s="1">
        <f t="shared" si="111"/>
        <v>0</v>
      </c>
      <c r="AX29" s="1">
        <f>LARGE($O$8:P29,1)</f>
        <v>0</v>
      </c>
      <c r="AY29" s="1">
        <f>LARGE($O$8:Q29,1)</f>
        <v>0</v>
      </c>
      <c r="AZ29" s="1">
        <f>LARGE($O$8:R29,1)</f>
        <v>0</v>
      </c>
      <c r="BA29" s="1">
        <f>LARGE($O$8:S29,1)</f>
        <v>0</v>
      </c>
      <c r="BB29" s="1">
        <f>LARGE($O$8:T29,1)</f>
        <v>0</v>
      </c>
      <c r="BC29" s="1">
        <f>LARGE($O$8:U29,1)</f>
        <v>0</v>
      </c>
      <c r="BD29" s="1">
        <f>LARGE($O$8:V29,1)</f>
        <v>0</v>
      </c>
      <c r="BE29" s="1">
        <f>LARGE($O$8:W29,1)</f>
        <v>0</v>
      </c>
      <c r="BF29" s="1">
        <f>LARGE($O$8:X29,1)</f>
        <v>0</v>
      </c>
      <c r="BG29" s="1">
        <f>LARGE($O$8:Y29,1)</f>
        <v>0</v>
      </c>
      <c r="BH29" s="1">
        <f>IFERROR(IF(BX29&gt;=1,(IF(EMP!AM27="YES",1,2)),0),0)</f>
        <v>0</v>
      </c>
      <c r="BI29" s="1">
        <f>IFERROR(IF(BX29&gt;=1,(IF(BH29=1,1,IF(BH29=2,VLOOKUP(EMP!AL27,EMP!$H$2:$K$4,4,0),0))),0),0)</f>
        <v>0</v>
      </c>
      <c r="BJ29" s="1">
        <f>IFERROR(IF(BX29&gt;=1,VLOOKUP(EMP!AL27,EMP!$H$1:$K$5,2,0),0),0)</f>
        <v>0</v>
      </c>
      <c r="BK29" s="1">
        <f>IFERROR(IF(BX29&gt;=1,VLOOKUP(EMP!AL27,EMP!$H$1:$K$5,3,0),0),0)</f>
        <v>0</v>
      </c>
      <c r="BX29" s="165">
        <f>EMP!O27</f>
        <v>0</v>
      </c>
      <c r="BY29" s="166">
        <f>EMP!P27</f>
        <v>0</v>
      </c>
      <c r="BZ29" s="165">
        <f>EMP!Q27</f>
        <v>0</v>
      </c>
      <c r="CA29" s="185">
        <f t="shared" si="112"/>
        <v>0</v>
      </c>
      <c r="CB29" s="185">
        <f t="shared" si="113"/>
        <v>0</v>
      </c>
      <c r="CC29" s="185">
        <f t="shared" si="114"/>
        <v>0</v>
      </c>
      <c r="CD29" s="185">
        <f t="shared" si="115"/>
        <v>0</v>
      </c>
      <c r="CE29" s="185">
        <f t="shared" si="116"/>
        <v>0</v>
      </c>
      <c r="CF29" s="185">
        <f t="shared" si="117"/>
        <v>0</v>
      </c>
      <c r="CG29" s="185">
        <f t="shared" si="118"/>
        <v>0</v>
      </c>
      <c r="CH29" s="185">
        <f t="shared" si="119"/>
        <v>0</v>
      </c>
      <c r="CI29" s="185">
        <f t="shared" si="120"/>
        <v>0</v>
      </c>
      <c r="CJ29" s="185">
        <f t="shared" si="121"/>
        <v>0</v>
      </c>
      <c r="CK29" s="185">
        <f t="shared" si="122"/>
        <v>0</v>
      </c>
      <c r="CL29" s="185">
        <f t="shared" si="123"/>
        <v>0</v>
      </c>
      <c r="CM29" s="193"/>
      <c r="CN29" s="193"/>
      <c r="CO29" s="193"/>
      <c r="CP29" s="193"/>
      <c r="CQ29" s="193"/>
      <c r="CR29" s="193"/>
      <c r="CS29" s="193"/>
      <c r="CT29" s="193"/>
      <c r="CU29" s="193"/>
      <c r="CV29" s="193"/>
      <c r="CW29" s="193"/>
      <c r="CX29" s="193"/>
      <c r="CY29" s="112">
        <f t="shared" si="124"/>
        <v>0</v>
      </c>
      <c r="CZ29" s="112">
        <f t="shared" si="125"/>
        <v>0</v>
      </c>
      <c r="DA29" s="112">
        <f t="shared" si="126"/>
        <v>0</v>
      </c>
      <c r="DB29" s="112">
        <f t="shared" si="127"/>
        <v>0</v>
      </c>
      <c r="DC29" s="112">
        <f t="shared" si="128"/>
        <v>0</v>
      </c>
      <c r="DD29" s="112">
        <f t="shared" si="129"/>
        <v>0</v>
      </c>
      <c r="DE29" s="112">
        <f t="shared" si="130"/>
        <v>0</v>
      </c>
      <c r="DF29" s="112">
        <f t="shared" si="131"/>
        <v>0</v>
      </c>
      <c r="DG29" s="112">
        <f t="shared" si="132"/>
        <v>0</v>
      </c>
      <c r="DH29" s="112">
        <f t="shared" si="133"/>
        <v>0</v>
      </c>
      <c r="DI29" s="112">
        <f t="shared" si="134"/>
        <v>0</v>
      </c>
      <c r="DJ29" s="112">
        <f t="shared" si="135"/>
        <v>0</v>
      </c>
      <c r="DK29" s="194"/>
      <c r="DL29" s="194"/>
      <c r="DM29" s="194"/>
      <c r="DN29" s="194"/>
      <c r="DO29" s="194"/>
      <c r="DP29" s="194"/>
      <c r="DQ29" s="194"/>
      <c r="DR29" s="194"/>
      <c r="DS29" s="194"/>
      <c r="DT29" s="194"/>
      <c r="DU29" s="194"/>
      <c r="DV29" s="194"/>
      <c r="DW29" s="112">
        <f t="shared" si="136"/>
        <v>0</v>
      </c>
      <c r="DX29" s="112">
        <f t="shared" si="137"/>
        <v>0</v>
      </c>
      <c r="DY29" s="112">
        <f t="shared" si="138"/>
        <v>0</v>
      </c>
      <c r="DZ29" s="112">
        <f t="shared" si="139"/>
        <v>0</v>
      </c>
      <c r="EA29" s="112">
        <f t="shared" si="140"/>
        <v>0</v>
      </c>
      <c r="EB29" s="112">
        <f t="shared" si="141"/>
        <v>0</v>
      </c>
      <c r="EC29" s="112">
        <f t="shared" si="142"/>
        <v>0</v>
      </c>
      <c r="ED29" s="112">
        <f t="shared" si="143"/>
        <v>0</v>
      </c>
      <c r="EE29" s="112">
        <f t="shared" si="144"/>
        <v>0</v>
      </c>
      <c r="EF29" s="112">
        <f t="shared" si="145"/>
        <v>0</v>
      </c>
      <c r="EG29" s="112">
        <f t="shared" si="146"/>
        <v>0</v>
      </c>
      <c r="EH29" s="112">
        <f t="shared" si="147"/>
        <v>0</v>
      </c>
      <c r="EI29" s="195"/>
      <c r="EJ29" s="195"/>
      <c r="EK29" s="195"/>
      <c r="EL29" s="195"/>
      <c r="EM29" s="195"/>
      <c r="EN29" s="195"/>
      <c r="EO29" s="195"/>
      <c r="EP29" s="195"/>
      <c r="EQ29" s="195"/>
      <c r="ER29" s="195"/>
      <c r="ES29" s="195"/>
      <c r="ET29" s="195"/>
      <c r="EU29" s="196"/>
      <c r="EV29" s="196">
        <f t="shared" si="148"/>
        <v>0</v>
      </c>
      <c r="EW29" s="196">
        <f t="shared" si="149"/>
        <v>0</v>
      </c>
      <c r="EX29" s="196">
        <f t="shared" si="150"/>
        <v>0</v>
      </c>
      <c r="EY29" s="196">
        <f t="shared" si="151"/>
        <v>0</v>
      </c>
      <c r="EZ29" s="196">
        <f t="shared" si="152"/>
        <v>0</v>
      </c>
      <c r="FA29" s="196">
        <f t="shared" si="153"/>
        <v>0</v>
      </c>
      <c r="FB29" s="196">
        <f t="shared" si="154"/>
        <v>0</v>
      </c>
      <c r="FC29" s="196">
        <f t="shared" si="155"/>
        <v>0</v>
      </c>
      <c r="FD29" s="196">
        <f t="shared" si="156"/>
        <v>0</v>
      </c>
      <c r="FE29" s="196">
        <f t="shared" si="157"/>
        <v>0</v>
      </c>
      <c r="FF29" s="196">
        <f t="shared" si="158"/>
        <v>0</v>
      </c>
      <c r="FG29" s="197"/>
      <c r="FH29" s="197">
        <f t="shared" si="159"/>
        <v>0</v>
      </c>
      <c r="FI29" s="197">
        <f t="shared" si="160"/>
        <v>0</v>
      </c>
      <c r="FJ29" s="197">
        <f t="shared" si="161"/>
        <v>0</v>
      </c>
      <c r="FK29" s="197">
        <f t="shared" si="162"/>
        <v>0</v>
      </c>
      <c r="FL29" s="197">
        <f t="shared" si="163"/>
        <v>0</v>
      </c>
      <c r="FM29" s="197">
        <f t="shared" si="164"/>
        <v>0</v>
      </c>
      <c r="FN29" s="197">
        <f t="shared" si="165"/>
        <v>0</v>
      </c>
      <c r="FO29" s="197">
        <f t="shared" si="166"/>
        <v>0</v>
      </c>
      <c r="FP29" s="197">
        <f t="shared" si="167"/>
        <v>0</v>
      </c>
      <c r="FQ29" s="197">
        <f t="shared" si="168"/>
        <v>0</v>
      </c>
      <c r="FR29" s="197">
        <f t="shared" si="169"/>
        <v>0</v>
      </c>
      <c r="FS29" s="195"/>
      <c r="FT29" s="195"/>
      <c r="FU29" s="198"/>
      <c r="FV29" s="198"/>
      <c r="FW29" s="199"/>
      <c r="FX29" s="199"/>
      <c r="FY29" s="196"/>
      <c r="FZ29" s="196"/>
      <c r="GA29" s="127">
        <f t="shared" si="170"/>
        <v>0</v>
      </c>
      <c r="GB29" s="127">
        <f t="shared" si="171"/>
        <v>0</v>
      </c>
      <c r="GC29" s="127">
        <f t="shared" si="172"/>
        <v>0</v>
      </c>
      <c r="GD29" s="127">
        <f t="shared" si="173"/>
        <v>0</v>
      </c>
      <c r="GE29" s="127">
        <f t="shared" si="174"/>
        <v>0</v>
      </c>
      <c r="GF29" s="127">
        <f t="shared" si="175"/>
        <v>0</v>
      </c>
      <c r="GG29" s="127">
        <f t="shared" si="176"/>
        <v>0</v>
      </c>
      <c r="GH29" s="127">
        <f t="shared" si="177"/>
        <v>0</v>
      </c>
      <c r="GI29" s="127">
        <f t="shared" si="178"/>
        <v>0</v>
      </c>
      <c r="GJ29" s="127">
        <f t="shared" si="179"/>
        <v>0</v>
      </c>
      <c r="GK29" s="127">
        <f t="shared" si="180"/>
        <v>0</v>
      </c>
      <c r="GL29" s="127">
        <f t="shared" si="181"/>
        <v>0</v>
      </c>
      <c r="GM29" s="127">
        <f t="shared" si="182"/>
        <v>0</v>
      </c>
      <c r="GN29" s="127">
        <f t="shared" si="183"/>
        <v>0</v>
      </c>
      <c r="GO29" s="127">
        <f t="shared" si="184"/>
        <v>0</v>
      </c>
      <c r="GP29" s="127">
        <f t="shared" si="185"/>
        <v>0</v>
      </c>
      <c r="GQ29" s="127">
        <f t="shared" si="186"/>
        <v>0</v>
      </c>
      <c r="GR29" s="127">
        <f t="shared" si="187"/>
        <v>0</v>
      </c>
      <c r="GS29" s="127">
        <f t="shared" si="188"/>
        <v>0</v>
      </c>
      <c r="GT29" s="127">
        <f t="shared" si="189"/>
        <v>0</v>
      </c>
      <c r="GU29" s="127">
        <f t="shared" si="190"/>
        <v>0</v>
      </c>
      <c r="GV29" s="127">
        <f t="shared" si="191"/>
        <v>0</v>
      </c>
      <c r="GW29" s="127">
        <f t="shared" si="192"/>
        <v>0</v>
      </c>
      <c r="GX29" s="127">
        <f t="shared" si="193"/>
        <v>0</v>
      </c>
      <c r="GY29" s="127">
        <f t="shared" si="194"/>
        <v>0</v>
      </c>
      <c r="GZ29" s="127">
        <f t="shared" si="195"/>
        <v>0</v>
      </c>
      <c r="HA29" s="127">
        <f t="shared" si="196"/>
        <v>0</v>
      </c>
      <c r="HB29" s="127">
        <f t="shared" si="197"/>
        <v>0</v>
      </c>
      <c r="HC29" s="127">
        <f t="shared" si="198"/>
        <v>0</v>
      </c>
      <c r="HD29" s="127">
        <f t="shared" si="199"/>
        <v>0</v>
      </c>
      <c r="HE29" s="127">
        <f t="shared" si="200"/>
        <v>0</v>
      </c>
      <c r="HF29" s="127">
        <f t="shared" si="201"/>
        <v>0</v>
      </c>
      <c r="HG29" s="127">
        <f t="shared" si="202"/>
        <v>0</v>
      </c>
      <c r="HH29" s="127">
        <f t="shared" si="203"/>
        <v>0</v>
      </c>
      <c r="HI29" s="127">
        <f t="shared" si="204"/>
        <v>0</v>
      </c>
      <c r="HJ29" s="127">
        <f t="shared" si="205"/>
        <v>0</v>
      </c>
      <c r="HK29" s="127">
        <f t="shared" si="206"/>
        <v>0</v>
      </c>
      <c r="HL29" s="127">
        <f t="shared" si="207"/>
        <v>0</v>
      </c>
      <c r="HM29" s="127">
        <f t="shared" si="208"/>
        <v>0</v>
      </c>
      <c r="HN29" s="127">
        <f t="shared" si="209"/>
        <v>0</v>
      </c>
      <c r="HO29" s="127">
        <f t="shared" si="210"/>
        <v>0</v>
      </c>
      <c r="HP29" s="127">
        <f t="shared" si="211"/>
        <v>0</v>
      </c>
      <c r="HQ29" s="127">
        <f t="shared" si="212"/>
        <v>0</v>
      </c>
      <c r="HR29" s="127">
        <f t="shared" si="213"/>
        <v>0</v>
      </c>
      <c r="HS29" s="127">
        <f t="shared" si="214"/>
        <v>0</v>
      </c>
      <c r="HT29" s="127">
        <f t="shared" si="215"/>
        <v>0</v>
      </c>
      <c r="HU29" s="127">
        <f t="shared" si="216"/>
        <v>0</v>
      </c>
      <c r="HV29" s="127">
        <f t="shared" si="217"/>
        <v>0</v>
      </c>
      <c r="HW29" s="127">
        <f t="shared" si="218"/>
        <v>0</v>
      </c>
      <c r="HX29" s="127">
        <f t="shared" si="219"/>
        <v>0</v>
      </c>
      <c r="HY29" s="127">
        <f t="shared" si="220"/>
        <v>0</v>
      </c>
      <c r="HZ29" s="127">
        <f t="shared" si="221"/>
        <v>0</v>
      </c>
      <c r="IA29" s="127">
        <f t="shared" si="222"/>
        <v>0</v>
      </c>
      <c r="IB29" s="127">
        <f t="shared" si="223"/>
        <v>0</v>
      </c>
      <c r="IC29" s="127">
        <f t="shared" si="224"/>
        <v>0</v>
      </c>
      <c r="ID29" s="127">
        <f t="shared" si="225"/>
        <v>0</v>
      </c>
      <c r="IE29" s="127">
        <f t="shared" si="226"/>
        <v>0</v>
      </c>
      <c r="IF29" s="127">
        <f t="shared" si="227"/>
        <v>0</v>
      </c>
      <c r="IG29" s="127">
        <f t="shared" si="228"/>
        <v>0</v>
      </c>
      <c r="IH29" s="127">
        <f t="shared" si="229"/>
        <v>0</v>
      </c>
      <c r="II29" s="127">
        <f t="shared" si="230"/>
        <v>0</v>
      </c>
      <c r="IJ29" s="127">
        <f t="shared" si="231"/>
        <v>0</v>
      </c>
      <c r="IK29" s="127">
        <f t="shared" si="232"/>
        <v>0</v>
      </c>
      <c r="IL29" s="127">
        <f t="shared" si="233"/>
        <v>0</v>
      </c>
      <c r="IM29" s="127">
        <f t="shared" si="234"/>
        <v>0</v>
      </c>
      <c r="IN29" s="127">
        <f t="shared" si="235"/>
        <v>0</v>
      </c>
      <c r="IO29" s="127">
        <f t="shared" si="236"/>
        <v>0</v>
      </c>
      <c r="IP29" s="127">
        <f t="shared" si="237"/>
        <v>0</v>
      </c>
      <c r="IQ29" s="127">
        <f t="shared" si="238"/>
        <v>0</v>
      </c>
      <c r="IR29" s="127">
        <f t="shared" si="239"/>
        <v>0</v>
      </c>
      <c r="IS29" s="127">
        <f t="shared" si="240"/>
        <v>0</v>
      </c>
      <c r="IT29" s="127">
        <f t="shared" si="241"/>
        <v>0</v>
      </c>
      <c r="IU29" s="127">
        <f t="shared" si="242"/>
        <v>0</v>
      </c>
      <c r="IV29" s="1">
        <f>IFERROR(IF($BX29&gt;=1,SUMIFS(ARR!K$8:K$607,ARR!$I$8:$I$607,$BZ29),0),0)</f>
        <v>0</v>
      </c>
      <c r="IW29" s="1">
        <f>IFERROR(IF($BX29&gt;=1,SUMIFS(ARR!L$8:L$607,ARR!$I$8:$I$607,$BZ29),0),0)</f>
        <v>0</v>
      </c>
      <c r="IX29" s="1">
        <f>IFERROR(IF($BX29&gt;=1,SUMIFS(ARR!M$8:M$607,ARR!$I$8:$I$607,$BZ29),0),0)</f>
        <v>0</v>
      </c>
      <c r="IY29" s="1">
        <f>IFERROR(IF($BX29&gt;=1,SUMIFS(ARR!N$8:N$607,ARR!$I$8:$I$607,$BZ29),0),0)</f>
        <v>0</v>
      </c>
      <c r="IZ29" s="1">
        <f t="shared" si="243"/>
        <v>0</v>
      </c>
    </row>
    <row r="30" spans="1:260" ht="18" customHeight="1" x14ac:dyDescent="0.25">
      <c r="A30" s="1">
        <f>IFERROR(IF(BX30&gt;=1,VLOOKUP(EMP!Y28,EMP!$B$2:$E$3,4,0),0),0)</f>
        <v>0</v>
      </c>
      <c r="B30" s="1">
        <f>IFERROR(IF(BX30&gt;=1,VLOOKUP(EMP!Z28,EMP!$D$2:$E$3,2,0),0),0)</f>
        <v>0</v>
      </c>
      <c r="C30" s="1">
        <f>IFERROR(IF(BX30&gt;=1,VLOOKUP(EMP!AC28,EMP!$B$6:$C$17,2,0),0),0)</f>
        <v>0</v>
      </c>
      <c r="D30" s="1">
        <f>IFERROR(IF(BX30&gt;=1,VLOOKUP(EMP!AA28,EMP!$E$6:$M$29,9,0),0),0)</f>
        <v>0</v>
      </c>
      <c r="E30" s="1">
        <f>IFERROR(IF(BX30&gt;=1,(IF(EMP!AE28&gt;=1,VLOOKUP(EMP!AF28,EMP!$B$6:$C$17,2,0),0)),0),0)</f>
        <v>0</v>
      </c>
      <c r="F30" s="1">
        <f>IFERROR(IF(BX30&gt;=1,(IF(EMP!AG28=EMP!$F$3,(IF(EMP!AH28&gt;=1,EMP!AH28,0)),0)),0),0)</f>
        <v>0</v>
      </c>
      <c r="G30" s="1">
        <f>IFERROR(IF(BX30&gt;=1,(IF(EMP!AI28=EMP!$F$3,VLOOKUP(EMP!AJ28,EMP!$B$6:$C$17,2,0),0)),0),0)</f>
        <v>0</v>
      </c>
      <c r="H30" s="1">
        <f>IFERROR(IF(BX30&gt;=1,(IF(EMP!AK28=EMP!$F$3,EMP!#REF!,0)),0),0)</f>
        <v>0</v>
      </c>
      <c r="I30" s="1">
        <f>IFERROR(IF(BX30&gt;=1,(IF(EMP!AM28="YES",1,2)),0),0)</f>
        <v>0</v>
      </c>
      <c r="J30" s="1">
        <f>IFERROR(IF(BX30&gt;=1,(IF(I30=1,31,IF(I30=2,(IF(D30&gt;=5,VLOOKUP(EMP!AL28,EMP!$H$1:$K$5,4,0),IF(D30&gt;=1,31,0))),0))),0),0)</f>
        <v>0</v>
      </c>
      <c r="K30" s="1">
        <f>EMP!AB28</f>
        <v>0</v>
      </c>
      <c r="L30" s="1">
        <f>EMP!AD28</f>
        <v>0</v>
      </c>
      <c r="M30" s="1">
        <f>EMP!AE28</f>
        <v>0</v>
      </c>
      <c r="N30" s="1">
        <f t="shared" si="76"/>
        <v>0</v>
      </c>
      <c r="O30" s="1">
        <f t="shared" si="77"/>
        <v>0</v>
      </c>
      <c r="P30" s="1">
        <f t="shared" si="78"/>
        <v>0</v>
      </c>
      <c r="Q30" s="1">
        <f t="shared" si="79"/>
        <v>0</v>
      </c>
      <c r="R30" s="1">
        <f t="shared" si="80"/>
        <v>0</v>
      </c>
      <c r="S30" s="1">
        <f t="shared" si="81"/>
        <v>0</v>
      </c>
      <c r="T30" s="1">
        <f t="shared" si="82"/>
        <v>0</v>
      </c>
      <c r="U30" s="1">
        <f t="shared" si="83"/>
        <v>0</v>
      </c>
      <c r="V30" s="1">
        <f t="shared" si="84"/>
        <v>0</v>
      </c>
      <c r="W30" s="1">
        <f t="shared" si="85"/>
        <v>0</v>
      </c>
      <c r="X30" s="1">
        <f t="shared" si="86"/>
        <v>0</v>
      </c>
      <c r="Y30" s="1">
        <f t="shared" si="87"/>
        <v>0</v>
      </c>
      <c r="Z30" s="1">
        <f t="shared" si="88"/>
        <v>0</v>
      </c>
      <c r="AA30" s="1">
        <f t="shared" si="89"/>
        <v>0</v>
      </c>
      <c r="AB30" s="1">
        <f t="shared" si="90"/>
        <v>0</v>
      </c>
      <c r="AC30" s="1">
        <f t="shared" si="91"/>
        <v>0</v>
      </c>
      <c r="AD30" s="1">
        <f t="shared" si="92"/>
        <v>0</v>
      </c>
      <c r="AE30" s="1">
        <f t="shared" si="93"/>
        <v>0</v>
      </c>
      <c r="AF30" s="1">
        <f t="shared" si="94"/>
        <v>0</v>
      </c>
      <c r="AG30" s="1">
        <f t="shared" si="95"/>
        <v>0</v>
      </c>
      <c r="AH30" s="1">
        <f t="shared" si="96"/>
        <v>0</v>
      </c>
      <c r="AI30" s="1">
        <f t="shared" si="97"/>
        <v>0</v>
      </c>
      <c r="AJ30" s="1">
        <f t="shared" si="98"/>
        <v>0</v>
      </c>
      <c r="AK30" s="1">
        <f t="shared" si="99"/>
        <v>0</v>
      </c>
      <c r="AL30" s="1">
        <f t="shared" si="100"/>
        <v>0</v>
      </c>
      <c r="AM30" s="1">
        <f t="shared" si="101"/>
        <v>0</v>
      </c>
      <c r="AN30" s="1">
        <f t="shared" si="102"/>
        <v>0</v>
      </c>
      <c r="AO30" s="1">
        <f t="shared" si="103"/>
        <v>0</v>
      </c>
      <c r="AP30" s="1">
        <f t="shared" si="104"/>
        <v>0</v>
      </c>
      <c r="AQ30" s="1">
        <f t="shared" si="105"/>
        <v>0</v>
      </c>
      <c r="AR30" s="1">
        <f t="shared" si="106"/>
        <v>0</v>
      </c>
      <c r="AS30" s="1">
        <f t="shared" si="107"/>
        <v>0</v>
      </c>
      <c r="AT30" s="1">
        <f t="shared" si="108"/>
        <v>0</v>
      </c>
      <c r="AU30" s="1">
        <f t="shared" si="109"/>
        <v>0</v>
      </c>
      <c r="AV30" s="1">
        <f t="shared" si="110"/>
        <v>0</v>
      </c>
      <c r="AW30" s="1">
        <f t="shared" si="111"/>
        <v>0</v>
      </c>
      <c r="AX30" s="1">
        <f>LARGE($O$8:P30,1)</f>
        <v>0</v>
      </c>
      <c r="AY30" s="1">
        <f>LARGE($O$8:Q30,1)</f>
        <v>0</v>
      </c>
      <c r="AZ30" s="1">
        <f>LARGE($O$8:R30,1)</f>
        <v>0</v>
      </c>
      <c r="BA30" s="1">
        <f>LARGE($O$8:S30,1)</f>
        <v>0</v>
      </c>
      <c r="BB30" s="1">
        <f>LARGE($O$8:T30,1)</f>
        <v>0</v>
      </c>
      <c r="BC30" s="1">
        <f>LARGE($O$8:U30,1)</f>
        <v>0</v>
      </c>
      <c r="BD30" s="1">
        <f>LARGE($O$8:V30,1)</f>
        <v>0</v>
      </c>
      <c r="BE30" s="1">
        <f>LARGE($O$8:W30,1)</f>
        <v>0</v>
      </c>
      <c r="BF30" s="1">
        <f>LARGE($O$8:X30,1)</f>
        <v>0</v>
      </c>
      <c r="BG30" s="1">
        <f>LARGE($O$8:Y30,1)</f>
        <v>0</v>
      </c>
      <c r="BH30" s="1">
        <f>IFERROR(IF(BX30&gt;=1,(IF(EMP!AM28="YES",1,2)),0),0)</f>
        <v>0</v>
      </c>
      <c r="BI30" s="1">
        <f>IFERROR(IF(BX30&gt;=1,(IF(BH30=1,1,IF(BH30=2,VLOOKUP(EMP!AL28,EMP!$H$2:$K$4,4,0),0))),0),0)</f>
        <v>0</v>
      </c>
      <c r="BJ30" s="1">
        <f>IFERROR(IF(BX30&gt;=1,VLOOKUP(EMP!AL28,EMP!$H$1:$K$5,2,0),0),0)</f>
        <v>0</v>
      </c>
      <c r="BK30" s="1">
        <f>IFERROR(IF(BX30&gt;=1,VLOOKUP(EMP!AL28,EMP!$H$1:$K$5,3,0),0),0)</f>
        <v>0</v>
      </c>
      <c r="BX30" s="165">
        <f>EMP!O28</f>
        <v>0</v>
      </c>
      <c r="BY30" s="166">
        <f>EMP!P28</f>
        <v>0</v>
      </c>
      <c r="BZ30" s="165">
        <f>EMP!Q28</f>
        <v>0</v>
      </c>
      <c r="CA30" s="185">
        <f t="shared" si="112"/>
        <v>0</v>
      </c>
      <c r="CB30" s="185">
        <f t="shared" si="113"/>
        <v>0</v>
      </c>
      <c r="CC30" s="185">
        <f t="shared" si="114"/>
        <v>0</v>
      </c>
      <c r="CD30" s="185">
        <f t="shared" si="115"/>
        <v>0</v>
      </c>
      <c r="CE30" s="185">
        <f t="shared" si="116"/>
        <v>0</v>
      </c>
      <c r="CF30" s="185">
        <f t="shared" si="117"/>
        <v>0</v>
      </c>
      <c r="CG30" s="185">
        <f t="shared" si="118"/>
        <v>0</v>
      </c>
      <c r="CH30" s="185">
        <f t="shared" si="119"/>
        <v>0</v>
      </c>
      <c r="CI30" s="185">
        <f t="shared" si="120"/>
        <v>0</v>
      </c>
      <c r="CJ30" s="185">
        <f t="shared" si="121"/>
        <v>0</v>
      </c>
      <c r="CK30" s="185">
        <f t="shared" si="122"/>
        <v>0</v>
      </c>
      <c r="CL30" s="185">
        <f t="shared" si="123"/>
        <v>0</v>
      </c>
      <c r="CM30" s="193"/>
      <c r="CN30" s="193"/>
      <c r="CO30" s="193"/>
      <c r="CP30" s="193"/>
      <c r="CQ30" s="193"/>
      <c r="CR30" s="193"/>
      <c r="CS30" s="193"/>
      <c r="CT30" s="193"/>
      <c r="CU30" s="193"/>
      <c r="CV30" s="193"/>
      <c r="CW30" s="193"/>
      <c r="CX30" s="193"/>
      <c r="CY30" s="112">
        <f t="shared" si="124"/>
        <v>0</v>
      </c>
      <c r="CZ30" s="112">
        <f t="shared" si="125"/>
        <v>0</v>
      </c>
      <c r="DA30" s="112">
        <f t="shared" si="126"/>
        <v>0</v>
      </c>
      <c r="DB30" s="112">
        <f t="shared" si="127"/>
        <v>0</v>
      </c>
      <c r="DC30" s="112">
        <f t="shared" si="128"/>
        <v>0</v>
      </c>
      <c r="DD30" s="112">
        <f t="shared" si="129"/>
        <v>0</v>
      </c>
      <c r="DE30" s="112">
        <f t="shared" si="130"/>
        <v>0</v>
      </c>
      <c r="DF30" s="112">
        <f t="shared" si="131"/>
        <v>0</v>
      </c>
      <c r="DG30" s="112">
        <f t="shared" si="132"/>
        <v>0</v>
      </c>
      <c r="DH30" s="112">
        <f t="shared" si="133"/>
        <v>0</v>
      </c>
      <c r="DI30" s="112">
        <f t="shared" si="134"/>
        <v>0</v>
      </c>
      <c r="DJ30" s="112">
        <f t="shared" si="135"/>
        <v>0</v>
      </c>
      <c r="DK30" s="194"/>
      <c r="DL30" s="194"/>
      <c r="DM30" s="194"/>
      <c r="DN30" s="194"/>
      <c r="DO30" s="194"/>
      <c r="DP30" s="194"/>
      <c r="DQ30" s="194"/>
      <c r="DR30" s="194"/>
      <c r="DS30" s="194"/>
      <c r="DT30" s="194"/>
      <c r="DU30" s="194"/>
      <c r="DV30" s="194"/>
      <c r="DW30" s="112">
        <f t="shared" si="136"/>
        <v>0</v>
      </c>
      <c r="DX30" s="112">
        <f t="shared" si="137"/>
        <v>0</v>
      </c>
      <c r="DY30" s="112">
        <f t="shared" si="138"/>
        <v>0</v>
      </c>
      <c r="DZ30" s="112">
        <f t="shared" si="139"/>
        <v>0</v>
      </c>
      <c r="EA30" s="112">
        <f t="shared" si="140"/>
        <v>0</v>
      </c>
      <c r="EB30" s="112">
        <f t="shared" si="141"/>
        <v>0</v>
      </c>
      <c r="EC30" s="112">
        <f t="shared" si="142"/>
        <v>0</v>
      </c>
      <c r="ED30" s="112">
        <f t="shared" si="143"/>
        <v>0</v>
      </c>
      <c r="EE30" s="112">
        <f t="shared" si="144"/>
        <v>0</v>
      </c>
      <c r="EF30" s="112">
        <f t="shared" si="145"/>
        <v>0</v>
      </c>
      <c r="EG30" s="112">
        <f t="shared" si="146"/>
        <v>0</v>
      </c>
      <c r="EH30" s="112">
        <f t="shared" si="147"/>
        <v>0</v>
      </c>
      <c r="EI30" s="195"/>
      <c r="EJ30" s="195"/>
      <c r="EK30" s="195"/>
      <c r="EL30" s="195"/>
      <c r="EM30" s="195"/>
      <c r="EN30" s="195"/>
      <c r="EO30" s="195"/>
      <c r="EP30" s="195"/>
      <c r="EQ30" s="195"/>
      <c r="ER30" s="195"/>
      <c r="ES30" s="195"/>
      <c r="ET30" s="195"/>
      <c r="EU30" s="196"/>
      <c r="EV30" s="196">
        <f t="shared" si="148"/>
        <v>0</v>
      </c>
      <c r="EW30" s="196">
        <f t="shared" si="149"/>
        <v>0</v>
      </c>
      <c r="EX30" s="196">
        <f t="shared" si="150"/>
        <v>0</v>
      </c>
      <c r="EY30" s="196">
        <f t="shared" si="151"/>
        <v>0</v>
      </c>
      <c r="EZ30" s="196">
        <f t="shared" si="152"/>
        <v>0</v>
      </c>
      <c r="FA30" s="196">
        <f t="shared" si="153"/>
        <v>0</v>
      </c>
      <c r="FB30" s="196">
        <f t="shared" si="154"/>
        <v>0</v>
      </c>
      <c r="FC30" s="196">
        <f t="shared" si="155"/>
        <v>0</v>
      </c>
      <c r="FD30" s="196">
        <f t="shared" si="156"/>
        <v>0</v>
      </c>
      <c r="FE30" s="196">
        <f t="shared" si="157"/>
        <v>0</v>
      </c>
      <c r="FF30" s="196">
        <f t="shared" si="158"/>
        <v>0</v>
      </c>
      <c r="FG30" s="197"/>
      <c r="FH30" s="197">
        <f t="shared" si="159"/>
        <v>0</v>
      </c>
      <c r="FI30" s="197">
        <f t="shared" si="160"/>
        <v>0</v>
      </c>
      <c r="FJ30" s="197">
        <f t="shared" si="161"/>
        <v>0</v>
      </c>
      <c r="FK30" s="197">
        <f t="shared" si="162"/>
        <v>0</v>
      </c>
      <c r="FL30" s="197">
        <f t="shared" si="163"/>
        <v>0</v>
      </c>
      <c r="FM30" s="197">
        <f t="shared" si="164"/>
        <v>0</v>
      </c>
      <c r="FN30" s="197">
        <f t="shared" si="165"/>
        <v>0</v>
      </c>
      <c r="FO30" s="197">
        <f t="shared" si="166"/>
        <v>0</v>
      </c>
      <c r="FP30" s="197">
        <f t="shared" si="167"/>
        <v>0</v>
      </c>
      <c r="FQ30" s="197">
        <f t="shared" si="168"/>
        <v>0</v>
      </c>
      <c r="FR30" s="197">
        <f t="shared" si="169"/>
        <v>0</v>
      </c>
      <c r="FS30" s="195"/>
      <c r="FT30" s="195"/>
      <c r="FU30" s="198"/>
      <c r="FV30" s="198"/>
      <c r="FW30" s="199"/>
      <c r="FX30" s="199"/>
      <c r="FY30" s="196"/>
      <c r="FZ30" s="196"/>
      <c r="GA30" s="127">
        <f t="shared" si="170"/>
        <v>0</v>
      </c>
      <c r="GB30" s="127">
        <f t="shared" si="171"/>
        <v>0</v>
      </c>
      <c r="GC30" s="127">
        <f t="shared" si="172"/>
        <v>0</v>
      </c>
      <c r="GD30" s="127">
        <f t="shared" si="173"/>
        <v>0</v>
      </c>
      <c r="GE30" s="127">
        <f t="shared" si="174"/>
        <v>0</v>
      </c>
      <c r="GF30" s="127">
        <f t="shared" si="175"/>
        <v>0</v>
      </c>
      <c r="GG30" s="127">
        <f t="shared" si="176"/>
        <v>0</v>
      </c>
      <c r="GH30" s="127">
        <f t="shared" si="177"/>
        <v>0</v>
      </c>
      <c r="GI30" s="127">
        <f t="shared" si="178"/>
        <v>0</v>
      </c>
      <c r="GJ30" s="127">
        <f t="shared" si="179"/>
        <v>0</v>
      </c>
      <c r="GK30" s="127">
        <f t="shared" si="180"/>
        <v>0</v>
      </c>
      <c r="GL30" s="127">
        <f t="shared" si="181"/>
        <v>0</v>
      </c>
      <c r="GM30" s="127">
        <f t="shared" si="182"/>
        <v>0</v>
      </c>
      <c r="GN30" s="127">
        <f t="shared" si="183"/>
        <v>0</v>
      </c>
      <c r="GO30" s="127">
        <f t="shared" si="184"/>
        <v>0</v>
      </c>
      <c r="GP30" s="127">
        <f t="shared" si="185"/>
        <v>0</v>
      </c>
      <c r="GQ30" s="127">
        <f t="shared" si="186"/>
        <v>0</v>
      </c>
      <c r="GR30" s="127">
        <f t="shared" si="187"/>
        <v>0</v>
      </c>
      <c r="GS30" s="127">
        <f t="shared" si="188"/>
        <v>0</v>
      </c>
      <c r="GT30" s="127">
        <f t="shared" si="189"/>
        <v>0</v>
      </c>
      <c r="GU30" s="127">
        <f t="shared" si="190"/>
        <v>0</v>
      </c>
      <c r="GV30" s="127">
        <f t="shared" si="191"/>
        <v>0</v>
      </c>
      <c r="GW30" s="127">
        <f t="shared" si="192"/>
        <v>0</v>
      </c>
      <c r="GX30" s="127">
        <f t="shared" si="193"/>
        <v>0</v>
      </c>
      <c r="GY30" s="127">
        <f t="shared" si="194"/>
        <v>0</v>
      </c>
      <c r="GZ30" s="127">
        <f t="shared" si="195"/>
        <v>0</v>
      </c>
      <c r="HA30" s="127">
        <f t="shared" si="196"/>
        <v>0</v>
      </c>
      <c r="HB30" s="127">
        <f t="shared" si="197"/>
        <v>0</v>
      </c>
      <c r="HC30" s="127">
        <f t="shared" si="198"/>
        <v>0</v>
      </c>
      <c r="HD30" s="127">
        <f t="shared" si="199"/>
        <v>0</v>
      </c>
      <c r="HE30" s="127">
        <f t="shared" si="200"/>
        <v>0</v>
      </c>
      <c r="HF30" s="127">
        <f t="shared" si="201"/>
        <v>0</v>
      </c>
      <c r="HG30" s="127">
        <f t="shared" si="202"/>
        <v>0</v>
      </c>
      <c r="HH30" s="127">
        <f t="shared" si="203"/>
        <v>0</v>
      </c>
      <c r="HI30" s="127">
        <f t="shared" si="204"/>
        <v>0</v>
      </c>
      <c r="HJ30" s="127">
        <f t="shared" si="205"/>
        <v>0</v>
      </c>
      <c r="HK30" s="127">
        <f t="shared" si="206"/>
        <v>0</v>
      </c>
      <c r="HL30" s="127">
        <f t="shared" si="207"/>
        <v>0</v>
      </c>
      <c r="HM30" s="127">
        <f t="shared" si="208"/>
        <v>0</v>
      </c>
      <c r="HN30" s="127">
        <f t="shared" si="209"/>
        <v>0</v>
      </c>
      <c r="HO30" s="127">
        <f t="shared" si="210"/>
        <v>0</v>
      </c>
      <c r="HP30" s="127">
        <f t="shared" si="211"/>
        <v>0</v>
      </c>
      <c r="HQ30" s="127">
        <f t="shared" si="212"/>
        <v>0</v>
      </c>
      <c r="HR30" s="127">
        <f t="shared" si="213"/>
        <v>0</v>
      </c>
      <c r="HS30" s="127">
        <f t="shared" si="214"/>
        <v>0</v>
      </c>
      <c r="HT30" s="127">
        <f t="shared" si="215"/>
        <v>0</v>
      </c>
      <c r="HU30" s="127">
        <f t="shared" si="216"/>
        <v>0</v>
      </c>
      <c r="HV30" s="127">
        <f t="shared" si="217"/>
        <v>0</v>
      </c>
      <c r="HW30" s="127">
        <f t="shared" si="218"/>
        <v>0</v>
      </c>
      <c r="HX30" s="127">
        <f t="shared" si="219"/>
        <v>0</v>
      </c>
      <c r="HY30" s="127">
        <f t="shared" si="220"/>
        <v>0</v>
      </c>
      <c r="HZ30" s="127">
        <f t="shared" si="221"/>
        <v>0</v>
      </c>
      <c r="IA30" s="127">
        <f t="shared" si="222"/>
        <v>0</v>
      </c>
      <c r="IB30" s="127">
        <f t="shared" si="223"/>
        <v>0</v>
      </c>
      <c r="IC30" s="127">
        <f t="shared" si="224"/>
        <v>0</v>
      </c>
      <c r="ID30" s="127">
        <f t="shared" si="225"/>
        <v>0</v>
      </c>
      <c r="IE30" s="127">
        <f t="shared" si="226"/>
        <v>0</v>
      </c>
      <c r="IF30" s="127">
        <f t="shared" si="227"/>
        <v>0</v>
      </c>
      <c r="IG30" s="127">
        <f t="shared" si="228"/>
        <v>0</v>
      </c>
      <c r="IH30" s="127">
        <f t="shared" si="229"/>
        <v>0</v>
      </c>
      <c r="II30" s="127">
        <f t="shared" si="230"/>
        <v>0</v>
      </c>
      <c r="IJ30" s="127">
        <f t="shared" si="231"/>
        <v>0</v>
      </c>
      <c r="IK30" s="127">
        <f t="shared" si="232"/>
        <v>0</v>
      </c>
      <c r="IL30" s="127">
        <f t="shared" si="233"/>
        <v>0</v>
      </c>
      <c r="IM30" s="127">
        <f t="shared" si="234"/>
        <v>0</v>
      </c>
      <c r="IN30" s="127">
        <f t="shared" si="235"/>
        <v>0</v>
      </c>
      <c r="IO30" s="127">
        <f t="shared" si="236"/>
        <v>0</v>
      </c>
      <c r="IP30" s="127">
        <f t="shared" si="237"/>
        <v>0</v>
      </c>
      <c r="IQ30" s="127">
        <f t="shared" si="238"/>
        <v>0</v>
      </c>
      <c r="IR30" s="127">
        <f t="shared" si="239"/>
        <v>0</v>
      </c>
      <c r="IS30" s="127">
        <f t="shared" si="240"/>
        <v>0</v>
      </c>
      <c r="IT30" s="127">
        <f t="shared" si="241"/>
        <v>0</v>
      </c>
      <c r="IU30" s="127">
        <f t="shared" si="242"/>
        <v>0</v>
      </c>
      <c r="IV30" s="1">
        <f>IFERROR(IF($BX30&gt;=1,SUMIFS(ARR!K$8:K$607,ARR!$I$8:$I$607,$BZ30),0),0)</f>
        <v>0</v>
      </c>
      <c r="IW30" s="1">
        <f>IFERROR(IF($BX30&gt;=1,SUMIFS(ARR!L$8:L$607,ARR!$I$8:$I$607,$BZ30),0),0)</f>
        <v>0</v>
      </c>
      <c r="IX30" s="1">
        <f>IFERROR(IF($BX30&gt;=1,SUMIFS(ARR!M$8:M$607,ARR!$I$8:$I$607,$BZ30),0),0)</f>
        <v>0</v>
      </c>
      <c r="IY30" s="1">
        <f>IFERROR(IF($BX30&gt;=1,SUMIFS(ARR!N$8:N$607,ARR!$I$8:$I$607,$BZ30),0),0)</f>
        <v>0</v>
      </c>
      <c r="IZ30" s="1">
        <f t="shared" si="243"/>
        <v>0</v>
      </c>
    </row>
    <row r="31" spans="1:260" ht="18" customHeight="1" x14ac:dyDescent="0.25">
      <c r="A31" s="1">
        <f>IFERROR(IF(BX31&gt;=1,VLOOKUP(EMP!Y29,EMP!$B$2:$E$3,4,0),0),0)</f>
        <v>0</v>
      </c>
      <c r="B31" s="1">
        <f>IFERROR(IF(BX31&gt;=1,VLOOKUP(EMP!Z29,EMP!$D$2:$E$3,2,0),0),0)</f>
        <v>0</v>
      </c>
      <c r="C31" s="1">
        <f>IFERROR(IF(BX31&gt;=1,VLOOKUP(EMP!AC29,EMP!$B$6:$C$17,2,0),0),0)</f>
        <v>0</v>
      </c>
      <c r="D31" s="1">
        <f>IFERROR(IF(BX31&gt;=1,VLOOKUP(EMP!AA29,EMP!$E$6:$M$29,9,0),0),0)</f>
        <v>0</v>
      </c>
      <c r="E31" s="1">
        <f>IFERROR(IF(BX31&gt;=1,(IF(EMP!AE29&gt;=1,VLOOKUP(EMP!AF29,EMP!$B$6:$C$17,2,0),0)),0),0)</f>
        <v>0</v>
      </c>
      <c r="F31" s="1">
        <f>IFERROR(IF(BX31&gt;=1,(IF(EMP!AG29=EMP!$F$3,(IF(EMP!AH29&gt;=1,EMP!AH29,0)),0)),0),0)</f>
        <v>0</v>
      </c>
      <c r="G31" s="1">
        <f>IFERROR(IF(BX31&gt;=1,(IF(EMP!AI29=EMP!$F$3,VLOOKUP(EMP!AJ29,EMP!$B$6:$C$17,2,0),0)),0),0)</f>
        <v>0</v>
      </c>
      <c r="H31" s="1">
        <f>IFERROR(IF(BX31&gt;=1,(IF(EMP!AK29=EMP!$F$3,EMP!#REF!,0)),0),0)</f>
        <v>0</v>
      </c>
      <c r="I31" s="1">
        <f>IFERROR(IF(BX31&gt;=1,(IF(EMP!AM29="YES",1,2)),0),0)</f>
        <v>0</v>
      </c>
      <c r="J31" s="1">
        <f>IFERROR(IF(BX31&gt;=1,(IF(I31=1,31,IF(I31=2,(IF(D31&gt;=5,VLOOKUP(EMP!AL29,EMP!$H$1:$K$5,4,0),IF(D31&gt;=1,31,0))),0))),0),0)</f>
        <v>0</v>
      </c>
      <c r="K31" s="1">
        <f>EMP!AB29</f>
        <v>0</v>
      </c>
      <c r="L31" s="1">
        <f>EMP!AD29</f>
        <v>0</v>
      </c>
      <c r="M31" s="1">
        <f>EMP!AE29</f>
        <v>0</v>
      </c>
      <c r="N31" s="1">
        <f t="shared" si="76"/>
        <v>0</v>
      </c>
      <c r="O31" s="1">
        <f t="shared" si="77"/>
        <v>0</v>
      </c>
      <c r="P31" s="1">
        <f t="shared" si="78"/>
        <v>0</v>
      </c>
      <c r="Q31" s="1">
        <f t="shared" si="79"/>
        <v>0</v>
      </c>
      <c r="R31" s="1">
        <f t="shared" si="80"/>
        <v>0</v>
      </c>
      <c r="S31" s="1">
        <f t="shared" si="81"/>
        <v>0</v>
      </c>
      <c r="T31" s="1">
        <f t="shared" si="82"/>
        <v>0</v>
      </c>
      <c r="U31" s="1">
        <f t="shared" si="83"/>
        <v>0</v>
      </c>
      <c r="V31" s="1">
        <f t="shared" si="84"/>
        <v>0</v>
      </c>
      <c r="W31" s="1">
        <f t="shared" si="85"/>
        <v>0</v>
      </c>
      <c r="X31" s="1">
        <f t="shared" si="86"/>
        <v>0</v>
      </c>
      <c r="Y31" s="1">
        <f t="shared" si="87"/>
        <v>0</v>
      </c>
      <c r="Z31" s="1">
        <f t="shared" si="88"/>
        <v>0</v>
      </c>
      <c r="AA31" s="1">
        <f t="shared" si="89"/>
        <v>0</v>
      </c>
      <c r="AB31" s="1">
        <f t="shared" si="90"/>
        <v>0</v>
      </c>
      <c r="AC31" s="1">
        <f t="shared" si="91"/>
        <v>0</v>
      </c>
      <c r="AD31" s="1">
        <f t="shared" si="92"/>
        <v>0</v>
      </c>
      <c r="AE31" s="1">
        <f t="shared" si="93"/>
        <v>0</v>
      </c>
      <c r="AF31" s="1">
        <f t="shared" si="94"/>
        <v>0</v>
      </c>
      <c r="AG31" s="1">
        <f t="shared" si="95"/>
        <v>0</v>
      </c>
      <c r="AH31" s="1">
        <f t="shared" si="96"/>
        <v>0</v>
      </c>
      <c r="AI31" s="1">
        <f t="shared" si="97"/>
        <v>0</v>
      </c>
      <c r="AJ31" s="1">
        <f t="shared" si="98"/>
        <v>0</v>
      </c>
      <c r="AK31" s="1">
        <f t="shared" si="99"/>
        <v>0</v>
      </c>
      <c r="AL31" s="1">
        <f t="shared" si="100"/>
        <v>0</v>
      </c>
      <c r="AM31" s="1">
        <f t="shared" si="101"/>
        <v>0</v>
      </c>
      <c r="AN31" s="1">
        <f t="shared" si="102"/>
        <v>0</v>
      </c>
      <c r="AO31" s="1">
        <f t="shared" si="103"/>
        <v>0</v>
      </c>
      <c r="AP31" s="1">
        <f t="shared" si="104"/>
        <v>0</v>
      </c>
      <c r="AQ31" s="1">
        <f t="shared" si="105"/>
        <v>0</v>
      </c>
      <c r="AR31" s="1">
        <f t="shared" si="106"/>
        <v>0</v>
      </c>
      <c r="AS31" s="1">
        <f t="shared" si="107"/>
        <v>0</v>
      </c>
      <c r="AT31" s="1">
        <f t="shared" si="108"/>
        <v>0</v>
      </c>
      <c r="AU31" s="1">
        <f t="shared" si="109"/>
        <v>0</v>
      </c>
      <c r="AV31" s="1">
        <f t="shared" si="110"/>
        <v>0</v>
      </c>
      <c r="AW31" s="1">
        <f t="shared" si="111"/>
        <v>0</v>
      </c>
      <c r="AX31" s="1">
        <f>LARGE($O$8:P31,1)</f>
        <v>0</v>
      </c>
      <c r="AY31" s="1">
        <f>LARGE($O$8:Q31,1)</f>
        <v>0</v>
      </c>
      <c r="AZ31" s="1">
        <f>LARGE($O$8:R31,1)</f>
        <v>0</v>
      </c>
      <c r="BA31" s="1">
        <f>LARGE($O$8:S31,1)</f>
        <v>0</v>
      </c>
      <c r="BB31" s="1">
        <f>LARGE($O$8:T31,1)</f>
        <v>0</v>
      </c>
      <c r="BC31" s="1">
        <f>LARGE($O$8:U31,1)</f>
        <v>0</v>
      </c>
      <c r="BD31" s="1">
        <f>LARGE($O$8:V31,1)</f>
        <v>0</v>
      </c>
      <c r="BE31" s="1">
        <f>LARGE($O$8:W31,1)</f>
        <v>0</v>
      </c>
      <c r="BF31" s="1">
        <f>LARGE($O$8:X31,1)</f>
        <v>0</v>
      </c>
      <c r="BG31" s="1">
        <f>LARGE($O$8:Y31,1)</f>
        <v>0</v>
      </c>
      <c r="BH31" s="1">
        <f>IFERROR(IF(BX31&gt;=1,(IF(EMP!AM29="YES",1,2)),0),0)</f>
        <v>0</v>
      </c>
      <c r="BI31" s="1">
        <f>IFERROR(IF(BX31&gt;=1,(IF(BH31=1,1,IF(BH31=2,VLOOKUP(EMP!AL29,EMP!$H$2:$K$4,4,0),0))),0),0)</f>
        <v>0</v>
      </c>
      <c r="BJ31" s="1">
        <f>IFERROR(IF(BX31&gt;=1,VLOOKUP(EMP!AL29,EMP!$H$1:$K$5,2,0),0),0)</f>
        <v>0</v>
      </c>
      <c r="BK31" s="1">
        <f>IFERROR(IF(BX31&gt;=1,VLOOKUP(EMP!AL29,EMP!$H$1:$K$5,3,0),0),0)</f>
        <v>0</v>
      </c>
      <c r="BX31" s="165">
        <f>EMP!O29</f>
        <v>0</v>
      </c>
      <c r="BY31" s="166">
        <f>EMP!P29</f>
        <v>0</v>
      </c>
      <c r="BZ31" s="165">
        <f>EMP!Q29</f>
        <v>0</v>
      </c>
      <c r="CA31" s="185">
        <f t="shared" si="112"/>
        <v>0</v>
      </c>
      <c r="CB31" s="185">
        <f t="shared" si="113"/>
        <v>0</v>
      </c>
      <c r="CC31" s="185">
        <f t="shared" si="114"/>
        <v>0</v>
      </c>
      <c r="CD31" s="185">
        <f t="shared" si="115"/>
        <v>0</v>
      </c>
      <c r="CE31" s="185">
        <f t="shared" si="116"/>
        <v>0</v>
      </c>
      <c r="CF31" s="185">
        <f t="shared" si="117"/>
        <v>0</v>
      </c>
      <c r="CG31" s="185">
        <f t="shared" si="118"/>
        <v>0</v>
      </c>
      <c r="CH31" s="185">
        <f t="shared" si="119"/>
        <v>0</v>
      </c>
      <c r="CI31" s="185">
        <f t="shared" si="120"/>
        <v>0</v>
      </c>
      <c r="CJ31" s="185">
        <f t="shared" si="121"/>
        <v>0</v>
      </c>
      <c r="CK31" s="185">
        <f t="shared" si="122"/>
        <v>0</v>
      </c>
      <c r="CL31" s="185">
        <f t="shared" si="123"/>
        <v>0</v>
      </c>
      <c r="CM31" s="193"/>
      <c r="CN31" s="193"/>
      <c r="CO31" s="193"/>
      <c r="CP31" s="193"/>
      <c r="CQ31" s="193"/>
      <c r="CR31" s="193"/>
      <c r="CS31" s="193"/>
      <c r="CT31" s="193"/>
      <c r="CU31" s="193"/>
      <c r="CV31" s="193"/>
      <c r="CW31" s="193"/>
      <c r="CX31" s="193"/>
      <c r="CY31" s="112">
        <f>IFERROR(IF($BX31&gt;=1,(IF($B31=1,ROUND(GA31*CY$1,0),0)),0),0)</f>
        <v>0</v>
      </c>
      <c r="CZ31" s="112">
        <f t="shared" si="125"/>
        <v>0</v>
      </c>
      <c r="DA31" s="112">
        <f t="shared" si="126"/>
        <v>0</v>
      </c>
      <c r="DB31" s="112">
        <f t="shared" si="127"/>
        <v>0</v>
      </c>
      <c r="DC31" s="112">
        <f t="shared" si="128"/>
        <v>0</v>
      </c>
      <c r="DD31" s="112">
        <f t="shared" si="129"/>
        <v>0</v>
      </c>
      <c r="DE31" s="112">
        <f t="shared" si="130"/>
        <v>0</v>
      </c>
      <c r="DF31" s="112">
        <f t="shared" si="131"/>
        <v>0</v>
      </c>
      <c r="DG31" s="112">
        <f t="shared" si="132"/>
        <v>0</v>
      </c>
      <c r="DH31" s="112">
        <f t="shared" si="133"/>
        <v>0</v>
      </c>
      <c r="DI31" s="112">
        <f t="shared" si="134"/>
        <v>0</v>
      </c>
      <c r="DJ31" s="112">
        <f t="shared" si="135"/>
        <v>0</v>
      </c>
      <c r="DK31" s="194"/>
      <c r="DL31" s="194"/>
      <c r="DM31" s="194"/>
      <c r="DN31" s="194"/>
      <c r="DO31" s="194"/>
      <c r="DP31" s="194"/>
      <c r="DQ31" s="194"/>
      <c r="DR31" s="194"/>
      <c r="DS31" s="194"/>
      <c r="DT31" s="194"/>
      <c r="DU31" s="194"/>
      <c r="DV31" s="194"/>
      <c r="DW31" s="112">
        <f t="shared" si="136"/>
        <v>0</v>
      </c>
      <c r="DX31" s="112">
        <f t="shared" si="137"/>
        <v>0</v>
      </c>
      <c r="DY31" s="112">
        <f t="shared" si="138"/>
        <v>0</v>
      </c>
      <c r="DZ31" s="112">
        <f t="shared" si="139"/>
        <v>0</v>
      </c>
      <c r="EA31" s="112">
        <f t="shared" si="140"/>
        <v>0</v>
      </c>
      <c r="EB31" s="112">
        <f t="shared" si="141"/>
        <v>0</v>
      </c>
      <c r="EC31" s="112">
        <f t="shared" si="142"/>
        <v>0</v>
      </c>
      <c r="ED31" s="112">
        <f t="shared" si="143"/>
        <v>0</v>
      </c>
      <c r="EE31" s="112">
        <f t="shared" si="144"/>
        <v>0</v>
      </c>
      <c r="EF31" s="112">
        <f t="shared" si="145"/>
        <v>0</v>
      </c>
      <c r="EG31" s="112">
        <f t="shared" si="146"/>
        <v>0</v>
      </c>
      <c r="EH31" s="112">
        <f t="shared" si="147"/>
        <v>0</v>
      </c>
      <c r="EI31" s="195"/>
      <c r="EJ31" s="195"/>
      <c r="EK31" s="195"/>
      <c r="EL31" s="195"/>
      <c r="EM31" s="195"/>
      <c r="EN31" s="195"/>
      <c r="EO31" s="195"/>
      <c r="EP31" s="195"/>
      <c r="EQ31" s="195"/>
      <c r="ER31" s="195"/>
      <c r="ES31" s="195"/>
      <c r="ET31" s="195"/>
      <c r="EU31" s="196"/>
      <c r="EV31" s="196">
        <f t="shared" si="148"/>
        <v>0</v>
      </c>
      <c r="EW31" s="196">
        <f t="shared" si="149"/>
        <v>0</v>
      </c>
      <c r="EX31" s="196">
        <f t="shared" si="150"/>
        <v>0</v>
      </c>
      <c r="EY31" s="196">
        <f t="shared" si="151"/>
        <v>0</v>
      </c>
      <c r="EZ31" s="196">
        <f t="shared" si="152"/>
        <v>0</v>
      </c>
      <c r="FA31" s="196">
        <f t="shared" si="153"/>
        <v>0</v>
      </c>
      <c r="FB31" s="196">
        <f t="shared" si="154"/>
        <v>0</v>
      </c>
      <c r="FC31" s="196">
        <f t="shared" si="155"/>
        <v>0</v>
      </c>
      <c r="FD31" s="196">
        <f t="shared" si="156"/>
        <v>0</v>
      </c>
      <c r="FE31" s="196">
        <f t="shared" si="157"/>
        <v>0</v>
      </c>
      <c r="FF31" s="196">
        <f t="shared" si="158"/>
        <v>0</v>
      </c>
      <c r="FG31" s="197"/>
      <c r="FH31" s="197">
        <f t="shared" si="159"/>
        <v>0</v>
      </c>
      <c r="FI31" s="197">
        <f t="shared" si="160"/>
        <v>0</v>
      </c>
      <c r="FJ31" s="197">
        <f t="shared" si="161"/>
        <v>0</v>
      </c>
      <c r="FK31" s="197">
        <f t="shared" si="162"/>
        <v>0</v>
      </c>
      <c r="FL31" s="197">
        <f t="shared" si="163"/>
        <v>0</v>
      </c>
      <c r="FM31" s="197">
        <f t="shared" si="164"/>
        <v>0</v>
      </c>
      <c r="FN31" s="197">
        <f t="shared" si="165"/>
        <v>0</v>
      </c>
      <c r="FO31" s="197">
        <f t="shared" si="166"/>
        <v>0</v>
      </c>
      <c r="FP31" s="197">
        <f t="shared" si="167"/>
        <v>0</v>
      </c>
      <c r="FQ31" s="197">
        <f t="shared" si="168"/>
        <v>0</v>
      </c>
      <c r="FR31" s="197">
        <f t="shared" si="169"/>
        <v>0</v>
      </c>
      <c r="FS31" s="195"/>
      <c r="FT31" s="195"/>
      <c r="FU31" s="198"/>
      <c r="FV31" s="198"/>
      <c r="FW31" s="199"/>
      <c r="FX31" s="199"/>
      <c r="FY31" s="196"/>
      <c r="FZ31" s="196"/>
      <c r="GA31" s="127">
        <f t="shared" si="170"/>
        <v>0</v>
      </c>
      <c r="GB31" s="127">
        <f t="shared" si="171"/>
        <v>0</v>
      </c>
      <c r="GC31" s="127">
        <f t="shared" si="172"/>
        <v>0</v>
      </c>
      <c r="GD31" s="127">
        <f t="shared" si="173"/>
        <v>0</v>
      </c>
      <c r="GE31" s="127">
        <f t="shared" si="174"/>
        <v>0</v>
      </c>
      <c r="GF31" s="127">
        <f t="shared" si="175"/>
        <v>0</v>
      </c>
      <c r="GG31" s="127">
        <f t="shared" si="176"/>
        <v>0</v>
      </c>
      <c r="GH31" s="127">
        <f t="shared" si="177"/>
        <v>0</v>
      </c>
      <c r="GI31" s="127">
        <f t="shared" si="178"/>
        <v>0</v>
      </c>
      <c r="GJ31" s="127">
        <f t="shared" si="179"/>
        <v>0</v>
      </c>
      <c r="GK31" s="127">
        <f t="shared" si="180"/>
        <v>0</v>
      </c>
      <c r="GL31" s="127">
        <f t="shared" si="181"/>
        <v>0</v>
      </c>
      <c r="GM31" s="127">
        <f t="shared" si="182"/>
        <v>0</v>
      </c>
      <c r="GN31" s="127">
        <f t="shared" si="183"/>
        <v>0</v>
      </c>
      <c r="GO31" s="127">
        <f t="shared" si="184"/>
        <v>0</v>
      </c>
      <c r="GP31" s="127">
        <f t="shared" si="185"/>
        <v>0</v>
      </c>
      <c r="GQ31" s="127">
        <f t="shared" si="186"/>
        <v>0</v>
      </c>
      <c r="GR31" s="127">
        <f t="shared" si="187"/>
        <v>0</v>
      </c>
      <c r="GS31" s="127">
        <f t="shared" si="188"/>
        <v>0</v>
      </c>
      <c r="GT31" s="127">
        <f t="shared" si="189"/>
        <v>0</v>
      </c>
      <c r="GU31" s="127">
        <f t="shared" si="190"/>
        <v>0</v>
      </c>
      <c r="GV31" s="127">
        <f t="shared" si="191"/>
        <v>0</v>
      </c>
      <c r="GW31" s="127">
        <f t="shared" si="192"/>
        <v>0</v>
      </c>
      <c r="GX31" s="127">
        <f t="shared" si="193"/>
        <v>0</v>
      </c>
      <c r="GY31" s="127">
        <f t="shared" si="194"/>
        <v>0</v>
      </c>
      <c r="GZ31" s="127">
        <f t="shared" si="195"/>
        <v>0</v>
      </c>
      <c r="HA31" s="127">
        <f t="shared" si="196"/>
        <v>0</v>
      </c>
      <c r="HB31" s="127">
        <f t="shared" si="197"/>
        <v>0</v>
      </c>
      <c r="HC31" s="127">
        <f t="shared" si="198"/>
        <v>0</v>
      </c>
      <c r="HD31" s="127">
        <f t="shared" si="199"/>
        <v>0</v>
      </c>
      <c r="HE31" s="127">
        <f t="shared" si="200"/>
        <v>0</v>
      </c>
      <c r="HF31" s="127">
        <f t="shared" si="201"/>
        <v>0</v>
      </c>
      <c r="HG31" s="127">
        <f t="shared" si="202"/>
        <v>0</v>
      </c>
      <c r="HH31" s="127">
        <f t="shared" si="203"/>
        <v>0</v>
      </c>
      <c r="HI31" s="127">
        <f t="shared" si="204"/>
        <v>0</v>
      </c>
      <c r="HJ31" s="127">
        <f t="shared" si="205"/>
        <v>0</v>
      </c>
      <c r="HK31" s="127">
        <f t="shared" si="206"/>
        <v>0</v>
      </c>
      <c r="HL31" s="127">
        <f t="shared" si="207"/>
        <v>0</v>
      </c>
      <c r="HM31" s="127">
        <f t="shared" si="208"/>
        <v>0</v>
      </c>
      <c r="HN31" s="127">
        <f t="shared" si="209"/>
        <v>0</v>
      </c>
      <c r="HO31" s="127">
        <f t="shared" si="210"/>
        <v>0</v>
      </c>
      <c r="HP31" s="127">
        <f t="shared" si="211"/>
        <v>0</v>
      </c>
      <c r="HQ31" s="127">
        <f t="shared" si="212"/>
        <v>0</v>
      </c>
      <c r="HR31" s="127">
        <f t="shared" si="213"/>
        <v>0</v>
      </c>
      <c r="HS31" s="127">
        <f t="shared" si="214"/>
        <v>0</v>
      </c>
      <c r="HT31" s="127">
        <f t="shared" si="215"/>
        <v>0</v>
      </c>
      <c r="HU31" s="127">
        <f t="shared" si="216"/>
        <v>0</v>
      </c>
      <c r="HV31" s="127">
        <f t="shared" si="217"/>
        <v>0</v>
      </c>
      <c r="HW31" s="127">
        <f t="shared" si="218"/>
        <v>0</v>
      </c>
      <c r="HX31" s="127">
        <f t="shared" si="219"/>
        <v>0</v>
      </c>
      <c r="HY31" s="127">
        <f t="shared" si="220"/>
        <v>0</v>
      </c>
      <c r="HZ31" s="127">
        <f t="shared" si="221"/>
        <v>0</v>
      </c>
      <c r="IA31" s="127">
        <f t="shared" si="222"/>
        <v>0</v>
      </c>
      <c r="IB31" s="127">
        <f t="shared" si="223"/>
        <v>0</v>
      </c>
      <c r="IC31" s="127">
        <f t="shared" si="224"/>
        <v>0</v>
      </c>
      <c r="ID31" s="127">
        <f t="shared" si="225"/>
        <v>0</v>
      </c>
      <c r="IE31" s="127">
        <f t="shared" si="226"/>
        <v>0</v>
      </c>
      <c r="IF31" s="127">
        <f t="shared" si="227"/>
        <v>0</v>
      </c>
      <c r="IG31" s="127">
        <f t="shared" si="228"/>
        <v>0</v>
      </c>
      <c r="IH31" s="127">
        <f t="shared" si="229"/>
        <v>0</v>
      </c>
      <c r="II31" s="127">
        <f t="shared" si="230"/>
        <v>0</v>
      </c>
      <c r="IJ31" s="127">
        <f t="shared" si="231"/>
        <v>0</v>
      </c>
      <c r="IK31" s="127">
        <f t="shared" si="232"/>
        <v>0</v>
      </c>
      <c r="IL31" s="127">
        <f t="shared" si="233"/>
        <v>0</v>
      </c>
      <c r="IM31" s="127">
        <f t="shared" si="234"/>
        <v>0</v>
      </c>
      <c r="IN31" s="127">
        <f t="shared" si="235"/>
        <v>0</v>
      </c>
      <c r="IO31" s="127">
        <f t="shared" si="236"/>
        <v>0</v>
      </c>
      <c r="IP31" s="127">
        <f t="shared" si="237"/>
        <v>0</v>
      </c>
      <c r="IQ31" s="127">
        <f t="shared" si="238"/>
        <v>0</v>
      </c>
      <c r="IR31" s="127">
        <f t="shared" si="239"/>
        <v>0</v>
      </c>
      <c r="IS31" s="127">
        <f t="shared" si="240"/>
        <v>0</v>
      </c>
      <c r="IT31" s="127">
        <f t="shared" si="241"/>
        <v>0</v>
      </c>
      <c r="IU31" s="127">
        <f t="shared" si="242"/>
        <v>0</v>
      </c>
      <c r="IV31" s="1">
        <f>IFERROR(IF($BX31&gt;=1,SUMIFS(ARR!K$8:K$607,ARR!$I$8:$I$607,$BZ31),0),0)</f>
        <v>0</v>
      </c>
      <c r="IW31" s="1">
        <f>IFERROR(IF($BX31&gt;=1,SUMIFS(ARR!L$8:L$607,ARR!$I$8:$I$607,$BZ31),0),0)</f>
        <v>0</v>
      </c>
      <c r="IX31" s="1">
        <f>IFERROR(IF($BX31&gt;=1,SUMIFS(ARR!M$8:M$607,ARR!$I$8:$I$607,$BZ31),0),0)</f>
        <v>0</v>
      </c>
      <c r="IY31" s="1">
        <f>IFERROR(IF($BX31&gt;=1,SUMIFS(ARR!N$8:N$607,ARR!$I$8:$I$607,$BZ31),0),0)</f>
        <v>0</v>
      </c>
      <c r="IZ31" s="1">
        <f t="shared" si="243"/>
        <v>0</v>
      </c>
    </row>
    <row r="32" spans="1:260" ht="18" customHeight="1" x14ac:dyDescent="0.25">
      <c r="A32" s="1">
        <f>IFERROR(IF(BX32&gt;=1,VLOOKUP(EMP!Y30,EMP!$B$2:$E$3,4,0),0),0)</f>
        <v>0</v>
      </c>
      <c r="B32" s="1">
        <f>IFERROR(IF(BX32&gt;=1,VLOOKUP(EMP!Z30,EMP!$D$2:$E$3,2,0),0),0)</f>
        <v>0</v>
      </c>
      <c r="C32" s="1">
        <f>IFERROR(IF(BX32&gt;=1,VLOOKUP(EMP!AC30,EMP!$B$6:$C$17,2,0),0),0)</f>
        <v>0</v>
      </c>
      <c r="D32" s="1">
        <f>IFERROR(IF(BX32&gt;=1,VLOOKUP(EMP!AA30,EMP!$E$6:$M$29,9,0),0),0)</f>
        <v>0</v>
      </c>
      <c r="E32" s="1">
        <f>IFERROR(IF(BX32&gt;=1,(IF(EMP!AE30&gt;=1,VLOOKUP(EMP!AF30,EMP!$B$6:$C$17,2,0),0)),0),0)</f>
        <v>0</v>
      </c>
      <c r="F32" s="1">
        <f>IFERROR(IF(BX32&gt;=1,(IF(EMP!AG30=EMP!$F$3,(IF(EMP!AH30&gt;=1,EMP!AH30,0)),0)),0),0)</f>
        <v>0</v>
      </c>
      <c r="G32" s="1">
        <f>IFERROR(IF(BX32&gt;=1,(IF(EMP!AI30=EMP!$F$3,VLOOKUP(EMP!AJ30,EMP!$B$6:$C$17,2,0),0)),0),0)</f>
        <v>0</v>
      </c>
      <c r="H32" s="1">
        <f>IFERROR(IF(BX32&gt;=1,(IF(EMP!AK30=EMP!$F$3,EMP!#REF!,0)),0),0)</f>
        <v>0</v>
      </c>
      <c r="I32" s="1">
        <f>IFERROR(IF(BX32&gt;=1,(IF(EMP!AM30="YES",1,2)),0),0)</f>
        <v>0</v>
      </c>
      <c r="J32" s="1">
        <f>IFERROR(IF(BX32&gt;=1,(IF(I32=1,31,IF(I32=2,(IF(D32&gt;=5,VLOOKUP(EMP!AL30,EMP!$H$1:$K$5,4,0),IF(D32&gt;=1,31,0))),0))),0),0)</f>
        <v>0</v>
      </c>
      <c r="K32" s="1">
        <f>EMP!AB30</f>
        <v>0</v>
      </c>
      <c r="L32" s="1">
        <f>EMP!AD30</f>
        <v>0</v>
      </c>
      <c r="M32" s="1">
        <f>EMP!AE30</f>
        <v>0</v>
      </c>
      <c r="N32" s="1">
        <f t="shared" si="76"/>
        <v>0</v>
      </c>
      <c r="O32" s="1">
        <f t="shared" si="77"/>
        <v>0</v>
      </c>
      <c r="P32" s="1">
        <f t="shared" si="78"/>
        <v>0</v>
      </c>
      <c r="Q32" s="1">
        <f t="shared" si="79"/>
        <v>0</v>
      </c>
      <c r="R32" s="1">
        <f t="shared" si="80"/>
        <v>0</v>
      </c>
      <c r="S32" s="1">
        <f t="shared" si="81"/>
        <v>0</v>
      </c>
      <c r="T32" s="1">
        <f t="shared" si="82"/>
        <v>0</v>
      </c>
      <c r="U32" s="1">
        <f t="shared" si="83"/>
        <v>0</v>
      </c>
      <c r="V32" s="1">
        <f t="shared" si="84"/>
        <v>0</v>
      </c>
      <c r="W32" s="1">
        <f t="shared" si="85"/>
        <v>0</v>
      </c>
      <c r="X32" s="1">
        <f t="shared" si="86"/>
        <v>0</v>
      </c>
      <c r="Y32" s="1">
        <f t="shared" si="87"/>
        <v>0</v>
      </c>
      <c r="Z32" s="1">
        <f t="shared" si="88"/>
        <v>0</v>
      </c>
      <c r="AA32" s="1">
        <f t="shared" si="89"/>
        <v>0</v>
      </c>
      <c r="AB32" s="1">
        <f t="shared" si="90"/>
        <v>0</v>
      </c>
      <c r="AC32" s="1">
        <f t="shared" si="91"/>
        <v>0</v>
      </c>
      <c r="AD32" s="1">
        <f t="shared" si="92"/>
        <v>0</v>
      </c>
      <c r="AE32" s="1">
        <f t="shared" si="93"/>
        <v>0</v>
      </c>
      <c r="AF32" s="1">
        <f t="shared" si="94"/>
        <v>0</v>
      </c>
      <c r="AG32" s="1">
        <f t="shared" si="95"/>
        <v>0</v>
      </c>
      <c r="AH32" s="1">
        <f t="shared" si="96"/>
        <v>0</v>
      </c>
      <c r="AI32" s="1">
        <f t="shared" si="97"/>
        <v>0</v>
      </c>
      <c r="AJ32" s="1">
        <f t="shared" si="98"/>
        <v>0</v>
      </c>
      <c r="AK32" s="1">
        <f t="shared" si="99"/>
        <v>0</v>
      </c>
      <c r="AL32" s="1">
        <f t="shared" si="100"/>
        <v>0</v>
      </c>
      <c r="AM32" s="1">
        <f t="shared" si="101"/>
        <v>0</v>
      </c>
      <c r="AN32" s="1">
        <f t="shared" si="102"/>
        <v>0</v>
      </c>
      <c r="AO32" s="1">
        <f t="shared" si="103"/>
        <v>0</v>
      </c>
      <c r="AP32" s="1">
        <f t="shared" si="104"/>
        <v>0</v>
      </c>
      <c r="AQ32" s="1">
        <f t="shared" si="105"/>
        <v>0</v>
      </c>
      <c r="AR32" s="1">
        <f t="shared" si="106"/>
        <v>0</v>
      </c>
      <c r="AS32" s="1">
        <f t="shared" si="107"/>
        <v>0</v>
      </c>
      <c r="AT32" s="1">
        <f t="shared" si="108"/>
        <v>0</v>
      </c>
      <c r="AU32" s="1">
        <f t="shared" si="109"/>
        <v>0</v>
      </c>
      <c r="AV32" s="1">
        <f t="shared" si="110"/>
        <v>0</v>
      </c>
      <c r="AW32" s="1">
        <f t="shared" si="111"/>
        <v>0</v>
      </c>
      <c r="AX32" s="1">
        <f>LARGE($O$8:P32,1)</f>
        <v>0</v>
      </c>
      <c r="AY32" s="1">
        <f>LARGE($O$8:Q32,1)</f>
        <v>0</v>
      </c>
      <c r="AZ32" s="1">
        <f>LARGE($O$8:R32,1)</f>
        <v>0</v>
      </c>
      <c r="BA32" s="1">
        <f>LARGE($O$8:S32,1)</f>
        <v>0</v>
      </c>
      <c r="BB32" s="1">
        <f>LARGE($O$8:T32,1)</f>
        <v>0</v>
      </c>
      <c r="BC32" s="1">
        <f>LARGE($O$8:U32,1)</f>
        <v>0</v>
      </c>
      <c r="BD32" s="1">
        <f>LARGE($O$8:V32,1)</f>
        <v>0</v>
      </c>
      <c r="BE32" s="1">
        <f>LARGE($O$8:W32,1)</f>
        <v>0</v>
      </c>
      <c r="BF32" s="1">
        <f>LARGE($O$8:X32,1)</f>
        <v>0</v>
      </c>
      <c r="BG32" s="1">
        <f>LARGE($O$8:Y32,1)</f>
        <v>0</v>
      </c>
      <c r="BH32" s="1">
        <f>IFERROR(IF(BX32&gt;=1,(IF(EMP!AM30="YES",1,2)),0),0)</f>
        <v>0</v>
      </c>
      <c r="BI32" s="1">
        <f>IFERROR(IF(BX32&gt;=1,(IF(BH32=1,1,IF(BH32=2,VLOOKUP(EMP!AL30,EMP!$H$2:$K$4,4,0),0))),0),0)</f>
        <v>0</v>
      </c>
      <c r="BJ32" s="1">
        <f>IFERROR(IF(BX32&gt;=1,VLOOKUP(EMP!AL30,EMP!$H$1:$K$5,2,0),0),0)</f>
        <v>0</v>
      </c>
      <c r="BK32" s="1">
        <f>IFERROR(IF(BX32&gt;=1,VLOOKUP(EMP!AL30,EMP!$H$1:$K$5,3,0),0),0)</f>
        <v>0</v>
      </c>
      <c r="BX32" s="165">
        <f>EMP!O30</f>
        <v>0</v>
      </c>
      <c r="BY32" s="166">
        <f>EMP!P30</f>
        <v>0</v>
      </c>
      <c r="BZ32" s="165">
        <f>EMP!Q30</f>
        <v>0</v>
      </c>
      <c r="CA32" s="185">
        <f t="shared" si="112"/>
        <v>0</v>
      </c>
      <c r="CB32" s="185">
        <f t="shared" si="113"/>
        <v>0</v>
      </c>
      <c r="CC32" s="185">
        <f t="shared" si="114"/>
        <v>0</v>
      </c>
      <c r="CD32" s="185">
        <f t="shared" si="115"/>
        <v>0</v>
      </c>
      <c r="CE32" s="185">
        <f t="shared" si="116"/>
        <v>0</v>
      </c>
      <c r="CF32" s="185">
        <f t="shared" si="117"/>
        <v>0</v>
      </c>
      <c r="CG32" s="185">
        <f t="shared" si="118"/>
        <v>0</v>
      </c>
      <c r="CH32" s="185">
        <f t="shared" si="119"/>
        <v>0</v>
      </c>
      <c r="CI32" s="185">
        <f t="shared" si="120"/>
        <v>0</v>
      </c>
      <c r="CJ32" s="185">
        <f t="shared" si="121"/>
        <v>0</v>
      </c>
      <c r="CK32" s="185">
        <f t="shared" si="122"/>
        <v>0</v>
      </c>
      <c r="CL32" s="185">
        <f t="shared" si="123"/>
        <v>0</v>
      </c>
      <c r="CM32" s="193"/>
      <c r="CN32" s="193"/>
      <c r="CO32" s="193"/>
      <c r="CP32" s="193"/>
      <c r="CQ32" s="193"/>
      <c r="CR32" s="193"/>
      <c r="CS32" s="193"/>
      <c r="CT32" s="193"/>
      <c r="CU32" s="193"/>
      <c r="CV32" s="193"/>
      <c r="CW32" s="193"/>
      <c r="CX32" s="193"/>
      <c r="CY32" s="112">
        <f t="shared" si="124"/>
        <v>0</v>
      </c>
      <c r="CZ32" s="112">
        <f t="shared" si="125"/>
        <v>0</v>
      </c>
      <c r="DA32" s="112">
        <f t="shared" si="126"/>
        <v>0</v>
      </c>
      <c r="DB32" s="112">
        <f t="shared" si="127"/>
        <v>0</v>
      </c>
      <c r="DC32" s="112">
        <f t="shared" si="128"/>
        <v>0</v>
      </c>
      <c r="DD32" s="112">
        <f t="shared" si="129"/>
        <v>0</v>
      </c>
      <c r="DE32" s="112">
        <f t="shared" si="130"/>
        <v>0</v>
      </c>
      <c r="DF32" s="112">
        <f t="shared" si="131"/>
        <v>0</v>
      </c>
      <c r="DG32" s="112">
        <f t="shared" si="132"/>
        <v>0</v>
      </c>
      <c r="DH32" s="112">
        <f t="shared" si="133"/>
        <v>0</v>
      </c>
      <c r="DI32" s="112">
        <f t="shared" si="134"/>
        <v>0</v>
      </c>
      <c r="DJ32" s="112">
        <f t="shared" si="135"/>
        <v>0</v>
      </c>
      <c r="DK32" s="194"/>
      <c r="DL32" s="194"/>
      <c r="DM32" s="194"/>
      <c r="DN32" s="194"/>
      <c r="DO32" s="194"/>
      <c r="DP32" s="194"/>
      <c r="DQ32" s="194"/>
      <c r="DR32" s="194"/>
      <c r="DS32" s="194"/>
      <c r="DT32" s="194"/>
      <c r="DU32" s="194"/>
      <c r="DV32" s="194"/>
      <c r="DW32" s="112">
        <f t="shared" si="136"/>
        <v>0</v>
      </c>
      <c r="DX32" s="112">
        <f t="shared" si="137"/>
        <v>0</v>
      </c>
      <c r="DY32" s="112">
        <f t="shared" si="138"/>
        <v>0</v>
      </c>
      <c r="DZ32" s="112">
        <f t="shared" si="139"/>
        <v>0</v>
      </c>
      <c r="EA32" s="112">
        <f t="shared" si="140"/>
        <v>0</v>
      </c>
      <c r="EB32" s="112">
        <f t="shared" si="141"/>
        <v>0</v>
      </c>
      <c r="EC32" s="112">
        <f t="shared" si="142"/>
        <v>0</v>
      </c>
      <c r="ED32" s="112">
        <f t="shared" si="143"/>
        <v>0</v>
      </c>
      <c r="EE32" s="112">
        <f t="shared" si="144"/>
        <v>0</v>
      </c>
      <c r="EF32" s="112">
        <f t="shared" si="145"/>
        <v>0</v>
      </c>
      <c r="EG32" s="112">
        <f t="shared" si="146"/>
        <v>0</v>
      </c>
      <c r="EH32" s="112">
        <f t="shared" si="147"/>
        <v>0</v>
      </c>
      <c r="EI32" s="195"/>
      <c r="EJ32" s="195"/>
      <c r="EK32" s="195"/>
      <c r="EL32" s="195"/>
      <c r="EM32" s="195"/>
      <c r="EN32" s="195"/>
      <c r="EO32" s="195"/>
      <c r="EP32" s="195"/>
      <c r="EQ32" s="195"/>
      <c r="ER32" s="195"/>
      <c r="ES32" s="195"/>
      <c r="ET32" s="195"/>
      <c r="EU32" s="196"/>
      <c r="EV32" s="196">
        <f t="shared" si="148"/>
        <v>0</v>
      </c>
      <c r="EW32" s="196">
        <f t="shared" si="149"/>
        <v>0</v>
      </c>
      <c r="EX32" s="196">
        <f t="shared" si="150"/>
        <v>0</v>
      </c>
      <c r="EY32" s="196">
        <f t="shared" si="151"/>
        <v>0</v>
      </c>
      <c r="EZ32" s="196">
        <f t="shared" si="152"/>
        <v>0</v>
      </c>
      <c r="FA32" s="196">
        <f t="shared" si="153"/>
        <v>0</v>
      </c>
      <c r="FB32" s="196">
        <f t="shared" si="154"/>
        <v>0</v>
      </c>
      <c r="FC32" s="196">
        <f t="shared" si="155"/>
        <v>0</v>
      </c>
      <c r="FD32" s="196">
        <f t="shared" si="156"/>
        <v>0</v>
      </c>
      <c r="FE32" s="196">
        <f t="shared" si="157"/>
        <v>0</v>
      </c>
      <c r="FF32" s="196">
        <f t="shared" si="158"/>
        <v>0</v>
      </c>
      <c r="FG32" s="197"/>
      <c r="FH32" s="197">
        <f t="shared" si="159"/>
        <v>0</v>
      </c>
      <c r="FI32" s="197">
        <f t="shared" si="160"/>
        <v>0</v>
      </c>
      <c r="FJ32" s="197">
        <f t="shared" si="161"/>
        <v>0</v>
      </c>
      <c r="FK32" s="197">
        <f t="shared" si="162"/>
        <v>0</v>
      </c>
      <c r="FL32" s="197">
        <f t="shared" si="163"/>
        <v>0</v>
      </c>
      <c r="FM32" s="197">
        <f t="shared" si="164"/>
        <v>0</v>
      </c>
      <c r="FN32" s="197">
        <f t="shared" si="165"/>
        <v>0</v>
      </c>
      <c r="FO32" s="197">
        <f t="shared" si="166"/>
        <v>0</v>
      </c>
      <c r="FP32" s="197">
        <f t="shared" si="167"/>
        <v>0</v>
      </c>
      <c r="FQ32" s="197">
        <f t="shared" si="168"/>
        <v>0</v>
      </c>
      <c r="FR32" s="197">
        <f t="shared" si="169"/>
        <v>0</v>
      </c>
      <c r="FS32" s="195"/>
      <c r="FT32" s="195"/>
      <c r="FU32" s="198"/>
      <c r="FV32" s="198"/>
      <c r="FW32" s="199"/>
      <c r="FX32" s="199"/>
      <c r="FY32" s="196"/>
      <c r="FZ32" s="196"/>
      <c r="GA32" s="127">
        <f t="shared" si="170"/>
        <v>0</v>
      </c>
      <c r="GB32" s="127">
        <f t="shared" si="171"/>
        <v>0</v>
      </c>
      <c r="GC32" s="127">
        <f t="shared" si="172"/>
        <v>0</v>
      </c>
      <c r="GD32" s="127">
        <f t="shared" si="173"/>
        <v>0</v>
      </c>
      <c r="GE32" s="127">
        <f t="shared" si="174"/>
        <v>0</v>
      </c>
      <c r="GF32" s="127">
        <f t="shared" si="175"/>
        <v>0</v>
      </c>
      <c r="GG32" s="127">
        <f t="shared" si="176"/>
        <v>0</v>
      </c>
      <c r="GH32" s="127">
        <f t="shared" si="177"/>
        <v>0</v>
      </c>
      <c r="GI32" s="127">
        <f t="shared" si="178"/>
        <v>0</v>
      </c>
      <c r="GJ32" s="127">
        <f t="shared" si="179"/>
        <v>0</v>
      </c>
      <c r="GK32" s="127">
        <f t="shared" si="180"/>
        <v>0</v>
      </c>
      <c r="GL32" s="127">
        <f t="shared" si="181"/>
        <v>0</v>
      </c>
      <c r="GM32" s="127">
        <f t="shared" si="182"/>
        <v>0</v>
      </c>
      <c r="GN32" s="127">
        <f t="shared" si="183"/>
        <v>0</v>
      </c>
      <c r="GO32" s="127">
        <f t="shared" si="184"/>
        <v>0</v>
      </c>
      <c r="GP32" s="127">
        <f t="shared" si="185"/>
        <v>0</v>
      </c>
      <c r="GQ32" s="127">
        <f t="shared" si="186"/>
        <v>0</v>
      </c>
      <c r="GR32" s="127">
        <f t="shared" si="187"/>
        <v>0</v>
      </c>
      <c r="GS32" s="127">
        <f t="shared" si="188"/>
        <v>0</v>
      </c>
      <c r="GT32" s="127">
        <f t="shared" si="189"/>
        <v>0</v>
      </c>
      <c r="GU32" s="127">
        <f t="shared" si="190"/>
        <v>0</v>
      </c>
      <c r="GV32" s="127">
        <f t="shared" si="191"/>
        <v>0</v>
      </c>
      <c r="GW32" s="127">
        <f t="shared" si="192"/>
        <v>0</v>
      </c>
      <c r="GX32" s="127">
        <f t="shared" si="193"/>
        <v>0</v>
      </c>
      <c r="GY32" s="127">
        <f t="shared" si="194"/>
        <v>0</v>
      </c>
      <c r="GZ32" s="127">
        <f t="shared" si="195"/>
        <v>0</v>
      </c>
      <c r="HA32" s="127">
        <f t="shared" si="196"/>
        <v>0</v>
      </c>
      <c r="HB32" s="127">
        <f t="shared" si="197"/>
        <v>0</v>
      </c>
      <c r="HC32" s="127">
        <f t="shared" si="198"/>
        <v>0</v>
      </c>
      <c r="HD32" s="127">
        <f t="shared" si="199"/>
        <v>0</v>
      </c>
      <c r="HE32" s="127">
        <f t="shared" si="200"/>
        <v>0</v>
      </c>
      <c r="HF32" s="127">
        <f t="shared" si="201"/>
        <v>0</v>
      </c>
      <c r="HG32" s="127">
        <f t="shared" si="202"/>
        <v>0</v>
      </c>
      <c r="HH32" s="127">
        <f t="shared" si="203"/>
        <v>0</v>
      </c>
      <c r="HI32" s="127">
        <f t="shared" si="204"/>
        <v>0</v>
      </c>
      <c r="HJ32" s="127">
        <f t="shared" si="205"/>
        <v>0</v>
      </c>
      <c r="HK32" s="127">
        <f t="shared" si="206"/>
        <v>0</v>
      </c>
      <c r="HL32" s="127">
        <f t="shared" si="207"/>
        <v>0</v>
      </c>
      <c r="HM32" s="127">
        <f t="shared" si="208"/>
        <v>0</v>
      </c>
      <c r="HN32" s="127">
        <f t="shared" si="209"/>
        <v>0</v>
      </c>
      <c r="HO32" s="127">
        <f t="shared" si="210"/>
        <v>0</v>
      </c>
      <c r="HP32" s="127">
        <f t="shared" si="211"/>
        <v>0</v>
      </c>
      <c r="HQ32" s="127">
        <f t="shared" si="212"/>
        <v>0</v>
      </c>
      <c r="HR32" s="127">
        <f t="shared" si="213"/>
        <v>0</v>
      </c>
      <c r="HS32" s="127">
        <f t="shared" si="214"/>
        <v>0</v>
      </c>
      <c r="HT32" s="127">
        <f t="shared" si="215"/>
        <v>0</v>
      </c>
      <c r="HU32" s="127">
        <f t="shared" si="216"/>
        <v>0</v>
      </c>
      <c r="HV32" s="127">
        <f t="shared" si="217"/>
        <v>0</v>
      </c>
      <c r="HW32" s="127">
        <f t="shared" si="218"/>
        <v>0</v>
      </c>
      <c r="HX32" s="127">
        <f t="shared" si="219"/>
        <v>0</v>
      </c>
      <c r="HY32" s="127">
        <f t="shared" si="220"/>
        <v>0</v>
      </c>
      <c r="HZ32" s="127">
        <f t="shared" si="221"/>
        <v>0</v>
      </c>
      <c r="IA32" s="127">
        <f t="shared" si="222"/>
        <v>0</v>
      </c>
      <c r="IB32" s="127">
        <f t="shared" si="223"/>
        <v>0</v>
      </c>
      <c r="IC32" s="127">
        <f t="shared" si="224"/>
        <v>0</v>
      </c>
      <c r="ID32" s="127">
        <f t="shared" si="225"/>
        <v>0</v>
      </c>
      <c r="IE32" s="127">
        <f t="shared" si="226"/>
        <v>0</v>
      </c>
      <c r="IF32" s="127">
        <f t="shared" si="227"/>
        <v>0</v>
      </c>
      <c r="IG32" s="127">
        <f t="shared" si="228"/>
        <v>0</v>
      </c>
      <c r="IH32" s="127">
        <f t="shared" si="229"/>
        <v>0</v>
      </c>
      <c r="II32" s="127">
        <f t="shared" si="230"/>
        <v>0</v>
      </c>
      <c r="IJ32" s="127">
        <f t="shared" si="231"/>
        <v>0</v>
      </c>
      <c r="IK32" s="127">
        <f t="shared" si="232"/>
        <v>0</v>
      </c>
      <c r="IL32" s="127">
        <f t="shared" si="233"/>
        <v>0</v>
      </c>
      <c r="IM32" s="127">
        <f t="shared" si="234"/>
        <v>0</v>
      </c>
      <c r="IN32" s="127">
        <f t="shared" si="235"/>
        <v>0</v>
      </c>
      <c r="IO32" s="127">
        <f t="shared" si="236"/>
        <v>0</v>
      </c>
      <c r="IP32" s="127">
        <f t="shared" si="237"/>
        <v>0</v>
      </c>
      <c r="IQ32" s="127">
        <f t="shared" si="238"/>
        <v>0</v>
      </c>
      <c r="IR32" s="127">
        <f t="shared" si="239"/>
        <v>0</v>
      </c>
      <c r="IS32" s="127">
        <f t="shared" si="240"/>
        <v>0</v>
      </c>
      <c r="IT32" s="127">
        <f t="shared" si="241"/>
        <v>0</v>
      </c>
      <c r="IU32" s="127">
        <f t="shared" si="242"/>
        <v>0</v>
      </c>
      <c r="IV32" s="1">
        <f>IFERROR(IF($BX32&gt;=1,SUMIFS(ARR!K$8:K$607,ARR!$I$8:$I$607,$BZ32),0),0)</f>
        <v>0</v>
      </c>
      <c r="IW32" s="1">
        <f>IFERROR(IF($BX32&gt;=1,SUMIFS(ARR!L$8:L$607,ARR!$I$8:$I$607,$BZ32),0),0)</f>
        <v>0</v>
      </c>
      <c r="IX32" s="1">
        <f>IFERROR(IF($BX32&gt;=1,SUMIFS(ARR!M$8:M$607,ARR!$I$8:$I$607,$BZ32),0),0)</f>
        <v>0</v>
      </c>
      <c r="IY32" s="1">
        <f>IFERROR(IF($BX32&gt;=1,SUMIFS(ARR!N$8:N$607,ARR!$I$8:$I$607,$BZ32),0),0)</f>
        <v>0</v>
      </c>
      <c r="IZ32" s="1">
        <f t="shared" si="243"/>
        <v>0</v>
      </c>
    </row>
    <row r="33" spans="1:260" ht="18" customHeight="1" x14ac:dyDescent="0.25">
      <c r="A33" s="1">
        <f>IFERROR(IF(BX33&gt;=1,VLOOKUP(EMP!Y31,EMP!$B$2:$E$3,4,0),0),0)</f>
        <v>0</v>
      </c>
      <c r="B33" s="1">
        <f>IFERROR(IF(BX33&gt;=1,VLOOKUP(EMP!Z31,EMP!$D$2:$E$3,2,0),0),0)</f>
        <v>0</v>
      </c>
      <c r="C33" s="1">
        <f>IFERROR(IF(BX33&gt;=1,VLOOKUP(EMP!AC31,EMP!$B$6:$C$17,2,0),0),0)</f>
        <v>0</v>
      </c>
      <c r="D33" s="1">
        <f>IFERROR(IF(BX33&gt;=1,VLOOKUP(EMP!AA31,EMP!$E$6:$M$29,9,0),0),0)</f>
        <v>0</v>
      </c>
      <c r="E33" s="1">
        <f>IFERROR(IF(BX33&gt;=1,(IF(EMP!AE31&gt;=1,VLOOKUP(EMP!AF31,EMP!$B$6:$C$17,2,0),0)),0),0)</f>
        <v>0</v>
      </c>
      <c r="F33" s="1">
        <f>IFERROR(IF(BX33&gt;=1,(IF(EMP!AG31=EMP!$F$3,(IF(EMP!AH31&gt;=1,EMP!AH31,0)),0)),0),0)</f>
        <v>0</v>
      </c>
      <c r="G33" s="1">
        <f>IFERROR(IF(BX33&gt;=1,(IF(EMP!AI31=EMP!$F$3,VLOOKUP(EMP!AJ31,EMP!$B$6:$C$17,2,0),0)),0),0)</f>
        <v>0</v>
      </c>
      <c r="H33" s="1">
        <f>IFERROR(IF(BX33&gt;=1,(IF(EMP!AK31=EMP!$F$3,EMP!#REF!,0)),0),0)</f>
        <v>0</v>
      </c>
      <c r="I33" s="1">
        <f>IFERROR(IF(BX33&gt;=1,(IF(EMP!AM31="YES",1,2)),0),0)</f>
        <v>0</v>
      </c>
      <c r="J33" s="1">
        <f>IFERROR(IF(BX33&gt;=1,(IF(I33=1,31,IF(I33=2,(IF(D33&gt;=5,VLOOKUP(EMP!AL31,EMP!$H$1:$K$5,4,0),IF(D33&gt;=1,31,0))),0))),0),0)</f>
        <v>0</v>
      </c>
      <c r="K33" s="1">
        <f>EMP!AB31</f>
        <v>0</v>
      </c>
      <c r="L33" s="1">
        <f>EMP!AD31</f>
        <v>0</v>
      </c>
      <c r="M33" s="1">
        <f>EMP!AE31</f>
        <v>0</v>
      </c>
      <c r="N33" s="1">
        <f t="shared" si="76"/>
        <v>0</v>
      </c>
      <c r="O33" s="1">
        <f t="shared" si="77"/>
        <v>0</v>
      </c>
      <c r="P33" s="1">
        <f t="shared" si="78"/>
        <v>0</v>
      </c>
      <c r="Q33" s="1">
        <f t="shared" si="79"/>
        <v>0</v>
      </c>
      <c r="R33" s="1">
        <f t="shared" si="80"/>
        <v>0</v>
      </c>
      <c r="S33" s="1">
        <f t="shared" si="81"/>
        <v>0</v>
      </c>
      <c r="T33" s="1">
        <f t="shared" si="82"/>
        <v>0</v>
      </c>
      <c r="U33" s="1">
        <f t="shared" si="83"/>
        <v>0</v>
      </c>
      <c r="V33" s="1">
        <f t="shared" si="84"/>
        <v>0</v>
      </c>
      <c r="W33" s="1">
        <f t="shared" si="85"/>
        <v>0</v>
      </c>
      <c r="X33" s="1">
        <f t="shared" si="86"/>
        <v>0</v>
      </c>
      <c r="Y33" s="1">
        <f t="shared" si="87"/>
        <v>0</v>
      </c>
      <c r="Z33" s="1">
        <f t="shared" si="88"/>
        <v>0</v>
      </c>
      <c r="AA33" s="1">
        <f t="shared" si="89"/>
        <v>0</v>
      </c>
      <c r="AB33" s="1">
        <f t="shared" si="90"/>
        <v>0</v>
      </c>
      <c r="AC33" s="1">
        <f t="shared" si="91"/>
        <v>0</v>
      </c>
      <c r="AD33" s="1">
        <f t="shared" si="92"/>
        <v>0</v>
      </c>
      <c r="AE33" s="1">
        <f t="shared" si="93"/>
        <v>0</v>
      </c>
      <c r="AF33" s="1">
        <f t="shared" si="94"/>
        <v>0</v>
      </c>
      <c r="AG33" s="1">
        <f t="shared" si="95"/>
        <v>0</v>
      </c>
      <c r="AH33" s="1">
        <f t="shared" si="96"/>
        <v>0</v>
      </c>
      <c r="AI33" s="1">
        <f t="shared" si="97"/>
        <v>0</v>
      </c>
      <c r="AJ33" s="1">
        <f t="shared" si="98"/>
        <v>0</v>
      </c>
      <c r="AK33" s="1">
        <f t="shared" si="99"/>
        <v>0</v>
      </c>
      <c r="AL33" s="1">
        <f t="shared" si="100"/>
        <v>0</v>
      </c>
      <c r="AM33" s="1">
        <f t="shared" si="101"/>
        <v>0</v>
      </c>
      <c r="AN33" s="1">
        <f t="shared" si="102"/>
        <v>0</v>
      </c>
      <c r="AO33" s="1">
        <f t="shared" si="103"/>
        <v>0</v>
      </c>
      <c r="AP33" s="1">
        <f t="shared" si="104"/>
        <v>0</v>
      </c>
      <c r="AQ33" s="1">
        <f t="shared" si="105"/>
        <v>0</v>
      </c>
      <c r="AR33" s="1">
        <f t="shared" si="106"/>
        <v>0</v>
      </c>
      <c r="AS33" s="1">
        <f t="shared" si="107"/>
        <v>0</v>
      </c>
      <c r="AT33" s="1">
        <f t="shared" si="108"/>
        <v>0</v>
      </c>
      <c r="AU33" s="1">
        <f t="shared" si="109"/>
        <v>0</v>
      </c>
      <c r="AV33" s="1">
        <f t="shared" si="110"/>
        <v>0</v>
      </c>
      <c r="AW33" s="1">
        <f t="shared" si="111"/>
        <v>0</v>
      </c>
      <c r="AX33" s="1">
        <f>LARGE($O$8:P33,1)</f>
        <v>0</v>
      </c>
      <c r="AY33" s="1">
        <f>LARGE($O$8:Q33,1)</f>
        <v>0</v>
      </c>
      <c r="AZ33" s="1">
        <f>LARGE($O$8:R33,1)</f>
        <v>0</v>
      </c>
      <c r="BA33" s="1">
        <f>LARGE($O$8:S33,1)</f>
        <v>0</v>
      </c>
      <c r="BB33" s="1">
        <f>LARGE($O$8:T33,1)</f>
        <v>0</v>
      </c>
      <c r="BC33" s="1">
        <f>LARGE($O$8:U33,1)</f>
        <v>0</v>
      </c>
      <c r="BD33" s="1">
        <f>LARGE($O$8:V33,1)</f>
        <v>0</v>
      </c>
      <c r="BE33" s="1">
        <f>LARGE($O$8:W33,1)</f>
        <v>0</v>
      </c>
      <c r="BF33" s="1">
        <f>LARGE($O$8:X33,1)</f>
        <v>0</v>
      </c>
      <c r="BG33" s="1">
        <f>LARGE($O$8:Y33,1)</f>
        <v>0</v>
      </c>
      <c r="BH33" s="1">
        <f>IFERROR(IF(BX33&gt;=1,(IF(EMP!AM31="YES",1,2)),0),0)</f>
        <v>0</v>
      </c>
      <c r="BI33" s="1">
        <f>IFERROR(IF(BX33&gt;=1,(IF(BH33=1,1,IF(BH33=2,VLOOKUP(EMP!AL31,EMP!$H$2:$K$4,4,0),0))),0),0)</f>
        <v>0</v>
      </c>
      <c r="BJ33" s="1">
        <f>IFERROR(IF(BX33&gt;=1,VLOOKUP(EMP!AL31,EMP!$H$1:$K$5,2,0),0),0)</f>
        <v>0</v>
      </c>
      <c r="BK33" s="1">
        <f>IFERROR(IF(BX33&gt;=1,VLOOKUP(EMP!AL31,EMP!$H$1:$K$5,3,0),0),0)</f>
        <v>0</v>
      </c>
      <c r="BX33" s="165">
        <f>EMP!O31</f>
        <v>0</v>
      </c>
      <c r="BY33" s="166">
        <f>EMP!P31</f>
        <v>0</v>
      </c>
      <c r="BZ33" s="165">
        <f>EMP!Q31</f>
        <v>0</v>
      </c>
      <c r="CA33" s="185">
        <f t="shared" si="112"/>
        <v>0</v>
      </c>
      <c r="CB33" s="185">
        <f t="shared" si="113"/>
        <v>0</v>
      </c>
      <c r="CC33" s="185">
        <f t="shared" si="114"/>
        <v>0</v>
      </c>
      <c r="CD33" s="185">
        <f t="shared" si="115"/>
        <v>0</v>
      </c>
      <c r="CE33" s="185">
        <f t="shared" si="116"/>
        <v>0</v>
      </c>
      <c r="CF33" s="185">
        <f t="shared" si="117"/>
        <v>0</v>
      </c>
      <c r="CG33" s="185">
        <f t="shared" si="118"/>
        <v>0</v>
      </c>
      <c r="CH33" s="185">
        <f t="shared" si="119"/>
        <v>0</v>
      </c>
      <c r="CI33" s="185">
        <f t="shared" si="120"/>
        <v>0</v>
      </c>
      <c r="CJ33" s="185">
        <f t="shared" si="121"/>
        <v>0</v>
      </c>
      <c r="CK33" s="185">
        <f t="shared" si="122"/>
        <v>0</v>
      </c>
      <c r="CL33" s="185">
        <f t="shared" si="123"/>
        <v>0</v>
      </c>
      <c r="CM33" s="193"/>
      <c r="CN33" s="193"/>
      <c r="CO33" s="193"/>
      <c r="CP33" s="193"/>
      <c r="CQ33" s="193"/>
      <c r="CR33" s="193"/>
      <c r="CS33" s="193"/>
      <c r="CT33" s="193"/>
      <c r="CU33" s="193"/>
      <c r="CV33" s="193"/>
      <c r="CW33" s="193"/>
      <c r="CX33" s="193"/>
      <c r="CY33" s="112">
        <f t="shared" si="124"/>
        <v>0</v>
      </c>
      <c r="CZ33" s="112">
        <f t="shared" si="125"/>
        <v>0</v>
      </c>
      <c r="DA33" s="112">
        <f t="shared" si="126"/>
        <v>0</v>
      </c>
      <c r="DB33" s="112">
        <f t="shared" si="127"/>
        <v>0</v>
      </c>
      <c r="DC33" s="112">
        <f t="shared" si="128"/>
        <v>0</v>
      </c>
      <c r="DD33" s="112">
        <f t="shared" si="129"/>
        <v>0</v>
      </c>
      <c r="DE33" s="112">
        <f t="shared" si="130"/>
        <v>0</v>
      </c>
      <c r="DF33" s="112">
        <f t="shared" si="131"/>
        <v>0</v>
      </c>
      <c r="DG33" s="112">
        <f t="shared" si="132"/>
        <v>0</v>
      </c>
      <c r="DH33" s="112">
        <f t="shared" si="133"/>
        <v>0</v>
      </c>
      <c r="DI33" s="112">
        <f t="shared" si="134"/>
        <v>0</v>
      </c>
      <c r="DJ33" s="112">
        <f t="shared" si="135"/>
        <v>0</v>
      </c>
      <c r="DK33" s="194"/>
      <c r="DL33" s="194"/>
      <c r="DM33" s="194"/>
      <c r="DN33" s="194"/>
      <c r="DO33" s="194"/>
      <c r="DP33" s="194"/>
      <c r="DQ33" s="194"/>
      <c r="DR33" s="194"/>
      <c r="DS33" s="194"/>
      <c r="DT33" s="194"/>
      <c r="DU33" s="194"/>
      <c r="DV33" s="194"/>
      <c r="DW33" s="112">
        <f t="shared" si="136"/>
        <v>0</v>
      </c>
      <c r="DX33" s="112">
        <f t="shared" si="137"/>
        <v>0</v>
      </c>
      <c r="DY33" s="112">
        <f t="shared" si="138"/>
        <v>0</v>
      </c>
      <c r="DZ33" s="112">
        <f t="shared" si="139"/>
        <v>0</v>
      </c>
      <c r="EA33" s="112">
        <f t="shared" si="140"/>
        <v>0</v>
      </c>
      <c r="EB33" s="112">
        <f t="shared" si="141"/>
        <v>0</v>
      </c>
      <c r="EC33" s="112">
        <f t="shared" si="142"/>
        <v>0</v>
      </c>
      <c r="ED33" s="112">
        <f t="shared" si="143"/>
        <v>0</v>
      </c>
      <c r="EE33" s="112">
        <f t="shared" si="144"/>
        <v>0</v>
      </c>
      <c r="EF33" s="112">
        <f t="shared" si="145"/>
        <v>0</v>
      </c>
      <c r="EG33" s="112">
        <f t="shared" si="146"/>
        <v>0</v>
      </c>
      <c r="EH33" s="112">
        <f t="shared" si="147"/>
        <v>0</v>
      </c>
      <c r="EI33" s="195"/>
      <c r="EJ33" s="195"/>
      <c r="EK33" s="195"/>
      <c r="EL33" s="195"/>
      <c r="EM33" s="195"/>
      <c r="EN33" s="195"/>
      <c r="EO33" s="195"/>
      <c r="EP33" s="195"/>
      <c r="EQ33" s="195"/>
      <c r="ER33" s="195"/>
      <c r="ES33" s="195"/>
      <c r="ET33" s="195"/>
      <c r="EU33" s="196"/>
      <c r="EV33" s="196">
        <f t="shared" si="148"/>
        <v>0</v>
      </c>
      <c r="EW33" s="196">
        <f t="shared" si="149"/>
        <v>0</v>
      </c>
      <c r="EX33" s="196">
        <f t="shared" si="150"/>
        <v>0</v>
      </c>
      <c r="EY33" s="196">
        <f t="shared" si="151"/>
        <v>0</v>
      </c>
      <c r="EZ33" s="196">
        <f t="shared" si="152"/>
        <v>0</v>
      </c>
      <c r="FA33" s="196">
        <f t="shared" si="153"/>
        <v>0</v>
      </c>
      <c r="FB33" s="196">
        <f t="shared" si="154"/>
        <v>0</v>
      </c>
      <c r="FC33" s="196">
        <f t="shared" si="155"/>
        <v>0</v>
      </c>
      <c r="FD33" s="196">
        <f t="shared" si="156"/>
        <v>0</v>
      </c>
      <c r="FE33" s="196">
        <f t="shared" si="157"/>
        <v>0</v>
      </c>
      <c r="FF33" s="196">
        <f t="shared" si="158"/>
        <v>0</v>
      </c>
      <c r="FG33" s="197"/>
      <c r="FH33" s="197">
        <f t="shared" si="159"/>
        <v>0</v>
      </c>
      <c r="FI33" s="197">
        <f t="shared" si="160"/>
        <v>0</v>
      </c>
      <c r="FJ33" s="197">
        <f t="shared" si="161"/>
        <v>0</v>
      </c>
      <c r="FK33" s="197">
        <f t="shared" si="162"/>
        <v>0</v>
      </c>
      <c r="FL33" s="197">
        <f t="shared" si="163"/>
        <v>0</v>
      </c>
      <c r="FM33" s="197">
        <f t="shared" si="164"/>
        <v>0</v>
      </c>
      <c r="FN33" s="197">
        <f t="shared" si="165"/>
        <v>0</v>
      </c>
      <c r="FO33" s="197">
        <f t="shared" si="166"/>
        <v>0</v>
      </c>
      <c r="FP33" s="197">
        <f t="shared" si="167"/>
        <v>0</v>
      </c>
      <c r="FQ33" s="197">
        <f t="shared" si="168"/>
        <v>0</v>
      </c>
      <c r="FR33" s="197">
        <f t="shared" si="169"/>
        <v>0</v>
      </c>
      <c r="FS33" s="195"/>
      <c r="FT33" s="195"/>
      <c r="FU33" s="198"/>
      <c r="FV33" s="198"/>
      <c r="FW33" s="199"/>
      <c r="FX33" s="199"/>
      <c r="FY33" s="196"/>
      <c r="FZ33" s="196"/>
      <c r="GA33" s="127">
        <f t="shared" si="170"/>
        <v>0</v>
      </c>
      <c r="GB33" s="127">
        <f t="shared" si="171"/>
        <v>0</v>
      </c>
      <c r="GC33" s="127">
        <f t="shared" si="172"/>
        <v>0</v>
      </c>
      <c r="GD33" s="127">
        <f t="shared" si="173"/>
        <v>0</v>
      </c>
      <c r="GE33" s="127">
        <f t="shared" si="174"/>
        <v>0</v>
      </c>
      <c r="GF33" s="127">
        <f t="shared" si="175"/>
        <v>0</v>
      </c>
      <c r="GG33" s="127">
        <f t="shared" si="176"/>
        <v>0</v>
      </c>
      <c r="GH33" s="127">
        <f t="shared" si="177"/>
        <v>0</v>
      </c>
      <c r="GI33" s="127">
        <f t="shared" si="178"/>
        <v>0</v>
      </c>
      <c r="GJ33" s="127">
        <f t="shared" si="179"/>
        <v>0</v>
      </c>
      <c r="GK33" s="127">
        <f t="shared" si="180"/>
        <v>0</v>
      </c>
      <c r="GL33" s="127">
        <f t="shared" si="181"/>
        <v>0</v>
      </c>
      <c r="GM33" s="127">
        <f t="shared" si="182"/>
        <v>0</v>
      </c>
      <c r="GN33" s="127">
        <f t="shared" si="183"/>
        <v>0</v>
      </c>
      <c r="GO33" s="127">
        <f t="shared" si="184"/>
        <v>0</v>
      </c>
      <c r="GP33" s="127">
        <f t="shared" si="185"/>
        <v>0</v>
      </c>
      <c r="GQ33" s="127">
        <f t="shared" si="186"/>
        <v>0</v>
      </c>
      <c r="GR33" s="127">
        <f t="shared" si="187"/>
        <v>0</v>
      </c>
      <c r="GS33" s="127">
        <f t="shared" si="188"/>
        <v>0</v>
      </c>
      <c r="GT33" s="127">
        <f t="shared" si="189"/>
        <v>0</v>
      </c>
      <c r="GU33" s="127">
        <f t="shared" si="190"/>
        <v>0</v>
      </c>
      <c r="GV33" s="127">
        <f t="shared" si="191"/>
        <v>0</v>
      </c>
      <c r="GW33" s="127">
        <f t="shared" si="192"/>
        <v>0</v>
      </c>
      <c r="GX33" s="127">
        <f t="shared" si="193"/>
        <v>0</v>
      </c>
      <c r="GY33" s="127">
        <f t="shared" si="194"/>
        <v>0</v>
      </c>
      <c r="GZ33" s="127">
        <f t="shared" si="195"/>
        <v>0</v>
      </c>
      <c r="HA33" s="127">
        <f t="shared" si="196"/>
        <v>0</v>
      </c>
      <c r="HB33" s="127">
        <f t="shared" si="197"/>
        <v>0</v>
      </c>
      <c r="HC33" s="127">
        <f t="shared" si="198"/>
        <v>0</v>
      </c>
      <c r="HD33" s="127">
        <f t="shared" si="199"/>
        <v>0</v>
      </c>
      <c r="HE33" s="127">
        <f t="shared" si="200"/>
        <v>0</v>
      </c>
      <c r="HF33" s="127">
        <f t="shared" si="201"/>
        <v>0</v>
      </c>
      <c r="HG33" s="127">
        <f t="shared" si="202"/>
        <v>0</v>
      </c>
      <c r="HH33" s="127">
        <f t="shared" si="203"/>
        <v>0</v>
      </c>
      <c r="HI33" s="127">
        <f t="shared" si="204"/>
        <v>0</v>
      </c>
      <c r="HJ33" s="127">
        <f t="shared" si="205"/>
        <v>0</v>
      </c>
      <c r="HK33" s="127">
        <f t="shared" si="206"/>
        <v>0</v>
      </c>
      <c r="HL33" s="127">
        <f t="shared" si="207"/>
        <v>0</v>
      </c>
      <c r="HM33" s="127">
        <f t="shared" si="208"/>
        <v>0</v>
      </c>
      <c r="HN33" s="127">
        <f t="shared" si="209"/>
        <v>0</v>
      </c>
      <c r="HO33" s="127">
        <f t="shared" si="210"/>
        <v>0</v>
      </c>
      <c r="HP33" s="127">
        <f t="shared" si="211"/>
        <v>0</v>
      </c>
      <c r="HQ33" s="127">
        <f t="shared" si="212"/>
        <v>0</v>
      </c>
      <c r="HR33" s="127">
        <f t="shared" si="213"/>
        <v>0</v>
      </c>
      <c r="HS33" s="127">
        <f t="shared" si="214"/>
        <v>0</v>
      </c>
      <c r="HT33" s="127">
        <f t="shared" si="215"/>
        <v>0</v>
      </c>
      <c r="HU33" s="127">
        <f t="shared" si="216"/>
        <v>0</v>
      </c>
      <c r="HV33" s="127">
        <f t="shared" si="217"/>
        <v>0</v>
      </c>
      <c r="HW33" s="127">
        <f t="shared" si="218"/>
        <v>0</v>
      </c>
      <c r="HX33" s="127">
        <f t="shared" si="219"/>
        <v>0</v>
      </c>
      <c r="HY33" s="127">
        <f t="shared" si="220"/>
        <v>0</v>
      </c>
      <c r="HZ33" s="127">
        <f t="shared" si="221"/>
        <v>0</v>
      </c>
      <c r="IA33" s="127">
        <f t="shared" si="222"/>
        <v>0</v>
      </c>
      <c r="IB33" s="127">
        <f t="shared" si="223"/>
        <v>0</v>
      </c>
      <c r="IC33" s="127">
        <f t="shared" si="224"/>
        <v>0</v>
      </c>
      <c r="ID33" s="127">
        <f t="shared" si="225"/>
        <v>0</v>
      </c>
      <c r="IE33" s="127">
        <f t="shared" si="226"/>
        <v>0</v>
      </c>
      <c r="IF33" s="127">
        <f t="shared" si="227"/>
        <v>0</v>
      </c>
      <c r="IG33" s="127">
        <f t="shared" si="228"/>
        <v>0</v>
      </c>
      <c r="IH33" s="127">
        <f t="shared" si="229"/>
        <v>0</v>
      </c>
      <c r="II33" s="127">
        <f t="shared" si="230"/>
        <v>0</v>
      </c>
      <c r="IJ33" s="127">
        <f t="shared" si="231"/>
        <v>0</v>
      </c>
      <c r="IK33" s="127">
        <f t="shared" si="232"/>
        <v>0</v>
      </c>
      <c r="IL33" s="127">
        <f t="shared" si="233"/>
        <v>0</v>
      </c>
      <c r="IM33" s="127">
        <f t="shared" si="234"/>
        <v>0</v>
      </c>
      <c r="IN33" s="127">
        <f t="shared" si="235"/>
        <v>0</v>
      </c>
      <c r="IO33" s="127">
        <f t="shared" si="236"/>
        <v>0</v>
      </c>
      <c r="IP33" s="127">
        <f t="shared" si="237"/>
        <v>0</v>
      </c>
      <c r="IQ33" s="127">
        <f t="shared" si="238"/>
        <v>0</v>
      </c>
      <c r="IR33" s="127">
        <f t="shared" si="239"/>
        <v>0</v>
      </c>
      <c r="IS33" s="127">
        <f t="shared" si="240"/>
        <v>0</v>
      </c>
      <c r="IT33" s="127">
        <f t="shared" si="241"/>
        <v>0</v>
      </c>
      <c r="IU33" s="127">
        <f t="shared" si="242"/>
        <v>0</v>
      </c>
      <c r="IV33" s="1">
        <f>IFERROR(IF($BX33&gt;=1,SUMIFS(ARR!K$8:K$607,ARR!$I$8:$I$607,$BZ33),0),0)</f>
        <v>0</v>
      </c>
      <c r="IW33" s="1">
        <f>IFERROR(IF($BX33&gt;=1,SUMIFS(ARR!L$8:L$607,ARR!$I$8:$I$607,$BZ33),0),0)</f>
        <v>0</v>
      </c>
      <c r="IX33" s="1">
        <f>IFERROR(IF($BX33&gt;=1,SUMIFS(ARR!M$8:M$607,ARR!$I$8:$I$607,$BZ33),0),0)</f>
        <v>0</v>
      </c>
      <c r="IY33" s="1">
        <f>IFERROR(IF($BX33&gt;=1,SUMIFS(ARR!N$8:N$607,ARR!$I$8:$I$607,$BZ33),0),0)</f>
        <v>0</v>
      </c>
      <c r="IZ33" s="1">
        <f t="shared" si="243"/>
        <v>0</v>
      </c>
    </row>
    <row r="34" spans="1:260" ht="18" customHeight="1" x14ac:dyDescent="0.25">
      <c r="A34" s="1">
        <f>IFERROR(IF(BX34&gt;=1,VLOOKUP(EMP!Y32,EMP!$B$2:$E$3,4,0),0),0)</f>
        <v>0</v>
      </c>
      <c r="B34" s="1">
        <f>IFERROR(IF(BX34&gt;=1,VLOOKUP(EMP!Z32,EMP!$D$2:$E$3,2,0),0),0)</f>
        <v>0</v>
      </c>
      <c r="C34" s="1">
        <f>IFERROR(IF(BX34&gt;=1,VLOOKUP(EMP!AC32,EMP!$B$6:$C$17,2,0),0),0)</f>
        <v>0</v>
      </c>
      <c r="D34" s="1">
        <f>IFERROR(IF(BX34&gt;=1,VLOOKUP(EMP!AA32,EMP!$E$6:$M$29,9,0),0),0)</f>
        <v>0</v>
      </c>
      <c r="E34" s="1">
        <f>IFERROR(IF(BX34&gt;=1,(IF(EMP!AE32&gt;=1,VLOOKUP(EMP!AF32,EMP!$B$6:$C$17,2,0),0)),0),0)</f>
        <v>0</v>
      </c>
      <c r="F34" s="1">
        <f>IFERROR(IF(BX34&gt;=1,(IF(EMP!AG32=EMP!$F$3,(IF(EMP!AH32&gt;=1,EMP!AH32,0)),0)),0),0)</f>
        <v>0</v>
      </c>
      <c r="G34" s="1">
        <f>IFERROR(IF(BX34&gt;=1,(IF(EMP!AI32=EMP!$F$3,VLOOKUP(EMP!AJ32,EMP!$B$6:$C$17,2,0),0)),0),0)</f>
        <v>0</v>
      </c>
      <c r="H34" s="1">
        <f>IFERROR(IF(BX34&gt;=1,(IF(EMP!AK32=EMP!$F$3,EMP!#REF!,0)),0),0)</f>
        <v>0</v>
      </c>
      <c r="I34" s="1">
        <f>IFERROR(IF(BX34&gt;=1,(IF(EMP!AM32="YES",1,2)),0),0)</f>
        <v>0</v>
      </c>
      <c r="J34" s="1">
        <f>IFERROR(IF(BX34&gt;=1,(IF(I34=1,31,IF(I34=2,(IF(D34&gt;=5,VLOOKUP(EMP!AL32,EMP!$H$1:$K$5,4,0),IF(D34&gt;=1,31,0))),0))),0),0)</f>
        <v>0</v>
      </c>
      <c r="K34" s="1">
        <f>EMP!AB32</f>
        <v>0</v>
      </c>
      <c r="L34" s="1">
        <f>EMP!AD32</f>
        <v>0</v>
      </c>
      <c r="M34" s="1">
        <f>EMP!AE32</f>
        <v>0</v>
      </c>
      <c r="N34" s="1">
        <f t="shared" si="76"/>
        <v>0</v>
      </c>
      <c r="O34" s="1">
        <f t="shared" si="77"/>
        <v>0</v>
      </c>
      <c r="P34" s="1">
        <f t="shared" si="78"/>
        <v>0</v>
      </c>
      <c r="Q34" s="1">
        <f t="shared" si="79"/>
        <v>0</v>
      </c>
      <c r="R34" s="1">
        <f t="shared" si="80"/>
        <v>0</v>
      </c>
      <c r="S34" s="1">
        <f t="shared" si="81"/>
        <v>0</v>
      </c>
      <c r="T34" s="1">
        <f t="shared" si="82"/>
        <v>0</v>
      </c>
      <c r="U34" s="1">
        <f t="shared" si="83"/>
        <v>0</v>
      </c>
      <c r="V34" s="1">
        <f t="shared" si="84"/>
        <v>0</v>
      </c>
      <c r="W34" s="1">
        <f t="shared" si="85"/>
        <v>0</v>
      </c>
      <c r="X34" s="1">
        <f t="shared" si="86"/>
        <v>0</v>
      </c>
      <c r="Y34" s="1">
        <f t="shared" si="87"/>
        <v>0</v>
      </c>
      <c r="Z34" s="1">
        <f t="shared" si="88"/>
        <v>0</v>
      </c>
      <c r="AA34" s="1">
        <f t="shared" si="89"/>
        <v>0</v>
      </c>
      <c r="AB34" s="1">
        <f t="shared" si="90"/>
        <v>0</v>
      </c>
      <c r="AC34" s="1">
        <f t="shared" si="91"/>
        <v>0</v>
      </c>
      <c r="AD34" s="1">
        <f t="shared" si="92"/>
        <v>0</v>
      </c>
      <c r="AE34" s="1">
        <f t="shared" si="93"/>
        <v>0</v>
      </c>
      <c r="AF34" s="1">
        <f t="shared" si="94"/>
        <v>0</v>
      </c>
      <c r="AG34" s="1">
        <f t="shared" si="95"/>
        <v>0</v>
      </c>
      <c r="AH34" s="1">
        <f t="shared" si="96"/>
        <v>0</v>
      </c>
      <c r="AI34" s="1">
        <f t="shared" si="97"/>
        <v>0</v>
      </c>
      <c r="AJ34" s="1">
        <f t="shared" si="98"/>
        <v>0</v>
      </c>
      <c r="AK34" s="1">
        <f t="shared" si="99"/>
        <v>0</v>
      </c>
      <c r="AL34" s="1">
        <f t="shared" si="100"/>
        <v>0</v>
      </c>
      <c r="AM34" s="1">
        <f t="shared" si="101"/>
        <v>0</v>
      </c>
      <c r="AN34" s="1">
        <f t="shared" si="102"/>
        <v>0</v>
      </c>
      <c r="AO34" s="1">
        <f t="shared" si="103"/>
        <v>0</v>
      </c>
      <c r="AP34" s="1">
        <f t="shared" si="104"/>
        <v>0</v>
      </c>
      <c r="AQ34" s="1">
        <f t="shared" si="105"/>
        <v>0</v>
      </c>
      <c r="AR34" s="1">
        <f t="shared" si="106"/>
        <v>0</v>
      </c>
      <c r="AS34" s="1">
        <f t="shared" si="107"/>
        <v>0</v>
      </c>
      <c r="AT34" s="1">
        <f t="shared" si="108"/>
        <v>0</v>
      </c>
      <c r="AU34" s="1">
        <f t="shared" si="109"/>
        <v>0</v>
      </c>
      <c r="AV34" s="1">
        <f t="shared" si="110"/>
        <v>0</v>
      </c>
      <c r="AW34" s="1">
        <f t="shared" si="111"/>
        <v>0</v>
      </c>
      <c r="AX34" s="1">
        <f>LARGE($O$8:P34,1)</f>
        <v>0</v>
      </c>
      <c r="AY34" s="1">
        <f>LARGE($O$8:Q34,1)</f>
        <v>0</v>
      </c>
      <c r="AZ34" s="1">
        <f>LARGE($O$8:R34,1)</f>
        <v>0</v>
      </c>
      <c r="BA34" s="1">
        <f>LARGE($O$8:S34,1)</f>
        <v>0</v>
      </c>
      <c r="BB34" s="1">
        <f>LARGE($O$8:T34,1)</f>
        <v>0</v>
      </c>
      <c r="BC34" s="1">
        <f>LARGE($O$8:U34,1)</f>
        <v>0</v>
      </c>
      <c r="BD34" s="1">
        <f>LARGE($O$8:V34,1)</f>
        <v>0</v>
      </c>
      <c r="BE34" s="1">
        <f>LARGE($O$8:W34,1)</f>
        <v>0</v>
      </c>
      <c r="BF34" s="1">
        <f>LARGE($O$8:X34,1)</f>
        <v>0</v>
      </c>
      <c r="BG34" s="1">
        <f>LARGE($O$8:Y34,1)</f>
        <v>0</v>
      </c>
      <c r="BH34" s="1">
        <f>IFERROR(IF(BX34&gt;=1,(IF(EMP!AM32="YES",1,2)),0),0)</f>
        <v>0</v>
      </c>
      <c r="BI34" s="1">
        <f>IFERROR(IF(BX34&gt;=1,(IF(BH34=1,1,IF(BH34=2,VLOOKUP(EMP!AL32,EMP!$H$2:$K$4,4,0),0))),0),0)</f>
        <v>0</v>
      </c>
      <c r="BJ34" s="1">
        <f>IFERROR(IF(BX34&gt;=1,VLOOKUP(EMP!AL32,EMP!$H$1:$K$5,2,0),0),0)</f>
        <v>0</v>
      </c>
      <c r="BK34" s="1">
        <f>IFERROR(IF(BX34&gt;=1,VLOOKUP(EMP!AL32,EMP!$H$1:$K$5,3,0),0),0)</f>
        <v>0</v>
      </c>
      <c r="BX34" s="165">
        <f>EMP!O32</f>
        <v>0</v>
      </c>
      <c r="BY34" s="166">
        <f>EMP!P32</f>
        <v>0</v>
      </c>
      <c r="BZ34" s="165">
        <f>EMP!Q32</f>
        <v>0</v>
      </c>
      <c r="CA34" s="185">
        <f t="shared" si="112"/>
        <v>0</v>
      </c>
      <c r="CB34" s="185">
        <f t="shared" si="113"/>
        <v>0</v>
      </c>
      <c r="CC34" s="185">
        <f t="shared" si="114"/>
        <v>0</v>
      </c>
      <c r="CD34" s="185">
        <f t="shared" si="115"/>
        <v>0</v>
      </c>
      <c r="CE34" s="185">
        <f t="shared" si="116"/>
        <v>0</v>
      </c>
      <c r="CF34" s="185">
        <f t="shared" si="117"/>
        <v>0</v>
      </c>
      <c r="CG34" s="185">
        <f t="shared" si="118"/>
        <v>0</v>
      </c>
      <c r="CH34" s="185">
        <f t="shared" si="119"/>
        <v>0</v>
      </c>
      <c r="CI34" s="185">
        <f t="shared" si="120"/>
        <v>0</v>
      </c>
      <c r="CJ34" s="185">
        <f t="shared" si="121"/>
        <v>0</v>
      </c>
      <c r="CK34" s="185">
        <f t="shared" si="122"/>
        <v>0</v>
      </c>
      <c r="CL34" s="185">
        <f t="shared" si="123"/>
        <v>0</v>
      </c>
      <c r="CM34" s="193"/>
      <c r="CN34" s="193"/>
      <c r="CO34" s="193"/>
      <c r="CP34" s="193"/>
      <c r="CQ34" s="193"/>
      <c r="CR34" s="193"/>
      <c r="CS34" s="193"/>
      <c r="CT34" s="193"/>
      <c r="CU34" s="193"/>
      <c r="CV34" s="193"/>
      <c r="CW34" s="193"/>
      <c r="CX34" s="193"/>
      <c r="CY34" s="112">
        <f t="shared" si="124"/>
        <v>0</v>
      </c>
      <c r="CZ34" s="112">
        <f t="shared" si="125"/>
        <v>0</v>
      </c>
      <c r="DA34" s="112">
        <f t="shared" si="126"/>
        <v>0</v>
      </c>
      <c r="DB34" s="112">
        <f t="shared" si="127"/>
        <v>0</v>
      </c>
      <c r="DC34" s="112">
        <f t="shared" si="128"/>
        <v>0</v>
      </c>
      <c r="DD34" s="112">
        <f t="shared" si="129"/>
        <v>0</v>
      </c>
      <c r="DE34" s="112">
        <f t="shared" si="130"/>
        <v>0</v>
      </c>
      <c r="DF34" s="112">
        <f t="shared" si="131"/>
        <v>0</v>
      </c>
      <c r="DG34" s="112">
        <f t="shared" si="132"/>
        <v>0</v>
      </c>
      <c r="DH34" s="112">
        <f t="shared" si="133"/>
        <v>0</v>
      </c>
      <c r="DI34" s="112">
        <f t="shared" si="134"/>
        <v>0</v>
      </c>
      <c r="DJ34" s="112">
        <f t="shared" si="135"/>
        <v>0</v>
      </c>
      <c r="DK34" s="194"/>
      <c r="DL34" s="194"/>
      <c r="DM34" s="194"/>
      <c r="DN34" s="194"/>
      <c r="DO34" s="194"/>
      <c r="DP34" s="194"/>
      <c r="DQ34" s="194"/>
      <c r="DR34" s="194"/>
      <c r="DS34" s="194"/>
      <c r="DT34" s="194"/>
      <c r="DU34" s="194"/>
      <c r="DV34" s="194"/>
      <c r="DW34" s="112">
        <f t="shared" si="136"/>
        <v>0</v>
      </c>
      <c r="DX34" s="112">
        <f t="shared" si="137"/>
        <v>0</v>
      </c>
      <c r="DY34" s="112">
        <f t="shared" si="138"/>
        <v>0</v>
      </c>
      <c r="DZ34" s="112">
        <f t="shared" si="139"/>
        <v>0</v>
      </c>
      <c r="EA34" s="112">
        <f t="shared" si="140"/>
        <v>0</v>
      </c>
      <c r="EB34" s="112">
        <f t="shared" si="141"/>
        <v>0</v>
      </c>
      <c r="EC34" s="112">
        <f t="shared" si="142"/>
        <v>0</v>
      </c>
      <c r="ED34" s="112">
        <f t="shared" si="143"/>
        <v>0</v>
      </c>
      <c r="EE34" s="112">
        <f t="shared" si="144"/>
        <v>0</v>
      </c>
      <c r="EF34" s="112">
        <f t="shared" si="145"/>
        <v>0</v>
      </c>
      <c r="EG34" s="112">
        <f t="shared" si="146"/>
        <v>0</v>
      </c>
      <c r="EH34" s="112">
        <f t="shared" si="147"/>
        <v>0</v>
      </c>
      <c r="EI34" s="195"/>
      <c r="EJ34" s="195"/>
      <c r="EK34" s="195"/>
      <c r="EL34" s="195"/>
      <c r="EM34" s="195"/>
      <c r="EN34" s="195"/>
      <c r="EO34" s="195"/>
      <c r="EP34" s="195"/>
      <c r="EQ34" s="195"/>
      <c r="ER34" s="195"/>
      <c r="ES34" s="195"/>
      <c r="ET34" s="195"/>
      <c r="EU34" s="196"/>
      <c r="EV34" s="196">
        <f t="shared" si="148"/>
        <v>0</v>
      </c>
      <c r="EW34" s="196">
        <f t="shared" si="149"/>
        <v>0</v>
      </c>
      <c r="EX34" s="196">
        <f t="shared" si="150"/>
        <v>0</v>
      </c>
      <c r="EY34" s="196">
        <f t="shared" si="151"/>
        <v>0</v>
      </c>
      <c r="EZ34" s="196">
        <f t="shared" si="152"/>
        <v>0</v>
      </c>
      <c r="FA34" s="196">
        <f t="shared" si="153"/>
        <v>0</v>
      </c>
      <c r="FB34" s="196">
        <f t="shared" si="154"/>
        <v>0</v>
      </c>
      <c r="FC34" s="196">
        <f t="shared" si="155"/>
        <v>0</v>
      </c>
      <c r="FD34" s="196">
        <f t="shared" si="156"/>
        <v>0</v>
      </c>
      <c r="FE34" s="196">
        <f t="shared" si="157"/>
        <v>0</v>
      </c>
      <c r="FF34" s="196">
        <f t="shared" si="158"/>
        <v>0</v>
      </c>
      <c r="FG34" s="197"/>
      <c r="FH34" s="197">
        <f t="shared" si="159"/>
        <v>0</v>
      </c>
      <c r="FI34" s="197">
        <f t="shared" si="160"/>
        <v>0</v>
      </c>
      <c r="FJ34" s="197">
        <f t="shared" si="161"/>
        <v>0</v>
      </c>
      <c r="FK34" s="197">
        <f t="shared" si="162"/>
        <v>0</v>
      </c>
      <c r="FL34" s="197">
        <f t="shared" si="163"/>
        <v>0</v>
      </c>
      <c r="FM34" s="197">
        <f t="shared" si="164"/>
        <v>0</v>
      </c>
      <c r="FN34" s="197">
        <f t="shared" si="165"/>
        <v>0</v>
      </c>
      <c r="FO34" s="197">
        <f t="shared" si="166"/>
        <v>0</v>
      </c>
      <c r="FP34" s="197">
        <f t="shared" si="167"/>
        <v>0</v>
      </c>
      <c r="FQ34" s="197">
        <f t="shared" si="168"/>
        <v>0</v>
      </c>
      <c r="FR34" s="197">
        <f t="shared" si="169"/>
        <v>0</v>
      </c>
      <c r="FS34" s="195"/>
      <c r="FT34" s="195"/>
      <c r="FU34" s="198"/>
      <c r="FV34" s="198"/>
      <c r="FW34" s="199"/>
      <c r="FX34" s="199"/>
      <c r="FY34" s="196"/>
      <c r="FZ34" s="196"/>
      <c r="GA34" s="127">
        <f t="shared" si="170"/>
        <v>0</v>
      </c>
      <c r="GB34" s="127">
        <f t="shared" si="171"/>
        <v>0</v>
      </c>
      <c r="GC34" s="127">
        <f t="shared" si="172"/>
        <v>0</v>
      </c>
      <c r="GD34" s="127">
        <f t="shared" si="173"/>
        <v>0</v>
      </c>
      <c r="GE34" s="127">
        <f t="shared" si="174"/>
        <v>0</v>
      </c>
      <c r="GF34" s="127">
        <f t="shared" si="175"/>
        <v>0</v>
      </c>
      <c r="GG34" s="127">
        <f t="shared" si="176"/>
        <v>0</v>
      </c>
      <c r="GH34" s="127">
        <f t="shared" si="177"/>
        <v>0</v>
      </c>
      <c r="GI34" s="127">
        <f t="shared" si="178"/>
        <v>0</v>
      </c>
      <c r="GJ34" s="127">
        <f t="shared" si="179"/>
        <v>0</v>
      </c>
      <c r="GK34" s="127">
        <f t="shared" si="180"/>
        <v>0</v>
      </c>
      <c r="GL34" s="127">
        <f t="shared" si="181"/>
        <v>0</v>
      </c>
      <c r="GM34" s="127">
        <f t="shared" si="182"/>
        <v>0</v>
      </c>
      <c r="GN34" s="127">
        <f t="shared" si="183"/>
        <v>0</v>
      </c>
      <c r="GO34" s="127">
        <f t="shared" si="184"/>
        <v>0</v>
      </c>
      <c r="GP34" s="127">
        <f t="shared" si="185"/>
        <v>0</v>
      </c>
      <c r="GQ34" s="127">
        <f t="shared" si="186"/>
        <v>0</v>
      </c>
      <c r="GR34" s="127">
        <f t="shared" si="187"/>
        <v>0</v>
      </c>
      <c r="GS34" s="127">
        <f t="shared" si="188"/>
        <v>0</v>
      </c>
      <c r="GT34" s="127">
        <f t="shared" si="189"/>
        <v>0</v>
      </c>
      <c r="GU34" s="127">
        <f t="shared" si="190"/>
        <v>0</v>
      </c>
      <c r="GV34" s="127">
        <f t="shared" si="191"/>
        <v>0</v>
      </c>
      <c r="GW34" s="127">
        <f t="shared" si="192"/>
        <v>0</v>
      </c>
      <c r="GX34" s="127">
        <f t="shared" si="193"/>
        <v>0</v>
      </c>
      <c r="GY34" s="127">
        <f t="shared" si="194"/>
        <v>0</v>
      </c>
      <c r="GZ34" s="127">
        <f t="shared" si="195"/>
        <v>0</v>
      </c>
      <c r="HA34" s="127">
        <f t="shared" si="196"/>
        <v>0</v>
      </c>
      <c r="HB34" s="127">
        <f t="shared" si="197"/>
        <v>0</v>
      </c>
      <c r="HC34" s="127">
        <f t="shared" si="198"/>
        <v>0</v>
      </c>
      <c r="HD34" s="127">
        <f t="shared" si="199"/>
        <v>0</v>
      </c>
      <c r="HE34" s="127">
        <f t="shared" si="200"/>
        <v>0</v>
      </c>
      <c r="HF34" s="127">
        <f t="shared" si="201"/>
        <v>0</v>
      </c>
      <c r="HG34" s="127">
        <f t="shared" si="202"/>
        <v>0</v>
      </c>
      <c r="HH34" s="127">
        <f t="shared" si="203"/>
        <v>0</v>
      </c>
      <c r="HI34" s="127">
        <f t="shared" si="204"/>
        <v>0</v>
      </c>
      <c r="HJ34" s="127">
        <f t="shared" si="205"/>
        <v>0</v>
      </c>
      <c r="HK34" s="127">
        <f t="shared" si="206"/>
        <v>0</v>
      </c>
      <c r="HL34" s="127">
        <f t="shared" si="207"/>
        <v>0</v>
      </c>
      <c r="HM34" s="127">
        <f t="shared" si="208"/>
        <v>0</v>
      </c>
      <c r="HN34" s="127">
        <f t="shared" si="209"/>
        <v>0</v>
      </c>
      <c r="HO34" s="127">
        <f t="shared" si="210"/>
        <v>0</v>
      </c>
      <c r="HP34" s="127">
        <f t="shared" si="211"/>
        <v>0</v>
      </c>
      <c r="HQ34" s="127">
        <f t="shared" si="212"/>
        <v>0</v>
      </c>
      <c r="HR34" s="127">
        <f t="shared" si="213"/>
        <v>0</v>
      </c>
      <c r="HS34" s="127">
        <f t="shared" si="214"/>
        <v>0</v>
      </c>
      <c r="HT34" s="127">
        <f t="shared" si="215"/>
        <v>0</v>
      </c>
      <c r="HU34" s="127">
        <f t="shared" si="216"/>
        <v>0</v>
      </c>
      <c r="HV34" s="127">
        <f t="shared" si="217"/>
        <v>0</v>
      </c>
      <c r="HW34" s="127">
        <f t="shared" si="218"/>
        <v>0</v>
      </c>
      <c r="HX34" s="127">
        <f t="shared" si="219"/>
        <v>0</v>
      </c>
      <c r="HY34" s="127">
        <f t="shared" si="220"/>
        <v>0</v>
      </c>
      <c r="HZ34" s="127">
        <f t="shared" si="221"/>
        <v>0</v>
      </c>
      <c r="IA34" s="127">
        <f t="shared" si="222"/>
        <v>0</v>
      </c>
      <c r="IB34" s="127">
        <f t="shared" si="223"/>
        <v>0</v>
      </c>
      <c r="IC34" s="127">
        <f t="shared" si="224"/>
        <v>0</v>
      </c>
      <c r="ID34" s="127">
        <f t="shared" si="225"/>
        <v>0</v>
      </c>
      <c r="IE34" s="127">
        <f t="shared" si="226"/>
        <v>0</v>
      </c>
      <c r="IF34" s="127">
        <f t="shared" si="227"/>
        <v>0</v>
      </c>
      <c r="IG34" s="127">
        <f t="shared" si="228"/>
        <v>0</v>
      </c>
      <c r="IH34" s="127">
        <f t="shared" si="229"/>
        <v>0</v>
      </c>
      <c r="II34" s="127">
        <f t="shared" si="230"/>
        <v>0</v>
      </c>
      <c r="IJ34" s="127">
        <f t="shared" si="231"/>
        <v>0</v>
      </c>
      <c r="IK34" s="127">
        <f t="shared" si="232"/>
        <v>0</v>
      </c>
      <c r="IL34" s="127">
        <f t="shared" si="233"/>
        <v>0</v>
      </c>
      <c r="IM34" s="127">
        <f t="shared" si="234"/>
        <v>0</v>
      </c>
      <c r="IN34" s="127">
        <f t="shared" si="235"/>
        <v>0</v>
      </c>
      <c r="IO34" s="127">
        <f t="shared" si="236"/>
        <v>0</v>
      </c>
      <c r="IP34" s="127">
        <f t="shared" si="237"/>
        <v>0</v>
      </c>
      <c r="IQ34" s="127">
        <f t="shared" si="238"/>
        <v>0</v>
      </c>
      <c r="IR34" s="127">
        <f t="shared" si="239"/>
        <v>0</v>
      </c>
      <c r="IS34" s="127">
        <f t="shared" si="240"/>
        <v>0</v>
      </c>
      <c r="IT34" s="127">
        <f t="shared" si="241"/>
        <v>0</v>
      </c>
      <c r="IU34" s="127">
        <f t="shared" si="242"/>
        <v>0</v>
      </c>
      <c r="IV34" s="1">
        <f>IFERROR(IF($BX34&gt;=1,SUMIFS(ARR!K$8:K$607,ARR!$I$8:$I$607,$BZ34),0),0)</f>
        <v>0</v>
      </c>
      <c r="IW34" s="1">
        <f>IFERROR(IF($BX34&gt;=1,SUMIFS(ARR!L$8:L$607,ARR!$I$8:$I$607,$BZ34),0),0)</f>
        <v>0</v>
      </c>
      <c r="IX34" s="1">
        <f>IFERROR(IF($BX34&gt;=1,SUMIFS(ARR!M$8:M$607,ARR!$I$8:$I$607,$BZ34),0),0)</f>
        <v>0</v>
      </c>
      <c r="IY34" s="1">
        <f>IFERROR(IF($BX34&gt;=1,SUMIFS(ARR!N$8:N$607,ARR!$I$8:$I$607,$BZ34),0),0)</f>
        <v>0</v>
      </c>
      <c r="IZ34" s="1">
        <f t="shared" si="243"/>
        <v>0</v>
      </c>
    </row>
    <row r="35" spans="1:260" ht="18" customHeight="1" x14ac:dyDescent="0.25">
      <c r="A35" s="1">
        <f>IFERROR(IF(BX35&gt;=1,VLOOKUP(EMP!Y33,EMP!$B$2:$E$3,4,0),0),0)</f>
        <v>0</v>
      </c>
      <c r="B35" s="1">
        <f>IFERROR(IF(BX35&gt;=1,VLOOKUP(EMP!Z33,EMP!$D$2:$E$3,2,0),0),0)</f>
        <v>0</v>
      </c>
      <c r="C35" s="1">
        <f>IFERROR(IF(BX35&gt;=1,VLOOKUP(EMP!AC33,EMP!$B$6:$C$17,2,0),0),0)</f>
        <v>0</v>
      </c>
      <c r="D35" s="1">
        <f>IFERROR(IF(BX35&gt;=1,VLOOKUP(EMP!AA33,EMP!$E$6:$M$29,9,0),0),0)</f>
        <v>0</v>
      </c>
      <c r="E35" s="1">
        <f>IFERROR(IF(BX35&gt;=1,(IF(EMP!AE33&gt;=1,VLOOKUP(EMP!AF33,EMP!$B$6:$C$17,2,0),0)),0),0)</f>
        <v>0</v>
      </c>
      <c r="F35" s="1">
        <f>IFERROR(IF(BX35&gt;=1,(IF(EMP!AG33=EMP!$F$3,(IF(EMP!AH33&gt;=1,EMP!AH33,0)),0)),0),0)</f>
        <v>0</v>
      </c>
      <c r="G35" s="1">
        <f>IFERROR(IF(BX35&gt;=1,(IF(EMP!AI33=EMP!$F$3,VLOOKUP(EMP!AJ33,EMP!$B$6:$C$17,2,0),0)),0),0)</f>
        <v>0</v>
      </c>
      <c r="H35" s="1">
        <f>IFERROR(IF(BX35&gt;=1,(IF(EMP!AK33=EMP!$F$3,EMP!#REF!,0)),0),0)</f>
        <v>0</v>
      </c>
      <c r="I35" s="1">
        <f>IFERROR(IF(BX35&gt;=1,(IF(EMP!AM33="YES",1,2)),0),0)</f>
        <v>0</v>
      </c>
      <c r="J35" s="1">
        <f>IFERROR(IF(BX35&gt;=1,(IF(I35=1,31,IF(I35=2,(IF(D35&gt;=5,VLOOKUP(EMP!AL33,EMP!$H$1:$K$5,4,0),IF(D35&gt;=1,31,0))),0))),0),0)</f>
        <v>0</v>
      </c>
      <c r="K35" s="1">
        <f>EMP!AB33</f>
        <v>0</v>
      </c>
      <c r="L35" s="1">
        <f>EMP!AD33</f>
        <v>0</v>
      </c>
      <c r="M35" s="1">
        <f>EMP!AE33</f>
        <v>0</v>
      </c>
      <c r="N35" s="1">
        <f t="shared" si="76"/>
        <v>0</v>
      </c>
      <c r="O35" s="1">
        <f t="shared" si="77"/>
        <v>0</v>
      </c>
      <c r="P35" s="1">
        <f t="shared" si="78"/>
        <v>0</v>
      </c>
      <c r="Q35" s="1">
        <f t="shared" si="79"/>
        <v>0</v>
      </c>
      <c r="R35" s="1">
        <f t="shared" si="80"/>
        <v>0</v>
      </c>
      <c r="S35" s="1">
        <f t="shared" si="81"/>
        <v>0</v>
      </c>
      <c r="T35" s="1">
        <f t="shared" si="82"/>
        <v>0</v>
      </c>
      <c r="U35" s="1">
        <f t="shared" si="83"/>
        <v>0</v>
      </c>
      <c r="V35" s="1">
        <f t="shared" si="84"/>
        <v>0</v>
      </c>
      <c r="W35" s="1">
        <f t="shared" si="85"/>
        <v>0</v>
      </c>
      <c r="X35" s="1">
        <f t="shared" si="86"/>
        <v>0</v>
      </c>
      <c r="Y35" s="1">
        <f t="shared" si="87"/>
        <v>0</v>
      </c>
      <c r="Z35" s="1">
        <f t="shared" si="88"/>
        <v>0</v>
      </c>
      <c r="AA35" s="1">
        <f t="shared" si="89"/>
        <v>0</v>
      </c>
      <c r="AB35" s="1">
        <f t="shared" si="90"/>
        <v>0</v>
      </c>
      <c r="AC35" s="1">
        <f t="shared" si="91"/>
        <v>0</v>
      </c>
      <c r="AD35" s="1">
        <f t="shared" si="92"/>
        <v>0</v>
      </c>
      <c r="AE35" s="1">
        <f t="shared" si="93"/>
        <v>0</v>
      </c>
      <c r="AF35" s="1">
        <f t="shared" si="94"/>
        <v>0</v>
      </c>
      <c r="AG35" s="1">
        <f t="shared" si="95"/>
        <v>0</v>
      </c>
      <c r="AH35" s="1">
        <f t="shared" si="96"/>
        <v>0</v>
      </c>
      <c r="AI35" s="1">
        <f t="shared" si="97"/>
        <v>0</v>
      </c>
      <c r="AJ35" s="1">
        <f t="shared" si="98"/>
        <v>0</v>
      </c>
      <c r="AK35" s="1">
        <f t="shared" si="99"/>
        <v>0</v>
      </c>
      <c r="AL35" s="1">
        <f t="shared" si="100"/>
        <v>0</v>
      </c>
      <c r="AM35" s="1">
        <f t="shared" si="101"/>
        <v>0</v>
      </c>
      <c r="AN35" s="1">
        <f t="shared" si="102"/>
        <v>0</v>
      </c>
      <c r="AO35" s="1">
        <f t="shared" si="103"/>
        <v>0</v>
      </c>
      <c r="AP35" s="1">
        <f t="shared" si="104"/>
        <v>0</v>
      </c>
      <c r="AQ35" s="1">
        <f t="shared" si="105"/>
        <v>0</v>
      </c>
      <c r="AR35" s="1">
        <f t="shared" si="106"/>
        <v>0</v>
      </c>
      <c r="AS35" s="1">
        <f t="shared" si="107"/>
        <v>0</v>
      </c>
      <c r="AT35" s="1">
        <f t="shared" si="108"/>
        <v>0</v>
      </c>
      <c r="AU35" s="1">
        <f t="shared" si="109"/>
        <v>0</v>
      </c>
      <c r="AV35" s="1">
        <f t="shared" si="110"/>
        <v>0</v>
      </c>
      <c r="AW35" s="1">
        <f t="shared" si="111"/>
        <v>0</v>
      </c>
      <c r="AX35" s="1">
        <f>LARGE($O$8:P35,1)</f>
        <v>0</v>
      </c>
      <c r="AY35" s="1">
        <f>LARGE($O$8:Q35,1)</f>
        <v>0</v>
      </c>
      <c r="AZ35" s="1">
        <f>LARGE($O$8:R35,1)</f>
        <v>0</v>
      </c>
      <c r="BA35" s="1">
        <f>LARGE($O$8:S35,1)</f>
        <v>0</v>
      </c>
      <c r="BB35" s="1">
        <f>LARGE($O$8:T35,1)</f>
        <v>0</v>
      </c>
      <c r="BC35" s="1">
        <f>LARGE($O$8:U35,1)</f>
        <v>0</v>
      </c>
      <c r="BD35" s="1">
        <f>LARGE($O$8:V35,1)</f>
        <v>0</v>
      </c>
      <c r="BE35" s="1">
        <f>LARGE($O$8:W35,1)</f>
        <v>0</v>
      </c>
      <c r="BF35" s="1">
        <f>LARGE($O$8:X35,1)</f>
        <v>0</v>
      </c>
      <c r="BG35" s="1">
        <f>LARGE($O$8:Y35,1)</f>
        <v>0</v>
      </c>
      <c r="BH35" s="1">
        <f>IFERROR(IF(BX35&gt;=1,(IF(EMP!AM33="YES",1,2)),0),0)</f>
        <v>0</v>
      </c>
      <c r="BI35" s="1">
        <f>IFERROR(IF(BX35&gt;=1,(IF(BH35=1,1,IF(BH35=2,VLOOKUP(EMP!AL33,EMP!$H$2:$K$4,4,0),0))),0),0)</f>
        <v>0</v>
      </c>
      <c r="BJ35" s="1">
        <f>IFERROR(IF(BX35&gt;=1,VLOOKUP(EMP!AL33,EMP!$H$1:$K$5,2,0),0),0)</f>
        <v>0</v>
      </c>
      <c r="BK35" s="1">
        <f>IFERROR(IF(BX35&gt;=1,VLOOKUP(EMP!AL33,EMP!$H$1:$K$5,3,0),0),0)</f>
        <v>0</v>
      </c>
      <c r="BX35" s="165">
        <f>EMP!O33</f>
        <v>0</v>
      </c>
      <c r="BY35" s="166">
        <f>EMP!P33</f>
        <v>0</v>
      </c>
      <c r="BZ35" s="165">
        <f>EMP!Q33</f>
        <v>0</v>
      </c>
      <c r="CA35" s="185">
        <f t="shared" si="112"/>
        <v>0</v>
      </c>
      <c r="CB35" s="185">
        <f t="shared" si="113"/>
        <v>0</v>
      </c>
      <c r="CC35" s="185">
        <f t="shared" si="114"/>
        <v>0</v>
      </c>
      <c r="CD35" s="185">
        <f t="shared" si="115"/>
        <v>0</v>
      </c>
      <c r="CE35" s="185">
        <f t="shared" si="116"/>
        <v>0</v>
      </c>
      <c r="CF35" s="185">
        <f t="shared" si="117"/>
        <v>0</v>
      </c>
      <c r="CG35" s="185">
        <f t="shared" si="118"/>
        <v>0</v>
      </c>
      <c r="CH35" s="185">
        <f t="shared" si="119"/>
        <v>0</v>
      </c>
      <c r="CI35" s="185">
        <f t="shared" si="120"/>
        <v>0</v>
      </c>
      <c r="CJ35" s="185">
        <f t="shared" si="121"/>
        <v>0</v>
      </c>
      <c r="CK35" s="185">
        <f t="shared" si="122"/>
        <v>0</v>
      </c>
      <c r="CL35" s="185">
        <f t="shared" si="123"/>
        <v>0</v>
      </c>
      <c r="CM35" s="193"/>
      <c r="CN35" s="193"/>
      <c r="CO35" s="193"/>
      <c r="CP35" s="193"/>
      <c r="CQ35" s="193"/>
      <c r="CR35" s="193"/>
      <c r="CS35" s="193"/>
      <c r="CT35" s="193"/>
      <c r="CU35" s="193"/>
      <c r="CV35" s="193"/>
      <c r="CW35" s="193"/>
      <c r="CX35" s="193"/>
      <c r="CY35" s="112">
        <f t="shared" si="124"/>
        <v>0</v>
      </c>
      <c r="CZ35" s="112">
        <f t="shared" si="125"/>
        <v>0</v>
      </c>
      <c r="DA35" s="112">
        <f t="shared" si="126"/>
        <v>0</v>
      </c>
      <c r="DB35" s="112">
        <f t="shared" si="127"/>
        <v>0</v>
      </c>
      <c r="DC35" s="112">
        <f t="shared" si="128"/>
        <v>0</v>
      </c>
      <c r="DD35" s="112">
        <f t="shared" si="129"/>
        <v>0</v>
      </c>
      <c r="DE35" s="112">
        <f t="shared" si="130"/>
        <v>0</v>
      </c>
      <c r="DF35" s="112">
        <f t="shared" si="131"/>
        <v>0</v>
      </c>
      <c r="DG35" s="112">
        <f t="shared" si="132"/>
        <v>0</v>
      </c>
      <c r="DH35" s="112">
        <f t="shared" si="133"/>
        <v>0</v>
      </c>
      <c r="DI35" s="112">
        <f t="shared" si="134"/>
        <v>0</v>
      </c>
      <c r="DJ35" s="112">
        <f t="shared" si="135"/>
        <v>0</v>
      </c>
      <c r="DK35" s="194"/>
      <c r="DL35" s="194"/>
      <c r="DM35" s="194"/>
      <c r="DN35" s="194"/>
      <c r="DO35" s="194"/>
      <c r="DP35" s="194"/>
      <c r="DQ35" s="194"/>
      <c r="DR35" s="194"/>
      <c r="DS35" s="194"/>
      <c r="DT35" s="194"/>
      <c r="DU35" s="194"/>
      <c r="DV35" s="194"/>
      <c r="DW35" s="112">
        <f t="shared" si="136"/>
        <v>0</v>
      </c>
      <c r="DX35" s="112">
        <f t="shared" si="137"/>
        <v>0</v>
      </c>
      <c r="DY35" s="112">
        <f t="shared" si="138"/>
        <v>0</v>
      </c>
      <c r="DZ35" s="112">
        <f t="shared" si="139"/>
        <v>0</v>
      </c>
      <c r="EA35" s="112">
        <f t="shared" si="140"/>
        <v>0</v>
      </c>
      <c r="EB35" s="112">
        <f t="shared" si="141"/>
        <v>0</v>
      </c>
      <c r="EC35" s="112">
        <f t="shared" si="142"/>
        <v>0</v>
      </c>
      <c r="ED35" s="112">
        <f t="shared" si="143"/>
        <v>0</v>
      </c>
      <c r="EE35" s="112">
        <f t="shared" si="144"/>
        <v>0</v>
      </c>
      <c r="EF35" s="112">
        <f t="shared" si="145"/>
        <v>0</v>
      </c>
      <c r="EG35" s="112">
        <f t="shared" si="146"/>
        <v>0</v>
      </c>
      <c r="EH35" s="112">
        <f t="shared" si="147"/>
        <v>0</v>
      </c>
      <c r="EI35" s="195"/>
      <c r="EJ35" s="195"/>
      <c r="EK35" s="195"/>
      <c r="EL35" s="195"/>
      <c r="EM35" s="195"/>
      <c r="EN35" s="195"/>
      <c r="EO35" s="195"/>
      <c r="EP35" s="195"/>
      <c r="EQ35" s="195"/>
      <c r="ER35" s="195"/>
      <c r="ES35" s="195"/>
      <c r="ET35" s="195"/>
      <c r="EU35" s="196"/>
      <c r="EV35" s="196">
        <f t="shared" si="148"/>
        <v>0</v>
      </c>
      <c r="EW35" s="196">
        <f t="shared" si="149"/>
        <v>0</v>
      </c>
      <c r="EX35" s="196">
        <f t="shared" si="150"/>
        <v>0</v>
      </c>
      <c r="EY35" s="196">
        <f t="shared" si="151"/>
        <v>0</v>
      </c>
      <c r="EZ35" s="196">
        <f t="shared" si="152"/>
        <v>0</v>
      </c>
      <c r="FA35" s="196">
        <f t="shared" si="153"/>
        <v>0</v>
      </c>
      <c r="FB35" s="196">
        <f t="shared" si="154"/>
        <v>0</v>
      </c>
      <c r="FC35" s="196">
        <f t="shared" si="155"/>
        <v>0</v>
      </c>
      <c r="FD35" s="196">
        <f t="shared" si="156"/>
        <v>0</v>
      </c>
      <c r="FE35" s="196">
        <f t="shared" si="157"/>
        <v>0</v>
      </c>
      <c r="FF35" s="196">
        <f t="shared" si="158"/>
        <v>0</v>
      </c>
      <c r="FG35" s="197"/>
      <c r="FH35" s="197">
        <f t="shared" si="159"/>
        <v>0</v>
      </c>
      <c r="FI35" s="197">
        <f t="shared" si="160"/>
        <v>0</v>
      </c>
      <c r="FJ35" s="197">
        <f t="shared" si="161"/>
        <v>0</v>
      </c>
      <c r="FK35" s="197">
        <f t="shared" si="162"/>
        <v>0</v>
      </c>
      <c r="FL35" s="197">
        <f t="shared" si="163"/>
        <v>0</v>
      </c>
      <c r="FM35" s="197">
        <f t="shared" si="164"/>
        <v>0</v>
      </c>
      <c r="FN35" s="197">
        <f t="shared" si="165"/>
        <v>0</v>
      </c>
      <c r="FO35" s="197">
        <f t="shared" si="166"/>
        <v>0</v>
      </c>
      <c r="FP35" s="197">
        <f t="shared" si="167"/>
        <v>0</v>
      </c>
      <c r="FQ35" s="197">
        <f t="shared" si="168"/>
        <v>0</v>
      </c>
      <c r="FR35" s="197">
        <f t="shared" si="169"/>
        <v>0</v>
      </c>
      <c r="FS35" s="195"/>
      <c r="FT35" s="195"/>
      <c r="FU35" s="198"/>
      <c r="FV35" s="198"/>
      <c r="FW35" s="199"/>
      <c r="FX35" s="199"/>
      <c r="FY35" s="196"/>
      <c r="FZ35" s="196"/>
      <c r="GA35" s="127">
        <f t="shared" si="170"/>
        <v>0</v>
      </c>
      <c r="GB35" s="127">
        <f t="shared" si="171"/>
        <v>0</v>
      </c>
      <c r="GC35" s="127">
        <f t="shared" si="172"/>
        <v>0</v>
      </c>
      <c r="GD35" s="127">
        <f t="shared" si="173"/>
        <v>0</v>
      </c>
      <c r="GE35" s="127">
        <f t="shared" si="174"/>
        <v>0</v>
      </c>
      <c r="GF35" s="127">
        <f t="shared" si="175"/>
        <v>0</v>
      </c>
      <c r="GG35" s="127">
        <f t="shared" si="176"/>
        <v>0</v>
      </c>
      <c r="GH35" s="127">
        <f t="shared" si="177"/>
        <v>0</v>
      </c>
      <c r="GI35" s="127">
        <f t="shared" si="178"/>
        <v>0</v>
      </c>
      <c r="GJ35" s="127">
        <f t="shared" si="179"/>
        <v>0</v>
      </c>
      <c r="GK35" s="127">
        <f t="shared" si="180"/>
        <v>0</v>
      </c>
      <c r="GL35" s="127">
        <f t="shared" si="181"/>
        <v>0</v>
      </c>
      <c r="GM35" s="127">
        <f t="shared" si="182"/>
        <v>0</v>
      </c>
      <c r="GN35" s="127">
        <f t="shared" si="183"/>
        <v>0</v>
      </c>
      <c r="GO35" s="127">
        <f t="shared" si="184"/>
        <v>0</v>
      </c>
      <c r="GP35" s="127">
        <f t="shared" si="185"/>
        <v>0</v>
      </c>
      <c r="GQ35" s="127">
        <f t="shared" si="186"/>
        <v>0</v>
      </c>
      <c r="GR35" s="127">
        <f t="shared" si="187"/>
        <v>0</v>
      </c>
      <c r="GS35" s="127">
        <f t="shared" si="188"/>
        <v>0</v>
      </c>
      <c r="GT35" s="127">
        <f t="shared" si="189"/>
        <v>0</v>
      </c>
      <c r="GU35" s="127">
        <f t="shared" si="190"/>
        <v>0</v>
      </c>
      <c r="GV35" s="127">
        <f t="shared" si="191"/>
        <v>0</v>
      </c>
      <c r="GW35" s="127">
        <f t="shared" si="192"/>
        <v>0</v>
      </c>
      <c r="GX35" s="127">
        <f t="shared" si="193"/>
        <v>0</v>
      </c>
      <c r="GY35" s="127">
        <f t="shared" si="194"/>
        <v>0</v>
      </c>
      <c r="GZ35" s="127">
        <f t="shared" si="195"/>
        <v>0</v>
      </c>
      <c r="HA35" s="127">
        <f t="shared" si="196"/>
        <v>0</v>
      </c>
      <c r="HB35" s="127">
        <f t="shared" si="197"/>
        <v>0</v>
      </c>
      <c r="HC35" s="127">
        <f t="shared" si="198"/>
        <v>0</v>
      </c>
      <c r="HD35" s="127">
        <f t="shared" si="199"/>
        <v>0</v>
      </c>
      <c r="HE35" s="127">
        <f t="shared" si="200"/>
        <v>0</v>
      </c>
      <c r="HF35" s="127">
        <f t="shared" si="201"/>
        <v>0</v>
      </c>
      <c r="HG35" s="127">
        <f t="shared" si="202"/>
        <v>0</v>
      </c>
      <c r="HH35" s="127">
        <f t="shared" si="203"/>
        <v>0</v>
      </c>
      <c r="HI35" s="127">
        <f t="shared" si="204"/>
        <v>0</v>
      </c>
      <c r="HJ35" s="127">
        <f t="shared" si="205"/>
        <v>0</v>
      </c>
      <c r="HK35" s="127">
        <f t="shared" si="206"/>
        <v>0</v>
      </c>
      <c r="HL35" s="127">
        <f t="shared" si="207"/>
        <v>0</v>
      </c>
      <c r="HM35" s="127">
        <f t="shared" si="208"/>
        <v>0</v>
      </c>
      <c r="HN35" s="127">
        <f t="shared" si="209"/>
        <v>0</v>
      </c>
      <c r="HO35" s="127">
        <f t="shared" si="210"/>
        <v>0</v>
      </c>
      <c r="HP35" s="127">
        <f t="shared" si="211"/>
        <v>0</v>
      </c>
      <c r="HQ35" s="127">
        <f t="shared" si="212"/>
        <v>0</v>
      </c>
      <c r="HR35" s="127">
        <f t="shared" si="213"/>
        <v>0</v>
      </c>
      <c r="HS35" s="127">
        <f t="shared" si="214"/>
        <v>0</v>
      </c>
      <c r="HT35" s="127">
        <f t="shared" si="215"/>
        <v>0</v>
      </c>
      <c r="HU35" s="127">
        <f t="shared" si="216"/>
        <v>0</v>
      </c>
      <c r="HV35" s="127">
        <f t="shared" si="217"/>
        <v>0</v>
      </c>
      <c r="HW35" s="127">
        <f t="shared" si="218"/>
        <v>0</v>
      </c>
      <c r="HX35" s="127">
        <f t="shared" si="219"/>
        <v>0</v>
      </c>
      <c r="HY35" s="127">
        <f t="shared" si="220"/>
        <v>0</v>
      </c>
      <c r="HZ35" s="127">
        <f t="shared" si="221"/>
        <v>0</v>
      </c>
      <c r="IA35" s="127">
        <f t="shared" si="222"/>
        <v>0</v>
      </c>
      <c r="IB35" s="127">
        <f t="shared" si="223"/>
        <v>0</v>
      </c>
      <c r="IC35" s="127">
        <f t="shared" si="224"/>
        <v>0</v>
      </c>
      <c r="ID35" s="127">
        <f t="shared" si="225"/>
        <v>0</v>
      </c>
      <c r="IE35" s="127">
        <f t="shared" si="226"/>
        <v>0</v>
      </c>
      <c r="IF35" s="127">
        <f t="shared" si="227"/>
        <v>0</v>
      </c>
      <c r="IG35" s="127">
        <f t="shared" si="228"/>
        <v>0</v>
      </c>
      <c r="IH35" s="127">
        <f t="shared" si="229"/>
        <v>0</v>
      </c>
      <c r="II35" s="127">
        <f t="shared" si="230"/>
        <v>0</v>
      </c>
      <c r="IJ35" s="127">
        <f t="shared" si="231"/>
        <v>0</v>
      </c>
      <c r="IK35" s="127">
        <f t="shared" si="232"/>
        <v>0</v>
      </c>
      <c r="IL35" s="127">
        <f t="shared" si="233"/>
        <v>0</v>
      </c>
      <c r="IM35" s="127">
        <f t="shared" si="234"/>
        <v>0</v>
      </c>
      <c r="IN35" s="127">
        <f t="shared" si="235"/>
        <v>0</v>
      </c>
      <c r="IO35" s="127">
        <f t="shared" si="236"/>
        <v>0</v>
      </c>
      <c r="IP35" s="127">
        <f t="shared" si="237"/>
        <v>0</v>
      </c>
      <c r="IQ35" s="127">
        <f t="shared" si="238"/>
        <v>0</v>
      </c>
      <c r="IR35" s="127">
        <f t="shared" si="239"/>
        <v>0</v>
      </c>
      <c r="IS35" s="127">
        <f t="shared" si="240"/>
        <v>0</v>
      </c>
      <c r="IT35" s="127">
        <f t="shared" si="241"/>
        <v>0</v>
      </c>
      <c r="IU35" s="127">
        <f t="shared" si="242"/>
        <v>0</v>
      </c>
      <c r="IV35" s="1">
        <f>IFERROR(IF($BX35&gt;=1,SUMIFS(ARR!K$8:K$607,ARR!$I$8:$I$607,$BZ35),0),0)</f>
        <v>0</v>
      </c>
      <c r="IW35" s="1">
        <f>IFERROR(IF($BX35&gt;=1,SUMIFS(ARR!L$8:L$607,ARR!$I$8:$I$607,$BZ35),0),0)</f>
        <v>0</v>
      </c>
      <c r="IX35" s="1">
        <f>IFERROR(IF($BX35&gt;=1,SUMIFS(ARR!M$8:M$607,ARR!$I$8:$I$607,$BZ35),0),0)</f>
        <v>0</v>
      </c>
      <c r="IY35" s="1">
        <f>IFERROR(IF($BX35&gt;=1,SUMIFS(ARR!N$8:N$607,ARR!$I$8:$I$607,$BZ35),0),0)</f>
        <v>0</v>
      </c>
      <c r="IZ35" s="1">
        <f t="shared" si="243"/>
        <v>0</v>
      </c>
    </row>
    <row r="36" spans="1:260" ht="18" customHeight="1" x14ac:dyDescent="0.25">
      <c r="A36" s="1">
        <f>IFERROR(IF(BX36&gt;=1,VLOOKUP(EMP!Y34,EMP!$B$2:$E$3,4,0),0),0)</f>
        <v>0</v>
      </c>
      <c r="B36" s="1">
        <f>IFERROR(IF(BX36&gt;=1,VLOOKUP(EMP!Z34,EMP!$D$2:$E$3,2,0),0),0)</f>
        <v>0</v>
      </c>
      <c r="C36" s="1">
        <f>IFERROR(IF(BX36&gt;=1,VLOOKUP(EMP!AC34,EMP!$B$6:$C$17,2,0),0),0)</f>
        <v>0</v>
      </c>
      <c r="D36" s="1">
        <f>IFERROR(IF(BX36&gt;=1,VLOOKUP(EMP!AA34,EMP!$E$6:$M$29,9,0),0),0)</f>
        <v>0</v>
      </c>
      <c r="E36" s="1">
        <f>IFERROR(IF(BX36&gt;=1,(IF(EMP!AE34&gt;=1,VLOOKUP(EMP!AF34,EMP!$B$6:$C$17,2,0),0)),0),0)</f>
        <v>0</v>
      </c>
      <c r="F36" s="1">
        <f>IFERROR(IF(BX36&gt;=1,(IF(EMP!AG34=EMP!$F$3,(IF(EMP!AH34&gt;=1,EMP!AH34,0)),0)),0),0)</f>
        <v>0</v>
      </c>
      <c r="G36" s="1">
        <f>IFERROR(IF(BX36&gt;=1,(IF(EMP!AI34=EMP!$F$3,VLOOKUP(EMP!AJ34,EMP!$B$6:$C$17,2,0),0)),0),0)</f>
        <v>0</v>
      </c>
      <c r="H36" s="1">
        <f>IFERROR(IF(BX36&gt;=1,(IF(EMP!AK34=EMP!$F$3,EMP!#REF!,0)),0),0)</f>
        <v>0</v>
      </c>
      <c r="I36" s="1">
        <f>IFERROR(IF(BX36&gt;=1,(IF(EMP!AM34="YES",1,2)),0),0)</f>
        <v>0</v>
      </c>
      <c r="J36" s="1">
        <f>IFERROR(IF(BX36&gt;=1,(IF(I36=1,31,IF(I36=2,(IF(D36&gt;=5,VLOOKUP(EMP!AL34,EMP!$H$1:$K$5,4,0),IF(D36&gt;=1,31,0))),0))),0),0)</f>
        <v>0</v>
      </c>
      <c r="K36" s="1">
        <f>EMP!AB34</f>
        <v>0</v>
      </c>
      <c r="L36" s="1">
        <f>EMP!AD34</f>
        <v>0</v>
      </c>
      <c r="M36" s="1">
        <f>EMP!AE34</f>
        <v>0</v>
      </c>
      <c r="N36" s="1">
        <f t="shared" si="76"/>
        <v>0</v>
      </c>
      <c r="O36" s="1">
        <f t="shared" si="77"/>
        <v>0</v>
      </c>
      <c r="P36" s="1">
        <f t="shared" si="78"/>
        <v>0</v>
      </c>
      <c r="Q36" s="1">
        <f t="shared" si="79"/>
        <v>0</v>
      </c>
      <c r="R36" s="1">
        <f t="shared" si="80"/>
        <v>0</v>
      </c>
      <c r="S36" s="1">
        <f t="shared" si="81"/>
        <v>0</v>
      </c>
      <c r="T36" s="1">
        <f t="shared" si="82"/>
        <v>0</v>
      </c>
      <c r="U36" s="1">
        <f t="shared" si="83"/>
        <v>0</v>
      </c>
      <c r="V36" s="1">
        <f t="shared" si="84"/>
        <v>0</v>
      </c>
      <c r="W36" s="1">
        <f t="shared" si="85"/>
        <v>0</v>
      </c>
      <c r="X36" s="1">
        <f t="shared" si="86"/>
        <v>0</v>
      </c>
      <c r="Y36" s="1">
        <f t="shared" si="87"/>
        <v>0</v>
      </c>
      <c r="Z36" s="1">
        <f t="shared" si="88"/>
        <v>0</v>
      </c>
      <c r="AA36" s="1">
        <f t="shared" si="89"/>
        <v>0</v>
      </c>
      <c r="AB36" s="1">
        <f t="shared" si="90"/>
        <v>0</v>
      </c>
      <c r="AC36" s="1">
        <f t="shared" si="91"/>
        <v>0</v>
      </c>
      <c r="AD36" s="1">
        <f t="shared" si="92"/>
        <v>0</v>
      </c>
      <c r="AE36" s="1">
        <f t="shared" si="93"/>
        <v>0</v>
      </c>
      <c r="AF36" s="1">
        <f t="shared" si="94"/>
        <v>0</v>
      </c>
      <c r="AG36" s="1">
        <f t="shared" si="95"/>
        <v>0</v>
      </c>
      <c r="AH36" s="1">
        <f t="shared" si="96"/>
        <v>0</v>
      </c>
      <c r="AI36" s="1">
        <f t="shared" si="97"/>
        <v>0</v>
      </c>
      <c r="AJ36" s="1">
        <f t="shared" si="98"/>
        <v>0</v>
      </c>
      <c r="AK36" s="1">
        <f t="shared" si="99"/>
        <v>0</v>
      </c>
      <c r="AL36" s="1">
        <f t="shared" si="100"/>
        <v>0</v>
      </c>
      <c r="AM36" s="1">
        <f t="shared" si="101"/>
        <v>0</v>
      </c>
      <c r="AN36" s="1">
        <f t="shared" si="102"/>
        <v>0</v>
      </c>
      <c r="AO36" s="1">
        <f t="shared" si="103"/>
        <v>0</v>
      </c>
      <c r="AP36" s="1">
        <f t="shared" si="104"/>
        <v>0</v>
      </c>
      <c r="AQ36" s="1">
        <f t="shared" si="105"/>
        <v>0</v>
      </c>
      <c r="AR36" s="1">
        <f t="shared" si="106"/>
        <v>0</v>
      </c>
      <c r="AS36" s="1">
        <f t="shared" si="107"/>
        <v>0</v>
      </c>
      <c r="AT36" s="1">
        <f t="shared" si="108"/>
        <v>0</v>
      </c>
      <c r="AU36" s="1">
        <f t="shared" si="109"/>
        <v>0</v>
      </c>
      <c r="AV36" s="1">
        <f t="shared" si="110"/>
        <v>0</v>
      </c>
      <c r="AW36" s="1">
        <f t="shared" si="111"/>
        <v>0</v>
      </c>
      <c r="AX36" s="1">
        <f>LARGE($O$8:P36,1)</f>
        <v>0</v>
      </c>
      <c r="AY36" s="1">
        <f>LARGE($O$8:Q36,1)</f>
        <v>0</v>
      </c>
      <c r="AZ36" s="1">
        <f>LARGE($O$8:R36,1)</f>
        <v>0</v>
      </c>
      <c r="BA36" s="1">
        <f>LARGE($O$8:S36,1)</f>
        <v>0</v>
      </c>
      <c r="BB36" s="1">
        <f>LARGE($O$8:T36,1)</f>
        <v>0</v>
      </c>
      <c r="BC36" s="1">
        <f>LARGE($O$8:U36,1)</f>
        <v>0</v>
      </c>
      <c r="BD36" s="1">
        <f>LARGE($O$8:V36,1)</f>
        <v>0</v>
      </c>
      <c r="BE36" s="1">
        <f>LARGE($O$8:W36,1)</f>
        <v>0</v>
      </c>
      <c r="BF36" s="1">
        <f>LARGE($O$8:X36,1)</f>
        <v>0</v>
      </c>
      <c r="BG36" s="1">
        <f>LARGE($O$8:Y36,1)</f>
        <v>0</v>
      </c>
      <c r="BH36" s="1">
        <f>IFERROR(IF(BX36&gt;=1,(IF(EMP!AM34="YES",1,2)),0),0)</f>
        <v>0</v>
      </c>
      <c r="BI36" s="1">
        <f>IFERROR(IF(BX36&gt;=1,(IF(BH36=1,1,IF(BH36=2,VLOOKUP(EMP!AL34,EMP!$H$2:$K$4,4,0),0))),0),0)</f>
        <v>0</v>
      </c>
      <c r="BJ36" s="1">
        <f>IFERROR(IF(BX36&gt;=1,VLOOKUP(EMP!AL34,EMP!$H$1:$K$5,2,0),0),0)</f>
        <v>0</v>
      </c>
      <c r="BK36" s="1">
        <f>IFERROR(IF(BX36&gt;=1,VLOOKUP(EMP!AL34,EMP!$H$1:$K$5,3,0),0),0)</f>
        <v>0</v>
      </c>
      <c r="BX36" s="165">
        <f>EMP!O34</f>
        <v>0</v>
      </c>
      <c r="BY36" s="166">
        <f>EMP!P34</f>
        <v>0</v>
      </c>
      <c r="BZ36" s="165">
        <f>EMP!Q34</f>
        <v>0</v>
      </c>
      <c r="CA36" s="185">
        <f t="shared" si="112"/>
        <v>0</v>
      </c>
      <c r="CB36" s="185">
        <f t="shared" si="113"/>
        <v>0</v>
      </c>
      <c r="CC36" s="185">
        <f t="shared" si="114"/>
        <v>0</v>
      </c>
      <c r="CD36" s="185">
        <f t="shared" si="115"/>
        <v>0</v>
      </c>
      <c r="CE36" s="185">
        <f t="shared" si="116"/>
        <v>0</v>
      </c>
      <c r="CF36" s="185">
        <f t="shared" si="117"/>
        <v>0</v>
      </c>
      <c r="CG36" s="185">
        <f t="shared" si="118"/>
        <v>0</v>
      </c>
      <c r="CH36" s="185">
        <f t="shared" si="119"/>
        <v>0</v>
      </c>
      <c r="CI36" s="185">
        <f t="shared" si="120"/>
        <v>0</v>
      </c>
      <c r="CJ36" s="185">
        <f t="shared" si="121"/>
        <v>0</v>
      </c>
      <c r="CK36" s="185">
        <f t="shared" si="122"/>
        <v>0</v>
      </c>
      <c r="CL36" s="185">
        <f t="shared" si="123"/>
        <v>0</v>
      </c>
      <c r="CM36" s="193"/>
      <c r="CN36" s="193"/>
      <c r="CO36" s="193"/>
      <c r="CP36" s="193"/>
      <c r="CQ36" s="193"/>
      <c r="CR36" s="193"/>
      <c r="CS36" s="193"/>
      <c r="CT36" s="193"/>
      <c r="CU36" s="193"/>
      <c r="CV36" s="193"/>
      <c r="CW36" s="193"/>
      <c r="CX36" s="193"/>
      <c r="CY36" s="112">
        <f t="shared" si="124"/>
        <v>0</v>
      </c>
      <c r="CZ36" s="112">
        <f t="shared" si="125"/>
        <v>0</v>
      </c>
      <c r="DA36" s="112">
        <f t="shared" si="126"/>
        <v>0</v>
      </c>
      <c r="DB36" s="112">
        <f t="shared" si="127"/>
        <v>0</v>
      </c>
      <c r="DC36" s="112">
        <f t="shared" si="128"/>
        <v>0</v>
      </c>
      <c r="DD36" s="112">
        <f t="shared" si="129"/>
        <v>0</v>
      </c>
      <c r="DE36" s="112">
        <f t="shared" si="130"/>
        <v>0</v>
      </c>
      <c r="DF36" s="112">
        <f t="shared" si="131"/>
        <v>0</v>
      </c>
      <c r="DG36" s="112">
        <f t="shared" si="132"/>
        <v>0</v>
      </c>
      <c r="DH36" s="112">
        <f t="shared" si="133"/>
        <v>0</v>
      </c>
      <c r="DI36" s="112">
        <f t="shared" si="134"/>
        <v>0</v>
      </c>
      <c r="DJ36" s="112">
        <f t="shared" si="135"/>
        <v>0</v>
      </c>
      <c r="DK36" s="194"/>
      <c r="DL36" s="194"/>
      <c r="DM36" s="194"/>
      <c r="DN36" s="194"/>
      <c r="DO36" s="194"/>
      <c r="DP36" s="194"/>
      <c r="DQ36" s="194"/>
      <c r="DR36" s="194"/>
      <c r="DS36" s="194"/>
      <c r="DT36" s="194"/>
      <c r="DU36" s="194"/>
      <c r="DV36" s="194"/>
      <c r="DW36" s="112">
        <f t="shared" si="136"/>
        <v>0</v>
      </c>
      <c r="DX36" s="112">
        <f t="shared" si="137"/>
        <v>0</v>
      </c>
      <c r="DY36" s="112">
        <f t="shared" si="138"/>
        <v>0</v>
      </c>
      <c r="DZ36" s="112">
        <f t="shared" si="139"/>
        <v>0</v>
      </c>
      <c r="EA36" s="112">
        <f t="shared" si="140"/>
        <v>0</v>
      </c>
      <c r="EB36" s="112">
        <f t="shared" si="141"/>
        <v>0</v>
      </c>
      <c r="EC36" s="112">
        <f t="shared" si="142"/>
        <v>0</v>
      </c>
      <c r="ED36" s="112">
        <f t="shared" si="143"/>
        <v>0</v>
      </c>
      <c r="EE36" s="112">
        <f t="shared" si="144"/>
        <v>0</v>
      </c>
      <c r="EF36" s="112">
        <f t="shared" si="145"/>
        <v>0</v>
      </c>
      <c r="EG36" s="112">
        <f t="shared" si="146"/>
        <v>0</v>
      </c>
      <c r="EH36" s="112">
        <f t="shared" si="147"/>
        <v>0</v>
      </c>
      <c r="EI36" s="195"/>
      <c r="EJ36" s="195"/>
      <c r="EK36" s="195"/>
      <c r="EL36" s="195"/>
      <c r="EM36" s="195"/>
      <c r="EN36" s="195"/>
      <c r="EO36" s="195"/>
      <c r="EP36" s="195"/>
      <c r="EQ36" s="195"/>
      <c r="ER36" s="195"/>
      <c r="ES36" s="195"/>
      <c r="ET36" s="195"/>
      <c r="EU36" s="196"/>
      <c r="EV36" s="196">
        <f t="shared" si="148"/>
        <v>0</v>
      </c>
      <c r="EW36" s="196">
        <f t="shared" si="149"/>
        <v>0</v>
      </c>
      <c r="EX36" s="196">
        <f t="shared" si="150"/>
        <v>0</v>
      </c>
      <c r="EY36" s="196">
        <f t="shared" si="151"/>
        <v>0</v>
      </c>
      <c r="EZ36" s="196">
        <f t="shared" si="152"/>
        <v>0</v>
      </c>
      <c r="FA36" s="196">
        <f t="shared" si="153"/>
        <v>0</v>
      </c>
      <c r="FB36" s="196">
        <f t="shared" si="154"/>
        <v>0</v>
      </c>
      <c r="FC36" s="196">
        <f t="shared" si="155"/>
        <v>0</v>
      </c>
      <c r="FD36" s="196">
        <f t="shared" si="156"/>
        <v>0</v>
      </c>
      <c r="FE36" s="196">
        <f t="shared" si="157"/>
        <v>0</v>
      </c>
      <c r="FF36" s="196">
        <f t="shared" si="158"/>
        <v>0</v>
      </c>
      <c r="FG36" s="197"/>
      <c r="FH36" s="197">
        <f t="shared" si="159"/>
        <v>0</v>
      </c>
      <c r="FI36" s="197">
        <f t="shared" si="160"/>
        <v>0</v>
      </c>
      <c r="FJ36" s="197">
        <f t="shared" si="161"/>
        <v>0</v>
      </c>
      <c r="FK36" s="197">
        <f t="shared" si="162"/>
        <v>0</v>
      </c>
      <c r="FL36" s="197">
        <f t="shared" si="163"/>
        <v>0</v>
      </c>
      <c r="FM36" s="197">
        <f t="shared" si="164"/>
        <v>0</v>
      </c>
      <c r="FN36" s="197">
        <f t="shared" si="165"/>
        <v>0</v>
      </c>
      <c r="FO36" s="197">
        <f t="shared" si="166"/>
        <v>0</v>
      </c>
      <c r="FP36" s="197">
        <f t="shared" si="167"/>
        <v>0</v>
      </c>
      <c r="FQ36" s="197">
        <f t="shared" si="168"/>
        <v>0</v>
      </c>
      <c r="FR36" s="197">
        <f t="shared" si="169"/>
        <v>0</v>
      </c>
      <c r="FS36" s="195"/>
      <c r="FT36" s="195"/>
      <c r="FU36" s="198"/>
      <c r="FV36" s="198"/>
      <c r="FW36" s="199"/>
      <c r="FX36" s="199"/>
      <c r="FY36" s="196"/>
      <c r="FZ36" s="196"/>
      <c r="GA36" s="127">
        <f t="shared" si="170"/>
        <v>0</v>
      </c>
      <c r="GB36" s="127">
        <f t="shared" si="171"/>
        <v>0</v>
      </c>
      <c r="GC36" s="127">
        <f t="shared" si="172"/>
        <v>0</v>
      </c>
      <c r="GD36" s="127">
        <f t="shared" si="173"/>
        <v>0</v>
      </c>
      <c r="GE36" s="127">
        <f t="shared" si="174"/>
        <v>0</v>
      </c>
      <c r="GF36" s="127">
        <f t="shared" si="175"/>
        <v>0</v>
      </c>
      <c r="GG36" s="127">
        <f t="shared" si="176"/>
        <v>0</v>
      </c>
      <c r="GH36" s="127">
        <f t="shared" si="177"/>
        <v>0</v>
      </c>
      <c r="GI36" s="127">
        <f t="shared" si="178"/>
        <v>0</v>
      </c>
      <c r="GJ36" s="127">
        <f t="shared" si="179"/>
        <v>0</v>
      </c>
      <c r="GK36" s="127">
        <f t="shared" si="180"/>
        <v>0</v>
      </c>
      <c r="GL36" s="127">
        <f t="shared" si="181"/>
        <v>0</v>
      </c>
      <c r="GM36" s="127">
        <f t="shared" si="182"/>
        <v>0</v>
      </c>
      <c r="GN36" s="127">
        <f t="shared" si="183"/>
        <v>0</v>
      </c>
      <c r="GO36" s="127">
        <f t="shared" si="184"/>
        <v>0</v>
      </c>
      <c r="GP36" s="127">
        <f t="shared" si="185"/>
        <v>0</v>
      </c>
      <c r="GQ36" s="127">
        <f t="shared" si="186"/>
        <v>0</v>
      </c>
      <c r="GR36" s="127">
        <f t="shared" si="187"/>
        <v>0</v>
      </c>
      <c r="GS36" s="127">
        <f t="shared" si="188"/>
        <v>0</v>
      </c>
      <c r="GT36" s="127">
        <f t="shared" si="189"/>
        <v>0</v>
      </c>
      <c r="GU36" s="127">
        <f t="shared" si="190"/>
        <v>0</v>
      </c>
      <c r="GV36" s="127">
        <f t="shared" si="191"/>
        <v>0</v>
      </c>
      <c r="GW36" s="127">
        <f t="shared" si="192"/>
        <v>0</v>
      </c>
      <c r="GX36" s="127">
        <f t="shared" si="193"/>
        <v>0</v>
      </c>
      <c r="GY36" s="127">
        <f t="shared" si="194"/>
        <v>0</v>
      </c>
      <c r="GZ36" s="127">
        <f t="shared" si="195"/>
        <v>0</v>
      </c>
      <c r="HA36" s="127">
        <f t="shared" si="196"/>
        <v>0</v>
      </c>
      <c r="HB36" s="127">
        <f t="shared" si="197"/>
        <v>0</v>
      </c>
      <c r="HC36" s="127">
        <f t="shared" si="198"/>
        <v>0</v>
      </c>
      <c r="HD36" s="127">
        <f t="shared" si="199"/>
        <v>0</v>
      </c>
      <c r="HE36" s="127">
        <f t="shared" si="200"/>
        <v>0</v>
      </c>
      <c r="HF36" s="127">
        <f t="shared" si="201"/>
        <v>0</v>
      </c>
      <c r="HG36" s="127">
        <f t="shared" si="202"/>
        <v>0</v>
      </c>
      <c r="HH36" s="127">
        <f t="shared" si="203"/>
        <v>0</v>
      </c>
      <c r="HI36" s="127">
        <f t="shared" si="204"/>
        <v>0</v>
      </c>
      <c r="HJ36" s="127">
        <f t="shared" si="205"/>
        <v>0</v>
      </c>
      <c r="HK36" s="127">
        <f t="shared" si="206"/>
        <v>0</v>
      </c>
      <c r="HL36" s="127">
        <f t="shared" si="207"/>
        <v>0</v>
      </c>
      <c r="HM36" s="127">
        <f t="shared" si="208"/>
        <v>0</v>
      </c>
      <c r="HN36" s="127">
        <f t="shared" si="209"/>
        <v>0</v>
      </c>
      <c r="HO36" s="127">
        <f t="shared" si="210"/>
        <v>0</v>
      </c>
      <c r="HP36" s="127">
        <f t="shared" si="211"/>
        <v>0</v>
      </c>
      <c r="HQ36" s="127">
        <f t="shared" si="212"/>
        <v>0</v>
      </c>
      <c r="HR36" s="127">
        <f t="shared" si="213"/>
        <v>0</v>
      </c>
      <c r="HS36" s="127">
        <f t="shared" si="214"/>
        <v>0</v>
      </c>
      <c r="HT36" s="127">
        <f t="shared" si="215"/>
        <v>0</v>
      </c>
      <c r="HU36" s="127">
        <f t="shared" si="216"/>
        <v>0</v>
      </c>
      <c r="HV36" s="127">
        <f t="shared" si="217"/>
        <v>0</v>
      </c>
      <c r="HW36" s="127">
        <f t="shared" si="218"/>
        <v>0</v>
      </c>
      <c r="HX36" s="127">
        <f t="shared" si="219"/>
        <v>0</v>
      </c>
      <c r="HY36" s="127">
        <f t="shared" si="220"/>
        <v>0</v>
      </c>
      <c r="HZ36" s="127">
        <f t="shared" si="221"/>
        <v>0</v>
      </c>
      <c r="IA36" s="127">
        <f t="shared" si="222"/>
        <v>0</v>
      </c>
      <c r="IB36" s="127">
        <f t="shared" si="223"/>
        <v>0</v>
      </c>
      <c r="IC36" s="127">
        <f t="shared" si="224"/>
        <v>0</v>
      </c>
      <c r="ID36" s="127">
        <f t="shared" si="225"/>
        <v>0</v>
      </c>
      <c r="IE36" s="127">
        <f t="shared" si="226"/>
        <v>0</v>
      </c>
      <c r="IF36" s="127">
        <f t="shared" si="227"/>
        <v>0</v>
      </c>
      <c r="IG36" s="127">
        <f t="shared" si="228"/>
        <v>0</v>
      </c>
      <c r="IH36" s="127">
        <f t="shared" si="229"/>
        <v>0</v>
      </c>
      <c r="II36" s="127">
        <f t="shared" si="230"/>
        <v>0</v>
      </c>
      <c r="IJ36" s="127">
        <f t="shared" si="231"/>
        <v>0</v>
      </c>
      <c r="IK36" s="127">
        <f t="shared" si="232"/>
        <v>0</v>
      </c>
      <c r="IL36" s="127">
        <f t="shared" si="233"/>
        <v>0</v>
      </c>
      <c r="IM36" s="127">
        <f t="shared" si="234"/>
        <v>0</v>
      </c>
      <c r="IN36" s="127">
        <f t="shared" si="235"/>
        <v>0</v>
      </c>
      <c r="IO36" s="127">
        <f t="shared" si="236"/>
        <v>0</v>
      </c>
      <c r="IP36" s="127">
        <f t="shared" si="237"/>
        <v>0</v>
      </c>
      <c r="IQ36" s="127">
        <f t="shared" si="238"/>
        <v>0</v>
      </c>
      <c r="IR36" s="127">
        <f t="shared" si="239"/>
        <v>0</v>
      </c>
      <c r="IS36" s="127">
        <f t="shared" si="240"/>
        <v>0</v>
      </c>
      <c r="IT36" s="127">
        <f t="shared" si="241"/>
        <v>0</v>
      </c>
      <c r="IU36" s="127">
        <f t="shared" si="242"/>
        <v>0</v>
      </c>
      <c r="IV36" s="1">
        <f>IFERROR(IF($BX36&gt;=1,SUMIFS(ARR!K$8:K$607,ARR!$I$8:$I$607,$BZ36),0),0)</f>
        <v>0</v>
      </c>
      <c r="IW36" s="1">
        <f>IFERROR(IF($BX36&gt;=1,SUMIFS(ARR!L$8:L$607,ARR!$I$8:$I$607,$BZ36),0),0)</f>
        <v>0</v>
      </c>
      <c r="IX36" s="1">
        <f>IFERROR(IF($BX36&gt;=1,SUMIFS(ARR!M$8:M$607,ARR!$I$8:$I$607,$BZ36),0),0)</f>
        <v>0</v>
      </c>
      <c r="IY36" s="1">
        <f>IFERROR(IF($BX36&gt;=1,SUMIFS(ARR!N$8:N$607,ARR!$I$8:$I$607,$BZ36),0),0)</f>
        <v>0</v>
      </c>
      <c r="IZ36" s="1">
        <f t="shared" si="243"/>
        <v>0</v>
      </c>
    </row>
    <row r="37" spans="1:260" ht="18" customHeight="1" x14ac:dyDescent="0.25">
      <c r="A37" s="1">
        <f>IFERROR(IF(BX37&gt;=1,VLOOKUP(EMP!Y35,EMP!$B$2:$E$3,4,0),0),0)</f>
        <v>0</v>
      </c>
      <c r="B37" s="1">
        <f>IFERROR(IF(BX37&gt;=1,VLOOKUP(EMP!Z35,EMP!$D$2:$E$3,2,0),0),0)</f>
        <v>0</v>
      </c>
      <c r="C37" s="1">
        <f>IFERROR(IF(BX37&gt;=1,VLOOKUP(EMP!AC35,EMP!$B$6:$C$17,2,0),0),0)</f>
        <v>0</v>
      </c>
      <c r="D37" s="1">
        <f>IFERROR(IF(BX37&gt;=1,VLOOKUP(EMP!AA35,EMP!$E$6:$M$29,9,0),0),0)</f>
        <v>0</v>
      </c>
      <c r="E37" s="1">
        <f>IFERROR(IF(BX37&gt;=1,(IF(EMP!AE35&gt;=1,VLOOKUP(EMP!AF35,EMP!$B$6:$C$17,2,0),0)),0),0)</f>
        <v>0</v>
      </c>
      <c r="F37" s="1">
        <f>IFERROR(IF(BX37&gt;=1,(IF(EMP!AG35=EMP!$F$3,(IF(EMP!AH35&gt;=1,EMP!AH35,0)),0)),0),0)</f>
        <v>0</v>
      </c>
      <c r="G37" s="1">
        <f>IFERROR(IF(BX37&gt;=1,(IF(EMP!AI35=EMP!$F$3,VLOOKUP(EMP!AJ35,EMP!$B$6:$C$17,2,0),0)),0),0)</f>
        <v>0</v>
      </c>
      <c r="H37" s="1">
        <f>IFERROR(IF(BX37&gt;=1,(IF(EMP!AK35=EMP!$F$3,EMP!#REF!,0)),0),0)</f>
        <v>0</v>
      </c>
      <c r="I37" s="1">
        <f>IFERROR(IF(BX37&gt;=1,(IF(EMP!AM35="YES",1,2)),0),0)</f>
        <v>0</v>
      </c>
      <c r="J37" s="1">
        <f>IFERROR(IF(BX37&gt;=1,(IF(I37=1,31,IF(I37=2,(IF(D37&gt;=5,VLOOKUP(EMP!AL35,EMP!$H$1:$K$5,4,0),IF(D37&gt;=1,31,0))),0))),0),0)</f>
        <v>0</v>
      </c>
      <c r="K37" s="1">
        <f>EMP!AB35</f>
        <v>0</v>
      </c>
      <c r="L37" s="1">
        <f>EMP!AD35</f>
        <v>0</v>
      </c>
      <c r="M37" s="1">
        <f>EMP!AE35</f>
        <v>0</v>
      </c>
      <c r="N37" s="1">
        <f t="shared" si="76"/>
        <v>0</v>
      </c>
      <c r="O37" s="1">
        <f t="shared" si="77"/>
        <v>0</v>
      </c>
      <c r="P37" s="1">
        <f t="shared" si="78"/>
        <v>0</v>
      </c>
      <c r="Q37" s="1">
        <f t="shared" si="79"/>
        <v>0</v>
      </c>
      <c r="R37" s="1">
        <f t="shared" si="80"/>
        <v>0</v>
      </c>
      <c r="S37" s="1">
        <f t="shared" si="81"/>
        <v>0</v>
      </c>
      <c r="T37" s="1">
        <f t="shared" si="82"/>
        <v>0</v>
      </c>
      <c r="U37" s="1">
        <f t="shared" si="83"/>
        <v>0</v>
      </c>
      <c r="V37" s="1">
        <f t="shared" si="84"/>
        <v>0</v>
      </c>
      <c r="W37" s="1">
        <f t="shared" si="85"/>
        <v>0</v>
      </c>
      <c r="X37" s="1">
        <f t="shared" si="86"/>
        <v>0</v>
      </c>
      <c r="Y37" s="1">
        <f t="shared" si="87"/>
        <v>0</v>
      </c>
      <c r="Z37" s="1">
        <f t="shared" si="88"/>
        <v>0</v>
      </c>
      <c r="AA37" s="1">
        <f t="shared" si="89"/>
        <v>0</v>
      </c>
      <c r="AB37" s="1">
        <f t="shared" si="90"/>
        <v>0</v>
      </c>
      <c r="AC37" s="1">
        <f t="shared" si="91"/>
        <v>0</v>
      </c>
      <c r="AD37" s="1">
        <f t="shared" si="92"/>
        <v>0</v>
      </c>
      <c r="AE37" s="1">
        <f t="shared" si="93"/>
        <v>0</v>
      </c>
      <c r="AF37" s="1">
        <f t="shared" si="94"/>
        <v>0</v>
      </c>
      <c r="AG37" s="1">
        <f t="shared" si="95"/>
        <v>0</v>
      </c>
      <c r="AH37" s="1">
        <f t="shared" si="96"/>
        <v>0</v>
      </c>
      <c r="AI37" s="1">
        <f t="shared" si="97"/>
        <v>0</v>
      </c>
      <c r="AJ37" s="1">
        <f t="shared" si="98"/>
        <v>0</v>
      </c>
      <c r="AK37" s="1">
        <f t="shared" si="99"/>
        <v>0</v>
      </c>
      <c r="AL37" s="1">
        <f t="shared" si="100"/>
        <v>0</v>
      </c>
      <c r="AM37" s="1">
        <f t="shared" si="101"/>
        <v>0</v>
      </c>
      <c r="AN37" s="1">
        <f t="shared" si="102"/>
        <v>0</v>
      </c>
      <c r="AO37" s="1">
        <f t="shared" si="103"/>
        <v>0</v>
      </c>
      <c r="AP37" s="1">
        <f t="shared" si="104"/>
        <v>0</v>
      </c>
      <c r="AQ37" s="1">
        <f t="shared" si="105"/>
        <v>0</v>
      </c>
      <c r="AR37" s="1">
        <f t="shared" si="106"/>
        <v>0</v>
      </c>
      <c r="AS37" s="1">
        <f t="shared" si="107"/>
        <v>0</v>
      </c>
      <c r="AT37" s="1">
        <f t="shared" si="108"/>
        <v>0</v>
      </c>
      <c r="AU37" s="1">
        <f t="shared" si="109"/>
        <v>0</v>
      </c>
      <c r="AV37" s="1">
        <f t="shared" si="110"/>
        <v>0</v>
      </c>
      <c r="AW37" s="1">
        <f t="shared" si="111"/>
        <v>0</v>
      </c>
      <c r="AX37" s="1">
        <f>LARGE($O$8:P37,1)</f>
        <v>0</v>
      </c>
      <c r="AY37" s="1">
        <f>LARGE($O$8:Q37,1)</f>
        <v>0</v>
      </c>
      <c r="AZ37" s="1">
        <f>LARGE($O$8:R37,1)</f>
        <v>0</v>
      </c>
      <c r="BA37" s="1">
        <f>LARGE($O$8:S37,1)</f>
        <v>0</v>
      </c>
      <c r="BB37" s="1">
        <f>LARGE($O$8:T37,1)</f>
        <v>0</v>
      </c>
      <c r="BC37" s="1">
        <f>LARGE($O$8:U37,1)</f>
        <v>0</v>
      </c>
      <c r="BD37" s="1">
        <f>LARGE($O$8:V37,1)</f>
        <v>0</v>
      </c>
      <c r="BE37" s="1">
        <f>LARGE($O$8:W37,1)</f>
        <v>0</v>
      </c>
      <c r="BF37" s="1">
        <f>LARGE($O$8:X37,1)</f>
        <v>0</v>
      </c>
      <c r="BG37" s="1">
        <f>LARGE($O$8:Y37,1)</f>
        <v>0</v>
      </c>
      <c r="BH37" s="1">
        <f>IFERROR(IF(BX37&gt;=1,(IF(EMP!AM35="YES",1,2)),0),0)</f>
        <v>0</v>
      </c>
      <c r="BI37" s="1">
        <f>IFERROR(IF(BX37&gt;=1,(IF(BH37=1,1,IF(BH37=2,VLOOKUP(EMP!AL35,EMP!$H$2:$K$4,4,0),0))),0),0)</f>
        <v>0</v>
      </c>
      <c r="BJ37" s="1">
        <f>IFERROR(IF(BX37&gt;=1,VLOOKUP(EMP!AL35,EMP!$H$1:$K$5,2,0),0),0)</f>
        <v>0</v>
      </c>
      <c r="BK37" s="1">
        <f>IFERROR(IF(BX37&gt;=1,VLOOKUP(EMP!AL35,EMP!$H$1:$K$5,3,0),0),0)</f>
        <v>0</v>
      </c>
      <c r="BX37" s="165">
        <f>EMP!O35</f>
        <v>0</v>
      </c>
      <c r="BY37" s="166">
        <f>EMP!P35</f>
        <v>0</v>
      </c>
      <c r="BZ37" s="165">
        <f>EMP!Q35</f>
        <v>0</v>
      </c>
      <c r="CA37" s="185">
        <f t="shared" si="112"/>
        <v>0</v>
      </c>
      <c r="CB37" s="185">
        <f t="shared" si="113"/>
        <v>0</v>
      </c>
      <c r="CC37" s="185">
        <f t="shared" si="114"/>
        <v>0</v>
      </c>
      <c r="CD37" s="185">
        <f t="shared" si="115"/>
        <v>0</v>
      </c>
      <c r="CE37" s="185">
        <f t="shared" si="116"/>
        <v>0</v>
      </c>
      <c r="CF37" s="185">
        <f t="shared" si="117"/>
        <v>0</v>
      </c>
      <c r="CG37" s="185">
        <f t="shared" si="118"/>
        <v>0</v>
      </c>
      <c r="CH37" s="185">
        <f t="shared" si="119"/>
        <v>0</v>
      </c>
      <c r="CI37" s="185">
        <f t="shared" si="120"/>
        <v>0</v>
      </c>
      <c r="CJ37" s="185">
        <f t="shared" si="121"/>
        <v>0</v>
      </c>
      <c r="CK37" s="185">
        <f t="shared" si="122"/>
        <v>0</v>
      </c>
      <c r="CL37" s="185">
        <f t="shared" si="123"/>
        <v>0</v>
      </c>
      <c r="CM37" s="193"/>
      <c r="CN37" s="193"/>
      <c r="CO37" s="193"/>
      <c r="CP37" s="193"/>
      <c r="CQ37" s="193"/>
      <c r="CR37" s="193"/>
      <c r="CS37" s="193"/>
      <c r="CT37" s="193"/>
      <c r="CU37" s="193"/>
      <c r="CV37" s="193"/>
      <c r="CW37" s="193"/>
      <c r="CX37" s="193"/>
      <c r="CY37" s="112">
        <f t="shared" si="124"/>
        <v>0</v>
      </c>
      <c r="CZ37" s="112">
        <f t="shared" si="125"/>
        <v>0</v>
      </c>
      <c r="DA37" s="112">
        <f t="shared" si="126"/>
        <v>0</v>
      </c>
      <c r="DB37" s="112">
        <f t="shared" si="127"/>
        <v>0</v>
      </c>
      <c r="DC37" s="112">
        <f t="shared" si="128"/>
        <v>0</v>
      </c>
      <c r="DD37" s="112">
        <f t="shared" si="129"/>
        <v>0</v>
      </c>
      <c r="DE37" s="112">
        <f t="shared" si="130"/>
        <v>0</v>
      </c>
      <c r="DF37" s="112">
        <f t="shared" si="131"/>
        <v>0</v>
      </c>
      <c r="DG37" s="112">
        <f t="shared" si="132"/>
        <v>0</v>
      </c>
      <c r="DH37" s="112">
        <f t="shared" si="133"/>
        <v>0</v>
      </c>
      <c r="DI37" s="112">
        <f t="shared" si="134"/>
        <v>0</v>
      </c>
      <c r="DJ37" s="112">
        <f t="shared" si="135"/>
        <v>0</v>
      </c>
      <c r="DK37" s="194"/>
      <c r="DL37" s="194"/>
      <c r="DM37" s="194"/>
      <c r="DN37" s="194"/>
      <c r="DO37" s="194"/>
      <c r="DP37" s="194"/>
      <c r="DQ37" s="194"/>
      <c r="DR37" s="194"/>
      <c r="DS37" s="194"/>
      <c r="DT37" s="194"/>
      <c r="DU37" s="194"/>
      <c r="DV37" s="194"/>
      <c r="DW37" s="112">
        <f t="shared" si="136"/>
        <v>0</v>
      </c>
      <c r="DX37" s="112">
        <f t="shared" si="137"/>
        <v>0</v>
      </c>
      <c r="DY37" s="112">
        <f t="shared" si="138"/>
        <v>0</v>
      </c>
      <c r="DZ37" s="112">
        <f t="shared" si="139"/>
        <v>0</v>
      </c>
      <c r="EA37" s="112">
        <f t="shared" si="140"/>
        <v>0</v>
      </c>
      <c r="EB37" s="112">
        <f t="shared" si="141"/>
        <v>0</v>
      </c>
      <c r="EC37" s="112">
        <f t="shared" si="142"/>
        <v>0</v>
      </c>
      <c r="ED37" s="112">
        <f t="shared" si="143"/>
        <v>0</v>
      </c>
      <c r="EE37" s="112">
        <f t="shared" si="144"/>
        <v>0</v>
      </c>
      <c r="EF37" s="112">
        <f t="shared" si="145"/>
        <v>0</v>
      </c>
      <c r="EG37" s="112">
        <f t="shared" si="146"/>
        <v>0</v>
      </c>
      <c r="EH37" s="112">
        <f t="shared" si="147"/>
        <v>0</v>
      </c>
      <c r="EI37" s="195"/>
      <c r="EJ37" s="195"/>
      <c r="EK37" s="195"/>
      <c r="EL37" s="195"/>
      <c r="EM37" s="195"/>
      <c r="EN37" s="195"/>
      <c r="EO37" s="195"/>
      <c r="EP37" s="195"/>
      <c r="EQ37" s="195"/>
      <c r="ER37" s="195"/>
      <c r="ES37" s="195"/>
      <c r="ET37" s="195"/>
      <c r="EU37" s="196"/>
      <c r="EV37" s="196">
        <f t="shared" si="148"/>
        <v>0</v>
      </c>
      <c r="EW37" s="196">
        <f t="shared" si="149"/>
        <v>0</v>
      </c>
      <c r="EX37" s="196">
        <f t="shared" si="150"/>
        <v>0</v>
      </c>
      <c r="EY37" s="196">
        <f t="shared" si="151"/>
        <v>0</v>
      </c>
      <c r="EZ37" s="196">
        <f t="shared" si="152"/>
        <v>0</v>
      </c>
      <c r="FA37" s="196">
        <f t="shared" si="153"/>
        <v>0</v>
      </c>
      <c r="FB37" s="196">
        <f t="shared" si="154"/>
        <v>0</v>
      </c>
      <c r="FC37" s="196">
        <f t="shared" si="155"/>
        <v>0</v>
      </c>
      <c r="FD37" s="196">
        <f t="shared" si="156"/>
        <v>0</v>
      </c>
      <c r="FE37" s="196">
        <f t="shared" si="157"/>
        <v>0</v>
      </c>
      <c r="FF37" s="196">
        <f t="shared" si="158"/>
        <v>0</v>
      </c>
      <c r="FG37" s="197"/>
      <c r="FH37" s="197">
        <f t="shared" si="159"/>
        <v>0</v>
      </c>
      <c r="FI37" s="197">
        <f t="shared" si="160"/>
        <v>0</v>
      </c>
      <c r="FJ37" s="197">
        <f t="shared" si="161"/>
        <v>0</v>
      </c>
      <c r="FK37" s="197">
        <f t="shared" si="162"/>
        <v>0</v>
      </c>
      <c r="FL37" s="197">
        <f t="shared" si="163"/>
        <v>0</v>
      </c>
      <c r="FM37" s="197">
        <f t="shared" si="164"/>
        <v>0</v>
      </c>
      <c r="FN37" s="197">
        <f t="shared" si="165"/>
        <v>0</v>
      </c>
      <c r="FO37" s="197">
        <f t="shared" si="166"/>
        <v>0</v>
      </c>
      <c r="FP37" s="197">
        <f t="shared" si="167"/>
        <v>0</v>
      </c>
      <c r="FQ37" s="197">
        <f t="shared" si="168"/>
        <v>0</v>
      </c>
      <c r="FR37" s="197">
        <f t="shared" si="169"/>
        <v>0</v>
      </c>
      <c r="FS37" s="195"/>
      <c r="FT37" s="195"/>
      <c r="FU37" s="198"/>
      <c r="FV37" s="198"/>
      <c r="FW37" s="199"/>
      <c r="FX37" s="199"/>
      <c r="FY37" s="196"/>
      <c r="FZ37" s="196"/>
      <c r="GA37" s="127">
        <f t="shared" si="170"/>
        <v>0</v>
      </c>
      <c r="GB37" s="127">
        <f t="shared" si="171"/>
        <v>0</v>
      </c>
      <c r="GC37" s="127">
        <f t="shared" si="172"/>
        <v>0</v>
      </c>
      <c r="GD37" s="127">
        <f t="shared" si="173"/>
        <v>0</v>
      </c>
      <c r="GE37" s="127">
        <f t="shared" si="174"/>
        <v>0</v>
      </c>
      <c r="GF37" s="127">
        <f t="shared" si="175"/>
        <v>0</v>
      </c>
      <c r="GG37" s="127">
        <f t="shared" si="176"/>
        <v>0</v>
      </c>
      <c r="GH37" s="127">
        <f t="shared" si="177"/>
        <v>0</v>
      </c>
      <c r="GI37" s="127">
        <f t="shared" si="178"/>
        <v>0</v>
      </c>
      <c r="GJ37" s="127">
        <f t="shared" si="179"/>
        <v>0</v>
      </c>
      <c r="GK37" s="127">
        <f t="shared" si="180"/>
        <v>0</v>
      </c>
      <c r="GL37" s="127">
        <f t="shared" si="181"/>
        <v>0</v>
      </c>
      <c r="GM37" s="127">
        <f t="shared" si="182"/>
        <v>0</v>
      </c>
      <c r="GN37" s="127">
        <f t="shared" si="183"/>
        <v>0</v>
      </c>
      <c r="GO37" s="127">
        <f t="shared" si="184"/>
        <v>0</v>
      </c>
      <c r="GP37" s="127">
        <f t="shared" si="185"/>
        <v>0</v>
      </c>
      <c r="GQ37" s="127">
        <f t="shared" si="186"/>
        <v>0</v>
      </c>
      <c r="GR37" s="127">
        <f t="shared" si="187"/>
        <v>0</v>
      </c>
      <c r="GS37" s="127">
        <f t="shared" si="188"/>
        <v>0</v>
      </c>
      <c r="GT37" s="127">
        <f t="shared" si="189"/>
        <v>0</v>
      </c>
      <c r="GU37" s="127">
        <f t="shared" si="190"/>
        <v>0</v>
      </c>
      <c r="GV37" s="127">
        <f t="shared" si="191"/>
        <v>0</v>
      </c>
      <c r="GW37" s="127">
        <f t="shared" si="192"/>
        <v>0</v>
      </c>
      <c r="GX37" s="127">
        <f t="shared" si="193"/>
        <v>0</v>
      </c>
      <c r="GY37" s="127">
        <f t="shared" si="194"/>
        <v>0</v>
      </c>
      <c r="GZ37" s="127">
        <f t="shared" si="195"/>
        <v>0</v>
      </c>
      <c r="HA37" s="127">
        <f t="shared" si="196"/>
        <v>0</v>
      </c>
      <c r="HB37" s="127">
        <f t="shared" si="197"/>
        <v>0</v>
      </c>
      <c r="HC37" s="127">
        <f t="shared" si="198"/>
        <v>0</v>
      </c>
      <c r="HD37" s="127">
        <f t="shared" si="199"/>
        <v>0</v>
      </c>
      <c r="HE37" s="127">
        <f t="shared" si="200"/>
        <v>0</v>
      </c>
      <c r="HF37" s="127">
        <f t="shared" si="201"/>
        <v>0</v>
      </c>
      <c r="HG37" s="127">
        <f t="shared" si="202"/>
        <v>0</v>
      </c>
      <c r="HH37" s="127">
        <f t="shared" si="203"/>
        <v>0</v>
      </c>
      <c r="HI37" s="127">
        <f t="shared" si="204"/>
        <v>0</v>
      </c>
      <c r="HJ37" s="127">
        <f t="shared" si="205"/>
        <v>0</v>
      </c>
      <c r="HK37" s="127">
        <f t="shared" si="206"/>
        <v>0</v>
      </c>
      <c r="HL37" s="127">
        <f t="shared" si="207"/>
        <v>0</v>
      </c>
      <c r="HM37" s="127">
        <f t="shared" si="208"/>
        <v>0</v>
      </c>
      <c r="HN37" s="127">
        <f t="shared" si="209"/>
        <v>0</v>
      </c>
      <c r="HO37" s="127">
        <f t="shared" si="210"/>
        <v>0</v>
      </c>
      <c r="HP37" s="127">
        <f t="shared" si="211"/>
        <v>0</v>
      </c>
      <c r="HQ37" s="127">
        <f t="shared" si="212"/>
        <v>0</v>
      </c>
      <c r="HR37" s="127">
        <f t="shared" si="213"/>
        <v>0</v>
      </c>
      <c r="HS37" s="127">
        <f t="shared" si="214"/>
        <v>0</v>
      </c>
      <c r="HT37" s="127">
        <f t="shared" si="215"/>
        <v>0</v>
      </c>
      <c r="HU37" s="127">
        <f t="shared" si="216"/>
        <v>0</v>
      </c>
      <c r="HV37" s="127">
        <f t="shared" si="217"/>
        <v>0</v>
      </c>
      <c r="HW37" s="127">
        <f t="shared" si="218"/>
        <v>0</v>
      </c>
      <c r="HX37" s="127">
        <f t="shared" si="219"/>
        <v>0</v>
      </c>
      <c r="HY37" s="127">
        <f t="shared" si="220"/>
        <v>0</v>
      </c>
      <c r="HZ37" s="127">
        <f t="shared" si="221"/>
        <v>0</v>
      </c>
      <c r="IA37" s="127">
        <f t="shared" si="222"/>
        <v>0</v>
      </c>
      <c r="IB37" s="127">
        <f t="shared" si="223"/>
        <v>0</v>
      </c>
      <c r="IC37" s="127">
        <f t="shared" si="224"/>
        <v>0</v>
      </c>
      <c r="ID37" s="127">
        <f t="shared" si="225"/>
        <v>0</v>
      </c>
      <c r="IE37" s="127">
        <f t="shared" si="226"/>
        <v>0</v>
      </c>
      <c r="IF37" s="127">
        <f t="shared" si="227"/>
        <v>0</v>
      </c>
      <c r="IG37" s="127">
        <f t="shared" si="228"/>
        <v>0</v>
      </c>
      <c r="IH37" s="127">
        <f t="shared" si="229"/>
        <v>0</v>
      </c>
      <c r="II37" s="127">
        <f t="shared" si="230"/>
        <v>0</v>
      </c>
      <c r="IJ37" s="127">
        <f t="shared" si="231"/>
        <v>0</v>
      </c>
      <c r="IK37" s="127">
        <f t="shared" si="232"/>
        <v>0</v>
      </c>
      <c r="IL37" s="127">
        <f t="shared" si="233"/>
        <v>0</v>
      </c>
      <c r="IM37" s="127">
        <f t="shared" si="234"/>
        <v>0</v>
      </c>
      <c r="IN37" s="127">
        <f t="shared" si="235"/>
        <v>0</v>
      </c>
      <c r="IO37" s="127">
        <f t="shared" si="236"/>
        <v>0</v>
      </c>
      <c r="IP37" s="127">
        <f t="shared" si="237"/>
        <v>0</v>
      </c>
      <c r="IQ37" s="127">
        <f t="shared" si="238"/>
        <v>0</v>
      </c>
      <c r="IR37" s="127">
        <f t="shared" si="239"/>
        <v>0</v>
      </c>
      <c r="IS37" s="127">
        <f t="shared" si="240"/>
        <v>0</v>
      </c>
      <c r="IT37" s="127">
        <f t="shared" si="241"/>
        <v>0</v>
      </c>
      <c r="IU37" s="127">
        <f t="shared" si="242"/>
        <v>0</v>
      </c>
      <c r="IV37" s="1">
        <f>IFERROR(IF($BX37&gt;=1,SUMIFS(ARR!K$8:K$607,ARR!$I$8:$I$607,$BZ37),0),0)</f>
        <v>0</v>
      </c>
      <c r="IW37" s="1">
        <f>IFERROR(IF($BX37&gt;=1,SUMIFS(ARR!L$8:L$607,ARR!$I$8:$I$607,$BZ37),0),0)</f>
        <v>0</v>
      </c>
      <c r="IX37" s="1">
        <f>IFERROR(IF($BX37&gt;=1,SUMIFS(ARR!M$8:M$607,ARR!$I$8:$I$607,$BZ37),0),0)</f>
        <v>0</v>
      </c>
      <c r="IY37" s="1">
        <f>IFERROR(IF($BX37&gt;=1,SUMIFS(ARR!N$8:N$607,ARR!$I$8:$I$607,$BZ37),0),0)</f>
        <v>0</v>
      </c>
      <c r="IZ37" s="1">
        <f t="shared" si="243"/>
        <v>0</v>
      </c>
    </row>
    <row r="38" spans="1:260" ht="18" customHeight="1" x14ac:dyDescent="0.25">
      <c r="A38" s="1">
        <f>IFERROR(IF(BX38&gt;=1,VLOOKUP(EMP!Y36,EMP!$B$2:$E$3,4,0),0),0)</f>
        <v>0</v>
      </c>
      <c r="B38" s="1">
        <f>IFERROR(IF(BX38&gt;=1,VLOOKUP(EMP!Z36,EMP!$D$2:$E$3,2,0),0),0)</f>
        <v>0</v>
      </c>
      <c r="C38" s="1">
        <f>IFERROR(IF(BX38&gt;=1,VLOOKUP(EMP!AC36,EMP!$B$6:$C$17,2,0),0),0)</f>
        <v>0</v>
      </c>
      <c r="D38" s="1">
        <f>IFERROR(IF(BX38&gt;=1,VLOOKUP(EMP!AA36,EMP!$E$6:$M$29,9,0),0),0)</f>
        <v>0</v>
      </c>
      <c r="E38" s="1">
        <f>IFERROR(IF(BX38&gt;=1,(IF(EMP!AE36&gt;=1,VLOOKUP(EMP!AF36,EMP!$B$6:$C$17,2,0),0)),0),0)</f>
        <v>0</v>
      </c>
      <c r="F38" s="1">
        <f>IFERROR(IF(BX38&gt;=1,(IF(EMP!AG36=EMP!$F$3,(IF(EMP!AH36&gt;=1,EMP!AH36,0)),0)),0),0)</f>
        <v>0</v>
      </c>
      <c r="G38" s="1">
        <f>IFERROR(IF(BX38&gt;=1,(IF(EMP!AI36=EMP!$F$3,VLOOKUP(EMP!AJ36,EMP!$B$6:$C$17,2,0),0)),0),0)</f>
        <v>0</v>
      </c>
      <c r="H38" s="1">
        <f>IFERROR(IF(BX38&gt;=1,(IF(EMP!AK36=EMP!$F$3,EMP!#REF!,0)),0),0)</f>
        <v>0</v>
      </c>
      <c r="I38" s="1">
        <f>IFERROR(IF(BX38&gt;=1,(IF(EMP!AM36="YES",1,2)),0),0)</f>
        <v>0</v>
      </c>
      <c r="J38" s="1">
        <f>IFERROR(IF(BX38&gt;=1,(IF(I38=1,31,IF(I38=2,(IF(D38&gt;=5,VLOOKUP(EMP!AL36,EMP!$H$1:$K$5,4,0),IF(D38&gt;=1,31,0))),0))),0),0)</f>
        <v>0</v>
      </c>
      <c r="K38" s="1">
        <f>EMP!AB36</f>
        <v>0</v>
      </c>
      <c r="L38" s="1">
        <f>EMP!AD36</f>
        <v>0</v>
      </c>
      <c r="M38" s="1">
        <f>EMP!AE36</f>
        <v>0</v>
      </c>
      <c r="N38" s="1">
        <f t="shared" si="76"/>
        <v>0</v>
      </c>
      <c r="O38" s="1">
        <f t="shared" si="77"/>
        <v>0</v>
      </c>
      <c r="P38" s="1">
        <f t="shared" si="78"/>
        <v>0</v>
      </c>
      <c r="Q38" s="1">
        <f t="shared" si="79"/>
        <v>0</v>
      </c>
      <c r="R38" s="1">
        <f t="shared" si="80"/>
        <v>0</v>
      </c>
      <c r="S38" s="1">
        <f t="shared" si="81"/>
        <v>0</v>
      </c>
      <c r="T38" s="1">
        <f t="shared" si="82"/>
        <v>0</v>
      </c>
      <c r="U38" s="1">
        <f t="shared" si="83"/>
        <v>0</v>
      </c>
      <c r="V38" s="1">
        <f t="shared" si="84"/>
        <v>0</v>
      </c>
      <c r="W38" s="1">
        <f t="shared" si="85"/>
        <v>0</v>
      </c>
      <c r="X38" s="1">
        <f t="shared" si="86"/>
        <v>0</v>
      </c>
      <c r="Y38" s="1">
        <f t="shared" si="87"/>
        <v>0</v>
      </c>
      <c r="Z38" s="1">
        <f t="shared" si="88"/>
        <v>0</v>
      </c>
      <c r="AA38" s="1">
        <f t="shared" si="89"/>
        <v>0</v>
      </c>
      <c r="AB38" s="1">
        <f t="shared" si="90"/>
        <v>0</v>
      </c>
      <c r="AC38" s="1">
        <f t="shared" si="91"/>
        <v>0</v>
      </c>
      <c r="AD38" s="1">
        <f t="shared" si="92"/>
        <v>0</v>
      </c>
      <c r="AE38" s="1">
        <f t="shared" si="93"/>
        <v>0</v>
      </c>
      <c r="AF38" s="1">
        <f t="shared" si="94"/>
        <v>0</v>
      </c>
      <c r="AG38" s="1">
        <f t="shared" si="95"/>
        <v>0</v>
      </c>
      <c r="AH38" s="1">
        <f t="shared" si="96"/>
        <v>0</v>
      </c>
      <c r="AI38" s="1">
        <f t="shared" si="97"/>
        <v>0</v>
      </c>
      <c r="AJ38" s="1">
        <f t="shared" si="98"/>
        <v>0</v>
      </c>
      <c r="AK38" s="1">
        <f t="shared" si="99"/>
        <v>0</v>
      </c>
      <c r="AL38" s="1">
        <f t="shared" si="100"/>
        <v>0</v>
      </c>
      <c r="AM38" s="1">
        <f t="shared" si="101"/>
        <v>0</v>
      </c>
      <c r="AN38" s="1">
        <f t="shared" si="102"/>
        <v>0</v>
      </c>
      <c r="AO38" s="1">
        <f t="shared" si="103"/>
        <v>0</v>
      </c>
      <c r="AP38" s="1">
        <f t="shared" si="104"/>
        <v>0</v>
      </c>
      <c r="AQ38" s="1">
        <f t="shared" si="105"/>
        <v>0</v>
      </c>
      <c r="AR38" s="1">
        <f t="shared" si="106"/>
        <v>0</v>
      </c>
      <c r="AS38" s="1">
        <f t="shared" si="107"/>
        <v>0</v>
      </c>
      <c r="AT38" s="1">
        <f t="shared" si="108"/>
        <v>0</v>
      </c>
      <c r="AU38" s="1">
        <f t="shared" si="109"/>
        <v>0</v>
      </c>
      <c r="AV38" s="1">
        <f t="shared" si="110"/>
        <v>0</v>
      </c>
      <c r="AW38" s="1">
        <f t="shared" si="111"/>
        <v>0</v>
      </c>
      <c r="AX38" s="1">
        <f>LARGE($O$8:P38,1)</f>
        <v>0</v>
      </c>
      <c r="AY38" s="1">
        <f>LARGE($O$8:Q38,1)</f>
        <v>0</v>
      </c>
      <c r="AZ38" s="1">
        <f>LARGE($O$8:R38,1)</f>
        <v>0</v>
      </c>
      <c r="BA38" s="1">
        <f>LARGE($O$8:S38,1)</f>
        <v>0</v>
      </c>
      <c r="BB38" s="1">
        <f>LARGE($O$8:T38,1)</f>
        <v>0</v>
      </c>
      <c r="BC38" s="1">
        <f>LARGE($O$8:U38,1)</f>
        <v>0</v>
      </c>
      <c r="BD38" s="1">
        <f>LARGE($O$8:V38,1)</f>
        <v>0</v>
      </c>
      <c r="BE38" s="1">
        <f>LARGE($O$8:W38,1)</f>
        <v>0</v>
      </c>
      <c r="BF38" s="1">
        <f>LARGE($O$8:X38,1)</f>
        <v>0</v>
      </c>
      <c r="BG38" s="1">
        <f>LARGE($O$8:Y38,1)</f>
        <v>0</v>
      </c>
      <c r="BH38" s="1">
        <f>IFERROR(IF(BX38&gt;=1,(IF(EMP!AM36="YES",1,2)),0),0)</f>
        <v>0</v>
      </c>
      <c r="BI38" s="1">
        <f>IFERROR(IF(BX38&gt;=1,(IF(BH38=1,1,IF(BH38=2,VLOOKUP(EMP!AL36,EMP!$H$2:$K$4,4,0),0))),0),0)</f>
        <v>0</v>
      </c>
      <c r="BJ38" s="1">
        <f>IFERROR(IF(BX38&gt;=1,VLOOKUP(EMP!AL36,EMP!$H$1:$K$5,2,0),0),0)</f>
        <v>0</v>
      </c>
      <c r="BK38" s="1">
        <f>IFERROR(IF(BX38&gt;=1,VLOOKUP(EMP!AL36,EMP!$H$1:$K$5,3,0),0),0)</f>
        <v>0</v>
      </c>
      <c r="BX38" s="165">
        <f>EMP!O36</f>
        <v>0</v>
      </c>
      <c r="BY38" s="166">
        <f>EMP!P36</f>
        <v>0</v>
      </c>
      <c r="BZ38" s="165">
        <f>EMP!Q36</f>
        <v>0</v>
      </c>
      <c r="CA38" s="185">
        <f t="shared" si="112"/>
        <v>0</v>
      </c>
      <c r="CB38" s="185">
        <f t="shared" si="113"/>
        <v>0</v>
      </c>
      <c r="CC38" s="185">
        <f t="shared" si="114"/>
        <v>0</v>
      </c>
      <c r="CD38" s="185">
        <f t="shared" si="115"/>
        <v>0</v>
      </c>
      <c r="CE38" s="185">
        <f t="shared" si="116"/>
        <v>0</v>
      </c>
      <c r="CF38" s="185">
        <f t="shared" si="117"/>
        <v>0</v>
      </c>
      <c r="CG38" s="185">
        <f t="shared" si="118"/>
        <v>0</v>
      </c>
      <c r="CH38" s="185">
        <f t="shared" si="119"/>
        <v>0</v>
      </c>
      <c r="CI38" s="185">
        <f t="shared" si="120"/>
        <v>0</v>
      </c>
      <c r="CJ38" s="185">
        <f t="shared" si="121"/>
        <v>0</v>
      </c>
      <c r="CK38" s="185">
        <f t="shared" si="122"/>
        <v>0</v>
      </c>
      <c r="CL38" s="185">
        <f t="shared" si="123"/>
        <v>0</v>
      </c>
      <c r="CM38" s="193"/>
      <c r="CN38" s="193"/>
      <c r="CO38" s="193"/>
      <c r="CP38" s="193"/>
      <c r="CQ38" s="193"/>
      <c r="CR38" s="193"/>
      <c r="CS38" s="193"/>
      <c r="CT38" s="193"/>
      <c r="CU38" s="193"/>
      <c r="CV38" s="193"/>
      <c r="CW38" s="193"/>
      <c r="CX38" s="193"/>
      <c r="CY38" s="112">
        <f t="shared" si="124"/>
        <v>0</v>
      </c>
      <c r="CZ38" s="112">
        <f t="shared" si="125"/>
        <v>0</v>
      </c>
      <c r="DA38" s="112">
        <f t="shared" si="126"/>
        <v>0</v>
      </c>
      <c r="DB38" s="112">
        <f t="shared" si="127"/>
        <v>0</v>
      </c>
      <c r="DC38" s="112">
        <f t="shared" si="128"/>
        <v>0</v>
      </c>
      <c r="DD38" s="112">
        <f t="shared" si="129"/>
        <v>0</v>
      </c>
      <c r="DE38" s="112">
        <f t="shared" si="130"/>
        <v>0</v>
      </c>
      <c r="DF38" s="112">
        <f t="shared" si="131"/>
        <v>0</v>
      </c>
      <c r="DG38" s="112">
        <f t="shared" si="132"/>
        <v>0</v>
      </c>
      <c r="DH38" s="112">
        <f t="shared" si="133"/>
        <v>0</v>
      </c>
      <c r="DI38" s="112">
        <f t="shared" si="134"/>
        <v>0</v>
      </c>
      <c r="DJ38" s="112">
        <f t="shared" si="135"/>
        <v>0</v>
      </c>
      <c r="DK38" s="194"/>
      <c r="DL38" s="194"/>
      <c r="DM38" s="194"/>
      <c r="DN38" s="194"/>
      <c r="DO38" s="194"/>
      <c r="DP38" s="194"/>
      <c r="DQ38" s="194"/>
      <c r="DR38" s="194"/>
      <c r="DS38" s="194"/>
      <c r="DT38" s="194"/>
      <c r="DU38" s="194"/>
      <c r="DV38" s="194"/>
      <c r="DW38" s="112">
        <f t="shared" si="136"/>
        <v>0</v>
      </c>
      <c r="DX38" s="112">
        <f t="shared" si="137"/>
        <v>0</v>
      </c>
      <c r="DY38" s="112">
        <f t="shared" si="138"/>
        <v>0</v>
      </c>
      <c r="DZ38" s="112">
        <f t="shared" si="139"/>
        <v>0</v>
      </c>
      <c r="EA38" s="112">
        <f t="shared" si="140"/>
        <v>0</v>
      </c>
      <c r="EB38" s="112">
        <f t="shared" si="141"/>
        <v>0</v>
      </c>
      <c r="EC38" s="112">
        <f t="shared" si="142"/>
        <v>0</v>
      </c>
      <c r="ED38" s="112">
        <f t="shared" si="143"/>
        <v>0</v>
      </c>
      <c r="EE38" s="112">
        <f t="shared" si="144"/>
        <v>0</v>
      </c>
      <c r="EF38" s="112">
        <f t="shared" si="145"/>
        <v>0</v>
      </c>
      <c r="EG38" s="112">
        <f t="shared" si="146"/>
        <v>0</v>
      </c>
      <c r="EH38" s="112">
        <f t="shared" si="147"/>
        <v>0</v>
      </c>
      <c r="EI38" s="195"/>
      <c r="EJ38" s="195"/>
      <c r="EK38" s="195"/>
      <c r="EL38" s="195"/>
      <c r="EM38" s="195"/>
      <c r="EN38" s="195"/>
      <c r="EO38" s="195"/>
      <c r="EP38" s="195"/>
      <c r="EQ38" s="195"/>
      <c r="ER38" s="195"/>
      <c r="ES38" s="195"/>
      <c r="ET38" s="195"/>
      <c r="EU38" s="196"/>
      <c r="EV38" s="196">
        <f t="shared" si="148"/>
        <v>0</v>
      </c>
      <c r="EW38" s="196">
        <f t="shared" si="149"/>
        <v>0</v>
      </c>
      <c r="EX38" s="196">
        <f t="shared" si="150"/>
        <v>0</v>
      </c>
      <c r="EY38" s="196">
        <f t="shared" si="151"/>
        <v>0</v>
      </c>
      <c r="EZ38" s="196">
        <f t="shared" si="152"/>
        <v>0</v>
      </c>
      <c r="FA38" s="196">
        <f t="shared" si="153"/>
        <v>0</v>
      </c>
      <c r="FB38" s="196">
        <f t="shared" si="154"/>
        <v>0</v>
      </c>
      <c r="FC38" s="196">
        <f t="shared" si="155"/>
        <v>0</v>
      </c>
      <c r="FD38" s="196">
        <f t="shared" si="156"/>
        <v>0</v>
      </c>
      <c r="FE38" s="196">
        <f t="shared" si="157"/>
        <v>0</v>
      </c>
      <c r="FF38" s="196">
        <f t="shared" si="158"/>
        <v>0</v>
      </c>
      <c r="FG38" s="197"/>
      <c r="FH38" s="197">
        <f t="shared" si="159"/>
        <v>0</v>
      </c>
      <c r="FI38" s="197">
        <f t="shared" si="160"/>
        <v>0</v>
      </c>
      <c r="FJ38" s="197">
        <f t="shared" si="161"/>
        <v>0</v>
      </c>
      <c r="FK38" s="197">
        <f t="shared" si="162"/>
        <v>0</v>
      </c>
      <c r="FL38" s="197">
        <f t="shared" si="163"/>
        <v>0</v>
      </c>
      <c r="FM38" s="197">
        <f t="shared" si="164"/>
        <v>0</v>
      </c>
      <c r="FN38" s="197">
        <f t="shared" si="165"/>
        <v>0</v>
      </c>
      <c r="FO38" s="197">
        <f t="shared" si="166"/>
        <v>0</v>
      </c>
      <c r="FP38" s="197">
        <f t="shared" si="167"/>
        <v>0</v>
      </c>
      <c r="FQ38" s="197">
        <f t="shared" si="168"/>
        <v>0</v>
      </c>
      <c r="FR38" s="197">
        <f t="shared" si="169"/>
        <v>0</v>
      </c>
      <c r="FS38" s="195"/>
      <c r="FT38" s="195"/>
      <c r="FU38" s="198"/>
      <c r="FV38" s="198"/>
      <c r="FW38" s="199"/>
      <c r="FX38" s="199"/>
      <c r="FY38" s="196"/>
      <c r="FZ38" s="196"/>
      <c r="GA38" s="127">
        <f t="shared" si="170"/>
        <v>0</v>
      </c>
      <c r="GB38" s="127">
        <f t="shared" si="171"/>
        <v>0</v>
      </c>
      <c r="GC38" s="127">
        <f t="shared" si="172"/>
        <v>0</v>
      </c>
      <c r="GD38" s="127">
        <f t="shared" si="173"/>
        <v>0</v>
      </c>
      <c r="GE38" s="127">
        <f t="shared" si="174"/>
        <v>0</v>
      </c>
      <c r="GF38" s="127">
        <f t="shared" si="175"/>
        <v>0</v>
      </c>
      <c r="GG38" s="127">
        <f t="shared" si="176"/>
        <v>0</v>
      </c>
      <c r="GH38" s="127">
        <f t="shared" si="177"/>
        <v>0</v>
      </c>
      <c r="GI38" s="127">
        <f t="shared" si="178"/>
        <v>0</v>
      </c>
      <c r="GJ38" s="127">
        <f t="shared" si="179"/>
        <v>0</v>
      </c>
      <c r="GK38" s="127">
        <f t="shared" si="180"/>
        <v>0</v>
      </c>
      <c r="GL38" s="127">
        <f t="shared" si="181"/>
        <v>0</v>
      </c>
      <c r="GM38" s="127">
        <f t="shared" si="182"/>
        <v>0</v>
      </c>
      <c r="GN38" s="127">
        <f t="shared" si="183"/>
        <v>0</v>
      </c>
      <c r="GO38" s="127">
        <f t="shared" si="184"/>
        <v>0</v>
      </c>
      <c r="GP38" s="127">
        <f t="shared" si="185"/>
        <v>0</v>
      </c>
      <c r="GQ38" s="127">
        <f t="shared" si="186"/>
        <v>0</v>
      </c>
      <c r="GR38" s="127">
        <f t="shared" si="187"/>
        <v>0</v>
      </c>
      <c r="GS38" s="127">
        <f t="shared" si="188"/>
        <v>0</v>
      </c>
      <c r="GT38" s="127">
        <f t="shared" si="189"/>
        <v>0</v>
      </c>
      <c r="GU38" s="127">
        <f t="shared" si="190"/>
        <v>0</v>
      </c>
      <c r="GV38" s="127">
        <f t="shared" si="191"/>
        <v>0</v>
      </c>
      <c r="GW38" s="127">
        <f t="shared" si="192"/>
        <v>0</v>
      </c>
      <c r="GX38" s="127">
        <f t="shared" si="193"/>
        <v>0</v>
      </c>
      <c r="GY38" s="127">
        <f t="shared" si="194"/>
        <v>0</v>
      </c>
      <c r="GZ38" s="127">
        <f t="shared" si="195"/>
        <v>0</v>
      </c>
      <c r="HA38" s="127">
        <f t="shared" si="196"/>
        <v>0</v>
      </c>
      <c r="HB38" s="127">
        <f t="shared" si="197"/>
        <v>0</v>
      </c>
      <c r="HC38" s="127">
        <f t="shared" si="198"/>
        <v>0</v>
      </c>
      <c r="HD38" s="127">
        <f t="shared" si="199"/>
        <v>0</v>
      </c>
      <c r="HE38" s="127">
        <f t="shared" si="200"/>
        <v>0</v>
      </c>
      <c r="HF38" s="127">
        <f t="shared" si="201"/>
        <v>0</v>
      </c>
      <c r="HG38" s="127">
        <f t="shared" si="202"/>
        <v>0</v>
      </c>
      <c r="HH38" s="127">
        <f t="shared" si="203"/>
        <v>0</v>
      </c>
      <c r="HI38" s="127">
        <f t="shared" si="204"/>
        <v>0</v>
      </c>
      <c r="HJ38" s="127">
        <f t="shared" si="205"/>
        <v>0</v>
      </c>
      <c r="HK38" s="127">
        <f t="shared" si="206"/>
        <v>0</v>
      </c>
      <c r="HL38" s="127">
        <f t="shared" si="207"/>
        <v>0</v>
      </c>
      <c r="HM38" s="127">
        <f t="shared" si="208"/>
        <v>0</v>
      </c>
      <c r="HN38" s="127">
        <f t="shared" si="209"/>
        <v>0</v>
      </c>
      <c r="HO38" s="127">
        <f t="shared" si="210"/>
        <v>0</v>
      </c>
      <c r="HP38" s="127">
        <f t="shared" si="211"/>
        <v>0</v>
      </c>
      <c r="HQ38" s="127">
        <f t="shared" si="212"/>
        <v>0</v>
      </c>
      <c r="HR38" s="127">
        <f t="shared" si="213"/>
        <v>0</v>
      </c>
      <c r="HS38" s="127">
        <f t="shared" si="214"/>
        <v>0</v>
      </c>
      <c r="HT38" s="127">
        <f t="shared" si="215"/>
        <v>0</v>
      </c>
      <c r="HU38" s="127">
        <f t="shared" si="216"/>
        <v>0</v>
      </c>
      <c r="HV38" s="127">
        <f t="shared" si="217"/>
        <v>0</v>
      </c>
      <c r="HW38" s="127">
        <f t="shared" si="218"/>
        <v>0</v>
      </c>
      <c r="HX38" s="127">
        <f t="shared" si="219"/>
        <v>0</v>
      </c>
      <c r="HY38" s="127">
        <f t="shared" si="220"/>
        <v>0</v>
      </c>
      <c r="HZ38" s="127">
        <f t="shared" si="221"/>
        <v>0</v>
      </c>
      <c r="IA38" s="127">
        <f t="shared" si="222"/>
        <v>0</v>
      </c>
      <c r="IB38" s="127">
        <f t="shared" si="223"/>
        <v>0</v>
      </c>
      <c r="IC38" s="127">
        <f t="shared" si="224"/>
        <v>0</v>
      </c>
      <c r="ID38" s="127">
        <f t="shared" si="225"/>
        <v>0</v>
      </c>
      <c r="IE38" s="127">
        <f t="shared" si="226"/>
        <v>0</v>
      </c>
      <c r="IF38" s="127">
        <f t="shared" si="227"/>
        <v>0</v>
      </c>
      <c r="IG38" s="127">
        <f t="shared" si="228"/>
        <v>0</v>
      </c>
      <c r="IH38" s="127">
        <f t="shared" si="229"/>
        <v>0</v>
      </c>
      <c r="II38" s="127">
        <f t="shared" si="230"/>
        <v>0</v>
      </c>
      <c r="IJ38" s="127">
        <f t="shared" si="231"/>
        <v>0</v>
      </c>
      <c r="IK38" s="127">
        <f t="shared" si="232"/>
        <v>0</v>
      </c>
      <c r="IL38" s="127">
        <f t="shared" si="233"/>
        <v>0</v>
      </c>
      <c r="IM38" s="127">
        <f t="shared" si="234"/>
        <v>0</v>
      </c>
      <c r="IN38" s="127">
        <f t="shared" si="235"/>
        <v>0</v>
      </c>
      <c r="IO38" s="127">
        <f t="shared" si="236"/>
        <v>0</v>
      </c>
      <c r="IP38" s="127">
        <f t="shared" si="237"/>
        <v>0</v>
      </c>
      <c r="IQ38" s="127">
        <f t="shared" si="238"/>
        <v>0</v>
      </c>
      <c r="IR38" s="127">
        <f t="shared" si="239"/>
        <v>0</v>
      </c>
      <c r="IS38" s="127">
        <f t="shared" si="240"/>
        <v>0</v>
      </c>
      <c r="IT38" s="127">
        <f t="shared" si="241"/>
        <v>0</v>
      </c>
      <c r="IU38" s="127">
        <f t="shared" si="242"/>
        <v>0</v>
      </c>
      <c r="IV38" s="1">
        <f>IFERROR(IF($BX38&gt;=1,SUMIFS(ARR!K$8:K$607,ARR!$I$8:$I$607,$BZ38),0),0)</f>
        <v>0</v>
      </c>
      <c r="IW38" s="1">
        <f>IFERROR(IF($BX38&gt;=1,SUMIFS(ARR!L$8:L$607,ARR!$I$8:$I$607,$BZ38),0),0)</f>
        <v>0</v>
      </c>
      <c r="IX38" s="1">
        <f>IFERROR(IF($BX38&gt;=1,SUMIFS(ARR!M$8:M$607,ARR!$I$8:$I$607,$BZ38),0),0)</f>
        <v>0</v>
      </c>
      <c r="IY38" s="1">
        <f>IFERROR(IF($BX38&gt;=1,SUMIFS(ARR!N$8:N$607,ARR!$I$8:$I$607,$BZ38),0),0)</f>
        <v>0</v>
      </c>
      <c r="IZ38" s="1">
        <f t="shared" si="243"/>
        <v>0</v>
      </c>
    </row>
    <row r="39" spans="1:260" ht="18" customHeight="1" x14ac:dyDescent="0.25">
      <c r="A39" s="1">
        <f>IFERROR(IF(BX39&gt;=1,VLOOKUP(EMP!Y37,EMP!$B$2:$E$3,4,0),0),0)</f>
        <v>0</v>
      </c>
      <c r="B39" s="1">
        <f>IFERROR(IF(BX39&gt;=1,VLOOKUP(EMP!Z37,EMP!$D$2:$E$3,2,0),0),0)</f>
        <v>0</v>
      </c>
      <c r="C39" s="1">
        <f>IFERROR(IF(BX39&gt;=1,VLOOKUP(EMP!AC37,EMP!$B$6:$C$17,2,0),0),0)</f>
        <v>0</v>
      </c>
      <c r="D39" s="1">
        <f>IFERROR(IF(BX39&gt;=1,VLOOKUP(EMP!AA37,EMP!$E$6:$M$29,9,0),0),0)</f>
        <v>0</v>
      </c>
      <c r="E39" s="1">
        <f>IFERROR(IF(BX39&gt;=1,(IF(EMP!AE37&gt;=1,VLOOKUP(EMP!AF37,EMP!$B$6:$C$17,2,0),0)),0),0)</f>
        <v>0</v>
      </c>
      <c r="F39" s="1">
        <f>IFERROR(IF(BX39&gt;=1,(IF(EMP!AG37=EMP!$F$3,(IF(EMP!AH37&gt;=1,EMP!AH37,0)),0)),0),0)</f>
        <v>0</v>
      </c>
      <c r="G39" s="1">
        <f>IFERROR(IF(BX39&gt;=1,(IF(EMP!AI37=EMP!$F$3,VLOOKUP(EMP!AJ37,EMP!$B$6:$C$17,2,0),0)),0),0)</f>
        <v>0</v>
      </c>
      <c r="H39" s="1">
        <f>IFERROR(IF(BX39&gt;=1,(IF(EMP!AK37=EMP!$F$3,EMP!#REF!,0)),0),0)</f>
        <v>0</v>
      </c>
      <c r="I39" s="1">
        <f>IFERROR(IF(BX39&gt;=1,(IF(EMP!AM37="YES",1,2)),0),0)</f>
        <v>0</v>
      </c>
      <c r="J39" s="1">
        <f>IFERROR(IF(BX39&gt;=1,(IF(I39=1,31,IF(I39=2,(IF(D39&gt;=5,VLOOKUP(EMP!AL37,EMP!$H$1:$K$5,4,0),IF(D39&gt;=1,31,0))),0))),0),0)</f>
        <v>0</v>
      </c>
      <c r="K39" s="1">
        <f>EMP!AB37</f>
        <v>0</v>
      </c>
      <c r="L39" s="1">
        <f>EMP!AD37</f>
        <v>0</v>
      </c>
      <c r="M39" s="1">
        <f>EMP!AE37</f>
        <v>0</v>
      </c>
      <c r="N39" s="1">
        <f t="shared" si="76"/>
        <v>0</v>
      </c>
      <c r="O39" s="1">
        <f t="shared" si="77"/>
        <v>0</v>
      </c>
      <c r="P39" s="1">
        <f t="shared" si="78"/>
        <v>0</v>
      </c>
      <c r="Q39" s="1">
        <f t="shared" si="79"/>
        <v>0</v>
      </c>
      <c r="R39" s="1">
        <f t="shared" si="80"/>
        <v>0</v>
      </c>
      <c r="S39" s="1">
        <f t="shared" si="81"/>
        <v>0</v>
      </c>
      <c r="T39" s="1">
        <f t="shared" si="82"/>
        <v>0</v>
      </c>
      <c r="U39" s="1">
        <f t="shared" si="83"/>
        <v>0</v>
      </c>
      <c r="V39" s="1">
        <f t="shared" si="84"/>
        <v>0</v>
      </c>
      <c r="W39" s="1">
        <f t="shared" si="85"/>
        <v>0</v>
      </c>
      <c r="X39" s="1">
        <f t="shared" si="86"/>
        <v>0</v>
      </c>
      <c r="Y39" s="1">
        <f t="shared" si="87"/>
        <v>0</v>
      </c>
      <c r="Z39" s="1">
        <f t="shared" si="88"/>
        <v>0</v>
      </c>
      <c r="AA39" s="1">
        <f t="shared" si="89"/>
        <v>0</v>
      </c>
      <c r="AB39" s="1">
        <f t="shared" si="90"/>
        <v>0</v>
      </c>
      <c r="AC39" s="1">
        <f t="shared" si="91"/>
        <v>0</v>
      </c>
      <c r="AD39" s="1">
        <f t="shared" si="92"/>
        <v>0</v>
      </c>
      <c r="AE39" s="1">
        <f t="shared" si="93"/>
        <v>0</v>
      </c>
      <c r="AF39" s="1">
        <f t="shared" si="94"/>
        <v>0</v>
      </c>
      <c r="AG39" s="1">
        <f t="shared" si="95"/>
        <v>0</v>
      </c>
      <c r="AH39" s="1">
        <f t="shared" si="96"/>
        <v>0</v>
      </c>
      <c r="AI39" s="1">
        <f t="shared" si="97"/>
        <v>0</v>
      </c>
      <c r="AJ39" s="1">
        <f t="shared" si="98"/>
        <v>0</v>
      </c>
      <c r="AK39" s="1">
        <f t="shared" si="99"/>
        <v>0</v>
      </c>
      <c r="AL39" s="1">
        <f t="shared" si="100"/>
        <v>0</v>
      </c>
      <c r="AM39" s="1">
        <f t="shared" si="101"/>
        <v>0</v>
      </c>
      <c r="AN39" s="1">
        <f t="shared" si="102"/>
        <v>0</v>
      </c>
      <c r="AO39" s="1">
        <f t="shared" si="103"/>
        <v>0</v>
      </c>
      <c r="AP39" s="1">
        <f t="shared" si="104"/>
        <v>0</v>
      </c>
      <c r="AQ39" s="1">
        <f t="shared" si="105"/>
        <v>0</v>
      </c>
      <c r="AR39" s="1">
        <f t="shared" si="106"/>
        <v>0</v>
      </c>
      <c r="AS39" s="1">
        <f t="shared" si="107"/>
        <v>0</v>
      </c>
      <c r="AT39" s="1">
        <f t="shared" si="108"/>
        <v>0</v>
      </c>
      <c r="AU39" s="1">
        <f t="shared" si="109"/>
        <v>0</v>
      </c>
      <c r="AV39" s="1">
        <f t="shared" si="110"/>
        <v>0</v>
      </c>
      <c r="AW39" s="1">
        <f t="shared" si="111"/>
        <v>0</v>
      </c>
      <c r="AX39" s="1">
        <f>LARGE($O$8:P39,1)</f>
        <v>0</v>
      </c>
      <c r="AY39" s="1">
        <f>LARGE($O$8:Q39,1)</f>
        <v>0</v>
      </c>
      <c r="AZ39" s="1">
        <f>LARGE($O$8:R39,1)</f>
        <v>0</v>
      </c>
      <c r="BA39" s="1">
        <f>LARGE($O$8:S39,1)</f>
        <v>0</v>
      </c>
      <c r="BB39" s="1">
        <f>LARGE($O$8:T39,1)</f>
        <v>0</v>
      </c>
      <c r="BC39" s="1">
        <f>LARGE($O$8:U39,1)</f>
        <v>0</v>
      </c>
      <c r="BD39" s="1">
        <f>LARGE($O$8:V39,1)</f>
        <v>0</v>
      </c>
      <c r="BE39" s="1">
        <f>LARGE($O$8:W39,1)</f>
        <v>0</v>
      </c>
      <c r="BF39" s="1">
        <f>LARGE($O$8:X39,1)</f>
        <v>0</v>
      </c>
      <c r="BG39" s="1">
        <f>LARGE($O$8:Y39,1)</f>
        <v>0</v>
      </c>
      <c r="BH39" s="1">
        <f>IFERROR(IF(BX39&gt;=1,(IF(EMP!AM37="YES",1,2)),0),0)</f>
        <v>0</v>
      </c>
      <c r="BI39" s="1">
        <f>IFERROR(IF(BX39&gt;=1,(IF(BH39=1,1,IF(BH39=2,VLOOKUP(EMP!AL37,EMP!$H$2:$K$4,4,0),0))),0),0)</f>
        <v>0</v>
      </c>
      <c r="BJ39" s="1">
        <f>IFERROR(IF(BX39&gt;=1,VLOOKUP(EMP!AL37,EMP!$H$1:$K$5,2,0),0),0)</f>
        <v>0</v>
      </c>
      <c r="BK39" s="1">
        <f>IFERROR(IF(BX39&gt;=1,VLOOKUP(EMP!AL37,EMP!$H$1:$K$5,3,0),0),0)</f>
        <v>0</v>
      </c>
      <c r="BX39" s="165">
        <f>EMP!O37</f>
        <v>0</v>
      </c>
      <c r="BY39" s="166">
        <f>EMP!P37</f>
        <v>0</v>
      </c>
      <c r="BZ39" s="165">
        <f>EMP!Q37</f>
        <v>0</v>
      </c>
      <c r="CA39" s="185">
        <f t="shared" si="112"/>
        <v>0</v>
      </c>
      <c r="CB39" s="185">
        <f t="shared" si="113"/>
        <v>0</v>
      </c>
      <c r="CC39" s="185">
        <f t="shared" si="114"/>
        <v>0</v>
      </c>
      <c r="CD39" s="185">
        <f t="shared" si="115"/>
        <v>0</v>
      </c>
      <c r="CE39" s="185">
        <f t="shared" si="116"/>
        <v>0</v>
      </c>
      <c r="CF39" s="185">
        <f t="shared" si="117"/>
        <v>0</v>
      </c>
      <c r="CG39" s="185">
        <f t="shared" si="118"/>
        <v>0</v>
      </c>
      <c r="CH39" s="185">
        <f t="shared" si="119"/>
        <v>0</v>
      </c>
      <c r="CI39" s="185">
        <f t="shared" si="120"/>
        <v>0</v>
      </c>
      <c r="CJ39" s="185">
        <f t="shared" si="121"/>
        <v>0</v>
      </c>
      <c r="CK39" s="185">
        <f t="shared" si="122"/>
        <v>0</v>
      </c>
      <c r="CL39" s="185">
        <f t="shared" si="123"/>
        <v>0</v>
      </c>
      <c r="CM39" s="193"/>
      <c r="CN39" s="193"/>
      <c r="CO39" s="193"/>
      <c r="CP39" s="193"/>
      <c r="CQ39" s="193"/>
      <c r="CR39" s="193"/>
      <c r="CS39" s="193"/>
      <c r="CT39" s="193"/>
      <c r="CU39" s="193"/>
      <c r="CV39" s="193"/>
      <c r="CW39" s="193"/>
      <c r="CX39" s="193"/>
      <c r="CY39" s="112">
        <f t="shared" si="124"/>
        <v>0</v>
      </c>
      <c r="CZ39" s="112">
        <f t="shared" si="125"/>
        <v>0</v>
      </c>
      <c r="DA39" s="112">
        <f t="shared" si="126"/>
        <v>0</v>
      </c>
      <c r="DB39" s="112">
        <f t="shared" si="127"/>
        <v>0</v>
      </c>
      <c r="DC39" s="112">
        <f t="shared" si="128"/>
        <v>0</v>
      </c>
      <c r="DD39" s="112">
        <f t="shared" si="129"/>
        <v>0</v>
      </c>
      <c r="DE39" s="112">
        <f t="shared" si="130"/>
        <v>0</v>
      </c>
      <c r="DF39" s="112">
        <f t="shared" si="131"/>
        <v>0</v>
      </c>
      <c r="DG39" s="112">
        <f t="shared" si="132"/>
        <v>0</v>
      </c>
      <c r="DH39" s="112">
        <f t="shared" si="133"/>
        <v>0</v>
      </c>
      <c r="DI39" s="112">
        <f t="shared" si="134"/>
        <v>0</v>
      </c>
      <c r="DJ39" s="112">
        <f t="shared" si="135"/>
        <v>0</v>
      </c>
      <c r="DK39" s="194"/>
      <c r="DL39" s="194"/>
      <c r="DM39" s="194"/>
      <c r="DN39" s="194"/>
      <c r="DO39" s="194"/>
      <c r="DP39" s="194"/>
      <c r="DQ39" s="194"/>
      <c r="DR39" s="194"/>
      <c r="DS39" s="194"/>
      <c r="DT39" s="194"/>
      <c r="DU39" s="194"/>
      <c r="DV39" s="194"/>
      <c r="DW39" s="112">
        <f t="shared" si="136"/>
        <v>0</v>
      </c>
      <c r="DX39" s="112">
        <f t="shared" si="137"/>
        <v>0</v>
      </c>
      <c r="DY39" s="112">
        <f t="shared" si="138"/>
        <v>0</v>
      </c>
      <c r="DZ39" s="112">
        <f t="shared" si="139"/>
        <v>0</v>
      </c>
      <c r="EA39" s="112">
        <f t="shared" si="140"/>
        <v>0</v>
      </c>
      <c r="EB39" s="112">
        <f t="shared" si="141"/>
        <v>0</v>
      </c>
      <c r="EC39" s="112">
        <f t="shared" si="142"/>
        <v>0</v>
      </c>
      <c r="ED39" s="112">
        <f t="shared" si="143"/>
        <v>0</v>
      </c>
      <c r="EE39" s="112">
        <f t="shared" si="144"/>
        <v>0</v>
      </c>
      <c r="EF39" s="112">
        <f t="shared" si="145"/>
        <v>0</v>
      </c>
      <c r="EG39" s="112">
        <f t="shared" si="146"/>
        <v>0</v>
      </c>
      <c r="EH39" s="112">
        <f t="shared" si="147"/>
        <v>0</v>
      </c>
      <c r="EI39" s="195"/>
      <c r="EJ39" s="195"/>
      <c r="EK39" s="195"/>
      <c r="EL39" s="195"/>
      <c r="EM39" s="195"/>
      <c r="EN39" s="195"/>
      <c r="EO39" s="195"/>
      <c r="EP39" s="195"/>
      <c r="EQ39" s="195"/>
      <c r="ER39" s="195"/>
      <c r="ES39" s="195"/>
      <c r="ET39" s="195"/>
      <c r="EU39" s="196"/>
      <c r="EV39" s="196">
        <f t="shared" si="148"/>
        <v>0</v>
      </c>
      <c r="EW39" s="196">
        <f t="shared" si="149"/>
        <v>0</v>
      </c>
      <c r="EX39" s="196">
        <f t="shared" si="150"/>
        <v>0</v>
      </c>
      <c r="EY39" s="196">
        <f t="shared" si="151"/>
        <v>0</v>
      </c>
      <c r="EZ39" s="196">
        <f t="shared" si="152"/>
        <v>0</v>
      </c>
      <c r="FA39" s="196">
        <f t="shared" si="153"/>
        <v>0</v>
      </c>
      <c r="FB39" s="196">
        <f t="shared" si="154"/>
        <v>0</v>
      </c>
      <c r="FC39" s="196">
        <f t="shared" si="155"/>
        <v>0</v>
      </c>
      <c r="FD39" s="196">
        <f t="shared" si="156"/>
        <v>0</v>
      </c>
      <c r="FE39" s="196">
        <f t="shared" si="157"/>
        <v>0</v>
      </c>
      <c r="FF39" s="196">
        <f t="shared" si="158"/>
        <v>0</v>
      </c>
      <c r="FG39" s="197"/>
      <c r="FH39" s="197">
        <f t="shared" si="159"/>
        <v>0</v>
      </c>
      <c r="FI39" s="197">
        <f t="shared" si="160"/>
        <v>0</v>
      </c>
      <c r="FJ39" s="197">
        <f t="shared" si="161"/>
        <v>0</v>
      </c>
      <c r="FK39" s="197">
        <f t="shared" si="162"/>
        <v>0</v>
      </c>
      <c r="FL39" s="197">
        <f t="shared" si="163"/>
        <v>0</v>
      </c>
      <c r="FM39" s="197">
        <f t="shared" si="164"/>
        <v>0</v>
      </c>
      <c r="FN39" s="197">
        <f t="shared" si="165"/>
        <v>0</v>
      </c>
      <c r="FO39" s="197">
        <f t="shared" si="166"/>
        <v>0</v>
      </c>
      <c r="FP39" s="197">
        <f t="shared" si="167"/>
        <v>0</v>
      </c>
      <c r="FQ39" s="197">
        <f t="shared" si="168"/>
        <v>0</v>
      </c>
      <c r="FR39" s="197">
        <f t="shared" si="169"/>
        <v>0</v>
      </c>
      <c r="FS39" s="195"/>
      <c r="FT39" s="195"/>
      <c r="FU39" s="198"/>
      <c r="FV39" s="198"/>
      <c r="FW39" s="199"/>
      <c r="FX39" s="199"/>
      <c r="FY39" s="196"/>
      <c r="FZ39" s="196"/>
      <c r="GA39" s="127">
        <f t="shared" si="170"/>
        <v>0</v>
      </c>
      <c r="GB39" s="127">
        <f t="shared" si="171"/>
        <v>0</v>
      </c>
      <c r="GC39" s="127">
        <f t="shared" si="172"/>
        <v>0</v>
      </c>
      <c r="GD39" s="127">
        <f t="shared" si="173"/>
        <v>0</v>
      </c>
      <c r="GE39" s="127">
        <f t="shared" si="174"/>
        <v>0</v>
      </c>
      <c r="GF39" s="127">
        <f t="shared" si="175"/>
        <v>0</v>
      </c>
      <c r="GG39" s="127">
        <f t="shared" si="176"/>
        <v>0</v>
      </c>
      <c r="GH39" s="127">
        <f t="shared" si="177"/>
        <v>0</v>
      </c>
      <c r="GI39" s="127">
        <f t="shared" si="178"/>
        <v>0</v>
      </c>
      <c r="GJ39" s="127">
        <f t="shared" si="179"/>
        <v>0</v>
      </c>
      <c r="GK39" s="127">
        <f t="shared" si="180"/>
        <v>0</v>
      </c>
      <c r="GL39" s="127">
        <f t="shared" si="181"/>
        <v>0</v>
      </c>
      <c r="GM39" s="127">
        <f t="shared" si="182"/>
        <v>0</v>
      </c>
      <c r="GN39" s="127">
        <f t="shared" si="183"/>
        <v>0</v>
      </c>
      <c r="GO39" s="127">
        <f t="shared" si="184"/>
        <v>0</v>
      </c>
      <c r="GP39" s="127">
        <f t="shared" si="185"/>
        <v>0</v>
      </c>
      <c r="GQ39" s="127">
        <f t="shared" si="186"/>
        <v>0</v>
      </c>
      <c r="GR39" s="127">
        <f t="shared" si="187"/>
        <v>0</v>
      </c>
      <c r="GS39" s="127">
        <f t="shared" si="188"/>
        <v>0</v>
      </c>
      <c r="GT39" s="127">
        <f t="shared" si="189"/>
        <v>0</v>
      </c>
      <c r="GU39" s="127">
        <f t="shared" si="190"/>
        <v>0</v>
      </c>
      <c r="GV39" s="127">
        <f t="shared" si="191"/>
        <v>0</v>
      </c>
      <c r="GW39" s="127">
        <f t="shared" si="192"/>
        <v>0</v>
      </c>
      <c r="GX39" s="127">
        <f t="shared" si="193"/>
        <v>0</v>
      </c>
      <c r="GY39" s="127">
        <f t="shared" si="194"/>
        <v>0</v>
      </c>
      <c r="GZ39" s="127">
        <f t="shared" si="195"/>
        <v>0</v>
      </c>
      <c r="HA39" s="127">
        <f t="shared" si="196"/>
        <v>0</v>
      </c>
      <c r="HB39" s="127">
        <f t="shared" si="197"/>
        <v>0</v>
      </c>
      <c r="HC39" s="127">
        <f t="shared" si="198"/>
        <v>0</v>
      </c>
      <c r="HD39" s="127">
        <f t="shared" si="199"/>
        <v>0</v>
      </c>
      <c r="HE39" s="127">
        <f t="shared" si="200"/>
        <v>0</v>
      </c>
      <c r="HF39" s="127">
        <f t="shared" si="201"/>
        <v>0</v>
      </c>
      <c r="HG39" s="127">
        <f t="shared" si="202"/>
        <v>0</v>
      </c>
      <c r="HH39" s="127">
        <f t="shared" si="203"/>
        <v>0</v>
      </c>
      <c r="HI39" s="127">
        <f t="shared" si="204"/>
        <v>0</v>
      </c>
      <c r="HJ39" s="127">
        <f t="shared" si="205"/>
        <v>0</v>
      </c>
      <c r="HK39" s="127">
        <f t="shared" si="206"/>
        <v>0</v>
      </c>
      <c r="HL39" s="127">
        <f t="shared" si="207"/>
        <v>0</v>
      </c>
      <c r="HM39" s="127">
        <f t="shared" si="208"/>
        <v>0</v>
      </c>
      <c r="HN39" s="127">
        <f t="shared" si="209"/>
        <v>0</v>
      </c>
      <c r="HO39" s="127">
        <f t="shared" si="210"/>
        <v>0</v>
      </c>
      <c r="HP39" s="127">
        <f t="shared" si="211"/>
        <v>0</v>
      </c>
      <c r="HQ39" s="127">
        <f t="shared" si="212"/>
        <v>0</v>
      </c>
      <c r="HR39" s="127">
        <f t="shared" si="213"/>
        <v>0</v>
      </c>
      <c r="HS39" s="127">
        <f t="shared" si="214"/>
        <v>0</v>
      </c>
      <c r="HT39" s="127">
        <f t="shared" si="215"/>
        <v>0</v>
      </c>
      <c r="HU39" s="127">
        <f t="shared" si="216"/>
        <v>0</v>
      </c>
      <c r="HV39" s="127">
        <f t="shared" si="217"/>
        <v>0</v>
      </c>
      <c r="HW39" s="127">
        <f t="shared" si="218"/>
        <v>0</v>
      </c>
      <c r="HX39" s="127">
        <f t="shared" si="219"/>
        <v>0</v>
      </c>
      <c r="HY39" s="127">
        <f t="shared" si="220"/>
        <v>0</v>
      </c>
      <c r="HZ39" s="127">
        <f t="shared" si="221"/>
        <v>0</v>
      </c>
      <c r="IA39" s="127">
        <f t="shared" si="222"/>
        <v>0</v>
      </c>
      <c r="IB39" s="127">
        <f t="shared" si="223"/>
        <v>0</v>
      </c>
      <c r="IC39" s="127">
        <f t="shared" si="224"/>
        <v>0</v>
      </c>
      <c r="ID39" s="127">
        <f t="shared" si="225"/>
        <v>0</v>
      </c>
      <c r="IE39" s="127">
        <f t="shared" si="226"/>
        <v>0</v>
      </c>
      <c r="IF39" s="127">
        <f t="shared" si="227"/>
        <v>0</v>
      </c>
      <c r="IG39" s="127">
        <f t="shared" si="228"/>
        <v>0</v>
      </c>
      <c r="IH39" s="127">
        <f t="shared" si="229"/>
        <v>0</v>
      </c>
      <c r="II39" s="127">
        <f t="shared" si="230"/>
        <v>0</v>
      </c>
      <c r="IJ39" s="127">
        <f t="shared" si="231"/>
        <v>0</v>
      </c>
      <c r="IK39" s="127">
        <f t="shared" si="232"/>
        <v>0</v>
      </c>
      <c r="IL39" s="127">
        <f t="shared" si="233"/>
        <v>0</v>
      </c>
      <c r="IM39" s="127">
        <f t="shared" si="234"/>
        <v>0</v>
      </c>
      <c r="IN39" s="127">
        <f t="shared" si="235"/>
        <v>0</v>
      </c>
      <c r="IO39" s="127">
        <f t="shared" si="236"/>
        <v>0</v>
      </c>
      <c r="IP39" s="127">
        <f t="shared" si="237"/>
        <v>0</v>
      </c>
      <c r="IQ39" s="127">
        <f t="shared" si="238"/>
        <v>0</v>
      </c>
      <c r="IR39" s="127">
        <f t="shared" si="239"/>
        <v>0</v>
      </c>
      <c r="IS39" s="127">
        <f t="shared" si="240"/>
        <v>0</v>
      </c>
      <c r="IT39" s="127">
        <f t="shared" si="241"/>
        <v>0</v>
      </c>
      <c r="IU39" s="127">
        <f t="shared" si="242"/>
        <v>0</v>
      </c>
      <c r="IV39" s="1">
        <f>IFERROR(IF($BX39&gt;=1,SUMIFS(ARR!K$8:K$607,ARR!$I$8:$I$607,$BZ39),0),0)</f>
        <v>0</v>
      </c>
      <c r="IW39" s="1">
        <f>IFERROR(IF($BX39&gt;=1,SUMIFS(ARR!L$8:L$607,ARR!$I$8:$I$607,$BZ39),0),0)</f>
        <v>0</v>
      </c>
      <c r="IX39" s="1">
        <f>IFERROR(IF($BX39&gt;=1,SUMIFS(ARR!M$8:M$607,ARR!$I$8:$I$607,$BZ39),0),0)</f>
        <v>0</v>
      </c>
      <c r="IY39" s="1">
        <f>IFERROR(IF($BX39&gt;=1,SUMIFS(ARR!N$8:N$607,ARR!$I$8:$I$607,$BZ39),0),0)</f>
        <v>0</v>
      </c>
      <c r="IZ39" s="1">
        <f t="shared" si="243"/>
        <v>0</v>
      </c>
    </row>
    <row r="40" spans="1:260" ht="18" customHeight="1" x14ac:dyDescent="0.25">
      <c r="A40" s="1">
        <f>IFERROR(IF(BX40&gt;=1,VLOOKUP(EMP!Y38,EMP!$B$2:$E$3,4,0),0),0)</f>
        <v>0</v>
      </c>
      <c r="B40" s="1">
        <f>IFERROR(IF(BX40&gt;=1,VLOOKUP(EMP!Z38,EMP!$D$2:$E$3,2,0),0),0)</f>
        <v>0</v>
      </c>
      <c r="C40" s="1">
        <f>IFERROR(IF(BX40&gt;=1,VLOOKUP(EMP!AC38,EMP!$B$6:$C$17,2,0),0),0)</f>
        <v>0</v>
      </c>
      <c r="D40" s="1">
        <f>IFERROR(IF(BX40&gt;=1,VLOOKUP(EMP!AA38,EMP!$E$6:$M$29,9,0),0),0)</f>
        <v>0</v>
      </c>
      <c r="E40" s="1">
        <f>IFERROR(IF(BX40&gt;=1,(IF(EMP!AE38&gt;=1,VLOOKUP(EMP!AF38,EMP!$B$6:$C$17,2,0),0)),0),0)</f>
        <v>0</v>
      </c>
      <c r="F40" s="1">
        <f>IFERROR(IF(BX40&gt;=1,(IF(EMP!AG38=EMP!$F$3,(IF(EMP!AH38&gt;=1,EMP!AH38,0)),0)),0),0)</f>
        <v>0</v>
      </c>
      <c r="G40" s="1">
        <f>IFERROR(IF(BX40&gt;=1,(IF(EMP!AI38=EMP!$F$3,VLOOKUP(EMP!AJ38,EMP!$B$6:$C$17,2,0),0)),0),0)</f>
        <v>0</v>
      </c>
      <c r="H40" s="1">
        <f>IFERROR(IF(BX40&gt;=1,(IF(EMP!AK38=EMP!$F$3,EMP!#REF!,0)),0),0)</f>
        <v>0</v>
      </c>
      <c r="I40" s="1">
        <f>IFERROR(IF(BX40&gt;=1,(IF(EMP!AM38="YES",1,2)),0),0)</f>
        <v>0</v>
      </c>
      <c r="J40" s="1">
        <f>IFERROR(IF(BX40&gt;=1,(IF(I40=1,31,IF(I40=2,(IF(D40&gt;=5,VLOOKUP(EMP!AL38,EMP!$H$1:$K$5,4,0),IF(D40&gt;=1,31,0))),0))),0),0)</f>
        <v>0</v>
      </c>
      <c r="K40" s="1">
        <f>EMP!AB38</f>
        <v>0</v>
      </c>
      <c r="L40" s="1">
        <f>EMP!AD38</f>
        <v>0</v>
      </c>
      <c r="M40" s="1">
        <f>EMP!AE38</f>
        <v>0</v>
      </c>
      <c r="N40" s="1">
        <f t="shared" si="76"/>
        <v>0</v>
      </c>
      <c r="O40" s="1">
        <f t="shared" si="77"/>
        <v>0</v>
      </c>
      <c r="P40" s="1">
        <f t="shared" si="78"/>
        <v>0</v>
      </c>
      <c r="Q40" s="1">
        <f t="shared" si="79"/>
        <v>0</v>
      </c>
      <c r="R40" s="1">
        <f t="shared" si="80"/>
        <v>0</v>
      </c>
      <c r="S40" s="1">
        <f t="shared" si="81"/>
        <v>0</v>
      </c>
      <c r="T40" s="1">
        <f t="shared" si="82"/>
        <v>0</v>
      </c>
      <c r="U40" s="1">
        <f t="shared" si="83"/>
        <v>0</v>
      </c>
      <c r="V40" s="1">
        <f t="shared" si="84"/>
        <v>0</v>
      </c>
      <c r="W40" s="1">
        <f t="shared" si="85"/>
        <v>0</v>
      </c>
      <c r="X40" s="1">
        <f t="shared" si="86"/>
        <v>0</v>
      </c>
      <c r="Y40" s="1">
        <f t="shared" si="87"/>
        <v>0</v>
      </c>
      <c r="Z40" s="1">
        <f t="shared" si="88"/>
        <v>0</v>
      </c>
      <c r="AA40" s="1">
        <f t="shared" si="89"/>
        <v>0</v>
      </c>
      <c r="AB40" s="1">
        <f t="shared" si="90"/>
        <v>0</v>
      </c>
      <c r="AC40" s="1">
        <f t="shared" si="91"/>
        <v>0</v>
      </c>
      <c r="AD40" s="1">
        <f t="shared" si="92"/>
        <v>0</v>
      </c>
      <c r="AE40" s="1">
        <f t="shared" si="93"/>
        <v>0</v>
      </c>
      <c r="AF40" s="1">
        <f t="shared" si="94"/>
        <v>0</v>
      </c>
      <c r="AG40" s="1">
        <f t="shared" si="95"/>
        <v>0</v>
      </c>
      <c r="AH40" s="1">
        <f t="shared" si="96"/>
        <v>0</v>
      </c>
      <c r="AI40" s="1">
        <f t="shared" si="97"/>
        <v>0</v>
      </c>
      <c r="AJ40" s="1">
        <f t="shared" si="98"/>
        <v>0</v>
      </c>
      <c r="AK40" s="1">
        <f t="shared" si="99"/>
        <v>0</v>
      </c>
      <c r="AL40" s="1">
        <f t="shared" si="100"/>
        <v>0</v>
      </c>
      <c r="AM40" s="1">
        <f t="shared" si="101"/>
        <v>0</v>
      </c>
      <c r="AN40" s="1">
        <f t="shared" si="102"/>
        <v>0</v>
      </c>
      <c r="AO40" s="1">
        <f t="shared" si="103"/>
        <v>0</v>
      </c>
      <c r="AP40" s="1">
        <f t="shared" si="104"/>
        <v>0</v>
      </c>
      <c r="AQ40" s="1">
        <f t="shared" si="105"/>
        <v>0</v>
      </c>
      <c r="AR40" s="1">
        <f t="shared" si="106"/>
        <v>0</v>
      </c>
      <c r="AS40" s="1">
        <f t="shared" si="107"/>
        <v>0</v>
      </c>
      <c r="AT40" s="1">
        <f t="shared" si="108"/>
        <v>0</v>
      </c>
      <c r="AU40" s="1">
        <f t="shared" si="109"/>
        <v>0</v>
      </c>
      <c r="AV40" s="1">
        <f t="shared" si="110"/>
        <v>0</v>
      </c>
      <c r="AW40" s="1">
        <f t="shared" si="111"/>
        <v>0</v>
      </c>
      <c r="AX40" s="1">
        <f>LARGE($O$8:P40,1)</f>
        <v>0</v>
      </c>
      <c r="AY40" s="1">
        <f>LARGE($O$8:Q40,1)</f>
        <v>0</v>
      </c>
      <c r="AZ40" s="1">
        <f>LARGE($O$8:R40,1)</f>
        <v>0</v>
      </c>
      <c r="BA40" s="1">
        <f>LARGE($O$8:S40,1)</f>
        <v>0</v>
      </c>
      <c r="BB40" s="1">
        <f>LARGE($O$8:T40,1)</f>
        <v>0</v>
      </c>
      <c r="BC40" s="1">
        <f>LARGE($O$8:U40,1)</f>
        <v>0</v>
      </c>
      <c r="BD40" s="1">
        <f>LARGE($O$8:V40,1)</f>
        <v>0</v>
      </c>
      <c r="BE40" s="1">
        <f>LARGE($O$8:W40,1)</f>
        <v>0</v>
      </c>
      <c r="BF40" s="1">
        <f>LARGE($O$8:X40,1)</f>
        <v>0</v>
      </c>
      <c r="BG40" s="1">
        <f>LARGE($O$8:Y40,1)</f>
        <v>0</v>
      </c>
      <c r="BH40" s="1">
        <f>IFERROR(IF(BX40&gt;=1,(IF(EMP!AM38="YES",1,2)),0),0)</f>
        <v>0</v>
      </c>
      <c r="BI40" s="1">
        <f>IFERROR(IF(BX40&gt;=1,(IF(BH40=1,1,IF(BH40=2,VLOOKUP(EMP!AL38,EMP!$H$2:$K$4,4,0),0))),0),0)</f>
        <v>0</v>
      </c>
      <c r="BJ40" s="1">
        <f>IFERROR(IF(BX40&gt;=1,VLOOKUP(EMP!AL38,EMP!$H$1:$K$5,2,0),0),0)</f>
        <v>0</v>
      </c>
      <c r="BK40" s="1">
        <f>IFERROR(IF(BX40&gt;=1,VLOOKUP(EMP!AL38,EMP!$H$1:$K$5,3,0),0),0)</f>
        <v>0</v>
      </c>
      <c r="BX40" s="165">
        <f>EMP!O38</f>
        <v>0</v>
      </c>
      <c r="BY40" s="166">
        <f>EMP!P38</f>
        <v>0</v>
      </c>
      <c r="BZ40" s="165">
        <f>EMP!Q38</f>
        <v>0</v>
      </c>
      <c r="CA40" s="185">
        <f t="shared" si="112"/>
        <v>0</v>
      </c>
      <c r="CB40" s="185">
        <f t="shared" si="113"/>
        <v>0</v>
      </c>
      <c r="CC40" s="185">
        <f t="shared" si="114"/>
        <v>0</v>
      </c>
      <c r="CD40" s="185">
        <f t="shared" si="115"/>
        <v>0</v>
      </c>
      <c r="CE40" s="185">
        <f t="shared" si="116"/>
        <v>0</v>
      </c>
      <c r="CF40" s="185">
        <f t="shared" si="117"/>
        <v>0</v>
      </c>
      <c r="CG40" s="185">
        <f t="shared" si="118"/>
        <v>0</v>
      </c>
      <c r="CH40" s="185">
        <f t="shared" si="119"/>
        <v>0</v>
      </c>
      <c r="CI40" s="185">
        <f t="shared" si="120"/>
        <v>0</v>
      </c>
      <c r="CJ40" s="185">
        <f t="shared" si="121"/>
        <v>0</v>
      </c>
      <c r="CK40" s="185">
        <f t="shared" si="122"/>
        <v>0</v>
      </c>
      <c r="CL40" s="185">
        <f t="shared" si="123"/>
        <v>0</v>
      </c>
      <c r="CM40" s="193"/>
      <c r="CN40" s="193"/>
      <c r="CO40" s="193"/>
      <c r="CP40" s="193"/>
      <c r="CQ40" s="193"/>
      <c r="CR40" s="193"/>
      <c r="CS40" s="193"/>
      <c r="CT40" s="193"/>
      <c r="CU40" s="193"/>
      <c r="CV40" s="193"/>
      <c r="CW40" s="193"/>
      <c r="CX40" s="193"/>
      <c r="CY40" s="112">
        <f t="shared" si="124"/>
        <v>0</v>
      </c>
      <c r="CZ40" s="112">
        <f t="shared" si="125"/>
        <v>0</v>
      </c>
      <c r="DA40" s="112">
        <f t="shared" si="126"/>
        <v>0</v>
      </c>
      <c r="DB40" s="112">
        <f t="shared" si="127"/>
        <v>0</v>
      </c>
      <c r="DC40" s="112">
        <f t="shared" si="128"/>
        <v>0</v>
      </c>
      <c r="DD40" s="112">
        <f t="shared" si="129"/>
        <v>0</v>
      </c>
      <c r="DE40" s="112">
        <f t="shared" si="130"/>
        <v>0</v>
      </c>
      <c r="DF40" s="112">
        <f t="shared" si="131"/>
        <v>0</v>
      </c>
      <c r="DG40" s="112">
        <f t="shared" si="132"/>
        <v>0</v>
      </c>
      <c r="DH40" s="112">
        <f t="shared" si="133"/>
        <v>0</v>
      </c>
      <c r="DI40" s="112">
        <f t="shared" si="134"/>
        <v>0</v>
      </c>
      <c r="DJ40" s="112">
        <f t="shared" si="135"/>
        <v>0</v>
      </c>
      <c r="DK40" s="194"/>
      <c r="DL40" s="194"/>
      <c r="DM40" s="194"/>
      <c r="DN40" s="194"/>
      <c r="DO40" s="194"/>
      <c r="DP40" s="194"/>
      <c r="DQ40" s="194"/>
      <c r="DR40" s="194"/>
      <c r="DS40" s="194"/>
      <c r="DT40" s="194"/>
      <c r="DU40" s="194"/>
      <c r="DV40" s="194"/>
      <c r="DW40" s="112">
        <f t="shared" si="136"/>
        <v>0</v>
      </c>
      <c r="DX40" s="112">
        <f t="shared" si="137"/>
        <v>0</v>
      </c>
      <c r="DY40" s="112">
        <f t="shared" si="138"/>
        <v>0</v>
      </c>
      <c r="DZ40" s="112">
        <f t="shared" si="139"/>
        <v>0</v>
      </c>
      <c r="EA40" s="112">
        <f t="shared" si="140"/>
        <v>0</v>
      </c>
      <c r="EB40" s="112">
        <f t="shared" si="141"/>
        <v>0</v>
      </c>
      <c r="EC40" s="112">
        <f t="shared" si="142"/>
        <v>0</v>
      </c>
      <c r="ED40" s="112">
        <f t="shared" si="143"/>
        <v>0</v>
      </c>
      <c r="EE40" s="112">
        <f t="shared" si="144"/>
        <v>0</v>
      </c>
      <c r="EF40" s="112">
        <f t="shared" si="145"/>
        <v>0</v>
      </c>
      <c r="EG40" s="112">
        <f t="shared" si="146"/>
        <v>0</v>
      </c>
      <c r="EH40" s="112">
        <f t="shared" si="147"/>
        <v>0</v>
      </c>
      <c r="EI40" s="195"/>
      <c r="EJ40" s="195"/>
      <c r="EK40" s="195"/>
      <c r="EL40" s="195"/>
      <c r="EM40" s="195"/>
      <c r="EN40" s="195"/>
      <c r="EO40" s="195"/>
      <c r="EP40" s="195"/>
      <c r="EQ40" s="195"/>
      <c r="ER40" s="195"/>
      <c r="ES40" s="195"/>
      <c r="ET40" s="195"/>
      <c r="EU40" s="196"/>
      <c r="EV40" s="196">
        <f t="shared" si="148"/>
        <v>0</v>
      </c>
      <c r="EW40" s="196">
        <f t="shared" si="149"/>
        <v>0</v>
      </c>
      <c r="EX40" s="196">
        <f t="shared" si="150"/>
        <v>0</v>
      </c>
      <c r="EY40" s="196">
        <f t="shared" si="151"/>
        <v>0</v>
      </c>
      <c r="EZ40" s="196">
        <f t="shared" si="152"/>
        <v>0</v>
      </c>
      <c r="FA40" s="196">
        <f t="shared" si="153"/>
        <v>0</v>
      </c>
      <c r="FB40" s="196">
        <f t="shared" si="154"/>
        <v>0</v>
      </c>
      <c r="FC40" s="196">
        <f t="shared" si="155"/>
        <v>0</v>
      </c>
      <c r="FD40" s="196">
        <f t="shared" si="156"/>
        <v>0</v>
      </c>
      <c r="FE40" s="196">
        <f t="shared" si="157"/>
        <v>0</v>
      </c>
      <c r="FF40" s="196">
        <f t="shared" si="158"/>
        <v>0</v>
      </c>
      <c r="FG40" s="197"/>
      <c r="FH40" s="197">
        <f t="shared" si="159"/>
        <v>0</v>
      </c>
      <c r="FI40" s="197">
        <f t="shared" si="160"/>
        <v>0</v>
      </c>
      <c r="FJ40" s="197">
        <f t="shared" si="161"/>
        <v>0</v>
      </c>
      <c r="FK40" s="197">
        <f t="shared" si="162"/>
        <v>0</v>
      </c>
      <c r="FL40" s="197">
        <f t="shared" si="163"/>
        <v>0</v>
      </c>
      <c r="FM40" s="197">
        <f t="shared" si="164"/>
        <v>0</v>
      </c>
      <c r="FN40" s="197">
        <f t="shared" si="165"/>
        <v>0</v>
      </c>
      <c r="FO40" s="197">
        <f t="shared" si="166"/>
        <v>0</v>
      </c>
      <c r="FP40" s="197">
        <f t="shared" si="167"/>
        <v>0</v>
      </c>
      <c r="FQ40" s="197">
        <f t="shared" si="168"/>
        <v>0</v>
      </c>
      <c r="FR40" s="197">
        <f t="shared" si="169"/>
        <v>0</v>
      </c>
      <c r="FS40" s="195"/>
      <c r="FT40" s="195"/>
      <c r="FU40" s="198"/>
      <c r="FV40" s="198"/>
      <c r="FW40" s="199"/>
      <c r="FX40" s="199"/>
      <c r="FY40" s="196"/>
      <c r="FZ40" s="196"/>
      <c r="GA40" s="127">
        <f t="shared" si="170"/>
        <v>0</v>
      </c>
      <c r="GB40" s="127">
        <f t="shared" si="171"/>
        <v>0</v>
      </c>
      <c r="GC40" s="127">
        <f t="shared" si="172"/>
        <v>0</v>
      </c>
      <c r="GD40" s="127">
        <f t="shared" si="173"/>
        <v>0</v>
      </c>
      <c r="GE40" s="127">
        <f t="shared" si="174"/>
        <v>0</v>
      </c>
      <c r="GF40" s="127">
        <f t="shared" si="175"/>
        <v>0</v>
      </c>
      <c r="GG40" s="127">
        <f t="shared" si="176"/>
        <v>0</v>
      </c>
      <c r="GH40" s="127">
        <f t="shared" si="177"/>
        <v>0</v>
      </c>
      <c r="GI40" s="127">
        <f t="shared" si="178"/>
        <v>0</v>
      </c>
      <c r="GJ40" s="127">
        <f t="shared" si="179"/>
        <v>0</v>
      </c>
      <c r="GK40" s="127">
        <f t="shared" si="180"/>
        <v>0</v>
      </c>
      <c r="GL40" s="127">
        <f t="shared" si="181"/>
        <v>0</v>
      </c>
      <c r="GM40" s="127">
        <f t="shared" si="182"/>
        <v>0</v>
      </c>
      <c r="GN40" s="127">
        <f t="shared" si="183"/>
        <v>0</v>
      </c>
      <c r="GO40" s="127">
        <f t="shared" si="184"/>
        <v>0</v>
      </c>
      <c r="GP40" s="127">
        <f t="shared" si="185"/>
        <v>0</v>
      </c>
      <c r="GQ40" s="127">
        <f t="shared" si="186"/>
        <v>0</v>
      </c>
      <c r="GR40" s="127">
        <f t="shared" si="187"/>
        <v>0</v>
      </c>
      <c r="GS40" s="127">
        <f t="shared" si="188"/>
        <v>0</v>
      </c>
      <c r="GT40" s="127">
        <f t="shared" si="189"/>
        <v>0</v>
      </c>
      <c r="GU40" s="127">
        <f t="shared" si="190"/>
        <v>0</v>
      </c>
      <c r="GV40" s="127">
        <f t="shared" si="191"/>
        <v>0</v>
      </c>
      <c r="GW40" s="127">
        <f t="shared" si="192"/>
        <v>0</v>
      </c>
      <c r="GX40" s="127">
        <f t="shared" si="193"/>
        <v>0</v>
      </c>
      <c r="GY40" s="127">
        <f t="shared" si="194"/>
        <v>0</v>
      </c>
      <c r="GZ40" s="127">
        <f t="shared" si="195"/>
        <v>0</v>
      </c>
      <c r="HA40" s="127">
        <f t="shared" si="196"/>
        <v>0</v>
      </c>
      <c r="HB40" s="127">
        <f t="shared" si="197"/>
        <v>0</v>
      </c>
      <c r="HC40" s="127">
        <f t="shared" si="198"/>
        <v>0</v>
      </c>
      <c r="HD40" s="127">
        <f t="shared" si="199"/>
        <v>0</v>
      </c>
      <c r="HE40" s="127">
        <f t="shared" si="200"/>
        <v>0</v>
      </c>
      <c r="HF40" s="127">
        <f t="shared" si="201"/>
        <v>0</v>
      </c>
      <c r="HG40" s="127">
        <f t="shared" si="202"/>
        <v>0</v>
      </c>
      <c r="HH40" s="127">
        <f t="shared" si="203"/>
        <v>0</v>
      </c>
      <c r="HI40" s="127">
        <f t="shared" si="204"/>
        <v>0</v>
      </c>
      <c r="HJ40" s="127">
        <f t="shared" si="205"/>
        <v>0</v>
      </c>
      <c r="HK40" s="127">
        <f t="shared" si="206"/>
        <v>0</v>
      </c>
      <c r="HL40" s="127">
        <f t="shared" si="207"/>
        <v>0</v>
      </c>
      <c r="HM40" s="127">
        <f t="shared" si="208"/>
        <v>0</v>
      </c>
      <c r="HN40" s="127">
        <f t="shared" si="209"/>
        <v>0</v>
      </c>
      <c r="HO40" s="127">
        <f t="shared" si="210"/>
        <v>0</v>
      </c>
      <c r="HP40" s="127">
        <f t="shared" si="211"/>
        <v>0</v>
      </c>
      <c r="HQ40" s="127">
        <f t="shared" si="212"/>
        <v>0</v>
      </c>
      <c r="HR40" s="127">
        <f t="shared" si="213"/>
        <v>0</v>
      </c>
      <c r="HS40" s="127">
        <f t="shared" si="214"/>
        <v>0</v>
      </c>
      <c r="HT40" s="127">
        <f t="shared" si="215"/>
        <v>0</v>
      </c>
      <c r="HU40" s="127">
        <f t="shared" si="216"/>
        <v>0</v>
      </c>
      <c r="HV40" s="127">
        <f t="shared" si="217"/>
        <v>0</v>
      </c>
      <c r="HW40" s="127">
        <f t="shared" si="218"/>
        <v>0</v>
      </c>
      <c r="HX40" s="127">
        <f t="shared" si="219"/>
        <v>0</v>
      </c>
      <c r="HY40" s="127">
        <f t="shared" si="220"/>
        <v>0</v>
      </c>
      <c r="HZ40" s="127">
        <f t="shared" si="221"/>
        <v>0</v>
      </c>
      <c r="IA40" s="127">
        <f t="shared" si="222"/>
        <v>0</v>
      </c>
      <c r="IB40" s="127">
        <f t="shared" si="223"/>
        <v>0</v>
      </c>
      <c r="IC40" s="127">
        <f t="shared" si="224"/>
        <v>0</v>
      </c>
      <c r="ID40" s="127">
        <f t="shared" si="225"/>
        <v>0</v>
      </c>
      <c r="IE40" s="127">
        <f t="shared" si="226"/>
        <v>0</v>
      </c>
      <c r="IF40" s="127">
        <f t="shared" si="227"/>
        <v>0</v>
      </c>
      <c r="IG40" s="127">
        <f t="shared" si="228"/>
        <v>0</v>
      </c>
      <c r="IH40" s="127">
        <f t="shared" si="229"/>
        <v>0</v>
      </c>
      <c r="II40" s="127">
        <f t="shared" si="230"/>
        <v>0</v>
      </c>
      <c r="IJ40" s="127">
        <f t="shared" si="231"/>
        <v>0</v>
      </c>
      <c r="IK40" s="127">
        <f t="shared" si="232"/>
        <v>0</v>
      </c>
      <c r="IL40" s="127">
        <f t="shared" si="233"/>
        <v>0</v>
      </c>
      <c r="IM40" s="127">
        <f t="shared" si="234"/>
        <v>0</v>
      </c>
      <c r="IN40" s="127">
        <f t="shared" si="235"/>
        <v>0</v>
      </c>
      <c r="IO40" s="127">
        <f t="shared" si="236"/>
        <v>0</v>
      </c>
      <c r="IP40" s="127">
        <f t="shared" si="237"/>
        <v>0</v>
      </c>
      <c r="IQ40" s="127">
        <f t="shared" si="238"/>
        <v>0</v>
      </c>
      <c r="IR40" s="127">
        <f t="shared" si="239"/>
        <v>0</v>
      </c>
      <c r="IS40" s="127">
        <f t="shared" si="240"/>
        <v>0</v>
      </c>
      <c r="IT40" s="127">
        <f t="shared" si="241"/>
        <v>0</v>
      </c>
      <c r="IU40" s="127">
        <f t="shared" si="242"/>
        <v>0</v>
      </c>
      <c r="IV40" s="1">
        <f>IFERROR(IF($BX40&gt;=1,SUMIFS(ARR!K$8:K$607,ARR!$I$8:$I$607,$BZ40),0),0)</f>
        <v>0</v>
      </c>
      <c r="IW40" s="1">
        <f>IFERROR(IF($BX40&gt;=1,SUMIFS(ARR!L$8:L$607,ARR!$I$8:$I$607,$BZ40),0),0)</f>
        <v>0</v>
      </c>
      <c r="IX40" s="1">
        <f>IFERROR(IF($BX40&gt;=1,SUMIFS(ARR!M$8:M$607,ARR!$I$8:$I$607,$BZ40),0),0)</f>
        <v>0</v>
      </c>
      <c r="IY40" s="1">
        <f>IFERROR(IF($BX40&gt;=1,SUMIFS(ARR!N$8:N$607,ARR!$I$8:$I$607,$BZ40),0),0)</f>
        <v>0</v>
      </c>
      <c r="IZ40" s="1">
        <f t="shared" si="243"/>
        <v>0</v>
      </c>
    </row>
    <row r="41" spans="1:260" ht="18" customHeight="1" x14ac:dyDescent="0.25">
      <c r="A41" s="1">
        <f>IFERROR(IF(BX41&gt;=1,VLOOKUP(EMP!Y39,EMP!$B$2:$E$3,4,0),0),0)</f>
        <v>0</v>
      </c>
      <c r="B41" s="1">
        <f>IFERROR(IF(BX41&gt;=1,VLOOKUP(EMP!Z39,EMP!$D$2:$E$3,2,0),0),0)</f>
        <v>0</v>
      </c>
      <c r="C41" s="1">
        <f>IFERROR(IF(BX41&gt;=1,VLOOKUP(EMP!AC39,EMP!$B$6:$C$17,2,0),0),0)</f>
        <v>0</v>
      </c>
      <c r="D41" s="1">
        <f>IFERROR(IF(BX41&gt;=1,VLOOKUP(EMP!AA39,EMP!$E$6:$M$29,9,0),0),0)</f>
        <v>0</v>
      </c>
      <c r="E41" s="1">
        <f>IFERROR(IF(BX41&gt;=1,(IF(EMP!AE39&gt;=1,VLOOKUP(EMP!AF39,EMP!$B$6:$C$17,2,0),0)),0),0)</f>
        <v>0</v>
      </c>
      <c r="F41" s="1">
        <f>IFERROR(IF(BX41&gt;=1,(IF(EMP!AG39=EMP!$F$3,(IF(EMP!AH39&gt;=1,EMP!AH39,0)),0)),0),0)</f>
        <v>0</v>
      </c>
      <c r="G41" s="1">
        <f>IFERROR(IF(BX41&gt;=1,(IF(EMP!AI39=EMP!$F$3,VLOOKUP(EMP!AJ39,EMP!$B$6:$C$17,2,0),0)),0),0)</f>
        <v>0</v>
      </c>
      <c r="H41" s="1">
        <f>IFERROR(IF(BX41&gt;=1,(IF(EMP!AK39=EMP!$F$3,EMP!#REF!,0)),0),0)</f>
        <v>0</v>
      </c>
      <c r="I41" s="1">
        <f>IFERROR(IF(BX41&gt;=1,(IF(EMP!AM39="YES",1,2)),0),0)</f>
        <v>0</v>
      </c>
      <c r="J41" s="1">
        <f>IFERROR(IF(BX41&gt;=1,(IF(I41=1,31,IF(I41=2,(IF(D41&gt;=5,VLOOKUP(EMP!AL39,EMP!$H$1:$K$5,4,0),IF(D41&gt;=1,31,0))),0))),0),0)</f>
        <v>0</v>
      </c>
      <c r="K41" s="1">
        <f>EMP!AB39</f>
        <v>0</v>
      </c>
      <c r="L41" s="1">
        <f>EMP!AD39</f>
        <v>0</v>
      </c>
      <c r="M41" s="1">
        <f>EMP!AE39</f>
        <v>0</v>
      </c>
      <c r="N41" s="1">
        <f t="shared" si="76"/>
        <v>0</v>
      </c>
      <c r="O41" s="1">
        <f t="shared" si="77"/>
        <v>0</v>
      </c>
      <c r="P41" s="1">
        <f t="shared" si="78"/>
        <v>0</v>
      </c>
      <c r="Q41" s="1">
        <f t="shared" si="79"/>
        <v>0</v>
      </c>
      <c r="R41" s="1">
        <f t="shared" si="80"/>
        <v>0</v>
      </c>
      <c r="S41" s="1">
        <f t="shared" si="81"/>
        <v>0</v>
      </c>
      <c r="T41" s="1">
        <f t="shared" si="82"/>
        <v>0</v>
      </c>
      <c r="U41" s="1">
        <f t="shared" si="83"/>
        <v>0</v>
      </c>
      <c r="V41" s="1">
        <f t="shared" si="84"/>
        <v>0</v>
      </c>
      <c r="W41" s="1">
        <f t="shared" si="85"/>
        <v>0</v>
      </c>
      <c r="X41" s="1">
        <f t="shared" si="86"/>
        <v>0</v>
      </c>
      <c r="Y41" s="1">
        <f t="shared" si="87"/>
        <v>0</v>
      </c>
      <c r="Z41" s="1">
        <f t="shared" si="88"/>
        <v>0</v>
      </c>
      <c r="AA41" s="1">
        <f t="shared" si="89"/>
        <v>0</v>
      </c>
      <c r="AB41" s="1">
        <f t="shared" si="90"/>
        <v>0</v>
      </c>
      <c r="AC41" s="1">
        <f t="shared" si="91"/>
        <v>0</v>
      </c>
      <c r="AD41" s="1">
        <f t="shared" si="92"/>
        <v>0</v>
      </c>
      <c r="AE41" s="1">
        <f t="shared" si="93"/>
        <v>0</v>
      </c>
      <c r="AF41" s="1">
        <f t="shared" si="94"/>
        <v>0</v>
      </c>
      <c r="AG41" s="1">
        <f t="shared" si="95"/>
        <v>0</v>
      </c>
      <c r="AH41" s="1">
        <f t="shared" si="96"/>
        <v>0</v>
      </c>
      <c r="AI41" s="1">
        <f t="shared" si="97"/>
        <v>0</v>
      </c>
      <c r="AJ41" s="1">
        <f t="shared" si="98"/>
        <v>0</v>
      </c>
      <c r="AK41" s="1">
        <f t="shared" si="99"/>
        <v>0</v>
      </c>
      <c r="AL41" s="1">
        <f t="shared" si="100"/>
        <v>0</v>
      </c>
      <c r="AM41" s="1">
        <f t="shared" si="101"/>
        <v>0</v>
      </c>
      <c r="AN41" s="1">
        <f t="shared" si="102"/>
        <v>0</v>
      </c>
      <c r="AO41" s="1">
        <f t="shared" si="103"/>
        <v>0</v>
      </c>
      <c r="AP41" s="1">
        <f t="shared" si="104"/>
        <v>0</v>
      </c>
      <c r="AQ41" s="1">
        <f t="shared" si="105"/>
        <v>0</v>
      </c>
      <c r="AR41" s="1">
        <f t="shared" si="106"/>
        <v>0</v>
      </c>
      <c r="AS41" s="1">
        <f t="shared" si="107"/>
        <v>0</v>
      </c>
      <c r="AT41" s="1">
        <f t="shared" si="108"/>
        <v>0</v>
      </c>
      <c r="AU41" s="1">
        <f t="shared" si="109"/>
        <v>0</v>
      </c>
      <c r="AV41" s="1">
        <f t="shared" si="110"/>
        <v>0</v>
      </c>
      <c r="AW41" s="1">
        <f t="shared" si="111"/>
        <v>0</v>
      </c>
      <c r="AX41" s="1">
        <f>LARGE($O$8:P41,1)</f>
        <v>0</v>
      </c>
      <c r="AY41" s="1">
        <f>LARGE($O$8:Q41,1)</f>
        <v>0</v>
      </c>
      <c r="AZ41" s="1">
        <f>LARGE($O$8:R41,1)</f>
        <v>0</v>
      </c>
      <c r="BA41" s="1">
        <f>LARGE($O$8:S41,1)</f>
        <v>0</v>
      </c>
      <c r="BB41" s="1">
        <f>LARGE($O$8:T41,1)</f>
        <v>0</v>
      </c>
      <c r="BC41" s="1">
        <f>LARGE($O$8:U41,1)</f>
        <v>0</v>
      </c>
      <c r="BD41" s="1">
        <f>LARGE($O$8:V41,1)</f>
        <v>0</v>
      </c>
      <c r="BE41" s="1">
        <f>LARGE($O$8:W41,1)</f>
        <v>0</v>
      </c>
      <c r="BF41" s="1">
        <f>LARGE($O$8:X41,1)</f>
        <v>0</v>
      </c>
      <c r="BG41" s="1">
        <f>LARGE($O$8:Y41,1)</f>
        <v>0</v>
      </c>
      <c r="BH41" s="1">
        <f>IFERROR(IF(BX41&gt;=1,(IF(EMP!AM39="YES",1,2)),0),0)</f>
        <v>0</v>
      </c>
      <c r="BI41" s="1">
        <f>IFERROR(IF(BX41&gt;=1,(IF(BH41=1,1,IF(BH41=2,VLOOKUP(EMP!AL39,EMP!$H$2:$K$4,4,0),0))),0),0)</f>
        <v>0</v>
      </c>
      <c r="BJ41" s="1">
        <f>IFERROR(IF(BX41&gt;=1,VLOOKUP(EMP!AL39,EMP!$H$1:$K$5,2,0),0),0)</f>
        <v>0</v>
      </c>
      <c r="BK41" s="1">
        <f>IFERROR(IF(BX41&gt;=1,VLOOKUP(EMP!AL39,EMP!$H$1:$K$5,3,0),0),0)</f>
        <v>0</v>
      </c>
      <c r="BX41" s="165">
        <f>EMP!O39</f>
        <v>0</v>
      </c>
      <c r="BY41" s="166">
        <f>EMP!P39</f>
        <v>0</v>
      </c>
      <c r="BZ41" s="165">
        <f>EMP!Q39</f>
        <v>0</v>
      </c>
      <c r="CA41" s="185">
        <f t="shared" si="112"/>
        <v>0</v>
      </c>
      <c r="CB41" s="185">
        <f t="shared" si="113"/>
        <v>0</v>
      </c>
      <c r="CC41" s="185">
        <f t="shared" si="114"/>
        <v>0</v>
      </c>
      <c r="CD41" s="185">
        <f t="shared" si="115"/>
        <v>0</v>
      </c>
      <c r="CE41" s="185">
        <f t="shared" si="116"/>
        <v>0</v>
      </c>
      <c r="CF41" s="185">
        <f t="shared" si="117"/>
        <v>0</v>
      </c>
      <c r="CG41" s="185">
        <f t="shared" si="118"/>
        <v>0</v>
      </c>
      <c r="CH41" s="185">
        <f t="shared" si="119"/>
        <v>0</v>
      </c>
      <c r="CI41" s="185">
        <f t="shared" si="120"/>
        <v>0</v>
      </c>
      <c r="CJ41" s="185">
        <f t="shared" si="121"/>
        <v>0</v>
      </c>
      <c r="CK41" s="185">
        <f t="shared" si="122"/>
        <v>0</v>
      </c>
      <c r="CL41" s="185">
        <f t="shared" si="123"/>
        <v>0</v>
      </c>
      <c r="CM41" s="193"/>
      <c r="CN41" s="193"/>
      <c r="CO41" s="193"/>
      <c r="CP41" s="193"/>
      <c r="CQ41" s="193"/>
      <c r="CR41" s="193"/>
      <c r="CS41" s="193"/>
      <c r="CT41" s="193"/>
      <c r="CU41" s="193"/>
      <c r="CV41" s="193"/>
      <c r="CW41" s="193"/>
      <c r="CX41" s="193"/>
      <c r="CY41" s="112">
        <f t="shared" si="124"/>
        <v>0</v>
      </c>
      <c r="CZ41" s="112">
        <f t="shared" si="125"/>
        <v>0</v>
      </c>
      <c r="DA41" s="112">
        <f t="shared" si="126"/>
        <v>0</v>
      </c>
      <c r="DB41" s="112">
        <f t="shared" si="127"/>
        <v>0</v>
      </c>
      <c r="DC41" s="112">
        <f t="shared" si="128"/>
        <v>0</v>
      </c>
      <c r="DD41" s="112">
        <f t="shared" si="129"/>
        <v>0</v>
      </c>
      <c r="DE41" s="112">
        <f t="shared" si="130"/>
        <v>0</v>
      </c>
      <c r="DF41" s="112">
        <f t="shared" si="131"/>
        <v>0</v>
      </c>
      <c r="DG41" s="112">
        <f t="shared" si="132"/>
        <v>0</v>
      </c>
      <c r="DH41" s="112">
        <f t="shared" si="133"/>
        <v>0</v>
      </c>
      <c r="DI41" s="112">
        <f t="shared" si="134"/>
        <v>0</v>
      </c>
      <c r="DJ41" s="112">
        <f t="shared" si="135"/>
        <v>0</v>
      </c>
      <c r="DK41" s="194"/>
      <c r="DL41" s="194"/>
      <c r="DM41" s="194"/>
      <c r="DN41" s="194"/>
      <c r="DO41" s="194"/>
      <c r="DP41" s="194"/>
      <c r="DQ41" s="194"/>
      <c r="DR41" s="194"/>
      <c r="DS41" s="194"/>
      <c r="DT41" s="194"/>
      <c r="DU41" s="194"/>
      <c r="DV41" s="194"/>
      <c r="DW41" s="112">
        <f t="shared" si="136"/>
        <v>0</v>
      </c>
      <c r="DX41" s="112">
        <f t="shared" si="137"/>
        <v>0</v>
      </c>
      <c r="DY41" s="112">
        <f t="shared" si="138"/>
        <v>0</v>
      </c>
      <c r="DZ41" s="112">
        <f t="shared" si="139"/>
        <v>0</v>
      </c>
      <c r="EA41" s="112">
        <f t="shared" si="140"/>
        <v>0</v>
      </c>
      <c r="EB41" s="112">
        <f t="shared" si="141"/>
        <v>0</v>
      </c>
      <c r="EC41" s="112">
        <f t="shared" si="142"/>
        <v>0</v>
      </c>
      <c r="ED41" s="112">
        <f t="shared" si="143"/>
        <v>0</v>
      </c>
      <c r="EE41" s="112">
        <f t="shared" si="144"/>
        <v>0</v>
      </c>
      <c r="EF41" s="112">
        <f t="shared" si="145"/>
        <v>0</v>
      </c>
      <c r="EG41" s="112">
        <f t="shared" si="146"/>
        <v>0</v>
      </c>
      <c r="EH41" s="112">
        <f t="shared" si="147"/>
        <v>0</v>
      </c>
      <c r="EI41" s="195"/>
      <c r="EJ41" s="195"/>
      <c r="EK41" s="195"/>
      <c r="EL41" s="195"/>
      <c r="EM41" s="195"/>
      <c r="EN41" s="195"/>
      <c r="EO41" s="195"/>
      <c r="EP41" s="195"/>
      <c r="EQ41" s="195"/>
      <c r="ER41" s="195"/>
      <c r="ES41" s="195"/>
      <c r="ET41" s="195"/>
      <c r="EU41" s="196"/>
      <c r="EV41" s="196">
        <f t="shared" si="148"/>
        <v>0</v>
      </c>
      <c r="EW41" s="196">
        <f t="shared" si="149"/>
        <v>0</v>
      </c>
      <c r="EX41" s="196">
        <f t="shared" si="150"/>
        <v>0</v>
      </c>
      <c r="EY41" s="196">
        <f t="shared" si="151"/>
        <v>0</v>
      </c>
      <c r="EZ41" s="196">
        <f t="shared" si="152"/>
        <v>0</v>
      </c>
      <c r="FA41" s="196">
        <f t="shared" si="153"/>
        <v>0</v>
      </c>
      <c r="FB41" s="196">
        <f t="shared" si="154"/>
        <v>0</v>
      </c>
      <c r="FC41" s="196">
        <f t="shared" si="155"/>
        <v>0</v>
      </c>
      <c r="FD41" s="196">
        <f t="shared" si="156"/>
        <v>0</v>
      </c>
      <c r="FE41" s="196">
        <f t="shared" si="157"/>
        <v>0</v>
      </c>
      <c r="FF41" s="196">
        <f t="shared" si="158"/>
        <v>0</v>
      </c>
      <c r="FG41" s="197"/>
      <c r="FH41" s="197">
        <f t="shared" si="159"/>
        <v>0</v>
      </c>
      <c r="FI41" s="197">
        <f t="shared" si="160"/>
        <v>0</v>
      </c>
      <c r="FJ41" s="197">
        <f t="shared" si="161"/>
        <v>0</v>
      </c>
      <c r="FK41" s="197">
        <f t="shared" si="162"/>
        <v>0</v>
      </c>
      <c r="FL41" s="197">
        <f t="shared" si="163"/>
        <v>0</v>
      </c>
      <c r="FM41" s="197">
        <f t="shared" si="164"/>
        <v>0</v>
      </c>
      <c r="FN41" s="197">
        <f t="shared" si="165"/>
        <v>0</v>
      </c>
      <c r="FO41" s="197">
        <f t="shared" si="166"/>
        <v>0</v>
      </c>
      <c r="FP41" s="197">
        <f t="shared" si="167"/>
        <v>0</v>
      </c>
      <c r="FQ41" s="197">
        <f t="shared" si="168"/>
        <v>0</v>
      </c>
      <c r="FR41" s="197">
        <f t="shared" si="169"/>
        <v>0</v>
      </c>
      <c r="FS41" s="195"/>
      <c r="FT41" s="195"/>
      <c r="FU41" s="198"/>
      <c r="FV41" s="198"/>
      <c r="FW41" s="199"/>
      <c r="FX41" s="199"/>
      <c r="FY41" s="196"/>
      <c r="FZ41" s="196"/>
      <c r="GA41" s="127">
        <f t="shared" si="170"/>
        <v>0</v>
      </c>
      <c r="GB41" s="127">
        <f t="shared" si="171"/>
        <v>0</v>
      </c>
      <c r="GC41" s="127">
        <f t="shared" si="172"/>
        <v>0</v>
      </c>
      <c r="GD41" s="127">
        <f t="shared" si="173"/>
        <v>0</v>
      </c>
      <c r="GE41" s="127">
        <f t="shared" si="174"/>
        <v>0</v>
      </c>
      <c r="GF41" s="127">
        <f t="shared" si="175"/>
        <v>0</v>
      </c>
      <c r="GG41" s="127">
        <f t="shared" si="176"/>
        <v>0</v>
      </c>
      <c r="GH41" s="127">
        <f t="shared" si="177"/>
        <v>0</v>
      </c>
      <c r="GI41" s="127">
        <f t="shared" si="178"/>
        <v>0</v>
      </c>
      <c r="GJ41" s="127">
        <f t="shared" si="179"/>
        <v>0</v>
      </c>
      <c r="GK41" s="127">
        <f t="shared" si="180"/>
        <v>0</v>
      </c>
      <c r="GL41" s="127">
        <f t="shared" si="181"/>
        <v>0</v>
      </c>
      <c r="GM41" s="127">
        <f t="shared" si="182"/>
        <v>0</v>
      </c>
      <c r="GN41" s="127">
        <f t="shared" si="183"/>
        <v>0</v>
      </c>
      <c r="GO41" s="127">
        <f t="shared" si="184"/>
        <v>0</v>
      </c>
      <c r="GP41" s="127">
        <f t="shared" si="185"/>
        <v>0</v>
      </c>
      <c r="GQ41" s="127">
        <f t="shared" si="186"/>
        <v>0</v>
      </c>
      <c r="GR41" s="127">
        <f t="shared" si="187"/>
        <v>0</v>
      </c>
      <c r="GS41" s="127">
        <f t="shared" si="188"/>
        <v>0</v>
      </c>
      <c r="GT41" s="127">
        <f t="shared" si="189"/>
        <v>0</v>
      </c>
      <c r="GU41" s="127">
        <f t="shared" si="190"/>
        <v>0</v>
      </c>
      <c r="GV41" s="127">
        <f t="shared" si="191"/>
        <v>0</v>
      </c>
      <c r="GW41" s="127">
        <f t="shared" si="192"/>
        <v>0</v>
      </c>
      <c r="GX41" s="127">
        <f t="shared" si="193"/>
        <v>0</v>
      </c>
      <c r="GY41" s="127">
        <f t="shared" si="194"/>
        <v>0</v>
      </c>
      <c r="GZ41" s="127">
        <f t="shared" si="195"/>
        <v>0</v>
      </c>
      <c r="HA41" s="127">
        <f t="shared" si="196"/>
        <v>0</v>
      </c>
      <c r="HB41" s="127">
        <f t="shared" si="197"/>
        <v>0</v>
      </c>
      <c r="HC41" s="127">
        <f t="shared" si="198"/>
        <v>0</v>
      </c>
      <c r="HD41" s="127">
        <f t="shared" si="199"/>
        <v>0</v>
      </c>
      <c r="HE41" s="127">
        <f t="shared" si="200"/>
        <v>0</v>
      </c>
      <c r="HF41" s="127">
        <f t="shared" si="201"/>
        <v>0</v>
      </c>
      <c r="HG41" s="127">
        <f t="shared" si="202"/>
        <v>0</v>
      </c>
      <c r="HH41" s="127">
        <f t="shared" si="203"/>
        <v>0</v>
      </c>
      <c r="HI41" s="127">
        <f t="shared" si="204"/>
        <v>0</v>
      </c>
      <c r="HJ41" s="127">
        <f t="shared" si="205"/>
        <v>0</v>
      </c>
      <c r="HK41" s="127">
        <f t="shared" si="206"/>
        <v>0</v>
      </c>
      <c r="HL41" s="127">
        <f t="shared" si="207"/>
        <v>0</v>
      </c>
      <c r="HM41" s="127">
        <f t="shared" si="208"/>
        <v>0</v>
      </c>
      <c r="HN41" s="127">
        <f t="shared" si="209"/>
        <v>0</v>
      </c>
      <c r="HO41" s="127">
        <f t="shared" si="210"/>
        <v>0</v>
      </c>
      <c r="HP41" s="127">
        <f t="shared" si="211"/>
        <v>0</v>
      </c>
      <c r="HQ41" s="127">
        <f t="shared" si="212"/>
        <v>0</v>
      </c>
      <c r="HR41" s="127">
        <f t="shared" si="213"/>
        <v>0</v>
      </c>
      <c r="HS41" s="127">
        <f t="shared" si="214"/>
        <v>0</v>
      </c>
      <c r="HT41" s="127">
        <f t="shared" si="215"/>
        <v>0</v>
      </c>
      <c r="HU41" s="127">
        <f t="shared" si="216"/>
        <v>0</v>
      </c>
      <c r="HV41" s="127">
        <f t="shared" si="217"/>
        <v>0</v>
      </c>
      <c r="HW41" s="127">
        <f t="shared" si="218"/>
        <v>0</v>
      </c>
      <c r="HX41" s="127">
        <f t="shared" si="219"/>
        <v>0</v>
      </c>
      <c r="HY41" s="127">
        <f t="shared" si="220"/>
        <v>0</v>
      </c>
      <c r="HZ41" s="127">
        <f t="shared" si="221"/>
        <v>0</v>
      </c>
      <c r="IA41" s="127">
        <f t="shared" si="222"/>
        <v>0</v>
      </c>
      <c r="IB41" s="127">
        <f t="shared" si="223"/>
        <v>0</v>
      </c>
      <c r="IC41" s="127">
        <f t="shared" si="224"/>
        <v>0</v>
      </c>
      <c r="ID41" s="127">
        <f t="shared" si="225"/>
        <v>0</v>
      </c>
      <c r="IE41" s="127">
        <f t="shared" si="226"/>
        <v>0</v>
      </c>
      <c r="IF41" s="127">
        <f t="shared" si="227"/>
        <v>0</v>
      </c>
      <c r="IG41" s="127">
        <f t="shared" si="228"/>
        <v>0</v>
      </c>
      <c r="IH41" s="127">
        <f t="shared" si="229"/>
        <v>0</v>
      </c>
      <c r="II41" s="127">
        <f t="shared" si="230"/>
        <v>0</v>
      </c>
      <c r="IJ41" s="127">
        <f t="shared" si="231"/>
        <v>0</v>
      </c>
      <c r="IK41" s="127">
        <f t="shared" si="232"/>
        <v>0</v>
      </c>
      <c r="IL41" s="127">
        <f t="shared" si="233"/>
        <v>0</v>
      </c>
      <c r="IM41" s="127">
        <f t="shared" si="234"/>
        <v>0</v>
      </c>
      <c r="IN41" s="127">
        <f t="shared" si="235"/>
        <v>0</v>
      </c>
      <c r="IO41" s="127">
        <f t="shared" si="236"/>
        <v>0</v>
      </c>
      <c r="IP41" s="127">
        <f t="shared" si="237"/>
        <v>0</v>
      </c>
      <c r="IQ41" s="127">
        <f t="shared" si="238"/>
        <v>0</v>
      </c>
      <c r="IR41" s="127">
        <f t="shared" si="239"/>
        <v>0</v>
      </c>
      <c r="IS41" s="127">
        <f t="shared" si="240"/>
        <v>0</v>
      </c>
      <c r="IT41" s="127">
        <f t="shared" si="241"/>
        <v>0</v>
      </c>
      <c r="IU41" s="127">
        <f t="shared" si="242"/>
        <v>0</v>
      </c>
      <c r="IV41" s="1">
        <f>IFERROR(IF($BX41&gt;=1,SUMIFS(ARR!K$8:K$607,ARR!$I$8:$I$607,$BZ41),0),0)</f>
        <v>0</v>
      </c>
      <c r="IW41" s="1">
        <f>IFERROR(IF($BX41&gt;=1,SUMIFS(ARR!L$8:L$607,ARR!$I$8:$I$607,$BZ41),0),0)</f>
        <v>0</v>
      </c>
      <c r="IX41" s="1">
        <f>IFERROR(IF($BX41&gt;=1,SUMIFS(ARR!M$8:M$607,ARR!$I$8:$I$607,$BZ41),0),0)</f>
        <v>0</v>
      </c>
      <c r="IY41" s="1">
        <f>IFERROR(IF($BX41&gt;=1,SUMIFS(ARR!N$8:N$607,ARR!$I$8:$I$607,$BZ41),0),0)</f>
        <v>0</v>
      </c>
      <c r="IZ41" s="1">
        <f t="shared" si="243"/>
        <v>0</v>
      </c>
    </row>
    <row r="42" spans="1:260" ht="18" customHeight="1" x14ac:dyDescent="0.25">
      <c r="A42" s="1">
        <f>IFERROR(IF(BX42&gt;=1,VLOOKUP(EMP!Y40,EMP!$B$2:$E$3,4,0),0),0)</f>
        <v>0</v>
      </c>
      <c r="B42" s="1">
        <f>IFERROR(IF(BX42&gt;=1,VLOOKUP(EMP!Z40,EMP!$D$2:$E$3,2,0),0),0)</f>
        <v>0</v>
      </c>
      <c r="C42" s="1">
        <f>IFERROR(IF(BX42&gt;=1,VLOOKUP(EMP!AC40,EMP!$B$6:$C$17,2,0),0),0)</f>
        <v>0</v>
      </c>
      <c r="D42" s="1">
        <f>IFERROR(IF(BX42&gt;=1,VLOOKUP(EMP!AA40,EMP!$E$6:$M$29,9,0),0),0)</f>
        <v>0</v>
      </c>
      <c r="E42" s="1">
        <f>IFERROR(IF(BX42&gt;=1,(IF(EMP!AE40&gt;=1,VLOOKUP(EMP!AF40,EMP!$B$6:$C$17,2,0),0)),0),0)</f>
        <v>0</v>
      </c>
      <c r="F42" s="1">
        <f>IFERROR(IF(BX42&gt;=1,(IF(EMP!AG40=EMP!$F$3,(IF(EMP!AH40&gt;=1,EMP!AH40,0)),0)),0),0)</f>
        <v>0</v>
      </c>
      <c r="G42" s="1">
        <f>IFERROR(IF(BX42&gt;=1,(IF(EMP!AI40=EMP!$F$3,VLOOKUP(EMP!AJ40,EMP!$B$6:$C$17,2,0),0)),0),0)</f>
        <v>0</v>
      </c>
      <c r="H42" s="1">
        <f>IFERROR(IF(BX42&gt;=1,(IF(EMP!AK40=EMP!$F$3,EMP!#REF!,0)),0),0)</f>
        <v>0</v>
      </c>
      <c r="I42" s="1">
        <f>IFERROR(IF(BX42&gt;=1,(IF(EMP!AM40="YES",1,2)),0),0)</f>
        <v>0</v>
      </c>
      <c r="J42" s="1">
        <f>IFERROR(IF(BX42&gt;=1,(IF(I42=1,31,IF(I42=2,(IF(D42&gt;=5,VLOOKUP(EMP!AL40,EMP!$H$1:$K$5,4,0),IF(D42&gt;=1,31,0))),0))),0),0)</f>
        <v>0</v>
      </c>
      <c r="K42" s="1">
        <f>EMP!AB40</f>
        <v>0</v>
      </c>
      <c r="L42" s="1">
        <f>EMP!AD40</f>
        <v>0</v>
      </c>
      <c r="M42" s="1">
        <f>EMP!AE40</f>
        <v>0</v>
      </c>
      <c r="N42" s="1">
        <f t="shared" si="76"/>
        <v>0</v>
      </c>
      <c r="O42" s="1">
        <f t="shared" si="77"/>
        <v>0</v>
      </c>
      <c r="P42" s="1">
        <f t="shared" si="78"/>
        <v>0</v>
      </c>
      <c r="Q42" s="1">
        <f t="shared" si="79"/>
        <v>0</v>
      </c>
      <c r="R42" s="1">
        <f t="shared" si="80"/>
        <v>0</v>
      </c>
      <c r="S42" s="1">
        <f t="shared" si="81"/>
        <v>0</v>
      </c>
      <c r="T42" s="1">
        <f t="shared" si="82"/>
        <v>0</v>
      </c>
      <c r="U42" s="1">
        <f t="shared" si="83"/>
        <v>0</v>
      </c>
      <c r="V42" s="1">
        <f t="shared" si="84"/>
        <v>0</v>
      </c>
      <c r="W42" s="1">
        <f t="shared" si="85"/>
        <v>0</v>
      </c>
      <c r="X42" s="1">
        <f t="shared" si="86"/>
        <v>0</v>
      </c>
      <c r="Y42" s="1">
        <f t="shared" si="87"/>
        <v>0</v>
      </c>
      <c r="Z42" s="1">
        <f t="shared" si="88"/>
        <v>0</v>
      </c>
      <c r="AA42" s="1">
        <f t="shared" si="89"/>
        <v>0</v>
      </c>
      <c r="AB42" s="1">
        <f t="shared" si="90"/>
        <v>0</v>
      </c>
      <c r="AC42" s="1">
        <f t="shared" si="91"/>
        <v>0</v>
      </c>
      <c r="AD42" s="1">
        <f t="shared" si="92"/>
        <v>0</v>
      </c>
      <c r="AE42" s="1">
        <f t="shared" si="93"/>
        <v>0</v>
      </c>
      <c r="AF42" s="1">
        <f t="shared" si="94"/>
        <v>0</v>
      </c>
      <c r="AG42" s="1">
        <f t="shared" si="95"/>
        <v>0</v>
      </c>
      <c r="AH42" s="1">
        <f t="shared" si="96"/>
        <v>0</v>
      </c>
      <c r="AI42" s="1">
        <f t="shared" si="97"/>
        <v>0</v>
      </c>
      <c r="AJ42" s="1">
        <f t="shared" si="98"/>
        <v>0</v>
      </c>
      <c r="AK42" s="1">
        <f t="shared" si="99"/>
        <v>0</v>
      </c>
      <c r="AL42" s="1">
        <f t="shared" si="100"/>
        <v>0</v>
      </c>
      <c r="AM42" s="1">
        <f t="shared" si="101"/>
        <v>0</v>
      </c>
      <c r="AN42" s="1">
        <f t="shared" si="102"/>
        <v>0</v>
      </c>
      <c r="AO42" s="1">
        <f t="shared" si="103"/>
        <v>0</v>
      </c>
      <c r="AP42" s="1">
        <f t="shared" si="104"/>
        <v>0</v>
      </c>
      <c r="AQ42" s="1">
        <f t="shared" si="105"/>
        <v>0</v>
      </c>
      <c r="AR42" s="1">
        <f t="shared" si="106"/>
        <v>0</v>
      </c>
      <c r="AS42" s="1">
        <f t="shared" si="107"/>
        <v>0</v>
      </c>
      <c r="AT42" s="1">
        <f t="shared" si="108"/>
        <v>0</v>
      </c>
      <c r="AU42" s="1">
        <f t="shared" si="109"/>
        <v>0</v>
      </c>
      <c r="AV42" s="1">
        <f t="shared" si="110"/>
        <v>0</v>
      </c>
      <c r="AW42" s="1">
        <f t="shared" si="111"/>
        <v>0</v>
      </c>
      <c r="AX42" s="1">
        <f>LARGE($O$8:P42,1)</f>
        <v>0</v>
      </c>
      <c r="AY42" s="1">
        <f>LARGE($O$8:Q42,1)</f>
        <v>0</v>
      </c>
      <c r="AZ42" s="1">
        <f>LARGE($O$8:R42,1)</f>
        <v>0</v>
      </c>
      <c r="BA42" s="1">
        <f>LARGE($O$8:S42,1)</f>
        <v>0</v>
      </c>
      <c r="BB42" s="1">
        <f>LARGE($O$8:T42,1)</f>
        <v>0</v>
      </c>
      <c r="BC42" s="1">
        <f>LARGE($O$8:U42,1)</f>
        <v>0</v>
      </c>
      <c r="BD42" s="1">
        <f>LARGE($O$8:V42,1)</f>
        <v>0</v>
      </c>
      <c r="BE42" s="1">
        <f>LARGE($O$8:W42,1)</f>
        <v>0</v>
      </c>
      <c r="BF42" s="1">
        <f>LARGE($O$8:X42,1)</f>
        <v>0</v>
      </c>
      <c r="BG42" s="1">
        <f>LARGE($O$8:Y42,1)</f>
        <v>0</v>
      </c>
      <c r="BH42" s="1">
        <f>IFERROR(IF(BX42&gt;=1,(IF(EMP!AM40="YES",1,2)),0),0)</f>
        <v>0</v>
      </c>
      <c r="BI42" s="1">
        <f>IFERROR(IF(BX42&gt;=1,(IF(BH42=1,1,IF(BH42=2,VLOOKUP(EMP!AL40,EMP!$H$2:$K$4,4,0),0))),0),0)</f>
        <v>0</v>
      </c>
      <c r="BJ42" s="1">
        <f>IFERROR(IF(BX42&gt;=1,VLOOKUP(EMP!AL40,EMP!$H$1:$K$5,2,0),0),0)</f>
        <v>0</v>
      </c>
      <c r="BK42" s="1">
        <f>IFERROR(IF(BX42&gt;=1,VLOOKUP(EMP!AL40,EMP!$H$1:$K$5,3,0),0),0)</f>
        <v>0</v>
      </c>
      <c r="BX42" s="165">
        <f>EMP!O40</f>
        <v>0</v>
      </c>
      <c r="BY42" s="166">
        <f>EMP!P40</f>
        <v>0</v>
      </c>
      <c r="BZ42" s="165">
        <f>EMP!Q40</f>
        <v>0</v>
      </c>
      <c r="CA42" s="185">
        <f t="shared" si="112"/>
        <v>0</v>
      </c>
      <c r="CB42" s="185">
        <f t="shared" si="113"/>
        <v>0</v>
      </c>
      <c r="CC42" s="185">
        <f t="shared" si="114"/>
        <v>0</v>
      </c>
      <c r="CD42" s="185">
        <f t="shared" si="115"/>
        <v>0</v>
      </c>
      <c r="CE42" s="185">
        <f t="shared" si="116"/>
        <v>0</v>
      </c>
      <c r="CF42" s="185">
        <f t="shared" si="117"/>
        <v>0</v>
      </c>
      <c r="CG42" s="185">
        <f t="shared" si="118"/>
        <v>0</v>
      </c>
      <c r="CH42" s="185">
        <f t="shared" si="119"/>
        <v>0</v>
      </c>
      <c r="CI42" s="185">
        <f t="shared" si="120"/>
        <v>0</v>
      </c>
      <c r="CJ42" s="185">
        <f t="shared" si="121"/>
        <v>0</v>
      </c>
      <c r="CK42" s="185">
        <f t="shared" si="122"/>
        <v>0</v>
      </c>
      <c r="CL42" s="185">
        <f t="shared" si="123"/>
        <v>0</v>
      </c>
      <c r="CM42" s="193"/>
      <c r="CN42" s="193"/>
      <c r="CO42" s="193"/>
      <c r="CP42" s="193"/>
      <c r="CQ42" s="193"/>
      <c r="CR42" s="193"/>
      <c r="CS42" s="193"/>
      <c r="CT42" s="193"/>
      <c r="CU42" s="193"/>
      <c r="CV42" s="193"/>
      <c r="CW42" s="193"/>
      <c r="CX42" s="193"/>
      <c r="CY42" s="112">
        <f t="shared" si="124"/>
        <v>0</v>
      </c>
      <c r="CZ42" s="112">
        <f t="shared" si="125"/>
        <v>0</v>
      </c>
      <c r="DA42" s="112">
        <f t="shared" si="126"/>
        <v>0</v>
      </c>
      <c r="DB42" s="112">
        <f t="shared" si="127"/>
        <v>0</v>
      </c>
      <c r="DC42" s="112">
        <f t="shared" si="128"/>
        <v>0</v>
      </c>
      <c r="DD42" s="112">
        <f t="shared" si="129"/>
        <v>0</v>
      </c>
      <c r="DE42" s="112">
        <f t="shared" si="130"/>
        <v>0</v>
      </c>
      <c r="DF42" s="112">
        <f t="shared" si="131"/>
        <v>0</v>
      </c>
      <c r="DG42" s="112">
        <f t="shared" si="132"/>
        <v>0</v>
      </c>
      <c r="DH42" s="112">
        <f t="shared" si="133"/>
        <v>0</v>
      </c>
      <c r="DI42" s="112">
        <f t="shared" si="134"/>
        <v>0</v>
      </c>
      <c r="DJ42" s="112">
        <f t="shared" si="135"/>
        <v>0</v>
      </c>
      <c r="DK42" s="194"/>
      <c r="DL42" s="194"/>
      <c r="DM42" s="194"/>
      <c r="DN42" s="194"/>
      <c r="DO42" s="194"/>
      <c r="DP42" s="194"/>
      <c r="DQ42" s="194"/>
      <c r="DR42" s="194"/>
      <c r="DS42" s="194"/>
      <c r="DT42" s="194"/>
      <c r="DU42" s="194"/>
      <c r="DV42" s="194"/>
      <c r="DW42" s="112">
        <f t="shared" si="136"/>
        <v>0</v>
      </c>
      <c r="DX42" s="112">
        <f t="shared" si="137"/>
        <v>0</v>
      </c>
      <c r="DY42" s="112">
        <f t="shared" si="138"/>
        <v>0</v>
      </c>
      <c r="DZ42" s="112">
        <f t="shared" si="139"/>
        <v>0</v>
      </c>
      <c r="EA42" s="112">
        <f t="shared" si="140"/>
        <v>0</v>
      </c>
      <c r="EB42" s="112">
        <f t="shared" si="141"/>
        <v>0</v>
      </c>
      <c r="EC42" s="112">
        <f t="shared" si="142"/>
        <v>0</v>
      </c>
      <c r="ED42" s="112">
        <f t="shared" si="143"/>
        <v>0</v>
      </c>
      <c r="EE42" s="112">
        <f t="shared" si="144"/>
        <v>0</v>
      </c>
      <c r="EF42" s="112">
        <f t="shared" si="145"/>
        <v>0</v>
      </c>
      <c r="EG42" s="112">
        <f t="shared" si="146"/>
        <v>0</v>
      </c>
      <c r="EH42" s="112">
        <f t="shared" si="147"/>
        <v>0</v>
      </c>
      <c r="EI42" s="195"/>
      <c r="EJ42" s="195"/>
      <c r="EK42" s="195"/>
      <c r="EL42" s="195"/>
      <c r="EM42" s="195"/>
      <c r="EN42" s="195"/>
      <c r="EO42" s="195"/>
      <c r="EP42" s="195"/>
      <c r="EQ42" s="195"/>
      <c r="ER42" s="195"/>
      <c r="ES42" s="195"/>
      <c r="ET42" s="195"/>
      <c r="EU42" s="196"/>
      <c r="EV42" s="196">
        <f t="shared" si="148"/>
        <v>0</v>
      </c>
      <c r="EW42" s="196">
        <f t="shared" si="149"/>
        <v>0</v>
      </c>
      <c r="EX42" s="196">
        <f t="shared" si="150"/>
        <v>0</v>
      </c>
      <c r="EY42" s="196">
        <f t="shared" si="151"/>
        <v>0</v>
      </c>
      <c r="EZ42" s="196">
        <f t="shared" si="152"/>
        <v>0</v>
      </c>
      <c r="FA42" s="196">
        <f t="shared" si="153"/>
        <v>0</v>
      </c>
      <c r="FB42" s="196">
        <f t="shared" si="154"/>
        <v>0</v>
      </c>
      <c r="FC42" s="196">
        <f t="shared" si="155"/>
        <v>0</v>
      </c>
      <c r="FD42" s="196">
        <f t="shared" si="156"/>
        <v>0</v>
      </c>
      <c r="FE42" s="196">
        <f t="shared" si="157"/>
        <v>0</v>
      </c>
      <c r="FF42" s="196">
        <f t="shared" si="158"/>
        <v>0</v>
      </c>
      <c r="FG42" s="197"/>
      <c r="FH42" s="197">
        <f t="shared" si="159"/>
        <v>0</v>
      </c>
      <c r="FI42" s="197">
        <f t="shared" si="160"/>
        <v>0</v>
      </c>
      <c r="FJ42" s="197">
        <f t="shared" si="161"/>
        <v>0</v>
      </c>
      <c r="FK42" s="197">
        <f t="shared" si="162"/>
        <v>0</v>
      </c>
      <c r="FL42" s="197">
        <f t="shared" si="163"/>
        <v>0</v>
      </c>
      <c r="FM42" s="197">
        <f t="shared" si="164"/>
        <v>0</v>
      </c>
      <c r="FN42" s="197">
        <f t="shared" si="165"/>
        <v>0</v>
      </c>
      <c r="FO42" s="197">
        <f t="shared" si="166"/>
        <v>0</v>
      </c>
      <c r="FP42" s="197">
        <f t="shared" si="167"/>
        <v>0</v>
      </c>
      <c r="FQ42" s="197">
        <f t="shared" si="168"/>
        <v>0</v>
      </c>
      <c r="FR42" s="197">
        <f t="shared" si="169"/>
        <v>0</v>
      </c>
      <c r="FS42" s="195"/>
      <c r="FT42" s="195"/>
      <c r="FU42" s="198"/>
      <c r="FV42" s="198"/>
      <c r="FW42" s="199"/>
      <c r="FX42" s="199"/>
      <c r="FY42" s="196"/>
      <c r="FZ42" s="196"/>
      <c r="GA42" s="127">
        <f t="shared" si="170"/>
        <v>0</v>
      </c>
      <c r="GB42" s="127">
        <f t="shared" si="171"/>
        <v>0</v>
      </c>
      <c r="GC42" s="127">
        <f t="shared" si="172"/>
        <v>0</v>
      </c>
      <c r="GD42" s="127">
        <f t="shared" si="173"/>
        <v>0</v>
      </c>
      <c r="GE42" s="127">
        <f t="shared" si="174"/>
        <v>0</v>
      </c>
      <c r="GF42" s="127">
        <f t="shared" si="175"/>
        <v>0</v>
      </c>
      <c r="GG42" s="127">
        <f t="shared" si="176"/>
        <v>0</v>
      </c>
      <c r="GH42" s="127">
        <f t="shared" si="177"/>
        <v>0</v>
      </c>
      <c r="GI42" s="127">
        <f t="shared" si="178"/>
        <v>0</v>
      </c>
      <c r="GJ42" s="127">
        <f t="shared" si="179"/>
        <v>0</v>
      </c>
      <c r="GK42" s="127">
        <f t="shared" si="180"/>
        <v>0</v>
      </c>
      <c r="GL42" s="127">
        <f t="shared" si="181"/>
        <v>0</v>
      </c>
      <c r="GM42" s="127">
        <f t="shared" si="182"/>
        <v>0</v>
      </c>
      <c r="GN42" s="127">
        <f t="shared" si="183"/>
        <v>0</v>
      </c>
      <c r="GO42" s="127">
        <f t="shared" si="184"/>
        <v>0</v>
      </c>
      <c r="GP42" s="127">
        <f t="shared" si="185"/>
        <v>0</v>
      </c>
      <c r="GQ42" s="127">
        <f t="shared" si="186"/>
        <v>0</v>
      </c>
      <c r="GR42" s="127">
        <f t="shared" si="187"/>
        <v>0</v>
      </c>
      <c r="GS42" s="127">
        <f t="shared" si="188"/>
        <v>0</v>
      </c>
      <c r="GT42" s="127">
        <f t="shared" si="189"/>
        <v>0</v>
      </c>
      <c r="GU42" s="127">
        <f t="shared" si="190"/>
        <v>0</v>
      </c>
      <c r="GV42" s="127">
        <f t="shared" si="191"/>
        <v>0</v>
      </c>
      <c r="GW42" s="127">
        <f t="shared" si="192"/>
        <v>0</v>
      </c>
      <c r="GX42" s="127">
        <f t="shared" si="193"/>
        <v>0</v>
      </c>
      <c r="GY42" s="127">
        <f t="shared" si="194"/>
        <v>0</v>
      </c>
      <c r="GZ42" s="127">
        <f t="shared" si="195"/>
        <v>0</v>
      </c>
      <c r="HA42" s="127">
        <f t="shared" si="196"/>
        <v>0</v>
      </c>
      <c r="HB42" s="127">
        <f t="shared" si="197"/>
        <v>0</v>
      </c>
      <c r="HC42" s="127">
        <f t="shared" si="198"/>
        <v>0</v>
      </c>
      <c r="HD42" s="127">
        <f t="shared" si="199"/>
        <v>0</v>
      </c>
      <c r="HE42" s="127">
        <f t="shared" si="200"/>
        <v>0</v>
      </c>
      <c r="HF42" s="127">
        <f t="shared" si="201"/>
        <v>0</v>
      </c>
      <c r="HG42" s="127">
        <f t="shared" si="202"/>
        <v>0</v>
      </c>
      <c r="HH42" s="127">
        <f t="shared" si="203"/>
        <v>0</v>
      </c>
      <c r="HI42" s="127">
        <f t="shared" si="204"/>
        <v>0</v>
      </c>
      <c r="HJ42" s="127">
        <f t="shared" si="205"/>
        <v>0</v>
      </c>
      <c r="HK42" s="127">
        <f t="shared" si="206"/>
        <v>0</v>
      </c>
      <c r="HL42" s="127">
        <f t="shared" si="207"/>
        <v>0</v>
      </c>
      <c r="HM42" s="127">
        <f t="shared" si="208"/>
        <v>0</v>
      </c>
      <c r="HN42" s="127">
        <f t="shared" si="209"/>
        <v>0</v>
      </c>
      <c r="HO42" s="127">
        <f t="shared" si="210"/>
        <v>0</v>
      </c>
      <c r="HP42" s="127">
        <f t="shared" si="211"/>
        <v>0</v>
      </c>
      <c r="HQ42" s="127">
        <f t="shared" si="212"/>
        <v>0</v>
      </c>
      <c r="HR42" s="127">
        <f t="shared" si="213"/>
        <v>0</v>
      </c>
      <c r="HS42" s="127">
        <f t="shared" si="214"/>
        <v>0</v>
      </c>
      <c r="HT42" s="127">
        <f t="shared" si="215"/>
        <v>0</v>
      </c>
      <c r="HU42" s="127">
        <f t="shared" si="216"/>
        <v>0</v>
      </c>
      <c r="HV42" s="127">
        <f t="shared" si="217"/>
        <v>0</v>
      </c>
      <c r="HW42" s="127">
        <f t="shared" si="218"/>
        <v>0</v>
      </c>
      <c r="HX42" s="127">
        <f t="shared" si="219"/>
        <v>0</v>
      </c>
      <c r="HY42" s="127">
        <f t="shared" si="220"/>
        <v>0</v>
      </c>
      <c r="HZ42" s="127">
        <f t="shared" si="221"/>
        <v>0</v>
      </c>
      <c r="IA42" s="127">
        <f t="shared" si="222"/>
        <v>0</v>
      </c>
      <c r="IB42" s="127">
        <f t="shared" si="223"/>
        <v>0</v>
      </c>
      <c r="IC42" s="127">
        <f t="shared" si="224"/>
        <v>0</v>
      </c>
      <c r="ID42" s="127">
        <f t="shared" si="225"/>
        <v>0</v>
      </c>
      <c r="IE42" s="127">
        <f t="shared" si="226"/>
        <v>0</v>
      </c>
      <c r="IF42" s="127">
        <f t="shared" si="227"/>
        <v>0</v>
      </c>
      <c r="IG42" s="127">
        <f t="shared" si="228"/>
        <v>0</v>
      </c>
      <c r="IH42" s="127">
        <f t="shared" si="229"/>
        <v>0</v>
      </c>
      <c r="II42" s="127">
        <f t="shared" si="230"/>
        <v>0</v>
      </c>
      <c r="IJ42" s="127">
        <f t="shared" si="231"/>
        <v>0</v>
      </c>
      <c r="IK42" s="127">
        <f t="shared" si="232"/>
        <v>0</v>
      </c>
      <c r="IL42" s="127">
        <f t="shared" si="233"/>
        <v>0</v>
      </c>
      <c r="IM42" s="127">
        <f t="shared" si="234"/>
        <v>0</v>
      </c>
      <c r="IN42" s="127">
        <f t="shared" si="235"/>
        <v>0</v>
      </c>
      <c r="IO42" s="127">
        <f t="shared" si="236"/>
        <v>0</v>
      </c>
      <c r="IP42" s="127">
        <f t="shared" si="237"/>
        <v>0</v>
      </c>
      <c r="IQ42" s="127">
        <f t="shared" si="238"/>
        <v>0</v>
      </c>
      <c r="IR42" s="127">
        <f t="shared" si="239"/>
        <v>0</v>
      </c>
      <c r="IS42" s="127">
        <f t="shared" si="240"/>
        <v>0</v>
      </c>
      <c r="IT42" s="127">
        <f t="shared" si="241"/>
        <v>0</v>
      </c>
      <c r="IU42" s="127">
        <f t="shared" si="242"/>
        <v>0</v>
      </c>
      <c r="IV42" s="1">
        <f>IFERROR(IF($BX42&gt;=1,SUMIFS(ARR!K$8:K$607,ARR!$I$8:$I$607,$BZ42),0),0)</f>
        <v>0</v>
      </c>
      <c r="IW42" s="1">
        <f>IFERROR(IF($BX42&gt;=1,SUMIFS(ARR!L$8:L$607,ARR!$I$8:$I$607,$BZ42),0),0)</f>
        <v>0</v>
      </c>
      <c r="IX42" s="1">
        <f>IFERROR(IF($BX42&gt;=1,SUMIFS(ARR!M$8:M$607,ARR!$I$8:$I$607,$BZ42),0),0)</f>
        <v>0</v>
      </c>
      <c r="IY42" s="1">
        <f>IFERROR(IF($BX42&gt;=1,SUMIFS(ARR!N$8:N$607,ARR!$I$8:$I$607,$BZ42),0),0)</f>
        <v>0</v>
      </c>
      <c r="IZ42" s="1">
        <f t="shared" si="243"/>
        <v>0</v>
      </c>
    </row>
    <row r="43" spans="1:260" ht="18" customHeight="1" x14ac:dyDescent="0.25">
      <c r="A43" s="1">
        <f>IFERROR(IF(BX43&gt;=1,VLOOKUP(EMP!Y41,EMP!$B$2:$E$3,4,0),0),0)</f>
        <v>0</v>
      </c>
      <c r="B43" s="1">
        <f>IFERROR(IF(BX43&gt;=1,VLOOKUP(EMP!Z41,EMP!$D$2:$E$3,2,0),0),0)</f>
        <v>0</v>
      </c>
      <c r="C43" s="1">
        <f>IFERROR(IF(BX43&gt;=1,VLOOKUP(EMP!AC41,EMP!$B$6:$C$17,2,0),0),0)</f>
        <v>0</v>
      </c>
      <c r="D43" s="1">
        <f>IFERROR(IF(BX43&gt;=1,VLOOKUP(EMP!AA41,EMP!$E$6:$M$29,9,0),0),0)</f>
        <v>0</v>
      </c>
      <c r="E43" s="1">
        <f>IFERROR(IF(BX43&gt;=1,(IF(EMP!AE41&gt;=1,VLOOKUP(EMP!AF41,EMP!$B$6:$C$17,2,0),0)),0),0)</f>
        <v>0</v>
      </c>
      <c r="F43" s="1">
        <f>IFERROR(IF(BX43&gt;=1,(IF(EMP!AG41=EMP!$F$3,(IF(EMP!AH41&gt;=1,EMP!AH41,0)),0)),0),0)</f>
        <v>0</v>
      </c>
      <c r="G43" s="1">
        <f>IFERROR(IF(BX43&gt;=1,(IF(EMP!AI41=EMP!$F$3,VLOOKUP(EMP!AJ41,EMP!$B$6:$C$17,2,0),0)),0),0)</f>
        <v>0</v>
      </c>
      <c r="H43" s="1">
        <f>IFERROR(IF(BX43&gt;=1,(IF(EMP!AK41=EMP!$F$3,EMP!#REF!,0)),0),0)</f>
        <v>0</v>
      </c>
      <c r="I43" s="1">
        <f>IFERROR(IF(BX43&gt;=1,(IF(EMP!AM41="YES",1,2)),0),0)</f>
        <v>0</v>
      </c>
      <c r="J43" s="1">
        <f>IFERROR(IF(BX43&gt;=1,(IF(I43=1,31,IF(I43=2,(IF(D43&gt;=5,VLOOKUP(EMP!AL41,EMP!$H$1:$K$5,4,0),IF(D43&gt;=1,31,0))),0))),0),0)</f>
        <v>0</v>
      </c>
      <c r="K43" s="1">
        <f>EMP!AB41</f>
        <v>0</v>
      </c>
      <c r="L43" s="1">
        <f>EMP!AD41</f>
        <v>0</v>
      </c>
      <c r="M43" s="1">
        <f>EMP!AE41</f>
        <v>0</v>
      </c>
      <c r="N43" s="1">
        <f t="shared" si="76"/>
        <v>0</v>
      </c>
      <c r="O43" s="1">
        <f t="shared" si="77"/>
        <v>0</v>
      </c>
      <c r="P43" s="1">
        <f t="shared" si="78"/>
        <v>0</v>
      </c>
      <c r="Q43" s="1">
        <f t="shared" si="79"/>
        <v>0</v>
      </c>
      <c r="R43" s="1">
        <f t="shared" si="80"/>
        <v>0</v>
      </c>
      <c r="S43" s="1">
        <f t="shared" si="81"/>
        <v>0</v>
      </c>
      <c r="T43" s="1">
        <f t="shared" si="82"/>
        <v>0</v>
      </c>
      <c r="U43" s="1">
        <f t="shared" si="83"/>
        <v>0</v>
      </c>
      <c r="V43" s="1">
        <f t="shared" si="84"/>
        <v>0</v>
      </c>
      <c r="W43" s="1">
        <f t="shared" si="85"/>
        <v>0</v>
      </c>
      <c r="X43" s="1">
        <f t="shared" si="86"/>
        <v>0</v>
      </c>
      <c r="Y43" s="1">
        <f t="shared" si="87"/>
        <v>0</v>
      </c>
      <c r="Z43" s="1">
        <f t="shared" si="88"/>
        <v>0</v>
      </c>
      <c r="AA43" s="1">
        <f t="shared" si="89"/>
        <v>0</v>
      </c>
      <c r="AB43" s="1">
        <f t="shared" si="90"/>
        <v>0</v>
      </c>
      <c r="AC43" s="1">
        <f t="shared" si="91"/>
        <v>0</v>
      </c>
      <c r="AD43" s="1">
        <f t="shared" si="92"/>
        <v>0</v>
      </c>
      <c r="AE43" s="1">
        <f t="shared" si="93"/>
        <v>0</v>
      </c>
      <c r="AF43" s="1">
        <f t="shared" si="94"/>
        <v>0</v>
      </c>
      <c r="AG43" s="1">
        <f t="shared" si="95"/>
        <v>0</v>
      </c>
      <c r="AH43" s="1">
        <f t="shared" si="96"/>
        <v>0</v>
      </c>
      <c r="AI43" s="1">
        <f t="shared" si="97"/>
        <v>0</v>
      </c>
      <c r="AJ43" s="1">
        <f t="shared" si="98"/>
        <v>0</v>
      </c>
      <c r="AK43" s="1">
        <f t="shared" si="99"/>
        <v>0</v>
      </c>
      <c r="AL43" s="1">
        <f t="shared" si="100"/>
        <v>0</v>
      </c>
      <c r="AM43" s="1">
        <f t="shared" si="101"/>
        <v>0</v>
      </c>
      <c r="AN43" s="1">
        <f t="shared" si="102"/>
        <v>0</v>
      </c>
      <c r="AO43" s="1">
        <f t="shared" si="103"/>
        <v>0</v>
      </c>
      <c r="AP43" s="1">
        <f t="shared" si="104"/>
        <v>0</v>
      </c>
      <c r="AQ43" s="1">
        <f t="shared" si="105"/>
        <v>0</v>
      </c>
      <c r="AR43" s="1">
        <f t="shared" si="106"/>
        <v>0</v>
      </c>
      <c r="AS43" s="1">
        <f t="shared" si="107"/>
        <v>0</v>
      </c>
      <c r="AT43" s="1">
        <f t="shared" si="108"/>
        <v>0</v>
      </c>
      <c r="AU43" s="1">
        <f t="shared" si="109"/>
        <v>0</v>
      </c>
      <c r="AV43" s="1">
        <f t="shared" si="110"/>
        <v>0</v>
      </c>
      <c r="AW43" s="1">
        <f t="shared" si="111"/>
        <v>0</v>
      </c>
      <c r="AX43" s="1">
        <f>LARGE($O$8:P43,1)</f>
        <v>0</v>
      </c>
      <c r="AY43" s="1">
        <f>LARGE($O$8:Q43,1)</f>
        <v>0</v>
      </c>
      <c r="AZ43" s="1">
        <f>LARGE($O$8:R43,1)</f>
        <v>0</v>
      </c>
      <c r="BA43" s="1">
        <f>LARGE($O$8:S43,1)</f>
        <v>0</v>
      </c>
      <c r="BB43" s="1">
        <f>LARGE($O$8:T43,1)</f>
        <v>0</v>
      </c>
      <c r="BC43" s="1">
        <f>LARGE($O$8:U43,1)</f>
        <v>0</v>
      </c>
      <c r="BD43" s="1">
        <f>LARGE($O$8:V43,1)</f>
        <v>0</v>
      </c>
      <c r="BE43" s="1">
        <f>LARGE($O$8:W43,1)</f>
        <v>0</v>
      </c>
      <c r="BF43" s="1">
        <f>LARGE($O$8:X43,1)</f>
        <v>0</v>
      </c>
      <c r="BG43" s="1">
        <f>LARGE($O$8:Y43,1)</f>
        <v>0</v>
      </c>
      <c r="BH43" s="1">
        <f>IFERROR(IF(BX43&gt;=1,(IF(EMP!AM41="YES",1,2)),0),0)</f>
        <v>0</v>
      </c>
      <c r="BI43" s="1">
        <f>IFERROR(IF(BX43&gt;=1,(IF(BH43=1,1,IF(BH43=2,VLOOKUP(EMP!AL41,EMP!$H$2:$K$4,4,0),0))),0),0)</f>
        <v>0</v>
      </c>
      <c r="BJ43" s="1">
        <f>IFERROR(IF(BX43&gt;=1,VLOOKUP(EMP!AL41,EMP!$H$1:$K$5,2,0),0),0)</f>
        <v>0</v>
      </c>
      <c r="BK43" s="1">
        <f>IFERROR(IF(BX43&gt;=1,VLOOKUP(EMP!AL41,EMP!$H$1:$K$5,3,0),0),0)</f>
        <v>0</v>
      </c>
      <c r="BX43" s="165">
        <f>EMP!O41</f>
        <v>0</v>
      </c>
      <c r="BY43" s="166">
        <f>EMP!P41</f>
        <v>0</v>
      </c>
      <c r="BZ43" s="165">
        <f>EMP!Q41</f>
        <v>0</v>
      </c>
      <c r="CA43" s="185">
        <f t="shared" si="112"/>
        <v>0</v>
      </c>
      <c r="CB43" s="185">
        <f t="shared" si="113"/>
        <v>0</v>
      </c>
      <c r="CC43" s="185">
        <f t="shared" si="114"/>
        <v>0</v>
      </c>
      <c r="CD43" s="185">
        <f t="shared" si="115"/>
        <v>0</v>
      </c>
      <c r="CE43" s="185">
        <f t="shared" si="116"/>
        <v>0</v>
      </c>
      <c r="CF43" s="185">
        <f t="shared" si="117"/>
        <v>0</v>
      </c>
      <c r="CG43" s="185">
        <f t="shared" si="118"/>
        <v>0</v>
      </c>
      <c r="CH43" s="185">
        <f t="shared" si="119"/>
        <v>0</v>
      </c>
      <c r="CI43" s="185">
        <f t="shared" si="120"/>
        <v>0</v>
      </c>
      <c r="CJ43" s="185">
        <f t="shared" si="121"/>
        <v>0</v>
      </c>
      <c r="CK43" s="185">
        <f t="shared" si="122"/>
        <v>0</v>
      </c>
      <c r="CL43" s="185">
        <f t="shared" si="123"/>
        <v>0</v>
      </c>
      <c r="CM43" s="193"/>
      <c r="CN43" s="193"/>
      <c r="CO43" s="193"/>
      <c r="CP43" s="193"/>
      <c r="CQ43" s="193"/>
      <c r="CR43" s="193"/>
      <c r="CS43" s="193"/>
      <c r="CT43" s="193"/>
      <c r="CU43" s="193"/>
      <c r="CV43" s="193"/>
      <c r="CW43" s="193"/>
      <c r="CX43" s="193"/>
      <c r="CY43" s="112">
        <f t="shared" si="124"/>
        <v>0</v>
      </c>
      <c r="CZ43" s="112">
        <f t="shared" si="125"/>
        <v>0</v>
      </c>
      <c r="DA43" s="112">
        <f t="shared" si="126"/>
        <v>0</v>
      </c>
      <c r="DB43" s="112">
        <f t="shared" si="127"/>
        <v>0</v>
      </c>
      <c r="DC43" s="112">
        <f t="shared" si="128"/>
        <v>0</v>
      </c>
      <c r="DD43" s="112">
        <f t="shared" si="129"/>
        <v>0</v>
      </c>
      <c r="DE43" s="112">
        <f t="shared" si="130"/>
        <v>0</v>
      </c>
      <c r="DF43" s="112">
        <f t="shared" si="131"/>
        <v>0</v>
      </c>
      <c r="DG43" s="112">
        <f t="shared" si="132"/>
        <v>0</v>
      </c>
      <c r="DH43" s="112">
        <f t="shared" si="133"/>
        <v>0</v>
      </c>
      <c r="DI43" s="112">
        <f t="shared" si="134"/>
        <v>0</v>
      </c>
      <c r="DJ43" s="112">
        <f t="shared" si="135"/>
        <v>0</v>
      </c>
      <c r="DK43" s="194"/>
      <c r="DL43" s="194"/>
      <c r="DM43" s="194"/>
      <c r="DN43" s="194"/>
      <c r="DO43" s="194"/>
      <c r="DP43" s="194"/>
      <c r="DQ43" s="194"/>
      <c r="DR43" s="194"/>
      <c r="DS43" s="194"/>
      <c r="DT43" s="194"/>
      <c r="DU43" s="194"/>
      <c r="DV43" s="194"/>
      <c r="DW43" s="112">
        <f t="shared" si="136"/>
        <v>0</v>
      </c>
      <c r="DX43" s="112">
        <f t="shared" si="137"/>
        <v>0</v>
      </c>
      <c r="DY43" s="112">
        <f t="shared" si="138"/>
        <v>0</v>
      </c>
      <c r="DZ43" s="112">
        <f t="shared" si="139"/>
        <v>0</v>
      </c>
      <c r="EA43" s="112">
        <f t="shared" si="140"/>
        <v>0</v>
      </c>
      <c r="EB43" s="112">
        <f t="shared" si="141"/>
        <v>0</v>
      </c>
      <c r="EC43" s="112">
        <f t="shared" si="142"/>
        <v>0</v>
      </c>
      <c r="ED43" s="112">
        <f t="shared" si="143"/>
        <v>0</v>
      </c>
      <c r="EE43" s="112">
        <f t="shared" si="144"/>
        <v>0</v>
      </c>
      <c r="EF43" s="112">
        <f t="shared" si="145"/>
        <v>0</v>
      </c>
      <c r="EG43" s="112">
        <f t="shared" si="146"/>
        <v>0</v>
      </c>
      <c r="EH43" s="112">
        <f t="shared" si="147"/>
        <v>0</v>
      </c>
      <c r="EI43" s="195"/>
      <c r="EJ43" s="195"/>
      <c r="EK43" s="195"/>
      <c r="EL43" s="195"/>
      <c r="EM43" s="195"/>
      <c r="EN43" s="195"/>
      <c r="EO43" s="195"/>
      <c r="EP43" s="195"/>
      <c r="EQ43" s="195"/>
      <c r="ER43" s="195"/>
      <c r="ES43" s="195"/>
      <c r="ET43" s="195"/>
      <c r="EU43" s="196"/>
      <c r="EV43" s="196">
        <f t="shared" si="148"/>
        <v>0</v>
      </c>
      <c r="EW43" s="196">
        <f t="shared" si="149"/>
        <v>0</v>
      </c>
      <c r="EX43" s="196">
        <f t="shared" si="150"/>
        <v>0</v>
      </c>
      <c r="EY43" s="196">
        <f t="shared" si="151"/>
        <v>0</v>
      </c>
      <c r="EZ43" s="196">
        <f t="shared" si="152"/>
        <v>0</v>
      </c>
      <c r="FA43" s="196">
        <f t="shared" si="153"/>
        <v>0</v>
      </c>
      <c r="FB43" s="196">
        <f t="shared" si="154"/>
        <v>0</v>
      </c>
      <c r="FC43" s="196">
        <f t="shared" si="155"/>
        <v>0</v>
      </c>
      <c r="FD43" s="196">
        <f t="shared" si="156"/>
        <v>0</v>
      </c>
      <c r="FE43" s="196">
        <f t="shared" si="157"/>
        <v>0</v>
      </c>
      <c r="FF43" s="196">
        <f t="shared" si="158"/>
        <v>0</v>
      </c>
      <c r="FG43" s="197"/>
      <c r="FH43" s="197">
        <f t="shared" si="159"/>
        <v>0</v>
      </c>
      <c r="FI43" s="197">
        <f t="shared" si="160"/>
        <v>0</v>
      </c>
      <c r="FJ43" s="197">
        <f t="shared" si="161"/>
        <v>0</v>
      </c>
      <c r="FK43" s="197">
        <f t="shared" si="162"/>
        <v>0</v>
      </c>
      <c r="FL43" s="197">
        <f t="shared" si="163"/>
        <v>0</v>
      </c>
      <c r="FM43" s="197">
        <f t="shared" si="164"/>
        <v>0</v>
      </c>
      <c r="FN43" s="197">
        <f t="shared" si="165"/>
        <v>0</v>
      </c>
      <c r="FO43" s="197">
        <f t="shared" si="166"/>
        <v>0</v>
      </c>
      <c r="FP43" s="197">
        <f t="shared" si="167"/>
        <v>0</v>
      </c>
      <c r="FQ43" s="197">
        <f t="shared" si="168"/>
        <v>0</v>
      </c>
      <c r="FR43" s="197">
        <f t="shared" si="169"/>
        <v>0</v>
      </c>
      <c r="FS43" s="195"/>
      <c r="FT43" s="195"/>
      <c r="FU43" s="198"/>
      <c r="FV43" s="198"/>
      <c r="FW43" s="199"/>
      <c r="FX43" s="199"/>
      <c r="FY43" s="196"/>
      <c r="FZ43" s="196"/>
      <c r="GA43" s="127">
        <f t="shared" si="170"/>
        <v>0</v>
      </c>
      <c r="GB43" s="127">
        <f t="shared" si="171"/>
        <v>0</v>
      </c>
      <c r="GC43" s="127">
        <f t="shared" si="172"/>
        <v>0</v>
      </c>
      <c r="GD43" s="127">
        <f t="shared" si="173"/>
        <v>0</v>
      </c>
      <c r="GE43" s="127">
        <f t="shared" si="174"/>
        <v>0</v>
      </c>
      <c r="GF43" s="127">
        <f t="shared" si="175"/>
        <v>0</v>
      </c>
      <c r="GG43" s="127">
        <f t="shared" si="176"/>
        <v>0</v>
      </c>
      <c r="GH43" s="127">
        <f t="shared" si="177"/>
        <v>0</v>
      </c>
      <c r="GI43" s="127">
        <f t="shared" si="178"/>
        <v>0</v>
      </c>
      <c r="GJ43" s="127">
        <f t="shared" si="179"/>
        <v>0</v>
      </c>
      <c r="GK43" s="127">
        <f t="shared" si="180"/>
        <v>0</v>
      </c>
      <c r="GL43" s="127">
        <f t="shared" si="181"/>
        <v>0</v>
      </c>
      <c r="GM43" s="127">
        <f t="shared" si="182"/>
        <v>0</v>
      </c>
      <c r="GN43" s="127">
        <f t="shared" si="183"/>
        <v>0</v>
      </c>
      <c r="GO43" s="127">
        <f t="shared" si="184"/>
        <v>0</v>
      </c>
      <c r="GP43" s="127">
        <f t="shared" si="185"/>
        <v>0</v>
      </c>
      <c r="GQ43" s="127">
        <f t="shared" si="186"/>
        <v>0</v>
      </c>
      <c r="GR43" s="127">
        <f t="shared" si="187"/>
        <v>0</v>
      </c>
      <c r="GS43" s="127">
        <f t="shared" si="188"/>
        <v>0</v>
      </c>
      <c r="GT43" s="127">
        <f t="shared" si="189"/>
        <v>0</v>
      </c>
      <c r="GU43" s="127">
        <f t="shared" si="190"/>
        <v>0</v>
      </c>
      <c r="GV43" s="127">
        <f t="shared" si="191"/>
        <v>0</v>
      </c>
      <c r="GW43" s="127">
        <f t="shared" si="192"/>
        <v>0</v>
      </c>
      <c r="GX43" s="127">
        <f t="shared" si="193"/>
        <v>0</v>
      </c>
      <c r="GY43" s="127">
        <f t="shared" si="194"/>
        <v>0</v>
      </c>
      <c r="GZ43" s="127">
        <f t="shared" si="195"/>
        <v>0</v>
      </c>
      <c r="HA43" s="127">
        <f t="shared" si="196"/>
        <v>0</v>
      </c>
      <c r="HB43" s="127">
        <f t="shared" si="197"/>
        <v>0</v>
      </c>
      <c r="HC43" s="127">
        <f t="shared" si="198"/>
        <v>0</v>
      </c>
      <c r="HD43" s="127">
        <f t="shared" si="199"/>
        <v>0</v>
      </c>
      <c r="HE43" s="127">
        <f t="shared" si="200"/>
        <v>0</v>
      </c>
      <c r="HF43" s="127">
        <f t="shared" si="201"/>
        <v>0</v>
      </c>
      <c r="HG43" s="127">
        <f t="shared" si="202"/>
        <v>0</v>
      </c>
      <c r="HH43" s="127">
        <f t="shared" si="203"/>
        <v>0</v>
      </c>
      <c r="HI43" s="127">
        <f t="shared" si="204"/>
        <v>0</v>
      </c>
      <c r="HJ43" s="127">
        <f t="shared" si="205"/>
        <v>0</v>
      </c>
      <c r="HK43" s="127">
        <f t="shared" si="206"/>
        <v>0</v>
      </c>
      <c r="HL43" s="127">
        <f t="shared" si="207"/>
        <v>0</v>
      </c>
      <c r="HM43" s="127">
        <f t="shared" si="208"/>
        <v>0</v>
      </c>
      <c r="HN43" s="127">
        <f t="shared" si="209"/>
        <v>0</v>
      </c>
      <c r="HO43" s="127">
        <f t="shared" si="210"/>
        <v>0</v>
      </c>
      <c r="HP43" s="127">
        <f t="shared" si="211"/>
        <v>0</v>
      </c>
      <c r="HQ43" s="127">
        <f t="shared" si="212"/>
        <v>0</v>
      </c>
      <c r="HR43" s="127">
        <f t="shared" si="213"/>
        <v>0</v>
      </c>
      <c r="HS43" s="127">
        <f t="shared" si="214"/>
        <v>0</v>
      </c>
      <c r="HT43" s="127">
        <f t="shared" si="215"/>
        <v>0</v>
      </c>
      <c r="HU43" s="127">
        <f t="shared" si="216"/>
        <v>0</v>
      </c>
      <c r="HV43" s="127">
        <f t="shared" si="217"/>
        <v>0</v>
      </c>
      <c r="HW43" s="127">
        <f t="shared" si="218"/>
        <v>0</v>
      </c>
      <c r="HX43" s="127">
        <f t="shared" si="219"/>
        <v>0</v>
      </c>
      <c r="HY43" s="127">
        <f t="shared" si="220"/>
        <v>0</v>
      </c>
      <c r="HZ43" s="127">
        <f t="shared" si="221"/>
        <v>0</v>
      </c>
      <c r="IA43" s="127">
        <f t="shared" si="222"/>
        <v>0</v>
      </c>
      <c r="IB43" s="127">
        <f t="shared" si="223"/>
        <v>0</v>
      </c>
      <c r="IC43" s="127">
        <f t="shared" si="224"/>
        <v>0</v>
      </c>
      <c r="ID43" s="127">
        <f t="shared" si="225"/>
        <v>0</v>
      </c>
      <c r="IE43" s="127">
        <f t="shared" si="226"/>
        <v>0</v>
      </c>
      <c r="IF43" s="127">
        <f t="shared" si="227"/>
        <v>0</v>
      </c>
      <c r="IG43" s="127">
        <f t="shared" si="228"/>
        <v>0</v>
      </c>
      <c r="IH43" s="127">
        <f t="shared" si="229"/>
        <v>0</v>
      </c>
      <c r="II43" s="127">
        <f t="shared" si="230"/>
        <v>0</v>
      </c>
      <c r="IJ43" s="127">
        <f t="shared" si="231"/>
        <v>0</v>
      </c>
      <c r="IK43" s="127">
        <f t="shared" si="232"/>
        <v>0</v>
      </c>
      <c r="IL43" s="127">
        <f t="shared" si="233"/>
        <v>0</v>
      </c>
      <c r="IM43" s="127">
        <f t="shared" si="234"/>
        <v>0</v>
      </c>
      <c r="IN43" s="127">
        <f t="shared" si="235"/>
        <v>0</v>
      </c>
      <c r="IO43" s="127">
        <f t="shared" si="236"/>
        <v>0</v>
      </c>
      <c r="IP43" s="127">
        <f t="shared" si="237"/>
        <v>0</v>
      </c>
      <c r="IQ43" s="127">
        <f t="shared" si="238"/>
        <v>0</v>
      </c>
      <c r="IR43" s="127">
        <f t="shared" si="239"/>
        <v>0</v>
      </c>
      <c r="IS43" s="127">
        <f t="shared" si="240"/>
        <v>0</v>
      </c>
      <c r="IT43" s="127">
        <f t="shared" si="241"/>
        <v>0</v>
      </c>
      <c r="IU43" s="127">
        <f t="shared" si="242"/>
        <v>0</v>
      </c>
      <c r="IV43" s="1">
        <f>IFERROR(IF($BX43&gt;=1,SUMIFS(ARR!K$8:K$607,ARR!$I$8:$I$607,$BZ43),0),0)</f>
        <v>0</v>
      </c>
      <c r="IW43" s="1">
        <f>IFERROR(IF($BX43&gt;=1,SUMIFS(ARR!L$8:L$607,ARR!$I$8:$I$607,$BZ43),0),0)</f>
        <v>0</v>
      </c>
      <c r="IX43" s="1">
        <f>IFERROR(IF($BX43&gt;=1,SUMIFS(ARR!M$8:M$607,ARR!$I$8:$I$607,$BZ43),0),0)</f>
        <v>0</v>
      </c>
      <c r="IY43" s="1">
        <f>IFERROR(IF($BX43&gt;=1,SUMIFS(ARR!N$8:N$607,ARR!$I$8:$I$607,$BZ43),0),0)</f>
        <v>0</v>
      </c>
      <c r="IZ43" s="1">
        <f t="shared" si="243"/>
        <v>0</v>
      </c>
    </row>
    <row r="44" spans="1:260" ht="18" customHeight="1" x14ac:dyDescent="0.25">
      <c r="A44" s="1">
        <f>IFERROR(IF(BX44&gt;=1,VLOOKUP(EMP!Y42,EMP!$B$2:$E$3,4,0),0),0)</f>
        <v>0</v>
      </c>
      <c r="B44" s="1">
        <f>IFERROR(IF(BX44&gt;=1,VLOOKUP(EMP!Z42,EMP!$D$2:$E$3,2,0),0),0)</f>
        <v>0</v>
      </c>
      <c r="C44" s="1">
        <f>IFERROR(IF(BX44&gt;=1,VLOOKUP(EMP!AC42,EMP!$B$6:$C$17,2,0),0),0)</f>
        <v>0</v>
      </c>
      <c r="D44" s="1">
        <f>IFERROR(IF(BX44&gt;=1,VLOOKUP(EMP!AA42,EMP!$E$6:$M$29,9,0),0),0)</f>
        <v>0</v>
      </c>
      <c r="E44" s="1">
        <f>IFERROR(IF(BX44&gt;=1,(IF(EMP!AE42&gt;=1,VLOOKUP(EMP!AF42,EMP!$B$6:$C$17,2,0),0)),0),0)</f>
        <v>0</v>
      </c>
      <c r="F44" s="1">
        <f>IFERROR(IF(BX44&gt;=1,(IF(EMP!AG42=EMP!$F$3,(IF(EMP!AH42&gt;=1,EMP!AH42,0)),0)),0),0)</f>
        <v>0</v>
      </c>
      <c r="G44" s="1">
        <f>IFERROR(IF(BX44&gt;=1,(IF(EMP!AI42=EMP!$F$3,VLOOKUP(EMP!AJ42,EMP!$B$6:$C$17,2,0),0)),0),0)</f>
        <v>0</v>
      </c>
      <c r="H44" s="1">
        <f>IFERROR(IF(BX44&gt;=1,(IF(EMP!AK42=EMP!$F$3,EMP!#REF!,0)),0),0)</f>
        <v>0</v>
      </c>
      <c r="I44" s="1">
        <f>IFERROR(IF(BX44&gt;=1,(IF(EMP!AM42="YES",1,2)),0),0)</f>
        <v>0</v>
      </c>
      <c r="J44" s="1">
        <f>IFERROR(IF(BX44&gt;=1,(IF(I44=1,31,IF(I44=2,(IF(D44&gt;=5,VLOOKUP(EMP!AL42,EMP!$H$1:$K$5,4,0),IF(D44&gt;=1,31,0))),0))),0),0)</f>
        <v>0</v>
      </c>
      <c r="K44" s="1">
        <f>EMP!AB42</f>
        <v>0</v>
      </c>
      <c r="L44" s="1">
        <f>EMP!AD42</f>
        <v>0</v>
      </c>
      <c r="M44" s="1">
        <f>EMP!AE42</f>
        <v>0</v>
      </c>
      <c r="N44" s="1">
        <f t="shared" si="76"/>
        <v>0</v>
      </c>
      <c r="O44" s="1">
        <f t="shared" si="77"/>
        <v>0</v>
      </c>
      <c r="P44" s="1">
        <f t="shared" si="78"/>
        <v>0</v>
      </c>
      <c r="Q44" s="1">
        <f t="shared" si="79"/>
        <v>0</v>
      </c>
      <c r="R44" s="1">
        <f t="shared" si="80"/>
        <v>0</v>
      </c>
      <c r="S44" s="1">
        <f t="shared" si="81"/>
        <v>0</v>
      </c>
      <c r="T44" s="1">
        <f t="shared" si="82"/>
        <v>0</v>
      </c>
      <c r="U44" s="1">
        <f t="shared" si="83"/>
        <v>0</v>
      </c>
      <c r="V44" s="1">
        <f t="shared" si="84"/>
        <v>0</v>
      </c>
      <c r="W44" s="1">
        <f t="shared" si="85"/>
        <v>0</v>
      </c>
      <c r="X44" s="1">
        <f t="shared" si="86"/>
        <v>0</v>
      </c>
      <c r="Y44" s="1">
        <f t="shared" si="87"/>
        <v>0</v>
      </c>
      <c r="Z44" s="1">
        <f t="shared" si="88"/>
        <v>0</v>
      </c>
      <c r="AA44" s="1">
        <f t="shared" si="89"/>
        <v>0</v>
      </c>
      <c r="AB44" s="1">
        <f t="shared" si="90"/>
        <v>0</v>
      </c>
      <c r="AC44" s="1">
        <f t="shared" si="91"/>
        <v>0</v>
      </c>
      <c r="AD44" s="1">
        <f t="shared" si="92"/>
        <v>0</v>
      </c>
      <c r="AE44" s="1">
        <f t="shared" si="93"/>
        <v>0</v>
      </c>
      <c r="AF44" s="1">
        <f t="shared" si="94"/>
        <v>0</v>
      </c>
      <c r="AG44" s="1">
        <f t="shared" si="95"/>
        <v>0</v>
      </c>
      <c r="AH44" s="1">
        <f t="shared" si="96"/>
        <v>0</v>
      </c>
      <c r="AI44" s="1">
        <f t="shared" si="97"/>
        <v>0</v>
      </c>
      <c r="AJ44" s="1">
        <f t="shared" si="98"/>
        <v>0</v>
      </c>
      <c r="AK44" s="1">
        <f t="shared" si="99"/>
        <v>0</v>
      </c>
      <c r="AL44" s="1">
        <f t="shared" si="100"/>
        <v>0</v>
      </c>
      <c r="AM44" s="1">
        <f t="shared" si="101"/>
        <v>0</v>
      </c>
      <c r="AN44" s="1">
        <f t="shared" si="102"/>
        <v>0</v>
      </c>
      <c r="AO44" s="1">
        <f t="shared" si="103"/>
        <v>0</v>
      </c>
      <c r="AP44" s="1">
        <f t="shared" si="104"/>
        <v>0</v>
      </c>
      <c r="AQ44" s="1">
        <f t="shared" si="105"/>
        <v>0</v>
      </c>
      <c r="AR44" s="1">
        <f t="shared" si="106"/>
        <v>0</v>
      </c>
      <c r="AS44" s="1">
        <f t="shared" si="107"/>
        <v>0</v>
      </c>
      <c r="AT44" s="1">
        <f t="shared" si="108"/>
        <v>0</v>
      </c>
      <c r="AU44" s="1">
        <f t="shared" si="109"/>
        <v>0</v>
      </c>
      <c r="AV44" s="1">
        <f t="shared" si="110"/>
        <v>0</v>
      </c>
      <c r="AW44" s="1">
        <f t="shared" si="111"/>
        <v>0</v>
      </c>
      <c r="AX44" s="1">
        <f>LARGE($O$8:P44,1)</f>
        <v>0</v>
      </c>
      <c r="AY44" s="1">
        <f>LARGE($O$8:Q44,1)</f>
        <v>0</v>
      </c>
      <c r="AZ44" s="1">
        <f>LARGE($O$8:R44,1)</f>
        <v>0</v>
      </c>
      <c r="BA44" s="1">
        <f>LARGE($O$8:S44,1)</f>
        <v>0</v>
      </c>
      <c r="BB44" s="1">
        <f>LARGE($O$8:T44,1)</f>
        <v>0</v>
      </c>
      <c r="BC44" s="1">
        <f>LARGE($O$8:U44,1)</f>
        <v>0</v>
      </c>
      <c r="BD44" s="1">
        <f>LARGE($O$8:V44,1)</f>
        <v>0</v>
      </c>
      <c r="BE44" s="1">
        <f>LARGE($O$8:W44,1)</f>
        <v>0</v>
      </c>
      <c r="BF44" s="1">
        <f>LARGE($O$8:X44,1)</f>
        <v>0</v>
      </c>
      <c r="BG44" s="1">
        <f>LARGE($O$8:Y44,1)</f>
        <v>0</v>
      </c>
      <c r="BH44" s="1">
        <f>IFERROR(IF(BX44&gt;=1,(IF(EMP!AM42="YES",1,2)),0),0)</f>
        <v>0</v>
      </c>
      <c r="BI44" s="1">
        <f>IFERROR(IF(BX44&gt;=1,(IF(BH44=1,1,IF(BH44=2,VLOOKUP(EMP!AL42,EMP!$H$2:$K$4,4,0),0))),0),0)</f>
        <v>0</v>
      </c>
      <c r="BJ44" s="1">
        <f>IFERROR(IF(BX44&gt;=1,VLOOKUP(EMP!AL42,EMP!$H$1:$K$5,2,0),0),0)</f>
        <v>0</v>
      </c>
      <c r="BK44" s="1">
        <f>IFERROR(IF(BX44&gt;=1,VLOOKUP(EMP!AL42,EMP!$H$1:$K$5,3,0),0),0)</f>
        <v>0</v>
      </c>
      <c r="BX44" s="165">
        <f>EMP!O42</f>
        <v>0</v>
      </c>
      <c r="BY44" s="166">
        <f>EMP!P42</f>
        <v>0</v>
      </c>
      <c r="BZ44" s="165">
        <f>EMP!Q42</f>
        <v>0</v>
      </c>
      <c r="CA44" s="185">
        <f t="shared" si="112"/>
        <v>0</v>
      </c>
      <c r="CB44" s="185">
        <f t="shared" si="113"/>
        <v>0</v>
      </c>
      <c r="CC44" s="185">
        <f t="shared" si="114"/>
        <v>0</v>
      </c>
      <c r="CD44" s="185">
        <f t="shared" si="115"/>
        <v>0</v>
      </c>
      <c r="CE44" s="185">
        <f t="shared" si="116"/>
        <v>0</v>
      </c>
      <c r="CF44" s="185">
        <f t="shared" si="117"/>
        <v>0</v>
      </c>
      <c r="CG44" s="185">
        <f t="shared" si="118"/>
        <v>0</v>
      </c>
      <c r="CH44" s="185">
        <f t="shared" si="119"/>
        <v>0</v>
      </c>
      <c r="CI44" s="185">
        <f t="shared" si="120"/>
        <v>0</v>
      </c>
      <c r="CJ44" s="185">
        <f t="shared" si="121"/>
        <v>0</v>
      </c>
      <c r="CK44" s="185">
        <f t="shared" si="122"/>
        <v>0</v>
      </c>
      <c r="CL44" s="185">
        <f t="shared" si="123"/>
        <v>0</v>
      </c>
      <c r="CM44" s="193"/>
      <c r="CN44" s="193"/>
      <c r="CO44" s="193"/>
      <c r="CP44" s="193"/>
      <c r="CQ44" s="193"/>
      <c r="CR44" s="193"/>
      <c r="CS44" s="193"/>
      <c r="CT44" s="193"/>
      <c r="CU44" s="193"/>
      <c r="CV44" s="193"/>
      <c r="CW44" s="193"/>
      <c r="CX44" s="193"/>
      <c r="CY44" s="112">
        <f t="shared" si="124"/>
        <v>0</v>
      </c>
      <c r="CZ44" s="112">
        <f t="shared" si="125"/>
        <v>0</v>
      </c>
      <c r="DA44" s="112">
        <f t="shared" si="126"/>
        <v>0</v>
      </c>
      <c r="DB44" s="112">
        <f t="shared" si="127"/>
        <v>0</v>
      </c>
      <c r="DC44" s="112">
        <f t="shared" si="128"/>
        <v>0</v>
      </c>
      <c r="DD44" s="112">
        <f t="shared" si="129"/>
        <v>0</v>
      </c>
      <c r="DE44" s="112">
        <f t="shared" si="130"/>
        <v>0</v>
      </c>
      <c r="DF44" s="112">
        <f t="shared" si="131"/>
        <v>0</v>
      </c>
      <c r="DG44" s="112">
        <f t="shared" si="132"/>
        <v>0</v>
      </c>
      <c r="DH44" s="112">
        <f t="shared" si="133"/>
        <v>0</v>
      </c>
      <c r="DI44" s="112">
        <f t="shared" si="134"/>
        <v>0</v>
      </c>
      <c r="DJ44" s="112">
        <f t="shared" si="135"/>
        <v>0</v>
      </c>
      <c r="DK44" s="194"/>
      <c r="DL44" s="194"/>
      <c r="DM44" s="194"/>
      <c r="DN44" s="194"/>
      <c r="DO44" s="194"/>
      <c r="DP44" s="194"/>
      <c r="DQ44" s="194"/>
      <c r="DR44" s="194"/>
      <c r="DS44" s="194"/>
      <c r="DT44" s="194"/>
      <c r="DU44" s="194"/>
      <c r="DV44" s="194"/>
      <c r="DW44" s="112">
        <f t="shared" si="136"/>
        <v>0</v>
      </c>
      <c r="DX44" s="112">
        <f t="shared" si="137"/>
        <v>0</v>
      </c>
      <c r="DY44" s="112">
        <f t="shared" si="138"/>
        <v>0</v>
      </c>
      <c r="DZ44" s="112">
        <f t="shared" si="139"/>
        <v>0</v>
      </c>
      <c r="EA44" s="112">
        <f t="shared" si="140"/>
        <v>0</v>
      </c>
      <c r="EB44" s="112">
        <f t="shared" si="141"/>
        <v>0</v>
      </c>
      <c r="EC44" s="112">
        <f t="shared" si="142"/>
        <v>0</v>
      </c>
      <c r="ED44" s="112">
        <f t="shared" si="143"/>
        <v>0</v>
      </c>
      <c r="EE44" s="112">
        <f t="shared" si="144"/>
        <v>0</v>
      </c>
      <c r="EF44" s="112">
        <f t="shared" si="145"/>
        <v>0</v>
      </c>
      <c r="EG44" s="112">
        <f t="shared" si="146"/>
        <v>0</v>
      </c>
      <c r="EH44" s="112">
        <f t="shared" si="147"/>
        <v>0</v>
      </c>
      <c r="EI44" s="195"/>
      <c r="EJ44" s="195"/>
      <c r="EK44" s="195"/>
      <c r="EL44" s="195"/>
      <c r="EM44" s="195"/>
      <c r="EN44" s="195"/>
      <c r="EO44" s="195"/>
      <c r="EP44" s="195"/>
      <c r="EQ44" s="195"/>
      <c r="ER44" s="195"/>
      <c r="ES44" s="195"/>
      <c r="ET44" s="195"/>
      <c r="EU44" s="196"/>
      <c r="EV44" s="196">
        <f t="shared" si="148"/>
        <v>0</v>
      </c>
      <c r="EW44" s="196">
        <f t="shared" si="149"/>
        <v>0</v>
      </c>
      <c r="EX44" s="196">
        <f t="shared" si="150"/>
        <v>0</v>
      </c>
      <c r="EY44" s="196">
        <f t="shared" si="151"/>
        <v>0</v>
      </c>
      <c r="EZ44" s="196">
        <f t="shared" si="152"/>
        <v>0</v>
      </c>
      <c r="FA44" s="196">
        <f t="shared" si="153"/>
        <v>0</v>
      </c>
      <c r="FB44" s="196">
        <f t="shared" si="154"/>
        <v>0</v>
      </c>
      <c r="FC44" s="196">
        <f t="shared" si="155"/>
        <v>0</v>
      </c>
      <c r="FD44" s="196">
        <f t="shared" si="156"/>
        <v>0</v>
      </c>
      <c r="FE44" s="196">
        <f t="shared" si="157"/>
        <v>0</v>
      </c>
      <c r="FF44" s="196">
        <f t="shared" si="158"/>
        <v>0</v>
      </c>
      <c r="FG44" s="197"/>
      <c r="FH44" s="197">
        <f t="shared" si="159"/>
        <v>0</v>
      </c>
      <c r="FI44" s="197">
        <f t="shared" si="160"/>
        <v>0</v>
      </c>
      <c r="FJ44" s="197">
        <f t="shared" si="161"/>
        <v>0</v>
      </c>
      <c r="FK44" s="197">
        <f t="shared" si="162"/>
        <v>0</v>
      </c>
      <c r="FL44" s="197">
        <f t="shared" si="163"/>
        <v>0</v>
      </c>
      <c r="FM44" s="197">
        <f t="shared" si="164"/>
        <v>0</v>
      </c>
      <c r="FN44" s="197">
        <f t="shared" si="165"/>
        <v>0</v>
      </c>
      <c r="FO44" s="197">
        <f t="shared" si="166"/>
        <v>0</v>
      </c>
      <c r="FP44" s="197">
        <f t="shared" si="167"/>
        <v>0</v>
      </c>
      <c r="FQ44" s="197">
        <f t="shared" si="168"/>
        <v>0</v>
      </c>
      <c r="FR44" s="197">
        <f t="shared" si="169"/>
        <v>0</v>
      </c>
      <c r="FS44" s="195"/>
      <c r="FT44" s="195"/>
      <c r="FU44" s="198"/>
      <c r="FV44" s="198"/>
      <c r="FW44" s="199"/>
      <c r="FX44" s="199"/>
      <c r="FY44" s="196"/>
      <c r="FZ44" s="196"/>
      <c r="GA44" s="127">
        <f t="shared" si="170"/>
        <v>0</v>
      </c>
      <c r="GB44" s="127">
        <f t="shared" si="171"/>
        <v>0</v>
      </c>
      <c r="GC44" s="127">
        <f t="shared" si="172"/>
        <v>0</v>
      </c>
      <c r="GD44" s="127">
        <f t="shared" si="173"/>
        <v>0</v>
      </c>
      <c r="GE44" s="127">
        <f t="shared" si="174"/>
        <v>0</v>
      </c>
      <c r="GF44" s="127">
        <f t="shared" si="175"/>
        <v>0</v>
      </c>
      <c r="GG44" s="127">
        <f t="shared" si="176"/>
        <v>0</v>
      </c>
      <c r="GH44" s="127">
        <f t="shared" si="177"/>
        <v>0</v>
      </c>
      <c r="GI44" s="127">
        <f t="shared" si="178"/>
        <v>0</v>
      </c>
      <c r="GJ44" s="127">
        <f t="shared" si="179"/>
        <v>0</v>
      </c>
      <c r="GK44" s="127">
        <f t="shared" si="180"/>
        <v>0</v>
      </c>
      <c r="GL44" s="127">
        <f t="shared" si="181"/>
        <v>0</v>
      </c>
      <c r="GM44" s="127">
        <f t="shared" si="182"/>
        <v>0</v>
      </c>
      <c r="GN44" s="127">
        <f t="shared" si="183"/>
        <v>0</v>
      </c>
      <c r="GO44" s="127">
        <f t="shared" si="184"/>
        <v>0</v>
      </c>
      <c r="GP44" s="127">
        <f t="shared" si="185"/>
        <v>0</v>
      </c>
      <c r="GQ44" s="127">
        <f t="shared" si="186"/>
        <v>0</v>
      </c>
      <c r="GR44" s="127">
        <f t="shared" si="187"/>
        <v>0</v>
      </c>
      <c r="GS44" s="127">
        <f t="shared" si="188"/>
        <v>0</v>
      </c>
      <c r="GT44" s="127">
        <f t="shared" si="189"/>
        <v>0</v>
      </c>
      <c r="GU44" s="127">
        <f t="shared" si="190"/>
        <v>0</v>
      </c>
      <c r="GV44" s="127">
        <f t="shared" si="191"/>
        <v>0</v>
      </c>
      <c r="GW44" s="127">
        <f t="shared" si="192"/>
        <v>0</v>
      </c>
      <c r="GX44" s="127">
        <f t="shared" si="193"/>
        <v>0</v>
      </c>
      <c r="GY44" s="127">
        <f t="shared" si="194"/>
        <v>0</v>
      </c>
      <c r="GZ44" s="127">
        <f t="shared" si="195"/>
        <v>0</v>
      </c>
      <c r="HA44" s="127">
        <f t="shared" si="196"/>
        <v>0</v>
      </c>
      <c r="HB44" s="127">
        <f t="shared" si="197"/>
        <v>0</v>
      </c>
      <c r="HC44" s="127">
        <f t="shared" si="198"/>
        <v>0</v>
      </c>
      <c r="HD44" s="127">
        <f t="shared" si="199"/>
        <v>0</v>
      </c>
      <c r="HE44" s="127">
        <f t="shared" si="200"/>
        <v>0</v>
      </c>
      <c r="HF44" s="127">
        <f t="shared" si="201"/>
        <v>0</v>
      </c>
      <c r="HG44" s="127">
        <f t="shared" si="202"/>
        <v>0</v>
      </c>
      <c r="HH44" s="127">
        <f t="shared" si="203"/>
        <v>0</v>
      </c>
      <c r="HI44" s="127">
        <f t="shared" si="204"/>
        <v>0</v>
      </c>
      <c r="HJ44" s="127">
        <f t="shared" si="205"/>
        <v>0</v>
      </c>
      <c r="HK44" s="127">
        <f t="shared" si="206"/>
        <v>0</v>
      </c>
      <c r="HL44" s="127">
        <f t="shared" si="207"/>
        <v>0</v>
      </c>
      <c r="HM44" s="127">
        <f t="shared" si="208"/>
        <v>0</v>
      </c>
      <c r="HN44" s="127">
        <f t="shared" si="209"/>
        <v>0</v>
      </c>
      <c r="HO44" s="127">
        <f t="shared" si="210"/>
        <v>0</v>
      </c>
      <c r="HP44" s="127">
        <f t="shared" si="211"/>
        <v>0</v>
      </c>
      <c r="HQ44" s="127">
        <f t="shared" si="212"/>
        <v>0</v>
      </c>
      <c r="HR44" s="127">
        <f t="shared" si="213"/>
        <v>0</v>
      </c>
      <c r="HS44" s="127">
        <f t="shared" si="214"/>
        <v>0</v>
      </c>
      <c r="HT44" s="127">
        <f t="shared" si="215"/>
        <v>0</v>
      </c>
      <c r="HU44" s="127">
        <f t="shared" si="216"/>
        <v>0</v>
      </c>
      <c r="HV44" s="127">
        <f t="shared" si="217"/>
        <v>0</v>
      </c>
      <c r="HW44" s="127">
        <f t="shared" si="218"/>
        <v>0</v>
      </c>
      <c r="HX44" s="127">
        <f t="shared" si="219"/>
        <v>0</v>
      </c>
      <c r="HY44" s="127">
        <f t="shared" si="220"/>
        <v>0</v>
      </c>
      <c r="HZ44" s="127">
        <f t="shared" si="221"/>
        <v>0</v>
      </c>
      <c r="IA44" s="127">
        <f t="shared" si="222"/>
        <v>0</v>
      </c>
      <c r="IB44" s="127">
        <f t="shared" si="223"/>
        <v>0</v>
      </c>
      <c r="IC44" s="127">
        <f t="shared" si="224"/>
        <v>0</v>
      </c>
      <c r="ID44" s="127">
        <f t="shared" si="225"/>
        <v>0</v>
      </c>
      <c r="IE44" s="127">
        <f t="shared" si="226"/>
        <v>0</v>
      </c>
      <c r="IF44" s="127">
        <f t="shared" si="227"/>
        <v>0</v>
      </c>
      <c r="IG44" s="127">
        <f t="shared" si="228"/>
        <v>0</v>
      </c>
      <c r="IH44" s="127">
        <f t="shared" si="229"/>
        <v>0</v>
      </c>
      <c r="II44" s="127">
        <f t="shared" si="230"/>
        <v>0</v>
      </c>
      <c r="IJ44" s="127">
        <f t="shared" si="231"/>
        <v>0</v>
      </c>
      <c r="IK44" s="127">
        <f t="shared" si="232"/>
        <v>0</v>
      </c>
      <c r="IL44" s="127">
        <f t="shared" si="233"/>
        <v>0</v>
      </c>
      <c r="IM44" s="127">
        <f t="shared" si="234"/>
        <v>0</v>
      </c>
      <c r="IN44" s="127">
        <f t="shared" si="235"/>
        <v>0</v>
      </c>
      <c r="IO44" s="127">
        <f t="shared" si="236"/>
        <v>0</v>
      </c>
      <c r="IP44" s="127">
        <f t="shared" si="237"/>
        <v>0</v>
      </c>
      <c r="IQ44" s="127">
        <f t="shared" si="238"/>
        <v>0</v>
      </c>
      <c r="IR44" s="127">
        <f t="shared" si="239"/>
        <v>0</v>
      </c>
      <c r="IS44" s="127">
        <f t="shared" si="240"/>
        <v>0</v>
      </c>
      <c r="IT44" s="127">
        <f t="shared" si="241"/>
        <v>0</v>
      </c>
      <c r="IU44" s="127">
        <f t="shared" si="242"/>
        <v>0</v>
      </c>
      <c r="IV44" s="1">
        <f>IFERROR(IF($BX44&gt;=1,SUMIFS(ARR!K$8:K$607,ARR!$I$8:$I$607,$BZ44),0),0)</f>
        <v>0</v>
      </c>
      <c r="IW44" s="1">
        <f>IFERROR(IF($BX44&gt;=1,SUMIFS(ARR!L$8:L$607,ARR!$I$8:$I$607,$BZ44),0),0)</f>
        <v>0</v>
      </c>
      <c r="IX44" s="1">
        <f>IFERROR(IF($BX44&gt;=1,SUMIFS(ARR!M$8:M$607,ARR!$I$8:$I$607,$BZ44),0),0)</f>
        <v>0</v>
      </c>
      <c r="IY44" s="1">
        <f>IFERROR(IF($BX44&gt;=1,SUMIFS(ARR!N$8:N$607,ARR!$I$8:$I$607,$BZ44),0),0)</f>
        <v>0</v>
      </c>
      <c r="IZ44" s="1">
        <f t="shared" si="243"/>
        <v>0</v>
      </c>
    </row>
    <row r="45" spans="1:260" ht="18" customHeight="1" x14ac:dyDescent="0.25">
      <c r="A45" s="1">
        <f>IFERROR(IF(BX45&gt;=1,VLOOKUP(EMP!Y43,EMP!$B$2:$E$3,4,0),0),0)</f>
        <v>0</v>
      </c>
      <c r="B45" s="1">
        <f>IFERROR(IF(BX45&gt;=1,VLOOKUP(EMP!Z43,EMP!$D$2:$E$3,2,0),0),0)</f>
        <v>0</v>
      </c>
      <c r="C45" s="1">
        <f>IFERROR(IF(BX45&gt;=1,VLOOKUP(EMP!AC43,EMP!$B$6:$C$17,2,0),0),0)</f>
        <v>0</v>
      </c>
      <c r="D45" s="1">
        <f>IFERROR(IF(BX45&gt;=1,VLOOKUP(EMP!AA43,EMP!$E$6:$M$29,9,0),0),0)</f>
        <v>0</v>
      </c>
      <c r="E45" s="1">
        <f>IFERROR(IF(BX45&gt;=1,(IF(EMP!AE43&gt;=1,VLOOKUP(EMP!AF43,EMP!$B$6:$C$17,2,0),0)),0),0)</f>
        <v>0</v>
      </c>
      <c r="F45" s="1">
        <f>IFERROR(IF(BX45&gt;=1,(IF(EMP!AG43=EMP!$F$3,(IF(EMP!AH43&gt;=1,EMP!AH43,0)),0)),0),0)</f>
        <v>0</v>
      </c>
      <c r="G45" s="1">
        <f>IFERROR(IF(BX45&gt;=1,(IF(EMP!AI43=EMP!$F$3,VLOOKUP(EMP!AJ43,EMP!$B$6:$C$17,2,0),0)),0),0)</f>
        <v>0</v>
      </c>
      <c r="H45" s="1">
        <f>IFERROR(IF(BX45&gt;=1,(IF(EMP!AK43=EMP!$F$3,EMP!#REF!,0)),0),0)</f>
        <v>0</v>
      </c>
      <c r="I45" s="1">
        <f>IFERROR(IF(BX45&gt;=1,(IF(EMP!AM43="YES",1,2)),0),0)</f>
        <v>0</v>
      </c>
      <c r="J45" s="1">
        <f>IFERROR(IF(BX45&gt;=1,(IF(I45=1,31,IF(I45=2,(IF(D45&gt;=5,VLOOKUP(EMP!AL43,EMP!$H$1:$K$5,4,0),IF(D45&gt;=1,31,0))),0))),0),0)</f>
        <v>0</v>
      </c>
      <c r="K45" s="1">
        <f>EMP!AB43</f>
        <v>0</v>
      </c>
      <c r="L45" s="1">
        <f>EMP!AD43</f>
        <v>0</v>
      </c>
      <c r="M45" s="1">
        <f>EMP!AE43</f>
        <v>0</v>
      </c>
      <c r="N45" s="1">
        <f t="shared" si="76"/>
        <v>0</v>
      </c>
      <c r="O45" s="1">
        <f t="shared" si="77"/>
        <v>0</v>
      </c>
      <c r="P45" s="1">
        <f t="shared" si="78"/>
        <v>0</v>
      </c>
      <c r="Q45" s="1">
        <f t="shared" si="79"/>
        <v>0</v>
      </c>
      <c r="R45" s="1">
        <f t="shared" si="80"/>
        <v>0</v>
      </c>
      <c r="S45" s="1">
        <f t="shared" si="81"/>
        <v>0</v>
      </c>
      <c r="T45" s="1">
        <f t="shared" si="82"/>
        <v>0</v>
      </c>
      <c r="U45" s="1">
        <f t="shared" si="83"/>
        <v>0</v>
      </c>
      <c r="V45" s="1">
        <f t="shared" si="84"/>
        <v>0</v>
      </c>
      <c r="W45" s="1">
        <f t="shared" si="85"/>
        <v>0</v>
      </c>
      <c r="X45" s="1">
        <f t="shared" si="86"/>
        <v>0</v>
      </c>
      <c r="Y45" s="1">
        <f t="shared" si="87"/>
        <v>0</v>
      </c>
      <c r="Z45" s="1">
        <f t="shared" si="88"/>
        <v>0</v>
      </c>
      <c r="AA45" s="1">
        <f t="shared" si="89"/>
        <v>0</v>
      </c>
      <c r="AB45" s="1">
        <f t="shared" si="90"/>
        <v>0</v>
      </c>
      <c r="AC45" s="1">
        <f t="shared" si="91"/>
        <v>0</v>
      </c>
      <c r="AD45" s="1">
        <f t="shared" si="92"/>
        <v>0</v>
      </c>
      <c r="AE45" s="1">
        <f t="shared" si="93"/>
        <v>0</v>
      </c>
      <c r="AF45" s="1">
        <f t="shared" si="94"/>
        <v>0</v>
      </c>
      <c r="AG45" s="1">
        <f t="shared" si="95"/>
        <v>0</v>
      </c>
      <c r="AH45" s="1">
        <f t="shared" si="96"/>
        <v>0</v>
      </c>
      <c r="AI45" s="1">
        <f t="shared" si="97"/>
        <v>0</v>
      </c>
      <c r="AJ45" s="1">
        <f t="shared" si="98"/>
        <v>0</v>
      </c>
      <c r="AK45" s="1">
        <f t="shared" si="99"/>
        <v>0</v>
      </c>
      <c r="AL45" s="1">
        <f t="shared" si="100"/>
        <v>0</v>
      </c>
      <c r="AM45" s="1">
        <f t="shared" si="101"/>
        <v>0</v>
      </c>
      <c r="AN45" s="1">
        <f t="shared" si="102"/>
        <v>0</v>
      </c>
      <c r="AO45" s="1">
        <f t="shared" si="103"/>
        <v>0</v>
      </c>
      <c r="AP45" s="1">
        <f t="shared" si="104"/>
        <v>0</v>
      </c>
      <c r="AQ45" s="1">
        <f t="shared" si="105"/>
        <v>0</v>
      </c>
      <c r="AR45" s="1">
        <f t="shared" si="106"/>
        <v>0</v>
      </c>
      <c r="AS45" s="1">
        <f t="shared" si="107"/>
        <v>0</v>
      </c>
      <c r="AT45" s="1">
        <f t="shared" si="108"/>
        <v>0</v>
      </c>
      <c r="AU45" s="1">
        <f t="shared" si="109"/>
        <v>0</v>
      </c>
      <c r="AV45" s="1">
        <f t="shared" si="110"/>
        <v>0</v>
      </c>
      <c r="AW45" s="1">
        <f t="shared" si="111"/>
        <v>0</v>
      </c>
      <c r="AX45" s="1">
        <f>LARGE($O$8:P45,1)</f>
        <v>0</v>
      </c>
      <c r="AY45" s="1">
        <f>LARGE($O$8:Q45,1)</f>
        <v>0</v>
      </c>
      <c r="AZ45" s="1">
        <f>LARGE($O$8:R45,1)</f>
        <v>0</v>
      </c>
      <c r="BA45" s="1">
        <f>LARGE($O$8:S45,1)</f>
        <v>0</v>
      </c>
      <c r="BB45" s="1">
        <f>LARGE($O$8:T45,1)</f>
        <v>0</v>
      </c>
      <c r="BC45" s="1">
        <f>LARGE($O$8:U45,1)</f>
        <v>0</v>
      </c>
      <c r="BD45" s="1">
        <f>LARGE($O$8:V45,1)</f>
        <v>0</v>
      </c>
      <c r="BE45" s="1">
        <f>LARGE($O$8:W45,1)</f>
        <v>0</v>
      </c>
      <c r="BF45" s="1">
        <f>LARGE($O$8:X45,1)</f>
        <v>0</v>
      </c>
      <c r="BG45" s="1">
        <f>LARGE($O$8:Y45,1)</f>
        <v>0</v>
      </c>
      <c r="BH45" s="1">
        <f>IFERROR(IF(BX45&gt;=1,(IF(EMP!AM43="YES",1,2)),0),0)</f>
        <v>0</v>
      </c>
      <c r="BI45" s="1">
        <f>IFERROR(IF(BX45&gt;=1,(IF(BH45=1,1,IF(BH45=2,VLOOKUP(EMP!AL43,EMP!$H$2:$K$4,4,0),0))),0),0)</f>
        <v>0</v>
      </c>
      <c r="BJ45" s="1">
        <f>IFERROR(IF(BX45&gt;=1,VLOOKUP(EMP!AL43,EMP!$H$1:$K$5,2,0),0),0)</f>
        <v>0</v>
      </c>
      <c r="BK45" s="1">
        <f>IFERROR(IF(BX45&gt;=1,VLOOKUP(EMP!AL43,EMP!$H$1:$K$5,3,0),0),0)</f>
        <v>0</v>
      </c>
      <c r="BX45" s="165">
        <f>EMP!O43</f>
        <v>0</v>
      </c>
      <c r="BY45" s="166">
        <f>EMP!P43</f>
        <v>0</v>
      </c>
      <c r="BZ45" s="165">
        <f>EMP!Q43</f>
        <v>0</v>
      </c>
      <c r="CA45" s="185">
        <f t="shared" si="112"/>
        <v>0</v>
      </c>
      <c r="CB45" s="185">
        <f t="shared" si="113"/>
        <v>0</v>
      </c>
      <c r="CC45" s="185">
        <f t="shared" si="114"/>
        <v>0</v>
      </c>
      <c r="CD45" s="185">
        <f t="shared" si="115"/>
        <v>0</v>
      </c>
      <c r="CE45" s="185">
        <f t="shared" si="116"/>
        <v>0</v>
      </c>
      <c r="CF45" s="185">
        <f t="shared" si="117"/>
        <v>0</v>
      </c>
      <c r="CG45" s="185">
        <f t="shared" si="118"/>
        <v>0</v>
      </c>
      <c r="CH45" s="185">
        <f t="shared" si="119"/>
        <v>0</v>
      </c>
      <c r="CI45" s="185">
        <f t="shared" si="120"/>
        <v>0</v>
      </c>
      <c r="CJ45" s="185">
        <f t="shared" si="121"/>
        <v>0</v>
      </c>
      <c r="CK45" s="185">
        <f t="shared" si="122"/>
        <v>0</v>
      </c>
      <c r="CL45" s="185">
        <f t="shared" si="123"/>
        <v>0</v>
      </c>
      <c r="CM45" s="193"/>
      <c r="CN45" s="193"/>
      <c r="CO45" s="193"/>
      <c r="CP45" s="193"/>
      <c r="CQ45" s="193"/>
      <c r="CR45" s="193"/>
      <c r="CS45" s="193"/>
      <c r="CT45" s="193"/>
      <c r="CU45" s="193"/>
      <c r="CV45" s="193"/>
      <c r="CW45" s="193"/>
      <c r="CX45" s="193"/>
      <c r="CY45" s="112">
        <f t="shared" si="124"/>
        <v>0</v>
      </c>
      <c r="CZ45" s="112">
        <f t="shared" si="125"/>
        <v>0</v>
      </c>
      <c r="DA45" s="112">
        <f t="shared" si="126"/>
        <v>0</v>
      </c>
      <c r="DB45" s="112">
        <f t="shared" si="127"/>
        <v>0</v>
      </c>
      <c r="DC45" s="112">
        <f t="shared" si="128"/>
        <v>0</v>
      </c>
      <c r="DD45" s="112">
        <f t="shared" si="129"/>
        <v>0</v>
      </c>
      <c r="DE45" s="112">
        <f t="shared" si="130"/>
        <v>0</v>
      </c>
      <c r="DF45" s="112">
        <f t="shared" si="131"/>
        <v>0</v>
      </c>
      <c r="DG45" s="112">
        <f t="shared" si="132"/>
        <v>0</v>
      </c>
      <c r="DH45" s="112">
        <f t="shared" si="133"/>
        <v>0</v>
      </c>
      <c r="DI45" s="112">
        <f t="shared" si="134"/>
        <v>0</v>
      </c>
      <c r="DJ45" s="112">
        <f t="shared" si="135"/>
        <v>0</v>
      </c>
      <c r="DK45" s="194"/>
      <c r="DL45" s="194"/>
      <c r="DM45" s="194"/>
      <c r="DN45" s="194"/>
      <c r="DO45" s="194"/>
      <c r="DP45" s="194"/>
      <c r="DQ45" s="194"/>
      <c r="DR45" s="194"/>
      <c r="DS45" s="194"/>
      <c r="DT45" s="194"/>
      <c r="DU45" s="194"/>
      <c r="DV45" s="194"/>
      <c r="DW45" s="112">
        <f t="shared" si="136"/>
        <v>0</v>
      </c>
      <c r="DX45" s="112">
        <f t="shared" si="137"/>
        <v>0</v>
      </c>
      <c r="DY45" s="112">
        <f t="shared" si="138"/>
        <v>0</v>
      </c>
      <c r="DZ45" s="112">
        <f t="shared" si="139"/>
        <v>0</v>
      </c>
      <c r="EA45" s="112">
        <f t="shared" si="140"/>
        <v>0</v>
      </c>
      <c r="EB45" s="112">
        <f t="shared" si="141"/>
        <v>0</v>
      </c>
      <c r="EC45" s="112">
        <f t="shared" si="142"/>
        <v>0</v>
      </c>
      <c r="ED45" s="112">
        <f t="shared" si="143"/>
        <v>0</v>
      </c>
      <c r="EE45" s="112">
        <f t="shared" si="144"/>
        <v>0</v>
      </c>
      <c r="EF45" s="112">
        <f t="shared" si="145"/>
        <v>0</v>
      </c>
      <c r="EG45" s="112">
        <f t="shared" si="146"/>
        <v>0</v>
      </c>
      <c r="EH45" s="112">
        <f t="shared" si="147"/>
        <v>0</v>
      </c>
      <c r="EI45" s="195"/>
      <c r="EJ45" s="195"/>
      <c r="EK45" s="195"/>
      <c r="EL45" s="195"/>
      <c r="EM45" s="195"/>
      <c r="EN45" s="195"/>
      <c r="EO45" s="195"/>
      <c r="EP45" s="195"/>
      <c r="EQ45" s="195"/>
      <c r="ER45" s="195"/>
      <c r="ES45" s="195"/>
      <c r="ET45" s="195"/>
      <c r="EU45" s="196"/>
      <c r="EV45" s="196">
        <f t="shared" si="148"/>
        <v>0</v>
      </c>
      <c r="EW45" s="196">
        <f t="shared" si="149"/>
        <v>0</v>
      </c>
      <c r="EX45" s="196">
        <f t="shared" si="150"/>
        <v>0</v>
      </c>
      <c r="EY45" s="196">
        <f t="shared" si="151"/>
        <v>0</v>
      </c>
      <c r="EZ45" s="196">
        <f t="shared" si="152"/>
        <v>0</v>
      </c>
      <c r="FA45" s="196">
        <f t="shared" si="153"/>
        <v>0</v>
      </c>
      <c r="FB45" s="196">
        <f t="shared" si="154"/>
        <v>0</v>
      </c>
      <c r="FC45" s="196">
        <f t="shared" si="155"/>
        <v>0</v>
      </c>
      <c r="FD45" s="196">
        <f t="shared" si="156"/>
        <v>0</v>
      </c>
      <c r="FE45" s="196">
        <f t="shared" si="157"/>
        <v>0</v>
      </c>
      <c r="FF45" s="196">
        <f t="shared" si="158"/>
        <v>0</v>
      </c>
      <c r="FG45" s="197"/>
      <c r="FH45" s="197">
        <f t="shared" si="159"/>
        <v>0</v>
      </c>
      <c r="FI45" s="197">
        <f t="shared" si="160"/>
        <v>0</v>
      </c>
      <c r="FJ45" s="197">
        <f t="shared" si="161"/>
        <v>0</v>
      </c>
      <c r="FK45" s="197">
        <f t="shared" si="162"/>
        <v>0</v>
      </c>
      <c r="FL45" s="197">
        <f t="shared" si="163"/>
        <v>0</v>
      </c>
      <c r="FM45" s="197">
        <f t="shared" si="164"/>
        <v>0</v>
      </c>
      <c r="FN45" s="197">
        <f t="shared" si="165"/>
        <v>0</v>
      </c>
      <c r="FO45" s="197">
        <f t="shared" si="166"/>
        <v>0</v>
      </c>
      <c r="FP45" s="197">
        <f t="shared" si="167"/>
        <v>0</v>
      </c>
      <c r="FQ45" s="197">
        <f t="shared" si="168"/>
        <v>0</v>
      </c>
      <c r="FR45" s="197">
        <f t="shared" si="169"/>
        <v>0</v>
      </c>
      <c r="FS45" s="195"/>
      <c r="FT45" s="195"/>
      <c r="FU45" s="198"/>
      <c r="FV45" s="198"/>
      <c r="FW45" s="199"/>
      <c r="FX45" s="199"/>
      <c r="FY45" s="196"/>
      <c r="FZ45" s="196"/>
      <c r="GA45" s="127">
        <f t="shared" si="170"/>
        <v>0</v>
      </c>
      <c r="GB45" s="127">
        <f t="shared" si="171"/>
        <v>0</v>
      </c>
      <c r="GC45" s="127">
        <f t="shared" si="172"/>
        <v>0</v>
      </c>
      <c r="GD45" s="127">
        <f t="shared" si="173"/>
        <v>0</v>
      </c>
      <c r="GE45" s="127">
        <f t="shared" si="174"/>
        <v>0</v>
      </c>
      <c r="GF45" s="127">
        <f t="shared" si="175"/>
        <v>0</v>
      </c>
      <c r="GG45" s="127">
        <f t="shared" si="176"/>
        <v>0</v>
      </c>
      <c r="GH45" s="127">
        <f t="shared" si="177"/>
        <v>0</v>
      </c>
      <c r="GI45" s="127">
        <f t="shared" si="178"/>
        <v>0</v>
      </c>
      <c r="GJ45" s="127">
        <f t="shared" si="179"/>
        <v>0</v>
      </c>
      <c r="GK45" s="127">
        <f t="shared" si="180"/>
        <v>0</v>
      </c>
      <c r="GL45" s="127">
        <f t="shared" si="181"/>
        <v>0</v>
      </c>
      <c r="GM45" s="127">
        <f t="shared" si="182"/>
        <v>0</v>
      </c>
      <c r="GN45" s="127">
        <f t="shared" si="183"/>
        <v>0</v>
      </c>
      <c r="GO45" s="127">
        <f t="shared" si="184"/>
        <v>0</v>
      </c>
      <c r="GP45" s="127">
        <f t="shared" si="185"/>
        <v>0</v>
      </c>
      <c r="GQ45" s="127">
        <f t="shared" si="186"/>
        <v>0</v>
      </c>
      <c r="GR45" s="127">
        <f t="shared" si="187"/>
        <v>0</v>
      </c>
      <c r="GS45" s="127">
        <f t="shared" si="188"/>
        <v>0</v>
      </c>
      <c r="GT45" s="127">
        <f t="shared" si="189"/>
        <v>0</v>
      </c>
      <c r="GU45" s="127">
        <f t="shared" si="190"/>
        <v>0</v>
      </c>
      <c r="GV45" s="127">
        <f t="shared" si="191"/>
        <v>0</v>
      </c>
      <c r="GW45" s="127">
        <f t="shared" si="192"/>
        <v>0</v>
      </c>
      <c r="GX45" s="127">
        <f t="shared" si="193"/>
        <v>0</v>
      </c>
      <c r="GY45" s="127">
        <f t="shared" si="194"/>
        <v>0</v>
      </c>
      <c r="GZ45" s="127">
        <f t="shared" si="195"/>
        <v>0</v>
      </c>
      <c r="HA45" s="127">
        <f t="shared" si="196"/>
        <v>0</v>
      </c>
      <c r="HB45" s="127">
        <f t="shared" si="197"/>
        <v>0</v>
      </c>
      <c r="HC45" s="127">
        <f t="shared" si="198"/>
        <v>0</v>
      </c>
      <c r="HD45" s="127">
        <f t="shared" si="199"/>
        <v>0</v>
      </c>
      <c r="HE45" s="127">
        <f t="shared" si="200"/>
        <v>0</v>
      </c>
      <c r="HF45" s="127">
        <f t="shared" si="201"/>
        <v>0</v>
      </c>
      <c r="HG45" s="127">
        <f t="shared" si="202"/>
        <v>0</v>
      </c>
      <c r="HH45" s="127">
        <f t="shared" si="203"/>
        <v>0</v>
      </c>
      <c r="HI45" s="127">
        <f t="shared" si="204"/>
        <v>0</v>
      </c>
      <c r="HJ45" s="127">
        <f t="shared" si="205"/>
        <v>0</v>
      </c>
      <c r="HK45" s="127">
        <f t="shared" si="206"/>
        <v>0</v>
      </c>
      <c r="HL45" s="127">
        <f t="shared" si="207"/>
        <v>0</v>
      </c>
      <c r="HM45" s="127">
        <f t="shared" si="208"/>
        <v>0</v>
      </c>
      <c r="HN45" s="127">
        <f t="shared" si="209"/>
        <v>0</v>
      </c>
      <c r="HO45" s="127">
        <f t="shared" si="210"/>
        <v>0</v>
      </c>
      <c r="HP45" s="127">
        <f t="shared" si="211"/>
        <v>0</v>
      </c>
      <c r="HQ45" s="127">
        <f t="shared" si="212"/>
        <v>0</v>
      </c>
      <c r="HR45" s="127">
        <f t="shared" si="213"/>
        <v>0</v>
      </c>
      <c r="HS45" s="127">
        <f t="shared" si="214"/>
        <v>0</v>
      </c>
      <c r="HT45" s="127">
        <f t="shared" si="215"/>
        <v>0</v>
      </c>
      <c r="HU45" s="127">
        <f t="shared" si="216"/>
        <v>0</v>
      </c>
      <c r="HV45" s="127">
        <f t="shared" si="217"/>
        <v>0</v>
      </c>
      <c r="HW45" s="127">
        <f t="shared" si="218"/>
        <v>0</v>
      </c>
      <c r="HX45" s="127">
        <f t="shared" si="219"/>
        <v>0</v>
      </c>
      <c r="HY45" s="127">
        <f t="shared" si="220"/>
        <v>0</v>
      </c>
      <c r="HZ45" s="127">
        <f t="shared" si="221"/>
        <v>0</v>
      </c>
      <c r="IA45" s="127">
        <f t="shared" si="222"/>
        <v>0</v>
      </c>
      <c r="IB45" s="127">
        <f t="shared" si="223"/>
        <v>0</v>
      </c>
      <c r="IC45" s="127">
        <f t="shared" si="224"/>
        <v>0</v>
      </c>
      <c r="ID45" s="127">
        <f t="shared" si="225"/>
        <v>0</v>
      </c>
      <c r="IE45" s="127">
        <f t="shared" si="226"/>
        <v>0</v>
      </c>
      <c r="IF45" s="127">
        <f t="shared" si="227"/>
        <v>0</v>
      </c>
      <c r="IG45" s="127">
        <f t="shared" si="228"/>
        <v>0</v>
      </c>
      <c r="IH45" s="127">
        <f t="shared" si="229"/>
        <v>0</v>
      </c>
      <c r="II45" s="127">
        <f t="shared" si="230"/>
        <v>0</v>
      </c>
      <c r="IJ45" s="127">
        <f t="shared" si="231"/>
        <v>0</v>
      </c>
      <c r="IK45" s="127">
        <f t="shared" si="232"/>
        <v>0</v>
      </c>
      <c r="IL45" s="127">
        <f t="shared" si="233"/>
        <v>0</v>
      </c>
      <c r="IM45" s="127">
        <f t="shared" si="234"/>
        <v>0</v>
      </c>
      <c r="IN45" s="127">
        <f t="shared" si="235"/>
        <v>0</v>
      </c>
      <c r="IO45" s="127">
        <f t="shared" si="236"/>
        <v>0</v>
      </c>
      <c r="IP45" s="127">
        <f t="shared" si="237"/>
        <v>0</v>
      </c>
      <c r="IQ45" s="127">
        <f t="shared" si="238"/>
        <v>0</v>
      </c>
      <c r="IR45" s="127">
        <f t="shared" si="239"/>
        <v>0</v>
      </c>
      <c r="IS45" s="127">
        <f t="shared" si="240"/>
        <v>0</v>
      </c>
      <c r="IT45" s="127">
        <f t="shared" si="241"/>
        <v>0</v>
      </c>
      <c r="IU45" s="127">
        <f t="shared" si="242"/>
        <v>0</v>
      </c>
      <c r="IV45" s="1">
        <f>IFERROR(IF($BX45&gt;=1,SUMIFS(ARR!K$8:K$607,ARR!$I$8:$I$607,$BZ45),0),0)</f>
        <v>0</v>
      </c>
      <c r="IW45" s="1">
        <f>IFERROR(IF($BX45&gt;=1,SUMIFS(ARR!L$8:L$607,ARR!$I$8:$I$607,$BZ45),0),0)</f>
        <v>0</v>
      </c>
      <c r="IX45" s="1">
        <f>IFERROR(IF($BX45&gt;=1,SUMIFS(ARR!M$8:M$607,ARR!$I$8:$I$607,$BZ45),0),0)</f>
        <v>0</v>
      </c>
      <c r="IY45" s="1">
        <f>IFERROR(IF($BX45&gt;=1,SUMIFS(ARR!N$8:N$607,ARR!$I$8:$I$607,$BZ45),0),0)</f>
        <v>0</v>
      </c>
      <c r="IZ45" s="1">
        <f t="shared" si="243"/>
        <v>0</v>
      </c>
    </row>
    <row r="46" spans="1:260" ht="18" customHeight="1" x14ac:dyDescent="0.25">
      <c r="A46" s="1">
        <f>IFERROR(IF(BX46&gt;=1,VLOOKUP(EMP!Y44,EMP!$B$2:$E$3,4,0),0),0)</f>
        <v>0</v>
      </c>
      <c r="B46" s="1">
        <f>IFERROR(IF(BX46&gt;=1,VLOOKUP(EMP!Z44,EMP!$D$2:$E$3,2,0),0),0)</f>
        <v>0</v>
      </c>
      <c r="C46" s="1">
        <f>IFERROR(IF(BX46&gt;=1,VLOOKUP(EMP!AC44,EMP!$B$6:$C$17,2,0),0),0)</f>
        <v>0</v>
      </c>
      <c r="D46" s="1">
        <f>IFERROR(IF(BX46&gt;=1,VLOOKUP(EMP!AA44,EMP!$E$6:$M$29,9,0),0),0)</f>
        <v>0</v>
      </c>
      <c r="E46" s="1">
        <f>IFERROR(IF(BX46&gt;=1,(IF(EMP!AE44&gt;=1,VLOOKUP(EMP!AF44,EMP!$B$6:$C$17,2,0),0)),0),0)</f>
        <v>0</v>
      </c>
      <c r="F46" s="1">
        <f>IFERROR(IF(BX46&gt;=1,(IF(EMP!AG44=EMP!$F$3,(IF(EMP!AH44&gt;=1,EMP!AH44,0)),0)),0),0)</f>
        <v>0</v>
      </c>
      <c r="G46" s="1">
        <f>IFERROR(IF(BX46&gt;=1,(IF(EMP!AI44=EMP!$F$3,VLOOKUP(EMP!AJ44,EMP!$B$6:$C$17,2,0),0)),0),0)</f>
        <v>0</v>
      </c>
      <c r="H46" s="1">
        <f>IFERROR(IF(BX46&gt;=1,(IF(EMP!AK44=EMP!$F$3,EMP!#REF!,0)),0),0)</f>
        <v>0</v>
      </c>
      <c r="I46" s="1">
        <f>IFERROR(IF(BX46&gt;=1,(IF(EMP!AM44="YES",1,2)),0),0)</f>
        <v>0</v>
      </c>
      <c r="J46" s="1">
        <f>IFERROR(IF(BX46&gt;=1,(IF(I46=1,31,IF(I46=2,(IF(D46&gt;=5,VLOOKUP(EMP!AL44,EMP!$H$1:$K$5,4,0),IF(D46&gt;=1,31,0))),0))),0),0)</f>
        <v>0</v>
      </c>
      <c r="K46" s="1">
        <f>EMP!AB44</f>
        <v>0</v>
      </c>
      <c r="L46" s="1">
        <f>EMP!AD44</f>
        <v>0</v>
      </c>
      <c r="M46" s="1">
        <f>EMP!AE44</f>
        <v>0</v>
      </c>
      <c r="N46" s="1">
        <f t="shared" si="76"/>
        <v>0</v>
      </c>
      <c r="O46" s="1">
        <f t="shared" si="77"/>
        <v>0</v>
      </c>
      <c r="P46" s="1">
        <f t="shared" si="78"/>
        <v>0</v>
      </c>
      <c r="Q46" s="1">
        <f t="shared" si="79"/>
        <v>0</v>
      </c>
      <c r="R46" s="1">
        <f t="shared" si="80"/>
        <v>0</v>
      </c>
      <c r="S46" s="1">
        <f t="shared" si="81"/>
        <v>0</v>
      </c>
      <c r="T46" s="1">
        <f t="shared" si="82"/>
        <v>0</v>
      </c>
      <c r="U46" s="1">
        <f t="shared" si="83"/>
        <v>0</v>
      </c>
      <c r="V46" s="1">
        <f t="shared" si="84"/>
        <v>0</v>
      </c>
      <c r="W46" s="1">
        <f t="shared" si="85"/>
        <v>0</v>
      </c>
      <c r="X46" s="1">
        <f t="shared" si="86"/>
        <v>0</v>
      </c>
      <c r="Y46" s="1">
        <f t="shared" si="87"/>
        <v>0</v>
      </c>
      <c r="Z46" s="1">
        <f t="shared" si="88"/>
        <v>0</v>
      </c>
      <c r="AA46" s="1">
        <f t="shared" si="89"/>
        <v>0</v>
      </c>
      <c r="AB46" s="1">
        <f t="shared" si="90"/>
        <v>0</v>
      </c>
      <c r="AC46" s="1">
        <f t="shared" si="91"/>
        <v>0</v>
      </c>
      <c r="AD46" s="1">
        <f t="shared" si="92"/>
        <v>0</v>
      </c>
      <c r="AE46" s="1">
        <f t="shared" si="93"/>
        <v>0</v>
      </c>
      <c r="AF46" s="1">
        <f t="shared" si="94"/>
        <v>0</v>
      </c>
      <c r="AG46" s="1">
        <f t="shared" si="95"/>
        <v>0</v>
      </c>
      <c r="AH46" s="1">
        <f t="shared" si="96"/>
        <v>0</v>
      </c>
      <c r="AI46" s="1">
        <f t="shared" si="97"/>
        <v>0</v>
      </c>
      <c r="AJ46" s="1">
        <f t="shared" si="98"/>
        <v>0</v>
      </c>
      <c r="AK46" s="1">
        <f t="shared" si="99"/>
        <v>0</v>
      </c>
      <c r="AL46" s="1">
        <f t="shared" si="100"/>
        <v>0</v>
      </c>
      <c r="AM46" s="1">
        <f t="shared" si="101"/>
        <v>0</v>
      </c>
      <c r="AN46" s="1">
        <f t="shared" si="102"/>
        <v>0</v>
      </c>
      <c r="AO46" s="1">
        <f t="shared" si="103"/>
        <v>0</v>
      </c>
      <c r="AP46" s="1">
        <f t="shared" si="104"/>
        <v>0</v>
      </c>
      <c r="AQ46" s="1">
        <f t="shared" si="105"/>
        <v>0</v>
      </c>
      <c r="AR46" s="1">
        <f t="shared" si="106"/>
        <v>0</v>
      </c>
      <c r="AS46" s="1">
        <f t="shared" si="107"/>
        <v>0</v>
      </c>
      <c r="AT46" s="1">
        <f t="shared" si="108"/>
        <v>0</v>
      </c>
      <c r="AU46" s="1">
        <f t="shared" si="109"/>
        <v>0</v>
      </c>
      <c r="AV46" s="1">
        <f t="shared" si="110"/>
        <v>0</v>
      </c>
      <c r="AW46" s="1">
        <f t="shared" si="111"/>
        <v>0</v>
      </c>
      <c r="AX46" s="1">
        <f>LARGE($O$8:P46,1)</f>
        <v>0</v>
      </c>
      <c r="AY46" s="1">
        <f>LARGE($O$8:Q46,1)</f>
        <v>0</v>
      </c>
      <c r="AZ46" s="1">
        <f>LARGE($O$8:R46,1)</f>
        <v>0</v>
      </c>
      <c r="BA46" s="1">
        <f>LARGE($O$8:S46,1)</f>
        <v>0</v>
      </c>
      <c r="BB46" s="1">
        <f>LARGE($O$8:T46,1)</f>
        <v>0</v>
      </c>
      <c r="BC46" s="1">
        <f>LARGE($O$8:U46,1)</f>
        <v>0</v>
      </c>
      <c r="BD46" s="1">
        <f>LARGE($O$8:V46,1)</f>
        <v>0</v>
      </c>
      <c r="BE46" s="1">
        <f>LARGE($O$8:W46,1)</f>
        <v>0</v>
      </c>
      <c r="BF46" s="1">
        <f>LARGE($O$8:X46,1)</f>
        <v>0</v>
      </c>
      <c r="BG46" s="1">
        <f>LARGE($O$8:Y46,1)</f>
        <v>0</v>
      </c>
      <c r="BH46" s="1">
        <f>IFERROR(IF(BX46&gt;=1,(IF(EMP!AM44="YES",1,2)),0),0)</f>
        <v>0</v>
      </c>
      <c r="BI46" s="1">
        <f>IFERROR(IF(BX46&gt;=1,(IF(BH46=1,1,IF(BH46=2,VLOOKUP(EMP!AL44,EMP!$H$2:$K$4,4,0),0))),0),0)</f>
        <v>0</v>
      </c>
      <c r="BJ46" s="1">
        <f>IFERROR(IF(BX46&gt;=1,VLOOKUP(EMP!AL44,EMP!$H$1:$K$5,2,0),0),0)</f>
        <v>0</v>
      </c>
      <c r="BK46" s="1">
        <f>IFERROR(IF(BX46&gt;=1,VLOOKUP(EMP!AL44,EMP!$H$1:$K$5,3,0),0),0)</f>
        <v>0</v>
      </c>
      <c r="BX46" s="165">
        <f>EMP!O44</f>
        <v>0</v>
      </c>
      <c r="BY46" s="166">
        <f>EMP!P44</f>
        <v>0</v>
      </c>
      <c r="BZ46" s="165">
        <f>EMP!Q44</f>
        <v>0</v>
      </c>
      <c r="CA46" s="185">
        <f t="shared" si="112"/>
        <v>0</v>
      </c>
      <c r="CB46" s="185">
        <f t="shared" si="113"/>
        <v>0</v>
      </c>
      <c r="CC46" s="185">
        <f t="shared" si="114"/>
        <v>0</v>
      </c>
      <c r="CD46" s="185">
        <f t="shared" si="115"/>
        <v>0</v>
      </c>
      <c r="CE46" s="185">
        <f t="shared" si="116"/>
        <v>0</v>
      </c>
      <c r="CF46" s="185">
        <f t="shared" si="117"/>
        <v>0</v>
      </c>
      <c r="CG46" s="185">
        <f t="shared" si="118"/>
        <v>0</v>
      </c>
      <c r="CH46" s="185">
        <f t="shared" si="119"/>
        <v>0</v>
      </c>
      <c r="CI46" s="185">
        <f t="shared" si="120"/>
        <v>0</v>
      </c>
      <c r="CJ46" s="185">
        <f t="shared" si="121"/>
        <v>0</v>
      </c>
      <c r="CK46" s="185">
        <f t="shared" si="122"/>
        <v>0</v>
      </c>
      <c r="CL46" s="185">
        <f t="shared" si="123"/>
        <v>0</v>
      </c>
      <c r="CM46" s="193"/>
      <c r="CN46" s="193"/>
      <c r="CO46" s="193"/>
      <c r="CP46" s="193"/>
      <c r="CQ46" s="193"/>
      <c r="CR46" s="193"/>
      <c r="CS46" s="193"/>
      <c r="CT46" s="193"/>
      <c r="CU46" s="193"/>
      <c r="CV46" s="193"/>
      <c r="CW46" s="193"/>
      <c r="CX46" s="193"/>
      <c r="CY46" s="112">
        <f t="shared" si="124"/>
        <v>0</v>
      </c>
      <c r="CZ46" s="112">
        <f t="shared" si="125"/>
        <v>0</v>
      </c>
      <c r="DA46" s="112">
        <f t="shared" si="126"/>
        <v>0</v>
      </c>
      <c r="DB46" s="112">
        <f t="shared" si="127"/>
        <v>0</v>
      </c>
      <c r="DC46" s="112">
        <f t="shared" si="128"/>
        <v>0</v>
      </c>
      <c r="DD46" s="112">
        <f t="shared" si="129"/>
        <v>0</v>
      </c>
      <c r="DE46" s="112">
        <f t="shared" si="130"/>
        <v>0</v>
      </c>
      <c r="DF46" s="112">
        <f t="shared" si="131"/>
        <v>0</v>
      </c>
      <c r="DG46" s="112">
        <f t="shared" si="132"/>
        <v>0</v>
      </c>
      <c r="DH46" s="112">
        <f t="shared" si="133"/>
        <v>0</v>
      </c>
      <c r="DI46" s="112">
        <f t="shared" si="134"/>
        <v>0</v>
      </c>
      <c r="DJ46" s="112">
        <f t="shared" si="135"/>
        <v>0</v>
      </c>
      <c r="DK46" s="194"/>
      <c r="DL46" s="194"/>
      <c r="DM46" s="194"/>
      <c r="DN46" s="194"/>
      <c r="DO46" s="194"/>
      <c r="DP46" s="194"/>
      <c r="DQ46" s="194"/>
      <c r="DR46" s="194"/>
      <c r="DS46" s="194"/>
      <c r="DT46" s="194"/>
      <c r="DU46" s="194"/>
      <c r="DV46" s="194"/>
      <c r="DW46" s="112">
        <f t="shared" si="136"/>
        <v>0</v>
      </c>
      <c r="DX46" s="112">
        <f t="shared" si="137"/>
        <v>0</v>
      </c>
      <c r="DY46" s="112">
        <f t="shared" si="138"/>
        <v>0</v>
      </c>
      <c r="DZ46" s="112">
        <f t="shared" si="139"/>
        <v>0</v>
      </c>
      <c r="EA46" s="112">
        <f t="shared" si="140"/>
        <v>0</v>
      </c>
      <c r="EB46" s="112">
        <f t="shared" si="141"/>
        <v>0</v>
      </c>
      <c r="EC46" s="112">
        <f t="shared" si="142"/>
        <v>0</v>
      </c>
      <c r="ED46" s="112">
        <f t="shared" si="143"/>
        <v>0</v>
      </c>
      <c r="EE46" s="112">
        <f t="shared" si="144"/>
        <v>0</v>
      </c>
      <c r="EF46" s="112">
        <f t="shared" si="145"/>
        <v>0</v>
      </c>
      <c r="EG46" s="112">
        <f t="shared" si="146"/>
        <v>0</v>
      </c>
      <c r="EH46" s="112">
        <f t="shared" si="147"/>
        <v>0</v>
      </c>
      <c r="EI46" s="195"/>
      <c r="EJ46" s="195"/>
      <c r="EK46" s="195"/>
      <c r="EL46" s="195"/>
      <c r="EM46" s="195"/>
      <c r="EN46" s="195"/>
      <c r="EO46" s="195"/>
      <c r="EP46" s="195"/>
      <c r="EQ46" s="195"/>
      <c r="ER46" s="195"/>
      <c r="ES46" s="195"/>
      <c r="ET46" s="195"/>
      <c r="EU46" s="196"/>
      <c r="EV46" s="196">
        <f t="shared" si="148"/>
        <v>0</v>
      </c>
      <c r="EW46" s="196">
        <f t="shared" si="149"/>
        <v>0</v>
      </c>
      <c r="EX46" s="196">
        <f t="shared" si="150"/>
        <v>0</v>
      </c>
      <c r="EY46" s="196">
        <f t="shared" si="151"/>
        <v>0</v>
      </c>
      <c r="EZ46" s="196">
        <f t="shared" si="152"/>
        <v>0</v>
      </c>
      <c r="FA46" s="196">
        <f t="shared" si="153"/>
        <v>0</v>
      </c>
      <c r="FB46" s="196">
        <f t="shared" si="154"/>
        <v>0</v>
      </c>
      <c r="FC46" s="196">
        <f t="shared" si="155"/>
        <v>0</v>
      </c>
      <c r="FD46" s="196">
        <f t="shared" si="156"/>
        <v>0</v>
      </c>
      <c r="FE46" s="196">
        <f t="shared" si="157"/>
        <v>0</v>
      </c>
      <c r="FF46" s="196">
        <f t="shared" si="158"/>
        <v>0</v>
      </c>
      <c r="FG46" s="197"/>
      <c r="FH46" s="197">
        <f t="shared" si="159"/>
        <v>0</v>
      </c>
      <c r="FI46" s="197">
        <f t="shared" si="160"/>
        <v>0</v>
      </c>
      <c r="FJ46" s="197">
        <f t="shared" si="161"/>
        <v>0</v>
      </c>
      <c r="FK46" s="197">
        <f t="shared" si="162"/>
        <v>0</v>
      </c>
      <c r="FL46" s="197">
        <f t="shared" si="163"/>
        <v>0</v>
      </c>
      <c r="FM46" s="197">
        <f t="shared" si="164"/>
        <v>0</v>
      </c>
      <c r="FN46" s="197">
        <f t="shared" si="165"/>
        <v>0</v>
      </c>
      <c r="FO46" s="197">
        <f t="shared" si="166"/>
        <v>0</v>
      </c>
      <c r="FP46" s="197">
        <f t="shared" si="167"/>
        <v>0</v>
      </c>
      <c r="FQ46" s="197">
        <f t="shared" si="168"/>
        <v>0</v>
      </c>
      <c r="FR46" s="197">
        <f t="shared" si="169"/>
        <v>0</v>
      </c>
      <c r="FS46" s="195"/>
      <c r="FT46" s="195"/>
      <c r="FU46" s="198"/>
      <c r="FV46" s="198"/>
      <c r="FW46" s="199"/>
      <c r="FX46" s="199"/>
      <c r="FY46" s="196"/>
      <c r="FZ46" s="196"/>
      <c r="GA46" s="127">
        <f t="shared" si="170"/>
        <v>0</v>
      </c>
      <c r="GB46" s="127">
        <f t="shared" si="171"/>
        <v>0</v>
      </c>
      <c r="GC46" s="127">
        <f t="shared" si="172"/>
        <v>0</v>
      </c>
      <c r="GD46" s="127">
        <f t="shared" si="173"/>
        <v>0</v>
      </c>
      <c r="GE46" s="127">
        <f t="shared" si="174"/>
        <v>0</v>
      </c>
      <c r="GF46" s="127">
        <f t="shared" si="175"/>
        <v>0</v>
      </c>
      <c r="GG46" s="127">
        <f t="shared" si="176"/>
        <v>0</v>
      </c>
      <c r="GH46" s="127">
        <f t="shared" si="177"/>
        <v>0</v>
      </c>
      <c r="GI46" s="127">
        <f t="shared" si="178"/>
        <v>0</v>
      </c>
      <c r="GJ46" s="127">
        <f t="shared" si="179"/>
        <v>0</v>
      </c>
      <c r="GK46" s="127">
        <f t="shared" si="180"/>
        <v>0</v>
      </c>
      <c r="GL46" s="127">
        <f t="shared" si="181"/>
        <v>0</v>
      </c>
      <c r="GM46" s="127">
        <f t="shared" si="182"/>
        <v>0</v>
      </c>
      <c r="GN46" s="127">
        <f t="shared" si="183"/>
        <v>0</v>
      </c>
      <c r="GO46" s="127">
        <f t="shared" si="184"/>
        <v>0</v>
      </c>
      <c r="GP46" s="127">
        <f t="shared" si="185"/>
        <v>0</v>
      </c>
      <c r="GQ46" s="127">
        <f t="shared" si="186"/>
        <v>0</v>
      </c>
      <c r="GR46" s="127">
        <f t="shared" si="187"/>
        <v>0</v>
      </c>
      <c r="GS46" s="127">
        <f t="shared" si="188"/>
        <v>0</v>
      </c>
      <c r="GT46" s="127">
        <f t="shared" si="189"/>
        <v>0</v>
      </c>
      <c r="GU46" s="127">
        <f t="shared" si="190"/>
        <v>0</v>
      </c>
      <c r="GV46" s="127">
        <f t="shared" si="191"/>
        <v>0</v>
      </c>
      <c r="GW46" s="127">
        <f t="shared" si="192"/>
        <v>0</v>
      </c>
      <c r="GX46" s="127">
        <f t="shared" si="193"/>
        <v>0</v>
      </c>
      <c r="GY46" s="127">
        <f t="shared" si="194"/>
        <v>0</v>
      </c>
      <c r="GZ46" s="127">
        <f t="shared" si="195"/>
        <v>0</v>
      </c>
      <c r="HA46" s="127">
        <f t="shared" si="196"/>
        <v>0</v>
      </c>
      <c r="HB46" s="127">
        <f t="shared" si="197"/>
        <v>0</v>
      </c>
      <c r="HC46" s="127">
        <f t="shared" si="198"/>
        <v>0</v>
      </c>
      <c r="HD46" s="127">
        <f t="shared" si="199"/>
        <v>0</v>
      </c>
      <c r="HE46" s="127">
        <f t="shared" si="200"/>
        <v>0</v>
      </c>
      <c r="HF46" s="127">
        <f t="shared" si="201"/>
        <v>0</v>
      </c>
      <c r="HG46" s="127">
        <f t="shared" si="202"/>
        <v>0</v>
      </c>
      <c r="HH46" s="127">
        <f t="shared" si="203"/>
        <v>0</v>
      </c>
      <c r="HI46" s="127">
        <f t="shared" si="204"/>
        <v>0</v>
      </c>
      <c r="HJ46" s="127">
        <f t="shared" si="205"/>
        <v>0</v>
      </c>
      <c r="HK46" s="127">
        <f t="shared" si="206"/>
        <v>0</v>
      </c>
      <c r="HL46" s="127">
        <f t="shared" si="207"/>
        <v>0</v>
      </c>
      <c r="HM46" s="127">
        <f t="shared" si="208"/>
        <v>0</v>
      </c>
      <c r="HN46" s="127">
        <f t="shared" si="209"/>
        <v>0</v>
      </c>
      <c r="HO46" s="127">
        <f t="shared" si="210"/>
        <v>0</v>
      </c>
      <c r="HP46" s="127">
        <f t="shared" si="211"/>
        <v>0</v>
      </c>
      <c r="HQ46" s="127">
        <f t="shared" si="212"/>
        <v>0</v>
      </c>
      <c r="HR46" s="127">
        <f t="shared" si="213"/>
        <v>0</v>
      </c>
      <c r="HS46" s="127">
        <f t="shared" si="214"/>
        <v>0</v>
      </c>
      <c r="HT46" s="127">
        <f t="shared" si="215"/>
        <v>0</v>
      </c>
      <c r="HU46" s="127">
        <f t="shared" si="216"/>
        <v>0</v>
      </c>
      <c r="HV46" s="127">
        <f t="shared" si="217"/>
        <v>0</v>
      </c>
      <c r="HW46" s="127">
        <f t="shared" si="218"/>
        <v>0</v>
      </c>
      <c r="HX46" s="127">
        <f t="shared" si="219"/>
        <v>0</v>
      </c>
      <c r="HY46" s="127">
        <f t="shared" si="220"/>
        <v>0</v>
      </c>
      <c r="HZ46" s="127">
        <f t="shared" si="221"/>
        <v>0</v>
      </c>
      <c r="IA46" s="127">
        <f t="shared" si="222"/>
        <v>0</v>
      </c>
      <c r="IB46" s="127">
        <f t="shared" si="223"/>
        <v>0</v>
      </c>
      <c r="IC46" s="127">
        <f t="shared" si="224"/>
        <v>0</v>
      </c>
      <c r="ID46" s="127">
        <f t="shared" si="225"/>
        <v>0</v>
      </c>
      <c r="IE46" s="127">
        <f t="shared" si="226"/>
        <v>0</v>
      </c>
      <c r="IF46" s="127">
        <f t="shared" si="227"/>
        <v>0</v>
      </c>
      <c r="IG46" s="127">
        <f t="shared" si="228"/>
        <v>0</v>
      </c>
      <c r="IH46" s="127">
        <f t="shared" si="229"/>
        <v>0</v>
      </c>
      <c r="II46" s="127">
        <f t="shared" si="230"/>
        <v>0</v>
      </c>
      <c r="IJ46" s="127">
        <f t="shared" si="231"/>
        <v>0</v>
      </c>
      <c r="IK46" s="127">
        <f t="shared" si="232"/>
        <v>0</v>
      </c>
      <c r="IL46" s="127">
        <f t="shared" si="233"/>
        <v>0</v>
      </c>
      <c r="IM46" s="127">
        <f t="shared" si="234"/>
        <v>0</v>
      </c>
      <c r="IN46" s="127">
        <f t="shared" si="235"/>
        <v>0</v>
      </c>
      <c r="IO46" s="127">
        <f t="shared" si="236"/>
        <v>0</v>
      </c>
      <c r="IP46" s="127">
        <f t="shared" si="237"/>
        <v>0</v>
      </c>
      <c r="IQ46" s="127">
        <f t="shared" si="238"/>
        <v>0</v>
      </c>
      <c r="IR46" s="127">
        <f t="shared" si="239"/>
        <v>0</v>
      </c>
      <c r="IS46" s="127">
        <f t="shared" si="240"/>
        <v>0</v>
      </c>
      <c r="IT46" s="127">
        <f t="shared" si="241"/>
        <v>0</v>
      </c>
      <c r="IU46" s="127">
        <f t="shared" si="242"/>
        <v>0</v>
      </c>
      <c r="IV46" s="1">
        <f>IFERROR(IF($BX46&gt;=1,SUMIFS(ARR!K$8:K$607,ARR!$I$8:$I$607,$BZ46),0),0)</f>
        <v>0</v>
      </c>
      <c r="IW46" s="1">
        <f>IFERROR(IF($BX46&gt;=1,SUMIFS(ARR!L$8:L$607,ARR!$I$8:$I$607,$BZ46),0),0)</f>
        <v>0</v>
      </c>
      <c r="IX46" s="1">
        <f>IFERROR(IF($BX46&gt;=1,SUMIFS(ARR!M$8:M$607,ARR!$I$8:$I$607,$BZ46),0),0)</f>
        <v>0</v>
      </c>
      <c r="IY46" s="1">
        <f>IFERROR(IF($BX46&gt;=1,SUMIFS(ARR!N$8:N$607,ARR!$I$8:$I$607,$BZ46),0),0)</f>
        <v>0</v>
      </c>
      <c r="IZ46" s="1">
        <f t="shared" si="243"/>
        <v>0</v>
      </c>
    </row>
    <row r="47" spans="1:260" ht="18" customHeight="1" x14ac:dyDescent="0.25">
      <c r="A47" s="1">
        <f>IFERROR(IF(BX47&gt;=1,VLOOKUP(EMP!Y45,EMP!$B$2:$E$3,4,0),0),0)</f>
        <v>0</v>
      </c>
      <c r="B47" s="1">
        <f>IFERROR(IF(BX47&gt;=1,VLOOKUP(EMP!Z45,EMP!$D$2:$E$3,2,0),0),0)</f>
        <v>0</v>
      </c>
      <c r="C47" s="1">
        <f>IFERROR(IF(BX47&gt;=1,VLOOKUP(EMP!AC45,EMP!$B$6:$C$17,2,0),0),0)</f>
        <v>0</v>
      </c>
      <c r="D47" s="1">
        <f>IFERROR(IF(BX47&gt;=1,VLOOKUP(EMP!AA45,EMP!$E$6:$M$29,9,0),0),0)</f>
        <v>0</v>
      </c>
      <c r="E47" s="1">
        <f>IFERROR(IF(BX47&gt;=1,(IF(EMP!AE45&gt;=1,VLOOKUP(EMP!AF45,EMP!$B$6:$C$17,2,0),0)),0),0)</f>
        <v>0</v>
      </c>
      <c r="F47" s="1">
        <f>IFERROR(IF(BX47&gt;=1,(IF(EMP!AG45=EMP!$F$3,(IF(EMP!AH45&gt;=1,EMP!AH45,0)),0)),0),0)</f>
        <v>0</v>
      </c>
      <c r="G47" s="1">
        <f>IFERROR(IF(BX47&gt;=1,(IF(EMP!AI45=EMP!$F$3,VLOOKUP(EMP!AJ45,EMP!$B$6:$C$17,2,0),0)),0),0)</f>
        <v>0</v>
      </c>
      <c r="H47" s="1">
        <f>IFERROR(IF(BX47&gt;=1,(IF(EMP!AK45=EMP!$F$3,EMP!#REF!,0)),0),0)</f>
        <v>0</v>
      </c>
      <c r="I47" s="1">
        <f>IFERROR(IF(BX47&gt;=1,(IF(EMP!AM45="YES",1,2)),0),0)</f>
        <v>0</v>
      </c>
      <c r="J47" s="1">
        <f>IFERROR(IF(BX47&gt;=1,(IF(I47=1,31,IF(I47=2,(IF(D47&gt;=5,VLOOKUP(EMP!AL45,EMP!$H$1:$K$5,4,0),IF(D47&gt;=1,31,0))),0))),0),0)</f>
        <v>0</v>
      </c>
      <c r="K47" s="1">
        <f>EMP!AB45</f>
        <v>0</v>
      </c>
      <c r="L47" s="1">
        <f>EMP!AD45</f>
        <v>0</v>
      </c>
      <c r="M47" s="1">
        <f>EMP!AE45</f>
        <v>0</v>
      </c>
      <c r="N47" s="1">
        <f t="shared" si="76"/>
        <v>0</v>
      </c>
      <c r="O47" s="1">
        <f t="shared" si="77"/>
        <v>0</v>
      </c>
      <c r="P47" s="1">
        <f t="shared" si="78"/>
        <v>0</v>
      </c>
      <c r="Q47" s="1">
        <f t="shared" si="79"/>
        <v>0</v>
      </c>
      <c r="R47" s="1">
        <f t="shared" si="80"/>
        <v>0</v>
      </c>
      <c r="S47" s="1">
        <f t="shared" si="81"/>
        <v>0</v>
      </c>
      <c r="T47" s="1">
        <f t="shared" si="82"/>
        <v>0</v>
      </c>
      <c r="U47" s="1">
        <f t="shared" si="83"/>
        <v>0</v>
      </c>
      <c r="V47" s="1">
        <f t="shared" si="84"/>
        <v>0</v>
      </c>
      <c r="W47" s="1">
        <f t="shared" si="85"/>
        <v>0</v>
      </c>
      <c r="X47" s="1">
        <f t="shared" si="86"/>
        <v>0</v>
      </c>
      <c r="Y47" s="1">
        <f t="shared" si="87"/>
        <v>0</v>
      </c>
      <c r="Z47" s="1">
        <f t="shared" si="88"/>
        <v>0</v>
      </c>
      <c r="AA47" s="1">
        <f t="shared" si="89"/>
        <v>0</v>
      </c>
      <c r="AB47" s="1">
        <f t="shared" si="90"/>
        <v>0</v>
      </c>
      <c r="AC47" s="1">
        <f t="shared" si="91"/>
        <v>0</v>
      </c>
      <c r="AD47" s="1">
        <f t="shared" si="92"/>
        <v>0</v>
      </c>
      <c r="AE47" s="1">
        <f t="shared" si="93"/>
        <v>0</v>
      </c>
      <c r="AF47" s="1">
        <f t="shared" si="94"/>
        <v>0</v>
      </c>
      <c r="AG47" s="1">
        <f t="shared" si="95"/>
        <v>0</v>
      </c>
      <c r="AH47" s="1">
        <f t="shared" si="96"/>
        <v>0</v>
      </c>
      <c r="AI47" s="1">
        <f t="shared" si="97"/>
        <v>0</v>
      </c>
      <c r="AJ47" s="1">
        <f t="shared" si="98"/>
        <v>0</v>
      </c>
      <c r="AK47" s="1">
        <f t="shared" si="99"/>
        <v>0</v>
      </c>
      <c r="AL47" s="1">
        <f t="shared" si="100"/>
        <v>0</v>
      </c>
      <c r="AM47" s="1">
        <f t="shared" si="101"/>
        <v>0</v>
      </c>
      <c r="AN47" s="1">
        <f t="shared" si="102"/>
        <v>0</v>
      </c>
      <c r="AO47" s="1">
        <f t="shared" si="103"/>
        <v>0</v>
      </c>
      <c r="AP47" s="1">
        <f t="shared" si="104"/>
        <v>0</v>
      </c>
      <c r="AQ47" s="1">
        <f t="shared" si="105"/>
        <v>0</v>
      </c>
      <c r="AR47" s="1">
        <f t="shared" si="106"/>
        <v>0</v>
      </c>
      <c r="AS47" s="1">
        <f t="shared" si="107"/>
        <v>0</v>
      </c>
      <c r="AT47" s="1">
        <f t="shared" si="108"/>
        <v>0</v>
      </c>
      <c r="AU47" s="1">
        <f t="shared" si="109"/>
        <v>0</v>
      </c>
      <c r="AV47" s="1">
        <f t="shared" si="110"/>
        <v>0</v>
      </c>
      <c r="AW47" s="1">
        <f t="shared" si="111"/>
        <v>0</v>
      </c>
      <c r="AX47" s="1">
        <f>LARGE($O$8:P47,1)</f>
        <v>0</v>
      </c>
      <c r="AY47" s="1">
        <f>LARGE($O$8:Q47,1)</f>
        <v>0</v>
      </c>
      <c r="AZ47" s="1">
        <f>LARGE($O$8:R47,1)</f>
        <v>0</v>
      </c>
      <c r="BA47" s="1">
        <f>LARGE($O$8:S47,1)</f>
        <v>0</v>
      </c>
      <c r="BB47" s="1">
        <f>LARGE($O$8:T47,1)</f>
        <v>0</v>
      </c>
      <c r="BC47" s="1">
        <f>LARGE($O$8:U47,1)</f>
        <v>0</v>
      </c>
      <c r="BD47" s="1">
        <f>LARGE($O$8:V47,1)</f>
        <v>0</v>
      </c>
      <c r="BE47" s="1">
        <f>LARGE($O$8:W47,1)</f>
        <v>0</v>
      </c>
      <c r="BF47" s="1">
        <f>LARGE($O$8:X47,1)</f>
        <v>0</v>
      </c>
      <c r="BG47" s="1">
        <f>LARGE($O$8:Y47,1)</f>
        <v>0</v>
      </c>
      <c r="BH47" s="1">
        <f>IFERROR(IF(BX47&gt;=1,(IF(EMP!AM45="YES",1,2)),0),0)</f>
        <v>0</v>
      </c>
      <c r="BI47" s="1">
        <f>IFERROR(IF(BX47&gt;=1,(IF(BH47=1,1,IF(BH47=2,VLOOKUP(EMP!AL45,EMP!$H$2:$K$4,4,0),0))),0),0)</f>
        <v>0</v>
      </c>
      <c r="BJ47" s="1">
        <f>IFERROR(IF(BX47&gt;=1,VLOOKUP(EMP!AL45,EMP!$H$1:$K$5,2,0),0),0)</f>
        <v>0</v>
      </c>
      <c r="BK47" s="1">
        <f>IFERROR(IF(BX47&gt;=1,VLOOKUP(EMP!AL45,EMP!$H$1:$K$5,3,0),0),0)</f>
        <v>0</v>
      </c>
      <c r="BX47" s="165">
        <f>EMP!O45</f>
        <v>0</v>
      </c>
      <c r="BY47" s="166">
        <f>EMP!P45</f>
        <v>0</v>
      </c>
      <c r="BZ47" s="165">
        <f>EMP!Q45</f>
        <v>0</v>
      </c>
      <c r="CA47" s="185">
        <f t="shared" si="112"/>
        <v>0</v>
      </c>
      <c r="CB47" s="185">
        <f t="shared" si="113"/>
        <v>0</v>
      </c>
      <c r="CC47" s="185">
        <f t="shared" si="114"/>
        <v>0</v>
      </c>
      <c r="CD47" s="185">
        <f t="shared" si="115"/>
        <v>0</v>
      </c>
      <c r="CE47" s="185">
        <f t="shared" si="116"/>
        <v>0</v>
      </c>
      <c r="CF47" s="185">
        <f t="shared" si="117"/>
        <v>0</v>
      </c>
      <c r="CG47" s="185">
        <f t="shared" si="118"/>
        <v>0</v>
      </c>
      <c r="CH47" s="185">
        <f t="shared" si="119"/>
        <v>0</v>
      </c>
      <c r="CI47" s="185">
        <f t="shared" si="120"/>
        <v>0</v>
      </c>
      <c r="CJ47" s="185">
        <f t="shared" si="121"/>
        <v>0</v>
      </c>
      <c r="CK47" s="185">
        <f t="shared" si="122"/>
        <v>0</v>
      </c>
      <c r="CL47" s="185">
        <f t="shared" si="123"/>
        <v>0</v>
      </c>
      <c r="CM47" s="193"/>
      <c r="CN47" s="193"/>
      <c r="CO47" s="193"/>
      <c r="CP47" s="193"/>
      <c r="CQ47" s="193"/>
      <c r="CR47" s="193"/>
      <c r="CS47" s="193"/>
      <c r="CT47" s="193"/>
      <c r="CU47" s="193"/>
      <c r="CV47" s="193"/>
      <c r="CW47" s="193"/>
      <c r="CX47" s="193"/>
      <c r="CY47" s="112">
        <f t="shared" si="124"/>
        <v>0</v>
      </c>
      <c r="CZ47" s="112">
        <f t="shared" si="125"/>
        <v>0</v>
      </c>
      <c r="DA47" s="112">
        <f t="shared" si="126"/>
        <v>0</v>
      </c>
      <c r="DB47" s="112">
        <f t="shared" si="127"/>
        <v>0</v>
      </c>
      <c r="DC47" s="112">
        <f t="shared" si="128"/>
        <v>0</v>
      </c>
      <c r="DD47" s="112">
        <f t="shared" si="129"/>
        <v>0</v>
      </c>
      <c r="DE47" s="112">
        <f t="shared" si="130"/>
        <v>0</v>
      </c>
      <c r="DF47" s="112">
        <f t="shared" si="131"/>
        <v>0</v>
      </c>
      <c r="DG47" s="112">
        <f t="shared" si="132"/>
        <v>0</v>
      </c>
      <c r="DH47" s="112">
        <f t="shared" si="133"/>
        <v>0</v>
      </c>
      <c r="DI47" s="112">
        <f t="shared" si="134"/>
        <v>0</v>
      </c>
      <c r="DJ47" s="112">
        <f t="shared" si="135"/>
        <v>0</v>
      </c>
      <c r="DK47" s="194"/>
      <c r="DL47" s="194"/>
      <c r="DM47" s="194"/>
      <c r="DN47" s="194"/>
      <c r="DO47" s="194"/>
      <c r="DP47" s="194"/>
      <c r="DQ47" s="194"/>
      <c r="DR47" s="194"/>
      <c r="DS47" s="194"/>
      <c r="DT47" s="194"/>
      <c r="DU47" s="194"/>
      <c r="DV47" s="194"/>
      <c r="DW47" s="112">
        <f t="shared" si="136"/>
        <v>0</v>
      </c>
      <c r="DX47" s="112">
        <f t="shared" si="137"/>
        <v>0</v>
      </c>
      <c r="DY47" s="112">
        <f t="shared" si="138"/>
        <v>0</v>
      </c>
      <c r="DZ47" s="112">
        <f t="shared" si="139"/>
        <v>0</v>
      </c>
      <c r="EA47" s="112">
        <f t="shared" si="140"/>
        <v>0</v>
      </c>
      <c r="EB47" s="112">
        <f t="shared" si="141"/>
        <v>0</v>
      </c>
      <c r="EC47" s="112">
        <f t="shared" si="142"/>
        <v>0</v>
      </c>
      <c r="ED47" s="112">
        <f t="shared" si="143"/>
        <v>0</v>
      </c>
      <c r="EE47" s="112">
        <f t="shared" si="144"/>
        <v>0</v>
      </c>
      <c r="EF47" s="112">
        <f t="shared" si="145"/>
        <v>0</v>
      </c>
      <c r="EG47" s="112">
        <f t="shared" si="146"/>
        <v>0</v>
      </c>
      <c r="EH47" s="112">
        <f t="shared" si="147"/>
        <v>0</v>
      </c>
      <c r="EI47" s="195"/>
      <c r="EJ47" s="195"/>
      <c r="EK47" s="195"/>
      <c r="EL47" s="195"/>
      <c r="EM47" s="195"/>
      <c r="EN47" s="195"/>
      <c r="EO47" s="195"/>
      <c r="EP47" s="195"/>
      <c r="EQ47" s="195"/>
      <c r="ER47" s="195"/>
      <c r="ES47" s="195"/>
      <c r="ET47" s="195"/>
      <c r="EU47" s="196"/>
      <c r="EV47" s="196">
        <f t="shared" si="148"/>
        <v>0</v>
      </c>
      <c r="EW47" s="196">
        <f t="shared" si="149"/>
        <v>0</v>
      </c>
      <c r="EX47" s="196">
        <f t="shared" si="150"/>
        <v>0</v>
      </c>
      <c r="EY47" s="196">
        <f t="shared" si="151"/>
        <v>0</v>
      </c>
      <c r="EZ47" s="196">
        <f t="shared" si="152"/>
        <v>0</v>
      </c>
      <c r="FA47" s="196">
        <f t="shared" si="153"/>
        <v>0</v>
      </c>
      <c r="FB47" s="196">
        <f t="shared" si="154"/>
        <v>0</v>
      </c>
      <c r="FC47" s="196">
        <f t="shared" si="155"/>
        <v>0</v>
      </c>
      <c r="FD47" s="196">
        <f t="shared" si="156"/>
        <v>0</v>
      </c>
      <c r="FE47" s="196">
        <f t="shared" si="157"/>
        <v>0</v>
      </c>
      <c r="FF47" s="196">
        <f t="shared" si="158"/>
        <v>0</v>
      </c>
      <c r="FG47" s="197"/>
      <c r="FH47" s="197">
        <f t="shared" si="159"/>
        <v>0</v>
      </c>
      <c r="FI47" s="197">
        <f t="shared" si="160"/>
        <v>0</v>
      </c>
      <c r="FJ47" s="197">
        <f t="shared" si="161"/>
        <v>0</v>
      </c>
      <c r="FK47" s="197">
        <f t="shared" si="162"/>
        <v>0</v>
      </c>
      <c r="FL47" s="197">
        <f t="shared" si="163"/>
        <v>0</v>
      </c>
      <c r="FM47" s="197">
        <f t="shared" si="164"/>
        <v>0</v>
      </c>
      <c r="FN47" s="197">
        <f t="shared" si="165"/>
        <v>0</v>
      </c>
      <c r="FO47" s="197">
        <f t="shared" si="166"/>
        <v>0</v>
      </c>
      <c r="FP47" s="197">
        <f t="shared" si="167"/>
        <v>0</v>
      </c>
      <c r="FQ47" s="197">
        <f t="shared" si="168"/>
        <v>0</v>
      </c>
      <c r="FR47" s="197">
        <f t="shared" si="169"/>
        <v>0</v>
      </c>
      <c r="FS47" s="195"/>
      <c r="FT47" s="195"/>
      <c r="FU47" s="198"/>
      <c r="FV47" s="198"/>
      <c r="FW47" s="199"/>
      <c r="FX47" s="199"/>
      <c r="FY47" s="196"/>
      <c r="FZ47" s="196"/>
      <c r="GA47" s="127">
        <f t="shared" si="170"/>
        <v>0</v>
      </c>
      <c r="GB47" s="127">
        <f t="shared" si="171"/>
        <v>0</v>
      </c>
      <c r="GC47" s="127">
        <f t="shared" si="172"/>
        <v>0</v>
      </c>
      <c r="GD47" s="127">
        <f t="shared" si="173"/>
        <v>0</v>
      </c>
      <c r="GE47" s="127">
        <f t="shared" si="174"/>
        <v>0</v>
      </c>
      <c r="GF47" s="127">
        <f t="shared" si="175"/>
        <v>0</v>
      </c>
      <c r="GG47" s="127">
        <f t="shared" si="176"/>
        <v>0</v>
      </c>
      <c r="GH47" s="127">
        <f t="shared" si="177"/>
        <v>0</v>
      </c>
      <c r="GI47" s="127">
        <f t="shared" si="178"/>
        <v>0</v>
      </c>
      <c r="GJ47" s="127">
        <f t="shared" si="179"/>
        <v>0</v>
      </c>
      <c r="GK47" s="127">
        <f t="shared" si="180"/>
        <v>0</v>
      </c>
      <c r="GL47" s="127">
        <f t="shared" si="181"/>
        <v>0</v>
      </c>
      <c r="GM47" s="127">
        <f t="shared" si="182"/>
        <v>0</v>
      </c>
      <c r="GN47" s="127">
        <f t="shared" si="183"/>
        <v>0</v>
      </c>
      <c r="GO47" s="127">
        <f t="shared" si="184"/>
        <v>0</v>
      </c>
      <c r="GP47" s="127">
        <f t="shared" si="185"/>
        <v>0</v>
      </c>
      <c r="GQ47" s="127">
        <f t="shared" si="186"/>
        <v>0</v>
      </c>
      <c r="GR47" s="127">
        <f t="shared" si="187"/>
        <v>0</v>
      </c>
      <c r="GS47" s="127">
        <f t="shared" si="188"/>
        <v>0</v>
      </c>
      <c r="GT47" s="127">
        <f t="shared" si="189"/>
        <v>0</v>
      </c>
      <c r="GU47" s="127">
        <f t="shared" si="190"/>
        <v>0</v>
      </c>
      <c r="GV47" s="127">
        <f t="shared" si="191"/>
        <v>0</v>
      </c>
      <c r="GW47" s="127">
        <f t="shared" si="192"/>
        <v>0</v>
      </c>
      <c r="GX47" s="127">
        <f t="shared" si="193"/>
        <v>0</v>
      </c>
      <c r="GY47" s="127">
        <f t="shared" si="194"/>
        <v>0</v>
      </c>
      <c r="GZ47" s="127">
        <f t="shared" si="195"/>
        <v>0</v>
      </c>
      <c r="HA47" s="127">
        <f t="shared" si="196"/>
        <v>0</v>
      </c>
      <c r="HB47" s="127">
        <f t="shared" si="197"/>
        <v>0</v>
      </c>
      <c r="HC47" s="127">
        <f t="shared" si="198"/>
        <v>0</v>
      </c>
      <c r="HD47" s="127">
        <f t="shared" si="199"/>
        <v>0</v>
      </c>
      <c r="HE47" s="127">
        <f t="shared" si="200"/>
        <v>0</v>
      </c>
      <c r="HF47" s="127">
        <f t="shared" si="201"/>
        <v>0</v>
      </c>
      <c r="HG47" s="127">
        <f t="shared" si="202"/>
        <v>0</v>
      </c>
      <c r="HH47" s="127">
        <f t="shared" si="203"/>
        <v>0</v>
      </c>
      <c r="HI47" s="127">
        <f t="shared" si="204"/>
        <v>0</v>
      </c>
      <c r="HJ47" s="127">
        <f t="shared" si="205"/>
        <v>0</v>
      </c>
      <c r="HK47" s="127">
        <f t="shared" si="206"/>
        <v>0</v>
      </c>
      <c r="HL47" s="127">
        <f t="shared" si="207"/>
        <v>0</v>
      </c>
      <c r="HM47" s="127">
        <f t="shared" si="208"/>
        <v>0</v>
      </c>
      <c r="HN47" s="127">
        <f t="shared" si="209"/>
        <v>0</v>
      </c>
      <c r="HO47" s="127">
        <f t="shared" si="210"/>
        <v>0</v>
      </c>
      <c r="HP47" s="127">
        <f t="shared" si="211"/>
        <v>0</v>
      </c>
      <c r="HQ47" s="127">
        <f t="shared" si="212"/>
        <v>0</v>
      </c>
      <c r="HR47" s="127">
        <f t="shared" si="213"/>
        <v>0</v>
      </c>
      <c r="HS47" s="127">
        <f t="shared" si="214"/>
        <v>0</v>
      </c>
      <c r="HT47" s="127">
        <f t="shared" si="215"/>
        <v>0</v>
      </c>
      <c r="HU47" s="127">
        <f t="shared" si="216"/>
        <v>0</v>
      </c>
      <c r="HV47" s="127">
        <f t="shared" si="217"/>
        <v>0</v>
      </c>
      <c r="HW47" s="127">
        <f t="shared" si="218"/>
        <v>0</v>
      </c>
      <c r="HX47" s="127">
        <f t="shared" si="219"/>
        <v>0</v>
      </c>
      <c r="HY47" s="127">
        <f t="shared" si="220"/>
        <v>0</v>
      </c>
      <c r="HZ47" s="127">
        <f t="shared" si="221"/>
        <v>0</v>
      </c>
      <c r="IA47" s="127">
        <f t="shared" si="222"/>
        <v>0</v>
      </c>
      <c r="IB47" s="127">
        <f t="shared" si="223"/>
        <v>0</v>
      </c>
      <c r="IC47" s="127">
        <f t="shared" si="224"/>
        <v>0</v>
      </c>
      <c r="ID47" s="127">
        <f t="shared" si="225"/>
        <v>0</v>
      </c>
      <c r="IE47" s="127">
        <f t="shared" si="226"/>
        <v>0</v>
      </c>
      <c r="IF47" s="127">
        <f t="shared" si="227"/>
        <v>0</v>
      </c>
      <c r="IG47" s="127">
        <f t="shared" si="228"/>
        <v>0</v>
      </c>
      <c r="IH47" s="127">
        <f t="shared" si="229"/>
        <v>0</v>
      </c>
      <c r="II47" s="127">
        <f t="shared" si="230"/>
        <v>0</v>
      </c>
      <c r="IJ47" s="127">
        <f t="shared" si="231"/>
        <v>0</v>
      </c>
      <c r="IK47" s="127">
        <f t="shared" si="232"/>
        <v>0</v>
      </c>
      <c r="IL47" s="127">
        <f t="shared" si="233"/>
        <v>0</v>
      </c>
      <c r="IM47" s="127">
        <f t="shared" si="234"/>
        <v>0</v>
      </c>
      <c r="IN47" s="127">
        <f t="shared" si="235"/>
        <v>0</v>
      </c>
      <c r="IO47" s="127">
        <f t="shared" si="236"/>
        <v>0</v>
      </c>
      <c r="IP47" s="127">
        <f t="shared" si="237"/>
        <v>0</v>
      </c>
      <c r="IQ47" s="127">
        <f t="shared" si="238"/>
        <v>0</v>
      </c>
      <c r="IR47" s="127">
        <f t="shared" si="239"/>
        <v>0</v>
      </c>
      <c r="IS47" s="127">
        <f t="shared" si="240"/>
        <v>0</v>
      </c>
      <c r="IT47" s="127">
        <f t="shared" si="241"/>
        <v>0</v>
      </c>
      <c r="IU47" s="127">
        <f t="shared" si="242"/>
        <v>0</v>
      </c>
      <c r="IV47" s="1">
        <f>IFERROR(IF($BX47&gt;=1,SUMIFS(ARR!K$8:K$607,ARR!$I$8:$I$607,$BZ47),0),0)</f>
        <v>0</v>
      </c>
      <c r="IW47" s="1">
        <f>IFERROR(IF($BX47&gt;=1,SUMIFS(ARR!L$8:L$607,ARR!$I$8:$I$607,$BZ47),0),0)</f>
        <v>0</v>
      </c>
      <c r="IX47" s="1">
        <f>IFERROR(IF($BX47&gt;=1,SUMIFS(ARR!M$8:M$607,ARR!$I$8:$I$607,$BZ47),0),0)</f>
        <v>0</v>
      </c>
      <c r="IY47" s="1">
        <f>IFERROR(IF($BX47&gt;=1,SUMIFS(ARR!N$8:N$607,ARR!$I$8:$I$607,$BZ47),0),0)</f>
        <v>0</v>
      </c>
      <c r="IZ47" s="1">
        <f t="shared" si="243"/>
        <v>0</v>
      </c>
    </row>
    <row r="48" spans="1:260" ht="18" customHeight="1" x14ac:dyDescent="0.25">
      <c r="A48" s="1">
        <f>IFERROR(IF(BX48&gt;=1,VLOOKUP(EMP!Y46,EMP!$B$2:$E$3,4,0),0),0)</f>
        <v>0</v>
      </c>
      <c r="B48" s="1">
        <f>IFERROR(IF(BX48&gt;=1,VLOOKUP(EMP!Z46,EMP!$D$2:$E$3,2,0),0),0)</f>
        <v>0</v>
      </c>
      <c r="C48" s="1">
        <f>IFERROR(IF(BX48&gt;=1,VLOOKUP(EMP!AC46,EMP!$B$6:$C$17,2,0),0),0)</f>
        <v>0</v>
      </c>
      <c r="D48" s="1">
        <f>IFERROR(IF(BX48&gt;=1,VLOOKUP(EMP!AA46,EMP!$E$6:$M$29,9,0),0),0)</f>
        <v>0</v>
      </c>
      <c r="E48" s="1">
        <f>IFERROR(IF(BX48&gt;=1,(IF(EMP!AE46&gt;=1,VLOOKUP(EMP!AF46,EMP!$B$6:$C$17,2,0),0)),0),0)</f>
        <v>0</v>
      </c>
      <c r="F48" s="1">
        <f>IFERROR(IF(BX48&gt;=1,(IF(EMP!AG46=EMP!$F$3,(IF(EMP!AH46&gt;=1,EMP!AH46,0)),0)),0),0)</f>
        <v>0</v>
      </c>
      <c r="G48" s="1">
        <f>IFERROR(IF(BX48&gt;=1,(IF(EMP!AI46=EMP!$F$3,VLOOKUP(EMP!AJ46,EMP!$B$6:$C$17,2,0),0)),0),0)</f>
        <v>0</v>
      </c>
      <c r="H48" s="1">
        <f>IFERROR(IF(BX48&gt;=1,(IF(EMP!AK46=EMP!$F$3,EMP!#REF!,0)),0),0)</f>
        <v>0</v>
      </c>
      <c r="I48" s="1">
        <f>IFERROR(IF(BX48&gt;=1,(IF(EMP!AM46="YES",1,2)),0),0)</f>
        <v>0</v>
      </c>
      <c r="J48" s="1">
        <f>IFERROR(IF(BX48&gt;=1,(IF(I48=1,31,IF(I48=2,(IF(D48&gt;=5,VLOOKUP(EMP!AL46,EMP!$H$1:$K$5,4,0),IF(D48&gt;=1,31,0))),0))),0),0)</f>
        <v>0</v>
      </c>
      <c r="K48" s="1">
        <f>EMP!AB46</f>
        <v>0</v>
      </c>
      <c r="L48" s="1">
        <f>EMP!AD46</f>
        <v>0</v>
      </c>
      <c r="M48" s="1">
        <f>EMP!AE46</f>
        <v>0</v>
      </c>
      <c r="N48" s="1">
        <f t="shared" si="76"/>
        <v>0</v>
      </c>
      <c r="O48" s="1">
        <f t="shared" si="77"/>
        <v>0</v>
      </c>
      <c r="P48" s="1">
        <f t="shared" si="78"/>
        <v>0</v>
      </c>
      <c r="Q48" s="1">
        <f t="shared" si="79"/>
        <v>0</v>
      </c>
      <c r="R48" s="1">
        <f t="shared" si="80"/>
        <v>0</v>
      </c>
      <c r="S48" s="1">
        <f t="shared" si="81"/>
        <v>0</v>
      </c>
      <c r="T48" s="1">
        <f t="shared" si="82"/>
        <v>0</v>
      </c>
      <c r="U48" s="1">
        <f t="shared" si="83"/>
        <v>0</v>
      </c>
      <c r="V48" s="1">
        <f t="shared" si="84"/>
        <v>0</v>
      </c>
      <c r="W48" s="1">
        <f t="shared" si="85"/>
        <v>0</v>
      </c>
      <c r="X48" s="1">
        <f t="shared" si="86"/>
        <v>0</v>
      </c>
      <c r="Y48" s="1">
        <f t="shared" si="87"/>
        <v>0</v>
      </c>
      <c r="Z48" s="1">
        <f t="shared" si="88"/>
        <v>0</v>
      </c>
      <c r="AA48" s="1">
        <f t="shared" si="89"/>
        <v>0</v>
      </c>
      <c r="AB48" s="1">
        <f t="shared" si="90"/>
        <v>0</v>
      </c>
      <c r="AC48" s="1">
        <f t="shared" si="91"/>
        <v>0</v>
      </c>
      <c r="AD48" s="1">
        <f t="shared" si="92"/>
        <v>0</v>
      </c>
      <c r="AE48" s="1">
        <f t="shared" si="93"/>
        <v>0</v>
      </c>
      <c r="AF48" s="1">
        <f t="shared" si="94"/>
        <v>0</v>
      </c>
      <c r="AG48" s="1">
        <f t="shared" si="95"/>
        <v>0</v>
      </c>
      <c r="AH48" s="1">
        <f t="shared" si="96"/>
        <v>0</v>
      </c>
      <c r="AI48" s="1">
        <f t="shared" si="97"/>
        <v>0</v>
      </c>
      <c r="AJ48" s="1">
        <f t="shared" si="98"/>
        <v>0</v>
      </c>
      <c r="AK48" s="1">
        <f t="shared" si="99"/>
        <v>0</v>
      </c>
      <c r="AL48" s="1">
        <f t="shared" si="100"/>
        <v>0</v>
      </c>
      <c r="AM48" s="1">
        <f t="shared" si="101"/>
        <v>0</v>
      </c>
      <c r="AN48" s="1">
        <f t="shared" si="102"/>
        <v>0</v>
      </c>
      <c r="AO48" s="1">
        <f t="shared" si="103"/>
        <v>0</v>
      </c>
      <c r="AP48" s="1">
        <f t="shared" si="104"/>
        <v>0</v>
      </c>
      <c r="AQ48" s="1">
        <f t="shared" si="105"/>
        <v>0</v>
      </c>
      <c r="AR48" s="1">
        <f t="shared" si="106"/>
        <v>0</v>
      </c>
      <c r="AS48" s="1">
        <f t="shared" si="107"/>
        <v>0</v>
      </c>
      <c r="AT48" s="1">
        <f t="shared" si="108"/>
        <v>0</v>
      </c>
      <c r="AU48" s="1">
        <f t="shared" si="109"/>
        <v>0</v>
      </c>
      <c r="AV48" s="1">
        <f t="shared" si="110"/>
        <v>0</v>
      </c>
      <c r="AW48" s="1">
        <f t="shared" si="111"/>
        <v>0</v>
      </c>
      <c r="AX48" s="1">
        <f>LARGE($O$8:P48,1)</f>
        <v>0</v>
      </c>
      <c r="AY48" s="1">
        <f>LARGE($O$8:Q48,1)</f>
        <v>0</v>
      </c>
      <c r="AZ48" s="1">
        <f>LARGE($O$8:R48,1)</f>
        <v>0</v>
      </c>
      <c r="BA48" s="1">
        <f>LARGE($O$8:S48,1)</f>
        <v>0</v>
      </c>
      <c r="BB48" s="1">
        <f>LARGE($O$8:T48,1)</f>
        <v>0</v>
      </c>
      <c r="BC48" s="1">
        <f>LARGE($O$8:U48,1)</f>
        <v>0</v>
      </c>
      <c r="BD48" s="1">
        <f>LARGE($O$8:V48,1)</f>
        <v>0</v>
      </c>
      <c r="BE48" s="1">
        <f>LARGE($O$8:W48,1)</f>
        <v>0</v>
      </c>
      <c r="BF48" s="1">
        <f>LARGE($O$8:X48,1)</f>
        <v>0</v>
      </c>
      <c r="BG48" s="1">
        <f>LARGE($O$8:Y48,1)</f>
        <v>0</v>
      </c>
      <c r="BH48" s="1">
        <f>IFERROR(IF(BX48&gt;=1,(IF(EMP!AM46="YES",1,2)),0),0)</f>
        <v>0</v>
      </c>
      <c r="BI48" s="1">
        <f>IFERROR(IF(BX48&gt;=1,(IF(BH48=1,1,IF(BH48=2,VLOOKUP(EMP!AL46,EMP!$H$2:$K$4,4,0),0))),0),0)</f>
        <v>0</v>
      </c>
      <c r="BJ48" s="1">
        <f>IFERROR(IF(BX48&gt;=1,VLOOKUP(EMP!AL46,EMP!$H$1:$K$5,2,0),0),0)</f>
        <v>0</v>
      </c>
      <c r="BK48" s="1">
        <f>IFERROR(IF(BX48&gt;=1,VLOOKUP(EMP!AL46,EMP!$H$1:$K$5,3,0),0),0)</f>
        <v>0</v>
      </c>
      <c r="BX48" s="165">
        <f>EMP!O46</f>
        <v>0</v>
      </c>
      <c r="BY48" s="166">
        <f>EMP!P46</f>
        <v>0</v>
      </c>
      <c r="BZ48" s="165">
        <f>EMP!Q46</f>
        <v>0</v>
      </c>
      <c r="CA48" s="185">
        <f t="shared" si="112"/>
        <v>0</v>
      </c>
      <c r="CB48" s="185">
        <f t="shared" si="113"/>
        <v>0</v>
      </c>
      <c r="CC48" s="185">
        <f t="shared" si="114"/>
        <v>0</v>
      </c>
      <c r="CD48" s="185">
        <f t="shared" si="115"/>
        <v>0</v>
      </c>
      <c r="CE48" s="185">
        <f t="shared" si="116"/>
        <v>0</v>
      </c>
      <c r="CF48" s="185">
        <f t="shared" si="117"/>
        <v>0</v>
      </c>
      <c r="CG48" s="185">
        <f t="shared" si="118"/>
        <v>0</v>
      </c>
      <c r="CH48" s="185">
        <f t="shared" si="119"/>
        <v>0</v>
      </c>
      <c r="CI48" s="185">
        <f t="shared" si="120"/>
        <v>0</v>
      </c>
      <c r="CJ48" s="185">
        <f t="shared" si="121"/>
        <v>0</v>
      </c>
      <c r="CK48" s="185">
        <f t="shared" si="122"/>
        <v>0</v>
      </c>
      <c r="CL48" s="185">
        <f t="shared" si="123"/>
        <v>0</v>
      </c>
      <c r="CM48" s="193"/>
      <c r="CN48" s="193"/>
      <c r="CO48" s="193"/>
      <c r="CP48" s="193"/>
      <c r="CQ48" s="193"/>
      <c r="CR48" s="193"/>
      <c r="CS48" s="193"/>
      <c r="CT48" s="193"/>
      <c r="CU48" s="193"/>
      <c r="CV48" s="193"/>
      <c r="CW48" s="193"/>
      <c r="CX48" s="193"/>
      <c r="CY48" s="112">
        <f t="shared" si="124"/>
        <v>0</v>
      </c>
      <c r="CZ48" s="112">
        <f t="shared" si="125"/>
        <v>0</v>
      </c>
      <c r="DA48" s="112">
        <f t="shared" si="126"/>
        <v>0</v>
      </c>
      <c r="DB48" s="112">
        <f t="shared" si="127"/>
        <v>0</v>
      </c>
      <c r="DC48" s="112">
        <f t="shared" si="128"/>
        <v>0</v>
      </c>
      <c r="DD48" s="112">
        <f t="shared" si="129"/>
        <v>0</v>
      </c>
      <c r="DE48" s="112">
        <f t="shared" si="130"/>
        <v>0</v>
      </c>
      <c r="DF48" s="112">
        <f t="shared" si="131"/>
        <v>0</v>
      </c>
      <c r="DG48" s="112">
        <f t="shared" si="132"/>
        <v>0</v>
      </c>
      <c r="DH48" s="112">
        <f t="shared" si="133"/>
        <v>0</v>
      </c>
      <c r="DI48" s="112">
        <f t="shared" si="134"/>
        <v>0</v>
      </c>
      <c r="DJ48" s="112">
        <f t="shared" si="135"/>
        <v>0</v>
      </c>
      <c r="DK48" s="194"/>
      <c r="DL48" s="194"/>
      <c r="DM48" s="194"/>
      <c r="DN48" s="194"/>
      <c r="DO48" s="194"/>
      <c r="DP48" s="194"/>
      <c r="DQ48" s="194"/>
      <c r="DR48" s="194"/>
      <c r="DS48" s="194"/>
      <c r="DT48" s="194"/>
      <c r="DU48" s="194"/>
      <c r="DV48" s="194"/>
      <c r="DW48" s="112">
        <f t="shared" si="136"/>
        <v>0</v>
      </c>
      <c r="DX48" s="112">
        <f t="shared" si="137"/>
        <v>0</v>
      </c>
      <c r="DY48" s="112">
        <f t="shared" si="138"/>
        <v>0</v>
      </c>
      <c r="DZ48" s="112">
        <f t="shared" si="139"/>
        <v>0</v>
      </c>
      <c r="EA48" s="112">
        <f t="shared" si="140"/>
        <v>0</v>
      </c>
      <c r="EB48" s="112">
        <f t="shared" si="141"/>
        <v>0</v>
      </c>
      <c r="EC48" s="112">
        <f t="shared" si="142"/>
        <v>0</v>
      </c>
      <c r="ED48" s="112">
        <f t="shared" si="143"/>
        <v>0</v>
      </c>
      <c r="EE48" s="112">
        <f t="shared" si="144"/>
        <v>0</v>
      </c>
      <c r="EF48" s="112">
        <f t="shared" si="145"/>
        <v>0</v>
      </c>
      <c r="EG48" s="112">
        <f t="shared" si="146"/>
        <v>0</v>
      </c>
      <c r="EH48" s="112">
        <f t="shared" si="147"/>
        <v>0</v>
      </c>
      <c r="EI48" s="195"/>
      <c r="EJ48" s="195"/>
      <c r="EK48" s="195"/>
      <c r="EL48" s="195"/>
      <c r="EM48" s="195"/>
      <c r="EN48" s="195"/>
      <c r="EO48" s="195"/>
      <c r="EP48" s="195"/>
      <c r="EQ48" s="195"/>
      <c r="ER48" s="195"/>
      <c r="ES48" s="195"/>
      <c r="ET48" s="195"/>
      <c r="EU48" s="196"/>
      <c r="EV48" s="196">
        <f t="shared" si="148"/>
        <v>0</v>
      </c>
      <c r="EW48" s="196">
        <f t="shared" si="149"/>
        <v>0</v>
      </c>
      <c r="EX48" s="196">
        <f t="shared" si="150"/>
        <v>0</v>
      </c>
      <c r="EY48" s="196">
        <f t="shared" si="151"/>
        <v>0</v>
      </c>
      <c r="EZ48" s="196">
        <f t="shared" si="152"/>
        <v>0</v>
      </c>
      <c r="FA48" s="196">
        <f t="shared" si="153"/>
        <v>0</v>
      </c>
      <c r="FB48" s="196">
        <f t="shared" si="154"/>
        <v>0</v>
      </c>
      <c r="FC48" s="196">
        <f t="shared" si="155"/>
        <v>0</v>
      </c>
      <c r="FD48" s="196">
        <f t="shared" si="156"/>
        <v>0</v>
      </c>
      <c r="FE48" s="196">
        <f t="shared" si="157"/>
        <v>0</v>
      </c>
      <c r="FF48" s="196">
        <f t="shared" si="158"/>
        <v>0</v>
      </c>
      <c r="FG48" s="197"/>
      <c r="FH48" s="197">
        <f t="shared" si="159"/>
        <v>0</v>
      </c>
      <c r="FI48" s="197">
        <f t="shared" si="160"/>
        <v>0</v>
      </c>
      <c r="FJ48" s="197">
        <f t="shared" si="161"/>
        <v>0</v>
      </c>
      <c r="FK48" s="197">
        <f t="shared" si="162"/>
        <v>0</v>
      </c>
      <c r="FL48" s="197">
        <f t="shared" si="163"/>
        <v>0</v>
      </c>
      <c r="FM48" s="197">
        <f t="shared" si="164"/>
        <v>0</v>
      </c>
      <c r="FN48" s="197">
        <f t="shared" si="165"/>
        <v>0</v>
      </c>
      <c r="FO48" s="197">
        <f t="shared" si="166"/>
        <v>0</v>
      </c>
      <c r="FP48" s="197">
        <f t="shared" si="167"/>
        <v>0</v>
      </c>
      <c r="FQ48" s="197">
        <f t="shared" si="168"/>
        <v>0</v>
      </c>
      <c r="FR48" s="197">
        <f t="shared" si="169"/>
        <v>0</v>
      </c>
      <c r="FS48" s="195"/>
      <c r="FT48" s="195"/>
      <c r="FU48" s="198"/>
      <c r="FV48" s="198"/>
      <c r="FW48" s="199"/>
      <c r="FX48" s="199"/>
      <c r="FY48" s="196"/>
      <c r="FZ48" s="196"/>
      <c r="GA48" s="127">
        <f t="shared" si="170"/>
        <v>0</v>
      </c>
      <c r="GB48" s="127">
        <f t="shared" si="171"/>
        <v>0</v>
      </c>
      <c r="GC48" s="127">
        <f t="shared" si="172"/>
        <v>0</v>
      </c>
      <c r="GD48" s="127">
        <f t="shared" si="173"/>
        <v>0</v>
      </c>
      <c r="GE48" s="127">
        <f t="shared" si="174"/>
        <v>0</v>
      </c>
      <c r="GF48" s="127">
        <f t="shared" si="175"/>
        <v>0</v>
      </c>
      <c r="GG48" s="127">
        <f t="shared" si="176"/>
        <v>0</v>
      </c>
      <c r="GH48" s="127">
        <f t="shared" si="177"/>
        <v>0</v>
      </c>
      <c r="GI48" s="127">
        <f t="shared" si="178"/>
        <v>0</v>
      </c>
      <c r="GJ48" s="127">
        <f t="shared" si="179"/>
        <v>0</v>
      </c>
      <c r="GK48" s="127">
        <f t="shared" si="180"/>
        <v>0</v>
      </c>
      <c r="GL48" s="127">
        <f t="shared" si="181"/>
        <v>0</v>
      </c>
      <c r="GM48" s="127">
        <f t="shared" si="182"/>
        <v>0</v>
      </c>
      <c r="GN48" s="127">
        <f t="shared" si="183"/>
        <v>0</v>
      </c>
      <c r="GO48" s="127">
        <f t="shared" si="184"/>
        <v>0</v>
      </c>
      <c r="GP48" s="127">
        <f t="shared" si="185"/>
        <v>0</v>
      </c>
      <c r="GQ48" s="127">
        <f t="shared" si="186"/>
        <v>0</v>
      </c>
      <c r="GR48" s="127">
        <f t="shared" si="187"/>
        <v>0</v>
      </c>
      <c r="GS48" s="127">
        <f t="shared" si="188"/>
        <v>0</v>
      </c>
      <c r="GT48" s="127">
        <f t="shared" si="189"/>
        <v>0</v>
      </c>
      <c r="GU48" s="127">
        <f t="shared" si="190"/>
        <v>0</v>
      </c>
      <c r="GV48" s="127">
        <f t="shared" si="191"/>
        <v>0</v>
      </c>
      <c r="GW48" s="127">
        <f t="shared" si="192"/>
        <v>0</v>
      </c>
      <c r="GX48" s="127">
        <f t="shared" si="193"/>
        <v>0</v>
      </c>
      <c r="GY48" s="127">
        <f t="shared" si="194"/>
        <v>0</v>
      </c>
      <c r="GZ48" s="127">
        <f t="shared" si="195"/>
        <v>0</v>
      </c>
      <c r="HA48" s="127">
        <f t="shared" si="196"/>
        <v>0</v>
      </c>
      <c r="HB48" s="127">
        <f t="shared" si="197"/>
        <v>0</v>
      </c>
      <c r="HC48" s="127">
        <f t="shared" si="198"/>
        <v>0</v>
      </c>
      <c r="HD48" s="127">
        <f t="shared" si="199"/>
        <v>0</v>
      </c>
      <c r="HE48" s="127">
        <f t="shared" si="200"/>
        <v>0</v>
      </c>
      <c r="HF48" s="127">
        <f t="shared" si="201"/>
        <v>0</v>
      </c>
      <c r="HG48" s="127">
        <f t="shared" si="202"/>
        <v>0</v>
      </c>
      <c r="HH48" s="127">
        <f t="shared" si="203"/>
        <v>0</v>
      </c>
      <c r="HI48" s="127">
        <f t="shared" si="204"/>
        <v>0</v>
      </c>
      <c r="HJ48" s="127">
        <f t="shared" si="205"/>
        <v>0</v>
      </c>
      <c r="HK48" s="127">
        <f t="shared" si="206"/>
        <v>0</v>
      </c>
      <c r="HL48" s="127">
        <f t="shared" si="207"/>
        <v>0</v>
      </c>
      <c r="HM48" s="127">
        <f t="shared" si="208"/>
        <v>0</v>
      </c>
      <c r="HN48" s="127">
        <f t="shared" si="209"/>
        <v>0</v>
      </c>
      <c r="HO48" s="127">
        <f t="shared" si="210"/>
        <v>0</v>
      </c>
      <c r="HP48" s="127">
        <f t="shared" si="211"/>
        <v>0</v>
      </c>
      <c r="HQ48" s="127">
        <f t="shared" si="212"/>
        <v>0</v>
      </c>
      <c r="HR48" s="127">
        <f t="shared" si="213"/>
        <v>0</v>
      </c>
      <c r="HS48" s="127">
        <f t="shared" si="214"/>
        <v>0</v>
      </c>
      <c r="HT48" s="127">
        <f t="shared" si="215"/>
        <v>0</v>
      </c>
      <c r="HU48" s="127">
        <f t="shared" si="216"/>
        <v>0</v>
      </c>
      <c r="HV48" s="127">
        <f t="shared" si="217"/>
        <v>0</v>
      </c>
      <c r="HW48" s="127">
        <f t="shared" si="218"/>
        <v>0</v>
      </c>
      <c r="HX48" s="127">
        <f t="shared" si="219"/>
        <v>0</v>
      </c>
      <c r="HY48" s="127">
        <f t="shared" si="220"/>
        <v>0</v>
      </c>
      <c r="HZ48" s="127">
        <f t="shared" si="221"/>
        <v>0</v>
      </c>
      <c r="IA48" s="127">
        <f t="shared" si="222"/>
        <v>0</v>
      </c>
      <c r="IB48" s="127">
        <f t="shared" si="223"/>
        <v>0</v>
      </c>
      <c r="IC48" s="127">
        <f t="shared" si="224"/>
        <v>0</v>
      </c>
      <c r="ID48" s="127">
        <f t="shared" si="225"/>
        <v>0</v>
      </c>
      <c r="IE48" s="127">
        <f t="shared" si="226"/>
        <v>0</v>
      </c>
      <c r="IF48" s="127">
        <f t="shared" si="227"/>
        <v>0</v>
      </c>
      <c r="IG48" s="127">
        <f t="shared" si="228"/>
        <v>0</v>
      </c>
      <c r="IH48" s="127">
        <f t="shared" si="229"/>
        <v>0</v>
      </c>
      <c r="II48" s="127">
        <f t="shared" si="230"/>
        <v>0</v>
      </c>
      <c r="IJ48" s="127">
        <f t="shared" si="231"/>
        <v>0</v>
      </c>
      <c r="IK48" s="127">
        <f t="shared" si="232"/>
        <v>0</v>
      </c>
      <c r="IL48" s="127">
        <f t="shared" si="233"/>
        <v>0</v>
      </c>
      <c r="IM48" s="127">
        <f t="shared" si="234"/>
        <v>0</v>
      </c>
      <c r="IN48" s="127">
        <f t="shared" si="235"/>
        <v>0</v>
      </c>
      <c r="IO48" s="127">
        <f t="shared" si="236"/>
        <v>0</v>
      </c>
      <c r="IP48" s="127">
        <f t="shared" si="237"/>
        <v>0</v>
      </c>
      <c r="IQ48" s="127">
        <f t="shared" si="238"/>
        <v>0</v>
      </c>
      <c r="IR48" s="127">
        <f t="shared" si="239"/>
        <v>0</v>
      </c>
      <c r="IS48" s="127">
        <f t="shared" si="240"/>
        <v>0</v>
      </c>
      <c r="IT48" s="127">
        <f t="shared" si="241"/>
        <v>0</v>
      </c>
      <c r="IU48" s="127">
        <f t="shared" si="242"/>
        <v>0</v>
      </c>
      <c r="IV48" s="1">
        <f>IFERROR(IF($BX48&gt;=1,SUMIFS(ARR!K$8:K$607,ARR!$I$8:$I$607,$BZ48),0),0)</f>
        <v>0</v>
      </c>
      <c r="IW48" s="1">
        <f>IFERROR(IF($BX48&gt;=1,SUMIFS(ARR!L$8:L$607,ARR!$I$8:$I$607,$BZ48),0),0)</f>
        <v>0</v>
      </c>
      <c r="IX48" s="1">
        <f>IFERROR(IF($BX48&gt;=1,SUMIFS(ARR!M$8:M$607,ARR!$I$8:$I$607,$BZ48),0),0)</f>
        <v>0</v>
      </c>
      <c r="IY48" s="1">
        <f>IFERROR(IF($BX48&gt;=1,SUMIFS(ARR!N$8:N$607,ARR!$I$8:$I$607,$BZ48),0),0)</f>
        <v>0</v>
      </c>
      <c r="IZ48" s="1">
        <f t="shared" si="243"/>
        <v>0</v>
      </c>
    </row>
    <row r="49" spans="1:260" ht="18" customHeight="1" x14ac:dyDescent="0.25">
      <c r="A49" s="1">
        <f>IFERROR(IF(BX49&gt;=1,VLOOKUP(EMP!Y47,EMP!$B$2:$E$3,4,0),0),0)</f>
        <v>0</v>
      </c>
      <c r="B49" s="1">
        <f>IFERROR(IF(BX49&gt;=1,VLOOKUP(EMP!Z47,EMP!$D$2:$E$3,2,0),0),0)</f>
        <v>0</v>
      </c>
      <c r="C49" s="1">
        <f>IFERROR(IF(BX49&gt;=1,VLOOKUP(EMP!AC47,EMP!$B$6:$C$17,2,0),0),0)</f>
        <v>0</v>
      </c>
      <c r="D49" s="1">
        <f>IFERROR(IF(BX49&gt;=1,VLOOKUP(EMP!AA47,EMP!$E$6:$M$29,9,0),0),0)</f>
        <v>0</v>
      </c>
      <c r="E49" s="1">
        <f>IFERROR(IF(BX49&gt;=1,(IF(EMP!AE47&gt;=1,VLOOKUP(EMP!AF47,EMP!$B$6:$C$17,2,0),0)),0),0)</f>
        <v>0</v>
      </c>
      <c r="F49" s="1">
        <f>IFERROR(IF(BX49&gt;=1,(IF(EMP!AG47=EMP!$F$3,(IF(EMP!AH47&gt;=1,EMP!AH47,0)),0)),0),0)</f>
        <v>0</v>
      </c>
      <c r="G49" s="1">
        <f>IFERROR(IF(BX49&gt;=1,(IF(EMP!AI47=EMP!$F$3,VLOOKUP(EMP!AJ47,EMP!$B$6:$C$17,2,0),0)),0),0)</f>
        <v>0</v>
      </c>
      <c r="H49" s="1">
        <f>IFERROR(IF(BX49&gt;=1,(IF(EMP!AK47=EMP!$F$3,EMP!#REF!,0)),0),0)</f>
        <v>0</v>
      </c>
      <c r="I49" s="1">
        <f>IFERROR(IF(BX49&gt;=1,(IF(EMP!AM47="YES",1,2)),0),0)</f>
        <v>0</v>
      </c>
      <c r="J49" s="1">
        <f>IFERROR(IF(BX49&gt;=1,(IF(I49=1,31,IF(I49=2,(IF(D49&gt;=5,VLOOKUP(EMP!AL47,EMP!$H$1:$K$5,4,0),IF(D49&gt;=1,31,0))),0))),0),0)</f>
        <v>0</v>
      </c>
      <c r="K49" s="1">
        <f>EMP!AB47</f>
        <v>0</v>
      </c>
      <c r="L49" s="1">
        <f>EMP!AD47</f>
        <v>0</v>
      </c>
      <c r="M49" s="1">
        <f>EMP!AE47</f>
        <v>0</v>
      </c>
      <c r="N49" s="1">
        <f t="shared" si="76"/>
        <v>0</v>
      </c>
      <c r="O49" s="1">
        <f t="shared" si="77"/>
        <v>0</v>
      </c>
      <c r="P49" s="1">
        <f t="shared" si="78"/>
        <v>0</v>
      </c>
      <c r="Q49" s="1">
        <f t="shared" si="79"/>
        <v>0</v>
      </c>
      <c r="R49" s="1">
        <f t="shared" si="80"/>
        <v>0</v>
      </c>
      <c r="S49" s="1">
        <f t="shared" si="81"/>
        <v>0</v>
      </c>
      <c r="T49" s="1">
        <f t="shared" si="82"/>
        <v>0</v>
      </c>
      <c r="U49" s="1">
        <f t="shared" si="83"/>
        <v>0</v>
      </c>
      <c r="V49" s="1">
        <f t="shared" si="84"/>
        <v>0</v>
      </c>
      <c r="W49" s="1">
        <f t="shared" si="85"/>
        <v>0</v>
      </c>
      <c r="X49" s="1">
        <f t="shared" si="86"/>
        <v>0</v>
      </c>
      <c r="Y49" s="1">
        <f t="shared" si="87"/>
        <v>0</v>
      </c>
      <c r="Z49" s="1">
        <f t="shared" si="88"/>
        <v>0</v>
      </c>
      <c r="AA49" s="1">
        <f t="shared" si="89"/>
        <v>0</v>
      </c>
      <c r="AB49" s="1">
        <f t="shared" si="90"/>
        <v>0</v>
      </c>
      <c r="AC49" s="1">
        <f t="shared" si="91"/>
        <v>0</v>
      </c>
      <c r="AD49" s="1">
        <f t="shared" si="92"/>
        <v>0</v>
      </c>
      <c r="AE49" s="1">
        <f t="shared" si="93"/>
        <v>0</v>
      </c>
      <c r="AF49" s="1">
        <f t="shared" si="94"/>
        <v>0</v>
      </c>
      <c r="AG49" s="1">
        <f t="shared" si="95"/>
        <v>0</v>
      </c>
      <c r="AH49" s="1">
        <f t="shared" si="96"/>
        <v>0</v>
      </c>
      <c r="AI49" s="1">
        <f t="shared" si="97"/>
        <v>0</v>
      </c>
      <c r="AJ49" s="1">
        <f t="shared" si="98"/>
        <v>0</v>
      </c>
      <c r="AK49" s="1">
        <f t="shared" si="99"/>
        <v>0</v>
      </c>
      <c r="AL49" s="1">
        <f t="shared" si="100"/>
        <v>0</v>
      </c>
      <c r="AM49" s="1">
        <f t="shared" si="101"/>
        <v>0</v>
      </c>
      <c r="AN49" s="1">
        <f t="shared" si="102"/>
        <v>0</v>
      </c>
      <c r="AO49" s="1">
        <f t="shared" si="103"/>
        <v>0</v>
      </c>
      <c r="AP49" s="1">
        <f t="shared" si="104"/>
        <v>0</v>
      </c>
      <c r="AQ49" s="1">
        <f t="shared" si="105"/>
        <v>0</v>
      </c>
      <c r="AR49" s="1">
        <f t="shared" si="106"/>
        <v>0</v>
      </c>
      <c r="AS49" s="1">
        <f t="shared" si="107"/>
        <v>0</v>
      </c>
      <c r="AT49" s="1">
        <f t="shared" si="108"/>
        <v>0</v>
      </c>
      <c r="AU49" s="1">
        <f t="shared" si="109"/>
        <v>0</v>
      </c>
      <c r="AV49" s="1">
        <f t="shared" si="110"/>
        <v>0</v>
      </c>
      <c r="AW49" s="1">
        <f t="shared" si="111"/>
        <v>0</v>
      </c>
      <c r="AX49" s="1">
        <f>LARGE($O$8:P49,1)</f>
        <v>0</v>
      </c>
      <c r="AY49" s="1">
        <f>LARGE($O$8:Q49,1)</f>
        <v>0</v>
      </c>
      <c r="AZ49" s="1">
        <f>LARGE($O$8:R49,1)</f>
        <v>0</v>
      </c>
      <c r="BA49" s="1">
        <f>LARGE($O$8:S49,1)</f>
        <v>0</v>
      </c>
      <c r="BB49" s="1">
        <f>LARGE($O$8:T49,1)</f>
        <v>0</v>
      </c>
      <c r="BC49" s="1">
        <f>LARGE($O$8:U49,1)</f>
        <v>0</v>
      </c>
      <c r="BD49" s="1">
        <f>LARGE($O$8:V49,1)</f>
        <v>0</v>
      </c>
      <c r="BE49" s="1">
        <f>LARGE($O$8:W49,1)</f>
        <v>0</v>
      </c>
      <c r="BF49" s="1">
        <f>LARGE($O$8:X49,1)</f>
        <v>0</v>
      </c>
      <c r="BG49" s="1">
        <f>LARGE($O$8:Y49,1)</f>
        <v>0</v>
      </c>
      <c r="BH49" s="1">
        <f>IFERROR(IF(BX49&gt;=1,(IF(EMP!AM47="YES",1,2)),0),0)</f>
        <v>0</v>
      </c>
      <c r="BI49" s="1">
        <f>IFERROR(IF(BX49&gt;=1,(IF(BH49=1,1,IF(BH49=2,VLOOKUP(EMP!AL47,EMP!$H$2:$K$4,4,0),0))),0),0)</f>
        <v>0</v>
      </c>
      <c r="BJ49" s="1">
        <f>IFERROR(IF(BX49&gt;=1,VLOOKUP(EMP!AL47,EMP!$H$1:$K$5,2,0),0),0)</f>
        <v>0</v>
      </c>
      <c r="BK49" s="1">
        <f>IFERROR(IF(BX49&gt;=1,VLOOKUP(EMP!AL47,EMP!$H$1:$K$5,3,0),0),0)</f>
        <v>0</v>
      </c>
      <c r="BX49" s="165">
        <f>EMP!O47</f>
        <v>0</v>
      </c>
      <c r="BY49" s="166">
        <f>EMP!P47</f>
        <v>0</v>
      </c>
      <c r="BZ49" s="165">
        <f>EMP!Q47</f>
        <v>0</v>
      </c>
      <c r="CA49" s="185">
        <f t="shared" si="112"/>
        <v>0</v>
      </c>
      <c r="CB49" s="185">
        <f t="shared" si="113"/>
        <v>0</v>
      </c>
      <c r="CC49" s="185">
        <f t="shared" si="114"/>
        <v>0</v>
      </c>
      <c r="CD49" s="185">
        <f t="shared" si="115"/>
        <v>0</v>
      </c>
      <c r="CE49" s="185">
        <f t="shared" si="116"/>
        <v>0</v>
      </c>
      <c r="CF49" s="185">
        <f t="shared" si="117"/>
        <v>0</v>
      </c>
      <c r="CG49" s="185">
        <f t="shared" si="118"/>
        <v>0</v>
      </c>
      <c r="CH49" s="185">
        <f t="shared" si="119"/>
        <v>0</v>
      </c>
      <c r="CI49" s="185">
        <f t="shared" si="120"/>
        <v>0</v>
      </c>
      <c r="CJ49" s="185">
        <f t="shared" si="121"/>
        <v>0</v>
      </c>
      <c r="CK49" s="185">
        <f t="shared" si="122"/>
        <v>0</v>
      </c>
      <c r="CL49" s="185">
        <f t="shared" si="123"/>
        <v>0</v>
      </c>
      <c r="CM49" s="193"/>
      <c r="CN49" s="193"/>
      <c r="CO49" s="193"/>
      <c r="CP49" s="193"/>
      <c r="CQ49" s="193"/>
      <c r="CR49" s="193"/>
      <c r="CS49" s="193"/>
      <c r="CT49" s="193"/>
      <c r="CU49" s="193"/>
      <c r="CV49" s="193"/>
      <c r="CW49" s="193"/>
      <c r="CX49" s="193"/>
      <c r="CY49" s="112">
        <f t="shared" si="124"/>
        <v>0</v>
      </c>
      <c r="CZ49" s="112">
        <f t="shared" si="125"/>
        <v>0</v>
      </c>
      <c r="DA49" s="112">
        <f t="shared" si="126"/>
        <v>0</v>
      </c>
      <c r="DB49" s="112">
        <f t="shared" si="127"/>
        <v>0</v>
      </c>
      <c r="DC49" s="112">
        <f t="shared" si="128"/>
        <v>0</v>
      </c>
      <c r="DD49" s="112">
        <f t="shared" si="129"/>
        <v>0</v>
      </c>
      <c r="DE49" s="112">
        <f t="shared" si="130"/>
        <v>0</v>
      </c>
      <c r="DF49" s="112">
        <f t="shared" si="131"/>
        <v>0</v>
      </c>
      <c r="DG49" s="112">
        <f t="shared" si="132"/>
        <v>0</v>
      </c>
      <c r="DH49" s="112">
        <f t="shared" si="133"/>
        <v>0</v>
      </c>
      <c r="DI49" s="112">
        <f t="shared" si="134"/>
        <v>0</v>
      </c>
      <c r="DJ49" s="112">
        <f t="shared" si="135"/>
        <v>0</v>
      </c>
      <c r="DK49" s="194"/>
      <c r="DL49" s="194"/>
      <c r="DM49" s="194"/>
      <c r="DN49" s="194"/>
      <c r="DO49" s="194"/>
      <c r="DP49" s="194"/>
      <c r="DQ49" s="194"/>
      <c r="DR49" s="194"/>
      <c r="DS49" s="194"/>
      <c r="DT49" s="194"/>
      <c r="DU49" s="194"/>
      <c r="DV49" s="194"/>
      <c r="DW49" s="112">
        <f t="shared" si="136"/>
        <v>0</v>
      </c>
      <c r="DX49" s="112">
        <f t="shared" si="137"/>
        <v>0</v>
      </c>
      <c r="DY49" s="112">
        <f t="shared" si="138"/>
        <v>0</v>
      </c>
      <c r="DZ49" s="112">
        <f t="shared" si="139"/>
        <v>0</v>
      </c>
      <c r="EA49" s="112">
        <f t="shared" si="140"/>
        <v>0</v>
      </c>
      <c r="EB49" s="112">
        <f t="shared" si="141"/>
        <v>0</v>
      </c>
      <c r="EC49" s="112">
        <f t="shared" si="142"/>
        <v>0</v>
      </c>
      <c r="ED49" s="112">
        <f t="shared" si="143"/>
        <v>0</v>
      </c>
      <c r="EE49" s="112">
        <f t="shared" si="144"/>
        <v>0</v>
      </c>
      <c r="EF49" s="112">
        <f t="shared" si="145"/>
        <v>0</v>
      </c>
      <c r="EG49" s="112">
        <f t="shared" si="146"/>
        <v>0</v>
      </c>
      <c r="EH49" s="112">
        <f t="shared" si="147"/>
        <v>0</v>
      </c>
      <c r="EI49" s="195"/>
      <c r="EJ49" s="195"/>
      <c r="EK49" s="195"/>
      <c r="EL49" s="195"/>
      <c r="EM49" s="195"/>
      <c r="EN49" s="195"/>
      <c r="EO49" s="195"/>
      <c r="EP49" s="195"/>
      <c r="EQ49" s="195"/>
      <c r="ER49" s="195"/>
      <c r="ES49" s="195"/>
      <c r="ET49" s="195"/>
      <c r="EU49" s="196"/>
      <c r="EV49" s="196">
        <f t="shared" si="148"/>
        <v>0</v>
      </c>
      <c r="EW49" s="196">
        <f t="shared" si="149"/>
        <v>0</v>
      </c>
      <c r="EX49" s="196">
        <f t="shared" si="150"/>
        <v>0</v>
      </c>
      <c r="EY49" s="196">
        <f t="shared" si="151"/>
        <v>0</v>
      </c>
      <c r="EZ49" s="196">
        <f t="shared" si="152"/>
        <v>0</v>
      </c>
      <c r="FA49" s="196">
        <f t="shared" si="153"/>
        <v>0</v>
      </c>
      <c r="FB49" s="196">
        <f t="shared" si="154"/>
        <v>0</v>
      </c>
      <c r="FC49" s="196">
        <f t="shared" si="155"/>
        <v>0</v>
      </c>
      <c r="FD49" s="196">
        <f t="shared" si="156"/>
        <v>0</v>
      </c>
      <c r="FE49" s="196">
        <f t="shared" si="157"/>
        <v>0</v>
      </c>
      <c r="FF49" s="196">
        <f t="shared" si="158"/>
        <v>0</v>
      </c>
      <c r="FG49" s="197"/>
      <c r="FH49" s="197">
        <f t="shared" si="159"/>
        <v>0</v>
      </c>
      <c r="FI49" s="197">
        <f t="shared" si="160"/>
        <v>0</v>
      </c>
      <c r="FJ49" s="197">
        <f t="shared" si="161"/>
        <v>0</v>
      </c>
      <c r="FK49" s="197">
        <f t="shared" si="162"/>
        <v>0</v>
      </c>
      <c r="FL49" s="197">
        <f t="shared" si="163"/>
        <v>0</v>
      </c>
      <c r="FM49" s="197">
        <f t="shared" si="164"/>
        <v>0</v>
      </c>
      <c r="FN49" s="197">
        <f t="shared" si="165"/>
        <v>0</v>
      </c>
      <c r="FO49" s="197">
        <f t="shared" si="166"/>
        <v>0</v>
      </c>
      <c r="FP49" s="197">
        <f t="shared" si="167"/>
        <v>0</v>
      </c>
      <c r="FQ49" s="197">
        <f t="shared" si="168"/>
        <v>0</v>
      </c>
      <c r="FR49" s="197">
        <f t="shared" si="169"/>
        <v>0</v>
      </c>
      <c r="FS49" s="195"/>
      <c r="FT49" s="195"/>
      <c r="FU49" s="198"/>
      <c r="FV49" s="198"/>
      <c r="FW49" s="199"/>
      <c r="FX49" s="199"/>
      <c r="FY49" s="196"/>
      <c r="FZ49" s="196"/>
      <c r="GA49" s="127">
        <f t="shared" si="170"/>
        <v>0</v>
      </c>
      <c r="GB49" s="127">
        <f t="shared" si="171"/>
        <v>0</v>
      </c>
      <c r="GC49" s="127">
        <f t="shared" si="172"/>
        <v>0</v>
      </c>
      <c r="GD49" s="127">
        <f t="shared" si="173"/>
        <v>0</v>
      </c>
      <c r="GE49" s="127">
        <f t="shared" si="174"/>
        <v>0</v>
      </c>
      <c r="GF49" s="127">
        <f t="shared" si="175"/>
        <v>0</v>
      </c>
      <c r="GG49" s="127">
        <f t="shared" si="176"/>
        <v>0</v>
      </c>
      <c r="GH49" s="127">
        <f t="shared" si="177"/>
        <v>0</v>
      </c>
      <c r="GI49" s="127">
        <f t="shared" si="178"/>
        <v>0</v>
      </c>
      <c r="GJ49" s="127">
        <f t="shared" si="179"/>
        <v>0</v>
      </c>
      <c r="GK49" s="127">
        <f t="shared" si="180"/>
        <v>0</v>
      </c>
      <c r="GL49" s="127">
        <f t="shared" si="181"/>
        <v>0</v>
      </c>
      <c r="GM49" s="127">
        <f t="shared" si="182"/>
        <v>0</v>
      </c>
      <c r="GN49" s="127">
        <f t="shared" si="183"/>
        <v>0</v>
      </c>
      <c r="GO49" s="127">
        <f t="shared" si="184"/>
        <v>0</v>
      </c>
      <c r="GP49" s="127">
        <f t="shared" si="185"/>
        <v>0</v>
      </c>
      <c r="GQ49" s="127">
        <f t="shared" si="186"/>
        <v>0</v>
      </c>
      <c r="GR49" s="127">
        <f t="shared" si="187"/>
        <v>0</v>
      </c>
      <c r="GS49" s="127">
        <f t="shared" si="188"/>
        <v>0</v>
      </c>
      <c r="GT49" s="127">
        <f t="shared" si="189"/>
        <v>0</v>
      </c>
      <c r="GU49" s="127">
        <f t="shared" si="190"/>
        <v>0</v>
      </c>
      <c r="GV49" s="127">
        <f t="shared" si="191"/>
        <v>0</v>
      </c>
      <c r="GW49" s="127">
        <f t="shared" si="192"/>
        <v>0</v>
      </c>
      <c r="GX49" s="127">
        <f t="shared" si="193"/>
        <v>0</v>
      </c>
      <c r="GY49" s="127">
        <f t="shared" si="194"/>
        <v>0</v>
      </c>
      <c r="GZ49" s="127">
        <f t="shared" si="195"/>
        <v>0</v>
      </c>
      <c r="HA49" s="127">
        <f t="shared" si="196"/>
        <v>0</v>
      </c>
      <c r="HB49" s="127">
        <f t="shared" si="197"/>
        <v>0</v>
      </c>
      <c r="HC49" s="127">
        <f t="shared" si="198"/>
        <v>0</v>
      </c>
      <c r="HD49" s="127">
        <f t="shared" si="199"/>
        <v>0</v>
      </c>
      <c r="HE49" s="127">
        <f t="shared" si="200"/>
        <v>0</v>
      </c>
      <c r="HF49" s="127">
        <f t="shared" si="201"/>
        <v>0</v>
      </c>
      <c r="HG49" s="127">
        <f t="shared" si="202"/>
        <v>0</v>
      </c>
      <c r="HH49" s="127">
        <f t="shared" si="203"/>
        <v>0</v>
      </c>
      <c r="HI49" s="127">
        <f t="shared" si="204"/>
        <v>0</v>
      </c>
      <c r="HJ49" s="127">
        <f t="shared" si="205"/>
        <v>0</v>
      </c>
      <c r="HK49" s="127">
        <f t="shared" si="206"/>
        <v>0</v>
      </c>
      <c r="HL49" s="127">
        <f t="shared" si="207"/>
        <v>0</v>
      </c>
      <c r="HM49" s="127">
        <f t="shared" si="208"/>
        <v>0</v>
      </c>
      <c r="HN49" s="127">
        <f t="shared" si="209"/>
        <v>0</v>
      </c>
      <c r="HO49" s="127">
        <f t="shared" si="210"/>
        <v>0</v>
      </c>
      <c r="HP49" s="127">
        <f t="shared" si="211"/>
        <v>0</v>
      </c>
      <c r="HQ49" s="127">
        <f t="shared" si="212"/>
        <v>0</v>
      </c>
      <c r="HR49" s="127">
        <f t="shared" si="213"/>
        <v>0</v>
      </c>
      <c r="HS49" s="127">
        <f t="shared" si="214"/>
        <v>0</v>
      </c>
      <c r="HT49" s="127">
        <f t="shared" si="215"/>
        <v>0</v>
      </c>
      <c r="HU49" s="127">
        <f t="shared" si="216"/>
        <v>0</v>
      </c>
      <c r="HV49" s="127">
        <f t="shared" si="217"/>
        <v>0</v>
      </c>
      <c r="HW49" s="127">
        <f t="shared" si="218"/>
        <v>0</v>
      </c>
      <c r="HX49" s="127">
        <f t="shared" si="219"/>
        <v>0</v>
      </c>
      <c r="HY49" s="127">
        <f t="shared" si="220"/>
        <v>0</v>
      </c>
      <c r="HZ49" s="127">
        <f t="shared" si="221"/>
        <v>0</v>
      </c>
      <c r="IA49" s="127">
        <f t="shared" si="222"/>
        <v>0</v>
      </c>
      <c r="IB49" s="127">
        <f t="shared" si="223"/>
        <v>0</v>
      </c>
      <c r="IC49" s="127">
        <f t="shared" si="224"/>
        <v>0</v>
      </c>
      <c r="ID49" s="127">
        <f t="shared" si="225"/>
        <v>0</v>
      </c>
      <c r="IE49" s="127">
        <f t="shared" si="226"/>
        <v>0</v>
      </c>
      <c r="IF49" s="127">
        <f t="shared" si="227"/>
        <v>0</v>
      </c>
      <c r="IG49" s="127">
        <f t="shared" si="228"/>
        <v>0</v>
      </c>
      <c r="IH49" s="127">
        <f t="shared" si="229"/>
        <v>0</v>
      </c>
      <c r="II49" s="127">
        <f t="shared" si="230"/>
        <v>0</v>
      </c>
      <c r="IJ49" s="127">
        <f t="shared" si="231"/>
        <v>0</v>
      </c>
      <c r="IK49" s="127">
        <f t="shared" si="232"/>
        <v>0</v>
      </c>
      <c r="IL49" s="127">
        <f t="shared" si="233"/>
        <v>0</v>
      </c>
      <c r="IM49" s="127">
        <f t="shared" si="234"/>
        <v>0</v>
      </c>
      <c r="IN49" s="127">
        <f t="shared" si="235"/>
        <v>0</v>
      </c>
      <c r="IO49" s="127">
        <f t="shared" si="236"/>
        <v>0</v>
      </c>
      <c r="IP49" s="127">
        <f t="shared" si="237"/>
        <v>0</v>
      </c>
      <c r="IQ49" s="127">
        <f t="shared" si="238"/>
        <v>0</v>
      </c>
      <c r="IR49" s="127">
        <f t="shared" si="239"/>
        <v>0</v>
      </c>
      <c r="IS49" s="127">
        <f t="shared" si="240"/>
        <v>0</v>
      </c>
      <c r="IT49" s="127">
        <f t="shared" si="241"/>
        <v>0</v>
      </c>
      <c r="IU49" s="127">
        <f t="shared" si="242"/>
        <v>0</v>
      </c>
      <c r="IV49" s="1">
        <f>IFERROR(IF($BX49&gt;=1,SUMIFS(ARR!K$8:K$607,ARR!$I$8:$I$607,$BZ49),0),0)</f>
        <v>0</v>
      </c>
      <c r="IW49" s="1">
        <f>IFERROR(IF($BX49&gt;=1,SUMIFS(ARR!L$8:L$607,ARR!$I$8:$I$607,$BZ49),0),0)</f>
        <v>0</v>
      </c>
      <c r="IX49" s="1">
        <f>IFERROR(IF($BX49&gt;=1,SUMIFS(ARR!M$8:M$607,ARR!$I$8:$I$607,$BZ49),0),0)</f>
        <v>0</v>
      </c>
      <c r="IY49" s="1">
        <f>IFERROR(IF($BX49&gt;=1,SUMIFS(ARR!N$8:N$607,ARR!$I$8:$I$607,$BZ49),0),0)</f>
        <v>0</v>
      </c>
      <c r="IZ49" s="1">
        <f t="shared" si="243"/>
        <v>0</v>
      </c>
    </row>
    <row r="50" spans="1:260" ht="18" customHeight="1" x14ac:dyDescent="0.25">
      <c r="A50" s="1">
        <f>IFERROR(IF(BX50&gt;=1,VLOOKUP(EMP!Y48,EMP!$B$2:$E$3,4,0),0),0)</f>
        <v>0</v>
      </c>
      <c r="B50" s="1">
        <f>IFERROR(IF(BX50&gt;=1,VLOOKUP(EMP!Z48,EMP!$D$2:$E$3,2,0),0),0)</f>
        <v>0</v>
      </c>
      <c r="C50" s="1">
        <f>IFERROR(IF(BX50&gt;=1,VLOOKUP(EMP!AC48,EMP!$B$6:$C$17,2,0),0),0)</f>
        <v>0</v>
      </c>
      <c r="D50" s="1">
        <f>IFERROR(IF(BX50&gt;=1,VLOOKUP(EMP!AA48,EMP!$E$6:$M$29,9,0),0),0)</f>
        <v>0</v>
      </c>
      <c r="E50" s="1">
        <f>IFERROR(IF(BX50&gt;=1,(IF(EMP!AE48&gt;=1,VLOOKUP(EMP!AF48,EMP!$B$6:$C$17,2,0),0)),0),0)</f>
        <v>0</v>
      </c>
      <c r="F50" s="1">
        <f>IFERROR(IF(BX50&gt;=1,(IF(EMP!AG48=EMP!$F$3,(IF(EMP!AH48&gt;=1,EMP!AH48,0)),0)),0),0)</f>
        <v>0</v>
      </c>
      <c r="G50" s="1">
        <f>IFERROR(IF(BX50&gt;=1,(IF(EMP!AI48=EMP!$F$3,VLOOKUP(EMP!AJ48,EMP!$B$6:$C$17,2,0),0)),0),0)</f>
        <v>0</v>
      </c>
      <c r="H50" s="1">
        <f>IFERROR(IF(BX50&gt;=1,(IF(EMP!AK48=EMP!$F$3,EMP!#REF!,0)),0),0)</f>
        <v>0</v>
      </c>
      <c r="I50" s="1">
        <f>IFERROR(IF(BX50&gt;=1,(IF(EMP!AM48="YES",1,2)),0),0)</f>
        <v>0</v>
      </c>
      <c r="J50" s="1">
        <f>IFERROR(IF(BX50&gt;=1,(IF(I50=1,31,IF(I50=2,(IF(D50&gt;=5,VLOOKUP(EMP!AL48,EMP!$H$1:$K$5,4,0),IF(D50&gt;=1,31,0))),0))),0),0)</f>
        <v>0</v>
      </c>
      <c r="K50" s="1">
        <f>EMP!AB48</f>
        <v>0</v>
      </c>
      <c r="L50" s="1">
        <f>EMP!AD48</f>
        <v>0</v>
      </c>
      <c r="M50" s="1">
        <f>EMP!AE48</f>
        <v>0</v>
      </c>
      <c r="N50" s="1">
        <f t="shared" si="76"/>
        <v>0</v>
      </c>
      <c r="O50" s="1">
        <f t="shared" si="77"/>
        <v>0</v>
      </c>
      <c r="P50" s="1">
        <f t="shared" si="78"/>
        <v>0</v>
      </c>
      <c r="Q50" s="1">
        <f t="shared" si="79"/>
        <v>0</v>
      </c>
      <c r="R50" s="1">
        <f t="shared" si="80"/>
        <v>0</v>
      </c>
      <c r="S50" s="1">
        <f t="shared" si="81"/>
        <v>0</v>
      </c>
      <c r="T50" s="1">
        <f t="shared" si="82"/>
        <v>0</v>
      </c>
      <c r="U50" s="1">
        <f t="shared" si="83"/>
        <v>0</v>
      </c>
      <c r="V50" s="1">
        <f t="shared" si="84"/>
        <v>0</v>
      </c>
      <c r="W50" s="1">
        <f t="shared" si="85"/>
        <v>0</v>
      </c>
      <c r="X50" s="1">
        <f t="shared" si="86"/>
        <v>0</v>
      </c>
      <c r="Y50" s="1">
        <f t="shared" si="87"/>
        <v>0</v>
      </c>
      <c r="Z50" s="1">
        <f t="shared" si="88"/>
        <v>0</v>
      </c>
      <c r="AA50" s="1">
        <f t="shared" si="89"/>
        <v>0</v>
      </c>
      <c r="AB50" s="1">
        <f t="shared" si="90"/>
        <v>0</v>
      </c>
      <c r="AC50" s="1">
        <f t="shared" si="91"/>
        <v>0</v>
      </c>
      <c r="AD50" s="1">
        <f t="shared" si="92"/>
        <v>0</v>
      </c>
      <c r="AE50" s="1">
        <f t="shared" si="93"/>
        <v>0</v>
      </c>
      <c r="AF50" s="1">
        <f t="shared" si="94"/>
        <v>0</v>
      </c>
      <c r="AG50" s="1">
        <f t="shared" si="95"/>
        <v>0</v>
      </c>
      <c r="AH50" s="1">
        <f t="shared" si="96"/>
        <v>0</v>
      </c>
      <c r="AI50" s="1">
        <f t="shared" si="97"/>
        <v>0</v>
      </c>
      <c r="AJ50" s="1">
        <f t="shared" si="98"/>
        <v>0</v>
      </c>
      <c r="AK50" s="1">
        <f t="shared" si="99"/>
        <v>0</v>
      </c>
      <c r="AL50" s="1">
        <f t="shared" si="100"/>
        <v>0</v>
      </c>
      <c r="AM50" s="1">
        <f t="shared" si="101"/>
        <v>0</v>
      </c>
      <c r="AN50" s="1">
        <f t="shared" si="102"/>
        <v>0</v>
      </c>
      <c r="AO50" s="1">
        <f t="shared" si="103"/>
        <v>0</v>
      </c>
      <c r="AP50" s="1">
        <f t="shared" si="104"/>
        <v>0</v>
      </c>
      <c r="AQ50" s="1">
        <f t="shared" si="105"/>
        <v>0</v>
      </c>
      <c r="AR50" s="1">
        <f t="shared" si="106"/>
        <v>0</v>
      </c>
      <c r="AS50" s="1">
        <f t="shared" si="107"/>
        <v>0</v>
      </c>
      <c r="AT50" s="1">
        <f t="shared" si="108"/>
        <v>0</v>
      </c>
      <c r="AU50" s="1">
        <f t="shared" si="109"/>
        <v>0</v>
      </c>
      <c r="AV50" s="1">
        <f t="shared" si="110"/>
        <v>0</v>
      </c>
      <c r="AW50" s="1">
        <f t="shared" si="111"/>
        <v>0</v>
      </c>
      <c r="AX50" s="1">
        <f>LARGE($O$8:P50,1)</f>
        <v>0</v>
      </c>
      <c r="AY50" s="1">
        <f>LARGE($O$8:Q50,1)</f>
        <v>0</v>
      </c>
      <c r="AZ50" s="1">
        <f>LARGE($O$8:R50,1)</f>
        <v>0</v>
      </c>
      <c r="BA50" s="1">
        <f>LARGE($O$8:S50,1)</f>
        <v>0</v>
      </c>
      <c r="BB50" s="1">
        <f>LARGE($O$8:T50,1)</f>
        <v>0</v>
      </c>
      <c r="BC50" s="1">
        <f>LARGE($O$8:U50,1)</f>
        <v>0</v>
      </c>
      <c r="BD50" s="1">
        <f>LARGE($O$8:V50,1)</f>
        <v>0</v>
      </c>
      <c r="BE50" s="1">
        <f>LARGE($O$8:W50,1)</f>
        <v>0</v>
      </c>
      <c r="BF50" s="1">
        <f>LARGE($O$8:X50,1)</f>
        <v>0</v>
      </c>
      <c r="BG50" s="1">
        <f>LARGE($O$8:Y50,1)</f>
        <v>0</v>
      </c>
      <c r="BH50" s="1">
        <f>IFERROR(IF(BX50&gt;=1,(IF(EMP!AM48="YES",1,2)),0),0)</f>
        <v>0</v>
      </c>
      <c r="BI50" s="1">
        <f>IFERROR(IF(BX50&gt;=1,(IF(BH50=1,1,IF(BH50=2,VLOOKUP(EMP!AL48,EMP!$H$2:$K$4,4,0),0))),0),0)</f>
        <v>0</v>
      </c>
      <c r="BJ50" s="1">
        <f>IFERROR(IF(BX50&gt;=1,VLOOKUP(EMP!AL48,EMP!$H$1:$K$5,2,0),0),0)</f>
        <v>0</v>
      </c>
      <c r="BK50" s="1">
        <f>IFERROR(IF(BX50&gt;=1,VLOOKUP(EMP!AL48,EMP!$H$1:$K$5,3,0),0),0)</f>
        <v>0</v>
      </c>
      <c r="BX50" s="165">
        <f>EMP!O48</f>
        <v>0</v>
      </c>
      <c r="BY50" s="166">
        <f>EMP!P48</f>
        <v>0</v>
      </c>
      <c r="BZ50" s="165">
        <f>EMP!Q48</f>
        <v>0</v>
      </c>
      <c r="CA50" s="185">
        <f t="shared" si="112"/>
        <v>0</v>
      </c>
      <c r="CB50" s="185">
        <f t="shared" si="113"/>
        <v>0</v>
      </c>
      <c r="CC50" s="185">
        <f t="shared" si="114"/>
        <v>0</v>
      </c>
      <c r="CD50" s="185">
        <f t="shared" si="115"/>
        <v>0</v>
      </c>
      <c r="CE50" s="185">
        <f t="shared" si="116"/>
        <v>0</v>
      </c>
      <c r="CF50" s="185">
        <f t="shared" si="117"/>
        <v>0</v>
      </c>
      <c r="CG50" s="185">
        <f t="shared" si="118"/>
        <v>0</v>
      </c>
      <c r="CH50" s="185">
        <f t="shared" si="119"/>
        <v>0</v>
      </c>
      <c r="CI50" s="185">
        <f t="shared" si="120"/>
        <v>0</v>
      </c>
      <c r="CJ50" s="185">
        <f t="shared" si="121"/>
        <v>0</v>
      </c>
      <c r="CK50" s="185">
        <f t="shared" si="122"/>
        <v>0</v>
      </c>
      <c r="CL50" s="185">
        <f t="shared" si="123"/>
        <v>0</v>
      </c>
      <c r="CM50" s="193"/>
      <c r="CN50" s="193"/>
      <c r="CO50" s="193"/>
      <c r="CP50" s="193"/>
      <c r="CQ50" s="193"/>
      <c r="CR50" s="193"/>
      <c r="CS50" s="193"/>
      <c r="CT50" s="193"/>
      <c r="CU50" s="193"/>
      <c r="CV50" s="193"/>
      <c r="CW50" s="193"/>
      <c r="CX50" s="193"/>
      <c r="CY50" s="112">
        <f t="shared" si="124"/>
        <v>0</v>
      </c>
      <c r="CZ50" s="112">
        <f t="shared" si="125"/>
        <v>0</v>
      </c>
      <c r="DA50" s="112">
        <f t="shared" si="126"/>
        <v>0</v>
      </c>
      <c r="DB50" s="112">
        <f t="shared" si="127"/>
        <v>0</v>
      </c>
      <c r="DC50" s="112">
        <f t="shared" si="128"/>
        <v>0</v>
      </c>
      <c r="DD50" s="112">
        <f t="shared" si="129"/>
        <v>0</v>
      </c>
      <c r="DE50" s="112">
        <f t="shared" si="130"/>
        <v>0</v>
      </c>
      <c r="DF50" s="112">
        <f t="shared" si="131"/>
        <v>0</v>
      </c>
      <c r="DG50" s="112">
        <f t="shared" si="132"/>
        <v>0</v>
      </c>
      <c r="DH50" s="112">
        <f t="shared" si="133"/>
        <v>0</v>
      </c>
      <c r="DI50" s="112">
        <f t="shared" si="134"/>
        <v>0</v>
      </c>
      <c r="DJ50" s="112">
        <f t="shared" si="135"/>
        <v>0</v>
      </c>
      <c r="DK50" s="194"/>
      <c r="DL50" s="194"/>
      <c r="DM50" s="194"/>
      <c r="DN50" s="194"/>
      <c r="DO50" s="194"/>
      <c r="DP50" s="194"/>
      <c r="DQ50" s="194"/>
      <c r="DR50" s="194"/>
      <c r="DS50" s="194"/>
      <c r="DT50" s="194"/>
      <c r="DU50" s="194"/>
      <c r="DV50" s="194"/>
      <c r="DW50" s="112">
        <f t="shared" si="136"/>
        <v>0</v>
      </c>
      <c r="DX50" s="112">
        <f t="shared" si="137"/>
        <v>0</v>
      </c>
      <c r="DY50" s="112">
        <f t="shared" si="138"/>
        <v>0</v>
      </c>
      <c r="DZ50" s="112">
        <f t="shared" si="139"/>
        <v>0</v>
      </c>
      <c r="EA50" s="112">
        <f t="shared" si="140"/>
        <v>0</v>
      </c>
      <c r="EB50" s="112">
        <f t="shared" si="141"/>
        <v>0</v>
      </c>
      <c r="EC50" s="112">
        <f t="shared" si="142"/>
        <v>0</v>
      </c>
      <c r="ED50" s="112">
        <f t="shared" si="143"/>
        <v>0</v>
      </c>
      <c r="EE50" s="112">
        <f t="shared" si="144"/>
        <v>0</v>
      </c>
      <c r="EF50" s="112">
        <f t="shared" si="145"/>
        <v>0</v>
      </c>
      <c r="EG50" s="112">
        <f t="shared" si="146"/>
        <v>0</v>
      </c>
      <c r="EH50" s="112">
        <f t="shared" si="147"/>
        <v>0</v>
      </c>
      <c r="EI50" s="195"/>
      <c r="EJ50" s="195"/>
      <c r="EK50" s="195"/>
      <c r="EL50" s="195"/>
      <c r="EM50" s="195"/>
      <c r="EN50" s="195"/>
      <c r="EO50" s="195"/>
      <c r="EP50" s="195"/>
      <c r="EQ50" s="195"/>
      <c r="ER50" s="195"/>
      <c r="ES50" s="195"/>
      <c r="ET50" s="195"/>
      <c r="EU50" s="196"/>
      <c r="EV50" s="196">
        <f t="shared" si="148"/>
        <v>0</v>
      </c>
      <c r="EW50" s="196">
        <f t="shared" si="149"/>
        <v>0</v>
      </c>
      <c r="EX50" s="196">
        <f t="shared" si="150"/>
        <v>0</v>
      </c>
      <c r="EY50" s="196">
        <f t="shared" si="151"/>
        <v>0</v>
      </c>
      <c r="EZ50" s="196">
        <f t="shared" si="152"/>
        <v>0</v>
      </c>
      <c r="FA50" s="196">
        <f t="shared" si="153"/>
        <v>0</v>
      </c>
      <c r="FB50" s="196">
        <f t="shared" si="154"/>
        <v>0</v>
      </c>
      <c r="FC50" s="196">
        <f t="shared" si="155"/>
        <v>0</v>
      </c>
      <c r="FD50" s="196">
        <f t="shared" si="156"/>
        <v>0</v>
      </c>
      <c r="FE50" s="196">
        <f t="shared" si="157"/>
        <v>0</v>
      </c>
      <c r="FF50" s="196">
        <f t="shared" si="158"/>
        <v>0</v>
      </c>
      <c r="FG50" s="197"/>
      <c r="FH50" s="197">
        <f t="shared" si="159"/>
        <v>0</v>
      </c>
      <c r="FI50" s="197">
        <f t="shared" si="160"/>
        <v>0</v>
      </c>
      <c r="FJ50" s="197">
        <f t="shared" si="161"/>
        <v>0</v>
      </c>
      <c r="FK50" s="197">
        <f t="shared" si="162"/>
        <v>0</v>
      </c>
      <c r="FL50" s="197">
        <f t="shared" si="163"/>
        <v>0</v>
      </c>
      <c r="FM50" s="197">
        <f t="shared" si="164"/>
        <v>0</v>
      </c>
      <c r="FN50" s="197">
        <f t="shared" si="165"/>
        <v>0</v>
      </c>
      <c r="FO50" s="197">
        <f t="shared" si="166"/>
        <v>0</v>
      </c>
      <c r="FP50" s="197">
        <f t="shared" si="167"/>
        <v>0</v>
      </c>
      <c r="FQ50" s="197">
        <f t="shared" si="168"/>
        <v>0</v>
      </c>
      <c r="FR50" s="197">
        <f t="shared" si="169"/>
        <v>0</v>
      </c>
      <c r="FS50" s="195"/>
      <c r="FT50" s="195"/>
      <c r="FU50" s="198"/>
      <c r="FV50" s="198"/>
      <c r="FW50" s="199"/>
      <c r="FX50" s="199"/>
      <c r="FY50" s="196"/>
      <c r="FZ50" s="196"/>
      <c r="GA50" s="127">
        <f t="shared" si="170"/>
        <v>0</v>
      </c>
      <c r="GB50" s="127">
        <f t="shared" si="171"/>
        <v>0</v>
      </c>
      <c r="GC50" s="127">
        <f t="shared" si="172"/>
        <v>0</v>
      </c>
      <c r="GD50" s="127">
        <f t="shared" si="173"/>
        <v>0</v>
      </c>
      <c r="GE50" s="127">
        <f t="shared" si="174"/>
        <v>0</v>
      </c>
      <c r="GF50" s="127">
        <f t="shared" si="175"/>
        <v>0</v>
      </c>
      <c r="GG50" s="127">
        <f t="shared" si="176"/>
        <v>0</v>
      </c>
      <c r="GH50" s="127">
        <f t="shared" si="177"/>
        <v>0</v>
      </c>
      <c r="GI50" s="127">
        <f t="shared" si="178"/>
        <v>0</v>
      </c>
      <c r="GJ50" s="127">
        <f t="shared" si="179"/>
        <v>0</v>
      </c>
      <c r="GK50" s="127">
        <f t="shared" si="180"/>
        <v>0</v>
      </c>
      <c r="GL50" s="127">
        <f t="shared" si="181"/>
        <v>0</v>
      </c>
      <c r="GM50" s="127">
        <f t="shared" si="182"/>
        <v>0</v>
      </c>
      <c r="GN50" s="127">
        <f t="shared" si="183"/>
        <v>0</v>
      </c>
      <c r="GO50" s="127">
        <f t="shared" si="184"/>
        <v>0</v>
      </c>
      <c r="GP50" s="127">
        <f t="shared" si="185"/>
        <v>0</v>
      </c>
      <c r="GQ50" s="127">
        <f t="shared" si="186"/>
        <v>0</v>
      </c>
      <c r="GR50" s="127">
        <f t="shared" si="187"/>
        <v>0</v>
      </c>
      <c r="GS50" s="127">
        <f t="shared" si="188"/>
        <v>0</v>
      </c>
      <c r="GT50" s="127">
        <f t="shared" si="189"/>
        <v>0</v>
      </c>
      <c r="GU50" s="127">
        <f t="shared" si="190"/>
        <v>0</v>
      </c>
      <c r="GV50" s="127">
        <f t="shared" si="191"/>
        <v>0</v>
      </c>
      <c r="GW50" s="127">
        <f t="shared" si="192"/>
        <v>0</v>
      </c>
      <c r="GX50" s="127">
        <f t="shared" si="193"/>
        <v>0</v>
      </c>
      <c r="GY50" s="127">
        <f t="shared" si="194"/>
        <v>0</v>
      </c>
      <c r="GZ50" s="127">
        <f t="shared" si="195"/>
        <v>0</v>
      </c>
      <c r="HA50" s="127">
        <f t="shared" si="196"/>
        <v>0</v>
      </c>
      <c r="HB50" s="127">
        <f t="shared" si="197"/>
        <v>0</v>
      </c>
      <c r="HC50" s="127">
        <f t="shared" si="198"/>
        <v>0</v>
      </c>
      <c r="HD50" s="127">
        <f t="shared" si="199"/>
        <v>0</v>
      </c>
      <c r="HE50" s="127">
        <f t="shared" si="200"/>
        <v>0</v>
      </c>
      <c r="HF50" s="127">
        <f t="shared" si="201"/>
        <v>0</v>
      </c>
      <c r="HG50" s="127">
        <f t="shared" si="202"/>
        <v>0</v>
      </c>
      <c r="HH50" s="127">
        <f t="shared" si="203"/>
        <v>0</v>
      </c>
      <c r="HI50" s="127">
        <f t="shared" si="204"/>
        <v>0</v>
      </c>
      <c r="HJ50" s="127">
        <f t="shared" si="205"/>
        <v>0</v>
      </c>
      <c r="HK50" s="127">
        <f t="shared" si="206"/>
        <v>0</v>
      </c>
      <c r="HL50" s="127">
        <f t="shared" si="207"/>
        <v>0</v>
      </c>
      <c r="HM50" s="127">
        <f t="shared" si="208"/>
        <v>0</v>
      </c>
      <c r="HN50" s="127">
        <f t="shared" si="209"/>
        <v>0</v>
      </c>
      <c r="HO50" s="127">
        <f t="shared" si="210"/>
        <v>0</v>
      </c>
      <c r="HP50" s="127">
        <f t="shared" si="211"/>
        <v>0</v>
      </c>
      <c r="HQ50" s="127">
        <f t="shared" si="212"/>
        <v>0</v>
      </c>
      <c r="HR50" s="127">
        <f t="shared" si="213"/>
        <v>0</v>
      </c>
      <c r="HS50" s="127">
        <f t="shared" si="214"/>
        <v>0</v>
      </c>
      <c r="HT50" s="127">
        <f t="shared" si="215"/>
        <v>0</v>
      </c>
      <c r="HU50" s="127">
        <f t="shared" si="216"/>
        <v>0</v>
      </c>
      <c r="HV50" s="127">
        <f t="shared" si="217"/>
        <v>0</v>
      </c>
      <c r="HW50" s="127">
        <f t="shared" si="218"/>
        <v>0</v>
      </c>
      <c r="HX50" s="127">
        <f t="shared" si="219"/>
        <v>0</v>
      </c>
      <c r="HY50" s="127">
        <f t="shared" si="220"/>
        <v>0</v>
      </c>
      <c r="HZ50" s="127">
        <f t="shared" si="221"/>
        <v>0</v>
      </c>
      <c r="IA50" s="127">
        <f t="shared" si="222"/>
        <v>0</v>
      </c>
      <c r="IB50" s="127">
        <f t="shared" si="223"/>
        <v>0</v>
      </c>
      <c r="IC50" s="127">
        <f t="shared" si="224"/>
        <v>0</v>
      </c>
      <c r="ID50" s="127">
        <f t="shared" si="225"/>
        <v>0</v>
      </c>
      <c r="IE50" s="127">
        <f t="shared" si="226"/>
        <v>0</v>
      </c>
      <c r="IF50" s="127">
        <f t="shared" si="227"/>
        <v>0</v>
      </c>
      <c r="IG50" s="127">
        <f t="shared" si="228"/>
        <v>0</v>
      </c>
      <c r="IH50" s="127">
        <f t="shared" si="229"/>
        <v>0</v>
      </c>
      <c r="II50" s="127">
        <f t="shared" si="230"/>
        <v>0</v>
      </c>
      <c r="IJ50" s="127">
        <f t="shared" si="231"/>
        <v>0</v>
      </c>
      <c r="IK50" s="127">
        <f t="shared" si="232"/>
        <v>0</v>
      </c>
      <c r="IL50" s="127">
        <f t="shared" si="233"/>
        <v>0</v>
      </c>
      <c r="IM50" s="127">
        <f t="shared" si="234"/>
        <v>0</v>
      </c>
      <c r="IN50" s="127">
        <f t="shared" si="235"/>
        <v>0</v>
      </c>
      <c r="IO50" s="127">
        <f t="shared" si="236"/>
        <v>0</v>
      </c>
      <c r="IP50" s="127">
        <f t="shared" si="237"/>
        <v>0</v>
      </c>
      <c r="IQ50" s="127">
        <f t="shared" si="238"/>
        <v>0</v>
      </c>
      <c r="IR50" s="127">
        <f t="shared" si="239"/>
        <v>0</v>
      </c>
      <c r="IS50" s="127">
        <f t="shared" si="240"/>
        <v>0</v>
      </c>
      <c r="IT50" s="127">
        <f t="shared" si="241"/>
        <v>0</v>
      </c>
      <c r="IU50" s="127">
        <f t="shared" si="242"/>
        <v>0</v>
      </c>
      <c r="IV50" s="1">
        <f>IFERROR(IF($BX50&gt;=1,SUMIFS(ARR!K$8:K$607,ARR!$I$8:$I$607,$BZ50),0),0)</f>
        <v>0</v>
      </c>
      <c r="IW50" s="1">
        <f>IFERROR(IF($BX50&gt;=1,SUMIFS(ARR!L$8:L$607,ARR!$I$8:$I$607,$BZ50),0),0)</f>
        <v>0</v>
      </c>
      <c r="IX50" s="1">
        <f>IFERROR(IF($BX50&gt;=1,SUMIFS(ARR!M$8:M$607,ARR!$I$8:$I$607,$BZ50),0),0)</f>
        <v>0</v>
      </c>
      <c r="IY50" s="1">
        <f>IFERROR(IF($BX50&gt;=1,SUMIFS(ARR!N$8:N$607,ARR!$I$8:$I$607,$BZ50),0),0)</f>
        <v>0</v>
      </c>
      <c r="IZ50" s="1">
        <f t="shared" si="243"/>
        <v>0</v>
      </c>
    </row>
    <row r="51" spans="1:260" ht="18" customHeight="1" x14ac:dyDescent="0.25">
      <c r="A51" s="1">
        <f>IFERROR(IF(BX51&gt;=1,VLOOKUP(EMP!Y49,EMP!$B$2:$E$3,4,0),0),0)</f>
        <v>0</v>
      </c>
      <c r="B51" s="1">
        <f>IFERROR(IF(BX51&gt;=1,VLOOKUP(EMP!Z49,EMP!$D$2:$E$3,2,0),0),0)</f>
        <v>0</v>
      </c>
      <c r="C51" s="1">
        <f>IFERROR(IF(BX51&gt;=1,VLOOKUP(EMP!AC49,EMP!$B$6:$C$17,2,0),0),0)</f>
        <v>0</v>
      </c>
      <c r="D51" s="1">
        <f>IFERROR(IF(BX51&gt;=1,VLOOKUP(EMP!AA49,EMP!$E$6:$M$29,9,0),0),0)</f>
        <v>0</v>
      </c>
      <c r="E51" s="1">
        <f>IFERROR(IF(BX51&gt;=1,(IF(EMP!AE49&gt;=1,VLOOKUP(EMP!AF49,EMP!$B$6:$C$17,2,0),0)),0),0)</f>
        <v>0</v>
      </c>
      <c r="F51" s="1">
        <f>IFERROR(IF(BX51&gt;=1,(IF(EMP!AG49=EMP!$F$3,(IF(EMP!AH49&gt;=1,EMP!AH49,0)),0)),0),0)</f>
        <v>0</v>
      </c>
      <c r="G51" s="1">
        <f>IFERROR(IF(BX51&gt;=1,(IF(EMP!AI49=EMP!$F$3,VLOOKUP(EMP!AJ49,EMP!$B$6:$C$17,2,0),0)),0),0)</f>
        <v>0</v>
      </c>
      <c r="H51" s="1">
        <f>IFERROR(IF(BX51&gt;=1,(IF(EMP!AK49=EMP!$F$3,EMP!#REF!,0)),0),0)</f>
        <v>0</v>
      </c>
      <c r="I51" s="1">
        <f>IFERROR(IF(BX51&gt;=1,(IF(EMP!AM49="YES",1,2)),0),0)</f>
        <v>0</v>
      </c>
      <c r="J51" s="1">
        <f>IFERROR(IF(BX51&gt;=1,(IF(I51=1,31,IF(I51=2,(IF(D51&gt;=5,VLOOKUP(EMP!AL49,EMP!$H$1:$K$5,4,0),IF(D51&gt;=1,31,0))),0))),0),0)</f>
        <v>0</v>
      </c>
      <c r="K51" s="1">
        <f>EMP!AB49</f>
        <v>0</v>
      </c>
      <c r="L51" s="1">
        <f>EMP!AD49</f>
        <v>0</v>
      </c>
      <c r="M51" s="1">
        <f>EMP!AE49</f>
        <v>0</v>
      </c>
      <c r="N51" s="1">
        <f t="shared" si="76"/>
        <v>0</v>
      </c>
      <c r="O51" s="1">
        <f t="shared" si="77"/>
        <v>0</v>
      </c>
      <c r="P51" s="1">
        <f t="shared" si="78"/>
        <v>0</v>
      </c>
      <c r="Q51" s="1">
        <f t="shared" si="79"/>
        <v>0</v>
      </c>
      <c r="R51" s="1">
        <f t="shared" si="80"/>
        <v>0</v>
      </c>
      <c r="S51" s="1">
        <f t="shared" si="81"/>
        <v>0</v>
      </c>
      <c r="T51" s="1">
        <f t="shared" si="82"/>
        <v>0</v>
      </c>
      <c r="U51" s="1">
        <f t="shared" si="83"/>
        <v>0</v>
      </c>
      <c r="V51" s="1">
        <f t="shared" si="84"/>
        <v>0</v>
      </c>
      <c r="W51" s="1">
        <f t="shared" si="85"/>
        <v>0</v>
      </c>
      <c r="X51" s="1">
        <f t="shared" si="86"/>
        <v>0</v>
      </c>
      <c r="Y51" s="1">
        <f t="shared" si="87"/>
        <v>0</v>
      </c>
      <c r="Z51" s="1">
        <f t="shared" si="88"/>
        <v>0</v>
      </c>
      <c r="AA51" s="1">
        <f t="shared" si="89"/>
        <v>0</v>
      </c>
      <c r="AB51" s="1">
        <f t="shared" si="90"/>
        <v>0</v>
      </c>
      <c r="AC51" s="1">
        <f t="shared" si="91"/>
        <v>0</v>
      </c>
      <c r="AD51" s="1">
        <f t="shared" si="92"/>
        <v>0</v>
      </c>
      <c r="AE51" s="1">
        <f t="shared" si="93"/>
        <v>0</v>
      </c>
      <c r="AF51" s="1">
        <f t="shared" si="94"/>
        <v>0</v>
      </c>
      <c r="AG51" s="1">
        <f t="shared" si="95"/>
        <v>0</v>
      </c>
      <c r="AH51" s="1">
        <f t="shared" si="96"/>
        <v>0</v>
      </c>
      <c r="AI51" s="1">
        <f t="shared" si="97"/>
        <v>0</v>
      </c>
      <c r="AJ51" s="1">
        <f t="shared" si="98"/>
        <v>0</v>
      </c>
      <c r="AK51" s="1">
        <f t="shared" si="99"/>
        <v>0</v>
      </c>
      <c r="AL51" s="1">
        <f t="shared" si="100"/>
        <v>0</v>
      </c>
      <c r="AM51" s="1">
        <f t="shared" si="101"/>
        <v>0</v>
      </c>
      <c r="AN51" s="1">
        <f t="shared" si="102"/>
        <v>0</v>
      </c>
      <c r="AO51" s="1">
        <f t="shared" si="103"/>
        <v>0</v>
      </c>
      <c r="AP51" s="1">
        <f t="shared" si="104"/>
        <v>0</v>
      </c>
      <c r="AQ51" s="1">
        <f t="shared" si="105"/>
        <v>0</v>
      </c>
      <c r="AR51" s="1">
        <f t="shared" si="106"/>
        <v>0</v>
      </c>
      <c r="AS51" s="1">
        <f t="shared" si="107"/>
        <v>0</v>
      </c>
      <c r="AT51" s="1">
        <f t="shared" si="108"/>
        <v>0</v>
      </c>
      <c r="AU51" s="1">
        <f t="shared" si="109"/>
        <v>0</v>
      </c>
      <c r="AV51" s="1">
        <f t="shared" si="110"/>
        <v>0</v>
      </c>
      <c r="AW51" s="1">
        <f t="shared" si="111"/>
        <v>0</v>
      </c>
      <c r="AX51" s="1">
        <f>LARGE($O$8:P51,1)</f>
        <v>0</v>
      </c>
      <c r="AY51" s="1">
        <f>LARGE($O$8:Q51,1)</f>
        <v>0</v>
      </c>
      <c r="AZ51" s="1">
        <f>LARGE($O$8:R51,1)</f>
        <v>0</v>
      </c>
      <c r="BA51" s="1">
        <f>LARGE($O$8:S51,1)</f>
        <v>0</v>
      </c>
      <c r="BB51" s="1">
        <f>LARGE($O$8:T51,1)</f>
        <v>0</v>
      </c>
      <c r="BC51" s="1">
        <f>LARGE($O$8:U51,1)</f>
        <v>0</v>
      </c>
      <c r="BD51" s="1">
        <f>LARGE($O$8:V51,1)</f>
        <v>0</v>
      </c>
      <c r="BE51" s="1">
        <f>LARGE($O$8:W51,1)</f>
        <v>0</v>
      </c>
      <c r="BF51" s="1">
        <f>LARGE($O$8:X51,1)</f>
        <v>0</v>
      </c>
      <c r="BG51" s="1">
        <f>LARGE($O$8:Y51,1)</f>
        <v>0</v>
      </c>
      <c r="BH51" s="1">
        <f>IFERROR(IF(BX51&gt;=1,(IF(EMP!AM49="YES",1,2)),0),0)</f>
        <v>0</v>
      </c>
      <c r="BI51" s="1">
        <f>IFERROR(IF(BX51&gt;=1,(IF(BH51=1,1,IF(BH51=2,VLOOKUP(EMP!AL49,EMP!$H$2:$K$4,4,0),0))),0),0)</f>
        <v>0</v>
      </c>
      <c r="BJ51" s="1">
        <f>IFERROR(IF(BX51&gt;=1,VLOOKUP(EMP!AL49,EMP!$H$1:$K$5,2,0),0),0)</f>
        <v>0</v>
      </c>
      <c r="BK51" s="1">
        <f>IFERROR(IF(BX51&gt;=1,VLOOKUP(EMP!AL49,EMP!$H$1:$K$5,3,0),0),0)</f>
        <v>0</v>
      </c>
      <c r="BX51" s="165">
        <f>EMP!O49</f>
        <v>0</v>
      </c>
      <c r="BY51" s="166">
        <f>EMP!P49</f>
        <v>0</v>
      </c>
      <c r="BZ51" s="165">
        <f>EMP!Q49</f>
        <v>0</v>
      </c>
      <c r="CA51" s="185">
        <f t="shared" si="112"/>
        <v>0</v>
      </c>
      <c r="CB51" s="185">
        <f t="shared" si="113"/>
        <v>0</v>
      </c>
      <c r="CC51" s="185">
        <f t="shared" si="114"/>
        <v>0</v>
      </c>
      <c r="CD51" s="185">
        <f t="shared" si="115"/>
        <v>0</v>
      </c>
      <c r="CE51" s="185">
        <f t="shared" si="116"/>
        <v>0</v>
      </c>
      <c r="CF51" s="185">
        <f t="shared" si="117"/>
        <v>0</v>
      </c>
      <c r="CG51" s="185">
        <f t="shared" si="118"/>
        <v>0</v>
      </c>
      <c r="CH51" s="185">
        <f t="shared" si="119"/>
        <v>0</v>
      </c>
      <c r="CI51" s="185">
        <f t="shared" si="120"/>
        <v>0</v>
      </c>
      <c r="CJ51" s="185">
        <f t="shared" si="121"/>
        <v>0</v>
      </c>
      <c r="CK51" s="185">
        <f t="shared" si="122"/>
        <v>0</v>
      </c>
      <c r="CL51" s="185">
        <f t="shared" si="123"/>
        <v>0</v>
      </c>
      <c r="CM51" s="193"/>
      <c r="CN51" s="193"/>
      <c r="CO51" s="193"/>
      <c r="CP51" s="193"/>
      <c r="CQ51" s="193"/>
      <c r="CR51" s="193"/>
      <c r="CS51" s="193"/>
      <c r="CT51" s="193"/>
      <c r="CU51" s="193"/>
      <c r="CV51" s="193"/>
      <c r="CW51" s="193"/>
      <c r="CX51" s="193"/>
      <c r="CY51" s="112">
        <f t="shared" si="124"/>
        <v>0</v>
      </c>
      <c r="CZ51" s="112">
        <f t="shared" si="125"/>
        <v>0</v>
      </c>
      <c r="DA51" s="112">
        <f t="shared" si="126"/>
        <v>0</v>
      </c>
      <c r="DB51" s="112">
        <f t="shared" si="127"/>
        <v>0</v>
      </c>
      <c r="DC51" s="112">
        <f t="shared" si="128"/>
        <v>0</v>
      </c>
      <c r="DD51" s="112">
        <f t="shared" si="129"/>
        <v>0</v>
      </c>
      <c r="DE51" s="112">
        <f t="shared" si="130"/>
        <v>0</v>
      </c>
      <c r="DF51" s="112">
        <f t="shared" si="131"/>
        <v>0</v>
      </c>
      <c r="DG51" s="112">
        <f t="shared" si="132"/>
        <v>0</v>
      </c>
      <c r="DH51" s="112">
        <f t="shared" si="133"/>
        <v>0</v>
      </c>
      <c r="DI51" s="112">
        <f t="shared" si="134"/>
        <v>0</v>
      </c>
      <c r="DJ51" s="112">
        <f t="shared" si="135"/>
        <v>0</v>
      </c>
      <c r="DK51" s="194"/>
      <c r="DL51" s="194"/>
      <c r="DM51" s="194"/>
      <c r="DN51" s="194"/>
      <c r="DO51" s="194"/>
      <c r="DP51" s="194"/>
      <c r="DQ51" s="194"/>
      <c r="DR51" s="194"/>
      <c r="DS51" s="194"/>
      <c r="DT51" s="194"/>
      <c r="DU51" s="194"/>
      <c r="DV51" s="194"/>
      <c r="DW51" s="112">
        <f t="shared" si="136"/>
        <v>0</v>
      </c>
      <c r="DX51" s="112">
        <f t="shared" si="137"/>
        <v>0</v>
      </c>
      <c r="DY51" s="112">
        <f t="shared" si="138"/>
        <v>0</v>
      </c>
      <c r="DZ51" s="112">
        <f t="shared" si="139"/>
        <v>0</v>
      </c>
      <c r="EA51" s="112">
        <f t="shared" si="140"/>
        <v>0</v>
      </c>
      <c r="EB51" s="112">
        <f t="shared" si="141"/>
        <v>0</v>
      </c>
      <c r="EC51" s="112">
        <f t="shared" si="142"/>
        <v>0</v>
      </c>
      <c r="ED51" s="112">
        <f t="shared" si="143"/>
        <v>0</v>
      </c>
      <c r="EE51" s="112">
        <f t="shared" si="144"/>
        <v>0</v>
      </c>
      <c r="EF51" s="112">
        <f t="shared" si="145"/>
        <v>0</v>
      </c>
      <c r="EG51" s="112">
        <f t="shared" si="146"/>
        <v>0</v>
      </c>
      <c r="EH51" s="112">
        <f t="shared" si="147"/>
        <v>0</v>
      </c>
      <c r="EI51" s="195"/>
      <c r="EJ51" s="195"/>
      <c r="EK51" s="195"/>
      <c r="EL51" s="195"/>
      <c r="EM51" s="195"/>
      <c r="EN51" s="195"/>
      <c r="EO51" s="195"/>
      <c r="EP51" s="195"/>
      <c r="EQ51" s="195"/>
      <c r="ER51" s="195"/>
      <c r="ES51" s="195"/>
      <c r="ET51" s="195"/>
      <c r="EU51" s="196"/>
      <c r="EV51" s="196">
        <f t="shared" si="148"/>
        <v>0</v>
      </c>
      <c r="EW51" s="196">
        <f t="shared" si="149"/>
        <v>0</v>
      </c>
      <c r="EX51" s="196">
        <f t="shared" si="150"/>
        <v>0</v>
      </c>
      <c r="EY51" s="196">
        <f t="shared" si="151"/>
        <v>0</v>
      </c>
      <c r="EZ51" s="196">
        <f t="shared" si="152"/>
        <v>0</v>
      </c>
      <c r="FA51" s="196">
        <f t="shared" si="153"/>
        <v>0</v>
      </c>
      <c r="FB51" s="196">
        <f t="shared" si="154"/>
        <v>0</v>
      </c>
      <c r="FC51" s="196">
        <f t="shared" si="155"/>
        <v>0</v>
      </c>
      <c r="FD51" s="196">
        <f t="shared" si="156"/>
        <v>0</v>
      </c>
      <c r="FE51" s="196">
        <f t="shared" si="157"/>
        <v>0</v>
      </c>
      <c r="FF51" s="196">
        <f t="shared" si="158"/>
        <v>0</v>
      </c>
      <c r="FG51" s="197"/>
      <c r="FH51" s="197">
        <f t="shared" si="159"/>
        <v>0</v>
      </c>
      <c r="FI51" s="197">
        <f t="shared" si="160"/>
        <v>0</v>
      </c>
      <c r="FJ51" s="197">
        <f t="shared" si="161"/>
        <v>0</v>
      </c>
      <c r="FK51" s="197">
        <f t="shared" si="162"/>
        <v>0</v>
      </c>
      <c r="FL51" s="197">
        <f t="shared" si="163"/>
        <v>0</v>
      </c>
      <c r="FM51" s="197">
        <f t="shared" si="164"/>
        <v>0</v>
      </c>
      <c r="FN51" s="197">
        <f t="shared" si="165"/>
        <v>0</v>
      </c>
      <c r="FO51" s="197">
        <f t="shared" si="166"/>
        <v>0</v>
      </c>
      <c r="FP51" s="197">
        <f t="shared" si="167"/>
        <v>0</v>
      </c>
      <c r="FQ51" s="197">
        <f t="shared" si="168"/>
        <v>0</v>
      </c>
      <c r="FR51" s="197">
        <f t="shared" si="169"/>
        <v>0</v>
      </c>
      <c r="FS51" s="195"/>
      <c r="FT51" s="195"/>
      <c r="FU51" s="198"/>
      <c r="FV51" s="198"/>
      <c r="FW51" s="199"/>
      <c r="FX51" s="199"/>
      <c r="FY51" s="196"/>
      <c r="FZ51" s="196"/>
      <c r="GA51" s="127">
        <f t="shared" si="170"/>
        <v>0</v>
      </c>
      <c r="GB51" s="127">
        <f t="shared" si="171"/>
        <v>0</v>
      </c>
      <c r="GC51" s="127">
        <f t="shared" si="172"/>
        <v>0</v>
      </c>
      <c r="GD51" s="127">
        <f t="shared" si="173"/>
        <v>0</v>
      </c>
      <c r="GE51" s="127">
        <f t="shared" si="174"/>
        <v>0</v>
      </c>
      <c r="GF51" s="127">
        <f t="shared" si="175"/>
        <v>0</v>
      </c>
      <c r="GG51" s="127">
        <f t="shared" si="176"/>
        <v>0</v>
      </c>
      <c r="GH51" s="127">
        <f t="shared" si="177"/>
        <v>0</v>
      </c>
      <c r="GI51" s="127">
        <f t="shared" si="178"/>
        <v>0</v>
      </c>
      <c r="GJ51" s="127">
        <f t="shared" si="179"/>
        <v>0</v>
      </c>
      <c r="GK51" s="127">
        <f t="shared" si="180"/>
        <v>0</v>
      </c>
      <c r="GL51" s="127">
        <f t="shared" si="181"/>
        <v>0</v>
      </c>
      <c r="GM51" s="127">
        <f t="shared" si="182"/>
        <v>0</v>
      </c>
      <c r="GN51" s="127">
        <f t="shared" si="183"/>
        <v>0</v>
      </c>
      <c r="GO51" s="127">
        <f t="shared" si="184"/>
        <v>0</v>
      </c>
      <c r="GP51" s="127">
        <f t="shared" si="185"/>
        <v>0</v>
      </c>
      <c r="GQ51" s="127">
        <f t="shared" si="186"/>
        <v>0</v>
      </c>
      <c r="GR51" s="127">
        <f t="shared" si="187"/>
        <v>0</v>
      </c>
      <c r="GS51" s="127">
        <f t="shared" si="188"/>
        <v>0</v>
      </c>
      <c r="GT51" s="127">
        <f t="shared" si="189"/>
        <v>0</v>
      </c>
      <c r="GU51" s="127">
        <f t="shared" si="190"/>
        <v>0</v>
      </c>
      <c r="GV51" s="127">
        <f t="shared" si="191"/>
        <v>0</v>
      </c>
      <c r="GW51" s="127">
        <f t="shared" si="192"/>
        <v>0</v>
      </c>
      <c r="GX51" s="127">
        <f t="shared" si="193"/>
        <v>0</v>
      </c>
      <c r="GY51" s="127">
        <f t="shared" si="194"/>
        <v>0</v>
      </c>
      <c r="GZ51" s="127">
        <f t="shared" si="195"/>
        <v>0</v>
      </c>
      <c r="HA51" s="127">
        <f t="shared" si="196"/>
        <v>0</v>
      </c>
      <c r="HB51" s="127">
        <f t="shared" si="197"/>
        <v>0</v>
      </c>
      <c r="HC51" s="127">
        <f t="shared" si="198"/>
        <v>0</v>
      </c>
      <c r="HD51" s="127">
        <f t="shared" si="199"/>
        <v>0</v>
      </c>
      <c r="HE51" s="127">
        <f t="shared" si="200"/>
        <v>0</v>
      </c>
      <c r="HF51" s="127">
        <f t="shared" si="201"/>
        <v>0</v>
      </c>
      <c r="HG51" s="127">
        <f t="shared" si="202"/>
        <v>0</v>
      </c>
      <c r="HH51" s="127">
        <f t="shared" si="203"/>
        <v>0</v>
      </c>
      <c r="HI51" s="127">
        <f t="shared" si="204"/>
        <v>0</v>
      </c>
      <c r="HJ51" s="127">
        <f t="shared" si="205"/>
        <v>0</v>
      </c>
      <c r="HK51" s="127">
        <f t="shared" si="206"/>
        <v>0</v>
      </c>
      <c r="HL51" s="127">
        <f t="shared" si="207"/>
        <v>0</v>
      </c>
      <c r="HM51" s="127">
        <f t="shared" si="208"/>
        <v>0</v>
      </c>
      <c r="HN51" s="127">
        <f t="shared" si="209"/>
        <v>0</v>
      </c>
      <c r="HO51" s="127">
        <f t="shared" si="210"/>
        <v>0</v>
      </c>
      <c r="HP51" s="127">
        <f t="shared" si="211"/>
        <v>0</v>
      </c>
      <c r="HQ51" s="127">
        <f t="shared" si="212"/>
        <v>0</v>
      </c>
      <c r="HR51" s="127">
        <f t="shared" si="213"/>
        <v>0</v>
      </c>
      <c r="HS51" s="127">
        <f t="shared" si="214"/>
        <v>0</v>
      </c>
      <c r="HT51" s="127">
        <f t="shared" si="215"/>
        <v>0</v>
      </c>
      <c r="HU51" s="127">
        <f t="shared" si="216"/>
        <v>0</v>
      </c>
      <c r="HV51" s="127">
        <f t="shared" si="217"/>
        <v>0</v>
      </c>
      <c r="HW51" s="127">
        <f t="shared" si="218"/>
        <v>0</v>
      </c>
      <c r="HX51" s="127">
        <f t="shared" si="219"/>
        <v>0</v>
      </c>
      <c r="HY51" s="127">
        <f t="shared" si="220"/>
        <v>0</v>
      </c>
      <c r="HZ51" s="127">
        <f t="shared" si="221"/>
        <v>0</v>
      </c>
      <c r="IA51" s="127">
        <f t="shared" si="222"/>
        <v>0</v>
      </c>
      <c r="IB51" s="127">
        <f t="shared" si="223"/>
        <v>0</v>
      </c>
      <c r="IC51" s="127">
        <f t="shared" si="224"/>
        <v>0</v>
      </c>
      <c r="ID51" s="127">
        <f t="shared" si="225"/>
        <v>0</v>
      </c>
      <c r="IE51" s="127">
        <f t="shared" si="226"/>
        <v>0</v>
      </c>
      <c r="IF51" s="127">
        <f t="shared" si="227"/>
        <v>0</v>
      </c>
      <c r="IG51" s="127">
        <f t="shared" si="228"/>
        <v>0</v>
      </c>
      <c r="IH51" s="127">
        <f t="shared" si="229"/>
        <v>0</v>
      </c>
      <c r="II51" s="127">
        <f t="shared" si="230"/>
        <v>0</v>
      </c>
      <c r="IJ51" s="127">
        <f t="shared" si="231"/>
        <v>0</v>
      </c>
      <c r="IK51" s="127">
        <f t="shared" si="232"/>
        <v>0</v>
      </c>
      <c r="IL51" s="127">
        <f t="shared" si="233"/>
        <v>0</v>
      </c>
      <c r="IM51" s="127">
        <f t="shared" si="234"/>
        <v>0</v>
      </c>
      <c r="IN51" s="127">
        <f t="shared" si="235"/>
        <v>0</v>
      </c>
      <c r="IO51" s="127">
        <f t="shared" si="236"/>
        <v>0</v>
      </c>
      <c r="IP51" s="127">
        <f t="shared" si="237"/>
        <v>0</v>
      </c>
      <c r="IQ51" s="127">
        <f t="shared" si="238"/>
        <v>0</v>
      </c>
      <c r="IR51" s="127">
        <f t="shared" si="239"/>
        <v>0</v>
      </c>
      <c r="IS51" s="127">
        <f t="shared" si="240"/>
        <v>0</v>
      </c>
      <c r="IT51" s="127">
        <f t="shared" si="241"/>
        <v>0</v>
      </c>
      <c r="IU51" s="127">
        <f t="shared" si="242"/>
        <v>0</v>
      </c>
      <c r="IV51" s="1">
        <f>IFERROR(IF($BX51&gt;=1,SUMIFS(ARR!K$8:K$607,ARR!$I$8:$I$607,$BZ51),0),0)</f>
        <v>0</v>
      </c>
      <c r="IW51" s="1">
        <f>IFERROR(IF($BX51&gt;=1,SUMIFS(ARR!L$8:L$607,ARR!$I$8:$I$607,$BZ51),0),0)</f>
        <v>0</v>
      </c>
      <c r="IX51" s="1">
        <f>IFERROR(IF($BX51&gt;=1,SUMIFS(ARR!M$8:M$607,ARR!$I$8:$I$607,$BZ51),0),0)</f>
        <v>0</v>
      </c>
      <c r="IY51" s="1">
        <f>IFERROR(IF($BX51&gt;=1,SUMIFS(ARR!N$8:N$607,ARR!$I$8:$I$607,$BZ51),0),0)</f>
        <v>0</v>
      </c>
      <c r="IZ51" s="1">
        <f t="shared" si="243"/>
        <v>0</v>
      </c>
    </row>
    <row r="52" spans="1:260" ht="18" customHeight="1" x14ac:dyDescent="0.25">
      <c r="A52" s="1">
        <f>IFERROR(IF(BX52&gt;=1,VLOOKUP(EMP!Y50,EMP!$B$2:$E$3,4,0),0),0)</f>
        <v>0</v>
      </c>
      <c r="B52" s="1">
        <f>IFERROR(IF(BX52&gt;=1,VLOOKUP(EMP!Z50,EMP!$D$2:$E$3,2,0),0),0)</f>
        <v>0</v>
      </c>
      <c r="C52" s="1">
        <f>IFERROR(IF(BX52&gt;=1,VLOOKUP(EMP!AC50,EMP!$B$6:$C$17,2,0),0),0)</f>
        <v>0</v>
      </c>
      <c r="D52" s="1">
        <f>IFERROR(IF(BX52&gt;=1,VLOOKUP(EMP!AA50,EMP!$E$6:$M$29,9,0),0),0)</f>
        <v>0</v>
      </c>
      <c r="E52" s="1">
        <f>IFERROR(IF(BX52&gt;=1,(IF(EMP!AE50&gt;=1,VLOOKUP(EMP!AF50,EMP!$B$6:$C$17,2,0),0)),0),0)</f>
        <v>0</v>
      </c>
      <c r="F52" s="1">
        <f>IFERROR(IF(BX52&gt;=1,(IF(EMP!AG50=EMP!$F$3,(IF(EMP!AH50&gt;=1,EMP!AH50,0)),0)),0),0)</f>
        <v>0</v>
      </c>
      <c r="G52" s="1">
        <f>IFERROR(IF(BX52&gt;=1,(IF(EMP!AI50=EMP!$F$3,VLOOKUP(EMP!AJ50,EMP!$B$6:$C$17,2,0),0)),0),0)</f>
        <v>0</v>
      </c>
      <c r="H52" s="1">
        <f>IFERROR(IF(BX52&gt;=1,(IF(EMP!AK50=EMP!$F$3,EMP!#REF!,0)),0),0)</f>
        <v>0</v>
      </c>
      <c r="I52" s="1">
        <f>IFERROR(IF(BX52&gt;=1,(IF(EMP!AM50="YES",1,2)),0),0)</f>
        <v>0</v>
      </c>
      <c r="J52" s="1">
        <f>IFERROR(IF(BX52&gt;=1,(IF(I52=1,31,IF(I52=2,(IF(D52&gt;=5,VLOOKUP(EMP!AL50,EMP!$H$1:$K$5,4,0),IF(D52&gt;=1,31,0))),0))),0),0)</f>
        <v>0</v>
      </c>
      <c r="K52" s="1">
        <f>EMP!AB50</f>
        <v>0</v>
      </c>
      <c r="L52" s="1">
        <f>EMP!AD50</f>
        <v>0</v>
      </c>
      <c r="M52" s="1">
        <f>EMP!AE50</f>
        <v>0</v>
      </c>
      <c r="N52" s="1">
        <f t="shared" si="76"/>
        <v>0</v>
      </c>
      <c r="O52" s="1">
        <f t="shared" si="77"/>
        <v>0</v>
      </c>
      <c r="P52" s="1">
        <f t="shared" si="78"/>
        <v>0</v>
      </c>
      <c r="Q52" s="1">
        <f t="shared" si="79"/>
        <v>0</v>
      </c>
      <c r="R52" s="1">
        <f t="shared" si="80"/>
        <v>0</v>
      </c>
      <c r="S52" s="1">
        <f t="shared" si="81"/>
        <v>0</v>
      </c>
      <c r="T52" s="1">
        <f t="shared" si="82"/>
        <v>0</v>
      </c>
      <c r="U52" s="1">
        <f t="shared" si="83"/>
        <v>0</v>
      </c>
      <c r="V52" s="1">
        <f t="shared" si="84"/>
        <v>0</v>
      </c>
      <c r="W52" s="1">
        <f t="shared" si="85"/>
        <v>0</v>
      </c>
      <c r="X52" s="1">
        <f t="shared" si="86"/>
        <v>0</v>
      </c>
      <c r="Y52" s="1">
        <f t="shared" si="87"/>
        <v>0</v>
      </c>
      <c r="Z52" s="1">
        <f t="shared" si="88"/>
        <v>0</v>
      </c>
      <c r="AA52" s="1">
        <f t="shared" si="89"/>
        <v>0</v>
      </c>
      <c r="AB52" s="1">
        <f t="shared" si="90"/>
        <v>0</v>
      </c>
      <c r="AC52" s="1">
        <f t="shared" si="91"/>
        <v>0</v>
      </c>
      <c r="AD52" s="1">
        <f t="shared" si="92"/>
        <v>0</v>
      </c>
      <c r="AE52" s="1">
        <f t="shared" si="93"/>
        <v>0</v>
      </c>
      <c r="AF52" s="1">
        <f t="shared" si="94"/>
        <v>0</v>
      </c>
      <c r="AG52" s="1">
        <f t="shared" si="95"/>
        <v>0</v>
      </c>
      <c r="AH52" s="1">
        <f t="shared" si="96"/>
        <v>0</v>
      </c>
      <c r="AI52" s="1">
        <f t="shared" si="97"/>
        <v>0</v>
      </c>
      <c r="AJ52" s="1">
        <f t="shared" si="98"/>
        <v>0</v>
      </c>
      <c r="AK52" s="1">
        <f t="shared" si="99"/>
        <v>0</v>
      </c>
      <c r="AL52" s="1">
        <f t="shared" si="100"/>
        <v>0</v>
      </c>
      <c r="AM52" s="1">
        <f t="shared" si="101"/>
        <v>0</v>
      </c>
      <c r="AN52" s="1">
        <f t="shared" si="102"/>
        <v>0</v>
      </c>
      <c r="AO52" s="1">
        <f t="shared" si="103"/>
        <v>0</v>
      </c>
      <c r="AP52" s="1">
        <f t="shared" si="104"/>
        <v>0</v>
      </c>
      <c r="AQ52" s="1">
        <f t="shared" si="105"/>
        <v>0</v>
      </c>
      <c r="AR52" s="1">
        <f t="shared" si="106"/>
        <v>0</v>
      </c>
      <c r="AS52" s="1">
        <f t="shared" si="107"/>
        <v>0</v>
      </c>
      <c r="AT52" s="1">
        <f t="shared" si="108"/>
        <v>0</v>
      </c>
      <c r="AU52" s="1">
        <f t="shared" si="109"/>
        <v>0</v>
      </c>
      <c r="AV52" s="1">
        <f t="shared" si="110"/>
        <v>0</v>
      </c>
      <c r="AW52" s="1">
        <f t="shared" si="111"/>
        <v>0</v>
      </c>
      <c r="AX52" s="1">
        <f>LARGE($O$8:P52,1)</f>
        <v>0</v>
      </c>
      <c r="AY52" s="1">
        <f>LARGE($O$8:Q52,1)</f>
        <v>0</v>
      </c>
      <c r="AZ52" s="1">
        <f>LARGE($O$8:R52,1)</f>
        <v>0</v>
      </c>
      <c r="BA52" s="1">
        <f>LARGE($O$8:S52,1)</f>
        <v>0</v>
      </c>
      <c r="BB52" s="1">
        <f>LARGE($O$8:T52,1)</f>
        <v>0</v>
      </c>
      <c r="BC52" s="1">
        <f>LARGE($O$8:U52,1)</f>
        <v>0</v>
      </c>
      <c r="BD52" s="1">
        <f>LARGE($O$8:V52,1)</f>
        <v>0</v>
      </c>
      <c r="BE52" s="1">
        <f>LARGE($O$8:W52,1)</f>
        <v>0</v>
      </c>
      <c r="BF52" s="1">
        <f>LARGE($O$8:X52,1)</f>
        <v>0</v>
      </c>
      <c r="BG52" s="1">
        <f>LARGE($O$8:Y52,1)</f>
        <v>0</v>
      </c>
      <c r="BH52" s="1">
        <f>IFERROR(IF(BX52&gt;=1,(IF(EMP!AM50="YES",1,2)),0),0)</f>
        <v>0</v>
      </c>
      <c r="BI52" s="1">
        <f>IFERROR(IF(BX52&gt;=1,(IF(BH52=1,1,IF(BH52=2,VLOOKUP(EMP!AL50,EMP!$H$2:$K$4,4,0),0))),0),0)</f>
        <v>0</v>
      </c>
      <c r="BJ52" s="1">
        <f>IFERROR(IF(BX52&gt;=1,VLOOKUP(EMP!AL50,EMP!$H$1:$K$5,2,0),0),0)</f>
        <v>0</v>
      </c>
      <c r="BK52" s="1">
        <f>IFERROR(IF(BX52&gt;=1,VLOOKUP(EMP!AL50,EMP!$H$1:$K$5,3,0),0),0)</f>
        <v>0</v>
      </c>
      <c r="BX52" s="165">
        <f>EMP!O50</f>
        <v>0</v>
      </c>
      <c r="BY52" s="166">
        <f>EMP!P50</f>
        <v>0</v>
      </c>
      <c r="BZ52" s="165">
        <f>EMP!Q50</f>
        <v>0</v>
      </c>
      <c r="CA52" s="185">
        <f t="shared" si="112"/>
        <v>0</v>
      </c>
      <c r="CB52" s="185">
        <f t="shared" si="113"/>
        <v>0</v>
      </c>
      <c r="CC52" s="185">
        <f t="shared" si="114"/>
        <v>0</v>
      </c>
      <c r="CD52" s="185">
        <f t="shared" si="115"/>
        <v>0</v>
      </c>
      <c r="CE52" s="185">
        <f t="shared" si="116"/>
        <v>0</v>
      </c>
      <c r="CF52" s="185">
        <f t="shared" si="117"/>
        <v>0</v>
      </c>
      <c r="CG52" s="185">
        <f t="shared" si="118"/>
        <v>0</v>
      </c>
      <c r="CH52" s="185">
        <f t="shared" si="119"/>
        <v>0</v>
      </c>
      <c r="CI52" s="185">
        <f t="shared" si="120"/>
        <v>0</v>
      </c>
      <c r="CJ52" s="185">
        <f t="shared" si="121"/>
        <v>0</v>
      </c>
      <c r="CK52" s="185">
        <f t="shared" si="122"/>
        <v>0</v>
      </c>
      <c r="CL52" s="185">
        <f t="shared" si="123"/>
        <v>0</v>
      </c>
      <c r="CM52" s="193"/>
      <c r="CN52" s="193"/>
      <c r="CO52" s="193"/>
      <c r="CP52" s="193"/>
      <c r="CQ52" s="193"/>
      <c r="CR52" s="193"/>
      <c r="CS52" s="193"/>
      <c r="CT52" s="193"/>
      <c r="CU52" s="193"/>
      <c r="CV52" s="193"/>
      <c r="CW52" s="193"/>
      <c r="CX52" s="193"/>
      <c r="CY52" s="112">
        <f t="shared" si="124"/>
        <v>0</v>
      </c>
      <c r="CZ52" s="112">
        <f t="shared" si="125"/>
        <v>0</v>
      </c>
      <c r="DA52" s="112">
        <f t="shared" si="126"/>
        <v>0</v>
      </c>
      <c r="DB52" s="112">
        <f t="shared" si="127"/>
        <v>0</v>
      </c>
      <c r="DC52" s="112">
        <f t="shared" si="128"/>
        <v>0</v>
      </c>
      <c r="DD52" s="112">
        <f t="shared" si="129"/>
        <v>0</v>
      </c>
      <c r="DE52" s="112">
        <f t="shared" si="130"/>
        <v>0</v>
      </c>
      <c r="DF52" s="112">
        <f t="shared" si="131"/>
        <v>0</v>
      </c>
      <c r="DG52" s="112">
        <f t="shared" si="132"/>
        <v>0</v>
      </c>
      <c r="DH52" s="112">
        <f t="shared" si="133"/>
        <v>0</v>
      </c>
      <c r="DI52" s="112">
        <f t="shared" si="134"/>
        <v>0</v>
      </c>
      <c r="DJ52" s="112">
        <f t="shared" si="135"/>
        <v>0</v>
      </c>
      <c r="DK52" s="194"/>
      <c r="DL52" s="194"/>
      <c r="DM52" s="194"/>
      <c r="DN52" s="194"/>
      <c r="DO52" s="194"/>
      <c r="DP52" s="194"/>
      <c r="DQ52" s="194"/>
      <c r="DR52" s="194"/>
      <c r="DS52" s="194"/>
      <c r="DT52" s="194"/>
      <c r="DU52" s="194"/>
      <c r="DV52" s="194"/>
      <c r="DW52" s="112">
        <f t="shared" si="136"/>
        <v>0</v>
      </c>
      <c r="DX52" s="112">
        <f t="shared" si="137"/>
        <v>0</v>
      </c>
      <c r="DY52" s="112">
        <f t="shared" si="138"/>
        <v>0</v>
      </c>
      <c r="DZ52" s="112">
        <f t="shared" si="139"/>
        <v>0</v>
      </c>
      <c r="EA52" s="112">
        <f t="shared" si="140"/>
        <v>0</v>
      </c>
      <c r="EB52" s="112">
        <f t="shared" si="141"/>
        <v>0</v>
      </c>
      <c r="EC52" s="112">
        <f t="shared" si="142"/>
        <v>0</v>
      </c>
      <c r="ED52" s="112">
        <f t="shared" si="143"/>
        <v>0</v>
      </c>
      <c r="EE52" s="112">
        <f t="shared" si="144"/>
        <v>0</v>
      </c>
      <c r="EF52" s="112">
        <f t="shared" si="145"/>
        <v>0</v>
      </c>
      <c r="EG52" s="112">
        <f t="shared" si="146"/>
        <v>0</v>
      </c>
      <c r="EH52" s="112">
        <f t="shared" si="147"/>
        <v>0</v>
      </c>
      <c r="EI52" s="195"/>
      <c r="EJ52" s="195"/>
      <c r="EK52" s="195"/>
      <c r="EL52" s="195"/>
      <c r="EM52" s="195"/>
      <c r="EN52" s="195"/>
      <c r="EO52" s="195"/>
      <c r="EP52" s="195"/>
      <c r="EQ52" s="195"/>
      <c r="ER52" s="195"/>
      <c r="ES52" s="195"/>
      <c r="ET52" s="195"/>
      <c r="EU52" s="196"/>
      <c r="EV52" s="196">
        <f t="shared" si="148"/>
        <v>0</v>
      </c>
      <c r="EW52" s="196">
        <f t="shared" si="149"/>
        <v>0</v>
      </c>
      <c r="EX52" s="196">
        <f t="shared" si="150"/>
        <v>0</v>
      </c>
      <c r="EY52" s="196">
        <f t="shared" si="151"/>
        <v>0</v>
      </c>
      <c r="EZ52" s="196">
        <f t="shared" si="152"/>
        <v>0</v>
      </c>
      <c r="FA52" s="196">
        <f t="shared" si="153"/>
        <v>0</v>
      </c>
      <c r="FB52" s="196">
        <f t="shared" si="154"/>
        <v>0</v>
      </c>
      <c r="FC52" s="196">
        <f t="shared" si="155"/>
        <v>0</v>
      </c>
      <c r="FD52" s="196">
        <f t="shared" si="156"/>
        <v>0</v>
      </c>
      <c r="FE52" s="196">
        <f t="shared" si="157"/>
        <v>0</v>
      </c>
      <c r="FF52" s="196">
        <f t="shared" si="158"/>
        <v>0</v>
      </c>
      <c r="FG52" s="197"/>
      <c r="FH52" s="197">
        <f t="shared" si="159"/>
        <v>0</v>
      </c>
      <c r="FI52" s="197">
        <f t="shared" si="160"/>
        <v>0</v>
      </c>
      <c r="FJ52" s="197">
        <f t="shared" si="161"/>
        <v>0</v>
      </c>
      <c r="FK52" s="197">
        <f t="shared" si="162"/>
        <v>0</v>
      </c>
      <c r="FL52" s="197">
        <f t="shared" si="163"/>
        <v>0</v>
      </c>
      <c r="FM52" s="197">
        <f t="shared" si="164"/>
        <v>0</v>
      </c>
      <c r="FN52" s="197">
        <f t="shared" si="165"/>
        <v>0</v>
      </c>
      <c r="FO52" s="197">
        <f t="shared" si="166"/>
        <v>0</v>
      </c>
      <c r="FP52" s="197">
        <f t="shared" si="167"/>
        <v>0</v>
      </c>
      <c r="FQ52" s="197">
        <f t="shared" si="168"/>
        <v>0</v>
      </c>
      <c r="FR52" s="197">
        <f t="shared" si="169"/>
        <v>0</v>
      </c>
      <c r="FS52" s="195"/>
      <c r="FT52" s="195"/>
      <c r="FU52" s="198"/>
      <c r="FV52" s="198"/>
      <c r="FW52" s="199"/>
      <c r="FX52" s="199"/>
      <c r="FY52" s="196"/>
      <c r="FZ52" s="196"/>
      <c r="GA52" s="127">
        <f t="shared" si="170"/>
        <v>0</v>
      </c>
      <c r="GB52" s="127">
        <f t="shared" si="171"/>
        <v>0</v>
      </c>
      <c r="GC52" s="127">
        <f t="shared" si="172"/>
        <v>0</v>
      </c>
      <c r="GD52" s="127">
        <f t="shared" si="173"/>
        <v>0</v>
      </c>
      <c r="GE52" s="127">
        <f t="shared" si="174"/>
        <v>0</v>
      </c>
      <c r="GF52" s="127">
        <f t="shared" si="175"/>
        <v>0</v>
      </c>
      <c r="GG52" s="127">
        <f t="shared" si="176"/>
        <v>0</v>
      </c>
      <c r="GH52" s="127">
        <f t="shared" si="177"/>
        <v>0</v>
      </c>
      <c r="GI52" s="127">
        <f t="shared" si="178"/>
        <v>0</v>
      </c>
      <c r="GJ52" s="127">
        <f t="shared" si="179"/>
        <v>0</v>
      </c>
      <c r="GK52" s="127">
        <f t="shared" si="180"/>
        <v>0</v>
      </c>
      <c r="GL52" s="127">
        <f t="shared" si="181"/>
        <v>0</v>
      </c>
      <c r="GM52" s="127">
        <f t="shared" si="182"/>
        <v>0</v>
      </c>
      <c r="GN52" s="127">
        <f t="shared" si="183"/>
        <v>0</v>
      </c>
      <c r="GO52" s="127">
        <f t="shared" si="184"/>
        <v>0</v>
      </c>
      <c r="GP52" s="127">
        <f t="shared" si="185"/>
        <v>0</v>
      </c>
      <c r="GQ52" s="127">
        <f t="shared" si="186"/>
        <v>0</v>
      </c>
      <c r="GR52" s="127">
        <f t="shared" si="187"/>
        <v>0</v>
      </c>
      <c r="GS52" s="127">
        <f t="shared" si="188"/>
        <v>0</v>
      </c>
      <c r="GT52" s="127">
        <f t="shared" si="189"/>
        <v>0</v>
      </c>
      <c r="GU52" s="127">
        <f t="shared" si="190"/>
        <v>0</v>
      </c>
      <c r="GV52" s="127">
        <f t="shared" si="191"/>
        <v>0</v>
      </c>
      <c r="GW52" s="127">
        <f t="shared" si="192"/>
        <v>0</v>
      </c>
      <c r="GX52" s="127">
        <f t="shared" si="193"/>
        <v>0</v>
      </c>
      <c r="GY52" s="127">
        <f t="shared" si="194"/>
        <v>0</v>
      </c>
      <c r="GZ52" s="127">
        <f t="shared" si="195"/>
        <v>0</v>
      </c>
      <c r="HA52" s="127">
        <f t="shared" si="196"/>
        <v>0</v>
      </c>
      <c r="HB52" s="127">
        <f t="shared" si="197"/>
        <v>0</v>
      </c>
      <c r="HC52" s="127">
        <f t="shared" si="198"/>
        <v>0</v>
      </c>
      <c r="HD52" s="127">
        <f t="shared" si="199"/>
        <v>0</v>
      </c>
      <c r="HE52" s="127">
        <f t="shared" si="200"/>
        <v>0</v>
      </c>
      <c r="HF52" s="127">
        <f t="shared" si="201"/>
        <v>0</v>
      </c>
      <c r="HG52" s="127">
        <f t="shared" si="202"/>
        <v>0</v>
      </c>
      <c r="HH52" s="127">
        <f t="shared" si="203"/>
        <v>0</v>
      </c>
      <c r="HI52" s="127">
        <f t="shared" si="204"/>
        <v>0</v>
      </c>
      <c r="HJ52" s="127">
        <f t="shared" si="205"/>
        <v>0</v>
      </c>
      <c r="HK52" s="127">
        <f t="shared" si="206"/>
        <v>0</v>
      </c>
      <c r="HL52" s="127">
        <f t="shared" si="207"/>
        <v>0</v>
      </c>
      <c r="HM52" s="127">
        <f t="shared" si="208"/>
        <v>0</v>
      </c>
      <c r="HN52" s="127">
        <f t="shared" si="209"/>
        <v>0</v>
      </c>
      <c r="HO52" s="127">
        <f t="shared" si="210"/>
        <v>0</v>
      </c>
      <c r="HP52" s="127">
        <f t="shared" si="211"/>
        <v>0</v>
      </c>
      <c r="HQ52" s="127">
        <f t="shared" si="212"/>
        <v>0</v>
      </c>
      <c r="HR52" s="127">
        <f t="shared" si="213"/>
        <v>0</v>
      </c>
      <c r="HS52" s="127">
        <f t="shared" si="214"/>
        <v>0</v>
      </c>
      <c r="HT52" s="127">
        <f t="shared" si="215"/>
        <v>0</v>
      </c>
      <c r="HU52" s="127">
        <f t="shared" si="216"/>
        <v>0</v>
      </c>
      <c r="HV52" s="127">
        <f t="shared" si="217"/>
        <v>0</v>
      </c>
      <c r="HW52" s="127">
        <f t="shared" si="218"/>
        <v>0</v>
      </c>
      <c r="HX52" s="127">
        <f t="shared" si="219"/>
        <v>0</v>
      </c>
      <c r="HY52" s="127">
        <f t="shared" si="220"/>
        <v>0</v>
      </c>
      <c r="HZ52" s="127">
        <f t="shared" si="221"/>
        <v>0</v>
      </c>
      <c r="IA52" s="127">
        <f t="shared" si="222"/>
        <v>0</v>
      </c>
      <c r="IB52" s="127">
        <f t="shared" si="223"/>
        <v>0</v>
      </c>
      <c r="IC52" s="127">
        <f t="shared" si="224"/>
        <v>0</v>
      </c>
      <c r="ID52" s="127">
        <f t="shared" si="225"/>
        <v>0</v>
      </c>
      <c r="IE52" s="127">
        <f t="shared" si="226"/>
        <v>0</v>
      </c>
      <c r="IF52" s="127">
        <f t="shared" si="227"/>
        <v>0</v>
      </c>
      <c r="IG52" s="127">
        <f t="shared" si="228"/>
        <v>0</v>
      </c>
      <c r="IH52" s="127">
        <f t="shared" si="229"/>
        <v>0</v>
      </c>
      <c r="II52" s="127">
        <f t="shared" si="230"/>
        <v>0</v>
      </c>
      <c r="IJ52" s="127">
        <f t="shared" si="231"/>
        <v>0</v>
      </c>
      <c r="IK52" s="127">
        <f t="shared" si="232"/>
        <v>0</v>
      </c>
      <c r="IL52" s="127">
        <f t="shared" si="233"/>
        <v>0</v>
      </c>
      <c r="IM52" s="127">
        <f t="shared" si="234"/>
        <v>0</v>
      </c>
      <c r="IN52" s="127">
        <f t="shared" si="235"/>
        <v>0</v>
      </c>
      <c r="IO52" s="127">
        <f t="shared" si="236"/>
        <v>0</v>
      </c>
      <c r="IP52" s="127">
        <f t="shared" si="237"/>
        <v>0</v>
      </c>
      <c r="IQ52" s="127">
        <f t="shared" si="238"/>
        <v>0</v>
      </c>
      <c r="IR52" s="127">
        <f t="shared" si="239"/>
        <v>0</v>
      </c>
      <c r="IS52" s="127">
        <f t="shared" si="240"/>
        <v>0</v>
      </c>
      <c r="IT52" s="127">
        <f t="shared" si="241"/>
        <v>0</v>
      </c>
      <c r="IU52" s="127">
        <f t="shared" si="242"/>
        <v>0</v>
      </c>
      <c r="IV52" s="1">
        <f>IFERROR(IF($BX52&gt;=1,SUMIFS(ARR!K$8:K$607,ARR!$I$8:$I$607,$BZ52),0),0)</f>
        <v>0</v>
      </c>
      <c r="IW52" s="1">
        <f>IFERROR(IF($BX52&gt;=1,SUMIFS(ARR!L$8:L$607,ARR!$I$8:$I$607,$BZ52),0),0)</f>
        <v>0</v>
      </c>
      <c r="IX52" s="1">
        <f>IFERROR(IF($BX52&gt;=1,SUMIFS(ARR!M$8:M$607,ARR!$I$8:$I$607,$BZ52),0),0)</f>
        <v>0</v>
      </c>
      <c r="IY52" s="1">
        <f>IFERROR(IF($BX52&gt;=1,SUMIFS(ARR!N$8:N$607,ARR!$I$8:$I$607,$BZ52),0),0)</f>
        <v>0</v>
      </c>
      <c r="IZ52" s="1">
        <f t="shared" si="243"/>
        <v>0</v>
      </c>
    </row>
    <row r="53" spans="1:260" ht="18" customHeight="1" x14ac:dyDescent="0.25">
      <c r="A53" s="1">
        <f>IFERROR(IF(BX53&gt;=1,VLOOKUP(EMP!Y51,EMP!$B$2:$E$3,4,0),0),0)</f>
        <v>0</v>
      </c>
      <c r="B53" s="1">
        <f>IFERROR(IF(BX53&gt;=1,VLOOKUP(EMP!Z51,EMP!$D$2:$E$3,2,0),0),0)</f>
        <v>0</v>
      </c>
      <c r="C53" s="1">
        <f>IFERROR(IF(BX53&gt;=1,VLOOKUP(EMP!AC51,EMP!$B$6:$C$17,2,0),0),0)</f>
        <v>0</v>
      </c>
      <c r="D53" s="1">
        <f>IFERROR(IF(BX53&gt;=1,VLOOKUP(EMP!AA51,EMP!$E$6:$M$29,9,0),0),0)</f>
        <v>0</v>
      </c>
      <c r="E53" s="1">
        <f>IFERROR(IF(BX53&gt;=1,(IF(EMP!AE51&gt;=1,VLOOKUP(EMP!AF51,EMP!$B$6:$C$17,2,0),0)),0),0)</f>
        <v>0</v>
      </c>
      <c r="F53" s="1">
        <f>IFERROR(IF(BX53&gt;=1,(IF(EMP!AG51=EMP!$F$3,(IF(EMP!AH51&gt;=1,EMP!AH51,0)),0)),0),0)</f>
        <v>0</v>
      </c>
      <c r="G53" s="1">
        <f>IFERROR(IF(BX53&gt;=1,(IF(EMP!AI51=EMP!$F$3,VLOOKUP(EMP!AJ51,EMP!$B$6:$C$17,2,0),0)),0),0)</f>
        <v>0</v>
      </c>
      <c r="H53" s="1">
        <f>IFERROR(IF(BX53&gt;=1,(IF(EMP!AK51=EMP!$F$3,EMP!#REF!,0)),0),0)</f>
        <v>0</v>
      </c>
      <c r="I53" s="1">
        <f>IFERROR(IF(BX53&gt;=1,(IF(EMP!AM51="YES",1,2)),0),0)</f>
        <v>0</v>
      </c>
      <c r="J53" s="1">
        <f>IFERROR(IF(BX53&gt;=1,(IF(I53=1,31,IF(I53=2,(IF(D53&gt;=5,VLOOKUP(EMP!AL51,EMP!$H$1:$K$5,4,0),IF(D53&gt;=1,31,0))),0))),0),0)</f>
        <v>0</v>
      </c>
      <c r="K53" s="1">
        <f>EMP!AB51</f>
        <v>0</v>
      </c>
      <c r="L53" s="1">
        <f>EMP!AD51</f>
        <v>0</v>
      </c>
      <c r="M53" s="1">
        <f>EMP!AE51</f>
        <v>0</v>
      </c>
      <c r="N53" s="1">
        <f t="shared" si="76"/>
        <v>0</v>
      </c>
      <c r="O53" s="1">
        <f t="shared" si="77"/>
        <v>0</v>
      </c>
      <c r="P53" s="1">
        <f t="shared" si="78"/>
        <v>0</v>
      </c>
      <c r="Q53" s="1">
        <f t="shared" si="79"/>
        <v>0</v>
      </c>
      <c r="R53" s="1">
        <f t="shared" si="80"/>
        <v>0</v>
      </c>
      <c r="S53" s="1">
        <f t="shared" si="81"/>
        <v>0</v>
      </c>
      <c r="T53" s="1">
        <f t="shared" si="82"/>
        <v>0</v>
      </c>
      <c r="U53" s="1">
        <f t="shared" si="83"/>
        <v>0</v>
      </c>
      <c r="V53" s="1">
        <f t="shared" si="84"/>
        <v>0</v>
      </c>
      <c r="W53" s="1">
        <f t="shared" si="85"/>
        <v>0</v>
      </c>
      <c r="X53" s="1">
        <f t="shared" si="86"/>
        <v>0</v>
      </c>
      <c r="Y53" s="1">
        <f t="shared" si="87"/>
        <v>0</v>
      </c>
      <c r="Z53" s="1">
        <f t="shared" si="88"/>
        <v>0</v>
      </c>
      <c r="AA53" s="1">
        <f t="shared" si="89"/>
        <v>0</v>
      </c>
      <c r="AB53" s="1">
        <f t="shared" si="90"/>
        <v>0</v>
      </c>
      <c r="AC53" s="1">
        <f t="shared" si="91"/>
        <v>0</v>
      </c>
      <c r="AD53" s="1">
        <f t="shared" si="92"/>
        <v>0</v>
      </c>
      <c r="AE53" s="1">
        <f t="shared" si="93"/>
        <v>0</v>
      </c>
      <c r="AF53" s="1">
        <f t="shared" si="94"/>
        <v>0</v>
      </c>
      <c r="AG53" s="1">
        <f t="shared" si="95"/>
        <v>0</v>
      </c>
      <c r="AH53" s="1">
        <f t="shared" si="96"/>
        <v>0</v>
      </c>
      <c r="AI53" s="1">
        <f t="shared" si="97"/>
        <v>0</v>
      </c>
      <c r="AJ53" s="1">
        <f t="shared" si="98"/>
        <v>0</v>
      </c>
      <c r="AK53" s="1">
        <f t="shared" si="99"/>
        <v>0</v>
      </c>
      <c r="AL53" s="1">
        <f t="shared" si="100"/>
        <v>0</v>
      </c>
      <c r="AM53" s="1">
        <f t="shared" si="101"/>
        <v>0</v>
      </c>
      <c r="AN53" s="1">
        <f t="shared" si="102"/>
        <v>0</v>
      </c>
      <c r="AO53" s="1">
        <f t="shared" si="103"/>
        <v>0</v>
      </c>
      <c r="AP53" s="1">
        <f t="shared" si="104"/>
        <v>0</v>
      </c>
      <c r="AQ53" s="1">
        <f t="shared" si="105"/>
        <v>0</v>
      </c>
      <c r="AR53" s="1">
        <f t="shared" si="106"/>
        <v>0</v>
      </c>
      <c r="AS53" s="1">
        <f t="shared" si="107"/>
        <v>0</v>
      </c>
      <c r="AT53" s="1">
        <f t="shared" si="108"/>
        <v>0</v>
      </c>
      <c r="AU53" s="1">
        <f t="shared" si="109"/>
        <v>0</v>
      </c>
      <c r="AV53" s="1">
        <f t="shared" si="110"/>
        <v>0</v>
      </c>
      <c r="AW53" s="1">
        <f t="shared" si="111"/>
        <v>0</v>
      </c>
      <c r="AX53" s="1">
        <f>LARGE($O$8:P53,1)</f>
        <v>0</v>
      </c>
      <c r="AY53" s="1">
        <f>LARGE($O$8:Q53,1)</f>
        <v>0</v>
      </c>
      <c r="AZ53" s="1">
        <f>LARGE($O$8:R53,1)</f>
        <v>0</v>
      </c>
      <c r="BA53" s="1">
        <f>LARGE($O$8:S53,1)</f>
        <v>0</v>
      </c>
      <c r="BB53" s="1">
        <f>LARGE($O$8:T53,1)</f>
        <v>0</v>
      </c>
      <c r="BC53" s="1">
        <f>LARGE($O$8:U53,1)</f>
        <v>0</v>
      </c>
      <c r="BD53" s="1">
        <f>LARGE($O$8:V53,1)</f>
        <v>0</v>
      </c>
      <c r="BE53" s="1">
        <f>LARGE($O$8:W53,1)</f>
        <v>0</v>
      </c>
      <c r="BF53" s="1">
        <f>LARGE($O$8:X53,1)</f>
        <v>0</v>
      </c>
      <c r="BG53" s="1">
        <f>LARGE($O$8:Y53,1)</f>
        <v>0</v>
      </c>
      <c r="BH53" s="1">
        <f>IFERROR(IF(BX53&gt;=1,(IF(EMP!AM51="YES",1,2)),0),0)</f>
        <v>0</v>
      </c>
      <c r="BI53" s="1">
        <f>IFERROR(IF(BX53&gt;=1,(IF(BH53=1,1,IF(BH53=2,VLOOKUP(EMP!AL51,EMP!$H$2:$K$4,4,0),0))),0),0)</f>
        <v>0</v>
      </c>
      <c r="BJ53" s="1">
        <f>IFERROR(IF(BX53&gt;=1,VLOOKUP(EMP!AL51,EMP!$H$1:$K$5,2,0),0),0)</f>
        <v>0</v>
      </c>
      <c r="BK53" s="1">
        <f>IFERROR(IF(BX53&gt;=1,VLOOKUP(EMP!AL51,EMP!$H$1:$K$5,3,0),0),0)</f>
        <v>0</v>
      </c>
      <c r="BX53" s="165">
        <f>EMP!O51</f>
        <v>0</v>
      </c>
      <c r="BY53" s="166">
        <f>EMP!P51</f>
        <v>0</v>
      </c>
      <c r="BZ53" s="165">
        <f>EMP!Q51</f>
        <v>0</v>
      </c>
      <c r="CA53" s="185">
        <f t="shared" si="112"/>
        <v>0</v>
      </c>
      <c r="CB53" s="185">
        <f t="shared" si="113"/>
        <v>0</v>
      </c>
      <c r="CC53" s="185">
        <f t="shared" si="114"/>
        <v>0</v>
      </c>
      <c r="CD53" s="185">
        <f t="shared" si="115"/>
        <v>0</v>
      </c>
      <c r="CE53" s="185">
        <f t="shared" si="116"/>
        <v>0</v>
      </c>
      <c r="CF53" s="185">
        <f t="shared" si="117"/>
        <v>0</v>
      </c>
      <c r="CG53" s="185">
        <f t="shared" si="118"/>
        <v>0</v>
      </c>
      <c r="CH53" s="185">
        <f t="shared" si="119"/>
        <v>0</v>
      </c>
      <c r="CI53" s="185">
        <f t="shared" si="120"/>
        <v>0</v>
      </c>
      <c r="CJ53" s="185">
        <f t="shared" si="121"/>
        <v>0</v>
      </c>
      <c r="CK53" s="185">
        <f t="shared" si="122"/>
        <v>0</v>
      </c>
      <c r="CL53" s="185">
        <f t="shared" si="123"/>
        <v>0</v>
      </c>
      <c r="CM53" s="193"/>
      <c r="CN53" s="193"/>
      <c r="CO53" s="193"/>
      <c r="CP53" s="193"/>
      <c r="CQ53" s="193"/>
      <c r="CR53" s="193"/>
      <c r="CS53" s="193"/>
      <c r="CT53" s="193"/>
      <c r="CU53" s="193"/>
      <c r="CV53" s="193"/>
      <c r="CW53" s="193"/>
      <c r="CX53" s="193"/>
      <c r="CY53" s="112">
        <f t="shared" si="124"/>
        <v>0</v>
      </c>
      <c r="CZ53" s="112">
        <f t="shared" si="125"/>
        <v>0</v>
      </c>
      <c r="DA53" s="112">
        <f t="shared" si="126"/>
        <v>0</v>
      </c>
      <c r="DB53" s="112">
        <f t="shared" si="127"/>
        <v>0</v>
      </c>
      <c r="DC53" s="112">
        <f t="shared" si="128"/>
        <v>0</v>
      </c>
      <c r="DD53" s="112">
        <f t="shared" si="129"/>
        <v>0</v>
      </c>
      <c r="DE53" s="112">
        <f t="shared" si="130"/>
        <v>0</v>
      </c>
      <c r="DF53" s="112">
        <f t="shared" si="131"/>
        <v>0</v>
      </c>
      <c r="DG53" s="112">
        <f t="shared" si="132"/>
        <v>0</v>
      </c>
      <c r="DH53" s="112">
        <f t="shared" si="133"/>
        <v>0</v>
      </c>
      <c r="DI53" s="112">
        <f t="shared" si="134"/>
        <v>0</v>
      </c>
      <c r="DJ53" s="112">
        <f t="shared" si="135"/>
        <v>0</v>
      </c>
      <c r="DK53" s="194"/>
      <c r="DL53" s="194"/>
      <c r="DM53" s="194"/>
      <c r="DN53" s="194"/>
      <c r="DO53" s="194"/>
      <c r="DP53" s="194"/>
      <c r="DQ53" s="194"/>
      <c r="DR53" s="194"/>
      <c r="DS53" s="194"/>
      <c r="DT53" s="194"/>
      <c r="DU53" s="194"/>
      <c r="DV53" s="194"/>
      <c r="DW53" s="112">
        <f t="shared" si="136"/>
        <v>0</v>
      </c>
      <c r="DX53" s="112">
        <f t="shared" si="137"/>
        <v>0</v>
      </c>
      <c r="DY53" s="112">
        <f t="shared" si="138"/>
        <v>0</v>
      </c>
      <c r="DZ53" s="112">
        <f t="shared" si="139"/>
        <v>0</v>
      </c>
      <c r="EA53" s="112">
        <f t="shared" si="140"/>
        <v>0</v>
      </c>
      <c r="EB53" s="112">
        <f t="shared" si="141"/>
        <v>0</v>
      </c>
      <c r="EC53" s="112">
        <f t="shared" si="142"/>
        <v>0</v>
      </c>
      <c r="ED53" s="112">
        <f t="shared" si="143"/>
        <v>0</v>
      </c>
      <c r="EE53" s="112">
        <f t="shared" si="144"/>
        <v>0</v>
      </c>
      <c r="EF53" s="112">
        <f t="shared" si="145"/>
        <v>0</v>
      </c>
      <c r="EG53" s="112">
        <f t="shared" si="146"/>
        <v>0</v>
      </c>
      <c r="EH53" s="112">
        <f t="shared" si="147"/>
        <v>0</v>
      </c>
      <c r="EI53" s="195"/>
      <c r="EJ53" s="195"/>
      <c r="EK53" s="195"/>
      <c r="EL53" s="195"/>
      <c r="EM53" s="195"/>
      <c r="EN53" s="195"/>
      <c r="EO53" s="195"/>
      <c r="EP53" s="195"/>
      <c r="EQ53" s="195"/>
      <c r="ER53" s="195"/>
      <c r="ES53" s="195"/>
      <c r="ET53" s="195"/>
      <c r="EU53" s="196"/>
      <c r="EV53" s="196">
        <f t="shared" si="148"/>
        <v>0</v>
      </c>
      <c r="EW53" s="196">
        <f t="shared" si="149"/>
        <v>0</v>
      </c>
      <c r="EX53" s="196">
        <f t="shared" si="150"/>
        <v>0</v>
      </c>
      <c r="EY53" s="196">
        <f t="shared" si="151"/>
        <v>0</v>
      </c>
      <c r="EZ53" s="196">
        <f t="shared" si="152"/>
        <v>0</v>
      </c>
      <c r="FA53" s="196">
        <f t="shared" si="153"/>
        <v>0</v>
      </c>
      <c r="FB53" s="196">
        <f t="shared" si="154"/>
        <v>0</v>
      </c>
      <c r="FC53" s="196">
        <f t="shared" si="155"/>
        <v>0</v>
      </c>
      <c r="FD53" s="196">
        <f t="shared" si="156"/>
        <v>0</v>
      </c>
      <c r="FE53" s="196">
        <f t="shared" si="157"/>
        <v>0</v>
      </c>
      <c r="FF53" s="196">
        <f t="shared" si="158"/>
        <v>0</v>
      </c>
      <c r="FG53" s="197"/>
      <c r="FH53" s="197">
        <f t="shared" si="159"/>
        <v>0</v>
      </c>
      <c r="FI53" s="197">
        <f t="shared" si="160"/>
        <v>0</v>
      </c>
      <c r="FJ53" s="197">
        <f t="shared" si="161"/>
        <v>0</v>
      </c>
      <c r="FK53" s="197">
        <f t="shared" si="162"/>
        <v>0</v>
      </c>
      <c r="FL53" s="197">
        <f t="shared" si="163"/>
        <v>0</v>
      </c>
      <c r="FM53" s="197">
        <f t="shared" si="164"/>
        <v>0</v>
      </c>
      <c r="FN53" s="197">
        <f t="shared" si="165"/>
        <v>0</v>
      </c>
      <c r="FO53" s="197">
        <f t="shared" si="166"/>
        <v>0</v>
      </c>
      <c r="FP53" s="197">
        <f t="shared" si="167"/>
        <v>0</v>
      </c>
      <c r="FQ53" s="197">
        <f t="shared" si="168"/>
        <v>0</v>
      </c>
      <c r="FR53" s="197">
        <f t="shared" si="169"/>
        <v>0</v>
      </c>
      <c r="FS53" s="195"/>
      <c r="FT53" s="195"/>
      <c r="FU53" s="198"/>
      <c r="FV53" s="198"/>
      <c r="FW53" s="199"/>
      <c r="FX53" s="199"/>
      <c r="FY53" s="196"/>
      <c r="FZ53" s="196"/>
      <c r="GA53" s="127">
        <f t="shared" si="170"/>
        <v>0</v>
      </c>
      <c r="GB53" s="127">
        <f t="shared" si="171"/>
        <v>0</v>
      </c>
      <c r="GC53" s="127">
        <f t="shared" si="172"/>
        <v>0</v>
      </c>
      <c r="GD53" s="127">
        <f t="shared" si="173"/>
        <v>0</v>
      </c>
      <c r="GE53" s="127">
        <f t="shared" si="174"/>
        <v>0</v>
      </c>
      <c r="GF53" s="127">
        <f t="shared" si="175"/>
        <v>0</v>
      </c>
      <c r="GG53" s="127">
        <f t="shared" si="176"/>
        <v>0</v>
      </c>
      <c r="GH53" s="127">
        <f t="shared" si="177"/>
        <v>0</v>
      </c>
      <c r="GI53" s="127">
        <f t="shared" si="178"/>
        <v>0</v>
      </c>
      <c r="GJ53" s="127">
        <f t="shared" si="179"/>
        <v>0</v>
      </c>
      <c r="GK53" s="127">
        <f t="shared" si="180"/>
        <v>0</v>
      </c>
      <c r="GL53" s="127">
        <f t="shared" si="181"/>
        <v>0</v>
      </c>
      <c r="GM53" s="127">
        <f t="shared" si="182"/>
        <v>0</v>
      </c>
      <c r="GN53" s="127">
        <f t="shared" si="183"/>
        <v>0</v>
      </c>
      <c r="GO53" s="127">
        <f t="shared" si="184"/>
        <v>0</v>
      </c>
      <c r="GP53" s="127">
        <f t="shared" si="185"/>
        <v>0</v>
      </c>
      <c r="GQ53" s="127">
        <f t="shared" si="186"/>
        <v>0</v>
      </c>
      <c r="GR53" s="127">
        <f t="shared" si="187"/>
        <v>0</v>
      </c>
      <c r="GS53" s="127">
        <f t="shared" si="188"/>
        <v>0</v>
      </c>
      <c r="GT53" s="127">
        <f t="shared" si="189"/>
        <v>0</v>
      </c>
      <c r="GU53" s="127">
        <f t="shared" si="190"/>
        <v>0</v>
      </c>
      <c r="GV53" s="127">
        <f t="shared" si="191"/>
        <v>0</v>
      </c>
      <c r="GW53" s="127">
        <f t="shared" si="192"/>
        <v>0</v>
      </c>
      <c r="GX53" s="127">
        <f t="shared" si="193"/>
        <v>0</v>
      </c>
      <c r="GY53" s="127">
        <f t="shared" si="194"/>
        <v>0</v>
      </c>
      <c r="GZ53" s="127">
        <f t="shared" si="195"/>
        <v>0</v>
      </c>
      <c r="HA53" s="127">
        <f t="shared" si="196"/>
        <v>0</v>
      </c>
      <c r="HB53" s="127">
        <f t="shared" si="197"/>
        <v>0</v>
      </c>
      <c r="HC53" s="127">
        <f t="shared" si="198"/>
        <v>0</v>
      </c>
      <c r="HD53" s="127">
        <f t="shared" si="199"/>
        <v>0</v>
      </c>
      <c r="HE53" s="127">
        <f t="shared" si="200"/>
        <v>0</v>
      </c>
      <c r="HF53" s="127">
        <f t="shared" si="201"/>
        <v>0</v>
      </c>
      <c r="HG53" s="127">
        <f t="shared" si="202"/>
        <v>0</v>
      </c>
      <c r="HH53" s="127">
        <f t="shared" si="203"/>
        <v>0</v>
      </c>
      <c r="HI53" s="127">
        <f t="shared" si="204"/>
        <v>0</v>
      </c>
      <c r="HJ53" s="127">
        <f t="shared" si="205"/>
        <v>0</v>
      </c>
      <c r="HK53" s="127">
        <f t="shared" si="206"/>
        <v>0</v>
      </c>
      <c r="HL53" s="127">
        <f t="shared" si="207"/>
        <v>0</v>
      </c>
      <c r="HM53" s="127">
        <f t="shared" si="208"/>
        <v>0</v>
      </c>
      <c r="HN53" s="127">
        <f t="shared" si="209"/>
        <v>0</v>
      </c>
      <c r="HO53" s="127">
        <f t="shared" si="210"/>
        <v>0</v>
      </c>
      <c r="HP53" s="127">
        <f t="shared" si="211"/>
        <v>0</v>
      </c>
      <c r="HQ53" s="127">
        <f t="shared" si="212"/>
        <v>0</v>
      </c>
      <c r="HR53" s="127">
        <f t="shared" si="213"/>
        <v>0</v>
      </c>
      <c r="HS53" s="127">
        <f t="shared" si="214"/>
        <v>0</v>
      </c>
      <c r="HT53" s="127">
        <f t="shared" si="215"/>
        <v>0</v>
      </c>
      <c r="HU53" s="127">
        <f t="shared" si="216"/>
        <v>0</v>
      </c>
      <c r="HV53" s="127">
        <f t="shared" si="217"/>
        <v>0</v>
      </c>
      <c r="HW53" s="127">
        <f t="shared" si="218"/>
        <v>0</v>
      </c>
      <c r="HX53" s="127">
        <f t="shared" si="219"/>
        <v>0</v>
      </c>
      <c r="HY53" s="127">
        <f t="shared" si="220"/>
        <v>0</v>
      </c>
      <c r="HZ53" s="127">
        <f t="shared" si="221"/>
        <v>0</v>
      </c>
      <c r="IA53" s="127">
        <f t="shared" si="222"/>
        <v>0</v>
      </c>
      <c r="IB53" s="127">
        <f t="shared" si="223"/>
        <v>0</v>
      </c>
      <c r="IC53" s="127">
        <f t="shared" si="224"/>
        <v>0</v>
      </c>
      <c r="ID53" s="127">
        <f t="shared" si="225"/>
        <v>0</v>
      </c>
      <c r="IE53" s="127">
        <f t="shared" si="226"/>
        <v>0</v>
      </c>
      <c r="IF53" s="127">
        <f t="shared" si="227"/>
        <v>0</v>
      </c>
      <c r="IG53" s="127">
        <f t="shared" si="228"/>
        <v>0</v>
      </c>
      <c r="IH53" s="127">
        <f t="shared" si="229"/>
        <v>0</v>
      </c>
      <c r="II53" s="127">
        <f t="shared" si="230"/>
        <v>0</v>
      </c>
      <c r="IJ53" s="127">
        <f t="shared" si="231"/>
        <v>0</v>
      </c>
      <c r="IK53" s="127">
        <f t="shared" si="232"/>
        <v>0</v>
      </c>
      <c r="IL53" s="127">
        <f t="shared" si="233"/>
        <v>0</v>
      </c>
      <c r="IM53" s="127">
        <f t="shared" si="234"/>
        <v>0</v>
      </c>
      <c r="IN53" s="127">
        <f t="shared" si="235"/>
        <v>0</v>
      </c>
      <c r="IO53" s="127">
        <f t="shared" si="236"/>
        <v>0</v>
      </c>
      <c r="IP53" s="127">
        <f t="shared" si="237"/>
        <v>0</v>
      </c>
      <c r="IQ53" s="127">
        <f t="shared" si="238"/>
        <v>0</v>
      </c>
      <c r="IR53" s="127">
        <f t="shared" si="239"/>
        <v>0</v>
      </c>
      <c r="IS53" s="127">
        <f t="shared" si="240"/>
        <v>0</v>
      </c>
      <c r="IT53" s="127">
        <f t="shared" si="241"/>
        <v>0</v>
      </c>
      <c r="IU53" s="127">
        <f t="shared" si="242"/>
        <v>0</v>
      </c>
      <c r="IV53" s="1">
        <f>IFERROR(IF($BX53&gt;=1,SUMIFS(ARR!K$8:K$607,ARR!$I$8:$I$607,$BZ53),0),0)</f>
        <v>0</v>
      </c>
      <c r="IW53" s="1">
        <f>IFERROR(IF($BX53&gt;=1,SUMIFS(ARR!L$8:L$607,ARR!$I$8:$I$607,$BZ53),0),0)</f>
        <v>0</v>
      </c>
      <c r="IX53" s="1">
        <f>IFERROR(IF($BX53&gt;=1,SUMIFS(ARR!M$8:M$607,ARR!$I$8:$I$607,$BZ53),0),0)</f>
        <v>0</v>
      </c>
      <c r="IY53" s="1">
        <f>IFERROR(IF($BX53&gt;=1,SUMIFS(ARR!N$8:N$607,ARR!$I$8:$I$607,$BZ53),0),0)</f>
        <v>0</v>
      </c>
      <c r="IZ53" s="1">
        <f t="shared" si="243"/>
        <v>0</v>
      </c>
    </row>
    <row r="54" spans="1:260" ht="18" customHeight="1" x14ac:dyDescent="0.25">
      <c r="A54" s="1">
        <f>IFERROR(IF(BX54&gt;=1,VLOOKUP(EMP!Y52,EMP!$B$2:$E$3,4,0),0),0)</f>
        <v>0</v>
      </c>
      <c r="B54" s="1">
        <f>IFERROR(IF(BX54&gt;=1,VLOOKUP(EMP!Z52,EMP!$D$2:$E$3,2,0),0),0)</f>
        <v>0</v>
      </c>
      <c r="C54" s="1">
        <f>IFERROR(IF(BX54&gt;=1,VLOOKUP(EMP!AC52,EMP!$B$6:$C$17,2,0),0),0)</f>
        <v>0</v>
      </c>
      <c r="D54" s="1">
        <f>IFERROR(IF(BX54&gt;=1,VLOOKUP(EMP!AA52,EMP!$E$6:$M$29,9,0),0),0)</f>
        <v>0</v>
      </c>
      <c r="E54" s="1">
        <f>IFERROR(IF(BX54&gt;=1,(IF(EMP!AE52&gt;=1,VLOOKUP(EMP!AF52,EMP!$B$6:$C$17,2,0),0)),0),0)</f>
        <v>0</v>
      </c>
      <c r="F54" s="1">
        <f>IFERROR(IF(BX54&gt;=1,(IF(EMP!AG52=EMP!$F$3,(IF(EMP!AH52&gt;=1,EMP!AH52,0)),0)),0),0)</f>
        <v>0</v>
      </c>
      <c r="G54" s="1">
        <f>IFERROR(IF(BX54&gt;=1,(IF(EMP!AI52=EMP!$F$3,VLOOKUP(EMP!AJ52,EMP!$B$6:$C$17,2,0),0)),0),0)</f>
        <v>0</v>
      </c>
      <c r="H54" s="1">
        <f>IFERROR(IF(BX54&gt;=1,(IF(EMP!AK52=EMP!$F$3,EMP!#REF!,0)),0),0)</f>
        <v>0</v>
      </c>
      <c r="I54" s="1">
        <f>IFERROR(IF(BX54&gt;=1,(IF(EMP!AM52="YES",1,2)),0),0)</f>
        <v>0</v>
      </c>
      <c r="J54" s="1">
        <f>IFERROR(IF(BX54&gt;=1,(IF(I54=1,31,IF(I54=2,(IF(D54&gt;=5,VLOOKUP(EMP!AL52,EMP!$H$1:$K$5,4,0),IF(D54&gt;=1,31,0))),0))),0),0)</f>
        <v>0</v>
      </c>
      <c r="K54" s="1">
        <f>EMP!AB52</f>
        <v>0</v>
      </c>
      <c r="L54" s="1">
        <f>EMP!AD52</f>
        <v>0</v>
      </c>
      <c r="M54" s="1">
        <f>EMP!AE52</f>
        <v>0</v>
      </c>
      <c r="N54" s="1">
        <f t="shared" si="76"/>
        <v>0</v>
      </c>
      <c r="O54" s="1">
        <f t="shared" si="77"/>
        <v>0</v>
      </c>
      <c r="P54" s="1">
        <f t="shared" si="78"/>
        <v>0</v>
      </c>
      <c r="Q54" s="1">
        <f t="shared" si="79"/>
        <v>0</v>
      </c>
      <c r="R54" s="1">
        <f t="shared" si="80"/>
        <v>0</v>
      </c>
      <c r="S54" s="1">
        <f t="shared" si="81"/>
        <v>0</v>
      </c>
      <c r="T54" s="1">
        <f t="shared" si="82"/>
        <v>0</v>
      </c>
      <c r="U54" s="1">
        <f t="shared" si="83"/>
        <v>0</v>
      </c>
      <c r="V54" s="1">
        <f t="shared" si="84"/>
        <v>0</v>
      </c>
      <c r="W54" s="1">
        <f t="shared" si="85"/>
        <v>0</v>
      </c>
      <c r="X54" s="1">
        <f t="shared" si="86"/>
        <v>0</v>
      </c>
      <c r="Y54" s="1">
        <f t="shared" si="87"/>
        <v>0</v>
      </c>
      <c r="Z54" s="1">
        <f t="shared" si="88"/>
        <v>0</v>
      </c>
      <c r="AA54" s="1">
        <f t="shared" si="89"/>
        <v>0</v>
      </c>
      <c r="AB54" s="1">
        <f t="shared" si="90"/>
        <v>0</v>
      </c>
      <c r="AC54" s="1">
        <f t="shared" si="91"/>
        <v>0</v>
      </c>
      <c r="AD54" s="1">
        <f t="shared" si="92"/>
        <v>0</v>
      </c>
      <c r="AE54" s="1">
        <f t="shared" si="93"/>
        <v>0</v>
      </c>
      <c r="AF54" s="1">
        <f t="shared" si="94"/>
        <v>0</v>
      </c>
      <c r="AG54" s="1">
        <f t="shared" si="95"/>
        <v>0</v>
      </c>
      <c r="AH54" s="1">
        <f t="shared" si="96"/>
        <v>0</v>
      </c>
      <c r="AI54" s="1">
        <f t="shared" si="97"/>
        <v>0</v>
      </c>
      <c r="AJ54" s="1">
        <f t="shared" si="98"/>
        <v>0</v>
      </c>
      <c r="AK54" s="1">
        <f t="shared" si="99"/>
        <v>0</v>
      </c>
      <c r="AL54" s="1">
        <f t="shared" si="100"/>
        <v>0</v>
      </c>
      <c r="AM54" s="1">
        <f t="shared" si="101"/>
        <v>0</v>
      </c>
      <c r="AN54" s="1">
        <f t="shared" si="102"/>
        <v>0</v>
      </c>
      <c r="AO54" s="1">
        <f t="shared" si="103"/>
        <v>0</v>
      </c>
      <c r="AP54" s="1">
        <f t="shared" si="104"/>
        <v>0</v>
      </c>
      <c r="AQ54" s="1">
        <f t="shared" si="105"/>
        <v>0</v>
      </c>
      <c r="AR54" s="1">
        <f t="shared" si="106"/>
        <v>0</v>
      </c>
      <c r="AS54" s="1">
        <f t="shared" si="107"/>
        <v>0</v>
      </c>
      <c r="AT54" s="1">
        <f t="shared" si="108"/>
        <v>0</v>
      </c>
      <c r="AU54" s="1">
        <f t="shared" si="109"/>
        <v>0</v>
      </c>
      <c r="AV54" s="1">
        <f t="shared" si="110"/>
        <v>0</v>
      </c>
      <c r="AW54" s="1">
        <f t="shared" si="111"/>
        <v>0</v>
      </c>
      <c r="AX54" s="1">
        <f>LARGE($O$8:P54,1)</f>
        <v>0</v>
      </c>
      <c r="AY54" s="1">
        <f>LARGE($O$8:Q54,1)</f>
        <v>0</v>
      </c>
      <c r="AZ54" s="1">
        <f>LARGE($O$8:R54,1)</f>
        <v>0</v>
      </c>
      <c r="BA54" s="1">
        <f>LARGE($O$8:S54,1)</f>
        <v>0</v>
      </c>
      <c r="BB54" s="1">
        <f>LARGE($O$8:T54,1)</f>
        <v>0</v>
      </c>
      <c r="BC54" s="1">
        <f>LARGE($O$8:U54,1)</f>
        <v>0</v>
      </c>
      <c r="BD54" s="1">
        <f>LARGE($O$8:V54,1)</f>
        <v>0</v>
      </c>
      <c r="BE54" s="1">
        <f>LARGE($O$8:W54,1)</f>
        <v>0</v>
      </c>
      <c r="BF54" s="1">
        <f>LARGE($O$8:X54,1)</f>
        <v>0</v>
      </c>
      <c r="BG54" s="1">
        <f>LARGE($O$8:Y54,1)</f>
        <v>0</v>
      </c>
      <c r="BH54" s="1">
        <f>IFERROR(IF(BX54&gt;=1,(IF(EMP!AM52="YES",1,2)),0),0)</f>
        <v>0</v>
      </c>
      <c r="BI54" s="1">
        <f>IFERROR(IF(BX54&gt;=1,(IF(BH54=1,1,IF(BH54=2,VLOOKUP(EMP!AL52,EMP!$H$2:$K$4,4,0),0))),0),0)</f>
        <v>0</v>
      </c>
      <c r="BJ54" s="1">
        <f>IFERROR(IF(BX54&gt;=1,VLOOKUP(EMP!AL52,EMP!$H$1:$K$5,2,0),0),0)</f>
        <v>0</v>
      </c>
      <c r="BK54" s="1">
        <f>IFERROR(IF(BX54&gt;=1,VLOOKUP(EMP!AL52,EMP!$H$1:$K$5,3,0),0),0)</f>
        <v>0</v>
      </c>
      <c r="BX54" s="165">
        <f>EMP!O52</f>
        <v>0</v>
      </c>
      <c r="BY54" s="166">
        <f>EMP!P52</f>
        <v>0</v>
      </c>
      <c r="BZ54" s="165">
        <f>EMP!Q52</f>
        <v>0</v>
      </c>
      <c r="CA54" s="185">
        <f t="shared" si="112"/>
        <v>0</v>
      </c>
      <c r="CB54" s="185">
        <f t="shared" si="113"/>
        <v>0</v>
      </c>
      <c r="CC54" s="185">
        <f t="shared" si="114"/>
        <v>0</v>
      </c>
      <c r="CD54" s="185">
        <f t="shared" si="115"/>
        <v>0</v>
      </c>
      <c r="CE54" s="185">
        <f t="shared" si="116"/>
        <v>0</v>
      </c>
      <c r="CF54" s="185">
        <f t="shared" si="117"/>
        <v>0</v>
      </c>
      <c r="CG54" s="185">
        <f t="shared" si="118"/>
        <v>0</v>
      </c>
      <c r="CH54" s="185">
        <f t="shared" si="119"/>
        <v>0</v>
      </c>
      <c r="CI54" s="185">
        <f t="shared" si="120"/>
        <v>0</v>
      </c>
      <c r="CJ54" s="185">
        <f t="shared" si="121"/>
        <v>0</v>
      </c>
      <c r="CK54" s="185">
        <f t="shared" si="122"/>
        <v>0</v>
      </c>
      <c r="CL54" s="185">
        <f t="shared" si="123"/>
        <v>0</v>
      </c>
      <c r="CM54" s="193"/>
      <c r="CN54" s="193"/>
      <c r="CO54" s="193"/>
      <c r="CP54" s="193"/>
      <c r="CQ54" s="193"/>
      <c r="CR54" s="193"/>
      <c r="CS54" s="193"/>
      <c r="CT54" s="193"/>
      <c r="CU54" s="193"/>
      <c r="CV54" s="193"/>
      <c r="CW54" s="193"/>
      <c r="CX54" s="193"/>
      <c r="CY54" s="112">
        <f t="shared" si="124"/>
        <v>0</v>
      </c>
      <c r="CZ54" s="112">
        <f t="shared" si="125"/>
        <v>0</v>
      </c>
      <c r="DA54" s="112">
        <f t="shared" si="126"/>
        <v>0</v>
      </c>
      <c r="DB54" s="112">
        <f t="shared" si="127"/>
        <v>0</v>
      </c>
      <c r="DC54" s="112">
        <f t="shared" si="128"/>
        <v>0</v>
      </c>
      <c r="DD54" s="112">
        <f t="shared" si="129"/>
        <v>0</v>
      </c>
      <c r="DE54" s="112">
        <f t="shared" si="130"/>
        <v>0</v>
      </c>
      <c r="DF54" s="112">
        <f t="shared" si="131"/>
        <v>0</v>
      </c>
      <c r="DG54" s="112">
        <f t="shared" si="132"/>
        <v>0</v>
      </c>
      <c r="DH54" s="112">
        <f t="shared" si="133"/>
        <v>0</v>
      </c>
      <c r="DI54" s="112">
        <f t="shared" si="134"/>
        <v>0</v>
      </c>
      <c r="DJ54" s="112">
        <f t="shared" si="135"/>
        <v>0</v>
      </c>
      <c r="DK54" s="194"/>
      <c r="DL54" s="194"/>
      <c r="DM54" s="194"/>
      <c r="DN54" s="194"/>
      <c r="DO54" s="194"/>
      <c r="DP54" s="194"/>
      <c r="DQ54" s="194"/>
      <c r="DR54" s="194"/>
      <c r="DS54" s="194"/>
      <c r="DT54" s="194"/>
      <c r="DU54" s="194"/>
      <c r="DV54" s="194"/>
      <c r="DW54" s="112">
        <f t="shared" si="136"/>
        <v>0</v>
      </c>
      <c r="DX54" s="112">
        <f t="shared" si="137"/>
        <v>0</v>
      </c>
      <c r="DY54" s="112">
        <f t="shared" si="138"/>
        <v>0</v>
      </c>
      <c r="DZ54" s="112">
        <f t="shared" si="139"/>
        <v>0</v>
      </c>
      <c r="EA54" s="112">
        <f t="shared" si="140"/>
        <v>0</v>
      </c>
      <c r="EB54" s="112">
        <f t="shared" si="141"/>
        <v>0</v>
      </c>
      <c r="EC54" s="112">
        <f t="shared" si="142"/>
        <v>0</v>
      </c>
      <c r="ED54" s="112">
        <f t="shared" si="143"/>
        <v>0</v>
      </c>
      <c r="EE54" s="112">
        <f t="shared" si="144"/>
        <v>0</v>
      </c>
      <c r="EF54" s="112">
        <f t="shared" si="145"/>
        <v>0</v>
      </c>
      <c r="EG54" s="112">
        <f t="shared" si="146"/>
        <v>0</v>
      </c>
      <c r="EH54" s="112">
        <f t="shared" si="147"/>
        <v>0</v>
      </c>
      <c r="EI54" s="195"/>
      <c r="EJ54" s="195"/>
      <c r="EK54" s="195"/>
      <c r="EL54" s="195"/>
      <c r="EM54" s="195"/>
      <c r="EN54" s="195"/>
      <c r="EO54" s="195"/>
      <c r="EP54" s="195"/>
      <c r="EQ54" s="195"/>
      <c r="ER54" s="195"/>
      <c r="ES54" s="195"/>
      <c r="ET54" s="195"/>
      <c r="EU54" s="196"/>
      <c r="EV54" s="196">
        <f t="shared" si="148"/>
        <v>0</v>
      </c>
      <c r="EW54" s="196">
        <f t="shared" si="149"/>
        <v>0</v>
      </c>
      <c r="EX54" s="196">
        <f t="shared" si="150"/>
        <v>0</v>
      </c>
      <c r="EY54" s="196">
        <f t="shared" si="151"/>
        <v>0</v>
      </c>
      <c r="EZ54" s="196">
        <f t="shared" si="152"/>
        <v>0</v>
      </c>
      <c r="FA54" s="196">
        <f t="shared" si="153"/>
        <v>0</v>
      </c>
      <c r="FB54" s="196">
        <f t="shared" si="154"/>
        <v>0</v>
      </c>
      <c r="FC54" s="196">
        <f t="shared" si="155"/>
        <v>0</v>
      </c>
      <c r="FD54" s="196">
        <f t="shared" si="156"/>
        <v>0</v>
      </c>
      <c r="FE54" s="196">
        <f t="shared" si="157"/>
        <v>0</v>
      </c>
      <c r="FF54" s="196">
        <f t="shared" si="158"/>
        <v>0</v>
      </c>
      <c r="FG54" s="197"/>
      <c r="FH54" s="197">
        <f t="shared" si="159"/>
        <v>0</v>
      </c>
      <c r="FI54" s="197">
        <f t="shared" si="160"/>
        <v>0</v>
      </c>
      <c r="FJ54" s="197">
        <f t="shared" si="161"/>
        <v>0</v>
      </c>
      <c r="FK54" s="197">
        <f t="shared" si="162"/>
        <v>0</v>
      </c>
      <c r="FL54" s="197">
        <f t="shared" si="163"/>
        <v>0</v>
      </c>
      <c r="FM54" s="197">
        <f t="shared" si="164"/>
        <v>0</v>
      </c>
      <c r="FN54" s="197">
        <f t="shared" si="165"/>
        <v>0</v>
      </c>
      <c r="FO54" s="197">
        <f t="shared" si="166"/>
        <v>0</v>
      </c>
      <c r="FP54" s="197">
        <f t="shared" si="167"/>
        <v>0</v>
      </c>
      <c r="FQ54" s="197">
        <f t="shared" si="168"/>
        <v>0</v>
      </c>
      <c r="FR54" s="197">
        <f t="shared" si="169"/>
        <v>0</v>
      </c>
      <c r="FS54" s="195"/>
      <c r="FT54" s="195"/>
      <c r="FU54" s="198"/>
      <c r="FV54" s="198"/>
      <c r="FW54" s="199"/>
      <c r="FX54" s="199"/>
      <c r="FY54" s="196"/>
      <c r="FZ54" s="196"/>
      <c r="GA54" s="127">
        <f t="shared" si="170"/>
        <v>0</v>
      </c>
      <c r="GB54" s="127">
        <f t="shared" si="171"/>
        <v>0</v>
      </c>
      <c r="GC54" s="127">
        <f t="shared" si="172"/>
        <v>0</v>
      </c>
      <c r="GD54" s="127">
        <f t="shared" si="173"/>
        <v>0</v>
      </c>
      <c r="GE54" s="127">
        <f t="shared" si="174"/>
        <v>0</v>
      </c>
      <c r="GF54" s="127">
        <f t="shared" si="175"/>
        <v>0</v>
      </c>
      <c r="GG54" s="127">
        <f t="shared" si="176"/>
        <v>0</v>
      </c>
      <c r="GH54" s="127">
        <f t="shared" si="177"/>
        <v>0</v>
      </c>
      <c r="GI54" s="127">
        <f t="shared" si="178"/>
        <v>0</v>
      </c>
      <c r="GJ54" s="127">
        <f t="shared" si="179"/>
        <v>0</v>
      </c>
      <c r="GK54" s="127">
        <f t="shared" si="180"/>
        <v>0</v>
      </c>
      <c r="GL54" s="127">
        <f t="shared" si="181"/>
        <v>0</v>
      </c>
      <c r="GM54" s="127">
        <f t="shared" si="182"/>
        <v>0</v>
      </c>
      <c r="GN54" s="127">
        <f t="shared" si="183"/>
        <v>0</v>
      </c>
      <c r="GO54" s="127">
        <f t="shared" si="184"/>
        <v>0</v>
      </c>
      <c r="GP54" s="127">
        <f t="shared" si="185"/>
        <v>0</v>
      </c>
      <c r="GQ54" s="127">
        <f t="shared" si="186"/>
        <v>0</v>
      </c>
      <c r="GR54" s="127">
        <f t="shared" si="187"/>
        <v>0</v>
      </c>
      <c r="GS54" s="127">
        <f t="shared" si="188"/>
        <v>0</v>
      </c>
      <c r="GT54" s="127">
        <f t="shared" si="189"/>
        <v>0</v>
      </c>
      <c r="GU54" s="127">
        <f t="shared" si="190"/>
        <v>0</v>
      </c>
      <c r="GV54" s="127">
        <f t="shared" si="191"/>
        <v>0</v>
      </c>
      <c r="GW54" s="127">
        <f t="shared" si="192"/>
        <v>0</v>
      </c>
      <c r="GX54" s="127">
        <f t="shared" si="193"/>
        <v>0</v>
      </c>
      <c r="GY54" s="127">
        <f t="shared" si="194"/>
        <v>0</v>
      </c>
      <c r="GZ54" s="127">
        <f t="shared" si="195"/>
        <v>0</v>
      </c>
      <c r="HA54" s="127">
        <f t="shared" si="196"/>
        <v>0</v>
      </c>
      <c r="HB54" s="127">
        <f t="shared" si="197"/>
        <v>0</v>
      </c>
      <c r="HC54" s="127">
        <f t="shared" si="198"/>
        <v>0</v>
      </c>
      <c r="HD54" s="127">
        <f t="shared" si="199"/>
        <v>0</v>
      </c>
      <c r="HE54" s="127">
        <f t="shared" si="200"/>
        <v>0</v>
      </c>
      <c r="HF54" s="127">
        <f t="shared" si="201"/>
        <v>0</v>
      </c>
      <c r="HG54" s="127">
        <f t="shared" si="202"/>
        <v>0</v>
      </c>
      <c r="HH54" s="127">
        <f t="shared" si="203"/>
        <v>0</v>
      </c>
      <c r="HI54" s="127">
        <f t="shared" si="204"/>
        <v>0</v>
      </c>
      <c r="HJ54" s="127">
        <f t="shared" si="205"/>
        <v>0</v>
      </c>
      <c r="HK54" s="127">
        <f t="shared" si="206"/>
        <v>0</v>
      </c>
      <c r="HL54" s="127">
        <f t="shared" si="207"/>
        <v>0</v>
      </c>
      <c r="HM54" s="127">
        <f t="shared" si="208"/>
        <v>0</v>
      </c>
      <c r="HN54" s="127">
        <f t="shared" si="209"/>
        <v>0</v>
      </c>
      <c r="HO54" s="127">
        <f t="shared" si="210"/>
        <v>0</v>
      </c>
      <c r="HP54" s="127">
        <f t="shared" si="211"/>
        <v>0</v>
      </c>
      <c r="HQ54" s="127">
        <f t="shared" si="212"/>
        <v>0</v>
      </c>
      <c r="HR54" s="127">
        <f t="shared" si="213"/>
        <v>0</v>
      </c>
      <c r="HS54" s="127">
        <f t="shared" si="214"/>
        <v>0</v>
      </c>
      <c r="HT54" s="127">
        <f t="shared" si="215"/>
        <v>0</v>
      </c>
      <c r="HU54" s="127">
        <f t="shared" si="216"/>
        <v>0</v>
      </c>
      <c r="HV54" s="127">
        <f t="shared" si="217"/>
        <v>0</v>
      </c>
      <c r="HW54" s="127">
        <f t="shared" si="218"/>
        <v>0</v>
      </c>
      <c r="HX54" s="127">
        <f t="shared" si="219"/>
        <v>0</v>
      </c>
      <c r="HY54" s="127">
        <f t="shared" si="220"/>
        <v>0</v>
      </c>
      <c r="HZ54" s="127">
        <f t="shared" si="221"/>
        <v>0</v>
      </c>
      <c r="IA54" s="127">
        <f t="shared" si="222"/>
        <v>0</v>
      </c>
      <c r="IB54" s="127">
        <f t="shared" si="223"/>
        <v>0</v>
      </c>
      <c r="IC54" s="127">
        <f t="shared" si="224"/>
        <v>0</v>
      </c>
      <c r="ID54" s="127">
        <f t="shared" si="225"/>
        <v>0</v>
      </c>
      <c r="IE54" s="127">
        <f t="shared" si="226"/>
        <v>0</v>
      </c>
      <c r="IF54" s="127">
        <f t="shared" si="227"/>
        <v>0</v>
      </c>
      <c r="IG54" s="127">
        <f t="shared" si="228"/>
        <v>0</v>
      </c>
      <c r="IH54" s="127">
        <f t="shared" si="229"/>
        <v>0</v>
      </c>
      <c r="II54" s="127">
        <f t="shared" si="230"/>
        <v>0</v>
      </c>
      <c r="IJ54" s="127">
        <f t="shared" si="231"/>
        <v>0</v>
      </c>
      <c r="IK54" s="127">
        <f t="shared" si="232"/>
        <v>0</v>
      </c>
      <c r="IL54" s="127">
        <f t="shared" si="233"/>
        <v>0</v>
      </c>
      <c r="IM54" s="127">
        <f t="shared" si="234"/>
        <v>0</v>
      </c>
      <c r="IN54" s="127">
        <f t="shared" si="235"/>
        <v>0</v>
      </c>
      <c r="IO54" s="127">
        <f t="shared" si="236"/>
        <v>0</v>
      </c>
      <c r="IP54" s="127">
        <f t="shared" si="237"/>
        <v>0</v>
      </c>
      <c r="IQ54" s="127">
        <f t="shared" si="238"/>
        <v>0</v>
      </c>
      <c r="IR54" s="127">
        <f t="shared" si="239"/>
        <v>0</v>
      </c>
      <c r="IS54" s="127">
        <f t="shared" si="240"/>
        <v>0</v>
      </c>
      <c r="IT54" s="127">
        <f t="shared" si="241"/>
        <v>0</v>
      </c>
      <c r="IU54" s="127">
        <f t="shared" si="242"/>
        <v>0</v>
      </c>
      <c r="IV54" s="1">
        <f>IFERROR(IF($BX54&gt;=1,SUMIFS(ARR!K$8:K$607,ARR!$I$8:$I$607,$BZ54),0),0)</f>
        <v>0</v>
      </c>
      <c r="IW54" s="1">
        <f>IFERROR(IF($BX54&gt;=1,SUMIFS(ARR!L$8:L$607,ARR!$I$8:$I$607,$BZ54),0),0)</f>
        <v>0</v>
      </c>
      <c r="IX54" s="1">
        <f>IFERROR(IF($BX54&gt;=1,SUMIFS(ARR!M$8:M$607,ARR!$I$8:$I$607,$BZ54),0),0)</f>
        <v>0</v>
      </c>
      <c r="IY54" s="1">
        <f>IFERROR(IF($BX54&gt;=1,SUMIFS(ARR!N$8:N$607,ARR!$I$8:$I$607,$BZ54),0),0)</f>
        <v>0</v>
      </c>
      <c r="IZ54" s="1">
        <f t="shared" si="243"/>
        <v>0</v>
      </c>
    </row>
    <row r="55" spans="1:260" ht="18" customHeight="1" x14ac:dyDescent="0.25">
      <c r="A55" s="1">
        <f>IFERROR(IF(BX55&gt;=1,VLOOKUP(EMP!Y53,EMP!$B$2:$E$3,4,0),0),0)</f>
        <v>0</v>
      </c>
      <c r="B55" s="1">
        <f>IFERROR(IF(BX55&gt;=1,VLOOKUP(EMP!Z53,EMP!$D$2:$E$3,2,0),0),0)</f>
        <v>0</v>
      </c>
      <c r="C55" s="1">
        <f>IFERROR(IF(BX55&gt;=1,VLOOKUP(EMP!AC53,EMP!$B$6:$C$17,2,0),0),0)</f>
        <v>0</v>
      </c>
      <c r="D55" s="1">
        <f>IFERROR(IF(BX55&gt;=1,VLOOKUP(EMP!AA53,EMP!$E$6:$M$29,9,0),0),0)</f>
        <v>0</v>
      </c>
      <c r="E55" s="1">
        <f>IFERROR(IF(BX55&gt;=1,(IF(EMP!AE53&gt;=1,VLOOKUP(EMP!AF53,EMP!$B$6:$C$17,2,0),0)),0),0)</f>
        <v>0</v>
      </c>
      <c r="F55" s="1">
        <f>IFERROR(IF(BX55&gt;=1,(IF(EMP!AG53=EMP!$F$3,(IF(EMP!AH53&gt;=1,EMP!AH53,0)),0)),0),0)</f>
        <v>0</v>
      </c>
      <c r="G55" s="1">
        <f>IFERROR(IF(BX55&gt;=1,(IF(EMP!AI53=EMP!$F$3,VLOOKUP(EMP!AJ53,EMP!$B$6:$C$17,2,0),0)),0),0)</f>
        <v>0</v>
      </c>
      <c r="H55" s="1">
        <f>IFERROR(IF(BX55&gt;=1,(IF(EMP!AK53=EMP!$F$3,EMP!#REF!,0)),0),0)</f>
        <v>0</v>
      </c>
      <c r="I55" s="1">
        <f>IFERROR(IF(BX55&gt;=1,(IF(EMP!AM53="YES",1,2)),0),0)</f>
        <v>0</v>
      </c>
      <c r="J55" s="1">
        <f>IFERROR(IF(BX55&gt;=1,(IF(I55=1,31,IF(I55=2,(IF(D55&gt;=5,VLOOKUP(EMP!AL53,EMP!$H$1:$K$5,4,0),IF(D55&gt;=1,31,0))),0))),0),0)</f>
        <v>0</v>
      </c>
      <c r="K55" s="1">
        <f>EMP!AB53</f>
        <v>0</v>
      </c>
      <c r="L55" s="1">
        <f>EMP!AD53</f>
        <v>0</v>
      </c>
      <c r="M55" s="1">
        <f>EMP!AE53</f>
        <v>0</v>
      </c>
      <c r="N55" s="1">
        <f t="shared" si="76"/>
        <v>0</v>
      </c>
      <c r="O55" s="1">
        <f t="shared" si="77"/>
        <v>0</v>
      </c>
      <c r="P55" s="1">
        <f t="shared" si="78"/>
        <v>0</v>
      </c>
      <c r="Q55" s="1">
        <f t="shared" si="79"/>
        <v>0</v>
      </c>
      <c r="R55" s="1">
        <f t="shared" si="80"/>
        <v>0</v>
      </c>
      <c r="S55" s="1">
        <f t="shared" si="81"/>
        <v>0</v>
      </c>
      <c r="T55" s="1">
        <f t="shared" si="82"/>
        <v>0</v>
      </c>
      <c r="U55" s="1">
        <f t="shared" si="83"/>
        <v>0</v>
      </c>
      <c r="V55" s="1">
        <f t="shared" si="84"/>
        <v>0</v>
      </c>
      <c r="W55" s="1">
        <f t="shared" si="85"/>
        <v>0</v>
      </c>
      <c r="X55" s="1">
        <f t="shared" si="86"/>
        <v>0</v>
      </c>
      <c r="Y55" s="1">
        <f t="shared" si="87"/>
        <v>0</v>
      </c>
      <c r="Z55" s="1">
        <f t="shared" si="88"/>
        <v>0</v>
      </c>
      <c r="AA55" s="1">
        <f t="shared" si="89"/>
        <v>0</v>
      </c>
      <c r="AB55" s="1">
        <f t="shared" si="90"/>
        <v>0</v>
      </c>
      <c r="AC55" s="1">
        <f t="shared" si="91"/>
        <v>0</v>
      </c>
      <c r="AD55" s="1">
        <f t="shared" si="92"/>
        <v>0</v>
      </c>
      <c r="AE55" s="1">
        <f t="shared" si="93"/>
        <v>0</v>
      </c>
      <c r="AF55" s="1">
        <f t="shared" si="94"/>
        <v>0</v>
      </c>
      <c r="AG55" s="1">
        <f t="shared" si="95"/>
        <v>0</v>
      </c>
      <c r="AH55" s="1">
        <f t="shared" si="96"/>
        <v>0</v>
      </c>
      <c r="AI55" s="1">
        <f t="shared" si="97"/>
        <v>0</v>
      </c>
      <c r="AJ55" s="1">
        <f t="shared" si="98"/>
        <v>0</v>
      </c>
      <c r="AK55" s="1">
        <f t="shared" si="99"/>
        <v>0</v>
      </c>
      <c r="AL55" s="1">
        <f t="shared" si="100"/>
        <v>0</v>
      </c>
      <c r="AM55" s="1">
        <f t="shared" si="101"/>
        <v>0</v>
      </c>
      <c r="AN55" s="1">
        <f t="shared" si="102"/>
        <v>0</v>
      </c>
      <c r="AO55" s="1">
        <f t="shared" si="103"/>
        <v>0</v>
      </c>
      <c r="AP55" s="1">
        <f t="shared" si="104"/>
        <v>0</v>
      </c>
      <c r="AQ55" s="1">
        <f t="shared" si="105"/>
        <v>0</v>
      </c>
      <c r="AR55" s="1">
        <f t="shared" si="106"/>
        <v>0</v>
      </c>
      <c r="AS55" s="1">
        <f t="shared" si="107"/>
        <v>0</v>
      </c>
      <c r="AT55" s="1">
        <f t="shared" si="108"/>
        <v>0</v>
      </c>
      <c r="AU55" s="1">
        <f t="shared" si="109"/>
        <v>0</v>
      </c>
      <c r="AV55" s="1">
        <f t="shared" si="110"/>
        <v>0</v>
      </c>
      <c r="AW55" s="1">
        <f t="shared" si="111"/>
        <v>0</v>
      </c>
      <c r="AX55" s="1">
        <f>LARGE($O$8:P55,1)</f>
        <v>0</v>
      </c>
      <c r="AY55" s="1">
        <f>LARGE($O$8:Q55,1)</f>
        <v>0</v>
      </c>
      <c r="AZ55" s="1">
        <f>LARGE($O$8:R55,1)</f>
        <v>0</v>
      </c>
      <c r="BA55" s="1">
        <f>LARGE($O$8:S55,1)</f>
        <v>0</v>
      </c>
      <c r="BB55" s="1">
        <f>LARGE($O$8:T55,1)</f>
        <v>0</v>
      </c>
      <c r="BC55" s="1">
        <f>LARGE($O$8:U55,1)</f>
        <v>0</v>
      </c>
      <c r="BD55" s="1">
        <f>LARGE($O$8:V55,1)</f>
        <v>0</v>
      </c>
      <c r="BE55" s="1">
        <f>LARGE($O$8:W55,1)</f>
        <v>0</v>
      </c>
      <c r="BF55" s="1">
        <f>LARGE($O$8:X55,1)</f>
        <v>0</v>
      </c>
      <c r="BG55" s="1">
        <f>LARGE($O$8:Y55,1)</f>
        <v>0</v>
      </c>
      <c r="BH55" s="1">
        <f>IFERROR(IF(BX55&gt;=1,(IF(EMP!AM53="YES",1,2)),0),0)</f>
        <v>0</v>
      </c>
      <c r="BI55" s="1">
        <f>IFERROR(IF(BX55&gt;=1,(IF(BH55=1,1,IF(BH55=2,VLOOKUP(EMP!AL53,EMP!$H$2:$K$4,4,0),0))),0),0)</f>
        <v>0</v>
      </c>
      <c r="BJ55" s="1">
        <f>IFERROR(IF(BX55&gt;=1,VLOOKUP(EMP!AL53,EMP!$H$1:$K$5,2,0),0),0)</f>
        <v>0</v>
      </c>
      <c r="BK55" s="1">
        <f>IFERROR(IF(BX55&gt;=1,VLOOKUP(EMP!AL53,EMP!$H$1:$K$5,3,0),0),0)</f>
        <v>0</v>
      </c>
      <c r="BX55" s="165">
        <f>EMP!O53</f>
        <v>0</v>
      </c>
      <c r="BY55" s="166">
        <f>EMP!P53</f>
        <v>0</v>
      </c>
      <c r="BZ55" s="165">
        <f>EMP!Q53</f>
        <v>0</v>
      </c>
      <c r="CA55" s="185">
        <f t="shared" si="112"/>
        <v>0</v>
      </c>
      <c r="CB55" s="185">
        <f t="shared" si="113"/>
        <v>0</v>
      </c>
      <c r="CC55" s="185">
        <f t="shared" si="114"/>
        <v>0</v>
      </c>
      <c r="CD55" s="185">
        <f t="shared" si="115"/>
        <v>0</v>
      </c>
      <c r="CE55" s="185">
        <f t="shared" si="116"/>
        <v>0</v>
      </c>
      <c r="CF55" s="185">
        <f t="shared" si="117"/>
        <v>0</v>
      </c>
      <c r="CG55" s="185">
        <f t="shared" si="118"/>
        <v>0</v>
      </c>
      <c r="CH55" s="185">
        <f t="shared" si="119"/>
        <v>0</v>
      </c>
      <c r="CI55" s="185">
        <f t="shared" si="120"/>
        <v>0</v>
      </c>
      <c r="CJ55" s="185">
        <f t="shared" si="121"/>
        <v>0</v>
      </c>
      <c r="CK55" s="185">
        <f t="shared" si="122"/>
        <v>0</v>
      </c>
      <c r="CL55" s="185">
        <f t="shared" si="123"/>
        <v>0</v>
      </c>
      <c r="CM55" s="193"/>
      <c r="CN55" s="193"/>
      <c r="CO55" s="193"/>
      <c r="CP55" s="193"/>
      <c r="CQ55" s="193"/>
      <c r="CR55" s="193"/>
      <c r="CS55" s="193"/>
      <c r="CT55" s="193"/>
      <c r="CU55" s="193"/>
      <c r="CV55" s="193"/>
      <c r="CW55" s="193"/>
      <c r="CX55" s="193"/>
      <c r="CY55" s="112">
        <f t="shared" si="124"/>
        <v>0</v>
      </c>
      <c r="CZ55" s="112">
        <f t="shared" si="125"/>
        <v>0</v>
      </c>
      <c r="DA55" s="112">
        <f t="shared" si="126"/>
        <v>0</v>
      </c>
      <c r="DB55" s="112">
        <f t="shared" si="127"/>
        <v>0</v>
      </c>
      <c r="DC55" s="112">
        <f t="shared" si="128"/>
        <v>0</v>
      </c>
      <c r="DD55" s="112">
        <f t="shared" si="129"/>
        <v>0</v>
      </c>
      <c r="DE55" s="112">
        <f t="shared" si="130"/>
        <v>0</v>
      </c>
      <c r="DF55" s="112">
        <f t="shared" si="131"/>
        <v>0</v>
      </c>
      <c r="DG55" s="112">
        <f t="shared" si="132"/>
        <v>0</v>
      </c>
      <c r="DH55" s="112">
        <f t="shared" si="133"/>
        <v>0</v>
      </c>
      <c r="DI55" s="112">
        <f t="shared" si="134"/>
        <v>0</v>
      </c>
      <c r="DJ55" s="112">
        <f t="shared" si="135"/>
        <v>0</v>
      </c>
      <c r="DK55" s="194"/>
      <c r="DL55" s="194"/>
      <c r="DM55" s="194"/>
      <c r="DN55" s="194"/>
      <c r="DO55" s="194"/>
      <c r="DP55" s="194"/>
      <c r="DQ55" s="194"/>
      <c r="DR55" s="194"/>
      <c r="DS55" s="194"/>
      <c r="DT55" s="194"/>
      <c r="DU55" s="194"/>
      <c r="DV55" s="194"/>
      <c r="DW55" s="112">
        <f t="shared" si="136"/>
        <v>0</v>
      </c>
      <c r="DX55" s="112">
        <f t="shared" si="137"/>
        <v>0</v>
      </c>
      <c r="DY55" s="112">
        <f t="shared" si="138"/>
        <v>0</v>
      </c>
      <c r="DZ55" s="112">
        <f t="shared" si="139"/>
        <v>0</v>
      </c>
      <c r="EA55" s="112">
        <f t="shared" si="140"/>
        <v>0</v>
      </c>
      <c r="EB55" s="112">
        <f t="shared" si="141"/>
        <v>0</v>
      </c>
      <c r="EC55" s="112">
        <f t="shared" si="142"/>
        <v>0</v>
      </c>
      <c r="ED55" s="112">
        <f t="shared" si="143"/>
        <v>0</v>
      </c>
      <c r="EE55" s="112">
        <f t="shared" si="144"/>
        <v>0</v>
      </c>
      <c r="EF55" s="112">
        <f t="shared" si="145"/>
        <v>0</v>
      </c>
      <c r="EG55" s="112">
        <f t="shared" si="146"/>
        <v>0</v>
      </c>
      <c r="EH55" s="112">
        <f t="shared" si="147"/>
        <v>0</v>
      </c>
      <c r="EI55" s="195"/>
      <c r="EJ55" s="195"/>
      <c r="EK55" s="195"/>
      <c r="EL55" s="195"/>
      <c r="EM55" s="195"/>
      <c r="EN55" s="195"/>
      <c r="EO55" s="195"/>
      <c r="EP55" s="195"/>
      <c r="EQ55" s="195"/>
      <c r="ER55" s="195"/>
      <c r="ES55" s="195"/>
      <c r="ET55" s="195"/>
      <c r="EU55" s="196"/>
      <c r="EV55" s="196">
        <f t="shared" si="148"/>
        <v>0</v>
      </c>
      <c r="EW55" s="196">
        <f t="shared" si="149"/>
        <v>0</v>
      </c>
      <c r="EX55" s="196">
        <f t="shared" si="150"/>
        <v>0</v>
      </c>
      <c r="EY55" s="196">
        <f t="shared" si="151"/>
        <v>0</v>
      </c>
      <c r="EZ55" s="196">
        <f t="shared" si="152"/>
        <v>0</v>
      </c>
      <c r="FA55" s="196">
        <f t="shared" si="153"/>
        <v>0</v>
      </c>
      <c r="FB55" s="196">
        <f t="shared" si="154"/>
        <v>0</v>
      </c>
      <c r="FC55" s="196">
        <f t="shared" si="155"/>
        <v>0</v>
      </c>
      <c r="FD55" s="196">
        <f t="shared" si="156"/>
        <v>0</v>
      </c>
      <c r="FE55" s="196">
        <f t="shared" si="157"/>
        <v>0</v>
      </c>
      <c r="FF55" s="196">
        <f t="shared" si="158"/>
        <v>0</v>
      </c>
      <c r="FG55" s="197"/>
      <c r="FH55" s="197">
        <f t="shared" si="159"/>
        <v>0</v>
      </c>
      <c r="FI55" s="197">
        <f t="shared" si="160"/>
        <v>0</v>
      </c>
      <c r="FJ55" s="197">
        <f t="shared" si="161"/>
        <v>0</v>
      </c>
      <c r="FK55" s="197">
        <f t="shared" si="162"/>
        <v>0</v>
      </c>
      <c r="FL55" s="197">
        <f t="shared" si="163"/>
        <v>0</v>
      </c>
      <c r="FM55" s="197">
        <f t="shared" si="164"/>
        <v>0</v>
      </c>
      <c r="FN55" s="197">
        <f t="shared" si="165"/>
        <v>0</v>
      </c>
      <c r="FO55" s="197">
        <f t="shared" si="166"/>
        <v>0</v>
      </c>
      <c r="FP55" s="197">
        <f t="shared" si="167"/>
        <v>0</v>
      </c>
      <c r="FQ55" s="197">
        <f t="shared" si="168"/>
        <v>0</v>
      </c>
      <c r="FR55" s="197">
        <f t="shared" si="169"/>
        <v>0</v>
      </c>
      <c r="FS55" s="195"/>
      <c r="FT55" s="195"/>
      <c r="FU55" s="198"/>
      <c r="FV55" s="198"/>
      <c r="FW55" s="199"/>
      <c r="FX55" s="199"/>
      <c r="FY55" s="196"/>
      <c r="FZ55" s="196"/>
      <c r="GA55" s="127">
        <f t="shared" si="170"/>
        <v>0</v>
      </c>
      <c r="GB55" s="127">
        <f t="shared" si="171"/>
        <v>0</v>
      </c>
      <c r="GC55" s="127">
        <f t="shared" si="172"/>
        <v>0</v>
      </c>
      <c r="GD55" s="127">
        <f t="shared" si="173"/>
        <v>0</v>
      </c>
      <c r="GE55" s="127">
        <f t="shared" si="174"/>
        <v>0</v>
      </c>
      <c r="GF55" s="127">
        <f t="shared" si="175"/>
        <v>0</v>
      </c>
      <c r="GG55" s="127">
        <f t="shared" si="176"/>
        <v>0</v>
      </c>
      <c r="GH55" s="127">
        <f t="shared" si="177"/>
        <v>0</v>
      </c>
      <c r="GI55" s="127">
        <f t="shared" si="178"/>
        <v>0</v>
      </c>
      <c r="GJ55" s="127">
        <f t="shared" si="179"/>
        <v>0</v>
      </c>
      <c r="GK55" s="127">
        <f t="shared" si="180"/>
        <v>0</v>
      </c>
      <c r="GL55" s="127">
        <f t="shared" si="181"/>
        <v>0</v>
      </c>
      <c r="GM55" s="127">
        <f t="shared" si="182"/>
        <v>0</v>
      </c>
      <c r="GN55" s="127">
        <f t="shared" si="183"/>
        <v>0</v>
      </c>
      <c r="GO55" s="127">
        <f t="shared" si="184"/>
        <v>0</v>
      </c>
      <c r="GP55" s="127">
        <f t="shared" si="185"/>
        <v>0</v>
      </c>
      <c r="GQ55" s="127">
        <f t="shared" si="186"/>
        <v>0</v>
      </c>
      <c r="GR55" s="127">
        <f t="shared" si="187"/>
        <v>0</v>
      </c>
      <c r="GS55" s="127">
        <f t="shared" si="188"/>
        <v>0</v>
      </c>
      <c r="GT55" s="127">
        <f t="shared" si="189"/>
        <v>0</v>
      </c>
      <c r="GU55" s="127">
        <f t="shared" si="190"/>
        <v>0</v>
      </c>
      <c r="GV55" s="127">
        <f t="shared" si="191"/>
        <v>0</v>
      </c>
      <c r="GW55" s="127">
        <f t="shared" si="192"/>
        <v>0</v>
      </c>
      <c r="GX55" s="127">
        <f t="shared" si="193"/>
        <v>0</v>
      </c>
      <c r="GY55" s="127">
        <f t="shared" si="194"/>
        <v>0</v>
      </c>
      <c r="GZ55" s="127">
        <f t="shared" si="195"/>
        <v>0</v>
      </c>
      <c r="HA55" s="127">
        <f t="shared" si="196"/>
        <v>0</v>
      </c>
      <c r="HB55" s="127">
        <f t="shared" si="197"/>
        <v>0</v>
      </c>
      <c r="HC55" s="127">
        <f t="shared" si="198"/>
        <v>0</v>
      </c>
      <c r="HD55" s="127">
        <f t="shared" si="199"/>
        <v>0</v>
      </c>
      <c r="HE55" s="127">
        <f t="shared" si="200"/>
        <v>0</v>
      </c>
      <c r="HF55" s="127">
        <f t="shared" si="201"/>
        <v>0</v>
      </c>
      <c r="HG55" s="127">
        <f t="shared" si="202"/>
        <v>0</v>
      </c>
      <c r="HH55" s="127">
        <f t="shared" si="203"/>
        <v>0</v>
      </c>
      <c r="HI55" s="127">
        <f t="shared" si="204"/>
        <v>0</v>
      </c>
      <c r="HJ55" s="127">
        <f t="shared" si="205"/>
        <v>0</v>
      </c>
      <c r="HK55" s="127">
        <f t="shared" si="206"/>
        <v>0</v>
      </c>
      <c r="HL55" s="127">
        <f t="shared" si="207"/>
        <v>0</v>
      </c>
      <c r="HM55" s="127">
        <f t="shared" si="208"/>
        <v>0</v>
      </c>
      <c r="HN55" s="127">
        <f t="shared" si="209"/>
        <v>0</v>
      </c>
      <c r="HO55" s="127">
        <f t="shared" si="210"/>
        <v>0</v>
      </c>
      <c r="HP55" s="127">
        <f t="shared" si="211"/>
        <v>0</v>
      </c>
      <c r="HQ55" s="127">
        <f t="shared" si="212"/>
        <v>0</v>
      </c>
      <c r="HR55" s="127">
        <f t="shared" si="213"/>
        <v>0</v>
      </c>
      <c r="HS55" s="127">
        <f t="shared" si="214"/>
        <v>0</v>
      </c>
      <c r="HT55" s="127">
        <f t="shared" si="215"/>
        <v>0</v>
      </c>
      <c r="HU55" s="127">
        <f t="shared" si="216"/>
        <v>0</v>
      </c>
      <c r="HV55" s="127">
        <f t="shared" si="217"/>
        <v>0</v>
      </c>
      <c r="HW55" s="127">
        <f t="shared" si="218"/>
        <v>0</v>
      </c>
      <c r="HX55" s="127">
        <f t="shared" si="219"/>
        <v>0</v>
      </c>
      <c r="HY55" s="127">
        <f t="shared" si="220"/>
        <v>0</v>
      </c>
      <c r="HZ55" s="127">
        <f t="shared" si="221"/>
        <v>0</v>
      </c>
      <c r="IA55" s="127">
        <f t="shared" si="222"/>
        <v>0</v>
      </c>
      <c r="IB55" s="127">
        <f t="shared" si="223"/>
        <v>0</v>
      </c>
      <c r="IC55" s="127">
        <f t="shared" si="224"/>
        <v>0</v>
      </c>
      <c r="ID55" s="127">
        <f t="shared" si="225"/>
        <v>0</v>
      </c>
      <c r="IE55" s="127">
        <f t="shared" si="226"/>
        <v>0</v>
      </c>
      <c r="IF55" s="127">
        <f t="shared" si="227"/>
        <v>0</v>
      </c>
      <c r="IG55" s="127">
        <f t="shared" si="228"/>
        <v>0</v>
      </c>
      <c r="IH55" s="127">
        <f t="shared" si="229"/>
        <v>0</v>
      </c>
      <c r="II55" s="127">
        <f t="shared" si="230"/>
        <v>0</v>
      </c>
      <c r="IJ55" s="127">
        <f t="shared" si="231"/>
        <v>0</v>
      </c>
      <c r="IK55" s="127">
        <f t="shared" si="232"/>
        <v>0</v>
      </c>
      <c r="IL55" s="127">
        <f t="shared" si="233"/>
        <v>0</v>
      </c>
      <c r="IM55" s="127">
        <f t="shared" si="234"/>
        <v>0</v>
      </c>
      <c r="IN55" s="127">
        <f t="shared" si="235"/>
        <v>0</v>
      </c>
      <c r="IO55" s="127">
        <f t="shared" si="236"/>
        <v>0</v>
      </c>
      <c r="IP55" s="127">
        <f t="shared" si="237"/>
        <v>0</v>
      </c>
      <c r="IQ55" s="127">
        <f t="shared" si="238"/>
        <v>0</v>
      </c>
      <c r="IR55" s="127">
        <f t="shared" si="239"/>
        <v>0</v>
      </c>
      <c r="IS55" s="127">
        <f t="shared" si="240"/>
        <v>0</v>
      </c>
      <c r="IT55" s="127">
        <f t="shared" si="241"/>
        <v>0</v>
      </c>
      <c r="IU55" s="127">
        <f t="shared" si="242"/>
        <v>0</v>
      </c>
      <c r="IV55" s="1">
        <f>IFERROR(IF($BX55&gt;=1,SUMIFS(ARR!K$8:K$607,ARR!$I$8:$I$607,$BZ55),0),0)</f>
        <v>0</v>
      </c>
      <c r="IW55" s="1">
        <f>IFERROR(IF($BX55&gt;=1,SUMIFS(ARR!L$8:L$607,ARR!$I$8:$I$607,$BZ55),0),0)</f>
        <v>0</v>
      </c>
      <c r="IX55" s="1">
        <f>IFERROR(IF($BX55&gt;=1,SUMIFS(ARR!M$8:M$607,ARR!$I$8:$I$607,$BZ55),0),0)</f>
        <v>0</v>
      </c>
      <c r="IY55" s="1">
        <f>IFERROR(IF($BX55&gt;=1,SUMIFS(ARR!N$8:N$607,ARR!$I$8:$I$607,$BZ55),0),0)</f>
        <v>0</v>
      </c>
      <c r="IZ55" s="1">
        <f t="shared" si="243"/>
        <v>0</v>
      </c>
    </row>
    <row r="56" spans="1:260" ht="18" customHeight="1" x14ac:dyDescent="0.25">
      <c r="A56" s="1">
        <f>IFERROR(IF(BX56&gt;=1,VLOOKUP(EMP!Y54,EMP!$B$2:$E$3,4,0),0),0)</f>
        <v>0</v>
      </c>
      <c r="B56" s="1">
        <f>IFERROR(IF(BX56&gt;=1,VLOOKUP(EMP!Z54,EMP!$D$2:$E$3,2,0),0),0)</f>
        <v>0</v>
      </c>
      <c r="C56" s="1">
        <f>IFERROR(IF(BX56&gt;=1,VLOOKUP(EMP!AC54,EMP!$B$6:$C$17,2,0),0),0)</f>
        <v>0</v>
      </c>
      <c r="D56" s="1">
        <f>IFERROR(IF(BX56&gt;=1,VLOOKUP(EMP!AA54,EMP!$E$6:$M$29,9,0),0),0)</f>
        <v>0</v>
      </c>
      <c r="E56" s="1">
        <f>IFERROR(IF(BX56&gt;=1,(IF(EMP!AE54&gt;=1,VLOOKUP(EMP!AF54,EMP!$B$6:$C$17,2,0),0)),0),0)</f>
        <v>0</v>
      </c>
      <c r="F56" s="1">
        <f>IFERROR(IF(BX56&gt;=1,(IF(EMP!AG54=EMP!$F$3,(IF(EMP!AH54&gt;=1,EMP!AH54,0)),0)),0),0)</f>
        <v>0</v>
      </c>
      <c r="G56" s="1">
        <f>IFERROR(IF(BX56&gt;=1,(IF(EMP!AI54=EMP!$F$3,VLOOKUP(EMP!AJ54,EMP!$B$6:$C$17,2,0),0)),0),0)</f>
        <v>0</v>
      </c>
      <c r="H56" s="1">
        <f>IFERROR(IF(BX56&gt;=1,(IF(EMP!AK54=EMP!$F$3,EMP!#REF!,0)),0),0)</f>
        <v>0</v>
      </c>
      <c r="I56" s="1">
        <f>IFERROR(IF(BX56&gt;=1,(IF(EMP!AM54="YES",1,2)),0),0)</f>
        <v>0</v>
      </c>
      <c r="J56" s="1">
        <f>IFERROR(IF(BX56&gt;=1,(IF(I56=1,31,IF(I56=2,(IF(D56&gt;=5,VLOOKUP(EMP!AL54,EMP!$H$1:$K$5,4,0),IF(D56&gt;=1,31,0))),0))),0),0)</f>
        <v>0</v>
      </c>
      <c r="K56" s="1">
        <f>EMP!AB54</f>
        <v>0</v>
      </c>
      <c r="L56" s="1">
        <f>EMP!AD54</f>
        <v>0</v>
      </c>
      <c r="M56" s="1">
        <f>EMP!AE54</f>
        <v>0</v>
      </c>
      <c r="N56" s="1">
        <f t="shared" si="76"/>
        <v>0</v>
      </c>
      <c r="O56" s="1">
        <f t="shared" si="77"/>
        <v>0</v>
      </c>
      <c r="P56" s="1">
        <f t="shared" si="78"/>
        <v>0</v>
      </c>
      <c r="Q56" s="1">
        <f t="shared" si="79"/>
        <v>0</v>
      </c>
      <c r="R56" s="1">
        <f t="shared" si="80"/>
        <v>0</v>
      </c>
      <c r="S56" s="1">
        <f t="shared" si="81"/>
        <v>0</v>
      </c>
      <c r="T56" s="1">
        <f t="shared" si="82"/>
        <v>0</v>
      </c>
      <c r="U56" s="1">
        <f t="shared" si="83"/>
        <v>0</v>
      </c>
      <c r="V56" s="1">
        <f t="shared" si="84"/>
        <v>0</v>
      </c>
      <c r="W56" s="1">
        <f t="shared" si="85"/>
        <v>0</v>
      </c>
      <c r="X56" s="1">
        <f t="shared" si="86"/>
        <v>0</v>
      </c>
      <c r="Y56" s="1">
        <f t="shared" si="87"/>
        <v>0</v>
      </c>
      <c r="Z56" s="1">
        <f t="shared" si="88"/>
        <v>0</v>
      </c>
      <c r="AA56" s="1">
        <f t="shared" si="89"/>
        <v>0</v>
      </c>
      <c r="AB56" s="1">
        <f t="shared" si="90"/>
        <v>0</v>
      </c>
      <c r="AC56" s="1">
        <f t="shared" si="91"/>
        <v>0</v>
      </c>
      <c r="AD56" s="1">
        <f t="shared" si="92"/>
        <v>0</v>
      </c>
      <c r="AE56" s="1">
        <f t="shared" si="93"/>
        <v>0</v>
      </c>
      <c r="AF56" s="1">
        <f t="shared" si="94"/>
        <v>0</v>
      </c>
      <c r="AG56" s="1">
        <f t="shared" si="95"/>
        <v>0</v>
      </c>
      <c r="AH56" s="1">
        <f t="shared" si="96"/>
        <v>0</v>
      </c>
      <c r="AI56" s="1">
        <f t="shared" si="97"/>
        <v>0</v>
      </c>
      <c r="AJ56" s="1">
        <f t="shared" si="98"/>
        <v>0</v>
      </c>
      <c r="AK56" s="1">
        <f t="shared" si="99"/>
        <v>0</v>
      </c>
      <c r="AL56" s="1">
        <f t="shared" si="100"/>
        <v>0</v>
      </c>
      <c r="AM56" s="1">
        <f t="shared" si="101"/>
        <v>0</v>
      </c>
      <c r="AN56" s="1">
        <f t="shared" si="102"/>
        <v>0</v>
      </c>
      <c r="AO56" s="1">
        <f t="shared" si="103"/>
        <v>0</v>
      </c>
      <c r="AP56" s="1">
        <f t="shared" si="104"/>
        <v>0</v>
      </c>
      <c r="AQ56" s="1">
        <f t="shared" si="105"/>
        <v>0</v>
      </c>
      <c r="AR56" s="1">
        <f t="shared" si="106"/>
        <v>0</v>
      </c>
      <c r="AS56" s="1">
        <f t="shared" si="107"/>
        <v>0</v>
      </c>
      <c r="AT56" s="1">
        <f t="shared" si="108"/>
        <v>0</v>
      </c>
      <c r="AU56" s="1">
        <f t="shared" si="109"/>
        <v>0</v>
      </c>
      <c r="AV56" s="1">
        <f t="shared" si="110"/>
        <v>0</v>
      </c>
      <c r="AW56" s="1">
        <f t="shared" si="111"/>
        <v>0</v>
      </c>
      <c r="AX56" s="1">
        <f>LARGE($O$8:P56,1)</f>
        <v>0</v>
      </c>
      <c r="AY56" s="1">
        <f>LARGE($O$8:Q56,1)</f>
        <v>0</v>
      </c>
      <c r="AZ56" s="1">
        <f>LARGE($O$8:R56,1)</f>
        <v>0</v>
      </c>
      <c r="BA56" s="1">
        <f>LARGE($O$8:S56,1)</f>
        <v>0</v>
      </c>
      <c r="BB56" s="1">
        <f>LARGE($O$8:T56,1)</f>
        <v>0</v>
      </c>
      <c r="BC56" s="1">
        <f>LARGE($O$8:U56,1)</f>
        <v>0</v>
      </c>
      <c r="BD56" s="1">
        <f>LARGE($O$8:V56,1)</f>
        <v>0</v>
      </c>
      <c r="BE56" s="1">
        <f>LARGE($O$8:W56,1)</f>
        <v>0</v>
      </c>
      <c r="BF56" s="1">
        <f>LARGE($O$8:X56,1)</f>
        <v>0</v>
      </c>
      <c r="BG56" s="1">
        <f>LARGE($O$8:Y56,1)</f>
        <v>0</v>
      </c>
      <c r="BH56" s="1">
        <f>IFERROR(IF(BX56&gt;=1,(IF(EMP!AM54="YES",1,2)),0),0)</f>
        <v>0</v>
      </c>
      <c r="BI56" s="1">
        <f>IFERROR(IF(BX56&gt;=1,(IF(BH56=1,1,IF(BH56=2,VLOOKUP(EMP!AL54,EMP!$H$2:$K$4,4,0),0))),0),0)</f>
        <v>0</v>
      </c>
      <c r="BJ56" s="1">
        <f>IFERROR(IF(BX56&gt;=1,VLOOKUP(EMP!AL54,EMP!$H$1:$K$5,2,0),0),0)</f>
        <v>0</v>
      </c>
      <c r="BK56" s="1">
        <f>IFERROR(IF(BX56&gt;=1,VLOOKUP(EMP!AL54,EMP!$H$1:$K$5,3,0),0),0)</f>
        <v>0</v>
      </c>
      <c r="BX56" s="165">
        <f>EMP!O54</f>
        <v>0</v>
      </c>
      <c r="BY56" s="166">
        <f>EMP!P54</f>
        <v>0</v>
      </c>
      <c r="BZ56" s="165">
        <f>EMP!Q54</f>
        <v>0</v>
      </c>
      <c r="CA56" s="185">
        <f t="shared" si="112"/>
        <v>0</v>
      </c>
      <c r="CB56" s="185">
        <f t="shared" si="113"/>
        <v>0</v>
      </c>
      <c r="CC56" s="185">
        <f t="shared" si="114"/>
        <v>0</v>
      </c>
      <c r="CD56" s="185">
        <f t="shared" si="115"/>
        <v>0</v>
      </c>
      <c r="CE56" s="185">
        <f t="shared" si="116"/>
        <v>0</v>
      </c>
      <c r="CF56" s="185">
        <f t="shared" si="117"/>
        <v>0</v>
      </c>
      <c r="CG56" s="185">
        <f t="shared" si="118"/>
        <v>0</v>
      </c>
      <c r="CH56" s="185">
        <f t="shared" si="119"/>
        <v>0</v>
      </c>
      <c r="CI56" s="185">
        <f t="shared" si="120"/>
        <v>0</v>
      </c>
      <c r="CJ56" s="185">
        <f t="shared" si="121"/>
        <v>0</v>
      </c>
      <c r="CK56" s="185">
        <f t="shared" si="122"/>
        <v>0</v>
      </c>
      <c r="CL56" s="185">
        <f t="shared" si="123"/>
        <v>0</v>
      </c>
      <c r="CM56" s="193"/>
      <c r="CN56" s="193"/>
      <c r="CO56" s="193"/>
      <c r="CP56" s="193"/>
      <c r="CQ56" s="193"/>
      <c r="CR56" s="193"/>
      <c r="CS56" s="193"/>
      <c r="CT56" s="193"/>
      <c r="CU56" s="193"/>
      <c r="CV56" s="193"/>
      <c r="CW56" s="193"/>
      <c r="CX56" s="193"/>
      <c r="CY56" s="112">
        <f t="shared" si="124"/>
        <v>0</v>
      </c>
      <c r="CZ56" s="112">
        <f t="shared" si="125"/>
        <v>0</v>
      </c>
      <c r="DA56" s="112">
        <f t="shared" si="126"/>
        <v>0</v>
      </c>
      <c r="DB56" s="112">
        <f t="shared" si="127"/>
        <v>0</v>
      </c>
      <c r="DC56" s="112">
        <f t="shared" si="128"/>
        <v>0</v>
      </c>
      <c r="DD56" s="112">
        <f t="shared" si="129"/>
        <v>0</v>
      </c>
      <c r="DE56" s="112">
        <f t="shared" si="130"/>
        <v>0</v>
      </c>
      <c r="DF56" s="112">
        <f t="shared" si="131"/>
        <v>0</v>
      </c>
      <c r="DG56" s="112">
        <f t="shared" si="132"/>
        <v>0</v>
      </c>
      <c r="DH56" s="112">
        <f t="shared" si="133"/>
        <v>0</v>
      </c>
      <c r="DI56" s="112">
        <f t="shared" si="134"/>
        <v>0</v>
      </c>
      <c r="DJ56" s="112">
        <f t="shared" si="135"/>
        <v>0</v>
      </c>
      <c r="DK56" s="194"/>
      <c r="DL56" s="194"/>
      <c r="DM56" s="194"/>
      <c r="DN56" s="194"/>
      <c r="DO56" s="194"/>
      <c r="DP56" s="194"/>
      <c r="DQ56" s="194"/>
      <c r="DR56" s="194"/>
      <c r="DS56" s="194"/>
      <c r="DT56" s="194"/>
      <c r="DU56" s="194"/>
      <c r="DV56" s="194"/>
      <c r="DW56" s="112">
        <f t="shared" si="136"/>
        <v>0</v>
      </c>
      <c r="DX56" s="112">
        <f t="shared" si="137"/>
        <v>0</v>
      </c>
      <c r="DY56" s="112">
        <f t="shared" si="138"/>
        <v>0</v>
      </c>
      <c r="DZ56" s="112">
        <f t="shared" si="139"/>
        <v>0</v>
      </c>
      <c r="EA56" s="112">
        <f t="shared" si="140"/>
        <v>0</v>
      </c>
      <c r="EB56" s="112">
        <f t="shared" si="141"/>
        <v>0</v>
      </c>
      <c r="EC56" s="112">
        <f t="shared" si="142"/>
        <v>0</v>
      </c>
      <c r="ED56" s="112">
        <f t="shared" si="143"/>
        <v>0</v>
      </c>
      <c r="EE56" s="112">
        <f t="shared" si="144"/>
        <v>0</v>
      </c>
      <c r="EF56" s="112">
        <f t="shared" si="145"/>
        <v>0</v>
      </c>
      <c r="EG56" s="112">
        <f t="shared" si="146"/>
        <v>0</v>
      </c>
      <c r="EH56" s="112">
        <f t="shared" si="147"/>
        <v>0</v>
      </c>
      <c r="EI56" s="195"/>
      <c r="EJ56" s="195"/>
      <c r="EK56" s="195"/>
      <c r="EL56" s="195"/>
      <c r="EM56" s="195"/>
      <c r="EN56" s="195"/>
      <c r="EO56" s="195"/>
      <c r="EP56" s="195"/>
      <c r="EQ56" s="195"/>
      <c r="ER56" s="195"/>
      <c r="ES56" s="195"/>
      <c r="ET56" s="195"/>
      <c r="EU56" s="196"/>
      <c r="EV56" s="196">
        <f t="shared" si="148"/>
        <v>0</v>
      </c>
      <c r="EW56" s="196">
        <f t="shared" si="149"/>
        <v>0</v>
      </c>
      <c r="EX56" s="196">
        <f t="shared" si="150"/>
        <v>0</v>
      </c>
      <c r="EY56" s="196">
        <f t="shared" si="151"/>
        <v>0</v>
      </c>
      <c r="EZ56" s="196">
        <f t="shared" si="152"/>
        <v>0</v>
      </c>
      <c r="FA56" s="196">
        <f t="shared" si="153"/>
        <v>0</v>
      </c>
      <c r="FB56" s="196">
        <f t="shared" si="154"/>
        <v>0</v>
      </c>
      <c r="FC56" s="196">
        <f t="shared" si="155"/>
        <v>0</v>
      </c>
      <c r="FD56" s="196">
        <f t="shared" si="156"/>
        <v>0</v>
      </c>
      <c r="FE56" s="196">
        <f t="shared" si="157"/>
        <v>0</v>
      </c>
      <c r="FF56" s="196">
        <f t="shared" si="158"/>
        <v>0</v>
      </c>
      <c r="FG56" s="197"/>
      <c r="FH56" s="197">
        <f t="shared" si="159"/>
        <v>0</v>
      </c>
      <c r="FI56" s="197">
        <f t="shared" si="160"/>
        <v>0</v>
      </c>
      <c r="FJ56" s="197">
        <f t="shared" si="161"/>
        <v>0</v>
      </c>
      <c r="FK56" s="197">
        <f t="shared" si="162"/>
        <v>0</v>
      </c>
      <c r="FL56" s="197">
        <f t="shared" si="163"/>
        <v>0</v>
      </c>
      <c r="FM56" s="197">
        <f t="shared" si="164"/>
        <v>0</v>
      </c>
      <c r="FN56" s="197">
        <f t="shared" si="165"/>
        <v>0</v>
      </c>
      <c r="FO56" s="197">
        <f t="shared" si="166"/>
        <v>0</v>
      </c>
      <c r="FP56" s="197">
        <f t="shared" si="167"/>
        <v>0</v>
      </c>
      <c r="FQ56" s="197">
        <f t="shared" si="168"/>
        <v>0</v>
      </c>
      <c r="FR56" s="197">
        <f t="shared" si="169"/>
        <v>0</v>
      </c>
      <c r="FS56" s="195"/>
      <c r="FT56" s="195"/>
      <c r="FU56" s="198"/>
      <c r="FV56" s="198"/>
      <c r="FW56" s="199"/>
      <c r="FX56" s="199"/>
      <c r="FY56" s="196"/>
      <c r="FZ56" s="196"/>
      <c r="GA56" s="127">
        <f t="shared" si="170"/>
        <v>0</v>
      </c>
      <c r="GB56" s="127">
        <f t="shared" si="171"/>
        <v>0</v>
      </c>
      <c r="GC56" s="127">
        <f t="shared" si="172"/>
        <v>0</v>
      </c>
      <c r="GD56" s="127">
        <f t="shared" si="173"/>
        <v>0</v>
      </c>
      <c r="GE56" s="127">
        <f t="shared" si="174"/>
        <v>0</v>
      </c>
      <c r="GF56" s="127">
        <f t="shared" si="175"/>
        <v>0</v>
      </c>
      <c r="GG56" s="127">
        <f t="shared" si="176"/>
        <v>0</v>
      </c>
      <c r="GH56" s="127">
        <f t="shared" si="177"/>
        <v>0</v>
      </c>
      <c r="GI56" s="127">
        <f t="shared" si="178"/>
        <v>0</v>
      </c>
      <c r="GJ56" s="127">
        <f t="shared" si="179"/>
        <v>0</v>
      </c>
      <c r="GK56" s="127">
        <f t="shared" si="180"/>
        <v>0</v>
      </c>
      <c r="GL56" s="127">
        <f t="shared" si="181"/>
        <v>0</v>
      </c>
      <c r="GM56" s="127">
        <f t="shared" si="182"/>
        <v>0</v>
      </c>
      <c r="GN56" s="127">
        <f t="shared" si="183"/>
        <v>0</v>
      </c>
      <c r="GO56" s="127">
        <f t="shared" si="184"/>
        <v>0</v>
      </c>
      <c r="GP56" s="127">
        <f t="shared" si="185"/>
        <v>0</v>
      </c>
      <c r="GQ56" s="127">
        <f t="shared" si="186"/>
        <v>0</v>
      </c>
      <c r="GR56" s="127">
        <f t="shared" si="187"/>
        <v>0</v>
      </c>
      <c r="GS56" s="127">
        <f t="shared" si="188"/>
        <v>0</v>
      </c>
      <c r="GT56" s="127">
        <f t="shared" si="189"/>
        <v>0</v>
      </c>
      <c r="GU56" s="127">
        <f t="shared" si="190"/>
        <v>0</v>
      </c>
      <c r="GV56" s="127">
        <f t="shared" si="191"/>
        <v>0</v>
      </c>
      <c r="GW56" s="127">
        <f t="shared" si="192"/>
        <v>0</v>
      </c>
      <c r="GX56" s="127">
        <f t="shared" si="193"/>
        <v>0</v>
      </c>
      <c r="GY56" s="127">
        <f t="shared" si="194"/>
        <v>0</v>
      </c>
      <c r="GZ56" s="127">
        <f t="shared" si="195"/>
        <v>0</v>
      </c>
      <c r="HA56" s="127">
        <f t="shared" si="196"/>
        <v>0</v>
      </c>
      <c r="HB56" s="127">
        <f t="shared" si="197"/>
        <v>0</v>
      </c>
      <c r="HC56" s="127">
        <f t="shared" si="198"/>
        <v>0</v>
      </c>
      <c r="HD56" s="127">
        <f t="shared" si="199"/>
        <v>0</v>
      </c>
      <c r="HE56" s="127">
        <f t="shared" si="200"/>
        <v>0</v>
      </c>
      <c r="HF56" s="127">
        <f t="shared" si="201"/>
        <v>0</v>
      </c>
      <c r="HG56" s="127">
        <f t="shared" si="202"/>
        <v>0</v>
      </c>
      <c r="HH56" s="127">
        <f t="shared" si="203"/>
        <v>0</v>
      </c>
      <c r="HI56" s="127">
        <f t="shared" si="204"/>
        <v>0</v>
      </c>
      <c r="HJ56" s="127">
        <f t="shared" si="205"/>
        <v>0</v>
      </c>
      <c r="HK56" s="127">
        <f t="shared" si="206"/>
        <v>0</v>
      </c>
      <c r="HL56" s="127">
        <f t="shared" si="207"/>
        <v>0</v>
      </c>
      <c r="HM56" s="127">
        <f t="shared" si="208"/>
        <v>0</v>
      </c>
      <c r="HN56" s="127">
        <f t="shared" si="209"/>
        <v>0</v>
      </c>
      <c r="HO56" s="127">
        <f t="shared" si="210"/>
        <v>0</v>
      </c>
      <c r="HP56" s="127">
        <f t="shared" si="211"/>
        <v>0</v>
      </c>
      <c r="HQ56" s="127">
        <f t="shared" si="212"/>
        <v>0</v>
      </c>
      <c r="HR56" s="127">
        <f t="shared" si="213"/>
        <v>0</v>
      </c>
      <c r="HS56" s="127">
        <f t="shared" si="214"/>
        <v>0</v>
      </c>
      <c r="HT56" s="127">
        <f t="shared" si="215"/>
        <v>0</v>
      </c>
      <c r="HU56" s="127">
        <f t="shared" si="216"/>
        <v>0</v>
      </c>
      <c r="HV56" s="127">
        <f t="shared" si="217"/>
        <v>0</v>
      </c>
      <c r="HW56" s="127">
        <f t="shared" si="218"/>
        <v>0</v>
      </c>
      <c r="HX56" s="127">
        <f t="shared" si="219"/>
        <v>0</v>
      </c>
      <c r="HY56" s="127">
        <f t="shared" si="220"/>
        <v>0</v>
      </c>
      <c r="HZ56" s="127">
        <f t="shared" si="221"/>
        <v>0</v>
      </c>
      <c r="IA56" s="127">
        <f t="shared" si="222"/>
        <v>0</v>
      </c>
      <c r="IB56" s="127">
        <f t="shared" si="223"/>
        <v>0</v>
      </c>
      <c r="IC56" s="127">
        <f t="shared" si="224"/>
        <v>0</v>
      </c>
      <c r="ID56" s="127">
        <f t="shared" si="225"/>
        <v>0</v>
      </c>
      <c r="IE56" s="127">
        <f t="shared" si="226"/>
        <v>0</v>
      </c>
      <c r="IF56" s="127">
        <f t="shared" si="227"/>
        <v>0</v>
      </c>
      <c r="IG56" s="127">
        <f t="shared" si="228"/>
        <v>0</v>
      </c>
      <c r="IH56" s="127">
        <f t="shared" si="229"/>
        <v>0</v>
      </c>
      <c r="II56" s="127">
        <f t="shared" si="230"/>
        <v>0</v>
      </c>
      <c r="IJ56" s="127">
        <f t="shared" si="231"/>
        <v>0</v>
      </c>
      <c r="IK56" s="127">
        <f t="shared" si="232"/>
        <v>0</v>
      </c>
      <c r="IL56" s="127">
        <f t="shared" si="233"/>
        <v>0</v>
      </c>
      <c r="IM56" s="127">
        <f t="shared" si="234"/>
        <v>0</v>
      </c>
      <c r="IN56" s="127">
        <f t="shared" si="235"/>
        <v>0</v>
      </c>
      <c r="IO56" s="127">
        <f t="shared" si="236"/>
        <v>0</v>
      </c>
      <c r="IP56" s="127">
        <f t="shared" si="237"/>
        <v>0</v>
      </c>
      <c r="IQ56" s="127">
        <f t="shared" si="238"/>
        <v>0</v>
      </c>
      <c r="IR56" s="127">
        <f t="shared" si="239"/>
        <v>0</v>
      </c>
      <c r="IS56" s="127">
        <f t="shared" si="240"/>
        <v>0</v>
      </c>
      <c r="IT56" s="127">
        <f t="shared" si="241"/>
        <v>0</v>
      </c>
      <c r="IU56" s="127">
        <f t="shared" si="242"/>
        <v>0</v>
      </c>
      <c r="IV56" s="1">
        <f>IFERROR(IF($BX56&gt;=1,SUMIFS(ARR!K$8:K$607,ARR!$I$8:$I$607,$BZ56),0),0)</f>
        <v>0</v>
      </c>
      <c r="IW56" s="1">
        <f>IFERROR(IF($BX56&gt;=1,SUMIFS(ARR!L$8:L$607,ARR!$I$8:$I$607,$BZ56),0),0)</f>
        <v>0</v>
      </c>
      <c r="IX56" s="1">
        <f>IFERROR(IF($BX56&gt;=1,SUMIFS(ARR!M$8:M$607,ARR!$I$8:$I$607,$BZ56),0),0)</f>
        <v>0</v>
      </c>
      <c r="IY56" s="1">
        <f>IFERROR(IF($BX56&gt;=1,SUMIFS(ARR!N$8:N$607,ARR!$I$8:$I$607,$BZ56),0),0)</f>
        <v>0</v>
      </c>
      <c r="IZ56" s="1">
        <f t="shared" si="243"/>
        <v>0</v>
      </c>
    </row>
    <row r="57" spans="1:260" ht="18" customHeight="1" x14ac:dyDescent="0.25">
      <c r="A57" s="1">
        <f>IFERROR(IF(BX57&gt;=1,VLOOKUP(EMP!Y55,EMP!$B$2:$E$3,4,0),0),0)</f>
        <v>0</v>
      </c>
      <c r="B57" s="1">
        <f>IFERROR(IF(BX57&gt;=1,VLOOKUP(EMP!Z55,EMP!$D$2:$E$3,2,0),0),0)</f>
        <v>0</v>
      </c>
      <c r="C57" s="1">
        <f>IFERROR(IF(BX57&gt;=1,VLOOKUP(EMP!AC55,EMP!$B$6:$C$17,2,0),0),0)</f>
        <v>0</v>
      </c>
      <c r="D57" s="1">
        <f>IFERROR(IF(BX57&gt;=1,VLOOKUP(EMP!AA55,EMP!$E$6:$M$29,9,0),0),0)</f>
        <v>0</v>
      </c>
      <c r="E57" s="1">
        <f>IFERROR(IF(BX57&gt;=1,(IF(EMP!AE55&gt;=1,VLOOKUP(EMP!AF55,EMP!$B$6:$C$17,2,0),0)),0),0)</f>
        <v>0</v>
      </c>
      <c r="F57" s="1">
        <f>IFERROR(IF(BX57&gt;=1,(IF(EMP!AG55=EMP!$F$3,(IF(EMP!AH55&gt;=1,EMP!AH55,0)),0)),0),0)</f>
        <v>0</v>
      </c>
      <c r="G57" s="1">
        <f>IFERROR(IF(BX57&gt;=1,(IF(EMP!AI55=EMP!$F$3,VLOOKUP(EMP!AJ55,EMP!$B$6:$C$17,2,0),0)),0),0)</f>
        <v>0</v>
      </c>
      <c r="H57" s="1">
        <f>IFERROR(IF(BX57&gt;=1,(IF(EMP!AK55=EMP!$F$3,EMP!#REF!,0)),0),0)</f>
        <v>0</v>
      </c>
      <c r="I57" s="1">
        <f>IFERROR(IF(BX57&gt;=1,(IF(EMP!AM55="YES",1,2)),0),0)</f>
        <v>0</v>
      </c>
      <c r="J57" s="1">
        <f>IFERROR(IF(BX57&gt;=1,(IF(I57=1,31,IF(I57=2,(IF(D57&gt;=5,VLOOKUP(EMP!AL55,EMP!$H$1:$K$5,4,0),IF(D57&gt;=1,31,0))),0))),0),0)</f>
        <v>0</v>
      </c>
      <c r="K57" s="1">
        <f>EMP!AB55</f>
        <v>0</v>
      </c>
      <c r="L57" s="1">
        <f>EMP!AD55</f>
        <v>0</v>
      </c>
      <c r="M57" s="1">
        <f>EMP!AE55</f>
        <v>0</v>
      </c>
      <c r="N57" s="1">
        <f t="shared" si="76"/>
        <v>0</v>
      </c>
      <c r="O57" s="1">
        <f t="shared" si="77"/>
        <v>0</v>
      </c>
      <c r="P57" s="1">
        <f t="shared" si="78"/>
        <v>0</v>
      </c>
      <c r="Q57" s="1">
        <f t="shared" si="79"/>
        <v>0</v>
      </c>
      <c r="R57" s="1">
        <f t="shared" si="80"/>
        <v>0</v>
      </c>
      <c r="S57" s="1">
        <f t="shared" si="81"/>
        <v>0</v>
      </c>
      <c r="T57" s="1">
        <f t="shared" si="82"/>
        <v>0</v>
      </c>
      <c r="U57" s="1">
        <f t="shared" si="83"/>
        <v>0</v>
      </c>
      <c r="V57" s="1">
        <f t="shared" si="84"/>
        <v>0</v>
      </c>
      <c r="W57" s="1">
        <f t="shared" si="85"/>
        <v>0</v>
      </c>
      <c r="X57" s="1">
        <f t="shared" si="86"/>
        <v>0</v>
      </c>
      <c r="Y57" s="1">
        <f t="shared" si="87"/>
        <v>0</v>
      </c>
      <c r="Z57" s="1">
        <f t="shared" si="88"/>
        <v>0</v>
      </c>
      <c r="AA57" s="1">
        <f t="shared" si="89"/>
        <v>0</v>
      </c>
      <c r="AB57" s="1">
        <f t="shared" si="90"/>
        <v>0</v>
      </c>
      <c r="AC57" s="1">
        <f t="shared" si="91"/>
        <v>0</v>
      </c>
      <c r="AD57" s="1">
        <f t="shared" si="92"/>
        <v>0</v>
      </c>
      <c r="AE57" s="1">
        <f t="shared" si="93"/>
        <v>0</v>
      </c>
      <c r="AF57" s="1">
        <f t="shared" si="94"/>
        <v>0</v>
      </c>
      <c r="AG57" s="1">
        <f t="shared" si="95"/>
        <v>0</v>
      </c>
      <c r="AH57" s="1">
        <f t="shared" si="96"/>
        <v>0</v>
      </c>
      <c r="AI57" s="1">
        <f t="shared" si="97"/>
        <v>0</v>
      </c>
      <c r="AJ57" s="1">
        <f t="shared" si="98"/>
        <v>0</v>
      </c>
      <c r="AK57" s="1">
        <f t="shared" si="99"/>
        <v>0</v>
      </c>
      <c r="AL57" s="1">
        <f t="shared" si="100"/>
        <v>0</v>
      </c>
      <c r="AM57" s="1">
        <f t="shared" si="101"/>
        <v>0</v>
      </c>
      <c r="AN57" s="1">
        <f t="shared" si="102"/>
        <v>0</v>
      </c>
      <c r="AO57" s="1">
        <f t="shared" si="103"/>
        <v>0</v>
      </c>
      <c r="AP57" s="1">
        <f t="shared" si="104"/>
        <v>0</v>
      </c>
      <c r="AQ57" s="1">
        <f t="shared" si="105"/>
        <v>0</v>
      </c>
      <c r="AR57" s="1">
        <f t="shared" si="106"/>
        <v>0</v>
      </c>
      <c r="AS57" s="1">
        <f t="shared" si="107"/>
        <v>0</v>
      </c>
      <c r="AT57" s="1">
        <f t="shared" si="108"/>
        <v>0</v>
      </c>
      <c r="AU57" s="1">
        <f t="shared" si="109"/>
        <v>0</v>
      </c>
      <c r="AV57" s="1">
        <f t="shared" si="110"/>
        <v>0</v>
      </c>
      <c r="AW57" s="1">
        <f t="shared" si="111"/>
        <v>0</v>
      </c>
      <c r="AX57" s="1">
        <f>LARGE($O$8:P57,1)</f>
        <v>0</v>
      </c>
      <c r="AY57" s="1">
        <f>LARGE($O$8:Q57,1)</f>
        <v>0</v>
      </c>
      <c r="AZ57" s="1">
        <f>LARGE($O$8:R57,1)</f>
        <v>0</v>
      </c>
      <c r="BA57" s="1">
        <f>LARGE($O$8:S57,1)</f>
        <v>0</v>
      </c>
      <c r="BB57" s="1">
        <f>LARGE($O$8:T57,1)</f>
        <v>0</v>
      </c>
      <c r="BC57" s="1">
        <f>LARGE($O$8:U57,1)</f>
        <v>0</v>
      </c>
      <c r="BD57" s="1">
        <f>LARGE($O$8:V57,1)</f>
        <v>0</v>
      </c>
      <c r="BE57" s="1">
        <f>LARGE($O$8:W57,1)</f>
        <v>0</v>
      </c>
      <c r="BF57" s="1">
        <f>LARGE($O$8:X57,1)</f>
        <v>0</v>
      </c>
      <c r="BG57" s="1">
        <f>LARGE($O$8:Y57,1)</f>
        <v>0</v>
      </c>
      <c r="BH57" s="1">
        <f>IFERROR(IF(BX57&gt;=1,(IF(EMP!AM55="YES",1,2)),0),0)</f>
        <v>0</v>
      </c>
      <c r="BI57" s="1">
        <f>IFERROR(IF(BX57&gt;=1,(IF(BH57=1,1,IF(BH57=2,VLOOKUP(EMP!AL55,EMP!$H$2:$K$4,4,0),0))),0),0)</f>
        <v>0</v>
      </c>
      <c r="BJ57" s="1">
        <f>IFERROR(IF(BX57&gt;=1,VLOOKUP(EMP!AL55,EMP!$H$1:$K$5,2,0),0),0)</f>
        <v>0</v>
      </c>
      <c r="BK57" s="1">
        <f>IFERROR(IF(BX57&gt;=1,VLOOKUP(EMP!AL55,EMP!$H$1:$K$5,3,0),0),0)</f>
        <v>0</v>
      </c>
      <c r="BX57" s="165">
        <f>EMP!O55</f>
        <v>0</v>
      </c>
      <c r="BY57" s="166">
        <f>EMP!P55</f>
        <v>0</v>
      </c>
      <c r="BZ57" s="165">
        <f>EMP!Q55</f>
        <v>0</v>
      </c>
      <c r="CA57" s="185">
        <f t="shared" si="112"/>
        <v>0</v>
      </c>
      <c r="CB57" s="185">
        <f t="shared" si="113"/>
        <v>0</v>
      </c>
      <c r="CC57" s="185">
        <f t="shared" si="114"/>
        <v>0</v>
      </c>
      <c r="CD57" s="185">
        <f t="shared" si="115"/>
        <v>0</v>
      </c>
      <c r="CE57" s="185">
        <f t="shared" si="116"/>
        <v>0</v>
      </c>
      <c r="CF57" s="185">
        <f t="shared" si="117"/>
        <v>0</v>
      </c>
      <c r="CG57" s="185">
        <f t="shared" si="118"/>
        <v>0</v>
      </c>
      <c r="CH57" s="185">
        <f t="shared" si="119"/>
        <v>0</v>
      </c>
      <c r="CI57" s="185">
        <f t="shared" si="120"/>
        <v>0</v>
      </c>
      <c r="CJ57" s="185">
        <f t="shared" si="121"/>
        <v>0</v>
      </c>
      <c r="CK57" s="185">
        <f t="shared" si="122"/>
        <v>0</v>
      </c>
      <c r="CL57" s="185">
        <f t="shared" si="123"/>
        <v>0</v>
      </c>
      <c r="CM57" s="193"/>
      <c r="CN57" s="193"/>
      <c r="CO57" s="193"/>
      <c r="CP57" s="193"/>
      <c r="CQ57" s="193"/>
      <c r="CR57" s="193"/>
      <c r="CS57" s="193"/>
      <c r="CT57" s="193"/>
      <c r="CU57" s="193"/>
      <c r="CV57" s="193"/>
      <c r="CW57" s="193"/>
      <c r="CX57" s="193"/>
      <c r="CY57" s="112">
        <f t="shared" si="124"/>
        <v>0</v>
      </c>
      <c r="CZ57" s="112">
        <f t="shared" si="125"/>
        <v>0</v>
      </c>
      <c r="DA57" s="112">
        <f t="shared" si="126"/>
        <v>0</v>
      </c>
      <c r="DB57" s="112">
        <f t="shared" si="127"/>
        <v>0</v>
      </c>
      <c r="DC57" s="112">
        <f t="shared" si="128"/>
        <v>0</v>
      </c>
      <c r="DD57" s="112">
        <f t="shared" si="129"/>
        <v>0</v>
      </c>
      <c r="DE57" s="112">
        <f t="shared" si="130"/>
        <v>0</v>
      </c>
      <c r="DF57" s="112">
        <f t="shared" si="131"/>
        <v>0</v>
      </c>
      <c r="DG57" s="112">
        <f t="shared" si="132"/>
        <v>0</v>
      </c>
      <c r="DH57" s="112">
        <f t="shared" si="133"/>
        <v>0</v>
      </c>
      <c r="DI57" s="112">
        <f t="shared" si="134"/>
        <v>0</v>
      </c>
      <c r="DJ57" s="112">
        <f t="shared" si="135"/>
        <v>0</v>
      </c>
      <c r="DK57" s="194"/>
      <c r="DL57" s="194"/>
      <c r="DM57" s="194"/>
      <c r="DN57" s="194"/>
      <c r="DO57" s="194"/>
      <c r="DP57" s="194"/>
      <c r="DQ57" s="194"/>
      <c r="DR57" s="194"/>
      <c r="DS57" s="194"/>
      <c r="DT57" s="194"/>
      <c r="DU57" s="194"/>
      <c r="DV57" s="194"/>
      <c r="DW57" s="112">
        <f t="shared" si="136"/>
        <v>0</v>
      </c>
      <c r="DX57" s="112">
        <f t="shared" si="137"/>
        <v>0</v>
      </c>
      <c r="DY57" s="112">
        <f t="shared" si="138"/>
        <v>0</v>
      </c>
      <c r="DZ57" s="112">
        <f t="shared" si="139"/>
        <v>0</v>
      </c>
      <c r="EA57" s="112">
        <f t="shared" si="140"/>
        <v>0</v>
      </c>
      <c r="EB57" s="112">
        <f t="shared" si="141"/>
        <v>0</v>
      </c>
      <c r="EC57" s="112">
        <f t="shared" si="142"/>
        <v>0</v>
      </c>
      <c r="ED57" s="112">
        <f t="shared" si="143"/>
        <v>0</v>
      </c>
      <c r="EE57" s="112">
        <f t="shared" si="144"/>
        <v>0</v>
      </c>
      <c r="EF57" s="112">
        <f t="shared" si="145"/>
        <v>0</v>
      </c>
      <c r="EG57" s="112">
        <f t="shared" si="146"/>
        <v>0</v>
      </c>
      <c r="EH57" s="112">
        <f t="shared" si="147"/>
        <v>0</v>
      </c>
      <c r="EI57" s="195"/>
      <c r="EJ57" s="195"/>
      <c r="EK57" s="195"/>
      <c r="EL57" s="195"/>
      <c r="EM57" s="195"/>
      <c r="EN57" s="195"/>
      <c r="EO57" s="195"/>
      <c r="EP57" s="195"/>
      <c r="EQ57" s="195"/>
      <c r="ER57" s="195"/>
      <c r="ES57" s="195"/>
      <c r="ET57" s="195"/>
      <c r="EU57" s="196"/>
      <c r="EV57" s="196">
        <f t="shared" si="148"/>
        <v>0</v>
      </c>
      <c r="EW57" s="196">
        <f t="shared" si="149"/>
        <v>0</v>
      </c>
      <c r="EX57" s="196">
        <f t="shared" si="150"/>
        <v>0</v>
      </c>
      <c r="EY57" s="196">
        <f t="shared" si="151"/>
        <v>0</v>
      </c>
      <c r="EZ57" s="196">
        <f t="shared" si="152"/>
        <v>0</v>
      </c>
      <c r="FA57" s="196">
        <f t="shared" si="153"/>
        <v>0</v>
      </c>
      <c r="FB57" s="196">
        <f t="shared" si="154"/>
        <v>0</v>
      </c>
      <c r="FC57" s="196">
        <f t="shared" si="155"/>
        <v>0</v>
      </c>
      <c r="FD57" s="196">
        <f t="shared" si="156"/>
        <v>0</v>
      </c>
      <c r="FE57" s="196">
        <f t="shared" si="157"/>
        <v>0</v>
      </c>
      <c r="FF57" s="196">
        <f t="shared" si="158"/>
        <v>0</v>
      </c>
      <c r="FG57" s="197"/>
      <c r="FH57" s="197">
        <f t="shared" si="159"/>
        <v>0</v>
      </c>
      <c r="FI57" s="197">
        <f t="shared" si="160"/>
        <v>0</v>
      </c>
      <c r="FJ57" s="197">
        <f t="shared" si="161"/>
        <v>0</v>
      </c>
      <c r="FK57" s="197">
        <f t="shared" si="162"/>
        <v>0</v>
      </c>
      <c r="FL57" s="197">
        <f t="shared" si="163"/>
        <v>0</v>
      </c>
      <c r="FM57" s="197">
        <f t="shared" si="164"/>
        <v>0</v>
      </c>
      <c r="FN57" s="197">
        <f t="shared" si="165"/>
        <v>0</v>
      </c>
      <c r="FO57" s="197">
        <f t="shared" si="166"/>
        <v>0</v>
      </c>
      <c r="FP57" s="197">
        <f t="shared" si="167"/>
        <v>0</v>
      </c>
      <c r="FQ57" s="197">
        <f t="shared" si="168"/>
        <v>0</v>
      </c>
      <c r="FR57" s="197">
        <f t="shared" si="169"/>
        <v>0</v>
      </c>
      <c r="FS57" s="195"/>
      <c r="FT57" s="195"/>
      <c r="FU57" s="198"/>
      <c r="FV57" s="198"/>
      <c r="FW57" s="199"/>
      <c r="FX57" s="199"/>
      <c r="FY57" s="196"/>
      <c r="FZ57" s="196"/>
      <c r="GA57" s="127">
        <f t="shared" si="170"/>
        <v>0</v>
      </c>
      <c r="GB57" s="127">
        <f t="shared" si="171"/>
        <v>0</v>
      </c>
      <c r="GC57" s="127">
        <f t="shared" si="172"/>
        <v>0</v>
      </c>
      <c r="GD57" s="127">
        <f t="shared" si="173"/>
        <v>0</v>
      </c>
      <c r="GE57" s="127">
        <f t="shared" si="174"/>
        <v>0</v>
      </c>
      <c r="GF57" s="127">
        <f t="shared" si="175"/>
        <v>0</v>
      </c>
      <c r="GG57" s="127">
        <f t="shared" si="176"/>
        <v>0</v>
      </c>
      <c r="GH57" s="127">
        <f t="shared" si="177"/>
        <v>0</v>
      </c>
      <c r="GI57" s="127">
        <f t="shared" si="178"/>
        <v>0</v>
      </c>
      <c r="GJ57" s="127">
        <f t="shared" si="179"/>
        <v>0</v>
      </c>
      <c r="GK57" s="127">
        <f t="shared" si="180"/>
        <v>0</v>
      </c>
      <c r="GL57" s="127">
        <f t="shared" si="181"/>
        <v>0</v>
      </c>
      <c r="GM57" s="127">
        <f t="shared" si="182"/>
        <v>0</v>
      </c>
      <c r="GN57" s="127">
        <f t="shared" si="183"/>
        <v>0</v>
      </c>
      <c r="GO57" s="127">
        <f t="shared" si="184"/>
        <v>0</v>
      </c>
      <c r="GP57" s="127">
        <f t="shared" si="185"/>
        <v>0</v>
      </c>
      <c r="GQ57" s="127">
        <f t="shared" si="186"/>
        <v>0</v>
      </c>
      <c r="GR57" s="127">
        <f t="shared" si="187"/>
        <v>0</v>
      </c>
      <c r="GS57" s="127">
        <f t="shared" si="188"/>
        <v>0</v>
      </c>
      <c r="GT57" s="127">
        <f t="shared" si="189"/>
        <v>0</v>
      </c>
      <c r="GU57" s="127">
        <f t="shared" si="190"/>
        <v>0</v>
      </c>
      <c r="GV57" s="127">
        <f t="shared" si="191"/>
        <v>0</v>
      </c>
      <c r="GW57" s="127">
        <f t="shared" si="192"/>
        <v>0</v>
      </c>
      <c r="GX57" s="127">
        <f t="shared" si="193"/>
        <v>0</v>
      </c>
      <c r="GY57" s="127">
        <f t="shared" si="194"/>
        <v>0</v>
      </c>
      <c r="GZ57" s="127">
        <f t="shared" si="195"/>
        <v>0</v>
      </c>
      <c r="HA57" s="127">
        <f t="shared" si="196"/>
        <v>0</v>
      </c>
      <c r="HB57" s="127">
        <f t="shared" si="197"/>
        <v>0</v>
      </c>
      <c r="HC57" s="127">
        <f t="shared" si="198"/>
        <v>0</v>
      </c>
      <c r="HD57" s="127">
        <f t="shared" si="199"/>
        <v>0</v>
      </c>
      <c r="HE57" s="127">
        <f t="shared" si="200"/>
        <v>0</v>
      </c>
      <c r="HF57" s="127">
        <f t="shared" si="201"/>
        <v>0</v>
      </c>
      <c r="HG57" s="127">
        <f t="shared" si="202"/>
        <v>0</v>
      </c>
      <c r="HH57" s="127">
        <f t="shared" si="203"/>
        <v>0</v>
      </c>
      <c r="HI57" s="127">
        <f t="shared" si="204"/>
        <v>0</v>
      </c>
      <c r="HJ57" s="127">
        <f t="shared" si="205"/>
        <v>0</v>
      </c>
      <c r="HK57" s="127">
        <f t="shared" si="206"/>
        <v>0</v>
      </c>
      <c r="HL57" s="127">
        <f t="shared" si="207"/>
        <v>0</v>
      </c>
      <c r="HM57" s="127">
        <f t="shared" si="208"/>
        <v>0</v>
      </c>
      <c r="HN57" s="127">
        <f t="shared" si="209"/>
        <v>0</v>
      </c>
      <c r="HO57" s="127">
        <f t="shared" si="210"/>
        <v>0</v>
      </c>
      <c r="HP57" s="127">
        <f t="shared" si="211"/>
        <v>0</v>
      </c>
      <c r="HQ57" s="127">
        <f t="shared" si="212"/>
        <v>0</v>
      </c>
      <c r="HR57" s="127">
        <f t="shared" si="213"/>
        <v>0</v>
      </c>
      <c r="HS57" s="127">
        <f t="shared" si="214"/>
        <v>0</v>
      </c>
      <c r="HT57" s="127">
        <f t="shared" si="215"/>
        <v>0</v>
      </c>
      <c r="HU57" s="127">
        <f t="shared" si="216"/>
        <v>0</v>
      </c>
      <c r="HV57" s="127">
        <f t="shared" si="217"/>
        <v>0</v>
      </c>
      <c r="HW57" s="127">
        <f t="shared" si="218"/>
        <v>0</v>
      </c>
      <c r="HX57" s="127">
        <f t="shared" si="219"/>
        <v>0</v>
      </c>
      <c r="HY57" s="127">
        <f t="shared" si="220"/>
        <v>0</v>
      </c>
      <c r="HZ57" s="127">
        <f t="shared" si="221"/>
        <v>0</v>
      </c>
      <c r="IA57" s="127">
        <f t="shared" si="222"/>
        <v>0</v>
      </c>
      <c r="IB57" s="127">
        <f t="shared" si="223"/>
        <v>0</v>
      </c>
      <c r="IC57" s="127">
        <f t="shared" si="224"/>
        <v>0</v>
      </c>
      <c r="ID57" s="127">
        <f t="shared" si="225"/>
        <v>0</v>
      </c>
      <c r="IE57" s="127">
        <f t="shared" si="226"/>
        <v>0</v>
      </c>
      <c r="IF57" s="127">
        <f t="shared" si="227"/>
        <v>0</v>
      </c>
      <c r="IG57" s="127">
        <f t="shared" si="228"/>
        <v>0</v>
      </c>
      <c r="IH57" s="127">
        <f t="shared" si="229"/>
        <v>0</v>
      </c>
      <c r="II57" s="127">
        <f t="shared" si="230"/>
        <v>0</v>
      </c>
      <c r="IJ57" s="127">
        <f t="shared" si="231"/>
        <v>0</v>
      </c>
      <c r="IK57" s="127">
        <f t="shared" si="232"/>
        <v>0</v>
      </c>
      <c r="IL57" s="127">
        <f t="shared" si="233"/>
        <v>0</v>
      </c>
      <c r="IM57" s="127">
        <f t="shared" si="234"/>
        <v>0</v>
      </c>
      <c r="IN57" s="127">
        <f t="shared" si="235"/>
        <v>0</v>
      </c>
      <c r="IO57" s="127">
        <f t="shared" si="236"/>
        <v>0</v>
      </c>
      <c r="IP57" s="127">
        <f t="shared" si="237"/>
        <v>0</v>
      </c>
      <c r="IQ57" s="127">
        <f t="shared" si="238"/>
        <v>0</v>
      </c>
      <c r="IR57" s="127">
        <f t="shared" si="239"/>
        <v>0</v>
      </c>
      <c r="IS57" s="127">
        <f t="shared" si="240"/>
        <v>0</v>
      </c>
      <c r="IT57" s="127">
        <f t="shared" si="241"/>
        <v>0</v>
      </c>
      <c r="IU57" s="127">
        <f t="shared" si="242"/>
        <v>0</v>
      </c>
      <c r="IV57" s="1">
        <f>IFERROR(IF($BX57&gt;=1,SUMIFS(ARR!K$8:K$607,ARR!$I$8:$I$607,$BZ57),0),0)</f>
        <v>0</v>
      </c>
      <c r="IW57" s="1">
        <f>IFERROR(IF($BX57&gt;=1,SUMIFS(ARR!L$8:L$607,ARR!$I$8:$I$607,$BZ57),0),0)</f>
        <v>0</v>
      </c>
      <c r="IX57" s="1">
        <f>IFERROR(IF($BX57&gt;=1,SUMIFS(ARR!M$8:M$607,ARR!$I$8:$I$607,$BZ57),0),0)</f>
        <v>0</v>
      </c>
      <c r="IY57" s="1">
        <f>IFERROR(IF($BX57&gt;=1,SUMIFS(ARR!N$8:N$607,ARR!$I$8:$I$607,$BZ57),0),0)</f>
        <v>0</v>
      </c>
      <c r="IZ57" s="1">
        <f t="shared" si="243"/>
        <v>0</v>
      </c>
    </row>
    <row r="58" spans="1:260" ht="18" customHeight="1" x14ac:dyDescent="0.25">
      <c r="A58" s="1">
        <f>IFERROR(IF(BX58&gt;=1,VLOOKUP(EMP!Y56,EMP!$B$2:$E$3,4,0),0),0)</f>
        <v>0</v>
      </c>
      <c r="B58" s="1">
        <f>IFERROR(IF(BX58&gt;=1,VLOOKUP(EMP!Z56,EMP!$D$2:$E$3,2,0),0),0)</f>
        <v>0</v>
      </c>
      <c r="C58" s="1">
        <f>IFERROR(IF(BX58&gt;=1,VLOOKUP(EMP!AC56,EMP!$B$6:$C$17,2,0),0),0)</f>
        <v>0</v>
      </c>
      <c r="D58" s="1">
        <f>IFERROR(IF(BX58&gt;=1,VLOOKUP(EMP!AA56,EMP!$E$6:$M$29,9,0),0),0)</f>
        <v>0</v>
      </c>
      <c r="E58" s="1">
        <f>IFERROR(IF(BX58&gt;=1,(IF(EMP!AE56&gt;=1,VLOOKUP(EMP!AF56,EMP!$B$6:$C$17,2,0),0)),0),0)</f>
        <v>0</v>
      </c>
      <c r="F58" s="1">
        <f>IFERROR(IF(BX58&gt;=1,(IF(EMP!AG56=EMP!$F$3,(IF(EMP!AH56&gt;=1,EMP!AH56,0)),0)),0),0)</f>
        <v>0</v>
      </c>
      <c r="G58" s="1">
        <f>IFERROR(IF(BX58&gt;=1,(IF(EMP!AI56=EMP!$F$3,VLOOKUP(EMP!AJ56,EMP!$B$6:$C$17,2,0),0)),0),0)</f>
        <v>0</v>
      </c>
      <c r="H58" s="1">
        <f>IFERROR(IF(BX58&gt;=1,(IF(EMP!AK56=EMP!$F$3,EMP!#REF!,0)),0),0)</f>
        <v>0</v>
      </c>
      <c r="I58" s="1">
        <f>IFERROR(IF(BX58&gt;=1,(IF(EMP!AM56="YES",1,2)),0),0)</f>
        <v>0</v>
      </c>
      <c r="J58" s="1">
        <f>IFERROR(IF(BX58&gt;=1,(IF(I58=1,31,IF(I58=2,(IF(D58&gt;=5,VLOOKUP(EMP!AL56,EMP!$H$1:$K$5,4,0),IF(D58&gt;=1,31,0))),0))),0),0)</f>
        <v>0</v>
      </c>
      <c r="K58" s="1">
        <f>EMP!AB56</f>
        <v>0</v>
      </c>
      <c r="L58" s="1">
        <f>EMP!AD56</f>
        <v>0</v>
      </c>
      <c r="M58" s="1">
        <f>EMP!AE56</f>
        <v>0</v>
      </c>
      <c r="N58" s="1">
        <f t="shared" si="76"/>
        <v>0</v>
      </c>
      <c r="O58" s="1">
        <f t="shared" si="77"/>
        <v>0</v>
      </c>
      <c r="P58" s="1">
        <f t="shared" si="78"/>
        <v>0</v>
      </c>
      <c r="Q58" s="1">
        <f t="shared" si="79"/>
        <v>0</v>
      </c>
      <c r="R58" s="1">
        <f t="shared" si="80"/>
        <v>0</v>
      </c>
      <c r="S58" s="1">
        <f t="shared" si="81"/>
        <v>0</v>
      </c>
      <c r="T58" s="1">
        <f t="shared" si="82"/>
        <v>0</v>
      </c>
      <c r="U58" s="1">
        <f t="shared" si="83"/>
        <v>0</v>
      </c>
      <c r="V58" s="1">
        <f t="shared" si="84"/>
        <v>0</v>
      </c>
      <c r="W58" s="1">
        <f t="shared" si="85"/>
        <v>0</v>
      </c>
      <c r="X58" s="1">
        <f t="shared" si="86"/>
        <v>0</v>
      </c>
      <c r="Y58" s="1">
        <f t="shared" si="87"/>
        <v>0</v>
      </c>
      <c r="Z58" s="1">
        <f t="shared" si="88"/>
        <v>0</v>
      </c>
      <c r="AA58" s="1">
        <f t="shared" si="89"/>
        <v>0</v>
      </c>
      <c r="AB58" s="1">
        <f t="shared" si="90"/>
        <v>0</v>
      </c>
      <c r="AC58" s="1">
        <f t="shared" si="91"/>
        <v>0</v>
      </c>
      <c r="AD58" s="1">
        <f t="shared" si="92"/>
        <v>0</v>
      </c>
      <c r="AE58" s="1">
        <f t="shared" si="93"/>
        <v>0</v>
      </c>
      <c r="AF58" s="1">
        <f t="shared" si="94"/>
        <v>0</v>
      </c>
      <c r="AG58" s="1">
        <f t="shared" si="95"/>
        <v>0</v>
      </c>
      <c r="AH58" s="1">
        <f t="shared" si="96"/>
        <v>0</v>
      </c>
      <c r="AI58" s="1">
        <f t="shared" si="97"/>
        <v>0</v>
      </c>
      <c r="AJ58" s="1">
        <f t="shared" si="98"/>
        <v>0</v>
      </c>
      <c r="AK58" s="1">
        <f t="shared" si="99"/>
        <v>0</v>
      </c>
      <c r="AL58" s="1">
        <f t="shared" si="100"/>
        <v>0</v>
      </c>
      <c r="AM58" s="1">
        <f t="shared" si="101"/>
        <v>0</v>
      </c>
      <c r="AN58" s="1">
        <f t="shared" si="102"/>
        <v>0</v>
      </c>
      <c r="AO58" s="1">
        <f t="shared" si="103"/>
        <v>0</v>
      </c>
      <c r="AP58" s="1">
        <f t="shared" si="104"/>
        <v>0</v>
      </c>
      <c r="AQ58" s="1">
        <f t="shared" si="105"/>
        <v>0</v>
      </c>
      <c r="AR58" s="1">
        <f t="shared" si="106"/>
        <v>0</v>
      </c>
      <c r="AS58" s="1">
        <f t="shared" si="107"/>
        <v>0</v>
      </c>
      <c r="AT58" s="1">
        <f t="shared" si="108"/>
        <v>0</v>
      </c>
      <c r="AU58" s="1">
        <f t="shared" si="109"/>
        <v>0</v>
      </c>
      <c r="AV58" s="1">
        <f t="shared" si="110"/>
        <v>0</v>
      </c>
      <c r="AW58" s="1">
        <f t="shared" si="111"/>
        <v>0</v>
      </c>
      <c r="AX58" s="1">
        <f>LARGE($O$8:P58,1)</f>
        <v>0</v>
      </c>
      <c r="AY58" s="1">
        <f>LARGE($O$8:Q58,1)</f>
        <v>0</v>
      </c>
      <c r="AZ58" s="1">
        <f>LARGE($O$8:R58,1)</f>
        <v>0</v>
      </c>
      <c r="BA58" s="1">
        <f>LARGE($O$8:S58,1)</f>
        <v>0</v>
      </c>
      <c r="BB58" s="1">
        <f>LARGE($O$8:T58,1)</f>
        <v>0</v>
      </c>
      <c r="BC58" s="1">
        <f>LARGE($O$8:U58,1)</f>
        <v>0</v>
      </c>
      <c r="BD58" s="1">
        <f>LARGE($O$8:V58,1)</f>
        <v>0</v>
      </c>
      <c r="BE58" s="1">
        <f>LARGE($O$8:W58,1)</f>
        <v>0</v>
      </c>
      <c r="BF58" s="1">
        <f>LARGE($O$8:X58,1)</f>
        <v>0</v>
      </c>
      <c r="BG58" s="1">
        <f>LARGE($O$8:Y58,1)</f>
        <v>0</v>
      </c>
      <c r="BH58" s="1">
        <f>IFERROR(IF(BX58&gt;=1,(IF(EMP!AM56="YES",1,2)),0),0)</f>
        <v>0</v>
      </c>
      <c r="BI58" s="1">
        <f>IFERROR(IF(BX58&gt;=1,(IF(BH58=1,1,IF(BH58=2,VLOOKUP(EMP!AL56,EMP!$H$2:$K$4,4,0),0))),0),0)</f>
        <v>0</v>
      </c>
      <c r="BJ58" s="1">
        <f>IFERROR(IF(BX58&gt;=1,VLOOKUP(EMP!AL56,EMP!$H$1:$K$5,2,0),0),0)</f>
        <v>0</v>
      </c>
      <c r="BK58" s="1">
        <f>IFERROR(IF(BX58&gt;=1,VLOOKUP(EMP!AL56,EMP!$H$1:$K$5,3,0),0),0)</f>
        <v>0</v>
      </c>
      <c r="BX58" s="165">
        <f>EMP!O56</f>
        <v>0</v>
      </c>
      <c r="BY58" s="166">
        <f>EMP!P56</f>
        <v>0</v>
      </c>
      <c r="BZ58" s="165">
        <f>EMP!Q56</f>
        <v>0</v>
      </c>
      <c r="CA58" s="185">
        <f t="shared" si="112"/>
        <v>0</v>
      </c>
      <c r="CB58" s="185">
        <f t="shared" si="113"/>
        <v>0</v>
      </c>
      <c r="CC58" s="185">
        <f t="shared" si="114"/>
        <v>0</v>
      </c>
      <c r="CD58" s="185">
        <f t="shared" si="115"/>
        <v>0</v>
      </c>
      <c r="CE58" s="185">
        <f t="shared" si="116"/>
        <v>0</v>
      </c>
      <c r="CF58" s="185">
        <f t="shared" si="117"/>
        <v>0</v>
      </c>
      <c r="CG58" s="185">
        <f t="shared" si="118"/>
        <v>0</v>
      </c>
      <c r="CH58" s="185">
        <f t="shared" si="119"/>
        <v>0</v>
      </c>
      <c r="CI58" s="185">
        <f t="shared" si="120"/>
        <v>0</v>
      </c>
      <c r="CJ58" s="185">
        <f t="shared" si="121"/>
        <v>0</v>
      </c>
      <c r="CK58" s="185">
        <f t="shared" si="122"/>
        <v>0</v>
      </c>
      <c r="CL58" s="185">
        <f t="shared" si="123"/>
        <v>0</v>
      </c>
      <c r="CM58" s="193"/>
      <c r="CN58" s="193"/>
      <c r="CO58" s="193"/>
      <c r="CP58" s="193"/>
      <c r="CQ58" s="193"/>
      <c r="CR58" s="193"/>
      <c r="CS58" s="193"/>
      <c r="CT58" s="193"/>
      <c r="CU58" s="193"/>
      <c r="CV58" s="193"/>
      <c r="CW58" s="193"/>
      <c r="CX58" s="193"/>
      <c r="CY58" s="112">
        <f t="shared" si="124"/>
        <v>0</v>
      </c>
      <c r="CZ58" s="112">
        <f t="shared" si="125"/>
        <v>0</v>
      </c>
      <c r="DA58" s="112">
        <f t="shared" si="126"/>
        <v>0</v>
      </c>
      <c r="DB58" s="112">
        <f t="shared" si="127"/>
        <v>0</v>
      </c>
      <c r="DC58" s="112">
        <f t="shared" si="128"/>
        <v>0</v>
      </c>
      <c r="DD58" s="112">
        <f t="shared" si="129"/>
        <v>0</v>
      </c>
      <c r="DE58" s="112">
        <f t="shared" si="130"/>
        <v>0</v>
      </c>
      <c r="DF58" s="112">
        <f t="shared" si="131"/>
        <v>0</v>
      </c>
      <c r="DG58" s="112">
        <f t="shared" si="132"/>
        <v>0</v>
      </c>
      <c r="DH58" s="112">
        <f t="shared" si="133"/>
        <v>0</v>
      </c>
      <c r="DI58" s="112">
        <f t="shared" si="134"/>
        <v>0</v>
      </c>
      <c r="DJ58" s="112">
        <f t="shared" si="135"/>
        <v>0</v>
      </c>
      <c r="DK58" s="194"/>
      <c r="DL58" s="194"/>
      <c r="DM58" s="194"/>
      <c r="DN58" s="194"/>
      <c r="DO58" s="194"/>
      <c r="DP58" s="194"/>
      <c r="DQ58" s="194"/>
      <c r="DR58" s="194"/>
      <c r="DS58" s="194"/>
      <c r="DT58" s="194"/>
      <c r="DU58" s="194"/>
      <c r="DV58" s="194"/>
      <c r="DW58" s="112">
        <f t="shared" si="136"/>
        <v>0</v>
      </c>
      <c r="DX58" s="112">
        <f t="shared" si="137"/>
        <v>0</v>
      </c>
      <c r="DY58" s="112">
        <f t="shared" si="138"/>
        <v>0</v>
      </c>
      <c r="DZ58" s="112">
        <f t="shared" si="139"/>
        <v>0</v>
      </c>
      <c r="EA58" s="112">
        <f t="shared" si="140"/>
        <v>0</v>
      </c>
      <c r="EB58" s="112">
        <f t="shared" si="141"/>
        <v>0</v>
      </c>
      <c r="EC58" s="112">
        <f t="shared" si="142"/>
        <v>0</v>
      </c>
      <c r="ED58" s="112">
        <f t="shared" si="143"/>
        <v>0</v>
      </c>
      <c r="EE58" s="112">
        <f t="shared" si="144"/>
        <v>0</v>
      </c>
      <c r="EF58" s="112">
        <f t="shared" si="145"/>
        <v>0</v>
      </c>
      <c r="EG58" s="112">
        <f t="shared" si="146"/>
        <v>0</v>
      </c>
      <c r="EH58" s="112">
        <f t="shared" si="147"/>
        <v>0</v>
      </c>
      <c r="EI58" s="195"/>
      <c r="EJ58" s="195"/>
      <c r="EK58" s="195"/>
      <c r="EL58" s="195"/>
      <c r="EM58" s="195"/>
      <c r="EN58" s="195"/>
      <c r="EO58" s="195"/>
      <c r="EP58" s="195"/>
      <c r="EQ58" s="195"/>
      <c r="ER58" s="195"/>
      <c r="ES58" s="195"/>
      <c r="ET58" s="195"/>
      <c r="EU58" s="196"/>
      <c r="EV58" s="196">
        <f t="shared" si="148"/>
        <v>0</v>
      </c>
      <c r="EW58" s="196">
        <f t="shared" si="149"/>
        <v>0</v>
      </c>
      <c r="EX58" s="196">
        <f t="shared" si="150"/>
        <v>0</v>
      </c>
      <c r="EY58" s="196">
        <f t="shared" si="151"/>
        <v>0</v>
      </c>
      <c r="EZ58" s="196">
        <f t="shared" si="152"/>
        <v>0</v>
      </c>
      <c r="FA58" s="196">
        <f t="shared" si="153"/>
        <v>0</v>
      </c>
      <c r="FB58" s="196">
        <f t="shared" si="154"/>
        <v>0</v>
      </c>
      <c r="FC58" s="196">
        <f t="shared" si="155"/>
        <v>0</v>
      </c>
      <c r="FD58" s="196">
        <f t="shared" si="156"/>
        <v>0</v>
      </c>
      <c r="FE58" s="196">
        <f t="shared" si="157"/>
        <v>0</v>
      </c>
      <c r="FF58" s="196">
        <f t="shared" si="158"/>
        <v>0</v>
      </c>
      <c r="FG58" s="197"/>
      <c r="FH58" s="197">
        <f t="shared" si="159"/>
        <v>0</v>
      </c>
      <c r="FI58" s="197">
        <f t="shared" si="160"/>
        <v>0</v>
      </c>
      <c r="FJ58" s="197">
        <f t="shared" si="161"/>
        <v>0</v>
      </c>
      <c r="FK58" s="197">
        <f t="shared" si="162"/>
        <v>0</v>
      </c>
      <c r="FL58" s="197">
        <f t="shared" si="163"/>
        <v>0</v>
      </c>
      <c r="FM58" s="197">
        <f t="shared" si="164"/>
        <v>0</v>
      </c>
      <c r="FN58" s="197">
        <f t="shared" si="165"/>
        <v>0</v>
      </c>
      <c r="FO58" s="197">
        <f t="shared" si="166"/>
        <v>0</v>
      </c>
      <c r="FP58" s="197">
        <f t="shared" si="167"/>
        <v>0</v>
      </c>
      <c r="FQ58" s="197">
        <f t="shared" si="168"/>
        <v>0</v>
      </c>
      <c r="FR58" s="197">
        <f t="shared" si="169"/>
        <v>0</v>
      </c>
      <c r="FS58" s="195"/>
      <c r="FT58" s="195"/>
      <c r="FU58" s="198"/>
      <c r="FV58" s="198"/>
      <c r="FW58" s="199"/>
      <c r="FX58" s="199"/>
      <c r="FY58" s="196"/>
      <c r="FZ58" s="196"/>
      <c r="GA58" s="127">
        <f t="shared" si="170"/>
        <v>0</v>
      </c>
      <c r="GB58" s="127">
        <f t="shared" si="171"/>
        <v>0</v>
      </c>
      <c r="GC58" s="127">
        <f t="shared" si="172"/>
        <v>0</v>
      </c>
      <c r="GD58" s="127">
        <f t="shared" si="173"/>
        <v>0</v>
      </c>
      <c r="GE58" s="127">
        <f t="shared" si="174"/>
        <v>0</v>
      </c>
      <c r="GF58" s="127">
        <f t="shared" si="175"/>
        <v>0</v>
      </c>
      <c r="GG58" s="127">
        <f t="shared" si="176"/>
        <v>0</v>
      </c>
      <c r="GH58" s="127">
        <f t="shared" si="177"/>
        <v>0</v>
      </c>
      <c r="GI58" s="127">
        <f t="shared" si="178"/>
        <v>0</v>
      </c>
      <c r="GJ58" s="127">
        <f t="shared" si="179"/>
        <v>0</v>
      </c>
      <c r="GK58" s="127">
        <f t="shared" si="180"/>
        <v>0</v>
      </c>
      <c r="GL58" s="127">
        <f t="shared" si="181"/>
        <v>0</v>
      </c>
      <c r="GM58" s="127">
        <f t="shared" si="182"/>
        <v>0</v>
      </c>
      <c r="GN58" s="127">
        <f t="shared" si="183"/>
        <v>0</v>
      </c>
      <c r="GO58" s="127">
        <f t="shared" si="184"/>
        <v>0</v>
      </c>
      <c r="GP58" s="127">
        <f t="shared" si="185"/>
        <v>0</v>
      </c>
      <c r="GQ58" s="127">
        <f t="shared" si="186"/>
        <v>0</v>
      </c>
      <c r="GR58" s="127">
        <f t="shared" si="187"/>
        <v>0</v>
      </c>
      <c r="GS58" s="127">
        <f t="shared" si="188"/>
        <v>0</v>
      </c>
      <c r="GT58" s="127">
        <f t="shared" si="189"/>
        <v>0</v>
      </c>
      <c r="GU58" s="127">
        <f t="shared" si="190"/>
        <v>0</v>
      </c>
      <c r="GV58" s="127">
        <f t="shared" si="191"/>
        <v>0</v>
      </c>
      <c r="GW58" s="127">
        <f t="shared" si="192"/>
        <v>0</v>
      </c>
      <c r="GX58" s="127">
        <f t="shared" si="193"/>
        <v>0</v>
      </c>
      <c r="GY58" s="127">
        <f t="shared" si="194"/>
        <v>0</v>
      </c>
      <c r="GZ58" s="127">
        <f t="shared" si="195"/>
        <v>0</v>
      </c>
      <c r="HA58" s="127">
        <f t="shared" si="196"/>
        <v>0</v>
      </c>
      <c r="HB58" s="127">
        <f t="shared" si="197"/>
        <v>0</v>
      </c>
      <c r="HC58" s="127">
        <f t="shared" si="198"/>
        <v>0</v>
      </c>
      <c r="HD58" s="127">
        <f t="shared" si="199"/>
        <v>0</v>
      </c>
      <c r="HE58" s="127">
        <f t="shared" si="200"/>
        <v>0</v>
      </c>
      <c r="HF58" s="127">
        <f t="shared" si="201"/>
        <v>0</v>
      </c>
      <c r="HG58" s="127">
        <f t="shared" si="202"/>
        <v>0</v>
      </c>
      <c r="HH58" s="127">
        <f t="shared" si="203"/>
        <v>0</v>
      </c>
      <c r="HI58" s="127">
        <f t="shared" si="204"/>
        <v>0</v>
      </c>
      <c r="HJ58" s="127">
        <f t="shared" si="205"/>
        <v>0</v>
      </c>
      <c r="HK58" s="127">
        <f t="shared" si="206"/>
        <v>0</v>
      </c>
      <c r="HL58" s="127">
        <f t="shared" si="207"/>
        <v>0</v>
      </c>
      <c r="HM58" s="127">
        <f t="shared" si="208"/>
        <v>0</v>
      </c>
      <c r="HN58" s="127">
        <f t="shared" si="209"/>
        <v>0</v>
      </c>
      <c r="HO58" s="127">
        <f t="shared" si="210"/>
        <v>0</v>
      </c>
      <c r="HP58" s="127">
        <f t="shared" si="211"/>
        <v>0</v>
      </c>
      <c r="HQ58" s="127">
        <f t="shared" si="212"/>
        <v>0</v>
      </c>
      <c r="HR58" s="127">
        <f t="shared" si="213"/>
        <v>0</v>
      </c>
      <c r="HS58" s="127">
        <f t="shared" si="214"/>
        <v>0</v>
      </c>
      <c r="HT58" s="127">
        <f t="shared" si="215"/>
        <v>0</v>
      </c>
      <c r="HU58" s="127">
        <f t="shared" si="216"/>
        <v>0</v>
      </c>
      <c r="HV58" s="127">
        <f t="shared" si="217"/>
        <v>0</v>
      </c>
      <c r="HW58" s="127">
        <f t="shared" si="218"/>
        <v>0</v>
      </c>
      <c r="HX58" s="127">
        <f t="shared" si="219"/>
        <v>0</v>
      </c>
      <c r="HY58" s="127">
        <f t="shared" si="220"/>
        <v>0</v>
      </c>
      <c r="HZ58" s="127">
        <f t="shared" si="221"/>
        <v>0</v>
      </c>
      <c r="IA58" s="127">
        <f t="shared" si="222"/>
        <v>0</v>
      </c>
      <c r="IB58" s="127">
        <f t="shared" si="223"/>
        <v>0</v>
      </c>
      <c r="IC58" s="127">
        <f t="shared" si="224"/>
        <v>0</v>
      </c>
      <c r="ID58" s="127">
        <f t="shared" si="225"/>
        <v>0</v>
      </c>
      <c r="IE58" s="127">
        <f t="shared" si="226"/>
        <v>0</v>
      </c>
      <c r="IF58" s="127">
        <f t="shared" si="227"/>
        <v>0</v>
      </c>
      <c r="IG58" s="127">
        <f t="shared" si="228"/>
        <v>0</v>
      </c>
      <c r="IH58" s="127">
        <f t="shared" si="229"/>
        <v>0</v>
      </c>
      <c r="II58" s="127">
        <f t="shared" si="230"/>
        <v>0</v>
      </c>
      <c r="IJ58" s="127">
        <f t="shared" si="231"/>
        <v>0</v>
      </c>
      <c r="IK58" s="127">
        <f t="shared" si="232"/>
        <v>0</v>
      </c>
      <c r="IL58" s="127">
        <f t="shared" si="233"/>
        <v>0</v>
      </c>
      <c r="IM58" s="127">
        <f t="shared" si="234"/>
        <v>0</v>
      </c>
      <c r="IN58" s="127">
        <f t="shared" si="235"/>
        <v>0</v>
      </c>
      <c r="IO58" s="127">
        <f t="shared" si="236"/>
        <v>0</v>
      </c>
      <c r="IP58" s="127">
        <f t="shared" si="237"/>
        <v>0</v>
      </c>
      <c r="IQ58" s="127">
        <f t="shared" si="238"/>
        <v>0</v>
      </c>
      <c r="IR58" s="127">
        <f t="shared" si="239"/>
        <v>0</v>
      </c>
      <c r="IS58" s="127">
        <f t="shared" si="240"/>
        <v>0</v>
      </c>
      <c r="IT58" s="127">
        <f t="shared" si="241"/>
        <v>0</v>
      </c>
      <c r="IU58" s="127">
        <f t="shared" si="242"/>
        <v>0</v>
      </c>
      <c r="IV58" s="1">
        <f>IFERROR(IF($BX58&gt;=1,SUMIFS(ARR!K$8:K$607,ARR!$I$8:$I$607,$BZ58),0),0)</f>
        <v>0</v>
      </c>
      <c r="IW58" s="1">
        <f>IFERROR(IF($BX58&gt;=1,SUMIFS(ARR!L$8:L$607,ARR!$I$8:$I$607,$BZ58),0),0)</f>
        <v>0</v>
      </c>
      <c r="IX58" s="1">
        <f>IFERROR(IF($BX58&gt;=1,SUMIFS(ARR!M$8:M$607,ARR!$I$8:$I$607,$BZ58),0),0)</f>
        <v>0</v>
      </c>
      <c r="IY58" s="1">
        <f>IFERROR(IF($BX58&gt;=1,SUMIFS(ARR!N$8:N$607,ARR!$I$8:$I$607,$BZ58),0),0)</f>
        <v>0</v>
      </c>
      <c r="IZ58" s="1">
        <f t="shared" si="243"/>
        <v>0</v>
      </c>
    </row>
    <row r="59" spans="1:260" ht="18" customHeight="1" x14ac:dyDescent="0.25">
      <c r="A59" s="1">
        <f>IFERROR(IF(BX59&gt;=1,VLOOKUP(EMP!Y57,EMP!$B$2:$E$3,4,0),0),0)</f>
        <v>0</v>
      </c>
      <c r="B59" s="1">
        <f>IFERROR(IF(BX59&gt;=1,VLOOKUP(EMP!Z57,EMP!$D$2:$E$3,2,0),0),0)</f>
        <v>0</v>
      </c>
      <c r="C59" s="1">
        <f>IFERROR(IF(BX59&gt;=1,VLOOKUP(EMP!AC57,EMP!$B$6:$C$17,2,0),0),0)</f>
        <v>0</v>
      </c>
      <c r="D59" s="1">
        <f>IFERROR(IF(BX59&gt;=1,VLOOKUP(EMP!AA57,EMP!$E$6:$M$29,9,0),0),0)</f>
        <v>0</v>
      </c>
      <c r="E59" s="1">
        <f>IFERROR(IF(BX59&gt;=1,(IF(EMP!AE57&gt;=1,VLOOKUP(EMP!AF57,EMP!$B$6:$C$17,2,0),0)),0),0)</f>
        <v>0</v>
      </c>
      <c r="F59" s="1">
        <f>IFERROR(IF(BX59&gt;=1,(IF(EMP!AG57=EMP!$F$3,(IF(EMP!AH57&gt;=1,EMP!AH57,0)),0)),0),0)</f>
        <v>0</v>
      </c>
      <c r="G59" s="1">
        <f>IFERROR(IF(BX59&gt;=1,(IF(EMP!AI57=EMP!$F$3,VLOOKUP(EMP!AJ57,EMP!$B$6:$C$17,2,0),0)),0),0)</f>
        <v>0</v>
      </c>
      <c r="H59" s="1">
        <f>IFERROR(IF(BX59&gt;=1,(IF(EMP!AK57=EMP!$F$3,EMP!#REF!,0)),0),0)</f>
        <v>0</v>
      </c>
      <c r="I59" s="1">
        <f>IFERROR(IF(BX59&gt;=1,(IF(EMP!AM57="YES",1,2)),0),0)</f>
        <v>0</v>
      </c>
      <c r="J59" s="1">
        <f>IFERROR(IF(BX59&gt;=1,(IF(I59=1,31,IF(I59=2,(IF(D59&gt;=5,VLOOKUP(EMP!AL57,EMP!$H$1:$K$5,4,0),IF(D59&gt;=1,31,0))),0))),0),0)</f>
        <v>0</v>
      </c>
      <c r="K59" s="1">
        <f>EMP!AB57</f>
        <v>0</v>
      </c>
      <c r="L59" s="1">
        <f>EMP!AD57</f>
        <v>0</v>
      </c>
      <c r="M59" s="1">
        <f>EMP!AE57</f>
        <v>0</v>
      </c>
      <c r="N59" s="1">
        <f t="shared" si="76"/>
        <v>0</v>
      </c>
      <c r="O59" s="1">
        <f t="shared" si="77"/>
        <v>0</v>
      </c>
      <c r="P59" s="1">
        <f t="shared" si="78"/>
        <v>0</v>
      </c>
      <c r="Q59" s="1">
        <f t="shared" si="79"/>
        <v>0</v>
      </c>
      <c r="R59" s="1">
        <f t="shared" si="80"/>
        <v>0</v>
      </c>
      <c r="S59" s="1">
        <f t="shared" si="81"/>
        <v>0</v>
      </c>
      <c r="T59" s="1">
        <f t="shared" si="82"/>
        <v>0</v>
      </c>
      <c r="U59" s="1">
        <f t="shared" si="83"/>
        <v>0</v>
      </c>
      <c r="V59" s="1">
        <f t="shared" si="84"/>
        <v>0</v>
      </c>
      <c r="W59" s="1">
        <f t="shared" si="85"/>
        <v>0</v>
      </c>
      <c r="X59" s="1">
        <f t="shared" si="86"/>
        <v>0</v>
      </c>
      <c r="Y59" s="1">
        <f t="shared" si="87"/>
        <v>0</v>
      </c>
      <c r="Z59" s="1">
        <f t="shared" si="88"/>
        <v>0</v>
      </c>
      <c r="AA59" s="1">
        <f t="shared" si="89"/>
        <v>0</v>
      </c>
      <c r="AB59" s="1">
        <f t="shared" si="90"/>
        <v>0</v>
      </c>
      <c r="AC59" s="1">
        <f t="shared" si="91"/>
        <v>0</v>
      </c>
      <c r="AD59" s="1">
        <f t="shared" si="92"/>
        <v>0</v>
      </c>
      <c r="AE59" s="1">
        <f t="shared" si="93"/>
        <v>0</v>
      </c>
      <c r="AF59" s="1">
        <f t="shared" si="94"/>
        <v>0</v>
      </c>
      <c r="AG59" s="1">
        <f t="shared" si="95"/>
        <v>0</v>
      </c>
      <c r="AH59" s="1">
        <f t="shared" si="96"/>
        <v>0</v>
      </c>
      <c r="AI59" s="1">
        <f t="shared" si="97"/>
        <v>0</v>
      </c>
      <c r="AJ59" s="1">
        <f t="shared" si="98"/>
        <v>0</v>
      </c>
      <c r="AK59" s="1">
        <f t="shared" si="99"/>
        <v>0</v>
      </c>
      <c r="AL59" s="1">
        <f t="shared" si="100"/>
        <v>0</v>
      </c>
      <c r="AM59" s="1">
        <f t="shared" si="101"/>
        <v>0</v>
      </c>
      <c r="AN59" s="1">
        <f t="shared" si="102"/>
        <v>0</v>
      </c>
      <c r="AO59" s="1">
        <f t="shared" si="103"/>
        <v>0</v>
      </c>
      <c r="AP59" s="1">
        <f t="shared" si="104"/>
        <v>0</v>
      </c>
      <c r="AQ59" s="1">
        <f t="shared" si="105"/>
        <v>0</v>
      </c>
      <c r="AR59" s="1">
        <f t="shared" si="106"/>
        <v>0</v>
      </c>
      <c r="AS59" s="1">
        <f t="shared" si="107"/>
        <v>0</v>
      </c>
      <c r="AT59" s="1">
        <f t="shared" si="108"/>
        <v>0</v>
      </c>
      <c r="AU59" s="1">
        <f t="shared" si="109"/>
        <v>0</v>
      </c>
      <c r="AV59" s="1">
        <f t="shared" si="110"/>
        <v>0</v>
      </c>
      <c r="AW59" s="1">
        <f t="shared" si="111"/>
        <v>0</v>
      </c>
      <c r="AX59" s="1">
        <f>LARGE($O$8:P59,1)</f>
        <v>0</v>
      </c>
      <c r="AY59" s="1">
        <f>LARGE($O$8:Q59,1)</f>
        <v>0</v>
      </c>
      <c r="AZ59" s="1">
        <f>LARGE($O$8:R59,1)</f>
        <v>0</v>
      </c>
      <c r="BA59" s="1">
        <f>LARGE($O$8:S59,1)</f>
        <v>0</v>
      </c>
      <c r="BB59" s="1">
        <f>LARGE($O$8:T59,1)</f>
        <v>0</v>
      </c>
      <c r="BC59" s="1">
        <f>LARGE($O$8:U59,1)</f>
        <v>0</v>
      </c>
      <c r="BD59" s="1">
        <f>LARGE($O$8:V59,1)</f>
        <v>0</v>
      </c>
      <c r="BE59" s="1">
        <f>LARGE($O$8:W59,1)</f>
        <v>0</v>
      </c>
      <c r="BF59" s="1">
        <f>LARGE($O$8:X59,1)</f>
        <v>0</v>
      </c>
      <c r="BG59" s="1">
        <f>LARGE($O$8:Y59,1)</f>
        <v>0</v>
      </c>
      <c r="BH59" s="1">
        <f>IFERROR(IF(BX59&gt;=1,(IF(EMP!AM57="YES",1,2)),0),0)</f>
        <v>0</v>
      </c>
      <c r="BI59" s="1">
        <f>IFERROR(IF(BX59&gt;=1,(IF(BH59=1,1,IF(BH59=2,VLOOKUP(EMP!AL57,EMP!$H$2:$K$4,4,0),0))),0),0)</f>
        <v>0</v>
      </c>
      <c r="BJ59" s="1">
        <f>IFERROR(IF(BX59&gt;=1,VLOOKUP(EMP!AL57,EMP!$H$1:$K$5,2,0),0),0)</f>
        <v>0</v>
      </c>
      <c r="BK59" s="1">
        <f>IFERROR(IF(BX59&gt;=1,VLOOKUP(EMP!AL57,EMP!$H$1:$K$5,3,0),0),0)</f>
        <v>0</v>
      </c>
      <c r="BX59" s="165">
        <f>EMP!O57</f>
        <v>0</v>
      </c>
      <c r="BY59" s="166">
        <f>EMP!P57</f>
        <v>0</v>
      </c>
      <c r="BZ59" s="165">
        <f>EMP!Q57</f>
        <v>0</v>
      </c>
      <c r="CA59" s="185">
        <f t="shared" si="112"/>
        <v>0</v>
      </c>
      <c r="CB59" s="185">
        <f t="shared" si="113"/>
        <v>0</v>
      </c>
      <c r="CC59" s="185">
        <f t="shared" si="114"/>
        <v>0</v>
      </c>
      <c r="CD59" s="185">
        <f t="shared" si="115"/>
        <v>0</v>
      </c>
      <c r="CE59" s="185">
        <f t="shared" si="116"/>
        <v>0</v>
      </c>
      <c r="CF59" s="185">
        <f t="shared" si="117"/>
        <v>0</v>
      </c>
      <c r="CG59" s="185">
        <f t="shared" si="118"/>
        <v>0</v>
      </c>
      <c r="CH59" s="185">
        <f t="shared" si="119"/>
        <v>0</v>
      </c>
      <c r="CI59" s="185">
        <f t="shared" si="120"/>
        <v>0</v>
      </c>
      <c r="CJ59" s="185">
        <f t="shared" si="121"/>
        <v>0</v>
      </c>
      <c r="CK59" s="185">
        <f t="shared" si="122"/>
        <v>0</v>
      </c>
      <c r="CL59" s="185">
        <f t="shared" si="123"/>
        <v>0</v>
      </c>
      <c r="CM59" s="193"/>
      <c r="CN59" s="193"/>
      <c r="CO59" s="193"/>
      <c r="CP59" s="193"/>
      <c r="CQ59" s="193"/>
      <c r="CR59" s="193"/>
      <c r="CS59" s="193"/>
      <c r="CT59" s="193"/>
      <c r="CU59" s="193"/>
      <c r="CV59" s="193"/>
      <c r="CW59" s="193"/>
      <c r="CX59" s="193"/>
      <c r="CY59" s="112">
        <f t="shared" si="124"/>
        <v>0</v>
      </c>
      <c r="CZ59" s="112">
        <f t="shared" si="125"/>
        <v>0</v>
      </c>
      <c r="DA59" s="112">
        <f t="shared" si="126"/>
        <v>0</v>
      </c>
      <c r="DB59" s="112">
        <f t="shared" si="127"/>
        <v>0</v>
      </c>
      <c r="DC59" s="112">
        <f t="shared" si="128"/>
        <v>0</v>
      </c>
      <c r="DD59" s="112">
        <f t="shared" si="129"/>
        <v>0</v>
      </c>
      <c r="DE59" s="112">
        <f t="shared" si="130"/>
        <v>0</v>
      </c>
      <c r="DF59" s="112">
        <f t="shared" si="131"/>
        <v>0</v>
      </c>
      <c r="DG59" s="112">
        <f t="shared" si="132"/>
        <v>0</v>
      </c>
      <c r="DH59" s="112">
        <f t="shared" si="133"/>
        <v>0</v>
      </c>
      <c r="DI59" s="112">
        <f t="shared" si="134"/>
        <v>0</v>
      </c>
      <c r="DJ59" s="112">
        <f t="shared" si="135"/>
        <v>0</v>
      </c>
      <c r="DK59" s="194"/>
      <c r="DL59" s="194"/>
      <c r="DM59" s="194"/>
      <c r="DN59" s="194"/>
      <c r="DO59" s="194"/>
      <c r="DP59" s="194"/>
      <c r="DQ59" s="194"/>
      <c r="DR59" s="194"/>
      <c r="DS59" s="194"/>
      <c r="DT59" s="194"/>
      <c r="DU59" s="194"/>
      <c r="DV59" s="194"/>
      <c r="DW59" s="112">
        <f t="shared" si="136"/>
        <v>0</v>
      </c>
      <c r="DX59" s="112">
        <f t="shared" si="137"/>
        <v>0</v>
      </c>
      <c r="DY59" s="112">
        <f t="shared" si="138"/>
        <v>0</v>
      </c>
      <c r="DZ59" s="112">
        <f t="shared" si="139"/>
        <v>0</v>
      </c>
      <c r="EA59" s="112">
        <f t="shared" si="140"/>
        <v>0</v>
      </c>
      <c r="EB59" s="112">
        <f t="shared" si="141"/>
        <v>0</v>
      </c>
      <c r="EC59" s="112">
        <f t="shared" si="142"/>
        <v>0</v>
      </c>
      <c r="ED59" s="112">
        <f t="shared" si="143"/>
        <v>0</v>
      </c>
      <c r="EE59" s="112">
        <f t="shared" si="144"/>
        <v>0</v>
      </c>
      <c r="EF59" s="112">
        <f t="shared" si="145"/>
        <v>0</v>
      </c>
      <c r="EG59" s="112">
        <f t="shared" si="146"/>
        <v>0</v>
      </c>
      <c r="EH59" s="112">
        <f t="shared" si="147"/>
        <v>0</v>
      </c>
      <c r="EI59" s="195"/>
      <c r="EJ59" s="195"/>
      <c r="EK59" s="195"/>
      <c r="EL59" s="195"/>
      <c r="EM59" s="195"/>
      <c r="EN59" s="195"/>
      <c r="EO59" s="195"/>
      <c r="EP59" s="195"/>
      <c r="EQ59" s="195"/>
      <c r="ER59" s="195"/>
      <c r="ES59" s="195"/>
      <c r="ET59" s="195"/>
      <c r="EU59" s="196"/>
      <c r="EV59" s="196">
        <f t="shared" si="148"/>
        <v>0</v>
      </c>
      <c r="EW59" s="196">
        <f t="shared" si="149"/>
        <v>0</v>
      </c>
      <c r="EX59" s="196">
        <f t="shared" si="150"/>
        <v>0</v>
      </c>
      <c r="EY59" s="196">
        <f t="shared" si="151"/>
        <v>0</v>
      </c>
      <c r="EZ59" s="196">
        <f t="shared" si="152"/>
        <v>0</v>
      </c>
      <c r="FA59" s="196">
        <f t="shared" si="153"/>
        <v>0</v>
      </c>
      <c r="FB59" s="196">
        <f t="shared" si="154"/>
        <v>0</v>
      </c>
      <c r="FC59" s="196">
        <f t="shared" si="155"/>
        <v>0</v>
      </c>
      <c r="FD59" s="196">
        <f t="shared" si="156"/>
        <v>0</v>
      </c>
      <c r="FE59" s="196">
        <f t="shared" si="157"/>
        <v>0</v>
      </c>
      <c r="FF59" s="196">
        <f t="shared" si="158"/>
        <v>0</v>
      </c>
      <c r="FG59" s="197"/>
      <c r="FH59" s="197">
        <f t="shared" si="159"/>
        <v>0</v>
      </c>
      <c r="FI59" s="197">
        <f t="shared" si="160"/>
        <v>0</v>
      </c>
      <c r="FJ59" s="197">
        <f t="shared" si="161"/>
        <v>0</v>
      </c>
      <c r="FK59" s="197">
        <f t="shared" si="162"/>
        <v>0</v>
      </c>
      <c r="FL59" s="197">
        <f t="shared" si="163"/>
        <v>0</v>
      </c>
      <c r="FM59" s="197">
        <f t="shared" si="164"/>
        <v>0</v>
      </c>
      <c r="FN59" s="197">
        <f t="shared" si="165"/>
        <v>0</v>
      </c>
      <c r="FO59" s="197">
        <f t="shared" si="166"/>
        <v>0</v>
      </c>
      <c r="FP59" s="197">
        <f t="shared" si="167"/>
        <v>0</v>
      </c>
      <c r="FQ59" s="197">
        <f t="shared" si="168"/>
        <v>0</v>
      </c>
      <c r="FR59" s="197">
        <f t="shared" si="169"/>
        <v>0</v>
      </c>
      <c r="FS59" s="195"/>
      <c r="FT59" s="195"/>
      <c r="FU59" s="198"/>
      <c r="FV59" s="198"/>
      <c r="FW59" s="199"/>
      <c r="FX59" s="199"/>
      <c r="FY59" s="196"/>
      <c r="FZ59" s="196"/>
      <c r="GA59" s="127">
        <f t="shared" si="170"/>
        <v>0</v>
      </c>
      <c r="GB59" s="127">
        <f t="shared" si="171"/>
        <v>0</v>
      </c>
      <c r="GC59" s="127">
        <f t="shared" si="172"/>
        <v>0</v>
      </c>
      <c r="GD59" s="127">
        <f t="shared" si="173"/>
        <v>0</v>
      </c>
      <c r="GE59" s="127">
        <f t="shared" si="174"/>
        <v>0</v>
      </c>
      <c r="GF59" s="127">
        <f t="shared" si="175"/>
        <v>0</v>
      </c>
      <c r="GG59" s="127">
        <f t="shared" si="176"/>
        <v>0</v>
      </c>
      <c r="GH59" s="127">
        <f t="shared" si="177"/>
        <v>0</v>
      </c>
      <c r="GI59" s="127">
        <f t="shared" si="178"/>
        <v>0</v>
      </c>
      <c r="GJ59" s="127">
        <f t="shared" si="179"/>
        <v>0</v>
      </c>
      <c r="GK59" s="127">
        <f t="shared" si="180"/>
        <v>0</v>
      </c>
      <c r="GL59" s="127">
        <f t="shared" si="181"/>
        <v>0</v>
      </c>
      <c r="GM59" s="127">
        <f t="shared" si="182"/>
        <v>0</v>
      </c>
      <c r="GN59" s="127">
        <f t="shared" si="183"/>
        <v>0</v>
      </c>
      <c r="GO59" s="127">
        <f t="shared" si="184"/>
        <v>0</v>
      </c>
      <c r="GP59" s="127">
        <f t="shared" si="185"/>
        <v>0</v>
      </c>
      <c r="GQ59" s="127">
        <f t="shared" si="186"/>
        <v>0</v>
      </c>
      <c r="GR59" s="127">
        <f t="shared" si="187"/>
        <v>0</v>
      </c>
      <c r="GS59" s="127">
        <f t="shared" si="188"/>
        <v>0</v>
      </c>
      <c r="GT59" s="127">
        <f t="shared" si="189"/>
        <v>0</v>
      </c>
      <c r="GU59" s="127">
        <f t="shared" si="190"/>
        <v>0</v>
      </c>
      <c r="GV59" s="127">
        <f t="shared" si="191"/>
        <v>0</v>
      </c>
      <c r="GW59" s="127">
        <f t="shared" si="192"/>
        <v>0</v>
      </c>
      <c r="GX59" s="127">
        <f t="shared" si="193"/>
        <v>0</v>
      </c>
      <c r="GY59" s="127">
        <f t="shared" si="194"/>
        <v>0</v>
      </c>
      <c r="GZ59" s="127">
        <f t="shared" si="195"/>
        <v>0</v>
      </c>
      <c r="HA59" s="127">
        <f t="shared" si="196"/>
        <v>0</v>
      </c>
      <c r="HB59" s="127">
        <f t="shared" si="197"/>
        <v>0</v>
      </c>
      <c r="HC59" s="127">
        <f t="shared" si="198"/>
        <v>0</v>
      </c>
      <c r="HD59" s="127">
        <f t="shared" si="199"/>
        <v>0</v>
      </c>
      <c r="HE59" s="127">
        <f t="shared" si="200"/>
        <v>0</v>
      </c>
      <c r="HF59" s="127">
        <f t="shared" si="201"/>
        <v>0</v>
      </c>
      <c r="HG59" s="127">
        <f t="shared" si="202"/>
        <v>0</v>
      </c>
      <c r="HH59" s="127">
        <f t="shared" si="203"/>
        <v>0</v>
      </c>
      <c r="HI59" s="127">
        <f t="shared" si="204"/>
        <v>0</v>
      </c>
      <c r="HJ59" s="127">
        <f t="shared" si="205"/>
        <v>0</v>
      </c>
      <c r="HK59" s="127">
        <f t="shared" si="206"/>
        <v>0</v>
      </c>
      <c r="HL59" s="127">
        <f t="shared" si="207"/>
        <v>0</v>
      </c>
      <c r="HM59" s="127">
        <f t="shared" si="208"/>
        <v>0</v>
      </c>
      <c r="HN59" s="127">
        <f t="shared" si="209"/>
        <v>0</v>
      </c>
      <c r="HO59" s="127">
        <f t="shared" si="210"/>
        <v>0</v>
      </c>
      <c r="HP59" s="127">
        <f t="shared" si="211"/>
        <v>0</v>
      </c>
      <c r="HQ59" s="127">
        <f t="shared" si="212"/>
        <v>0</v>
      </c>
      <c r="HR59" s="127">
        <f t="shared" si="213"/>
        <v>0</v>
      </c>
      <c r="HS59" s="127">
        <f t="shared" si="214"/>
        <v>0</v>
      </c>
      <c r="HT59" s="127">
        <f t="shared" si="215"/>
        <v>0</v>
      </c>
      <c r="HU59" s="127">
        <f t="shared" si="216"/>
        <v>0</v>
      </c>
      <c r="HV59" s="127">
        <f t="shared" si="217"/>
        <v>0</v>
      </c>
      <c r="HW59" s="127">
        <f t="shared" si="218"/>
        <v>0</v>
      </c>
      <c r="HX59" s="127">
        <f t="shared" si="219"/>
        <v>0</v>
      </c>
      <c r="HY59" s="127">
        <f t="shared" si="220"/>
        <v>0</v>
      </c>
      <c r="HZ59" s="127">
        <f t="shared" si="221"/>
        <v>0</v>
      </c>
      <c r="IA59" s="127">
        <f t="shared" si="222"/>
        <v>0</v>
      </c>
      <c r="IB59" s="127">
        <f t="shared" si="223"/>
        <v>0</v>
      </c>
      <c r="IC59" s="127">
        <f t="shared" si="224"/>
        <v>0</v>
      </c>
      <c r="ID59" s="127">
        <f t="shared" si="225"/>
        <v>0</v>
      </c>
      <c r="IE59" s="127">
        <f t="shared" si="226"/>
        <v>0</v>
      </c>
      <c r="IF59" s="127">
        <f t="shared" si="227"/>
        <v>0</v>
      </c>
      <c r="IG59" s="127">
        <f t="shared" si="228"/>
        <v>0</v>
      </c>
      <c r="IH59" s="127">
        <f t="shared" si="229"/>
        <v>0</v>
      </c>
      <c r="II59" s="127">
        <f t="shared" si="230"/>
        <v>0</v>
      </c>
      <c r="IJ59" s="127">
        <f t="shared" si="231"/>
        <v>0</v>
      </c>
      <c r="IK59" s="127">
        <f t="shared" si="232"/>
        <v>0</v>
      </c>
      <c r="IL59" s="127">
        <f t="shared" si="233"/>
        <v>0</v>
      </c>
      <c r="IM59" s="127">
        <f t="shared" si="234"/>
        <v>0</v>
      </c>
      <c r="IN59" s="127">
        <f t="shared" si="235"/>
        <v>0</v>
      </c>
      <c r="IO59" s="127">
        <f t="shared" si="236"/>
        <v>0</v>
      </c>
      <c r="IP59" s="127">
        <f t="shared" si="237"/>
        <v>0</v>
      </c>
      <c r="IQ59" s="127">
        <f t="shared" si="238"/>
        <v>0</v>
      </c>
      <c r="IR59" s="127">
        <f t="shared" si="239"/>
        <v>0</v>
      </c>
      <c r="IS59" s="127">
        <f t="shared" si="240"/>
        <v>0</v>
      </c>
      <c r="IT59" s="127">
        <f t="shared" si="241"/>
        <v>0</v>
      </c>
      <c r="IU59" s="127">
        <f t="shared" si="242"/>
        <v>0</v>
      </c>
      <c r="IV59" s="1">
        <f>IFERROR(IF($BX59&gt;=1,SUMIFS(ARR!K$8:K$607,ARR!$I$8:$I$607,$BZ59),0),0)</f>
        <v>0</v>
      </c>
      <c r="IW59" s="1">
        <f>IFERROR(IF($BX59&gt;=1,SUMIFS(ARR!L$8:L$607,ARR!$I$8:$I$607,$BZ59),0),0)</f>
        <v>0</v>
      </c>
      <c r="IX59" s="1">
        <f>IFERROR(IF($BX59&gt;=1,SUMIFS(ARR!M$8:M$607,ARR!$I$8:$I$607,$BZ59),0),0)</f>
        <v>0</v>
      </c>
      <c r="IY59" s="1">
        <f>IFERROR(IF($BX59&gt;=1,SUMIFS(ARR!N$8:N$607,ARR!$I$8:$I$607,$BZ59),0),0)</f>
        <v>0</v>
      </c>
      <c r="IZ59" s="1">
        <f t="shared" si="243"/>
        <v>0</v>
      </c>
    </row>
    <row r="60" spans="1:260" ht="18" customHeight="1" x14ac:dyDescent="0.25">
      <c r="A60" s="1">
        <f>IFERROR(IF(BX60&gt;=1,VLOOKUP(EMP!Y58,EMP!$B$2:$E$3,4,0),0),0)</f>
        <v>0</v>
      </c>
      <c r="B60" s="1">
        <f>IFERROR(IF(BX60&gt;=1,VLOOKUP(EMP!Z58,EMP!$D$2:$E$3,2,0),0),0)</f>
        <v>0</v>
      </c>
      <c r="C60" s="1">
        <f>IFERROR(IF(BX60&gt;=1,VLOOKUP(EMP!AC58,EMP!$B$6:$C$17,2,0),0),0)</f>
        <v>0</v>
      </c>
      <c r="D60" s="1">
        <f>IFERROR(IF(BX60&gt;=1,VLOOKUP(EMP!AA58,EMP!$E$6:$M$29,9,0),0),0)</f>
        <v>0</v>
      </c>
      <c r="E60" s="1">
        <f>IFERROR(IF(BX60&gt;=1,(IF(EMP!AE58&gt;=1,VLOOKUP(EMP!AF58,EMP!$B$6:$C$17,2,0),0)),0),0)</f>
        <v>0</v>
      </c>
      <c r="F60" s="1">
        <f>IFERROR(IF(BX60&gt;=1,(IF(EMP!AG58=EMP!$F$3,(IF(EMP!AH58&gt;=1,EMP!AH58,0)),0)),0),0)</f>
        <v>0</v>
      </c>
      <c r="G60" s="1">
        <f>IFERROR(IF(BX60&gt;=1,(IF(EMP!AI58=EMP!$F$3,VLOOKUP(EMP!AJ58,EMP!$B$6:$C$17,2,0),0)),0),0)</f>
        <v>0</v>
      </c>
      <c r="H60" s="1">
        <f>IFERROR(IF(BX60&gt;=1,(IF(EMP!AK58=EMP!$F$3,EMP!#REF!,0)),0),0)</f>
        <v>0</v>
      </c>
      <c r="I60" s="1">
        <f>IFERROR(IF(BX60&gt;=1,(IF(EMP!AM58="YES",1,2)),0),0)</f>
        <v>0</v>
      </c>
      <c r="J60" s="1">
        <f>IFERROR(IF(BX60&gt;=1,(IF(I60=1,31,IF(I60=2,(IF(D60&gt;=5,VLOOKUP(EMP!AL58,EMP!$H$1:$K$5,4,0),IF(D60&gt;=1,31,0))),0))),0),0)</f>
        <v>0</v>
      </c>
      <c r="K60" s="1">
        <f>EMP!AB58</f>
        <v>0</v>
      </c>
      <c r="L60" s="1">
        <f>EMP!AD58</f>
        <v>0</v>
      </c>
      <c r="M60" s="1">
        <f>EMP!AE58</f>
        <v>0</v>
      </c>
      <c r="N60" s="1">
        <f t="shared" si="76"/>
        <v>0</v>
      </c>
      <c r="O60" s="1">
        <f t="shared" si="77"/>
        <v>0</v>
      </c>
      <c r="P60" s="1">
        <f t="shared" si="78"/>
        <v>0</v>
      </c>
      <c r="Q60" s="1">
        <f t="shared" si="79"/>
        <v>0</v>
      </c>
      <c r="R60" s="1">
        <f t="shared" si="80"/>
        <v>0</v>
      </c>
      <c r="S60" s="1">
        <f t="shared" si="81"/>
        <v>0</v>
      </c>
      <c r="T60" s="1">
        <f t="shared" si="82"/>
        <v>0</v>
      </c>
      <c r="U60" s="1">
        <f t="shared" si="83"/>
        <v>0</v>
      </c>
      <c r="V60" s="1">
        <f t="shared" si="84"/>
        <v>0</v>
      </c>
      <c r="W60" s="1">
        <f t="shared" si="85"/>
        <v>0</v>
      </c>
      <c r="X60" s="1">
        <f t="shared" si="86"/>
        <v>0</v>
      </c>
      <c r="Y60" s="1">
        <f t="shared" si="87"/>
        <v>0</v>
      </c>
      <c r="Z60" s="1">
        <f t="shared" si="88"/>
        <v>0</v>
      </c>
      <c r="AA60" s="1">
        <f t="shared" si="89"/>
        <v>0</v>
      </c>
      <c r="AB60" s="1">
        <f t="shared" si="90"/>
        <v>0</v>
      </c>
      <c r="AC60" s="1">
        <f t="shared" si="91"/>
        <v>0</v>
      </c>
      <c r="AD60" s="1">
        <f t="shared" si="92"/>
        <v>0</v>
      </c>
      <c r="AE60" s="1">
        <f t="shared" si="93"/>
        <v>0</v>
      </c>
      <c r="AF60" s="1">
        <f t="shared" si="94"/>
        <v>0</v>
      </c>
      <c r="AG60" s="1">
        <f t="shared" si="95"/>
        <v>0</v>
      </c>
      <c r="AH60" s="1">
        <f t="shared" si="96"/>
        <v>0</v>
      </c>
      <c r="AI60" s="1">
        <f t="shared" si="97"/>
        <v>0</v>
      </c>
      <c r="AJ60" s="1">
        <f t="shared" si="98"/>
        <v>0</v>
      </c>
      <c r="AK60" s="1">
        <f t="shared" si="99"/>
        <v>0</v>
      </c>
      <c r="AL60" s="1">
        <f t="shared" si="100"/>
        <v>0</v>
      </c>
      <c r="AM60" s="1">
        <f t="shared" si="101"/>
        <v>0</v>
      </c>
      <c r="AN60" s="1">
        <f t="shared" si="102"/>
        <v>0</v>
      </c>
      <c r="AO60" s="1">
        <f t="shared" si="103"/>
        <v>0</v>
      </c>
      <c r="AP60" s="1">
        <f t="shared" si="104"/>
        <v>0</v>
      </c>
      <c r="AQ60" s="1">
        <f t="shared" si="105"/>
        <v>0</v>
      </c>
      <c r="AR60" s="1">
        <f t="shared" si="106"/>
        <v>0</v>
      </c>
      <c r="AS60" s="1">
        <f t="shared" si="107"/>
        <v>0</v>
      </c>
      <c r="AT60" s="1">
        <f t="shared" si="108"/>
        <v>0</v>
      </c>
      <c r="AU60" s="1">
        <f t="shared" si="109"/>
        <v>0</v>
      </c>
      <c r="AV60" s="1">
        <f t="shared" si="110"/>
        <v>0</v>
      </c>
      <c r="AW60" s="1">
        <f t="shared" si="111"/>
        <v>0</v>
      </c>
      <c r="AX60" s="1">
        <f>LARGE($O$8:P60,1)</f>
        <v>0</v>
      </c>
      <c r="AY60" s="1">
        <f>LARGE($O$8:Q60,1)</f>
        <v>0</v>
      </c>
      <c r="AZ60" s="1">
        <f>LARGE($O$8:R60,1)</f>
        <v>0</v>
      </c>
      <c r="BA60" s="1">
        <f>LARGE($O$8:S60,1)</f>
        <v>0</v>
      </c>
      <c r="BB60" s="1">
        <f>LARGE($O$8:T60,1)</f>
        <v>0</v>
      </c>
      <c r="BC60" s="1">
        <f>LARGE($O$8:U60,1)</f>
        <v>0</v>
      </c>
      <c r="BD60" s="1">
        <f>LARGE($O$8:V60,1)</f>
        <v>0</v>
      </c>
      <c r="BE60" s="1">
        <f>LARGE($O$8:W60,1)</f>
        <v>0</v>
      </c>
      <c r="BF60" s="1">
        <f>LARGE($O$8:X60,1)</f>
        <v>0</v>
      </c>
      <c r="BG60" s="1">
        <f>LARGE($O$8:Y60,1)</f>
        <v>0</v>
      </c>
      <c r="BH60" s="1">
        <f>IFERROR(IF(BX60&gt;=1,(IF(EMP!AM58="YES",1,2)),0),0)</f>
        <v>0</v>
      </c>
      <c r="BI60" s="1">
        <f>IFERROR(IF(BX60&gt;=1,(IF(BH60=1,1,IF(BH60=2,VLOOKUP(EMP!AL58,EMP!$H$2:$K$4,4,0),0))),0),0)</f>
        <v>0</v>
      </c>
      <c r="BJ60" s="1">
        <f>IFERROR(IF(BX60&gt;=1,VLOOKUP(EMP!AL58,EMP!$H$1:$K$5,2,0),0),0)</f>
        <v>0</v>
      </c>
      <c r="BK60" s="1">
        <f>IFERROR(IF(BX60&gt;=1,VLOOKUP(EMP!AL58,EMP!$H$1:$K$5,3,0),0),0)</f>
        <v>0</v>
      </c>
      <c r="BX60" s="165">
        <f>EMP!O58</f>
        <v>0</v>
      </c>
      <c r="BY60" s="166">
        <f>EMP!P58</f>
        <v>0</v>
      </c>
      <c r="BZ60" s="165">
        <f>EMP!Q58</f>
        <v>0</v>
      </c>
      <c r="CA60" s="185">
        <f t="shared" si="112"/>
        <v>0</v>
      </c>
      <c r="CB60" s="185">
        <f t="shared" si="113"/>
        <v>0</v>
      </c>
      <c r="CC60" s="185">
        <f t="shared" si="114"/>
        <v>0</v>
      </c>
      <c r="CD60" s="185">
        <f t="shared" si="115"/>
        <v>0</v>
      </c>
      <c r="CE60" s="185">
        <f t="shared" si="116"/>
        <v>0</v>
      </c>
      <c r="CF60" s="185">
        <f t="shared" si="117"/>
        <v>0</v>
      </c>
      <c r="CG60" s="185">
        <f t="shared" si="118"/>
        <v>0</v>
      </c>
      <c r="CH60" s="185">
        <f t="shared" si="119"/>
        <v>0</v>
      </c>
      <c r="CI60" s="185">
        <f t="shared" si="120"/>
        <v>0</v>
      </c>
      <c r="CJ60" s="185">
        <f t="shared" si="121"/>
        <v>0</v>
      </c>
      <c r="CK60" s="185">
        <f t="shared" si="122"/>
        <v>0</v>
      </c>
      <c r="CL60" s="185">
        <f t="shared" si="123"/>
        <v>0</v>
      </c>
      <c r="CM60" s="193"/>
      <c r="CN60" s="193"/>
      <c r="CO60" s="193"/>
      <c r="CP60" s="193"/>
      <c r="CQ60" s="193"/>
      <c r="CR60" s="193"/>
      <c r="CS60" s="193"/>
      <c r="CT60" s="193"/>
      <c r="CU60" s="193"/>
      <c r="CV60" s="193"/>
      <c r="CW60" s="193"/>
      <c r="CX60" s="193"/>
      <c r="CY60" s="112">
        <f t="shared" si="124"/>
        <v>0</v>
      </c>
      <c r="CZ60" s="112">
        <f t="shared" si="125"/>
        <v>0</v>
      </c>
      <c r="DA60" s="112">
        <f t="shared" si="126"/>
        <v>0</v>
      </c>
      <c r="DB60" s="112">
        <f t="shared" si="127"/>
        <v>0</v>
      </c>
      <c r="DC60" s="112">
        <f t="shared" si="128"/>
        <v>0</v>
      </c>
      <c r="DD60" s="112">
        <f t="shared" si="129"/>
        <v>0</v>
      </c>
      <c r="DE60" s="112">
        <f t="shared" si="130"/>
        <v>0</v>
      </c>
      <c r="DF60" s="112">
        <f t="shared" si="131"/>
        <v>0</v>
      </c>
      <c r="DG60" s="112">
        <f t="shared" si="132"/>
        <v>0</v>
      </c>
      <c r="DH60" s="112">
        <f t="shared" si="133"/>
        <v>0</v>
      </c>
      <c r="DI60" s="112">
        <f t="shared" si="134"/>
        <v>0</v>
      </c>
      <c r="DJ60" s="112">
        <f t="shared" si="135"/>
        <v>0</v>
      </c>
      <c r="DK60" s="194"/>
      <c r="DL60" s="194"/>
      <c r="DM60" s="194"/>
      <c r="DN60" s="194"/>
      <c r="DO60" s="194"/>
      <c r="DP60" s="194"/>
      <c r="DQ60" s="194"/>
      <c r="DR60" s="194"/>
      <c r="DS60" s="194"/>
      <c r="DT60" s="194"/>
      <c r="DU60" s="194"/>
      <c r="DV60" s="194"/>
      <c r="DW60" s="112">
        <f t="shared" si="136"/>
        <v>0</v>
      </c>
      <c r="DX60" s="112">
        <f t="shared" si="137"/>
        <v>0</v>
      </c>
      <c r="DY60" s="112">
        <f t="shared" si="138"/>
        <v>0</v>
      </c>
      <c r="DZ60" s="112">
        <f t="shared" si="139"/>
        <v>0</v>
      </c>
      <c r="EA60" s="112">
        <f t="shared" si="140"/>
        <v>0</v>
      </c>
      <c r="EB60" s="112">
        <f t="shared" si="141"/>
        <v>0</v>
      </c>
      <c r="EC60" s="112">
        <f t="shared" si="142"/>
        <v>0</v>
      </c>
      <c r="ED60" s="112">
        <f t="shared" si="143"/>
        <v>0</v>
      </c>
      <c r="EE60" s="112">
        <f t="shared" si="144"/>
        <v>0</v>
      </c>
      <c r="EF60" s="112">
        <f t="shared" si="145"/>
        <v>0</v>
      </c>
      <c r="EG60" s="112">
        <f t="shared" si="146"/>
        <v>0</v>
      </c>
      <c r="EH60" s="112">
        <f t="shared" si="147"/>
        <v>0</v>
      </c>
      <c r="EI60" s="195"/>
      <c r="EJ60" s="195"/>
      <c r="EK60" s="195"/>
      <c r="EL60" s="195"/>
      <c r="EM60" s="195"/>
      <c r="EN60" s="195"/>
      <c r="EO60" s="195"/>
      <c r="EP60" s="195"/>
      <c r="EQ60" s="195"/>
      <c r="ER60" s="195"/>
      <c r="ES60" s="195"/>
      <c r="ET60" s="195"/>
      <c r="EU60" s="196"/>
      <c r="EV60" s="196">
        <f t="shared" si="148"/>
        <v>0</v>
      </c>
      <c r="EW60" s="196">
        <f t="shared" si="149"/>
        <v>0</v>
      </c>
      <c r="EX60" s="196">
        <f t="shared" si="150"/>
        <v>0</v>
      </c>
      <c r="EY60" s="196">
        <f t="shared" si="151"/>
        <v>0</v>
      </c>
      <c r="EZ60" s="196">
        <f t="shared" si="152"/>
        <v>0</v>
      </c>
      <c r="FA60" s="196">
        <f t="shared" si="153"/>
        <v>0</v>
      </c>
      <c r="FB60" s="196">
        <f t="shared" si="154"/>
        <v>0</v>
      </c>
      <c r="FC60" s="196">
        <f t="shared" si="155"/>
        <v>0</v>
      </c>
      <c r="FD60" s="196">
        <f t="shared" si="156"/>
        <v>0</v>
      </c>
      <c r="FE60" s="196">
        <f t="shared" si="157"/>
        <v>0</v>
      </c>
      <c r="FF60" s="196">
        <f t="shared" si="158"/>
        <v>0</v>
      </c>
      <c r="FG60" s="197"/>
      <c r="FH60" s="197">
        <f t="shared" si="159"/>
        <v>0</v>
      </c>
      <c r="FI60" s="197">
        <f t="shared" si="160"/>
        <v>0</v>
      </c>
      <c r="FJ60" s="197">
        <f t="shared" si="161"/>
        <v>0</v>
      </c>
      <c r="FK60" s="197">
        <f t="shared" si="162"/>
        <v>0</v>
      </c>
      <c r="FL60" s="197">
        <f t="shared" si="163"/>
        <v>0</v>
      </c>
      <c r="FM60" s="197">
        <f t="shared" si="164"/>
        <v>0</v>
      </c>
      <c r="FN60" s="197">
        <f t="shared" si="165"/>
        <v>0</v>
      </c>
      <c r="FO60" s="197">
        <f t="shared" si="166"/>
        <v>0</v>
      </c>
      <c r="FP60" s="197">
        <f t="shared" si="167"/>
        <v>0</v>
      </c>
      <c r="FQ60" s="197">
        <f t="shared" si="168"/>
        <v>0</v>
      </c>
      <c r="FR60" s="197">
        <f t="shared" si="169"/>
        <v>0</v>
      </c>
      <c r="FS60" s="195"/>
      <c r="FT60" s="195"/>
      <c r="FU60" s="198"/>
      <c r="FV60" s="198"/>
      <c r="FW60" s="199"/>
      <c r="FX60" s="199"/>
      <c r="FY60" s="196"/>
      <c r="FZ60" s="196"/>
      <c r="GA60" s="127">
        <f t="shared" si="170"/>
        <v>0</v>
      </c>
      <c r="GB60" s="127">
        <f t="shared" si="171"/>
        <v>0</v>
      </c>
      <c r="GC60" s="127">
        <f t="shared" si="172"/>
        <v>0</v>
      </c>
      <c r="GD60" s="127">
        <f t="shared" si="173"/>
        <v>0</v>
      </c>
      <c r="GE60" s="127">
        <f t="shared" si="174"/>
        <v>0</v>
      </c>
      <c r="GF60" s="127">
        <f t="shared" si="175"/>
        <v>0</v>
      </c>
      <c r="GG60" s="127">
        <f t="shared" si="176"/>
        <v>0</v>
      </c>
      <c r="GH60" s="127">
        <f t="shared" si="177"/>
        <v>0</v>
      </c>
      <c r="GI60" s="127">
        <f t="shared" si="178"/>
        <v>0</v>
      </c>
      <c r="GJ60" s="127">
        <f t="shared" si="179"/>
        <v>0</v>
      </c>
      <c r="GK60" s="127">
        <f t="shared" si="180"/>
        <v>0</v>
      </c>
      <c r="GL60" s="127">
        <f t="shared" si="181"/>
        <v>0</v>
      </c>
      <c r="GM60" s="127">
        <f t="shared" si="182"/>
        <v>0</v>
      </c>
      <c r="GN60" s="127">
        <f t="shared" si="183"/>
        <v>0</v>
      </c>
      <c r="GO60" s="127">
        <f t="shared" si="184"/>
        <v>0</v>
      </c>
      <c r="GP60" s="127">
        <f t="shared" si="185"/>
        <v>0</v>
      </c>
      <c r="GQ60" s="127">
        <f t="shared" si="186"/>
        <v>0</v>
      </c>
      <c r="GR60" s="127">
        <f t="shared" si="187"/>
        <v>0</v>
      </c>
      <c r="GS60" s="127">
        <f t="shared" si="188"/>
        <v>0</v>
      </c>
      <c r="GT60" s="127">
        <f t="shared" si="189"/>
        <v>0</v>
      </c>
      <c r="GU60" s="127">
        <f t="shared" si="190"/>
        <v>0</v>
      </c>
      <c r="GV60" s="127">
        <f t="shared" si="191"/>
        <v>0</v>
      </c>
      <c r="GW60" s="127">
        <f t="shared" si="192"/>
        <v>0</v>
      </c>
      <c r="GX60" s="127">
        <f t="shared" si="193"/>
        <v>0</v>
      </c>
      <c r="GY60" s="127">
        <f t="shared" si="194"/>
        <v>0</v>
      </c>
      <c r="GZ60" s="127">
        <f t="shared" si="195"/>
        <v>0</v>
      </c>
      <c r="HA60" s="127">
        <f t="shared" si="196"/>
        <v>0</v>
      </c>
      <c r="HB60" s="127">
        <f t="shared" si="197"/>
        <v>0</v>
      </c>
      <c r="HC60" s="127">
        <f t="shared" si="198"/>
        <v>0</v>
      </c>
      <c r="HD60" s="127">
        <f t="shared" si="199"/>
        <v>0</v>
      </c>
      <c r="HE60" s="127">
        <f t="shared" si="200"/>
        <v>0</v>
      </c>
      <c r="HF60" s="127">
        <f t="shared" si="201"/>
        <v>0</v>
      </c>
      <c r="HG60" s="127">
        <f t="shared" si="202"/>
        <v>0</v>
      </c>
      <c r="HH60" s="127">
        <f t="shared" si="203"/>
        <v>0</v>
      </c>
      <c r="HI60" s="127">
        <f t="shared" si="204"/>
        <v>0</v>
      </c>
      <c r="HJ60" s="127">
        <f t="shared" si="205"/>
        <v>0</v>
      </c>
      <c r="HK60" s="127">
        <f t="shared" si="206"/>
        <v>0</v>
      </c>
      <c r="HL60" s="127">
        <f t="shared" si="207"/>
        <v>0</v>
      </c>
      <c r="HM60" s="127">
        <f t="shared" si="208"/>
        <v>0</v>
      </c>
      <c r="HN60" s="127">
        <f t="shared" si="209"/>
        <v>0</v>
      </c>
      <c r="HO60" s="127">
        <f t="shared" si="210"/>
        <v>0</v>
      </c>
      <c r="HP60" s="127">
        <f t="shared" si="211"/>
        <v>0</v>
      </c>
      <c r="HQ60" s="127">
        <f t="shared" si="212"/>
        <v>0</v>
      </c>
      <c r="HR60" s="127">
        <f t="shared" si="213"/>
        <v>0</v>
      </c>
      <c r="HS60" s="127">
        <f t="shared" si="214"/>
        <v>0</v>
      </c>
      <c r="HT60" s="127">
        <f t="shared" si="215"/>
        <v>0</v>
      </c>
      <c r="HU60" s="127">
        <f t="shared" si="216"/>
        <v>0</v>
      </c>
      <c r="HV60" s="127">
        <f t="shared" si="217"/>
        <v>0</v>
      </c>
      <c r="HW60" s="127">
        <f t="shared" si="218"/>
        <v>0</v>
      </c>
      <c r="HX60" s="127">
        <f t="shared" si="219"/>
        <v>0</v>
      </c>
      <c r="HY60" s="127">
        <f t="shared" si="220"/>
        <v>0</v>
      </c>
      <c r="HZ60" s="127">
        <f t="shared" si="221"/>
        <v>0</v>
      </c>
      <c r="IA60" s="127">
        <f t="shared" si="222"/>
        <v>0</v>
      </c>
      <c r="IB60" s="127">
        <f t="shared" si="223"/>
        <v>0</v>
      </c>
      <c r="IC60" s="127">
        <f t="shared" si="224"/>
        <v>0</v>
      </c>
      <c r="ID60" s="127">
        <f t="shared" si="225"/>
        <v>0</v>
      </c>
      <c r="IE60" s="127">
        <f t="shared" si="226"/>
        <v>0</v>
      </c>
      <c r="IF60" s="127">
        <f t="shared" si="227"/>
        <v>0</v>
      </c>
      <c r="IG60" s="127">
        <f t="shared" si="228"/>
        <v>0</v>
      </c>
      <c r="IH60" s="127">
        <f t="shared" si="229"/>
        <v>0</v>
      </c>
      <c r="II60" s="127">
        <f t="shared" si="230"/>
        <v>0</v>
      </c>
      <c r="IJ60" s="127">
        <f t="shared" si="231"/>
        <v>0</v>
      </c>
      <c r="IK60" s="127">
        <f t="shared" si="232"/>
        <v>0</v>
      </c>
      <c r="IL60" s="127">
        <f t="shared" si="233"/>
        <v>0</v>
      </c>
      <c r="IM60" s="127">
        <f t="shared" si="234"/>
        <v>0</v>
      </c>
      <c r="IN60" s="127">
        <f t="shared" si="235"/>
        <v>0</v>
      </c>
      <c r="IO60" s="127">
        <f t="shared" si="236"/>
        <v>0</v>
      </c>
      <c r="IP60" s="127">
        <f t="shared" si="237"/>
        <v>0</v>
      </c>
      <c r="IQ60" s="127">
        <f t="shared" si="238"/>
        <v>0</v>
      </c>
      <c r="IR60" s="127">
        <f t="shared" si="239"/>
        <v>0</v>
      </c>
      <c r="IS60" s="127">
        <f t="shared" si="240"/>
        <v>0</v>
      </c>
      <c r="IT60" s="127">
        <f t="shared" si="241"/>
        <v>0</v>
      </c>
      <c r="IU60" s="127">
        <f t="shared" si="242"/>
        <v>0</v>
      </c>
      <c r="IV60" s="1">
        <f>IFERROR(IF($BX60&gt;=1,SUMIFS(ARR!K$8:K$607,ARR!$I$8:$I$607,$BZ60),0),0)</f>
        <v>0</v>
      </c>
      <c r="IW60" s="1">
        <f>IFERROR(IF($BX60&gt;=1,SUMIFS(ARR!L$8:L$607,ARR!$I$8:$I$607,$BZ60),0),0)</f>
        <v>0</v>
      </c>
      <c r="IX60" s="1">
        <f>IFERROR(IF($BX60&gt;=1,SUMIFS(ARR!M$8:M$607,ARR!$I$8:$I$607,$BZ60),0),0)</f>
        <v>0</v>
      </c>
      <c r="IY60" s="1">
        <f>IFERROR(IF($BX60&gt;=1,SUMIFS(ARR!N$8:N$607,ARR!$I$8:$I$607,$BZ60),0),0)</f>
        <v>0</v>
      </c>
      <c r="IZ60" s="1">
        <f t="shared" si="243"/>
        <v>0</v>
      </c>
    </row>
    <row r="61" spans="1:260" ht="18" customHeight="1" x14ac:dyDescent="0.25">
      <c r="A61" s="1">
        <f>IFERROR(IF(BX61&gt;=1,VLOOKUP(EMP!Y59,EMP!$B$2:$E$3,4,0),0),0)</f>
        <v>0</v>
      </c>
      <c r="B61" s="1">
        <f>IFERROR(IF(BX61&gt;=1,VLOOKUP(EMP!Z59,EMP!$D$2:$E$3,2,0),0),0)</f>
        <v>0</v>
      </c>
      <c r="C61" s="1">
        <f>IFERROR(IF(BX61&gt;=1,VLOOKUP(EMP!AC59,EMP!$B$6:$C$17,2,0),0),0)</f>
        <v>0</v>
      </c>
      <c r="D61" s="1">
        <f>IFERROR(IF(BX61&gt;=1,VLOOKUP(EMP!AA59,EMP!$E$6:$M$29,9,0),0),0)</f>
        <v>0</v>
      </c>
      <c r="E61" s="1">
        <f>IFERROR(IF(BX61&gt;=1,(IF(EMP!AE59&gt;=1,VLOOKUP(EMP!AF59,EMP!$B$6:$C$17,2,0),0)),0),0)</f>
        <v>0</v>
      </c>
      <c r="F61" s="1">
        <f>IFERROR(IF(BX61&gt;=1,(IF(EMP!AG59=EMP!$F$3,(IF(EMP!AH59&gt;=1,EMP!AH59,0)),0)),0),0)</f>
        <v>0</v>
      </c>
      <c r="G61" s="1">
        <f>IFERROR(IF(BX61&gt;=1,(IF(EMP!AI59=EMP!$F$3,VLOOKUP(EMP!AJ59,EMP!$B$6:$C$17,2,0),0)),0),0)</f>
        <v>0</v>
      </c>
      <c r="H61" s="1">
        <f>IFERROR(IF(BX61&gt;=1,(IF(EMP!AK59=EMP!$F$3,EMP!#REF!,0)),0),0)</f>
        <v>0</v>
      </c>
      <c r="I61" s="1">
        <f>IFERROR(IF(BX61&gt;=1,(IF(EMP!AM59="YES",1,2)),0),0)</f>
        <v>0</v>
      </c>
      <c r="J61" s="1">
        <f>IFERROR(IF(BX61&gt;=1,(IF(I61=1,31,IF(I61=2,(IF(D61&gt;=5,VLOOKUP(EMP!AL59,EMP!$H$1:$K$5,4,0),IF(D61&gt;=1,31,0))),0))),0),0)</f>
        <v>0</v>
      </c>
      <c r="K61" s="1">
        <f>EMP!AB59</f>
        <v>0</v>
      </c>
      <c r="L61" s="1">
        <f>EMP!AD59</f>
        <v>0</v>
      </c>
      <c r="M61" s="1">
        <f>EMP!AE59</f>
        <v>0</v>
      </c>
      <c r="N61" s="1">
        <f t="shared" si="76"/>
        <v>0</v>
      </c>
      <c r="O61" s="1">
        <f t="shared" si="77"/>
        <v>0</v>
      </c>
      <c r="P61" s="1">
        <f t="shared" si="78"/>
        <v>0</v>
      </c>
      <c r="Q61" s="1">
        <f t="shared" si="79"/>
        <v>0</v>
      </c>
      <c r="R61" s="1">
        <f t="shared" si="80"/>
        <v>0</v>
      </c>
      <c r="S61" s="1">
        <f t="shared" si="81"/>
        <v>0</v>
      </c>
      <c r="T61" s="1">
        <f t="shared" si="82"/>
        <v>0</v>
      </c>
      <c r="U61" s="1">
        <f t="shared" si="83"/>
        <v>0</v>
      </c>
      <c r="V61" s="1">
        <f t="shared" si="84"/>
        <v>0</v>
      </c>
      <c r="W61" s="1">
        <f t="shared" si="85"/>
        <v>0</v>
      </c>
      <c r="X61" s="1">
        <f t="shared" si="86"/>
        <v>0</v>
      </c>
      <c r="Y61" s="1">
        <f t="shared" si="87"/>
        <v>0</v>
      </c>
      <c r="Z61" s="1">
        <f t="shared" si="88"/>
        <v>0</v>
      </c>
      <c r="AA61" s="1">
        <f t="shared" si="89"/>
        <v>0</v>
      </c>
      <c r="AB61" s="1">
        <f t="shared" si="90"/>
        <v>0</v>
      </c>
      <c r="AC61" s="1">
        <f t="shared" si="91"/>
        <v>0</v>
      </c>
      <c r="AD61" s="1">
        <f t="shared" si="92"/>
        <v>0</v>
      </c>
      <c r="AE61" s="1">
        <f t="shared" si="93"/>
        <v>0</v>
      </c>
      <c r="AF61" s="1">
        <f t="shared" si="94"/>
        <v>0</v>
      </c>
      <c r="AG61" s="1">
        <f t="shared" si="95"/>
        <v>0</v>
      </c>
      <c r="AH61" s="1">
        <f t="shared" si="96"/>
        <v>0</v>
      </c>
      <c r="AI61" s="1">
        <f t="shared" si="97"/>
        <v>0</v>
      </c>
      <c r="AJ61" s="1">
        <f t="shared" si="98"/>
        <v>0</v>
      </c>
      <c r="AK61" s="1">
        <f t="shared" si="99"/>
        <v>0</v>
      </c>
      <c r="AL61" s="1">
        <f t="shared" si="100"/>
        <v>0</v>
      </c>
      <c r="AM61" s="1">
        <f t="shared" si="101"/>
        <v>0</v>
      </c>
      <c r="AN61" s="1">
        <f t="shared" si="102"/>
        <v>0</v>
      </c>
      <c r="AO61" s="1">
        <f t="shared" si="103"/>
        <v>0</v>
      </c>
      <c r="AP61" s="1">
        <f t="shared" si="104"/>
        <v>0</v>
      </c>
      <c r="AQ61" s="1">
        <f t="shared" si="105"/>
        <v>0</v>
      </c>
      <c r="AR61" s="1">
        <f t="shared" si="106"/>
        <v>0</v>
      </c>
      <c r="AS61" s="1">
        <f t="shared" si="107"/>
        <v>0</v>
      </c>
      <c r="AT61" s="1">
        <f t="shared" si="108"/>
        <v>0</v>
      </c>
      <c r="AU61" s="1">
        <f t="shared" si="109"/>
        <v>0</v>
      </c>
      <c r="AV61" s="1">
        <f t="shared" si="110"/>
        <v>0</v>
      </c>
      <c r="AW61" s="1">
        <f t="shared" si="111"/>
        <v>0</v>
      </c>
      <c r="AX61" s="1">
        <f>LARGE($O$8:P61,1)</f>
        <v>0</v>
      </c>
      <c r="AY61" s="1">
        <f>LARGE($O$8:Q61,1)</f>
        <v>0</v>
      </c>
      <c r="AZ61" s="1">
        <f>LARGE($O$8:R61,1)</f>
        <v>0</v>
      </c>
      <c r="BA61" s="1">
        <f>LARGE($O$8:S61,1)</f>
        <v>0</v>
      </c>
      <c r="BB61" s="1">
        <f>LARGE($O$8:T61,1)</f>
        <v>0</v>
      </c>
      <c r="BC61" s="1">
        <f>LARGE($O$8:U61,1)</f>
        <v>0</v>
      </c>
      <c r="BD61" s="1">
        <f>LARGE($O$8:V61,1)</f>
        <v>0</v>
      </c>
      <c r="BE61" s="1">
        <f>LARGE($O$8:W61,1)</f>
        <v>0</v>
      </c>
      <c r="BF61" s="1">
        <f>LARGE($O$8:X61,1)</f>
        <v>0</v>
      </c>
      <c r="BG61" s="1">
        <f>LARGE($O$8:Y61,1)</f>
        <v>0</v>
      </c>
      <c r="BH61" s="1">
        <f>IFERROR(IF(BX61&gt;=1,(IF(EMP!AM59="YES",1,2)),0),0)</f>
        <v>0</v>
      </c>
      <c r="BI61" s="1">
        <f>IFERROR(IF(BX61&gt;=1,(IF(BH61=1,1,IF(BH61=2,VLOOKUP(EMP!AL59,EMP!$H$2:$K$4,4,0),0))),0),0)</f>
        <v>0</v>
      </c>
      <c r="BJ61" s="1">
        <f>IFERROR(IF(BX61&gt;=1,VLOOKUP(EMP!AL59,EMP!$H$1:$K$5,2,0),0),0)</f>
        <v>0</v>
      </c>
      <c r="BK61" s="1">
        <f>IFERROR(IF(BX61&gt;=1,VLOOKUP(EMP!AL59,EMP!$H$1:$K$5,3,0),0),0)</f>
        <v>0</v>
      </c>
      <c r="BX61" s="165">
        <f>EMP!O59</f>
        <v>0</v>
      </c>
      <c r="BY61" s="166">
        <f>EMP!P59</f>
        <v>0</v>
      </c>
      <c r="BZ61" s="165">
        <f>EMP!Q59</f>
        <v>0</v>
      </c>
      <c r="CA61" s="185">
        <f t="shared" si="112"/>
        <v>0</v>
      </c>
      <c r="CB61" s="185">
        <f t="shared" si="113"/>
        <v>0</v>
      </c>
      <c r="CC61" s="185">
        <f t="shared" si="114"/>
        <v>0</v>
      </c>
      <c r="CD61" s="185">
        <f t="shared" si="115"/>
        <v>0</v>
      </c>
      <c r="CE61" s="185">
        <f t="shared" si="116"/>
        <v>0</v>
      </c>
      <c r="CF61" s="185">
        <f t="shared" si="117"/>
        <v>0</v>
      </c>
      <c r="CG61" s="185">
        <f t="shared" si="118"/>
        <v>0</v>
      </c>
      <c r="CH61" s="185">
        <f t="shared" si="119"/>
        <v>0</v>
      </c>
      <c r="CI61" s="185">
        <f t="shared" si="120"/>
        <v>0</v>
      </c>
      <c r="CJ61" s="185">
        <f t="shared" si="121"/>
        <v>0</v>
      </c>
      <c r="CK61" s="185">
        <f t="shared" si="122"/>
        <v>0</v>
      </c>
      <c r="CL61" s="185">
        <f t="shared" si="123"/>
        <v>0</v>
      </c>
      <c r="CM61" s="193"/>
      <c r="CN61" s="193"/>
      <c r="CO61" s="193"/>
      <c r="CP61" s="193"/>
      <c r="CQ61" s="193"/>
      <c r="CR61" s="193"/>
      <c r="CS61" s="193"/>
      <c r="CT61" s="193"/>
      <c r="CU61" s="193"/>
      <c r="CV61" s="193"/>
      <c r="CW61" s="193"/>
      <c r="CX61" s="193"/>
      <c r="CY61" s="112">
        <f t="shared" si="124"/>
        <v>0</v>
      </c>
      <c r="CZ61" s="112">
        <f t="shared" si="125"/>
        <v>0</v>
      </c>
      <c r="DA61" s="112">
        <f t="shared" si="126"/>
        <v>0</v>
      </c>
      <c r="DB61" s="112">
        <f t="shared" si="127"/>
        <v>0</v>
      </c>
      <c r="DC61" s="112">
        <f t="shared" si="128"/>
        <v>0</v>
      </c>
      <c r="DD61" s="112">
        <f t="shared" si="129"/>
        <v>0</v>
      </c>
      <c r="DE61" s="112">
        <f t="shared" si="130"/>
        <v>0</v>
      </c>
      <c r="DF61" s="112">
        <f t="shared" si="131"/>
        <v>0</v>
      </c>
      <c r="DG61" s="112">
        <f t="shared" si="132"/>
        <v>0</v>
      </c>
      <c r="DH61" s="112">
        <f t="shared" si="133"/>
        <v>0</v>
      </c>
      <c r="DI61" s="112">
        <f t="shared" si="134"/>
        <v>0</v>
      </c>
      <c r="DJ61" s="112">
        <f t="shared" si="135"/>
        <v>0</v>
      </c>
      <c r="DK61" s="194"/>
      <c r="DL61" s="194"/>
      <c r="DM61" s="194"/>
      <c r="DN61" s="194"/>
      <c r="DO61" s="194"/>
      <c r="DP61" s="194"/>
      <c r="DQ61" s="194"/>
      <c r="DR61" s="194"/>
      <c r="DS61" s="194"/>
      <c r="DT61" s="194"/>
      <c r="DU61" s="194"/>
      <c r="DV61" s="194"/>
      <c r="DW61" s="112">
        <f t="shared" si="136"/>
        <v>0</v>
      </c>
      <c r="DX61" s="112">
        <f t="shared" si="137"/>
        <v>0</v>
      </c>
      <c r="DY61" s="112">
        <f t="shared" si="138"/>
        <v>0</v>
      </c>
      <c r="DZ61" s="112">
        <f t="shared" si="139"/>
        <v>0</v>
      </c>
      <c r="EA61" s="112">
        <f t="shared" si="140"/>
        <v>0</v>
      </c>
      <c r="EB61" s="112">
        <f t="shared" si="141"/>
        <v>0</v>
      </c>
      <c r="EC61" s="112">
        <f t="shared" si="142"/>
        <v>0</v>
      </c>
      <c r="ED61" s="112">
        <f t="shared" si="143"/>
        <v>0</v>
      </c>
      <c r="EE61" s="112">
        <f t="shared" si="144"/>
        <v>0</v>
      </c>
      <c r="EF61" s="112">
        <f t="shared" si="145"/>
        <v>0</v>
      </c>
      <c r="EG61" s="112">
        <f t="shared" si="146"/>
        <v>0</v>
      </c>
      <c r="EH61" s="112">
        <f t="shared" si="147"/>
        <v>0</v>
      </c>
      <c r="EI61" s="195"/>
      <c r="EJ61" s="195"/>
      <c r="EK61" s="195"/>
      <c r="EL61" s="195"/>
      <c r="EM61" s="195"/>
      <c r="EN61" s="195"/>
      <c r="EO61" s="195"/>
      <c r="EP61" s="195"/>
      <c r="EQ61" s="195"/>
      <c r="ER61" s="195"/>
      <c r="ES61" s="195"/>
      <c r="ET61" s="195"/>
      <c r="EU61" s="196"/>
      <c r="EV61" s="196">
        <f t="shared" si="148"/>
        <v>0</v>
      </c>
      <c r="EW61" s="196">
        <f t="shared" si="149"/>
        <v>0</v>
      </c>
      <c r="EX61" s="196">
        <f t="shared" si="150"/>
        <v>0</v>
      </c>
      <c r="EY61" s="196">
        <f t="shared" si="151"/>
        <v>0</v>
      </c>
      <c r="EZ61" s="196">
        <f t="shared" si="152"/>
        <v>0</v>
      </c>
      <c r="FA61" s="196">
        <f t="shared" si="153"/>
        <v>0</v>
      </c>
      <c r="FB61" s="196">
        <f t="shared" si="154"/>
        <v>0</v>
      </c>
      <c r="FC61" s="196">
        <f t="shared" si="155"/>
        <v>0</v>
      </c>
      <c r="FD61" s="196">
        <f t="shared" si="156"/>
        <v>0</v>
      </c>
      <c r="FE61" s="196">
        <f t="shared" si="157"/>
        <v>0</v>
      </c>
      <c r="FF61" s="196">
        <f t="shared" si="158"/>
        <v>0</v>
      </c>
      <c r="FG61" s="197"/>
      <c r="FH61" s="197">
        <f t="shared" si="159"/>
        <v>0</v>
      </c>
      <c r="FI61" s="197">
        <f t="shared" si="160"/>
        <v>0</v>
      </c>
      <c r="FJ61" s="197">
        <f t="shared" si="161"/>
        <v>0</v>
      </c>
      <c r="FK61" s="197">
        <f t="shared" si="162"/>
        <v>0</v>
      </c>
      <c r="FL61" s="197">
        <f t="shared" si="163"/>
        <v>0</v>
      </c>
      <c r="FM61" s="197">
        <f t="shared" si="164"/>
        <v>0</v>
      </c>
      <c r="FN61" s="197">
        <f t="shared" si="165"/>
        <v>0</v>
      </c>
      <c r="FO61" s="197">
        <f t="shared" si="166"/>
        <v>0</v>
      </c>
      <c r="FP61" s="197">
        <f t="shared" si="167"/>
        <v>0</v>
      </c>
      <c r="FQ61" s="197">
        <f t="shared" si="168"/>
        <v>0</v>
      </c>
      <c r="FR61" s="197">
        <f t="shared" si="169"/>
        <v>0</v>
      </c>
      <c r="FS61" s="195"/>
      <c r="FT61" s="195"/>
      <c r="FU61" s="198"/>
      <c r="FV61" s="198"/>
      <c r="FW61" s="199"/>
      <c r="FX61" s="199"/>
      <c r="FY61" s="196"/>
      <c r="FZ61" s="196"/>
      <c r="GA61" s="127">
        <f t="shared" si="170"/>
        <v>0</v>
      </c>
      <c r="GB61" s="127">
        <f t="shared" si="171"/>
        <v>0</v>
      </c>
      <c r="GC61" s="127">
        <f t="shared" si="172"/>
        <v>0</v>
      </c>
      <c r="GD61" s="127">
        <f t="shared" si="173"/>
        <v>0</v>
      </c>
      <c r="GE61" s="127">
        <f t="shared" si="174"/>
        <v>0</v>
      </c>
      <c r="GF61" s="127">
        <f t="shared" si="175"/>
        <v>0</v>
      </c>
      <c r="GG61" s="127">
        <f t="shared" si="176"/>
        <v>0</v>
      </c>
      <c r="GH61" s="127">
        <f t="shared" si="177"/>
        <v>0</v>
      </c>
      <c r="GI61" s="127">
        <f t="shared" si="178"/>
        <v>0</v>
      </c>
      <c r="GJ61" s="127">
        <f t="shared" si="179"/>
        <v>0</v>
      </c>
      <c r="GK61" s="127">
        <f t="shared" si="180"/>
        <v>0</v>
      </c>
      <c r="GL61" s="127">
        <f t="shared" si="181"/>
        <v>0</v>
      </c>
      <c r="GM61" s="127">
        <f t="shared" si="182"/>
        <v>0</v>
      </c>
      <c r="GN61" s="127">
        <f t="shared" si="183"/>
        <v>0</v>
      </c>
      <c r="GO61" s="127">
        <f t="shared" si="184"/>
        <v>0</v>
      </c>
      <c r="GP61" s="127">
        <f t="shared" si="185"/>
        <v>0</v>
      </c>
      <c r="GQ61" s="127">
        <f t="shared" si="186"/>
        <v>0</v>
      </c>
      <c r="GR61" s="127">
        <f t="shared" si="187"/>
        <v>0</v>
      </c>
      <c r="GS61" s="127">
        <f t="shared" si="188"/>
        <v>0</v>
      </c>
      <c r="GT61" s="127">
        <f t="shared" si="189"/>
        <v>0</v>
      </c>
      <c r="GU61" s="127">
        <f t="shared" si="190"/>
        <v>0</v>
      </c>
      <c r="GV61" s="127">
        <f t="shared" si="191"/>
        <v>0</v>
      </c>
      <c r="GW61" s="127">
        <f t="shared" si="192"/>
        <v>0</v>
      </c>
      <c r="GX61" s="127">
        <f t="shared" si="193"/>
        <v>0</v>
      </c>
      <c r="GY61" s="127">
        <f t="shared" si="194"/>
        <v>0</v>
      </c>
      <c r="GZ61" s="127">
        <f t="shared" si="195"/>
        <v>0</v>
      </c>
      <c r="HA61" s="127">
        <f t="shared" si="196"/>
        <v>0</v>
      </c>
      <c r="HB61" s="127">
        <f t="shared" si="197"/>
        <v>0</v>
      </c>
      <c r="HC61" s="127">
        <f t="shared" si="198"/>
        <v>0</v>
      </c>
      <c r="HD61" s="127">
        <f t="shared" si="199"/>
        <v>0</v>
      </c>
      <c r="HE61" s="127">
        <f t="shared" si="200"/>
        <v>0</v>
      </c>
      <c r="HF61" s="127">
        <f t="shared" si="201"/>
        <v>0</v>
      </c>
      <c r="HG61" s="127">
        <f t="shared" si="202"/>
        <v>0</v>
      </c>
      <c r="HH61" s="127">
        <f t="shared" si="203"/>
        <v>0</v>
      </c>
      <c r="HI61" s="127">
        <f t="shared" si="204"/>
        <v>0</v>
      </c>
      <c r="HJ61" s="127">
        <f t="shared" si="205"/>
        <v>0</v>
      </c>
      <c r="HK61" s="127">
        <f t="shared" si="206"/>
        <v>0</v>
      </c>
      <c r="HL61" s="127">
        <f t="shared" si="207"/>
        <v>0</v>
      </c>
      <c r="HM61" s="127">
        <f t="shared" si="208"/>
        <v>0</v>
      </c>
      <c r="HN61" s="127">
        <f t="shared" si="209"/>
        <v>0</v>
      </c>
      <c r="HO61" s="127">
        <f t="shared" si="210"/>
        <v>0</v>
      </c>
      <c r="HP61" s="127">
        <f t="shared" si="211"/>
        <v>0</v>
      </c>
      <c r="HQ61" s="127">
        <f t="shared" si="212"/>
        <v>0</v>
      </c>
      <c r="HR61" s="127">
        <f t="shared" si="213"/>
        <v>0</v>
      </c>
      <c r="HS61" s="127">
        <f t="shared" si="214"/>
        <v>0</v>
      </c>
      <c r="HT61" s="127">
        <f t="shared" si="215"/>
        <v>0</v>
      </c>
      <c r="HU61" s="127">
        <f t="shared" si="216"/>
        <v>0</v>
      </c>
      <c r="HV61" s="127">
        <f t="shared" si="217"/>
        <v>0</v>
      </c>
      <c r="HW61" s="127">
        <f t="shared" si="218"/>
        <v>0</v>
      </c>
      <c r="HX61" s="127">
        <f t="shared" si="219"/>
        <v>0</v>
      </c>
      <c r="HY61" s="127">
        <f t="shared" si="220"/>
        <v>0</v>
      </c>
      <c r="HZ61" s="127">
        <f t="shared" si="221"/>
        <v>0</v>
      </c>
      <c r="IA61" s="127">
        <f t="shared" si="222"/>
        <v>0</v>
      </c>
      <c r="IB61" s="127">
        <f t="shared" si="223"/>
        <v>0</v>
      </c>
      <c r="IC61" s="127">
        <f t="shared" si="224"/>
        <v>0</v>
      </c>
      <c r="ID61" s="127">
        <f t="shared" si="225"/>
        <v>0</v>
      </c>
      <c r="IE61" s="127">
        <f t="shared" si="226"/>
        <v>0</v>
      </c>
      <c r="IF61" s="127">
        <f t="shared" si="227"/>
        <v>0</v>
      </c>
      <c r="IG61" s="127">
        <f t="shared" si="228"/>
        <v>0</v>
      </c>
      <c r="IH61" s="127">
        <f t="shared" si="229"/>
        <v>0</v>
      </c>
      <c r="II61" s="127">
        <f t="shared" si="230"/>
        <v>0</v>
      </c>
      <c r="IJ61" s="127">
        <f t="shared" si="231"/>
        <v>0</v>
      </c>
      <c r="IK61" s="127">
        <f t="shared" si="232"/>
        <v>0</v>
      </c>
      <c r="IL61" s="127">
        <f t="shared" si="233"/>
        <v>0</v>
      </c>
      <c r="IM61" s="127">
        <f t="shared" si="234"/>
        <v>0</v>
      </c>
      <c r="IN61" s="127">
        <f t="shared" si="235"/>
        <v>0</v>
      </c>
      <c r="IO61" s="127">
        <f t="shared" si="236"/>
        <v>0</v>
      </c>
      <c r="IP61" s="127">
        <f t="shared" si="237"/>
        <v>0</v>
      </c>
      <c r="IQ61" s="127">
        <f t="shared" si="238"/>
        <v>0</v>
      </c>
      <c r="IR61" s="127">
        <f t="shared" si="239"/>
        <v>0</v>
      </c>
      <c r="IS61" s="127">
        <f t="shared" si="240"/>
        <v>0</v>
      </c>
      <c r="IT61" s="127">
        <f t="shared" si="241"/>
        <v>0</v>
      </c>
      <c r="IU61" s="127">
        <f t="shared" si="242"/>
        <v>0</v>
      </c>
      <c r="IV61" s="1">
        <f>IFERROR(IF($BX61&gt;=1,SUMIFS(ARR!K$8:K$607,ARR!$I$8:$I$607,$BZ61),0),0)</f>
        <v>0</v>
      </c>
      <c r="IW61" s="1">
        <f>IFERROR(IF($BX61&gt;=1,SUMIFS(ARR!L$8:L$607,ARR!$I$8:$I$607,$BZ61),0),0)</f>
        <v>0</v>
      </c>
      <c r="IX61" s="1">
        <f>IFERROR(IF($BX61&gt;=1,SUMIFS(ARR!M$8:M$607,ARR!$I$8:$I$607,$BZ61),0),0)</f>
        <v>0</v>
      </c>
      <c r="IY61" s="1">
        <f>IFERROR(IF($BX61&gt;=1,SUMIFS(ARR!N$8:N$607,ARR!$I$8:$I$607,$BZ61),0),0)</f>
        <v>0</v>
      </c>
      <c r="IZ61" s="1">
        <f t="shared" si="243"/>
        <v>0</v>
      </c>
    </row>
    <row r="62" spans="1:260" ht="18" customHeight="1" x14ac:dyDescent="0.25">
      <c r="A62" s="1">
        <f>IFERROR(IF(BX62&gt;=1,VLOOKUP(EMP!Y60,EMP!$B$2:$E$3,4,0),0),0)</f>
        <v>0</v>
      </c>
      <c r="B62" s="1">
        <f>IFERROR(IF(BX62&gt;=1,VLOOKUP(EMP!Z60,EMP!$D$2:$E$3,2,0),0),0)</f>
        <v>0</v>
      </c>
      <c r="C62" s="1">
        <f>IFERROR(IF(BX62&gt;=1,VLOOKUP(EMP!AC60,EMP!$B$6:$C$17,2,0),0),0)</f>
        <v>0</v>
      </c>
      <c r="D62" s="1">
        <f>IFERROR(IF(BX62&gt;=1,VLOOKUP(EMP!AA60,EMP!$E$6:$M$29,9,0),0),0)</f>
        <v>0</v>
      </c>
      <c r="E62" s="1">
        <f>IFERROR(IF(BX62&gt;=1,(IF(EMP!AE60&gt;=1,VLOOKUP(EMP!AF60,EMP!$B$6:$C$17,2,0),0)),0),0)</f>
        <v>0</v>
      </c>
      <c r="F62" s="1">
        <f>IFERROR(IF(BX62&gt;=1,(IF(EMP!AG60=EMP!$F$3,(IF(EMP!AH60&gt;=1,EMP!AH60,0)),0)),0),0)</f>
        <v>0</v>
      </c>
      <c r="G62" s="1">
        <f>IFERROR(IF(BX62&gt;=1,(IF(EMP!AI60=EMP!$F$3,VLOOKUP(EMP!AJ60,EMP!$B$6:$C$17,2,0),0)),0),0)</f>
        <v>0</v>
      </c>
      <c r="H62" s="1">
        <f>IFERROR(IF(BX62&gt;=1,(IF(EMP!AK60=EMP!$F$3,EMP!#REF!,0)),0),0)</f>
        <v>0</v>
      </c>
      <c r="I62" s="1">
        <f>IFERROR(IF(BX62&gt;=1,(IF(EMP!AM60="YES",1,2)),0),0)</f>
        <v>0</v>
      </c>
      <c r="J62" s="1">
        <f>IFERROR(IF(BX62&gt;=1,(IF(I62=1,31,IF(I62=2,(IF(D62&gt;=5,VLOOKUP(EMP!AL60,EMP!$H$1:$K$5,4,0),IF(D62&gt;=1,31,0))),0))),0),0)</f>
        <v>0</v>
      </c>
      <c r="K62" s="1">
        <f>EMP!AB60</f>
        <v>0</v>
      </c>
      <c r="L62" s="1">
        <f>EMP!AD60</f>
        <v>0</v>
      </c>
      <c r="M62" s="1">
        <f>EMP!AE60</f>
        <v>0</v>
      </c>
      <c r="N62" s="1">
        <f t="shared" si="76"/>
        <v>0</v>
      </c>
      <c r="O62" s="1">
        <f t="shared" si="77"/>
        <v>0</v>
      </c>
      <c r="P62" s="1">
        <f t="shared" si="78"/>
        <v>0</v>
      </c>
      <c r="Q62" s="1">
        <f t="shared" si="79"/>
        <v>0</v>
      </c>
      <c r="R62" s="1">
        <f t="shared" si="80"/>
        <v>0</v>
      </c>
      <c r="S62" s="1">
        <f t="shared" si="81"/>
        <v>0</v>
      </c>
      <c r="T62" s="1">
        <f t="shared" si="82"/>
        <v>0</v>
      </c>
      <c r="U62" s="1">
        <f t="shared" si="83"/>
        <v>0</v>
      </c>
      <c r="V62" s="1">
        <f t="shared" si="84"/>
        <v>0</v>
      </c>
      <c r="W62" s="1">
        <f t="shared" si="85"/>
        <v>0</v>
      </c>
      <c r="X62" s="1">
        <f t="shared" si="86"/>
        <v>0</v>
      </c>
      <c r="Y62" s="1">
        <f t="shared" si="87"/>
        <v>0</v>
      </c>
      <c r="Z62" s="1">
        <f t="shared" si="88"/>
        <v>0</v>
      </c>
      <c r="AA62" s="1">
        <f t="shared" si="89"/>
        <v>0</v>
      </c>
      <c r="AB62" s="1">
        <f t="shared" si="90"/>
        <v>0</v>
      </c>
      <c r="AC62" s="1">
        <f t="shared" si="91"/>
        <v>0</v>
      </c>
      <c r="AD62" s="1">
        <f t="shared" si="92"/>
        <v>0</v>
      </c>
      <c r="AE62" s="1">
        <f t="shared" si="93"/>
        <v>0</v>
      </c>
      <c r="AF62" s="1">
        <f t="shared" si="94"/>
        <v>0</v>
      </c>
      <c r="AG62" s="1">
        <f t="shared" si="95"/>
        <v>0</v>
      </c>
      <c r="AH62" s="1">
        <f t="shared" si="96"/>
        <v>0</v>
      </c>
      <c r="AI62" s="1">
        <f t="shared" si="97"/>
        <v>0</v>
      </c>
      <c r="AJ62" s="1">
        <f t="shared" si="98"/>
        <v>0</v>
      </c>
      <c r="AK62" s="1">
        <f t="shared" si="99"/>
        <v>0</v>
      </c>
      <c r="AL62" s="1">
        <f t="shared" si="100"/>
        <v>0</v>
      </c>
      <c r="AM62" s="1">
        <f t="shared" si="101"/>
        <v>0</v>
      </c>
      <c r="AN62" s="1">
        <f t="shared" si="102"/>
        <v>0</v>
      </c>
      <c r="AO62" s="1">
        <f t="shared" si="103"/>
        <v>0</v>
      </c>
      <c r="AP62" s="1">
        <f t="shared" si="104"/>
        <v>0</v>
      </c>
      <c r="AQ62" s="1">
        <f t="shared" si="105"/>
        <v>0</v>
      </c>
      <c r="AR62" s="1">
        <f t="shared" si="106"/>
        <v>0</v>
      </c>
      <c r="AS62" s="1">
        <f t="shared" si="107"/>
        <v>0</v>
      </c>
      <c r="AT62" s="1">
        <f t="shared" si="108"/>
        <v>0</v>
      </c>
      <c r="AU62" s="1">
        <f t="shared" si="109"/>
        <v>0</v>
      </c>
      <c r="AV62" s="1">
        <f t="shared" si="110"/>
        <v>0</v>
      </c>
      <c r="AW62" s="1">
        <f t="shared" si="111"/>
        <v>0</v>
      </c>
      <c r="AX62" s="1">
        <f>LARGE($O$8:P62,1)</f>
        <v>0</v>
      </c>
      <c r="AY62" s="1">
        <f>LARGE($O$8:Q62,1)</f>
        <v>0</v>
      </c>
      <c r="AZ62" s="1">
        <f>LARGE($O$8:R62,1)</f>
        <v>0</v>
      </c>
      <c r="BA62" s="1">
        <f>LARGE($O$8:S62,1)</f>
        <v>0</v>
      </c>
      <c r="BB62" s="1">
        <f>LARGE($O$8:T62,1)</f>
        <v>0</v>
      </c>
      <c r="BC62" s="1">
        <f>LARGE($O$8:U62,1)</f>
        <v>0</v>
      </c>
      <c r="BD62" s="1">
        <f>LARGE($O$8:V62,1)</f>
        <v>0</v>
      </c>
      <c r="BE62" s="1">
        <f>LARGE($O$8:W62,1)</f>
        <v>0</v>
      </c>
      <c r="BF62" s="1">
        <f>LARGE($O$8:X62,1)</f>
        <v>0</v>
      </c>
      <c r="BG62" s="1">
        <f>LARGE($O$8:Y62,1)</f>
        <v>0</v>
      </c>
      <c r="BH62" s="1">
        <f>IFERROR(IF(BX62&gt;=1,(IF(EMP!AM60="YES",1,2)),0),0)</f>
        <v>0</v>
      </c>
      <c r="BI62" s="1">
        <f>IFERROR(IF(BX62&gt;=1,(IF(BH62=1,1,IF(BH62=2,VLOOKUP(EMP!AL60,EMP!$H$2:$K$4,4,0),0))),0),0)</f>
        <v>0</v>
      </c>
      <c r="BJ62" s="1">
        <f>IFERROR(IF(BX62&gt;=1,VLOOKUP(EMP!AL60,EMP!$H$1:$K$5,2,0),0),0)</f>
        <v>0</v>
      </c>
      <c r="BK62" s="1">
        <f>IFERROR(IF(BX62&gt;=1,VLOOKUP(EMP!AL60,EMP!$H$1:$K$5,3,0),0),0)</f>
        <v>0</v>
      </c>
      <c r="BX62" s="165">
        <f>EMP!O60</f>
        <v>0</v>
      </c>
      <c r="BY62" s="166">
        <f>EMP!P60</f>
        <v>0</v>
      </c>
      <c r="BZ62" s="165">
        <f>EMP!Q60</f>
        <v>0</v>
      </c>
      <c r="CA62" s="185">
        <f t="shared" si="112"/>
        <v>0</v>
      </c>
      <c r="CB62" s="185">
        <f t="shared" si="113"/>
        <v>0</v>
      </c>
      <c r="CC62" s="185">
        <f t="shared" si="114"/>
        <v>0</v>
      </c>
      <c r="CD62" s="185">
        <f t="shared" si="115"/>
        <v>0</v>
      </c>
      <c r="CE62" s="185">
        <f t="shared" si="116"/>
        <v>0</v>
      </c>
      <c r="CF62" s="185">
        <f t="shared" si="117"/>
        <v>0</v>
      </c>
      <c r="CG62" s="185">
        <f t="shared" si="118"/>
        <v>0</v>
      </c>
      <c r="CH62" s="185">
        <f t="shared" si="119"/>
        <v>0</v>
      </c>
      <c r="CI62" s="185">
        <f t="shared" si="120"/>
        <v>0</v>
      </c>
      <c r="CJ62" s="185">
        <f t="shared" si="121"/>
        <v>0</v>
      </c>
      <c r="CK62" s="185">
        <f t="shared" si="122"/>
        <v>0</v>
      </c>
      <c r="CL62" s="185">
        <f t="shared" si="123"/>
        <v>0</v>
      </c>
      <c r="CM62" s="193"/>
      <c r="CN62" s="193"/>
      <c r="CO62" s="193"/>
      <c r="CP62" s="193"/>
      <c r="CQ62" s="193"/>
      <c r="CR62" s="193"/>
      <c r="CS62" s="193"/>
      <c r="CT62" s="193"/>
      <c r="CU62" s="193"/>
      <c r="CV62" s="193"/>
      <c r="CW62" s="193"/>
      <c r="CX62" s="193"/>
      <c r="CY62" s="112">
        <f t="shared" si="124"/>
        <v>0</v>
      </c>
      <c r="CZ62" s="112">
        <f t="shared" si="125"/>
        <v>0</v>
      </c>
      <c r="DA62" s="112">
        <f t="shared" si="126"/>
        <v>0</v>
      </c>
      <c r="DB62" s="112">
        <f t="shared" si="127"/>
        <v>0</v>
      </c>
      <c r="DC62" s="112">
        <f t="shared" si="128"/>
        <v>0</v>
      </c>
      <c r="DD62" s="112">
        <f t="shared" si="129"/>
        <v>0</v>
      </c>
      <c r="DE62" s="112">
        <f t="shared" si="130"/>
        <v>0</v>
      </c>
      <c r="DF62" s="112">
        <f t="shared" si="131"/>
        <v>0</v>
      </c>
      <c r="DG62" s="112">
        <f t="shared" si="132"/>
        <v>0</v>
      </c>
      <c r="DH62" s="112">
        <f t="shared" si="133"/>
        <v>0</v>
      </c>
      <c r="DI62" s="112">
        <f t="shared" si="134"/>
        <v>0</v>
      </c>
      <c r="DJ62" s="112">
        <f t="shared" si="135"/>
        <v>0</v>
      </c>
      <c r="DK62" s="194"/>
      <c r="DL62" s="194"/>
      <c r="DM62" s="194"/>
      <c r="DN62" s="194"/>
      <c r="DO62" s="194"/>
      <c r="DP62" s="194"/>
      <c r="DQ62" s="194"/>
      <c r="DR62" s="194"/>
      <c r="DS62" s="194"/>
      <c r="DT62" s="194"/>
      <c r="DU62" s="194"/>
      <c r="DV62" s="194"/>
      <c r="DW62" s="112">
        <f t="shared" si="136"/>
        <v>0</v>
      </c>
      <c r="DX62" s="112">
        <f t="shared" si="137"/>
        <v>0</v>
      </c>
      <c r="DY62" s="112">
        <f t="shared" si="138"/>
        <v>0</v>
      </c>
      <c r="DZ62" s="112">
        <f t="shared" si="139"/>
        <v>0</v>
      </c>
      <c r="EA62" s="112">
        <f t="shared" si="140"/>
        <v>0</v>
      </c>
      <c r="EB62" s="112">
        <f t="shared" si="141"/>
        <v>0</v>
      </c>
      <c r="EC62" s="112">
        <f t="shared" si="142"/>
        <v>0</v>
      </c>
      <c r="ED62" s="112">
        <f t="shared" si="143"/>
        <v>0</v>
      </c>
      <c r="EE62" s="112">
        <f t="shared" si="144"/>
        <v>0</v>
      </c>
      <c r="EF62" s="112">
        <f t="shared" si="145"/>
        <v>0</v>
      </c>
      <c r="EG62" s="112">
        <f t="shared" si="146"/>
        <v>0</v>
      </c>
      <c r="EH62" s="112">
        <f t="shared" si="147"/>
        <v>0</v>
      </c>
      <c r="EI62" s="195"/>
      <c r="EJ62" s="195"/>
      <c r="EK62" s="195"/>
      <c r="EL62" s="195"/>
      <c r="EM62" s="195"/>
      <c r="EN62" s="195"/>
      <c r="EO62" s="195"/>
      <c r="EP62" s="195"/>
      <c r="EQ62" s="195"/>
      <c r="ER62" s="195"/>
      <c r="ES62" s="195"/>
      <c r="ET62" s="195"/>
      <c r="EU62" s="196"/>
      <c r="EV62" s="196">
        <f t="shared" si="148"/>
        <v>0</v>
      </c>
      <c r="EW62" s="196">
        <f t="shared" si="149"/>
        <v>0</v>
      </c>
      <c r="EX62" s="196">
        <f t="shared" si="150"/>
        <v>0</v>
      </c>
      <c r="EY62" s="196">
        <f t="shared" si="151"/>
        <v>0</v>
      </c>
      <c r="EZ62" s="196">
        <f t="shared" si="152"/>
        <v>0</v>
      </c>
      <c r="FA62" s="196">
        <f t="shared" si="153"/>
        <v>0</v>
      </c>
      <c r="FB62" s="196">
        <f t="shared" si="154"/>
        <v>0</v>
      </c>
      <c r="FC62" s="196">
        <f t="shared" si="155"/>
        <v>0</v>
      </c>
      <c r="FD62" s="196">
        <f t="shared" si="156"/>
        <v>0</v>
      </c>
      <c r="FE62" s="196">
        <f t="shared" si="157"/>
        <v>0</v>
      </c>
      <c r="FF62" s="196">
        <f t="shared" si="158"/>
        <v>0</v>
      </c>
      <c r="FG62" s="197"/>
      <c r="FH62" s="197">
        <f t="shared" si="159"/>
        <v>0</v>
      </c>
      <c r="FI62" s="197">
        <f t="shared" si="160"/>
        <v>0</v>
      </c>
      <c r="FJ62" s="197">
        <f t="shared" si="161"/>
        <v>0</v>
      </c>
      <c r="FK62" s="197">
        <f t="shared" si="162"/>
        <v>0</v>
      </c>
      <c r="FL62" s="197">
        <f t="shared" si="163"/>
        <v>0</v>
      </c>
      <c r="FM62" s="197">
        <f t="shared" si="164"/>
        <v>0</v>
      </c>
      <c r="FN62" s="197">
        <f t="shared" si="165"/>
        <v>0</v>
      </c>
      <c r="FO62" s="197">
        <f t="shared" si="166"/>
        <v>0</v>
      </c>
      <c r="FP62" s="197">
        <f t="shared" si="167"/>
        <v>0</v>
      </c>
      <c r="FQ62" s="197">
        <f t="shared" si="168"/>
        <v>0</v>
      </c>
      <c r="FR62" s="197">
        <f t="shared" si="169"/>
        <v>0</v>
      </c>
      <c r="FS62" s="195"/>
      <c r="FT62" s="195"/>
      <c r="FU62" s="198"/>
      <c r="FV62" s="198"/>
      <c r="FW62" s="199"/>
      <c r="FX62" s="199"/>
      <c r="FY62" s="196"/>
      <c r="FZ62" s="196"/>
      <c r="GA62" s="127">
        <f t="shared" si="170"/>
        <v>0</v>
      </c>
      <c r="GB62" s="127">
        <f t="shared" si="171"/>
        <v>0</v>
      </c>
      <c r="GC62" s="127">
        <f t="shared" si="172"/>
        <v>0</v>
      </c>
      <c r="GD62" s="127">
        <f t="shared" si="173"/>
        <v>0</v>
      </c>
      <c r="GE62" s="127">
        <f t="shared" si="174"/>
        <v>0</v>
      </c>
      <c r="GF62" s="127">
        <f t="shared" si="175"/>
        <v>0</v>
      </c>
      <c r="GG62" s="127">
        <f t="shared" si="176"/>
        <v>0</v>
      </c>
      <c r="GH62" s="127">
        <f t="shared" si="177"/>
        <v>0</v>
      </c>
      <c r="GI62" s="127">
        <f t="shared" si="178"/>
        <v>0</v>
      </c>
      <c r="GJ62" s="127">
        <f t="shared" si="179"/>
        <v>0</v>
      </c>
      <c r="GK62" s="127">
        <f t="shared" si="180"/>
        <v>0</v>
      </c>
      <c r="GL62" s="127">
        <f t="shared" si="181"/>
        <v>0</v>
      </c>
      <c r="GM62" s="127">
        <f t="shared" si="182"/>
        <v>0</v>
      </c>
      <c r="GN62" s="127">
        <f t="shared" si="183"/>
        <v>0</v>
      </c>
      <c r="GO62" s="127">
        <f t="shared" si="184"/>
        <v>0</v>
      </c>
      <c r="GP62" s="127">
        <f t="shared" si="185"/>
        <v>0</v>
      </c>
      <c r="GQ62" s="127">
        <f t="shared" si="186"/>
        <v>0</v>
      </c>
      <c r="GR62" s="127">
        <f t="shared" si="187"/>
        <v>0</v>
      </c>
      <c r="GS62" s="127">
        <f t="shared" si="188"/>
        <v>0</v>
      </c>
      <c r="GT62" s="127">
        <f t="shared" si="189"/>
        <v>0</v>
      </c>
      <c r="GU62" s="127">
        <f t="shared" si="190"/>
        <v>0</v>
      </c>
      <c r="GV62" s="127">
        <f t="shared" si="191"/>
        <v>0</v>
      </c>
      <c r="GW62" s="127">
        <f t="shared" si="192"/>
        <v>0</v>
      </c>
      <c r="GX62" s="127">
        <f t="shared" si="193"/>
        <v>0</v>
      </c>
      <c r="GY62" s="127">
        <f t="shared" si="194"/>
        <v>0</v>
      </c>
      <c r="GZ62" s="127">
        <f t="shared" si="195"/>
        <v>0</v>
      </c>
      <c r="HA62" s="127">
        <f t="shared" si="196"/>
        <v>0</v>
      </c>
      <c r="HB62" s="127">
        <f t="shared" si="197"/>
        <v>0</v>
      </c>
      <c r="HC62" s="127">
        <f t="shared" si="198"/>
        <v>0</v>
      </c>
      <c r="HD62" s="127">
        <f t="shared" si="199"/>
        <v>0</v>
      </c>
      <c r="HE62" s="127">
        <f t="shared" si="200"/>
        <v>0</v>
      </c>
      <c r="HF62" s="127">
        <f t="shared" si="201"/>
        <v>0</v>
      </c>
      <c r="HG62" s="127">
        <f t="shared" si="202"/>
        <v>0</v>
      </c>
      <c r="HH62" s="127">
        <f t="shared" si="203"/>
        <v>0</v>
      </c>
      <c r="HI62" s="127">
        <f t="shared" si="204"/>
        <v>0</v>
      </c>
      <c r="HJ62" s="127">
        <f t="shared" si="205"/>
        <v>0</v>
      </c>
      <c r="HK62" s="127">
        <f t="shared" si="206"/>
        <v>0</v>
      </c>
      <c r="HL62" s="127">
        <f t="shared" si="207"/>
        <v>0</v>
      </c>
      <c r="HM62" s="127">
        <f t="shared" si="208"/>
        <v>0</v>
      </c>
      <c r="HN62" s="127">
        <f t="shared" si="209"/>
        <v>0</v>
      </c>
      <c r="HO62" s="127">
        <f t="shared" si="210"/>
        <v>0</v>
      </c>
      <c r="HP62" s="127">
        <f t="shared" si="211"/>
        <v>0</v>
      </c>
      <c r="HQ62" s="127">
        <f t="shared" si="212"/>
        <v>0</v>
      </c>
      <c r="HR62" s="127">
        <f t="shared" si="213"/>
        <v>0</v>
      </c>
      <c r="HS62" s="127">
        <f t="shared" si="214"/>
        <v>0</v>
      </c>
      <c r="HT62" s="127">
        <f t="shared" si="215"/>
        <v>0</v>
      </c>
      <c r="HU62" s="127">
        <f t="shared" si="216"/>
        <v>0</v>
      </c>
      <c r="HV62" s="127">
        <f t="shared" si="217"/>
        <v>0</v>
      </c>
      <c r="HW62" s="127">
        <f t="shared" si="218"/>
        <v>0</v>
      </c>
      <c r="HX62" s="127">
        <f t="shared" si="219"/>
        <v>0</v>
      </c>
      <c r="HY62" s="127">
        <f t="shared" si="220"/>
        <v>0</v>
      </c>
      <c r="HZ62" s="127">
        <f t="shared" si="221"/>
        <v>0</v>
      </c>
      <c r="IA62" s="127">
        <f t="shared" si="222"/>
        <v>0</v>
      </c>
      <c r="IB62" s="127">
        <f t="shared" si="223"/>
        <v>0</v>
      </c>
      <c r="IC62" s="127">
        <f t="shared" si="224"/>
        <v>0</v>
      </c>
      <c r="ID62" s="127">
        <f t="shared" si="225"/>
        <v>0</v>
      </c>
      <c r="IE62" s="127">
        <f t="shared" si="226"/>
        <v>0</v>
      </c>
      <c r="IF62" s="127">
        <f t="shared" si="227"/>
        <v>0</v>
      </c>
      <c r="IG62" s="127">
        <f t="shared" si="228"/>
        <v>0</v>
      </c>
      <c r="IH62" s="127">
        <f t="shared" si="229"/>
        <v>0</v>
      </c>
      <c r="II62" s="127">
        <f t="shared" si="230"/>
        <v>0</v>
      </c>
      <c r="IJ62" s="127">
        <f t="shared" si="231"/>
        <v>0</v>
      </c>
      <c r="IK62" s="127">
        <f t="shared" si="232"/>
        <v>0</v>
      </c>
      <c r="IL62" s="127">
        <f t="shared" si="233"/>
        <v>0</v>
      </c>
      <c r="IM62" s="127">
        <f t="shared" si="234"/>
        <v>0</v>
      </c>
      <c r="IN62" s="127">
        <f t="shared" si="235"/>
        <v>0</v>
      </c>
      <c r="IO62" s="127">
        <f t="shared" si="236"/>
        <v>0</v>
      </c>
      <c r="IP62" s="127">
        <f t="shared" si="237"/>
        <v>0</v>
      </c>
      <c r="IQ62" s="127">
        <f t="shared" si="238"/>
        <v>0</v>
      </c>
      <c r="IR62" s="127">
        <f t="shared" si="239"/>
        <v>0</v>
      </c>
      <c r="IS62" s="127">
        <f t="shared" si="240"/>
        <v>0</v>
      </c>
      <c r="IT62" s="127">
        <f t="shared" si="241"/>
        <v>0</v>
      </c>
      <c r="IU62" s="127">
        <f t="shared" si="242"/>
        <v>0</v>
      </c>
      <c r="IV62" s="1">
        <f>IFERROR(IF($BX62&gt;=1,SUMIFS(ARR!K$8:K$607,ARR!$I$8:$I$607,$BZ62),0),0)</f>
        <v>0</v>
      </c>
      <c r="IW62" s="1">
        <f>IFERROR(IF($BX62&gt;=1,SUMIFS(ARR!L$8:L$607,ARR!$I$8:$I$607,$BZ62),0),0)</f>
        <v>0</v>
      </c>
      <c r="IX62" s="1">
        <f>IFERROR(IF($BX62&gt;=1,SUMIFS(ARR!M$8:M$607,ARR!$I$8:$I$607,$BZ62),0),0)</f>
        <v>0</v>
      </c>
      <c r="IY62" s="1">
        <f>IFERROR(IF($BX62&gt;=1,SUMIFS(ARR!N$8:N$607,ARR!$I$8:$I$607,$BZ62),0),0)</f>
        <v>0</v>
      </c>
      <c r="IZ62" s="1">
        <f t="shared" si="243"/>
        <v>0</v>
      </c>
    </row>
    <row r="63" spans="1:260" ht="18" customHeight="1" x14ac:dyDescent="0.25">
      <c r="A63" s="1">
        <f>IFERROR(IF(BX63&gt;=1,VLOOKUP(EMP!Y61,EMP!$B$2:$E$3,4,0),0),0)</f>
        <v>0</v>
      </c>
      <c r="B63" s="1">
        <f>IFERROR(IF(BX63&gt;=1,VLOOKUP(EMP!Z61,EMP!$D$2:$E$3,2,0),0),0)</f>
        <v>0</v>
      </c>
      <c r="C63" s="1">
        <f>IFERROR(IF(BX63&gt;=1,VLOOKUP(EMP!AC61,EMP!$B$6:$C$17,2,0),0),0)</f>
        <v>0</v>
      </c>
      <c r="D63" s="1">
        <f>IFERROR(IF(BX63&gt;=1,VLOOKUP(EMP!AA61,EMP!$E$6:$M$29,9,0),0),0)</f>
        <v>0</v>
      </c>
      <c r="E63" s="1">
        <f>IFERROR(IF(BX63&gt;=1,(IF(EMP!AE61&gt;=1,VLOOKUP(EMP!AF61,EMP!$B$6:$C$17,2,0),0)),0),0)</f>
        <v>0</v>
      </c>
      <c r="F63" s="1">
        <f>IFERROR(IF(BX63&gt;=1,(IF(EMP!AG61=EMP!$F$3,(IF(EMP!AH61&gt;=1,EMP!AH61,0)),0)),0),0)</f>
        <v>0</v>
      </c>
      <c r="G63" s="1">
        <f>IFERROR(IF(BX63&gt;=1,(IF(EMP!AI61=EMP!$F$3,VLOOKUP(EMP!AJ61,EMP!$B$6:$C$17,2,0),0)),0),0)</f>
        <v>0</v>
      </c>
      <c r="H63" s="1">
        <f>IFERROR(IF(BX63&gt;=1,(IF(EMP!AK61=EMP!$F$3,EMP!#REF!,0)),0),0)</f>
        <v>0</v>
      </c>
      <c r="I63" s="1">
        <f>IFERROR(IF(BX63&gt;=1,(IF(EMP!AM61="YES",1,2)),0),0)</f>
        <v>0</v>
      </c>
      <c r="J63" s="1">
        <f>IFERROR(IF(BX63&gt;=1,(IF(I63=1,31,IF(I63=2,(IF(D63&gt;=5,VLOOKUP(EMP!AL61,EMP!$H$1:$K$5,4,0),IF(D63&gt;=1,31,0))),0))),0),0)</f>
        <v>0</v>
      </c>
      <c r="K63" s="1">
        <f>EMP!AB61</f>
        <v>0</v>
      </c>
      <c r="L63" s="1">
        <f>EMP!AD61</f>
        <v>0</v>
      </c>
      <c r="M63" s="1">
        <f>EMP!AE61</f>
        <v>0</v>
      </c>
      <c r="N63" s="1">
        <f t="shared" si="76"/>
        <v>0</v>
      </c>
      <c r="O63" s="1">
        <f t="shared" si="77"/>
        <v>0</v>
      </c>
      <c r="P63" s="1">
        <f t="shared" si="78"/>
        <v>0</v>
      </c>
      <c r="Q63" s="1">
        <f t="shared" si="79"/>
        <v>0</v>
      </c>
      <c r="R63" s="1">
        <f t="shared" si="80"/>
        <v>0</v>
      </c>
      <c r="S63" s="1">
        <f t="shared" si="81"/>
        <v>0</v>
      </c>
      <c r="T63" s="1">
        <f t="shared" si="82"/>
        <v>0</v>
      </c>
      <c r="U63" s="1">
        <f t="shared" si="83"/>
        <v>0</v>
      </c>
      <c r="V63" s="1">
        <f t="shared" si="84"/>
        <v>0</v>
      </c>
      <c r="W63" s="1">
        <f t="shared" si="85"/>
        <v>0</v>
      </c>
      <c r="X63" s="1">
        <f t="shared" si="86"/>
        <v>0</v>
      </c>
      <c r="Y63" s="1">
        <f t="shared" si="87"/>
        <v>0</v>
      </c>
      <c r="Z63" s="1">
        <f t="shared" si="88"/>
        <v>0</v>
      </c>
      <c r="AA63" s="1">
        <f t="shared" si="89"/>
        <v>0</v>
      </c>
      <c r="AB63" s="1">
        <f t="shared" si="90"/>
        <v>0</v>
      </c>
      <c r="AC63" s="1">
        <f t="shared" si="91"/>
        <v>0</v>
      </c>
      <c r="AD63" s="1">
        <f t="shared" si="92"/>
        <v>0</v>
      </c>
      <c r="AE63" s="1">
        <f t="shared" si="93"/>
        <v>0</v>
      </c>
      <c r="AF63" s="1">
        <f t="shared" si="94"/>
        <v>0</v>
      </c>
      <c r="AG63" s="1">
        <f t="shared" si="95"/>
        <v>0</v>
      </c>
      <c r="AH63" s="1">
        <f t="shared" si="96"/>
        <v>0</v>
      </c>
      <c r="AI63" s="1">
        <f t="shared" si="97"/>
        <v>0</v>
      </c>
      <c r="AJ63" s="1">
        <f t="shared" si="98"/>
        <v>0</v>
      </c>
      <c r="AK63" s="1">
        <f t="shared" si="99"/>
        <v>0</v>
      </c>
      <c r="AL63" s="1">
        <f t="shared" si="100"/>
        <v>0</v>
      </c>
      <c r="AM63" s="1">
        <f t="shared" si="101"/>
        <v>0</v>
      </c>
      <c r="AN63" s="1">
        <f t="shared" si="102"/>
        <v>0</v>
      </c>
      <c r="AO63" s="1">
        <f t="shared" si="103"/>
        <v>0</v>
      </c>
      <c r="AP63" s="1">
        <f t="shared" si="104"/>
        <v>0</v>
      </c>
      <c r="AQ63" s="1">
        <f t="shared" si="105"/>
        <v>0</v>
      </c>
      <c r="AR63" s="1">
        <f t="shared" si="106"/>
        <v>0</v>
      </c>
      <c r="AS63" s="1">
        <f t="shared" si="107"/>
        <v>0</v>
      </c>
      <c r="AT63" s="1">
        <f t="shared" si="108"/>
        <v>0</v>
      </c>
      <c r="AU63" s="1">
        <f t="shared" si="109"/>
        <v>0</v>
      </c>
      <c r="AV63" s="1">
        <f t="shared" si="110"/>
        <v>0</v>
      </c>
      <c r="AW63" s="1">
        <f t="shared" si="111"/>
        <v>0</v>
      </c>
      <c r="AX63" s="1">
        <f>LARGE($O$8:P63,1)</f>
        <v>0</v>
      </c>
      <c r="AY63" s="1">
        <f>LARGE($O$8:Q63,1)</f>
        <v>0</v>
      </c>
      <c r="AZ63" s="1">
        <f>LARGE($O$8:R63,1)</f>
        <v>0</v>
      </c>
      <c r="BA63" s="1">
        <f>LARGE($O$8:S63,1)</f>
        <v>0</v>
      </c>
      <c r="BB63" s="1">
        <f>LARGE($O$8:T63,1)</f>
        <v>0</v>
      </c>
      <c r="BC63" s="1">
        <f>LARGE($O$8:U63,1)</f>
        <v>0</v>
      </c>
      <c r="BD63" s="1">
        <f>LARGE($O$8:V63,1)</f>
        <v>0</v>
      </c>
      <c r="BE63" s="1">
        <f>LARGE($O$8:W63,1)</f>
        <v>0</v>
      </c>
      <c r="BF63" s="1">
        <f>LARGE($O$8:X63,1)</f>
        <v>0</v>
      </c>
      <c r="BG63" s="1">
        <f>LARGE($O$8:Y63,1)</f>
        <v>0</v>
      </c>
      <c r="BH63" s="1">
        <f>IFERROR(IF(BX63&gt;=1,(IF(EMP!AM61="YES",1,2)),0),0)</f>
        <v>0</v>
      </c>
      <c r="BI63" s="1">
        <f>IFERROR(IF(BX63&gt;=1,(IF(BH63=1,1,IF(BH63=2,VLOOKUP(EMP!AL61,EMP!$H$2:$K$4,4,0),0))),0),0)</f>
        <v>0</v>
      </c>
      <c r="BJ63" s="1">
        <f>IFERROR(IF(BX63&gt;=1,VLOOKUP(EMP!AL61,EMP!$H$1:$K$5,2,0),0),0)</f>
        <v>0</v>
      </c>
      <c r="BK63" s="1">
        <f>IFERROR(IF(BX63&gt;=1,VLOOKUP(EMP!AL61,EMP!$H$1:$K$5,3,0),0),0)</f>
        <v>0</v>
      </c>
      <c r="BX63" s="165">
        <f>EMP!O61</f>
        <v>0</v>
      </c>
      <c r="BY63" s="166">
        <f>EMP!P61</f>
        <v>0</v>
      </c>
      <c r="BZ63" s="165">
        <f>EMP!Q61</f>
        <v>0</v>
      </c>
      <c r="CA63" s="185">
        <f t="shared" si="112"/>
        <v>0</v>
      </c>
      <c r="CB63" s="185">
        <f t="shared" si="113"/>
        <v>0</v>
      </c>
      <c r="CC63" s="185">
        <f t="shared" si="114"/>
        <v>0</v>
      </c>
      <c r="CD63" s="185">
        <f t="shared" si="115"/>
        <v>0</v>
      </c>
      <c r="CE63" s="185">
        <f t="shared" si="116"/>
        <v>0</v>
      </c>
      <c r="CF63" s="185">
        <f t="shared" si="117"/>
        <v>0</v>
      </c>
      <c r="CG63" s="185">
        <f t="shared" si="118"/>
        <v>0</v>
      </c>
      <c r="CH63" s="185">
        <f t="shared" si="119"/>
        <v>0</v>
      </c>
      <c r="CI63" s="185">
        <f t="shared" si="120"/>
        <v>0</v>
      </c>
      <c r="CJ63" s="185">
        <f t="shared" si="121"/>
        <v>0</v>
      </c>
      <c r="CK63" s="185">
        <f t="shared" si="122"/>
        <v>0</v>
      </c>
      <c r="CL63" s="185">
        <f t="shared" si="123"/>
        <v>0</v>
      </c>
      <c r="CM63" s="193"/>
      <c r="CN63" s="193"/>
      <c r="CO63" s="193"/>
      <c r="CP63" s="193"/>
      <c r="CQ63" s="193"/>
      <c r="CR63" s="193"/>
      <c r="CS63" s="193"/>
      <c r="CT63" s="193"/>
      <c r="CU63" s="193"/>
      <c r="CV63" s="193"/>
      <c r="CW63" s="193"/>
      <c r="CX63" s="193"/>
      <c r="CY63" s="112">
        <f t="shared" si="124"/>
        <v>0</v>
      </c>
      <c r="CZ63" s="112">
        <f t="shared" si="125"/>
        <v>0</v>
      </c>
      <c r="DA63" s="112">
        <f t="shared" si="126"/>
        <v>0</v>
      </c>
      <c r="DB63" s="112">
        <f t="shared" si="127"/>
        <v>0</v>
      </c>
      <c r="DC63" s="112">
        <f t="shared" si="128"/>
        <v>0</v>
      </c>
      <c r="DD63" s="112">
        <f t="shared" si="129"/>
        <v>0</v>
      </c>
      <c r="DE63" s="112">
        <f t="shared" si="130"/>
        <v>0</v>
      </c>
      <c r="DF63" s="112">
        <f t="shared" si="131"/>
        <v>0</v>
      </c>
      <c r="DG63" s="112">
        <f t="shared" si="132"/>
        <v>0</v>
      </c>
      <c r="DH63" s="112">
        <f t="shared" si="133"/>
        <v>0</v>
      </c>
      <c r="DI63" s="112">
        <f t="shared" si="134"/>
        <v>0</v>
      </c>
      <c r="DJ63" s="112">
        <f t="shared" si="135"/>
        <v>0</v>
      </c>
      <c r="DK63" s="194"/>
      <c r="DL63" s="194"/>
      <c r="DM63" s="194"/>
      <c r="DN63" s="194"/>
      <c r="DO63" s="194"/>
      <c r="DP63" s="194"/>
      <c r="DQ63" s="194"/>
      <c r="DR63" s="194"/>
      <c r="DS63" s="194"/>
      <c r="DT63" s="194"/>
      <c r="DU63" s="194"/>
      <c r="DV63" s="194"/>
      <c r="DW63" s="112">
        <f t="shared" si="136"/>
        <v>0</v>
      </c>
      <c r="DX63" s="112">
        <f t="shared" si="137"/>
        <v>0</v>
      </c>
      <c r="DY63" s="112">
        <f t="shared" si="138"/>
        <v>0</v>
      </c>
      <c r="DZ63" s="112">
        <f t="shared" si="139"/>
        <v>0</v>
      </c>
      <c r="EA63" s="112">
        <f t="shared" si="140"/>
        <v>0</v>
      </c>
      <c r="EB63" s="112">
        <f t="shared" si="141"/>
        <v>0</v>
      </c>
      <c r="EC63" s="112">
        <f t="shared" si="142"/>
        <v>0</v>
      </c>
      <c r="ED63" s="112">
        <f t="shared" si="143"/>
        <v>0</v>
      </c>
      <c r="EE63" s="112">
        <f t="shared" si="144"/>
        <v>0</v>
      </c>
      <c r="EF63" s="112">
        <f t="shared" si="145"/>
        <v>0</v>
      </c>
      <c r="EG63" s="112">
        <f t="shared" si="146"/>
        <v>0</v>
      </c>
      <c r="EH63" s="112">
        <f t="shared" si="147"/>
        <v>0</v>
      </c>
      <c r="EI63" s="195"/>
      <c r="EJ63" s="195"/>
      <c r="EK63" s="195"/>
      <c r="EL63" s="195"/>
      <c r="EM63" s="195"/>
      <c r="EN63" s="195"/>
      <c r="EO63" s="195"/>
      <c r="EP63" s="195"/>
      <c r="EQ63" s="195"/>
      <c r="ER63" s="195"/>
      <c r="ES63" s="195"/>
      <c r="ET63" s="195"/>
      <c r="EU63" s="196"/>
      <c r="EV63" s="196">
        <f t="shared" si="148"/>
        <v>0</v>
      </c>
      <c r="EW63" s="196">
        <f t="shared" si="149"/>
        <v>0</v>
      </c>
      <c r="EX63" s="196">
        <f t="shared" si="150"/>
        <v>0</v>
      </c>
      <c r="EY63" s="196">
        <f t="shared" si="151"/>
        <v>0</v>
      </c>
      <c r="EZ63" s="196">
        <f t="shared" si="152"/>
        <v>0</v>
      </c>
      <c r="FA63" s="196">
        <f t="shared" si="153"/>
        <v>0</v>
      </c>
      <c r="FB63" s="196">
        <f t="shared" si="154"/>
        <v>0</v>
      </c>
      <c r="FC63" s="196">
        <f t="shared" si="155"/>
        <v>0</v>
      </c>
      <c r="FD63" s="196">
        <f t="shared" si="156"/>
        <v>0</v>
      </c>
      <c r="FE63" s="196">
        <f t="shared" si="157"/>
        <v>0</v>
      </c>
      <c r="FF63" s="196">
        <f t="shared" si="158"/>
        <v>0</v>
      </c>
      <c r="FG63" s="197"/>
      <c r="FH63" s="197">
        <f t="shared" si="159"/>
        <v>0</v>
      </c>
      <c r="FI63" s="197">
        <f t="shared" si="160"/>
        <v>0</v>
      </c>
      <c r="FJ63" s="197">
        <f t="shared" si="161"/>
        <v>0</v>
      </c>
      <c r="FK63" s="197">
        <f t="shared" si="162"/>
        <v>0</v>
      </c>
      <c r="FL63" s="197">
        <f t="shared" si="163"/>
        <v>0</v>
      </c>
      <c r="FM63" s="197">
        <f t="shared" si="164"/>
        <v>0</v>
      </c>
      <c r="FN63" s="197">
        <f t="shared" si="165"/>
        <v>0</v>
      </c>
      <c r="FO63" s="197">
        <f t="shared" si="166"/>
        <v>0</v>
      </c>
      <c r="FP63" s="197">
        <f t="shared" si="167"/>
        <v>0</v>
      </c>
      <c r="FQ63" s="197">
        <f t="shared" si="168"/>
        <v>0</v>
      </c>
      <c r="FR63" s="197">
        <f t="shared" si="169"/>
        <v>0</v>
      </c>
      <c r="FS63" s="195"/>
      <c r="FT63" s="195"/>
      <c r="FU63" s="198"/>
      <c r="FV63" s="198"/>
      <c r="FW63" s="199"/>
      <c r="FX63" s="199"/>
      <c r="FY63" s="196"/>
      <c r="FZ63" s="196"/>
      <c r="GA63" s="127">
        <f t="shared" si="170"/>
        <v>0</v>
      </c>
      <c r="GB63" s="127">
        <f t="shared" si="171"/>
        <v>0</v>
      </c>
      <c r="GC63" s="127">
        <f t="shared" si="172"/>
        <v>0</v>
      </c>
      <c r="GD63" s="127">
        <f t="shared" si="173"/>
        <v>0</v>
      </c>
      <c r="GE63" s="127">
        <f t="shared" si="174"/>
        <v>0</v>
      </c>
      <c r="GF63" s="127">
        <f t="shared" si="175"/>
        <v>0</v>
      </c>
      <c r="GG63" s="127">
        <f t="shared" si="176"/>
        <v>0</v>
      </c>
      <c r="GH63" s="127">
        <f t="shared" si="177"/>
        <v>0</v>
      </c>
      <c r="GI63" s="127">
        <f t="shared" si="178"/>
        <v>0</v>
      </c>
      <c r="GJ63" s="127">
        <f t="shared" si="179"/>
        <v>0</v>
      </c>
      <c r="GK63" s="127">
        <f t="shared" si="180"/>
        <v>0</v>
      </c>
      <c r="GL63" s="127">
        <f t="shared" si="181"/>
        <v>0</v>
      </c>
      <c r="GM63" s="127">
        <f t="shared" si="182"/>
        <v>0</v>
      </c>
      <c r="GN63" s="127">
        <f t="shared" si="183"/>
        <v>0</v>
      </c>
      <c r="GO63" s="127">
        <f t="shared" si="184"/>
        <v>0</v>
      </c>
      <c r="GP63" s="127">
        <f t="shared" si="185"/>
        <v>0</v>
      </c>
      <c r="GQ63" s="127">
        <f t="shared" si="186"/>
        <v>0</v>
      </c>
      <c r="GR63" s="127">
        <f t="shared" si="187"/>
        <v>0</v>
      </c>
      <c r="GS63" s="127">
        <f t="shared" si="188"/>
        <v>0</v>
      </c>
      <c r="GT63" s="127">
        <f t="shared" si="189"/>
        <v>0</v>
      </c>
      <c r="GU63" s="127">
        <f t="shared" si="190"/>
        <v>0</v>
      </c>
      <c r="GV63" s="127">
        <f t="shared" si="191"/>
        <v>0</v>
      </c>
      <c r="GW63" s="127">
        <f t="shared" si="192"/>
        <v>0</v>
      </c>
      <c r="GX63" s="127">
        <f t="shared" si="193"/>
        <v>0</v>
      </c>
      <c r="GY63" s="127">
        <f t="shared" si="194"/>
        <v>0</v>
      </c>
      <c r="GZ63" s="127">
        <f t="shared" si="195"/>
        <v>0</v>
      </c>
      <c r="HA63" s="127">
        <f t="shared" si="196"/>
        <v>0</v>
      </c>
      <c r="HB63" s="127">
        <f t="shared" si="197"/>
        <v>0</v>
      </c>
      <c r="HC63" s="127">
        <f t="shared" si="198"/>
        <v>0</v>
      </c>
      <c r="HD63" s="127">
        <f t="shared" si="199"/>
        <v>0</v>
      </c>
      <c r="HE63" s="127">
        <f t="shared" si="200"/>
        <v>0</v>
      </c>
      <c r="HF63" s="127">
        <f t="shared" si="201"/>
        <v>0</v>
      </c>
      <c r="HG63" s="127">
        <f t="shared" si="202"/>
        <v>0</v>
      </c>
      <c r="HH63" s="127">
        <f t="shared" si="203"/>
        <v>0</v>
      </c>
      <c r="HI63" s="127">
        <f t="shared" si="204"/>
        <v>0</v>
      </c>
      <c r="HJ63" s="127">
        <f t="shared" si="205"/>
        <v>0</v>
      </c>
      <c r="HK63" s="127">
        <f t="shared" si="206"/>
        <v>0</v>
      </c>
      <c r="HL63" s="127">
        <f t="shared" si="207"/>
        <v>0</v>
      </c>
      <c r="HM63" s="127">
        <f t="shared" si="208"/>
        <v>0</v>
      </c>
      <c r="HN63" s="127">
        <f t="shared" si="209"/>
        <v>0</v>
      </c>
      <c r="HO63" s="127">
        <f t="shared" si="210"/>
        <v>0</v>
      </c>
      <c r="HP63" s="127">
        <f t="shared" si="211"/>
        <v>0</v>
      </c>
      <c r="HQ63" s="127">
        <f t="shared" si="212"/>
        <v>0</v>
      </c>
      <c r="HR63" s="127">
        <f t="shared" si="213"/>
        <v>0</v>
      </c>
      <c r="HS63" s="127">
        <f t="shared" si="214"/>
        <v>0</v>
      </c>
      <c r="HT63" s="127">
        <f t="shared" si="215"/>
        <v>0</v>
      </c>
      <c r="HU63" s="127">
        <f t="shared" si="216"/>
        <v>0</v>
      </c>
      <c r="HV63" s="127">
        <f t="shared" si="217"/>
        <v>0</v>
      </c>
      <c r="HW63" s="127">
        <f t="shared" si="218"/>
        <v>0</v>
      </c>
      <c r="HX63" s="127">
        <f t="shared" si="219"/>
        <v>0</v>
      </c>
      <c r="HY63" s="127">
        <f t="shared" si="220"/>
        <v>0</v>
      </c>
      <c r="HZ63" s="127">
        <f t="shared" si="221"/>
        <v>0</v>
      </c>
      <c r="IA63" s="127">
        <f t="shared" si="222"/>
        <v>0</v>
      </c>
      <c r="IB63" s="127">
        <f t="shared" si="223"/>
        <v>0</v>
      </c>
      <c r="IC63" s="127">
        <f t="shared" si="224"/>
        <v>0</v>
      </c>
      <c r="ID63" s="127">
        <f t="shared" si="225"/>
        <v>0</v>
      </c>
      <c r="IE63" s="127">
        <f t="shared" si="226"/>
        <v>0</v>
      </c>
      <c r="IF63" s="127">
        <f t="shared" si="227"/>
        <v>0</v>
      </c>
      <c r="IG63" s="127">
        <f t="shared" si="228"/>
        <v>0</v>
      </c>
      <c r="IH63" s="127">
        <f t="shared" si="229"/>
        <v>0</v>
      </c>
      <c r="II63" s="127">
        <f t="shared" si="230"/>
        <v>0</v>
      </c>
      <c r="IJ63" s="127">
        <f t="shared" si="231"/>
        <v>0</v>
      </c>
      <c r="IK63" s="127">
        <f t="shared" si="232"/>
        <v>0</v>
      </c>
      <c r="IL63" s="127">
        <f t="shared" si="233"/>
        <v>0</v>
      </c>
      <c r="IM63" s="127">
        <f t="shared" si="234"/>
        <v>0</v>
      </c>
      <c r="IN63" s="127">
        <f t="shared" si="235"/>
        <v>0</v>
      </c>
      <c r="IO63" s="127">
        <f t="shared" si="236"/>
        <v>0</v>
      </c>
      <c r="IP63" s="127">
        <f t="shared" si="237"/>
        <v>0</v>
      </c>
      <c r="IQ63" s="127">
        <f t="shared" si="238"/>
        <v>0</v>
      </c>
      <c r="IR63" s="127">
        <f t="shared" si="239"/>
        <v>0</v>
      </c>
      <c r="IS63" s="127">
        <f t="shared" si="240"/>
        <v>0</v>
      </c>
      <c r="IT63" s="127">
        <f t="shared" si="241"/>
        <v>0</v>
      </c>
      <c r="IU63" s="127">
        <f t="shared" si="242"/>
        <v>0</v>
      </c>
      <c r="IV63" s="1">
        <f>IFERROR(IF($BX63&gt;=1,SUMIFS(ARR!K$8:K$607,ARR!$I$8:$I$607,$BZ63),0),0)</f>
        <v>0</v>
      </c>
      <c r="IW63" s="1">
        <f>IFERROR(IF($BX63&gt;=1,SUMIFS(ARR!L$8:L$607,ARR!$I$8:$I$607,$BZ63),0),0)</f>
        <v>0</v>
      </c>
      <c r="IX63" s="1">
        <f>IFERROR(IF($BX63&gt;=1,SUMIFS(ARR!M$8:M$607,ARR!$I$8:$I$607,$BZ63),0),0)</f>
        <v>0</v>
      </c>
      <c r="IY63" s="1">
        <f>IFERROR(IF($BX63&gt;=1,SUMIFS(ARR!N$8:N$607,ARR!$I$8:$I$607,$BZ63),0),0)</f>
        <v>0</v>
      </c>
      <c r="IZ63" s="1">
        <f t="shared" si="243"/>
        <v>0</v>
      </c>
    </row>
    <row r="64" spans="1:260" ht="18" customHeight="1" x14ac:dyDescent="0.25">
      <c r="A64" s="1">
        <f>IFERROR(IF(BX64&gt;=1,VLOOKUP(EMP!Y62,EMP!$B$2:$E$3,4,0),0),0)</f>
        <v>0</v>
      </c>
      <c r="B64" s="1">
        <f>IFERROR(IF(BX64&gt;=1,VLOOKUP(EMP!Z62,EMP!$D$2:$E$3,2,0),0),0)</f>
        <v>0</v>
      </c>
      <c r="C64" s="1">
        <f>IFERROR(IF(BX64&gt;=1,VLOOKUP(EMP!AC62,EMP!$B$6:$C$17,2,0),0),0)</f>
        <v>0</v>
      </c>
      <c r="D64" s="1">
        <f>IFERROR(IF(BX64&gt;=1,VLOOKUP(EMP!AA62,EMP!$E$6:$M$29,9,0),0),0)</f>
        <v>0</v>
      </c>
      <c r="E64" s="1">
        <f>IFERROR(IF(BX64&gt;=1,(IF(EMP!AE62&gt;=1,VLOOKUP(EMP!AF62,EMP!$B$6:$C$17,2,0),0)),0),0)</f>
        <v>0</v>
      </c>
      <c r="F64" s="1">
        <f>IFERROR(IF(BX64&gt;=1,(IF(EMP!AG62=EMP!$F$3,(IF(EMP!AH62&gt;=1,EMP!AH62,0)),0)),0),0)</f>
        <v>0</v>
      </c>
      <c r="G64" s="1">
        <f>IFERROR(IF(BX64&gt;=1,(IF(EMP!AI62=EMP!$F$3,VLOOKUP(EMP!AJ62,EMP!$B$6:$C$17,2,0),0)),0),0)</f>
        <v>0</v>
      </c>
      <c r="H64" s="1">
        <f>IFERROR(IF(BX64&gt;=1,(IF(EMP!AK62=EMP!$F$3,EMP!#REF!,0)),0),0)</f>
        <v>0</v>
      </c>
      <c r="I64" s="1">
        <f>IFERROR(IF(BX64&gt;=1,(IF(EMP!AM62="YES",1,2)),0),0)</f>
        <v>0</v>
      </c>
      <c r="J64" s="1">
        <f>IFERROR(IF(BX64&gt;=1,(IF(I64=1,31,IF(I64=2,(IF(D64&gt;=5,VLOOKUP(EMP!AL62,EMP!$H$1:$K$5,4,0),IF(D64&gt;=1,31,0))),0))),0),0)</f>
        <v>0</v>
      </c>
      <c r="K64" s="1">
        <f>EMP!AB62</f>
        <v>0</v>
      </c>
      <c r="L64" s="1">
        <f>EMP!AD62</f>
        <v>0</v>
      </c>
      <c r="M64" s="1">
        <f>EMP!AE62</f>
        <v>0</v>
      </c>
      <c r="N64" s="1">
        <f t="shared" si="76"/>
        <v>0</v>
      </c>
      <c r="O64" s="1">
        <f t="shared" si="77"/>
        <v>0</v>
      </c>
      <c r="P64" s="1">
        <f t="shared" si="78"/>
        <v>0</v>
      </c>
      <c r="Q64" s="1">
        <f t="shared" si="79"/>
        <v>0</v>
      </c>
      <c r="R64" s="1">
        <f t="shared" si="80"/>
        <v>0</v>
      </c>
      <c r="S64" s="1">
        <f t="shared" si="81"/>
        <v>0</v>
      </c>
      <c r="T64" s="1">
        <f t="shared" si="82"/>
        <v>0</v>
      </c>
      <c r="U64" s="1">
        <f t="shared" si="83"/>
        <v>0</v>
      </c>
      <c r="V64" s="1">
        <f t="shared" si="84"/>
        <v>0</v>
      </c>
      <c r="W64" s="1">
        <f t="shared" si="85"/>
        <v>0</v>
      </c>
      <c r="X64" s="1">
        <f t="shared" si="86"/>
        <v>0</v>
      </c>
      <c r="Y64" s="1">
        <f t="shared" si="87"/>
        <v>0</v>
      </c>
      <c r="Z64" s="1">
        <f t="shared" si="88"/>
        <v>0</v>
      </c>
      <c r="AA64" s="1">
        <f t="shared" si="89"/>
        <v>0</v>
      </c>
      <c r="AB64" s="1">
        <f t="shared" si="90"/>
        <v>0</v>
      </c>
      <c r="AC64" s="1">
        <f t="shared" si="91"/>
        <v>0</v>
      </c>
      <c r="AD64" s="1">
        <f t="shared" si="92"/>
        <v>0</v>
      </c>
      <c r="AE64" s="1">
        <f t="shared" si="93"/>
        <v>0</v>
      </c>
      <c r="AF64" s="1">
        <f t="shared" si="94"/>
        <v>0</v>
      </c>
      <c r="AG64" s="1">
        <f t="shared" si="95"/>
        <v>0</v>
      </c>
      <c r="AH64" s="1">
        <f t="shared" si="96"/>
        <v>0</v>
      </c>
      <c r="AI64" s="1">
        <f t="shared" si="97"/>
        <v>0</v>
      </c>
      <c r="AJ64" s="1">
        <f t="shared" si="98"/>
        <v>0</v>
      </c>
      <c r="AK64" s="1">
        <f t="shared" si="99"/>
        <v>0</v>
      </c>
      <c r="AL64" s="1">
        <f t="shared" si="100"/>
        <v>0</v>
      </c>
      <c r="AM64" s="1">
        <f t="shared" si="101"/>
        <v>0</v>
      </c>
      <c r="AN64" s="1">
        <f t="shared" si="102"/>
        <v>0</v>
      </c>
      <c r="AO64" s="1">
        <f t="shared" si="103"/>
        <v>0</v>
      </c>
      <c r="AP64" s="1">
        <f t="shared" si="104"/>
        <v>0</v>
      </c>
      <c r="AQ64" s="1">
        <f t="shared" si="105"/>
        <v>0</v>
      </c>
      <c r="AR64" s="1">
        <f t="shared" si="106"/>
        <v>0</v>
      </c>
      <c r="AS64" s="1">
        <f t="shared" si="107"/>
        <v>0</v>
      </c>
      <c r="AT64" s="1">
        <f t="shared" si="108"/>
        <v>0</v>
      </c>
      <c r="AU64" s="1">
        <f t="shared" si="109"/>
        <v>0</v>
      </c>
      <c r="AV64" s="1">
        <f t="shared" si="110"/>
        <v>0</v>
      </c>
      <c r="AW64" s="1">
        <f t="shared" si="111"/>
        <v>0</v>
      </c>
      <c r="AX64" s="1">
        <f>LARGE($O$8:P64,1)</f>
        <v>0</v>
      </c>
      <c r="AY64" s="1">
        <f>LARGE($O$8:Q64,1)</f>
        <v>0</v>
      </c>
      <c r="AZ64" s="1">
        <f>LARGE($O$8:R64,1)</f>
        <v>0</v>
      </c>
      <c r="BA64" s="1">
        <f>LARGE($O$8:S64,1)</f>
        <v>0</v>
      </c>
      <c r="BB64" s="1">
        <f>LARGE($O$8:T64,1)</f>
        <v>0</v>
      </c>
      <c r="BC64" s="1">
        <f>LARGE($O$8:U64,1)</f>
        <v>0</v>
      </c>
      <c r="BD64" s="1">
        <f>LARGE($O$8:V64,1)</f>
        <v>0</v>
      </c>
      <c r="BE64" s="1">
        <f>LARGE($O$8:W64,1)</f>
        <v>0</v>
      </c>
      <c r="BF64" s="1">
        <f>LARGE($O$8:X64,1)</f>
        <v>0</v>
      </c>
      <c r="BG64" s="1">
        <f>LARGE($O$8:Y64,1)</f>
        <v>0</v>
      </c>
      <c r="BH64" s="1">
        <f>IFERROR(IF(BX64&gt;=1,(IF(EMP!AM62="YES",1,2)),0),0)</f>
        <v>0</v>
      </c>
      <c r="BI64" s="1">
        <f>IFERROR(IF(BX64&gt;=1,(IF(BH64=1,1,IF(BH64=2,VLOOKUP(EMP!AL62,EMP!$H$2:$K$4,4,0),0))),0),0)</f>
        <v>0</v>
      </c>
      <c r="BJ64" s="1">
        <f>IFERROR(IF(BX64&gt;=1,VLOOKUP(EMP!AL62,EMP!$H$1:$K$5,2,0),0),0)</f>
        <v>0</v>
      </c>
      <c r="BK64" s="1">
        <f>IFERROR(IF(BX64&gt;=1,VLOOKUP(EMP!AL62,EMP!$H$1:$K$5,3,0),0),0)</f>
        <v>0</v>
      </c>
      <c r="BX64" s="165">
        <f>EMP!O62</f>
        <v>0</v>
      </c>
      <c r="BY64" s="166">
        <f>EMP!P62</f>
        <v>0</v>
      </c>
      <c r="BZ64" s="165">
        <f>EMP!Q62</f>
        <v>0</v>
      </c>
      <c r="CA64" s="185">
        <f t="shared" si="112"/>
        <v>0</v>
      </c>
      <c r="CB64" s="185">
        <f t="shared" si="113"/>
        <v>0</v>
      </c>
      <c r="CC64" s="185">
        <f t="shared" si="114"/>
        <v>0</v>
      </c>
      <c r="CD64" s="185">
        <f t="shared" si="115"/>
        <v>0</v>
      </c>
      <c r="CE64" s="185">
        <f t="shared" si="116"/>
        <v>0</v>
      </c>
      <c r="CF64" s="185">
        <f t="shared" si="117"/>
        <v>0</v>
      </c>
      <c r="CG64" s="185">
        <f t="shared" si="118"/>
        <v>0</v>
      </c>
      <c r="CH64" s="185">
        <f t="shared" si="119"/>
        <v>0</v>
      </c>
      <c r="CI64" s="185">
        <f t="shared" si="120"/>
        <v>0</v>
      </c>
      <c r="CJ64" s="185">
        <f t="shared" si="121"/>
        <v>0</v>
      </c>
      <c r="CK64" s="185">
        <f t="shared" si="122"/>
        <v>0</v>
      </c>
      <c r="CL64" s="185">
        <f t="shared" si="123"/>
        <v>0</v>
      </c>
      <c r="CM64" s="193"/>
      <c r="CN64" s="193"/>
      <c r="CO64" s="193"/>
      <c r="CP64" s="193"/>
      <c r="CQ64" s="193"/>
      <c r="CR64" s="193"/>
      <c r="CS64" s="193"/>
      <c r="CT64" s="193"/>
      <c r="CU64" s="193"/>
      <c r="CV64" s="193"/>
      <c r="CW64" s="193"/>
      <c r="CX64" s="193"/>
      <c r="CY64" s="112">
        <f t="shared" si="124"/>
        <v>0</v>
      </c>
      <c r="CZ64" s="112">
        <f t="shared" si="125"/>
        <v>0</v>
      </c>
      <c r="DA64" s="112">
        <f t="shared" si="126"/>
        <v>0</v>
      </c>
      <c r="DB64" s="112">
        <f t="shared" si="127"/>
        <v>0</v>
      </c>
      <c r="DC64" s="112">
        <f t="shared" si="128"/>
        <v>0</v>
      </c>
      <c r="DD64" s="112">
        <f t="shared" si="129"/>
        <v>0</v>
      </c>
      <c r="DE64" s="112">
        <f t="shared" si="130"/>
        <v>0</v>
      </c>
      <c r="DF64" s="112">
        <f t="shared" si="131"/>
        <v>0</v>
      </c>
      <c r="DG64" s="112">
        <f t="shared" si="132"/>
        <v>0</v>
      </c>
      <c r="DH64" s="112">
        <f t="shared" si="133"/>
        <v>0</v>
      </c>
      <c r="DI64" s="112">
        <f t="shared" si="134"/>
        <v>0</v>
      </c>
      <c r="DJ64" s="112">
        <f t="shared" si="135"/>
        <v>0</v>
      </c>
      <c r="DK64" s="194"/>
      <c r="DL64" s="194"/>
      <c r="DM64" s="194"/>
      <c r="DN64" s="194"/>
      <c r="DO64" s="194"/>
      <c r="DP64" s="194"/>
      <c r="DQ64" s="194"/>
      <c r="DR64" s="194"/>
      <c r="DS64" s="194"/>
      <c r="DT64" s="194"/>
      <c r="DU64" s="194"/>
      <c r="DV64" s="194"/>
      <c r="DW64" s="112">
        <f t="shared" si="136"/>
        <v>0</v>
      </c>
      <c r="DX64" s="112">
        <f t="shared" si="137"/>
        <v>0</v>
      </c>
      <c r="DY64" s="112">
        <f t="shared" si="138"/>
        <v>0</v>
      </c>
      <c r="DZ64" s="112">
        <f t="shared" si="139"/>
        <v>0</v>
      </c>
      <c r="EA64" s="112">
        <f t="shared" si="140"/>
        <v>0</v>
      </c>
      <c r="EB64" s="112">
        <f t="shared" si="141"/>
        <v>0</v>
      </c>
      <c r="EC64" s="112">
        <f t="shared" si="142"/>
        <v>0</v>
      </c>
      <c r="ED64" s="112">
        <f t="shared" si="143"/>
        <v>0</v>
      </c>
      <c r="EE64" s="112">
        <f t="shared" si="144"/>
        <v>0</v>
      </c>
      <c r="EF64" s="112">
        <f t="shared" si="145"/>
        <v>0</v>
      </c>
      <c r="EG64" s="112">
        <f t="shared" si="146"/>
        <v>0</v>
      </c>
      <c r="EH64" s="112">
        <f t="shared" si="147"/>
        <v>0</v>
      </c>
      <c r="EI64" s="195"/>
      <c r="EJ64" s="195"/>
      <c r="EK64" s="195"/>
      <c r="EL64" s="195"/>
      <c r="EM64" s="195"/>
      <c r="EN64" s="195"/>
      <c r="EO64" s="195"/>
      <c r="EP64" s="195"/>
      <c r="EQ64" s="195"/>
      <c r="ER64" s="195"/>
      <c r="ES64" s="195"/>
      <c r="ET64" s="195"/>
      <c r="EU64" s="196"/>
      <c r="EV64" s="196">
        <f t="shared" si="148"/>
        <v>0</v>
      </c>
      <c r="EW64" s="196">
        <f t="shared" si="149"/>
        <v>0</v>
      </c>
      <c r="EX64" s="196">
        <f t="shared" si="150"/>
        <v>0</v>
      </c>
      <c r="EY64" s="196">
        <f t="shared" si="151"/>
        <v>0</v>
      </c>
      <c r="EZ64" s="196">
        <f t="shared" si="152"/>
        <v>0</v>
      </c>
      <c r="FA64" s="196">
        <f t="shared" si="153"/>
        <v>0</v>
      </c>
      <c r="FB64" s="196">
        <f t="shared" si="154"/>
        <v>0</v>
      </c>
      <c r="FC64" s="196">
        <f t="shared" si="155"/>
        <v>0</v>
      </c>
      <c r="FD64" s="196">
        <f t="shared" si="156"/>
        <v>0</v>
      </c>
      <c r="FE64" s="196">
        <f t="shared" si="157"/>
        <v>0</v>
      </c>
      <c r="FF64" s="196">
        <f t="shared" si="158"/>
        <v>0</v>
      </c>
      <c r="FG64" s="197"/>
      <c r="FH64" s="197">
        <f t="shared" si="159"/>
        <v>0</v>
      </c>
      <c r="FI64" s="197">
        <f t="shared" si="160"/>
        <v>0</v>
      </c>
      <c r="FJ64" s="197">
        <f t="shared" si="161"/>
        <v>0</v>
      </c>
      <c r="FK64" s="197">
        <f t="shared" si="162"/>
        <v>0</v>
      </c>
      <c r="FL64" s="197">
        <f t="shared" si="163"/>
        <v>0</v>
      </c>
      <c r="FM64" s="197">
        <f t="shared" si="164"/>
        <v>0</v>
      </c>
      <c r="FN64" s="197">
        <f t="shared" si="165"/>
        <v>0</v>
      </c>
      <c r="FO64" s="197">
        <f t="shared" si="166"/>
        <v>0</v>
      </c>
      <c r="FP64" s="197">
        <f t="shared" si="167"/>
        <v>0</v>
      </c>
      <c r="FQ64" s="197">
        <f t="shared" si="168"/>
        <v>0</v>
      </c>
      <c r="FR64" s="197">
        <f t="shared" si="169"/>
        <v>0</v>
      </c>
      <c r="FS64" s="195"/>
      <c r="FT64" s="195"/>
      <c r="FU64" s="198"/>
      <c r="FV64" s="198"/>
      <c r="FW64" s="199"/>
      <c r="FX64" s="199"/>
      <c r="FY64" s="196"/>
      <c r="FZ64" s="196"/>
      <c r="GA64" s="127">
        <f t="shared" si="170"/>
        <v>0</v>
      </c>
      <c r="GB64" s="127">
        <f t="shared" si="171"/>
        <v>0</v>
      </c>
      <c r="GC64" s="127">
        <f t="shared" si="172"/>
        <v>0</v>
      </c>
      <c r="GD64" s="127">
        <f t="shared" si="173"/>
        <v>0</v>
      </c>
      <c r="GE64" s="127">
        <f t="shared" si="174"/>
        <v>0</v>
      </c>
      <c r="GF64" s="127">
        <f t="shared" si="175"/>
        <v>0</v>
      </c>
      <c r="GG64" s="127">
        <f t="shared" si="176"/>
        <v>0</v>
      </c>
      <c r="GH64" s="127">
        <f t="shared" si="177"/>
        <v>0</v>
      </c>
      <c r="GI64" s="127">
        <f t="shared" si="178"/>
        <v>0</v>
      </c>
      <c r="GJ64" s="127">
        <f t="shared" si="179"/>
        <v>0</v>
      </c>
      <c r="GK64" s="127">
        <f t="shared" si="180"/>
        <v>0</v>
      </c>
      <c r="GL64" s="127">
        <f t="shared" si="181"/>
        <v>0</v>
      </c>
      <c r="GM64" s="127">
        <f t="shared" si="182"/>
        <v>0</v>
      </c>
      <c r="GN64" s="127">
        <f t="shared" si="183"/>
        <v>0</v>
      </c>
      <c r="GO64" s="127">
        <f t="shared" si="184"/>
        <v>0</v>
      </c>
      <c r="GP64" s="127">
        <f t="shared" si="185"/>
        <v>0</v>
      </c>
      <c r="GQ64" s="127">
        <f t="shared" si="186"/>
        <v>0</v>
      </c>
      <c r="GR64" s="127">
        <f t="shared" si="187"/>
        <v>0</v>
      </c>
      <c r="GS64" s="127">
        <f t="shared" si="188"/>
        <v>0</v>
      </c>
      <c r="GT64" s="127">
        <f t="shared" si="189"/>
        <v>0</v>
      </c>
      <c r="GU64" s="127">
        <f t="shared" si="190"/>
        <v>0</v>
      </c>
      <c r="GV64" s="127">
        <f t="shared" si="191"/>
        <v>0</v>
      </c>
      <c r="GW64" s="127">
        <f t="shared" si="192"/>
        <v>0</v>
      </c>
      <c r="GX64" s="127">
        <f t="shared" si="193"/>
        <v>0</v>
      </c>
      <c r="GY64" s="127">
        <f t="shared" si="194"/>
        <v>0</v>
      </c>
      <c r="GZ64" s="127">
        <f t="shared" si="195"/>
        <v>0</v>
      </c>
      <c r="HA64" s="127">
        <f t="shared" si="196"/>
        <v>0</v>
      </c>
      <c r="HB64" s="127">
        <f t="shared" si="197"/>
        <v>0</v>
      </c>
      <c r="HC64" s="127">
        <f t="shared" si="198"/>
        <v>0</v>
      </c>
      <c r="HD64" s="127">
        <f t="shared" si="199"/>
        <v>0</v>
      </c>
      <c r="HE64" s="127">
        <f t="shared" si="200"/>
        <v>0</v>
      </c>
      <c r="HF64" s="127">
        <f t="shared" si="201"/>
        <v>0</v>
      </c>
      <c r="HG64" s="127">
        <f t="shared" si="202"/>
        <v>0</v>
      </c>
      <c r="HH64" s="127">
        <f t="shared" si="203"/>
        <v>0</v>
      </c>
      <c r="HI64" s="127">
        <f t="shared" si="204"/>
        <v>0</v>
      </c>
      <c r="HJ64" s="127">
        <f t="shared" si="205"/>
        <v>0</v>
      </c>
      <c r="HK64" s="127">
        <f t="shared" si="206"/>
        <v>0</v>
      </c>
      <c r="HL64" s="127">
        <f t="shared" si="207"/>
        <v>0</v>
      </c>
      <c r="HM64" s="127">
        <f t="shared" si="208"/>
        <v>0</v>
      </c>
      <c r="HN64" s="127">
        <f t="shared" si="209"/>
        <v>0</v>
      </c>
      <c r="HO64" s="127">
        <f t="shared" si="210"/>
        <v>0</v>
      </c>
      <c r="HP64" s="127">
        <f t="shared" si="211"/>
        <v>0</v>
      </c>
      <c r="HQ64" s="127">
        <f t="shared" si="212"/>
        <v>0</v>
      </c>
      <c r="HR64" s="127">
        <f t="shared" si="213"/>
        <v>0</v>
      </c>
      <c r="HS64" s="127">
        <f t="shared" si="214"/>
        <v>0</v>
      </c>
      <c r="HT64" s="127">
        <f t="shared" si="215"/>
        <v>0</v>
      </c>
      <c r="HU64" s="127">
        <f t="shared" si="216"/>
        <v>0</v>
      </c>
      <c r="HV64" s="127">
        <f t="shared" si="217"/>
        <v>0</v>
      </c>
      <c r="HW64" s="127">
        <f t="shared" si="218"/>
        <v>0</v>
      </c>
      <c r="HX64" s="127">
        <f t="shared" si="219"/>
        <v>0</v>
      </c>
      <c r="HY64" s="127">
        <f t="shared" si="220"/>
        <v>0</v>
      </c>
      <c r="HZ64" s="127">
        <f t="shared" si="221"/>
        <v>0</v>
      </c>
      <c r="IA64" s="127">
        <f t="shared" si="222"/>
        <v>0</v>
      </c>
      <c r="IB64" s="127">
        <f t="shared" si="223"/>
        <v>0</v>
      </c>
      <c r="IC64" s="127">
        <f t="shared" si="224"/>
        <v>0</v>
      </c>
      <c r="ID64" s="127">
        <f t="shared" si="225"/>
        <v>0</v>
      </c>
      <c r="IE64" s="127">
        <f t="shared" si="226"/>
        <v>0</v>
      </c>
      <c r="IF64" s="127">
        <f t="shared" si="227"/>
        <v>0</v>
      </c>
      <c r="IG64" s="127">
        <f t="shared" si="228"/>
        <v>0</v>
      </c>
      <c r="IH64" s="127">
        <f t="shared" si="229"/>
        <v>0</v>
      </c>
      <c r="II64" s="127">
        <f t="shared" si="230"/>
        <v>0</v>
      </c>
      <c r="IJ64" s="127">
        <f t="shared" si="231"/>
        <v>0</v>
      </c>
      <c r="IK64" s="127">
        <f t="shared" si="232"/>
        <v>0</v>
      </c>
      <c r="IL64" s="127">
        <f t="shared" si="233"/>
        <v>0</v>
      </c>
      <c r="IM64" s="127">
        <f t="shared" si="234"/>
        <v>0</v>
      </c>
      <c r="IN64" s="127">
        <f t="shared" si="235"/>
        <v>0</v>
      </c>
      <c r="IO64" s="127">
        <f t="shared" si="236"/>
        <v>0</v>
      </c>
      <c r="IP64" s="127">
        <f t="shared" si="237"/>
        <v>0</v>
      </c>
      <c r="IQ64" s="127">
        <f t="shared" si="238"/>
        <v>0</v>
      </c>
      <c r="IR64" s="127">
        <f t="shared" si="239"/>
        <v>0</v>
      </c>
      <c r="IS64" s="127">
        <f t="shared" si="240"/>
        <v>0</v>
      </c>
      <c r="IT64" s="127">
        <f t="shared" si="241"/>
        <v>0</v>
      </c>
      <c r="IU64" s="127">
        <f t="shared" si="242"/>
        <v>0</v>
      </c>
      <c r="IV64" s="1">
        <f>IFERROR(IF($BX64&gt;=1,SUMIFS(ARR!K$8:K$607,ARR!$I$8:$I$607,$BZ64),0),0)</f>
        <v>0</v>
      </c>
      <c r="IW64" s="1">
        <f>IFERROR(IF($BX64&gt;=1,SUMIFS(ARR!L$8:L$607,ARR!$I$8:$I$607,$BZ64),0),0)</f>
        <v>0</v>
      </c>
      <c r="IX64" s="1">
        <f>IFERROR(IF($BX64&gt;=1,SUMIFS(ARR!M$8:M$607,ARR!$I$8:$I$607,$BZ64),0),0)</f>
        <v>0</v>
      </c>
      <c r="IY64" s="1">
        <f>IFERROR(IF($BX64&gt;=1,SUMIFS(ARR!N$8:N$607,ARR!$I$8:$I$607,$BZ64),0),0)</f>
        <v>0</v>
      </c>
      <c r="IZ64" s="1">
        <f t="shared" si="243"/>
        <v>0</v>
      </c>
    </row>
    <row r="65" spans="1:260" ht="18" customHeight="1" x14ac:dyDescent="0.25">
      <c r="A65" s="1">
        <f>IFERROR(IF(BX65&gt;=1,VLOOKUP(EMP!Y63,EMP!$B$2:$E$3,4,0),0),0)</f>
        <v>0</v>
      </c>
      <c r="B65" s="1">
        <f>IFERROR(IF(BX65&gt;=1,VLOOKUP(EMP!Z63,EMP!$D$2:$E$3,2,0),0),0)</f>
        <v>0</v>
      </c>
      <c r="C65" s="1">
        <f>IFERROR(IF(BX65&gt;=1,VLOOKUP(EMP!AC63,EMP!$B$6:$C$17,2,0),0),0)</f>
        <v>0</v>
      </c>
      <c r="D65" s="1">
        <f>IFERROR(IF(BX65&gt;=1,VLOOKUP(EMP!AA63,EMP!$E$6:$M$29,9,0),0),0)</f>
        <v>0</v>
      </c>
      <c r="E65" s="1">
        <f>IFERROR(IF(BX65&gt;=1,(IF(EMP!AE63&gt;=1,VLOOKUP(EMP!AF63,EMP!$B$6:$C$17,2,0),0)),0),0)</f>
        <v>0</v>
      </c>
      <c r="F65" s="1">
        <f>IFERROR(IF(BX65&gt;=1,(IF(EMP!AG63=EMP!$F$3,(IF(EMP!AH63&gt;=1,EMP!AH63,0)),0)),0),0)</f>
        <v>0</v>
      </c>
      <c r="G65" s="1">
        <f>IFERROR(IF(BX65&gt;=1,(IF(EMP!AI63=EMP!$F$3,VLOOKUP(EMP!AJ63,EMP!$B$6:$C$17,2,0),0)),0),0)</f>
        <v>0</v>
      </c>
      <c r="H65" s="1">
        <f>IFERROR(IF(BX65&gt;=1,(IF(EMP!AK63=EMP!$F$3,EMP!#REF!,0)),0),0)</f>
        <v>0</v>
      </c>
      <c r="I65" s="1">
        <f>IFERROR(IF(BX65&gt;=1,(IF(EMP!AM63="YES",1,2)),0),0)</f>
        <v>0</v>
      </c>
      <c r="J65" s="1">
        <f>IFERROR(IF(BX65&gt;=1,(IF(I65=1,31,IF(I65=2,(IF(D65&gt;=5,VLOOKUP(EMP!AL63,EMP!$H$1:$K$5,4,0),IF(D65&gt;=1,31,0))),0))),0),0)</f>
        <v>0</v>
      </c>
      <c r="K65" s="1">
        <f>EMP!AB63</f>
        <v>0</v>
      </c>
      <c r="L65" s="1">
        <f>EMP!AD63</f>
        <v>0</v>
      </c>
      <c r="M65" s="1">
        <f>EMP!AE63</f>
        <v>0</v>
      </c>
      <c r="N65" s="1">
        <f t="shared" si="76"/>
        <v>0</v>
      </c>
      <c r="O65" s="1">
        <f t="shared" si="77"/>
        <v>0</v>
      </c>
      <c r="P65" s="1">
        <f t="shared" si="78"/>
        <v>0</v>
      </c>
      <c r="Q65" s="1">
        <f t="shared" si="79"/>
        <v>0</v>
      </c>
      <c r="R65" s="1">
        <f t="shared" si="80"/>
        <v>0</v>
      </c>
      <c r="S65" s="1">
        <f t="shared" si="81"/>
        <v>0</v>
      </c>
      <c r="T65" s="1">
        <f t="shared" si="82"/>
        <v>0</v>
      </c>
      <c r="U65" s="1">
        <f t="shared" si="83"/>
        <v>0</v>
      </c>
      <c r="V65" s="1">
        <f t="shared" si="84"/>
        <v>0</v>
      </c>
      <c r="W65" s="1">
        <f t="shared" si="85"/>
        <v>0</v>
      </c>
      <c r="X65" s="1">
        <f t="shared" si="86"/>
        <v>0</v>
      </c>
      <c r="Y65" s="1">
        <f t="shared" si="87"/>
        <v>0</v>
      </c>
      <c r="Z65" s="1">
        <f t="shared" si="88"/>
        <v>0</v>
      </c>
      <c r="AA65" s="1">
        <f t="shared" si="89"/>
        <v>0</v>
      </c>
      <c r="AB65" s="1">
        <f t="shared" si="90"/>
        <v>0</v>
      </c>
      <c r="AC65" s="1">
        <f t="shared" si="91"/>
        <v>0</v>
      </c>
      <c r="AD65" s="1">
        <f t="shared" si="92"/>
        <v>0</v>
      </c>
      <c r="AE65" s="1">
        <f t="shared" si="93"/>
        <v>0</v>
      </c>
      <c r="AF65" s="1">
        <f t="shared" si="94"/>
        <v>0</v>
      </c>
      <c r="AG65" s="1">
        <f t="shared" si="95"/>
        <v>0</v>
      </c>
      <c r="AH65" s="1">
        <f t="shared" si="96"/>
        <v>0</v>
      </c>
      <c r="AI65" s="1">
        <f t="shared" si="97"/>
        <v>0</v>
      </c>
      <c r="AJ65" s="1">
        <f t="shared" si="98"/>
        <v>0</v>
      </c>
      <c r="AK65" s="1">
        <f t="shared" si="99"/>
        <v>0</v>
      </c>
      <c r="AL65" s="1">
        <f t="shared" si="100"/>
        <v>0</v>
      </c>
      <c r="AM65" s="1">
        <f t="shared" si="101"/>
        <v>0</v>
      </c>
      <c r="AN65" s="1">
        <f t="shared" si="102"/>
        <v>0</v>
      </c>
      <c r="AO65" s="1">
        <f t="shared" si="103"/>
        <v>0</v>
      </c>
      <c r="AP65" s="1">
        <f t="shared" si="104"/>
        <v>0</v>
      </c>
      <c r="AQ65" s="1">
        <f t="shared" si="105"/>
        <v>0</v>
      </c>
      <c r="AR65" s="1">
        <f t="shared" si="106"/>
        <v>0</v>
      </c>
      <c r="AS65" s="1">
        <f t="shared" si="107"/>
        <v>0</v>
      </c>
      <c r="AT65" s="1">
        <f t="shared" si="108"/>
        <v>0</v>
      </c>
      <c r="AU65" s="1">
        <f t="shared" si="109"/>
        <v>0</v>
      </c>
      <c r="AV65" s="1">
        <f t="shared" si="110"/>
        <v>0</v>
      </c>
      <c r="AW65" s="1">
        <f t="shared" si="111"/>
        <v>0</v>
      </c>
      <c r="AX65" s="1">
        <f>LARGE($O$8:P65,1)</f>
        <v>0</v>
      </c>
      <c r="AY65" s="1">
        <f>LARGE($O$8:Q65,1)</f>
        <v>0</v>
      </c>
      <c r="AZ65" s="1">
        <f>LARGE($O$8:R65,1)</f>
        <v>0</v>
      </c>
      <c r="BA65" s="1">
        <f>LARGE($O$8:S65,1)</f>
        <v>0</v>
      </c>
      <c r="BB65" s="1">
        <f>LARGE($O$8:T65,1)</f>
        <v>0</v>
      </c>
      <c r="BC65" s="1">
        <f>LARGE($O$8:U65,1)</f>
        <v>0</v>
      </c>
      <c r="BD65" s="1">
        <f>LARGE($O$8:V65,1)</f>
        <v>0</v>
      </c>
      <c r="BE65" s="1">
        <f>LARGE($O$8:W65,1)</f>
        <v>0</v>
      </c>
      <c r="BF65" s="1">
        <f>LARGE($O$8:X65,1)</f>
        <v>0</v>
      </c>
      <c r="BG65" s="1">
        <f>LARGE($O$8:Y65,1)</f>
        <v>0</v>
      </c>
      <c r="BH65" s="1">
        <f>IFERROR(IF(BX65&gt;=1,(IF(EMP!AM63="YES",1,2)),0),0)</f>
        <v>0</v>
      </c>
      <c r="BI65" s="1">
        <f>IFERROR(IF(BX65&gt;=1,(IF(BH65=1,1,IF(BH65=2,VLOOKUP(EMP!AL63,EMP!$H$2:$K$4,4,0),0))),0),0)</f>
        <v>0</v>
      </c>
      <c r="BJ65" s="1">
        <f>IFERROR(IF(BX65&gt;=1,VLOOKUP(EMP!AL63,EMP!$H$1:$K$5,2,0),0),0)</f>
        <v>0</v>
      </c>
      <c r="BK65" s="1">
        <f>IFERROR(IF(BX65&gt;=1,VLOOKUP(EMP!AL63,EMP!$H$1:$K$5,3,0),0),0)</f>
        <v>0</v>
      </c>
      <c r="BX65" s="165">
        <f>EMP!O63</f>
        <v>0</v>
      </c>
      <c r="BY65" s="166">
        <f>EMP!P63</f>
        <v>0</v>
      </c>
      <c r="BZ65" s="165">
        <f>EMP!Q63</f>
        <v>0</v>
      </c>
      <c r="CA65" s="185">
        <f t="shared" si="112"/>
        <v>0</v>
      </c>
      <c r="CB65" s="185">
        <f t="shared" si="113"/>
        <v>0</v>
      </c>
      <c r="CC65" s="185">
        <f t="shared" si="114"/>
        <v>0</v>
      </c>
      <c r="CD65" s="185">
        <f t="shared" si="115"/>
        <v>0</v>
      </c>
      <c r="CE65" s="185">
        <f t="shared" si="116"/>
        <v>0</v>
      </c>
      <c r="CF65" s="185">
        <f t="shared" si="117"/>
        <v>0</v>
      </c>
      <c r="CG65" s="185">
        <f t="shared" si="118"/>
        <v>0</v>
      </c>
      <c r="CH65" s="185">
        <f t="shared" si="119"/>
        <v>0</v>
      </c>
      <c r="CI65" s="185">
        <f t="shared" si="120"/>
        <v>0</v>
      </c>
      <c r="CJ65" s="185">
        <f t="shared" si="121"/>
        <v>0</v>
      </c>
      <c r="CK65" s="185">
        <f t="shared" si="122"/>
        <v>0</v>
      </c>
      <c r="CL65" s="185">
        <f t="shared" si="123"/>
        <v>0</v>
      </c>
      <c r="CM65" s="193"/>
      <c r="CN65" s="193"/>
      <c r="CO65" s="193"/>
      <c r="CP65" s="193"/>
      <c r="CQ65" s="193"/>
      <c r="CR65" s="193"/>
      <c r="CS65" s="193"/>
      <c r="CT65" s="193"/>
      <c r="CU65" s="193"/>
      <c r="CV65" s="193"/>
      <c r="CW65" s="193"/>
      <c r="CX65" s="193"/>
      <c r="CY65" s="112">
        <f t="shared" si="124"/>
        <v>0</v>
      </c>
      <c r="CZ65" s="112">
        <f t="shared" si="125"/>
        <v>0</v>
      </c>
      <c r="DA65" s="112">
        <f t="shared" si="126"/>
        <v>0</v>
      </c>
      <c r="DB65" s="112">
        <f t="shared" si="127"/>
        <v>0</v>
      </c>
      <c r="DC65" s="112">
        <f t="shared" si="128"/>
        <v>0</v>
      </c>
      <c r="DD65" s="112">
        <f t="shared" si="129"/>
        <v>0</v>
      </c>
      <c r="DE65" s="112">
        <f t="shared" si="130"/>
        <v>0</v>
      </c>
      <c r="DF65" s="112">
        <f t="shared" si="131"/>
        <v>0</v>
      </c>
      <c r="DG65" s="112">
        <f t="shared" si="132"/>
        <v>0</v>
      </c>
      <c r="DH65" s="112">
        <f t="shared" si="133"/>
        <v>0</v>
      </c>
      <c r="DI65" s="112">
        <f t="shared" si="134"/>
        <v>0</v>
      </c>
      <c r="DJ65" s="112">
        <f t="shared" si="135"/>
        <v>0</v>
      </c>
      <c r="DK65" s="194"/>
      <c r="DL65" s="194"/>
      <c r="DM65" s="194"/>
      <c r="DN65" s="194"/>
      <c r="DO65" s="194"/>
      <c r="DP65" s="194"/>
      <c r="DQ65" s="194"/>
      <c r="DR65" s="194"/>
      <c r="DS65" s="194"/>
      <c r="DT65" s="194"/>
      <c r="DU65" s="194"/>
      <c r="DV65" s="194"/>
      <c r="DW65" s="112">
        <f t="shared" si="136"/>
        <v>0</v>
      </c>
      <c r="DX65" s="112">
        <f t="shared" si="137"/>
        <v>0</v>
      </c>
      <c r="DY65" s="112">
        <f t="shared" si="138"/>
        <v>0</v>
      </c>
      <c r="DZ65" s="112">
        <f t="shared" si="139"/>
        <v>0</v>
      </c>
      <c r="EA65" s="112">
        <f t="shared" si="140"/>
        <v>0</v>
      </c>
      <c r="EB65" s="112">
        <f t="shared" si="141"/>
        <v>0</v>
      </c>
      <c r="EC65" s="112">
        <f t="shared" si="142"/>
        <v>0</v>
      </c>
      <c r="ED65" s="112">
        <f t="shared" si="143"/>
        <v>0</v>
      </c>
      <c r="EE65" s="112">
        <f t="shared" si="144"/>
        <v>0</v>
      </c>
      <c r="EF65" s="112">
        <f t="shared" si="145"/>
        <v>0</v>
      </c>
      <c r="EG65" s="112">
        <f t="shared" si="146"/>
        <v>0</v>
      </c>
      <c r="EH65" s="112">
        <f t="shared" si="147"/>
        <v>0</v>
      </c>
      <c r="EI65" s="195"/>
      <c r="EJ65" s="195"/>
      <c r="EK65" s="195"/>
      <c r="EL65" s="195"/>
      <c r="EM65" s="195"/>
      <c r="EN65" s="195"/>
      <c r="EO65" s="195"/>
      <c r="EP65" s="195"/>
      <c r="EQ65" s="195"/>
      <c r="ER65" s="195"/>
      <c r="ES65" s="195"/>
      <c r="ET65" s="195"/>
      <c r="EU65" s="196"/>
      <c r="EV65" s="196">
        <f t="shared" si="148"/>
        <v>0</v>
      </c>
      <c r="EW65" s="196">
        <f t="shared" si="149"/>
        <v>0</v>
      </c>
      <c r="EX65" s="196">
        <f t="shared" si="150"/>
        <v>0</v>
      </c>
      <c r="EY65" s="196">
        <f t="shared" si="151"/>
        <v>0</v>
      </c>
      <c r="EZ65" s="196">
        <f t="shared" si="152"/>
        <v>0</v>
      </c>
      <c r="FA65" s="196">
        <f t="shared" si="153"/>
        <v>0</v>
      </c>
      <c r="FB65" s="196">
        <f t="shared" si="154"/>
        <v>0</v>
      </c>
      <c r="FC65" s="196">
        <f t="shared" si="155"/>
        <v>0</v>
      </c>
      <c r="FD65" s="196">
        <f t="shared" si="156"/>
        <v>0</v>
      </c>
      <c r="FE65" s="196">
        <f t="shared" si="157"/>
        <v>0</v>
      </c>
      <c r="FF65" s="196">
        <f t="shared" si="158"/>
        <v>0</v>
      </c>
      <c r="FG65" s="197"/>
      <c r="FH65" s="197">
        <f t="shared" si="159"/>
        <v>0</v>
      </c>
      <c r="FI65" s="197">
        <f t="shared" si="160"/>
        <v>0</v>
      </c>
      <c r="FJ65" s="197">
        <f t="shared" si="161"/>
        <v>0</v>
      </c>
      <c r="FK65" s="197">
        <f t="shared" si="162"/>
        <v>0</v>
      </c>
      <c r="FL65" s="197">
        <f t="shared" si="163"/>
        <v>0</v>
      </c>
      <c r="FM65" s="197">
        <f t="shared" si="164"/>
        <v>0</v>
      </c>
      <c r="FN65" s="197">
        <f t="shared" si="165"/>
        <v>0</v>
      </c>
      <c r="FO65" s="197">
        <f t="shared" si="166"/>
        <v>0</v>
      </c>
      <c r="FP65" s="197">
        <f t="shared" si="167"/>
        <v>0</v>
      </c>
      <c r="FQ65" s="197">
        <f t="shared" si="168"/>
        <v>0</v>
      </c>
      <c r="FR65" s="197">
        <f t="shared" si="169"/>
        <v>0</v>
      </c>
      <c r="FS65" s="195"/>
      <c r="FT65" s="195"/>
      <c r="FU65" s="198"/>
      <c r="FV65" s="198"/>
      <c r="FW65" s="199"/>
      <c r="FX65" s="199"/>
      <c r="FY65" s="196"/>
      <c r="FZ65" s="196"/>
      <c r="GA65" s="127">
        <f t="shared" si="170"/>
        <v>0</v>
      </c>
      <c r="GB65" s="127">
        <f t="shared" si="171"/>
        <v>0</v>
      </c>
      <c r="GC65" s="127">
        <f t="shared" si="172"/>
        <v>0</v>
      </c>
      <c r="GD65" s="127">
        <f t="shared" si="173"/>
        <v>0</v>
      </c>
      <c r="GE65" s="127">
        <f t="shared" si="174"/>
        <v>0</v>
      </c>
      <c r="GF65" s="127">
        <f t="shared" si="175"/>
        <v>0</v>
      </c>
      <c r="GG65" s="127">
        <f t="shared" si="176"/>
        <v>0</v>
      </c>
      <c r="GH65" s="127">
        <f t="shared" si="177"/>
        <v>0</v>
      </c>
      <c r="GI65" s="127">
        <f t="shared" si="178"/>
        <v>0</v>
      </c>
      <c r="GJ65" s="127">
        <f t="shared" si="179"/>
        <v>0</v>
      </c>
      <c r="GK65" s="127">
        <f t="shared" si="180"/>
        <v>0</v>
      </c>
      <c r="GL65" s="127">
        <f t="shared" si="181"/>
        <v>0</v>
      </c>
      <c r="GM65" s="127">
        <f t="shared" si="182"/>
        <v>0</v>
      </c>
      <c r="GN65" s="127">
        <f t="shared" si="183"/>
        <v>0</v>
      </c>
      <c r="GO65" s="127">
        <f t="shared" si="184"/>
        <v>0</v>
      </c>
      <c r="GP65" s="127">
        <f t="shared" si="185"/>
        <v>0</v>
      </c>
      <c r="GQ65" s="127">
        <f t="shared" si="186"/>
        <v>0</v>
      </c>
      <c r="GR65" s="127">
        <f t="shared" si="187"/>
        <v>0</v>
      </c>
      <c r="GS65" s="127">
        <f t="shared" si="188"/>
        <v>0</v>
      </c>
      <c r="GT65" s="127">
        <f t="shared" si="189"/>
        <v>0</v>
      </c>
      <c r="GU65" s="127">
        <f t="shared" si="190"/>
        <v>0</v>
      </c>
      <c r="GV65" s="127">
        <f t="shared" si="191"/>
        <v>0</v>
      </c>
      <c r="GW65" s="127">
        <f t="shared" si="192"/>
        <v>0</v>
      </c>
      <c r="GX65" s="127">
        <f t="shared" si="193"/>
        <v>0</v>
      </c>
      <c r="GY65" s="127">
        <f t="shared" si="194"/>
        <v>0</v>
      </c>
      <c r="GZ65" s="127">
        <f t="shared" si="195"/>
        <v>0</v>
      </c>
      <c r="HA65" s="127">
        <f t="shared" si="196"/>
        <v>0</v>
      </c>
      <c r="HB65" s="127">
        <f t="shared" si="197"/>
        <v>0</v>
      </c>
      <c r="HC65" s="127">
        <f t="shared" si="198"/>
        <v>0</v>
      </c>
      <c r="HD65" s="127">
        <f t="shared" si="199"/>
        <v>0</v>
      </c>
      <c r="HE65" s="127">
        <f t="shared" si="200"/>
        <v>0</v>
      </c>
      <c r="HF65" s="127">
        <f t="shared" si="201"/>
        <v>0</v>
      </c>
      <c r="HG65" s="127">
        <f t="shared" si="202"/>
        <v>0</v>
      </c>
      <c r="HH65" s="127">
        <f t="shared" si="203"/>
        <v>0</v>
      </c>
      <c r="HI65" s="127">
        <f t="shared" si="204"/>
        <v>0</v>
      </c>
      <c r="HJ65" s="127">
        <f t="shared" si="205"/>
        <v>0</v>
      </c>
      <c r="HK65" s="127">
        <f t="shared" si="206"/>
        <v>0</v>
      </c>
      <c r="HL65" s="127">
        <f t="shared" si="207"/>
        <v>0</v>
      </c>
      <c r="HM65" s="127">
        <f t="shared" si="208"/>
        <v>0</v>
      </c>
      <c r="HN65" s="127">
        <f t="shared" si="209"/>
        <v>0</v>
      </c>
      <c r="HO65" s="127">
        <f t="shared" si="210"/>
        <v>0</v>
      </c>
      <c r="HP65" s="127">
        <f t="shared" si="211"/>
        <v>0</v>
      </c>
      <c r="HQ65" s="127">
        <f t="shared" si="212"/>
        <v>0</v>
      </c>
      <c r="HR65" s="127">
        <f t="shared" si="213"/>
        <v>0</v>
      </c>
      <c r="HS65" s="127">
        <f t="shared" si="214"/>
        <v>0</v>
      </c>
      <c r="HT65" s="127">
        <f t="shared" si="215"/>
        <v>0</v>
      </c>
      <c r="HU65" s="127">
        <f t="shared" si="216"/>
        <v>0</v>
      </c>
      <c r="HV65" s="127">
        <f t="shared" si="217"/>
        <v>0</v>
      </c>
      <c r="HW65" s="127">
        <f t="shared" si="218"/>
        <v>0</v>
      </c>
      <c r="HX65" s="127">
        <f t="shared" si="219"/>
        <v>0</v>
      </c>
      <c r="HY65" s="127">
        <f t="shared" si="220"/>
        <v>0</v>
      </c>
      <c r="HZ65" s="127">
        <f t="shared" si="221"/>
        <v>0</v>
      </c>
      <c r="IA65" s="127">
        <f t="shared" si="222"/>
        <v>0</v>
      </c>
      <c r="IB65" s="127">
        <f t="shared" si="223"/>
        <v>0</v>
      </c>
      <c r="IC65" s="127">
        <f t="shared" si="224"/>
        <v>0</v>
      </c>
      <c r="ID65" s="127">
        <f t="shared" si="225"/>
        <v>0</v>
      </c>
      <c r="IE65" s="127">
        <f t="shared" si="226"/>
        <v>0</v>
      </c>
      <c r="IF65" s="127">
        <f t="shared" si="227"/>
        <v>0</v>
      </c>
      <c r="IG65" s="127">
        <f t="shared" si="228"/>
        <v>0</v>
      </c>
      <c r="IH65" s="127">
        <f t="shared" si="229"/>
        <v>0</v>
      </c>
      <c r="II65" s="127">
        <f t="shared" si="230"/>
        <v>0</v>
      </c>
      <c r="IJ65" s="127">
        <f t="shared" si="231"/>
        <v>0</v>
      </c>
      <c r="IK65" s="127">
        <f t="shared" si="232"/>
        <v>0</v>
      </c>
      <c r="IL65" s="127">
        <f t="shared" si="233"/>
        <v>0</v>
      </c>
      <c r="IM65" s="127">
        <f t="shared" si="234"/>
        <v>0</v>
      </c>
      <c r="IN65" s="127">
        <f t="shared" si="235"/>
        <v>0</v>
      </c>
      <c r="IO65" s="127">
        <f t="shared" si="236"/>
        <v>0</v>
      </c>
      <c r="IP65" s="127">
        <f t="shared" si="237"/>
        <v>0</v>
      </c>
      <c r="IQ65" s="127">
        <f t="shared" si="238"/>
        <v>0</v>
      </c>
      <c r="IR65" s="127">
        <f t="shared" si="239"/>
        <v>0</v>
      </c>
      <c r="IS65" s="127">
        <f t="shared" si="240"/>
        <v>0</v>
      </c>
      <c r="IT65" s="127">
        <f t="shared" si="241"/>
        <v>0</v>
      </c>
      <c r="IU65" s="127">
        <f t="shared" si="242"/>
        <v>0</v>
      </c>
      <c r="IV65" s="1">
        <f>IFERROR(IF($BX65&gt;=1,SUMIFS(ARR!K$8:K$607,ARR!$I$8:$I$607,$BZ65),0),0)</f>
        <v>0</v>
      </c>
      <c r="IW65" s="1">
        <f>IFERROR(IF($BX65&gt;=1,SUMIFS(ARR!L$8:L$607,ARR!$I$8:$I$607,$BZ65),0),0)</f>
        <v>0</v>
      </c>
      <c r="IX65" s="1">
        <f>IFERROR(IF($BX65&gt;=1,SUMIFS(ARR!M$8:M$607,ARR!$I$8:$I$607,$BZ65),0),0)</f>
        <v>0</v>
      </c>
      <c r="IY65" s="1">
        <f>IFERROR(IF($BX65&gt;=1,SUMIFS(ARR!N$8:N$607,ARR!$I$8:$I$607,$BZ65),0),0)</f>
        <v>0</v>
      </c>
      <c r="IZ65" s="1">
        <f t="shared" si="243"/>
        <v>0</v>
      </c>
    </row>
    <row r="66" spans="1:260" ht="18" customHeight="1" x14ac:dyDescent="0.25">
      <c r="A66" s="1">
        <f>IFERROR(IF(BX66&gt;=1,VLOOKUP(EMP!Y64,EMP!$B$2:$E$3,4,0),0),0)</f>
        <v>0</v>
      </c>
      <c r="B66" s="1">
        <f>IFERROR(IF(BX66&gt;=1,VLOOKUP(EMP!Z64,EMP!$D$2:$E$3,2,0),0),0)</f>
        <v>0</v>
      </c>
      <c r="C66" s="1">
        <f>IFERROR(IF(BX66&gt;=1,VLOOKUP(EMP!AC64,EMP!$B$6:$C$17,2,0),0),0)</f>
        <v>0</v>
      </c>
      <c r="D66" s="1">
        <f>IFERROR(IF(BX66&gt;=1,VLOOKUP(EMP!AA64,EMP!$E$6:$M$29,9,0),0),0)</f>
        <v>0</v>
      </c>
      <c r="E66" s="1">
        <f>IFERROR(IF(BX66&gt;=1,(IF(EMP!AE64&gt;=1,VLOOKUP(EMP!AF64,EMP!$B$6:$C$17,2,0),0)),0),0)</f>
        <v>0</v>
      </c>
      <c r="F66" s="1">
        <f>IFERROR(IF(BX66&gt;=1,(IF(EMP!AG64=EMP!$F$3,(IF(EMP!AH64&gt;=1,EMP!AH64,0)),0)),0),0)</f>
        <v>0</v>
      </c>
      <c r="G66" s="1">
        <f>IFERROR(IF(BX66&gt;=1,(IF(EMP!AI64=EMP!$F$3,VLOOKUP(EMP!AJ64,EMP!$B$6:$C$17,2,0),0)),0),0)</f>
        <v>0</v>
      </c>
      <c r="H66" s="1">
        <f>IFERROR(IF(BX66&gt;=1,(IF(EMP!AK64=EMP!$F$3,EMP!#REF!,0)),0),0)</f>
        <v>0</v>
      </c>
      <c r="I66" s="1">
        <f>IFERROR(IF(BX66&gt;=1,(IF(EMP!AM64="YES",1,2)),0),0)</f>
        <v>0</v>
      </c>
      <c r="J66" s="1">
        <f>IFERROR(IF(BX66&gt;=1,(IF(I66=1,31,IF(I66=2,(IF(D66&gt;=5,VLOOKUP(EMP!AL64,EMP!$H$1:$K$5,4,0),IF(D66&gt;=1,31,0))),0))),0),0)</f>
        <v>0</v>
      </c>
      <c r="K66" s="1">
        <f>EMP!AB64</f>
        <v>0</v>
      </c>
      <c r="L66" s="1">
        <f>EMP!AD64</f>
        <v>0</v>
      </c>
      <c r="M66" s="1">
        <f>EMP!AE64</f>
        <v>0</v>
      </c>
      <c r="N66" s="1">
        <f t="shared" si="76"/>
        <v>0</v>
      </c>
      <c r="O66" s="1">
        <f t="shared" si="77"/>
        <v>0</v>
      </c>
      <c r="P66" s="1">
        <f t="shared" si="78"/>
        <v>0</v>
      </c>
      <c r="Q66" s="1">
        <f t="shared" si="79"/>
        <v>0</v>
      </c>
      <c r="R66" s="1">
        <f t="shared" si="80"/>
        <v>0</v>
      </c>
      <c r="S66" s="1">
        <f t="shared" si="81"/>
        <v>0</v>
      </c>
      <c r="T66" s="1">
        <f t="shared" si="82"/>
        <v>0</v>
      </c>
      <c r="U66" s="1">
        <f t="shared" si="83"/>
        <v>0</v>
      </c>
      <c r="V66" s="1">
        <f t="shared" si="84"/>
        <v>0</v>
      </c>
      <c r="W66" s="1">
        <f t="shared" si="85"/>
        <v>0</v>
      </c>
      <c r="X66" s="1">
        <f t="shared" si="86"/>
        <v>0</v>
      </c>
      <c r="Y66" s="1">
        <f t="shared" si="87"/>
        <v>0</v>
      </c>
      <c r="Z66" s="1">
        <f t="shared" si="88"/>
        <v>0</v>
      </c>
      <c r="AA66" s="1">
        <f t="shared" si="89"/>
        <v>0</v>
      </c>
      <c r="AB66" s="1">
        <f t="shared" si="90"/>
        <v>0</v>
      </c>
      <c r="AC66" s="1">
        <f t="shared" si="91"/>
        <v>0</v>
      </c>
      <c r="AD66" s="1">
        <f t="shared" si="92"/>
        <v>0</v>
      </c>
      <c r="AE66" s="1">
        <f t="shared" si="93"/>
        <v>0</v>
      </c>
      <c r="AF66" s="1">
        <f t="shared" si="94"/>
        <v>0</v>
      </c>
      <c r="AG66" s="1">
        <f t="shared" si="95"/>
        <v>0</v>
      </c>
      <c r="AH66" s="1">
        <f t="shared" si="96"/>
        <v>0</v>
      </c>
      <c r="AI66" s="1">
        <f t="shared" si="97"/>
        <v>0</v>
      </c>
      <c r="AJ66" s="1">
        <f t="shared" si="98"/>
        <v>0</v>
      </c>
      <c r="AK66" s="1">
        <f t="shared" si="99"/>
        <v>0</v>
      </c>
      <c r="AL66" s="1">
        <f t="shared" si="100"/>
        <v>0</v>
      </c>
      <c r="AM66" s="1">
        <f t="shared" si="101"/>
        <v>0</v>
      </c>
      <c r="AN66" s="1">
        <f t="shared" si="102"/>
        <v>0</v>
      </c>
      <c r="AO66" s="1">
        <f t="shared" si="103"/>
        <v>0</v>
      </c>
      <c r="AP66" s="1">
        <f t="shared" si="104"/>
        <v>0</v>
      </c>
      <c r="AQ66" s="1">
        <f t="shared" si="105"/>
        <v>0</v>
      </c>
      <c r="AR66" s="1">
        <f t="shared" si="106"/>
        <v>0</v>
      </c>
      <c r="AS66" s="1">
        <f t="shared" si="107"/>
        <v>0</v>
      </c>
      <c r="AT66" s="1">
        <f t="shared" si="108"/>
        <v>0</v>
      </c>
      <c r="AU66" s="1">
        <f t="shared" si="109"/>
        <v>0</v>
      </c>
      <c r="AV66" s="1">
        <f t="shared" si="110"/>
        <v>0</v>
      </c>
      <c r="AW66" s="1">
        <f t="shared" si="111"/>
        <v>0</v>
      </c>
      <c r="AX66" s="1">
        <f>LARGE($O$8:P66,1)</f>
        <v>0</v>
      </c>
      <c r="AY66" s="1">
        <f>LARGE($O$8:Q66,1)</f>
        <v>0</v>
      </c>
      <c r="AZ66" s="1">
        <f>LARGE($O$8:R66,1)</f>
        <v>0</v>
      </c>
      <c r="BA66" s="1">
        <f>LARGE($O$8:S66,1)</f>
        <v>0</v>
      </c>
      <c r="BB66" s="1">
        <f>LARGE($O$8:T66,1)</f>
        <v>0</v>
      </c>
      <c r="BC66" s="1">
        <f>LARGE($O$8:U66,1)</f>
        <v>0</v>
      </c>
      <c r="BD66" s="1">
        <f>LARGE($O$8:V66,1)</f>
        <v>0</v>
      </c>
      <c r="BE66" s="1">
        <f>LARGE($O$8:W66,1)</f>
        <v>0</v>
      </c>
      <c r="BF66" s="1">
        <f>LARGE($O$8:X66,1)</f>
        <v>0</v>
      </c>
      <c r="BG66" s="1">
        <f>LARGE($O$8:Y66,1)</f>
        <v>0</v>
      </c>
      <c r="BH66" s="1">
        <f>IFERROR(IF(BX66&gt;=1,(IF(EMP!AM64="YES",1,2)),0),0)</f>
        <v>0</v>
      </c>
      <c r="BI66" s="1">
        <f>IFERROR(IF(BX66&gt;=1,(IF(BH66=1,1,IF(BH66=2,VLOOKUP(EMP!AL64,EMP!$H$2:$K$4,4,0),0))),0),0)</f>
        <v>0</v>
      </c>
      <c r="BJ66" s="1">
        <f>IFERROR(IF(BX66&gt;=1,VLOOKUP(EMP!AL64,EMP!$H$1:$K$5,2,0),0),0)</f>
        <v>0</v>
      </c>
      <c r="BK66" s="1">
        <f>IFERROR(IF(BX66&gt;=1,VLOOKUP(EMP!AL64,EMP!$H$1:$K$5,3,0),0),0)</f>
        <v>0</v>
      </c>
      <c r="BX66" s="165">
        <f>EMP!O64</f>
        <v>0</v>
      </c>
      <c r="BY66" s="166">
        <f>EMP!P64</f>
        <v>0</v>
      </c>
      <c r="BZ66" s="165">
        <f>EMP!Q64</f>
        <v>0</v>
      </c>
      <c r="CA66" s="185">
        <f t="shared" si="112"/>
        <v>0</v>
      </c>
      <c r="CB66" s="185">
        <f t="shared" si="113"/>
        <v>0</v>
      </c>
      <c r="CC66" s="185">
        <f t="shared" si="114"/>
        <v>0</v>
      </c>
      <c r="CD66" s="185">
        <f t="shared" si="115"/>
        <v>0</v>
      </c>
      <c r="CE66" s="185">
        <f t="shared" si="116"/>
        <v>0</v>
      </c>
      <c r="CF66" s="185">
        <f t="shared" si="117"/>
        <v>0</v>
      </c>
      <c r="CG66" s="185">
        <f t="shared" si="118"/>
        <v>0</v>
      </c>
      <c r="CH66" s="185">
        <f t="shared" si="119"/>
        <v>0</v>
      </c>
      <c r="CI66" s="185">
        <f t="shared" si="120"/>
        <v>0</v>
      </c>
      <c r="CJ66" s="185">
        <f t="shared" si="121"/>
        <v>0</v>
      </c>
      <c r="CK66" s="185">
        <f t="shared" si="122"/>
        <v>0</v>
      </c>
      <c r="CL66" s="185">
        <f t="shared" si="123"/>
        <v>0</v>
      </c>
      <c r="CM66" s="193"/>
      <c r="CN66" s="193"/>
      <c r="CO66" s="193"/>
      <c r="CP66" s="193"/>
      <c r="CQ66" s="193"/>
      <c r="CR66" s="193"/>
      <c r="CS66" s="193"/>
      <c r="CT66" s="193"/>
      <c r="CU66" s="193"/>
      <c r="CV66" s="193"/>
      <c r="CW66" s="193"/>
      <c r="CX66" s="193"/>
      <c r="CY66" s="112">
        <f t="shared" si="124"/>
        <v>0</v>
      </c>
      <c r="CZ66" s="112">
        <f t="shared" si="125"/>
        <v>0</v>
      </c>
      <c r="DA66" s="112">
        <f t="shared" si="126"/>
        <v>0</v>
      </c>
      <c r="DB66" s="112">
        <f t="shared" si="127"/>
        <v>0</v>
      </c>
      <c r="DC66" s="112">
        <f t="shared" si="128"/>
        <v>0</v>
      </c>
      <c r="DD66" s="112">
        <f t="shared" si="129"/>
        <v>0</v>
      </c>
      <c r="DE66" s="112">
        <f t="shared" si="130"/>
        <v>0</v>
      </c>
      <c r="DF66" s="112">
        <f t="shared" si="131"/>
        <v>0</v>
      </c>
      <c r="DG66" s="112">
        <f t="shared" si="132"/>
        <v>0</v>
      </c>
      <c r="DH66" s="112">
        <f t="shared" si="133"/>
        <v>0</v>
      </c>
      <c r="DI66" s="112">
        <f t="shared" si="134"/>
        <v>0</v>
      </c>
      <c r="DJ66" s="112">
        <f t="shared" si="135"/>
        <v>0</v>
      </c>
      <c r="DK66" s="194"/>
      <c r="DL66" s="194"/>
      <c r="DM66" s="194"/>
      <c r="DN66" s="194"/>
      <c r="DO66" s="194"/>
      <c r="DP66" s="194"/>
      <c r="DQ66" s="194"/>
      <c r="DR66" s="194"/>
      <c r="DS66" s="194"/>
      <c r="DT66" s="194"/>
      <c r="DU66" s="194"/>
      <c r="DV66" s="194"/>
      <c r="DW66" s="112">
        <f t="shared" si="136"/>
        <v>0</v>
      </c>
      <c r="DX66" s="112">
        <f t="shared" si="137"/>
        <v>0</v>
      </c>
      <c r="DY66" s="112">
        <f t="shared" si="138"/>
        <v>0</v>
      </c>
      <c r="DZ66" s="112">
        <f t="shared" si="139"/>
        <v>0</v>
      </c>
      <c r="EA66" s="112">
        <f t="shared" si="140"/>
        <v>0</v>
      </c>
      <c r="EB66" s="112">
        <f t="shared" si="141"/>
        <v>0</v>
      </c>
      <c r="EC66" s="112">
        <f t="shared" si="142"/>
        <v>0</v>
      </c>
      <c r="ED66" s="112">
        <f t="shared" si="143"/>
        <v>0</v>
      </c>
      <c r="EE66" s="112">
        <f t="shared" si="144"/>
        <v>0</v>
      </c>
      <c r="EF66" s="112">
        <f t="shared" si="145"/>
        <v>0</v>
      </c>
      <c r="EG66" s="112">
        <f t="shared" si="146"/>
        <v>0</v>
      </c>
      <c r="EH66" s="112">
        <f t="shared" si="147"/>
        <v>0</v>
      </c>
      <c r="EI66" s="195"/>
      <c r="EJ66" s="195"/>
      <c r="EK66" s="195"/>
      <c r="EL66" s="195"/>
      <c r="EM66" s="195"/>
      <c r="EN66" s="195"/>
      <c r="EO66" s="195"/>
      <c r="EP66" s="195"/>
      <c r="EQ66" s="195"/>
      <c r="ER66" s="195"/>
      <c r="ES66" s="195"/>
      <c r="ET66" s="195"/>
      <c r="EU66" s="196"/>
      <c r="EV66" s="196">
        <f t="shared" si="148"/>
        <v>0</v>
      </c>
      <c r="EW66" s="196">
        <f t="shared" si="149"/>
        <v>0</v>
      </c>
      <c r="EX66" s="196">
        <f t="shared" si="150"/>
        <v>0</v>
      </c>
      <c r="EY66" s="196">
        <f t="shared" si="151"/>
        <v>0</v>
      </c>
      <c r="EZ66" s="196">
        <f t="shared" si="152"/>
        <v>0</v>
      </c>
      <c r="FA66" s="196">
        <f t="shared" si="153"/>
        <v>0</v>
      </c>
      <c r="FB66" s="196">
        <f t="shared" si="154"/>
        <v>0</v>
      </c>
      <c r="FC66" s="196">
        <f t="shared" si="155"/>
        <v>0</v>
      </c>
      <c r="FD66" s="196">
        <f t="shared" si="156"/>
        <v>0</v>
      </c>
      <c r="FE66" s="196">
        <f t="shared" si="157"/>
        <v>0</v>
      </c>
      <c r="FF66" s="196">
        <f t="shared" si="158"/>
        <v>0</v>
      </c>
      <c r="FG66" s="197"/>
      <c r="FH66" s="197">
        <f t="shared" si="159"/>
        <v>0</v>
      </c>
      <c r="FI66" s="197">
        <f t="shared" si="160"/>
        <v>0</v>
      </c>
      <c r="FJ66" s="197">
        <f t="shared" si="161"/>
        <v>0</v>
      </c>
      <c r="FK66" s="197">
        <f t="shared" si="162"/>
        <v>0</v>
      </c>
      <c r="FL66" s="197">
        <f t="shared" si="163"/>
        <v>0</v>
      </c>
      <c r="FM66" s="197">
        <f t="shared" si="164"/>
        <v>0</v>
      </c>
      <c r="FN66" s="197">
        <f t="shared" si="165"/>
        <v>0</v>
      </c>
      <c r="FO66" s="197">
        <f t="shared" si="166"/>
        <v>0</v>
      </c>
      <c r="FP66" s="197">
        <f t="shared" si="167"/>
        <v>0</v>
      </c>
      <c r="FQ66" s="197">
        <f t="shared" si="168"/>
        <v>0</v>
      </c>
      <c r="FR66" s="197">
        <f t="shared" si="169"/>
        <v>0</v>
      </c>
      <c r="FS66" s="195"/>
      <c r="FT66" s="195"/>
      <c r="FU66" s="198"/>
      <c r="FV66" s="198"/>
      <c r="FW66" s="199"/>
      <c r="FX66" s="199"/>
      <c r="FY66" s="196"/>
      <c r="FZ66" s="196"/>
      <c r="GA66" s="127">
        <f t="shared" si="170"/>
        <v>0</v>
      </c>
      <c r="GB66" s="127">
        <f t="shared" si="171"/>
        <v>0</v>
      </c>
      <c r="GC66" s="127">
        <f t="shared" si="172"/>
        <v>0</v>
      </c>
      <c r="GD66" s="127">
        <f t="shared" si="173"/>
        <v>0</v>
      </c>
      <c r="GE66" s="127">
        <f t="shared" si="174"/>
        <v>0</v>
      </c>
      <c r="GF66" s="127">
        <f t="shared" si="175"/>
        <v>0</v>
      </c>
      <c r="GG66" s="127">
        <f t="shared" si="176"/>
        <v>0</v>
      </c>
      <c r="GH66" s="127">
        <f t="shared" si="177"/>
        <v>0</v>
      </c>
      <c r="GI66" s="127">
        <f t="shared" si="178"/>
        <v>0</v>
      </c>
      <c r="GJ66" s="127">
        <f t="shared" si="179"/>
        <v>0</v>
      </c>
      <c r="GK66" s="127">
        <f t="shared" si="180"/>
        <v>0</v>
      </c>
      <c r="GL66" s="127">
        <f t="shared" si="181"/>
        <v>0</v>
      </c>
      <c r="GM66" s="127">
        <f t="shared" si="182"/>
        <v>0</v>
      </c>
      <c r="GN66" s="127">
        <f t="shared" si="183"/>
        <v>0</v>
      </c>
      <c r="GO66" s="127">
        <f t="shared" si="184"/>
        <v>0</v>
      </c>
      <c r="GP66" s="127">
        <f t="shared" si="185"/>
        <v>0</v>
      </c>
      <c r="GQ66" s="127">
        <f t="shared" si="186"/>
        <v>0</v>
      </c>
      <c r="GR66" s="127">
        <f t="shared" si="187"/>
        <v>0</v>
      </c>
      <c r="GS66" s="127">
        <f t="shared" si="188"/>
        <v>0</v>
      </c>
      <c r="GT66" s="127">
        <f t="shared" si="189"/>
        <v>0</v>
      </c>
      <c r="GU66" s="127">
        <f t="shared" si="190"/>
        <v>0</v>
      </c>
      <c r="GV66" s="127">
        <f t="shared" si="191"/>
        <v>0</v>
      </c>
      <c r="GW66" s="127">
        <f t="shared" si="192"/>
        <v>0</v>
      </c>
      <c r="GX66" s="127">
        <f t="shared" si="193"/>
        <v>0</v>
      </c>
      <c r="GY66" s="127">
        <f t="shared" si="194"/>
        <v>0</v>
      </c>
      <c r="GZ66" s="127">
        <f t="shared" si="195"/>
        <v>0</v>
      </c>
      <c r="HA66" s="127">
        <f t="shared" si="196"/>
        <v>0</v>
      </c>
      <c r="HB66" s="127">
        <f t="shared" si="197"/>
        <v>0</v>
      </c>
      <c r="HC66" s="127">
        <f t="shared" si="198"/>
        <v>0</v>
      </c>
      <c r="HD66" s="127">
        <f t="shared" si="199"/>
        <v>0</v>
      </c>
      <c r="HE66" s="127">
        <f t="shared" si="200"/>
        <v>0</v>
      </c>
      <c r="HF66" s="127">
        <f t="shared" si="201"/>
        <v>0</v>
      </c>
      <c r="HG66" s="127">
        <f t="shared" si="202"/>
        <v>0</v>
      </c>
      <c r="HH66" s="127">
        <f t="shared" si="203"/>
        <v>0</v>
      </c>
      <c r="HI66" s="127">
        <f t="shared" si="204"/>
        <v>0</v>
      </c>
      <c r="HJ66" s="127">
        <f t="shared" si="205"/>
        <v>0</v>
      </c>
      <c r="HK66" s="127">
        <f t="shared" si="206"/>
        <v>0</v>
      </c>
      <c r="HL66" s="127">
        <f t="shared" si="207"/>
        <v>0</v>
      </c>
      <c r="HM66" s="127">
        <f t="shared" si="208"/>
        <v>0</v>
      </c>
      <c r="HN66" s="127">
        <f t="shared" si="209"/>
        <v>0</v>
      </c>
      <c r="HO66" s="127">
        <f t="shared" si="210"/>
        <v>0</v>
      </c>
      <c r="HP66" s="127">
        <f t="shared" si="211"/>
        <v>0</v>
      </c>
      <c r="HQ66" s="127">
        <f t="shared" si="212"/>
        <v>0</v>
      </c>
      <c r="HR66" s="127">
        <f t="shared" si="213"/>
        <v>0</v>
      </c>
      <c r="HS66" s="127">
        <f t="shared" si="214"/>
        <v>0</v>
      </c>
      <c r="HT66" s="127">
        <f t="shared" si="215"/>
        <v>0</v>
      </c>
      <c r="HU66" s="127">
        <f t="shared" si="216"/>
        <v>0</v>
      </c>
      <c r="HV66" s="127">
        <f t="shared" si="217"/>
        <v>0</v>
      </c>
      <c r="HW66" s="127">
        <f t="shared" si="218"/>
        <v>0</v>
      </c>
      <c r="HX66" s="127">
        <f t="shared" si="219"/>
        <v>0</v>
      </c>
      <c r="HY66" s="127">
        <f t="shared" si="220"/>
        <v>0</v>
      </c>
      <c r="HZ66" s="127">
        <f t="shared" si="221"/>
        <v>0</v>
      </c>
      <c r="IA66" s="127">
        <f t="shared" si="222"/>
        <v>0</v>
      </c>
      <c r="IB66" s="127">
        <f t="shared" si="223"/>
        <v>0</v>
      </c>
      <c r="IC66" s="127">
        <f t="shared" si="224"/>
        <v>0</v>
      </c>
      <c r="ID66" s="127">
        <f t="shared" si="225"/>
        <v>0</v>
      </c>
      <c r="IE66" s="127">
        <f t="shared" si="226"/>
        <v>0</v>
      </c>
      <c r="IF66" s="127">
        <f t="shared" si="227"/>
        <v>0</v>
      </c>
      <c r="IG66" s="127">
        <f t="shared" si="228"/>
        <v>0</v>
      </c>
      <c r="IH66" s="127">
        <f t="shared" si="229"/>
        <v>0</v>
      </c>
      <c r="II66" s="127">
        <f t="shared" si="230"/>
        <v>0</v>
      </c>
      <c r="IJ66" s="127">
        <f t="shared" si="231"/>
        <v>0</v>
      </c>
      <c r="IK66" s="127">
        <f t="shared" si="232"/>
        <v>0</v>
      </c>
      <c r="IL66" s="127">
        <f t="shared" si="233"/>
        <v>0</v>
      </c>
      <c r="IM66" s="127">
        <f t="shared" si="234"/>
        <v>0</v>
      </c>
      <c r="IN66" s="127">
        <f t="shared" si="235"/>
        <v>0</v>
      </c>
      <c r="IO66" s="127">
        <f t="shared" si="236"/>
        <v>0</v>
      </c>
      <c r="IP66" s="127">
        <f t="shared" si="237"/>
        <v>0</v>
      </c>
      <c r="IQ66" s="127">
        <f t="shared" si="238"/>
        <v>0</v>
      </c>
      <c r="IR66" s="127">
        <f t="shared" si="239"/>
        <v>0</v>
      </c>
      <c r="IS66" s="127">
        <f t="shared" si="240"/>
        <v>0</v>
      </c>
      <c r="IT66" s="127">
        <f t="shared" si="241"/>
        <v>0</v>
      </c>
      <c r="IU66" s="127">
        <f t="shared" si="242"/>
        <v>0</v>
      </c>
      <c r="IV66" s="1">
        <f>IFERROR(IF($BX66&gt;=1,SUMIFS(ARR!K$8:K$607,ARR!$I$8:$I$607,$BZ66),0),0)</f>
        <v>0</v>
      </c>
      <c r="IW66" s="1">
        <f>IFERROR(IF($BX66&gt;=1,SUMIFS(ARR!L$8:L$607,ARR!$I$8:$I$607,$BZ66),0),0)</f>
        <v>0</v>
      </c>
      <c r="IX66" s="1">
        <f>IFERROR(IF($BX66&gt;=1,SUMIFS(ARR!M$8:M$607,ARR!$I$8:$I$607,$BZ66),0),0)</f>
        <v>0</v>
      </c>
      <c r="IY66" s="1">
        <f>IFERROR(IF($BX66&gt;=1,SUMIFS(ARR!N$8:N$607,ARR!$I$8:$I$607,$BZ66),0),0)</f>
        <v>0</v>
      </c>
      <c r="IZ66" s="1">
        <f t="shared" si="243"/>
        <v>0</v>
      </c>
    </row>
    <row r="67" spans="1:260" ht="18" customHeight="1" x14ac:dyDescent="0.25">
      <c r="A67" s="1">
        <f>IFERROR(IF(BX67&gt;=1,VLOOKUP(EMP!Y65,EMP!$B$2:$E$3,4,0),0),0)</f>
        <v>0</v>
      </c>
      <c r="B67" s="1">
        <f>IFERROR(IF(BX67&gt;=1,VLOOKUP(EMP!Z65,EMP!$D$2:$E$3,2,0),0),0)</f>
        <v>0</v>
      </c>
      <c r="C67" s="1">
        <f>IFERROR(IF(BX67&gt;=1,VLOOKUP(EMP!AC65,EMP!$B$6:$C$17,2,0),0),0)</f>
        <v>0</v>
      </c>
      <c r="D67" s="1">
        <f>IFERROR(IF(BX67&gt;=1,VLOOKUP(EMP!AA65,EMP!$E$6:$M$29,9,0),0),0)</f>
        <v>0</v>
      </c>
      <c r="E67" s="1">
        <f>IFERROR(IF(BX67&gt;=1,(IF(EMP!AE65&gt;=1,VLOOKUP(EMP!AF65,EMP!$B$6:$C$17,2,0),0)),0),0)</f>
        <v>0</v>
      </c>
      <c r="F67" s="1">
        <f>IFERROR(IF(BX67&gt;=1,(IF(EMP!AG65=EMP!$F$3,(IF(EMP!AH65&gt;=1,EMP!AH65,0)),0)),0),0)</f>
        <v>0</v>
      </c>
      <c r="G67" s="1">
        <f>IFERROR(IF(BX67&gt;=1,(IF(EMP!AI65=EMP!$F$3,VLOOKUP(EMP!AJ65,EMP!$B$6:$C$17,2,0),0)),0),0)</f>
        <v>0</v>
      </c>
      <c r="H67" s="1">
        <f>IFERROR(IF(BX67&gt;=1,(IF(EMP!AK65=EMP!$F$3,EMP!#REF!,0)),0),0)</f>
        <v>0</v>
      </c>
      <c r="I67" s="1">
        <f>IFERROR(IF(BX67&gt;=1,(IF(EMP!AM65="YES",1,2)),0),0)</f>
        <v>0</v>
      </c>
      <c r="J67" s="1">
        <f>IFERROR(IF(BX67&gt;=1,(IF(I67=1,31,IF(I67=2,(IF(D67&gt;=5,VLOOKUP(EMP!AL65,EMP!$H$1:$K$5,4,0),IF(D67&gt;=1,31,0))),0))),0),0)</f>
        <v>0</v>
      </c>
      <c r="K67" s="1">
        <f>EMP!AB65</f>
        <v>0</v>
      </c>
      <c r="L67" s="1">
        <f>EMP!AD65</f>
        <v>0</v>
      </c>
      <c r="M67" s="1">
        <f>EMP!AE65</f>
        <v>0</v>
      </c>
      <c r="N67" s="1">
        <f t="shared" si="76"/>
        <v>0</v>
      </c>
      <c r="O67" s="1">
        <f t="shared" si="77"/>
        <v>0</v>
      </c>
      <c r="P67" s="1">
        <f t="shared" si="78"/>
        <v>0</v>
      </c>
      <c r="Q67" s="1">
        <f t="shared" si="79"/>
        <v>0</v>
      </c>
      <c r="R67" s="1">
        <f t="shared" si="80"/>
        <v>0</v>
      </c>
      <c r="S67" s="1">
        <f t="shared" si="81"/>
        <v>0</v>
      </c>
      <c r="T67" s="1">
        <f t="shared" si="82"/>
        <v>0</v>
      </c>
      <c r="U67" s="1">
        <f t="shared" si="83"/>
        <v>0</v>
      </c>
      <c r="V67" s="1">
        <f t="shared" si="84"/>
        <v>0</v>
      </c>
      <c r="W67" s="1">
        <f t="shared" si="85"/>
        <v>0</v>
      </c>
      <c r="X67" s="1">
        <f t="shared" si="86"/>
        <v>0</v>
      </c>
      <c r="Y67" s="1">
        <f t="shared" si="87"/>
        <v>0</v>
      </c>
      <c r="Z67" s="1">
        <f t="shared" si="88"/>
        <v>0</v>
      </c>
      <c r="AA67" s="1">
        <f t="shared" si="89"/>
        <v>0</v>
      </c>
      <c r="AB67" s="1">
        <f t="shared" si="90"/>
        <v>0</v>
      </c>
      <c r="AC67" s="1">
        <f t="shared" si="91"/>
        <v>0</v>
      </c>
      <c r="AD67" s="1">
        <f t="shared" si="92"/>
        <v>0</v>
      </c>
      <c r="AE67" s="1">
        <f t="shared" si="93"/>
        <v>0</v>
      </c>
      <c r="AF67" s="1">
        <f t="shared" si="94"/>
        <v>0</v>
      </c>
      <c r="AG67" s="1">
        <f t="shared" si="95"/>
        <v>0</v>
      </c>
      <c r="AH67" s="1">
        <f t="shared" si="96"/>
        <v>0</v>
      </c>
      <c r="AI67" s="1">
        <f t="shared" si="97"/>
        <v>0</v>
      </c>
      <c r="AJ67" s="1">
        <f t="shared" si="98"/>
        <v>0</v>
      </c>
      <c r="AK67" s="1">
        <f t="shared" si="99"/>
        <v>0</v>
      </c>
      <c r="AL67" s="1">
        <f t="shared" si="100"/>
        <v>0</v>
      </c>
      <c r="AM67" s="1">
        <f t="shared" si="101"/>
        <v>0</v>
      </c>
      <c r="AN67" s="1">
        <f t="shared" si="102"/>
        <v>0</v>
      </c>
      <c r="AO67" s="1">
        <f t="shared" si="103"/>
        <v>0</v>
      </c>
      <c r="AP67" s="1">
        <f t="shared" si="104"/>
        <v>0</v>
      </c>
      <c r="AQ67" s="1">
        <f t="shared" si="105"/>
        <v>0</v>
      </c>
      <c r="AR67" s="1">
        <f t="shared" si="106"/>
        <v>0</v>
      </c>
      <c r="AS67" s="1">
        <f t="shared" si="107"/>
        <v>0</v>
      </c>
      <c r="AT67" s="1">
        <f t="shared" si="108"/>
        <v>0</v>
      </c>
      <c r="AU67" s="1">
        <f t="shared" si="109"/>
        <v>0</v>
      </c>
      <c r="AV67" s="1">
        <f t="shared" si="110"/>
        <v>0</v>
      </c>
      <c r="AW67" s="1">
        <f t="shared" si="111"/>
        <v>0</v>
      </c>
      <c r="AX67" s="1">
        <f>LARGE($O$8:P67,1)</f>
        <v>0</v>
      </c>
      <c r="AY67" s="1">
        <f>LARGE($O$8:Q67,1)</f>
        <v>0</v>
      </c>
      <c r="AZ67" s="1">
        <f>LARGE($O$8:R67,1)</f>
        <v>0</v>
      </c>
      <c r="BA67" s="1">
        <f>LARGE($O$8:S67,1)</f>
        <v>0</v>
      </c>
      <c r="BB67" s="1">
        <f>LARGE($O$8:T67,1)</f>
        <v>0</v>
      </c>
      <c r="BC67" s="1">
        <f>LARGE($O$8:U67,1)</f>
        <v>0</v>
      </c>
      <c r="BD67" s="1">
        <f>LARGE($O$8:V67,1)</f>
        <v>0</v>
      </c>
      <c r="BE67" s="1">
        <f>LARGE($O$8:W67,1)</f>
        <v>0</v>
      </c>
      <c r="BF67" s="1">
        <f>LARGE($O$8:X67,1)</f>
        <v>0</v>
      </c>
      <c r="BG67" s="1">
        <f>LARGE($O$8:Y67,1)</f>
        <v>0</v>
      </c>
      <c r="BH67" s="1">
        <f>IFERROR(IF(BX67&gt;=1,(IF(EMP!AM65="YES",1,2)),0),0)</f>
        <v>0</v>
      </c>
      <c r="BI67" s="1">
        <f>IFERROR(IF(BX67&gt;=1,(IF(BH67=1,1,IF(BH67=2,VLOOKUP(EMP!AL65,EMP!$H$2:$K$4,4,0),0))),0),0)</f>
        <v>0</v>
      </c>
      <c r="BJ67" s="1">
        <f>IFERROR(IF(BX67&gt;=1,VLOOKUP(EMP!AL65,EMP!$H$1:$K$5,2,0),0),0)</f>
        <v>0</v>
      </c>
      <c r="BK67" s="1">
        <f>IFERROR(IF(BX67&gt;=1,VLOOKUP(EMP!AL65,EMP!$H$1:$K$5,3,0),0),0)</f>
        <v>0</v>
      </c>
      <c r="BX67" s="165">
        <f>EMP!O65</f>
        <v>0</v>
      </c>
      <c r="BY67" s="166">
        <f>EMP!P65</f>
        <v>0</v>
      </c>
      <c r="BZ67" s="165">
        <f>EMP!Q65</f>
        <v>0</v>
      </c>
      <c r="CA67" s="185">
        <f t="shared" si="112"/>
        <v>0</v>
      </c>
      <c r="CB67" s="185">
        <f t="shared" si="113"/>
        <v>0</v>
      </c>
      <c r="CC67" s="185">
        <f t="shared" si="114"/>
        <v>0</v>
      </c>
      <c r="CD67" s="185">
        <f t="shared" si="115"/>
        <v>0</v>
      </c>
      <c r="CE67" s="185">
        <f t="shared" si="116"/>
        <v>0</v>
      </c>
      <c r="CF67" s="185">
        <f t="shared" si="117"/>
        <v>0</v>
      </c>
      <c r="CG67" s="185">
        <f t="shared" si="118"/>
        <v>0</v>
      </c>
      <c r="CH67" s="185">
        <f t="shared" si="119"/>
        <v>0</v>
      </c>
      <c r="CI67" s="185">
        <f t="shared" si="120"/>
        <v>0</v>
      </c>
      <c r="CJ67" s="185">
        <f t="shared" si="121"/>
        <v>0</v>
      </c>
      <c r="CK67" s="185">
        <f t="shared" si="122"/>
        <v>0</v>
      </c>
      <c r="CL67" s="185">
        <f t="shared" si="123"/>
        <v>0</v>
      </c>
      <c r="CM67" s="193"/>
      <c r="CN67" s="193"/>
      <c r="CO67" s="193"/>
      <c r="CP67" s="193"/>
      <c r="CQ67" s="193"/>
      <c r="CR67" s="193"/>
      <c r="CS67" s="193"/>
      <c r="CT67" s="193"/>
      <c r="CU67" s="193"/>
      <c r="CV67" s="193"/>
      <c r="CW67" s="193"/>
      <c r="CX67" s="193"/>
      <c r="CY67" s="112">
        <f t="shared" si="124"/>
        <v>0</v>
      </c>
      <c r="CZ67" s="112">
        <f t="shared" si="125"/>
        <v>0</v>
      </c>
      <c r="DA67" s="112">
        <f t="shared" si="126"/>
        <v>0</v>
      </c>
      <c r="DB67" s="112">
        <f t="shared" si="127"/>
        <v>0</v>
      </c>
      <c r="DC67" s="112">
        <f t="shared" si="128"/>
        <v>0</v>
      </c>
      <c r="DD67" s="112">
        <f t="shared" si="129"/>
        <v>0</v>
      </c>
      <c r="DE67" s="112">
        <f t="shared" si="130"/>
        <v>0</v>
      </c>
      <c r="DF67" s="112">
        <f t="shared" si="131"/>
        <v>0</v>
      </c>
      <c r="DG67" s="112">
        <f t="shared" si="132"/>
        <v>0</v>
      </c>
      <c r="DH67" s="112">
        <f t="shared" si="133"/>
        <v>0</v>
      </c>
      <c r="DI67" s="112">
        <f t="shared" si="134"/>
        <v>0</v>
      </c>
      <c r="DJ67" s="112">
        <f t="shared" si="135"/>
        <v>0</v>
      </c>
      <c r="DK67" s="194"/>
      <c r="DL67" s="194"/>
      <c r="DM67" s="194"/>
      <c r="DN67" s="194"/>
      <c r="DO67" s="194"/>
      <c r="DP67" s="194"/>
      <c r="DQ67" s="194"/>
      <c r="DR67" s="194"/>
      <c r="DS67" s="194"/>
      <c r="DT67" s="194"/>
      <c r="DU67" s="194"/>
      <c r="DV67" s="194"/>
      <c r="DW67" s="112">
        <f t="shared" si="136"/>
        <v>0</v>
      </c>
      <c r="DX67" s="112">
        <f t="shared" si="137"/>
        <v>0</v>
      </c>
      <c r="DY67" s="112">
        <f t="shared" si="138"/>
        <v>0</v>
      </c>
      <c r="DZ67" s="112">
        <f t="shared" si="139"/>
        <v>0</v>
      </c>
      <c r="EA67" s="112">
        <f t="shared" si="140"/>
        <v>0</v>
      </c>
      <c r="EB67" s="112">
        <f t="shared" si="141"/>
        <v>0</v>
      </c>
      <c r="EC67" s="112">
        <f t="shared" si="142"/>
        <v>0</v>
      </c>
      <c r="ED67" s="112">
        <f t="shared" si="143"/>
        <v>0</v>
      </c>
      <c r="EE67" s="112">
        <f t="shared" si="144"/>
        <v>0</v>
      </c>
      <c r="EF67" s="112">
        <f t="shared" si="145"/>
        <v>0</v>
      </c>
      <c r="EG67" s="112">
        <f t="shared" si="146"/>
        <v>0</v>
      </c>
      <c r="EH67" s="112">
        <f t="shared" si="147"/>
        <v>0</v>
      </c>
      <c r="EI67" s="195"/>
      <c r="EJ67" s="195"/>
      <c r="EK67" s="195"/>
      <c r="EL67" s="195"/>
      <c r="EM67" s="195"/>
      <c r="EN67" s="195"/>
      <c r="EO67" s="195"/>
      <c r="EP67" s="195"/>
      <c r="EQ67" s="195"/>
      <c r="ER67" s="195"/>
      <c r="ES67" s="195"/>
      <c r="ET67" s="195"/>
      <c r="EU67" s="196"/>
      <c r="EV67" s="196">
        <f t="shared" si="148"/>
        <v>0</v>
      </c>
      <c r="EW67" s="196">
        <f t="shared" si="149"/>
        <v>0</v>
      </c>
      <c r="EX67" s="196">
        <f t="shared" si="150"/>
        <v>0</v>
      </c>
      <c r="EY67" s="196">
        <f t="shared" si="151"/>
        <v>0</v>
      </c>
      <c r="EZ67" s="196">
        <f t="shared" si="152"/>
        <v>0</v>
      </c>
      <c r="FA67" s="196">
        <f t="shared" si="153"/>
        <v>0</v>
      </c>
      <c r="FB67" s="196">
        <f t="shared" si="154"/>
        <v>0</v>
      </c>
      <c r="FC67" s="196">
        <f t="shared" si="155"/>
        <v>0</v>
      </c>
      <c r="FD67" s="196">
        <f t="shared" si="156"/>
        <v>0</v>
      </c>
      <c r="FE67" s="196">
        <f t="shared" si="157"/>
        <v>0</v>
      </c>
      <c r="FF67" s="196">
        <f t="shared" si="158"/>
        <v>0</v>
      </c>
      <c r="FG67" s="197"/>
      <c r="FH67" s="197">
        <f t="shared" si="159"/>
        <v>0</v>
      </c>
      <c r="FI67" s="197">
        <f t="shared" si="160"/>
        <v>0</v>
      </c>
      <c r="FJ67" s="197">
        <f t="shared" si="161"/>
        <v>0</v>
      </c>
      <c r="FK67" s="197">
        <f t="shared" si="162"/>
        <v>0</v>
      </c>
      <c r="FL67" s="197">
        <f t="shared" si="163"/>
        <v>0</v>
      </c>
      <c r="FM67" s="197">
        <f t="shared" si="164"/>
        <v>0</v>
      </c>
      <c r="FN67" s="197">
        <f t="shared" si="165"/>
        <v>0</v>
      </c>
      <c r="FO67" s="197">
        <f t="shared" si="166"/>
        <v>0</v>
      </c>
      <c r="FP67" s="197">
        <f t="shared" si="167"/>
        <v>0</v>
      </c>
      <c r="FQ67" s="197">
        <f t="shared" si="168"/>
        <v>0</v>
      </c>
      <c r="FR67" s="197">
        <f t="shared" si="169"/>
        <v>0</v>
      </c>
      <c r="FS67" s="195"/>
      <c r="FT67" s="195"/>
      <c r="FU67" s="198"/>
      <c r="FV67" s="198"/>
      <c r="FW67" s="199"/>
      <c r="FX67" s="199"/>
      <c r="FY67" s="196"/>
      <c r="FZ67" s="196"/>
      <c r="GA67" s="127">
        <f t="shared" si="170"/>
        <v>0</v>
      </c>
      <c r="GB67" s="127">
        <f t="shared" si="171"/>
        <v>0</v>
      </c>
      <c r="GC67" s="127">
        <f t="shared" si="172"/>
        <v>0</v>
      </c>
      <c r="GD67" s="127">
        <f t="shared" si="173"/>
        <v>0</v>
      </c>
      <c r="GE67" s="127">
        <f t="shared" si="174"/>
        <v>0</v>
      </c>
      <c r="GF67" s="127">
        <f t="shared" si="175"/>
        <v>0</v>
      </c>
      <c r="GG67" s="127">
        <f t="shared" si="176"/>
        <v>0</v>
      </c>
      <c r="GH67" s="127">
        <f t="shared" si="177"/>
        <v>0</v>
      </c>
      <c r="GI67" s="127">
        <f t="shared" si="178"/>
        <v>0</v>
      </c>
      <c r="GJ67" s="127">
        <f t="shared" si="179"/>
        <v>0</v>
      </c>
      <c r="GK67" s="127">
        <f t="shared" si="180"/>
        <v>0</v>
      </c>
      <c r="GL67" s="127">
        <f t="shared" si="181"/>
        <v>0</v>
      </c>
      <c r="GM67" s="127">
        <f t="shared" si="182"/>
        <v>0</v>
      </c>
      <c r="GN67" s="127">
        <f t="shared" si="183"/>
        <v>0</v>
      </c>
      <c r="GO67" s="127">
        <f t="shared" si="184"/>
        <v>0</v>
      </c>
      <c r="GP67" s="127">
        <f t="shared" si="185"/>
        <v>0</v>
      </c>
      <c r="GQ67" s="127">
        <f t="shared" si="186"/>
        <v>0</v>
      </c>
      <c r="GR67" s="127">
        <f t="shared" si="187"/>
        <v>0</v>
      </c>
      <c r="GS67" s="127">
        <f t="shared" si="188"/>
        <v>0</v>
      </c>
      <c r="GT67" s="127">
        <f t="shared" si="189"/>
        <v>0</v>
      </c>
      <c r="GU67" s="127">
        <f t="shared" si="190"/>
        <v>0</v>
      </c>
      <c r="GV67" s="127">
        <f t="shared" si="191"/>
        <v>0</v>
      </c>
      <c r="GW67" s="127">
        <f t="shared" si="192"/>
        <v>0</v>
      </c>
      <c r="GX67" s="127">
        <f t="shared" si="193"/>
        <v>0</v>
      </c>
      <c r="GY67" s="127">
        <f t="shared" si="194"/>
        <v>0</v>
      </c>
      <c r="GZ67" s="127">
        <f t="shared" si="195"/>
        <v>0</v>
      </c>
      <c r="HA67" s="127">
        <f t="shared" si="196"/>
        <v>0</v>
      </c>
      <c r="HB67" s="127">
        <f t="shared" si="197"/>
        <v>0</v>
      </c>
      <c r="HC67" s="127">
        <f t="shared" si="198"/>
        <v>0</v>
      </c>
      <c r="HD67" s="127">
        <f t="shared" si="199"/>
        <v>0</v>
      </c>
      <c r="HE67" s="127">
        <f t="shared" si="200"/>
        <v>0</v>
      </c>
      <c r="HF67" s="127">
        <f t="shared" si="201"/>
        <v>0</v>
      </c>
      <c r="HG67" s="127">
        <f t="shared" si="202"/>
        <v>0</v>
      </c>
      <c r="HH67" s="127">
        <f t="shared" si="203"/>
        <v>0</v>
      </c>
      <c r="HI67" s="127">
        <f t="shared" si="204"/>
        <v>0</v>
      </c>
      <c r="HJ67" s="127">
        <f t="shared" si="205"/>
        <v>0</v>
      </c>
      <c r="HK67" s="127">
        <f t="shared" si="206"/>
        <v>0</v>
      </c>
      <c r="HL67" s="127">
        <f t="shared" si="207"/>
        <v>0</v>
      </c>
      <c r="HM67" s="127">
        <f t="shared" si="208"/>
        <v>0</v>
      </c>
      <c r="HN67" s="127">
        <f t="shared" si="209"/>
        <v>0</v>
      </c>
      <c r="HO67" s="127">
        <f t="shared" si="210"/>
        <v>0</v>
      </c>
      <c r="HP67" s="127">
        <f t="shared" si="211"/>
        <v>0</v>
      </c>
      <c r="HQ67" s="127">
        <f t="shared" si="212"/>
        <v>0</v>
      </c>
      <c r="HR67" s="127">
        <f t="shared" si="213"/>
        <v>0</v>
      </c>
      <c r="HS67" s="127">
        <f t="shared" si="214"/>
        <v>0</v>
      </c>
      <c r="HT67" s="127">
        <f t="shared" si="215"/>
        <v>0</v>
      </c>
      <c r="HU67" s="127">
        <f t="shared" si="216"/>
        <v>0</v>
      </c>
      <c r="HV67" s="127">
        <f t="shared" si="217"/>
        <v>0</v>
      </c>
      <c r="HW67" s="127">
        <f t="shared" si="218"/>
        <v>0</v>
      </c>
      <c r="HX67" s="127">
        <f t="shared" si="219"/>
        <v>0</v>
      </c>
      <c r="HY67" s="127">
        <f t="shared" si="220"/>
        <v>0</v>
      </c>
      <c r="HZ67" s="127">
        <f t="shared" si="221"/>
        <v>0</v>
      </c>
      <c r="IA67" s="127">
        <f t="shared" si="222"/>
        <v>0</v>
      </c>
      <c r="IB67" s="127">
        <f t="shared" si="223"/>
        <v>0</v>
      </c>
      <c r="IC67" s="127">
        <f t="shared" si="224"/>
        <v>0</v>
      </c>
      <c r="ID67" s="127">
        <f t="shared" si="225"/>
        <v>0</v>
      </c>
      <c r="IE67" s="127">
        <f t="shared" si="226"/>
        <v>0</v>
      </c>
      <c r="IF67" s="127">
        <f t="shared" si="227"/>
        <v>0</v>
      </c>
      <c r="IG67" s="127">
        <f t="shared" si="228"/>
        <v>0</v>
      </c>
      <c r="IH67" s="127">
        <f t="shared" si="229"/>
        <v>0</v>
      </c>
      <c r="II67" s="127">
        <f t="shared" si="230"/>
        <v>0</v>
      </c>
      <c r="IJ67" s="127">
        <f t="shared" si="231"/>
        <v>0</v>
      </c>
      <c r="IK67" s="127">
        <f t="shared" si="232"/>
        <v>0</v>
      </c>
      <c r="IL67" s="127">
        <f t="shared" si="233"/>
        <v>0</v>
      </c>
      <c r="IM67" s="127">
        <f t="shared" si="234"/>
        <v>0</v>
      </c>
      <c r="IN67" s="127">
        <f t="shared" si="235"/>
        <v>0</v>
      </c>
      <c r="IO67" s="127">
        <f t="shared" si="236"/>
        <v>0</v>
      </c>
      <c r="IP67" s="127">
        <f t="shared" si="237"/>
        <v>0</v>
      </c>
      <c r="IQ67" s="127">
        <f t="shared" si="238"/>
        <v>0</v>
      </c>
      <c r="IR67" s="127">
        <f t="shared" si="239"/>
        <v>0</v>
      </c>
      <c r="IS67" s="127">
        <f t="shared" si="240"/>
        <v>0</v>
      </c>
      <c r="IT67" s="127">
        <f t="shared" si="241"/>
        <v>0</v>
      </c>
      <c r="IU67" s="127">
        <f t="shared" si="242"/>
        <v>0</v>
      </c>
      <c r="IV67" s="1">
        <f>IFERROR(IF($BX67&gt;=1,SUMIFS(ARR!K$8:K$607,ARR!$I$8:$I$607,$BZ67),0),0)</f>
        <v>0</v>
      </c>
      <c r="IW67" s="1">
        <f>IFERROR(IF($BX67&gt;=1,SUMIFS(ARR!L$8:L$607,ARR!$I$8:$I$607,$BZ67),0),0)</f>
        <v>0</v>
      </c>
      <c r="IX67" s="1">
        <f>IFERROR(IF($BX67&gt;=1,SUMIFS(ARR!M$8:M$607,ARR!$I$8:$I$607,$BZ67),0),0)</f>
        <v>0</v>
      </c>
      <c r="IY67" s="1">
        <f>IFERROR(IF($BX67&gt;=1,SUMIFS(ARR!N$8:N$607,ARR!$I$8:$I$607,$BZ67),0),0)</f>
        <v>0</v>
      </c>
      <c r="IZ67" s="1">
        <f t="shared" si="243"/>
        <v>0</v>
      </c>
    </row>
    <row r="68" spans="1:260" ht="18" customHeight="1" x14ac:dyDescent="0.25">
      <c r="A68" s="1">
        <f>IFERROR(IF(BX68&gt;=1,VLOOKUP(EMP!Y66,EMP!$B$2:$E$3,4,0),0),0)</f>
        <v>0</v>
      </c>
      <c r="B68" s="1">
        <f>IFERROR(IF(BX68&gt;=1,VLOOKUP(EMP!Z66,EMP!$D$2:$E$3,2,0),0),0)</f>
        <v>0</v>
      </c>
      <c r="C68" s="1">
        <f>IFERROR(IF(BX68&gt;=1,VLOOKUP(EMP!AC66,EMP!$B$6:$C$17,2,0),0),0)</f>
        <v>0</v>
      </c>
      <c r="D68" s="1">
        <f>IFERROR(IF(BX68&gt;=1,VLOOKUP(EMP!AA66,EMP!$E$6:$M$29,9,0),0),0)</f>
        <v>0</v>
      </c>
      <c r="E68" s="1">
        <f>IFERROR(IF(BX68&gt;=1,(IF(EMP!AE66&gt;=1,VLOOKUP(EMP!AF66,EMP!$B$6:$C$17,2,0),0)),0),0)</f>
        <v>0</v>
      </c>
      <c r="F68" s="1">
        <f>IFERROR(IF(BX68&gt;=1,(IF(EMP!AG66=EMP!$F$3,(IF(EMP!AH66&gt;=1,EMP!AH66,0)),0)),0),0)</f>
        <v>0</v>
      </c>
      <c r="G68" s="1">
        <f>IFERROR(IF(BX68&gt;=1,(IF(EMP!AI66=EMP!$F$3,VLOOKUP(EMP!AJ66,EMP!$B$6:$C$17,2,0),0)),0),0)</f>
        <v>0</v>
      </c>
      <c r="H68" s="1">
        <f>IFERROR(IF(BX68&gt;=1,(IF(EMP!AK66=EMP!$F$3,EMP!#REF!,0)),0),0)</f>
        <v>0</v>
      </c>
      <c r="I68" s="1">
        <f>IFERROR(IF(BX68&gt;=1,(IF(EMP!AM66="YES",1,2)),0),0)</f>
        <v>0</v>
      </c>
      <c r="J68" s="1">
        <f>IFERROR(IF(BX68&gt;=1,(IF(I68=1,31,IF(I68=2,(IF(D68&gt;=5,VLOOKUP(EMP!AL66,EMP!$H$1:$K$5,4,0),IF(D68&gt;=1,31,0))),0))),0),0)</f>
        <v>0</v>
      </c>
      <c r="K68" s="1">
        <f>EMP!AB66</f>
        <v>0</v>
      </c>
      <c r="L68" s="1">
        <f>EMP!AD66</f>
        <v>0</v>
      </c>
      <c r="M68" s="1">
        <f>EMP!AE66</f>
        <v>0</v>
      </c>
      <c r="N68" s="1">
        <f t="shared" si="76"/>
        <v>0</v>
      </c>
      <c r="O68" s="1">
        <f t="shared" si="77"/>
        <v>0</v>
      </c>
      <c r="P68" s="1">
        <f t="shared" si="78"/>
        <v>0</v>
      </c>
      <c r="Q68" s="1">
        <f t="shared" si="79"/>
        <v>0</v>
      </c>
      <c r="R68" s="1">
        <f t="shared" si="80"/>
        <v>0</v>
      </c>
      <c r="S68" s="1">
        <f t="shared" si="81"/>
        <v>0</v>
      </c>
      <c r="T68" s="1">
        <f t="shared" si="82"/>
        <v>0</v>
      </c>
      <c r="U68" s="1">
        <f t="shared" si="83"/>
        <v>0</v>
      </c>
      <c r="V68" s="1">
        <f t="shared" si="84"/>
        <v>0</v>
      </c>
      <c r="W68" s="1">
        <f t="shared" si="85"/>
        <v>0</v>
      </c>
      <c r="X68" s="1">
        <f t="shared" si="86"/>
        <v>0</v>
      </c>
      <c r="Y68" s="1">
        <f t="shared" si="87"/>
        <v>0</v>
      </c>
      <c r="Z68" s="1">
        <f t="shared" si="88"/>
        <v>0</v>
      </c>
      <c r="AA68" s="1">
        <f t="shared" si="89"/>
        <v>0</v>
      </c>
      <c r="AB68" s="1">
        <f t="shared" si="90"/>
        <v>0</v>
      </c>
      <c r="AC68" s="1">
        <f t="shared" si="91"/>
        <v>0</v>
      </c>
      <c r="AD68" s="1">
        <f t="shared" si="92"/>
        <v>0</v>
      </c>
      <c r="AE68" s="1">
        <f t="shared" si="93"/>
        <v>0</v>
      </c>
      <c r="AF68" s="1">
        <f t="shared" si="94"/>
        <v>0</v>
      </c>
      <c r="AG68" s="1">
        <f t="shared" si="95"/>
        <v>0</v>
      </c>
      <c r="AH68" s="1">
        <f t="shared" si="96"/>
        <v>0</v>
      </c>
      <c r="AI68" s="1">
        <f t="shared" si="97"/>
        <v>0</v>
      </c>
      <c r="AJ68" s="1">
        <f t="shared" si="98"/>
        <v>0</v>
      </c>
      <c r="AK68" s="1">
        <f t="shared" si="99"/>
        <v>0</v>
      </c>
      <c r="AL68" s="1">
        <f t="shared" si="100"/>
        <v>0</v>
      </c>
      <c r="AM68" s="1">
        <f t="shared" si="101"/>
        <v>0</v>
      </c>
      <c r="AN68" s="1">
        <f t="shared" si="102"/>
        <v>0</v>
      </c>
      <c r="AO68" s="1">
        <f t="shared" si="103"/>
        <v>0</v>
      </c>
      <c r="AP68" s="1">
        <f t="shared" si="104"/>
        <v>0</v>
      </c>
      <c r="AQ68" s="1">
        <f t="shared" si="105"/>
        <v>0</v>
      </c>
      <c r="AR68" s="1">
        <f t="shared" si="106"/>
        <v>0</v>
      </c>
      <c r="AS68" s="1">
        <f t="shared" si="107"/>
        <v>0</v>
      </c>
      <c r="AT68" s="1">
        <f t="shared" si="108"/>
        <v>0</v>
      </c>
      <c r="AU68" s="1">
        <f t="shared" si="109"/>
        <v>0</v>
      </c>
      <c r="AV68" s="1">
        <f t="shared" si="110"/>
        <v>0</v>
      </c>
      <c r="AW68" s="1">
        <f t="shared" si="111"/>
        <v>0</v>
      </c>
      <c r="AX68" s="1">
        <f>LARGE($O$8:P68,1)</f>
        <v>0</v>
      </c>
      <c r="AY68" s="1">
        <f>LARGE($O$8:Q68,1)</f>
        <v>0</v>
      </c>
      <c r="AZ68" s="1">
        <f>LARGE($O$8:R68,1)</f>
        <v>0</v>
      </c>
      <c r="BA68" s="1">
        <f>LARGE($O$8:S68,1)</f>
        <v>0</v>
      </c>
      <c r="BB68" s="1">
        <f>LARGE($O$8:T68,1)</f>
        <v>0</v>
      </c>
      <c r="BC68" s="1">
        <f>LARGE($O$8:U68,1)</f>
        <v>0</v>
      </c>
      <c r="BD68" s="1">
        <f>LARGE($O$8:V68,1)</f>
        <v>0</v>
      </c>
      <c r="BE68" s="1">
        <f>LARGE($O$8:W68,1)</f>
        <v>0</v>
      </c>
      <c r="BF68" s="1">
        <f>LARGE($O$8:X68,1)</f>
        <v>0</v>
      </c>
      <c r="BG68" s="1">
        <f>LARGE($O$8:Y68,1)</f>
        <v>0</v>
      </c>
      <c r="BH68" s="1">
        <f>IFERROR(IF(BX68&gt;=1,(IF(EMP!AM66="YES",1,2)),0),0)</f>
        <v>0</v>
      </c>
      <c r="BI68" s="1">
        <f>IFERROR(IF(BX68&gt;=1,(IF(BH68=1,1,IF(BH68=2,VLOOKUP(EMP!AL66,EMP!$H$2:$K$4,4,0),0))),0),0)</f>
        <v>0</v>
      </c>
      <c r="BJ68" s="1">
        <f>IFERROR(IF(BX68&gt;=1,VLOOKUP(EMP!AL66,EMP!$H$1:$K$5,2,0),0),0)</f>
        <v>0</v>
      </c>
      <c r="BK68" s="1">
        <f>IFERROR(IF(BX68&gt;=1,VLOOKUP(EMP!AL66,EMP!$H$1:$K$5,3,0),0),0)</f>
        <v>0</v>
      </c>
      <c r="BX68" s="165">
        <f>EMP!O66</f>
        <v>0</v>
      </c>
      <c r="BY68" s="166">
        <f>EMP!P66</f>
        <v>0</v>
      </c>
      <c r="BZ68" s="165">
        <f>EMP!Q66</f>
        <v>0</v>
      </c>
      <c r="CA68" s="185">
        <f t="shared" si="112"/>
        <v>0</v>
      </c>
      <c r="CB68" s="185">
        <f t="shared" si="113"/>
        <v>0</v>
      </c>
      <c r="CC68" s="185">
        <f t="shared" si="114"/>
        <v>0</v>
      </c>
      <c r="CD68" s="185">
        <f t="shared" si="115"/>
        <v>0</v>
      </c>
      <c r="CE68" s="185">
        <f t="shared" si="116"/>
        <v>0</v>
      </c>
      <c r="CF68" s="185">
        <f t="shared" si="117"/>
        <v>0</v>
      </c>
      <c r="CG68" s="185">
        <f t="shared" si="118"/>
        <v>0</v>
      </c>
      <c r="CH68" s="185">
        <f t="shared" si="119"/>
        <v>0</v>
      </c>
      <c r="CI68" s="185">
        <f t="shared" si="120"/>
        <v>0</v>
      </c>
      <c r="CJ68" s="185">
        <f t="shared" si="121"/>
        <v>0</v>
      </c>
      <c r="CK68" s="185">
        <f t="shared" si="122"/>
        <v>0</v>
      </c>
      <c r="CL68" s="185">
        <f t="shared" si="123"/>
        <v>0</v>
      </c>
      <c r="CM68" s="193"/>
      <c r="CN68" s="193"/>
      <c r="CO68" s="193"/>
      <c r="CP68" s="193"/>
      <c r="CQ68" s="193"/>
      <c r="CR68" s="193"/>
      <c r="CS68" s="193"/>
      <c r="CT68" s="193"/>
      <c r="CU68" s="193"/>
      <c r="CV68" s="193"/>
      <c r="CW68" s="193"/>
      <c r="CX68" s="193"/>
      <c r="CY68" s="112">
        <f t="shared" si="124"/>
        <v>0</v>
      </c>
      <c r="CZ68" s="112">
        <f t="shared" si="125"/>
        <v>0</v>
      </c>
      <c r="DA68" s="112">
        <f t="shared" si="126"/>
        <v>0</v>
      </c>
      <c r="DB68" s="112">
        <f t="shared" si="127"/>
        <v>0</v>
      </c>
      <c r="DC68" s="112">
        <f t="shared" si="128"/>
        <v>0</v>
      </c>
      <c r="DD68" s="112">
        <f t="shared" si="129"/>
        <v>0</v>
      </c>
      <c r="DE68" s="112">
        <f t="shared" si="130"/>
        <v>0</v>
      </c>
      <c r="DF68" s="112">
        <f t="shared" si="131"/>
        <v>0</v>
      </c>
      <c r="DG68" s="112">
        <f t="shared" si="132"/>
        <v>0</v>
      </c>
      <c r="DH68" s="112">
        <f t="shared" si="133"/>
        <v>0</v>
      </c>
      <c r="DI68" s="112">
        <f t="shared" si="134"/>
        <v>0</v>
      </c>
      <c r="DJ68" s="112">
        <f t="shared" si="135"/>
        <v>0</v>
      </c>
      <c r="DK68" s="194"/>
      <c r="DL68" s="194"/>
      <c r="DM68" s="194"/>
      <c r="DN68" s="194"/>
      <c r="DO68" s="194"/>
      <c r="DP68" s="194"/>
      <c r="DQ68" s="194"/>
      <c r="DR68" s="194"/>
      <c r="DS68" s="194"/>
      <c r="DT68" s="194"/>
      <c r="DU68" s="194"/>
      <c r="DV68" s="194"/>
      <c r="DW68" s="112">
        <f t="shared" si="136"/>
        <v>0</v>
      </c>
      <c r="DX68" s="112">
        <f t="shared" si="137"/>
        <v>0</v>
      </c>
      <c r="DY68" s="112">
        <f t="shared" si="138"/>
        <v>0</v>
      </c>
      <c r="DZ68" s="112">
        <f t="shared" si="139"/>
        <v>0</v>
      </c>
      <c r="EA68" s="112">
        <f t="shared" si="140"/>
        <v>0</v>
      </c>
      <c r="EB68" s="112">
        <f t="shared" si="141"/>
        <v>0</v>
      </c>
      <c r="EC68" s="112">
        <f t="shared" si="142"/>
        <v>0</v>
      </c>
      <c r="ED68" s="112">
        <f t="shared" si="143"/>
        <v>0</v>
      </c>
      <c r="EE68" s="112">
        <f t="shared" si="144"/>
        <v>0</v>
      </c>
      <c r="EF68" s="112">
        <f t="shared" si="145"/>
        <v>0</v>
      </c>
      <c r="EG68" s="112">
        <f t="shared" si="146"/>
        <v>0</v>
      </c>
      <c r="EH68" s="112">
        <f t="shared" si="147"/>
        <v>0</v>
      </c>
      <c r="EI68" s="195"/>
      <c r="EJ68" s="195"/>
      <c r="EK68" s="195"/>
      <c r="EL68" s="195"/>
      <c r="EM68" s="195"/>
      <c r="EN68" s="195"/>
      <c r="EO68" s="195"/>
      <c r="EP68" s="195"/>
      <c r="EQ68" s="195"/>
      <c r="ER68" s="195"/>
      <c r="ES68" s="195"/>
      <c r="ET68" s="195"/>
      <c r="EU68" s="196"/>
      <c r="EV68" s="196">
        <f t="shared" si="148"/>
        <v>0</v>
      </c>
      <c r="EW68" s="196">
        <f t="shared" si="149"/>
        <v>0</v>
      </c>
      <c r="EX68" s="196">
        <f t="shared" si="150"/>
        <v>0</v>
      </c>
      <c r="EY68" s="196">
        <f t="shared" si="151"/>
        <v>0</v>
      </c>
      <c r="EZ68" s="196">
        <f t="shared" si="152"/>
        <v>0</v>
      </c>
      <c r="FA68" s="196">
        <f t="shared" si="153"/>
        <v>0</v>
      </c>
      <c r="FB68" s="196">
        <f t="shared" si="154"/>
        <v>0</v>
      </c>
      <c r="FC68" s="196">
        <f t="shared" si="155"/>
        <v>0</v>
      </c>
      <c r="FD68" s="196">
        <f t="shared" si="156"/>
        <v>0</v>
      </c>
      <c r="FE68" s="196">
        <f t="shared" si="157"/>
        <v>0</v>
      </c>
      <c r="FF68" s="196">
        <f t="shared" si="158"/>
        <v>0</v>
      </c>
      <c r="FG68" s="197"/>
      <c r="FH68" s="197">
        <f t="shared" si="159"/>
        <v>0</v>
      </c>
      <c r="FI68" s="197">
        <f t="shared" si="160"/>
        <v>0</v>
      </c>
      <c r="FJ68" s="197">
        <f t="shared" si="161"/>
        <v>0</v>
      </c>
      <c r="FK68" s="197">
        <f t="shared" si="162"/>
        <v>0</v>
      </c>
      <c r="FL68" s="197">
        <f t="shared" si="163"/>
        <v>0</v>
      </c>
      <c r="FM68" s="197">
        <f t="shared" si="164"/>
        <v>0</v>
      </c>
      <c r="FN68" s="197">
        <f t="shared" si="165"/>
        <v>0</v>
      </c>
      <c r="FO68" s="197">
        <f t="shared" si="166"/>
        <v>0</v>
      </c>
      <c r="FP68" s="197">
        <f t="shared" si="167"/>
        <v>0</v>
      </c>
      <c r="FQ68" s="197">
        <f t="shared" si="168"/>
        <v>0</v>
      </c>
      <c r="FR68" s="197">
        <f t="shared" si="169"/>
        <v>0</v>
      </c>
      <c r="FS68" s="195"/>
      <c r="FT68" s="195"/>
      <c r="FU68" s="198"/>
      <c r="FV68" s="198"/>
      <c r="FW68" s="199"/>
      <c r="FX68" s="199"/>
      <c r="FY68" s="196"/>
      <c r="FZ68" s="196"/>
      <c r="GA68" s="127">
        <f t="shared" si="170"/>
        <v>0</v>
      </c>
      <c r="GB68" s="127">
        <f t="shared" si="171"/>
        <v>0</v>
      </c>
      <c r="GC68" s="127">
        <f t="shared" si="172"/>
        <v>0</v>
      </c>
      <c r="GD68" s="127">
        <f t="shared" si="173"/>
        <v>0</v>
      </c>
      <c r="GE68" s="127">
        <f t="shared" si="174"/>
        <v>0</v>
      </c>
      <c r="GF68" s="127">
        <f t="shared" si="175"/>
        <v>0</v>
      </c>
      <c r="GG68" s="127">
        <f t="shared" si="176"/>
        <v>0</v>
      </c>
      <c r="GH68" s="127">
        <f t="shared" si="177"/>
        <v>0</v>
      </c>
      <c r="GI68" s="127">
        <f t="shared" si="178"/>
        <v>0</v>
      </c>
      <c r="GJ68" s="127">
        <f t="shared" si="179"/>
        <v>0</v>
      </c>
      <c r="GK68" s="127">
        <f t="shared" si="180"/>
        <v>0</v>
      </c>
      <c r="GL68" s="127">
        <f t="shared" si="181"/>
        <v>0</v>
      </c>
      <c r="GM68" s="127">
        <f t="shared" si="182"/>
        <v>0</v>
      </c>
      <c r="GN68" s="127">
        <f t="shared" si="183"/>
        <v>0</v>
      </c>
      <c r="GO68" s="127">
        <f t="shared" si="184"/>
        <v>0</v>
      </c>
      <c r="GP68" s="127">
        <f t="shared" si="185"/>
        <v>0</v>
      </c>
      <c r="GQ68" s="127">
        <f t="shared" si="186"/>
        <v>0</v>
      </c>
      <c r="GR68" s="127">
        <f t="shared" si="187"/>
        <v>0</v>
      </c>
      <c r="GS68" s="127">
        <f t="shared" si="188"/>
        <v>0</v>
      </c>
      <c r="GT68" s="127">
        <f t="shared" si="189"/>
        <v>0</v>
      </c>
      <c r="GU68" s="127">
        <f t="shared" si="190"/>
        <v>0</v>
      </c>
      <c r="GV68" s="127">
        <f t="shared" si="191"/>
        <v>0</v>
      </c>
      <c r="GW68" s="127">
        <f t="shared" si="192"/>
        <v>0</v>
      </c>
      <c r="GX68" s="127">
        <f t="shared" si="193"/>
        <v>0</v>
      </c>
      <c r="GY68" s="127">
        <f t="shared" si="194"/>
        <v>0</v>
      </c>
      <c r="GZ68" s="127">
        <f t="shared" si="195"/>
        <v>0</v>
      </c>
      <c r="HA68" s="127">
        <f t="shared" si="196"/>
        <v>0</v>
      </c>
      <c r="HB68" s="127">
        <f t="shared" si="197"/>
        <v>0</v>
      </c>
      <c r="HC68" s="127">
        <f t="shared" si="198"/>
        <v>0</v>
      </c>
      <c r="HD68" s="127">
        <f t="shared" si="199"/>
        <v>0</v>
      </c>
      <c r="HE68" s="127">
        <f t="shared" si="200"/>
        <v>0</v>
      </c>
      <c r="HF68" s="127">
        <f t="shared" si="201"/>
        <v>0</v>
      </c>
      <c r="HG68" s="127">
        <f t="shared" si="202"/>
        <v>0</v>
      </c>
      <c r="HH68" s="127">
        <f t="shared" si="203"/>
        <v>0</v>
      </c>
      <c r="HI68" s="127">
        <f t="shared" si="204"/>
        <v>0</v>
      </c>
      <c r="HJ68" s="127">
        <f t="shared" si="205"/>
        <v>0</v>
      </c>
      <c r="HK68" s="127">
        <f t="shared" si="206"/>
        <v>0</v>
      </c>
      <c r="HL68" s="127">
        <f t="shared" si="207"/>
        <v>0</v>
      </c>
      <c r="HM68" s="127">
        <f t="shared" si="208"/>
        <v>0</v>
      </c>
      <c r="HN68" s="127">
        <f t="shared" si="209"/>
        <v>0</v>
      </c>
      <c r="HO68" s="127">
        <f t="shared" si="210"/>
        <v>0</v>
      </c>
      <c r="HP68" s="127">
        <f t="shared" si="211"/>
        <v>0</v>
      </c>
      <c r="HQ68" s="127">
        <f t="shared" si="212"/>
        <v>0</v>
      </c>
      <c r="HR68" s="127">
        <f t="shared" si="213"/>
        <v>0</v>
      </c>
      <c r="HS68" s="127">
        <f t="shared" si="214"/>
        <v>0</v>
      </c>
      <c r="HT68" s="127">
        <f t="shared" si="215"/>
        <v>0</v>
      </c>
      <c r="HU68" s="127">
        <f t="shared" si="216"/>
        <v>0</v>
      </c>
      <c r="HV68" s="127">
        <f t="shared" si="217"/>
        <v>0</v>
      </c>
      <c r="HW68" s="127">
        <f t="shared" si="218"/>
        <v>0</v>
      </c>
      <c r="HX68" s="127">
        <f t="shared" si="219"/>
        <v>0</v>
      </c>
      <c r="HY68" s="127">
        <f t="shared" si="220"/>
        <v>0</v>
      </c>
      <c r="HZ68" s="127">
        <f t="shared" si="221"/>
        <v>0</v>
      </c>
      <c r="IA68" s="127">
        <f t="shared" si="222"/>
        <v>0</v>
      </c>
      <c r="IB68" s="127">
        <f t="shared" si="223"/>
        <v>0</v>
      </c>
      <c r="IC68" s="127">
        <f t="shared" si="224"/>
        <v>0</v>
      </c>
      <c r="ID68" s="127">
        <f t="shared" si="225"/>
        <v>0</v>
      </c>
      <c r="IE68" s="127">
        <f t="shared" si="226"/>
        <v>0</v>
      </c>
      <c r="IF68" s="127">
        <f t="shared" si="227"/>
        <v>0</v>
      </c>
      <c r="IG68" s="127">
        <f t="shared" si="228"/>
        <v>0</v>
      </c>
      <c r="IH68" s="127">
        <f t="shared" si="229"/>
        <v>0</v>
      </c>
      <c r="II68" s="127">
        <f t="shared" si="230"/>
        <v>0</v>
      </c>
      <c r="IJ68" s="127">
        <f t="shared" si="231"/>
        <v>0</v>
      </c>
      <c r="IK68" s="127">
        <f t="shared" si="232"/>
        <v>0</v>
      </c>
      <c r="IL68" s="127">
        <f t="shared" si="233"/>
        <v>0</v>
      </c>
      <c r="IM68" s="127">
        <f t="shared" si="234"/>
        <v>0</v>
      </c>
      <c r="IN68" s="127">
        <f t="shared" si="235"/>
        <v>0</v>
      </c>
      <c r="IO68" s="127">
        <f t="shared" si="236"/>
        <v>0</v>
      </c>
      <c r="IP68" s="127">
        <f t="shared" si="237"/>
        <v>0</v>
      </c>
      <c r="IQ68" s="127">
        <f t="shared" si="238"/>
        <v>0</v>
      </c>
      <c r="IR68" s="127">
        <f t="shared" si="239"/>
        <v>0</v>
      </c>
      <c r="IS68" s="127">
        <f t="shared" si="240"/>
        <v>0</v>
      </c>
      <c r="IT68" s="127">
        <f t="shared" si="241"/>
        <v>0</v>
      </c>
      <c r="IU68" s="127">
        <f t="shared" si="242"/>
        <v>0</v>
      </c>
      <c r="IV68" s="1">
        <f>IFERROR(IF($BX68&gt;=1,SUMIFS(ARR!K$8:K$607,ARR!$I$8:$I$607,$BZ68),0),0)</f>
        <v>0</v>
      </c>
      <c r="IW68" s="1">
        <f>IFERROR(IF($BX68&gt;=1,SUMIFS(ARR!L$8:L$607,ARR!$I$8:$I$607,$BZ68),0),0)</f>
        <v>0</v>
      </c>
      <c r="IX68" s="1">
        <f>IFERROR(IF($BX68&gt;=1,SUMIFS(ARR!M$8:M$607,ARR!$I$8:$I$607,$BZ68),0),0)</f>
        <v>0</v>
      </c>
      <c r="IY68" s="1">
        <f>IFERROR(IF($BX68&gt;=1,SUMIFS(ARR!N$8:N$607,ARR!$I$8:$I$607,$BZ68),0),0)</f>
        <v>0</v>
      </c>
      <c r="IZ68" s="1">
        <f t="shared" si="243"/>
        <v>0</v>
      </c>
    </row>
    <row r="69" spans="1:260" ht="18" customHeight="1" x14ac:dyDescent="0.25">
      <c r="A69" s="1">
        <f>IFERROR(IF(BX69&gt;=1,VLOOKUP(EMP!Y67,EMP!$B$2:$E$3,4,0),0),0)</f>
        <v>0</v>
      </c>
      <c r="B69" s="1">
        <f>IFERROR(IF(BX69&gt;=1,VLOOKUP(EMP!Z67,EMP!$D$2:$E$3,2,0),0),0)</f>
        <v>0</v>
      </c>
      <c r="C69" s="1">
        <f>IFERROR(IF(BX69&gt;=1,VLOOKUP(EMP!AC67,EMP!$B$6:$C$17,2,0),0),0)</f>
        <v>0</v>
      </c>
      <c r="D69" s="1">
        <f>IFERROR(IF(BX69&gt;=1,VLOOKUP(EMP!AA67,EMP!$E$6:$M$29,9,0),0),0)</f>
        <v>0</v>
      </c>
      <c r="E69" s="1">
        <f>IFERROR(IF(BX69&gt;=1,(IF(EMP!AE67&gt;=1,VLOOKUP(EMP!AF67,EMP!$B$6:$C$17,2,0),0)),0),0)</f>
        <v>0</v>
      </c>
      <c r="F69" s="1">
        <f>IFERROR(IF(BX69&gt;=1,(IF(EMP!AG67=EMP!$F$3,(IF(EMP!AH67&gt;=1,EMP!AH67,0)),0)),0),0)</f>
        <v>0</v>
      </c>
      <c r="G69" s="1">
        <f>IFERROR(IF(BX69&gt;=1,(IF(EMP!AI67=EMP!$F$3,VLOOKUP(EMP!AJ67,EMP!$B$6:$C$17,2,0),0)),0),0)</f>
        <v>0</v>
      </c>
      <c r="H69" s="1">
        <f>IFERROR(IF(BX69&gt;=1,(IF(EMP!AK67=EMP!$F$3,EMP!#REF!,0)),0),0)</f>
        <v>0</v>
      </c>
      <c r="I69" s="1">
        <f>IFERROR(IF(BX69&gt;=1,(IF(EMP!AM67="YES",1,2)),0),0)</f>
        <v>0</v>
      </c>
      <c r="J69" s="1">
        <f>IFERROR(IF(BX69&gt;=1,(IF(I69=1,31,IF(I69=2,(IF(D69&gt;=5,VLOOKUP(EMP!AL67,EMP!$H$1:$K$5,4,0),IF(D69&gt;=1,31,0))),0))),0),0)</f>
        <v>0</v>
      </c>
      <c r="K69" s="1">
        <f>EMP!AB67</f>
        <v>0</v>
      </c>
      <c r="L69" s="1">
        <f>EMP!AD67</f>
        <v>0</v>
      </c>
      <c r="M69" s="1">
        <f>EMP!AE67</f>
        <v>0</v>
      </c>
      <c r="N69" s="1">
        <f t="shared" si="76"/>
        <v>0</v>
      </c>
      <c r="O69" s="1">
        <f t="shared" si="77"/>
        <v>0</v>
      </c>
      <c r="P69" s="1">
        <f t="shared" si="78"/>
        <v>0</v>
      </c>
      <c r="Q69" s="1">
        <f t="shared" si="79"/>
        <v>0</v>
      </c>
      <c r="R69" s="1">
        <f t="shared" si="80"/>
        <v>0</v>
      </c>
      <c r="S69" s="1">
        <f t="shared" si="81"/>
        <v>0</v>
      </c>
      <c r="T69" s="1">
        <f t="shared" si="82"/>
        <v>0</v>
      </c>
      <c r="U69" s="1">
        <f t="shared" si="83"/>
        <v>0</v>
      </c>
      <c r="V69" s="1">
        <f t="shared" si="84"/>
        <v>0</v>
      </c>
      <c r="W69" s="1">
        <f t="shared" si="85"/>
        <v>0</v>
      </c>
      <c r="X69" s="1">
        <f t="shared" si="86"/>
        <v>0</v>
      </c>
      <c r="Y69" s="1">
        <f t="shared" si="87"/>
        <v>0</v>
      </c>
      <c r="Z69" s="1">
        <f t="shared" si="88"/>
        <v>0</v>
      </c>
      <c r="AA69" s="1">
        <f t="shared" si="89"/>
        <v>0</v>
      </c>
      <c r="AB69" s="1">
        <f t="shared" si="90"/>
        <v>0</v>
      </c>
      <c r="AC69" s="1">
        <f t="shared" si="91"/>
        <v>0</v>
      </c>
      <c r="AD69" s="1">
        <f t="shared" si="92"/>
        <v>0</v>
      </c>
      <c r="AE69" s="1">
        <f t="shared" si="93"/>
        <v>0</v>
      </c>
      <c r="AF69" s="1">
        <f t="shared" si="94"/>
        <v>0</v>
      </c>
      <c r="AG69" s="1">
        <f t="shared" si="95"/>
        <v>0</v>
      </c>
      <c r="AH69" s="1">
        <f t="shared" si="96"/>
        <v>0</v>
      </c>
      <c r="AI69" s="1">
        <f t="shared" si="97"/>
        <v>0</v>
      </c>
      <c r="AJ69" s="1">
        <f t="shared" si="98"/>
        <v>0</v>
      </c>
      <c r="AK69" s="1">
        <f t="shared" si="99"/>
        <v>0</v>
      </c>
      <c r="AL69" s="1">
        <f t="shared" si="100"/>
        <v>0</v>
      </c>
      <c r="AM69" s="1">
        <f t="shared" si="101"/>
        <v>0</v>
      </c>
      <c r="AN69" s="1">
        <f t="shared" si="102"/>
        <v>0</v>
      </c>
      <c r="AO69" s="1">
        <f t="shared" si="103"/>
        <v>0</v>
      </c>
      <c r="AP69" s="1">
        <f t="shared" si="104"/>
        <v>0</v>
      </c>
      <c r="AQ69" s="1">
        <f t="shared" si="105"/>
        <v>0</v>
      </c>
      <c r="AR69" s="1">
        <f t="shared" si="106"/>
        <v>0</v>
      </c>
      <c r="AS69" s="1">
        <f t="shared" si="107"/>
        <v>0</v>
      </c>
      <c r="AT69" s="1">
        <f t="shared" si="108"/>
        <v>0</v>
      </c>
      <c r="AU69" s="1">
        <f t="shared" si="109"/>
        <v>0</v>
      </c>
      <c r="AV69" s="1">
        <f t="shared" si="110"/>
        <v>0</v>
      </c>
      <c r="AW69" s="1">
        <f t="shared" si="111"/>
        <v>0</v>
      </c>
      <c r="AX69" s="1">
        <f>LARGE($O$8:P69,1)</f>
        <v>0</v>
      </c>
      <c r="AY69" s="1">
        <f>LARGE($O$8:Q69,1)</f>
        <v>0</v>
      </c>
      <c r="AZ69" s="1">
        <f>LARGE($O$8:R69,1)</f>
        <v>0</v>
      </c>
      <c r="BA69" s="1">
        <f>LARGE($O$8:S69,1)</f>
        <v>0</v>
      </c>
      <c r="BB69" s="1">
        <f>LARGE($O$8:T69,1)</f>
        <v>0</v>
      </c>
      <c r="BC69" s="1">
        <f>LARGE($O$8:U69,1)</f>
        <v>0</v>
      </c>
      <c r="BD69" s="1">
        <f>LARGE($O$8:V69,1)</f>
        <v>0</v>
      </c>
      <c r="BE69" s="1">
        <f>LARGE($O$8:W69,1)</f>
        <v>0</v>
      </c>
      <c r="BF69" s="1">
        <f>LARGE($O$8:X69,1)</f>
        <v>0</v>
      </c>
      <c r="BG69" s="1">
        <f>LARGE($O$8:Y69,1)</f>
        <v>0</v>
      </c>
      <c r="BH69" s="1">
        <f>IFERROR(IF(BX69&gt;=1,(IF(EMP!AM67="YES",1,2)),0),0)</f>
        <v>0</v>
      </c>
      <c r="BI69" s="1">
        <f>IFERROR(IF(BX69&gt;=1,(IF(BH69=1,1,IF(BH69=2,VLOOKUP(EMP!AL67,EMP!$H$2:$K$4,4,0),0))),0),0)</f>
        <v>0</v>
      </c>
      <c r="BJ69" s="1">
        <f>IFERROR(IF(BX69&gt;=1,VLOOKUP(EMP!AL67,EMP!$H$1:$K$5,2,0),0),0)</f>
        <v>0</v>
      </c>
      <c r="BK69" s="1">
        <f>IFERROR(IF(BX69&gt;=1,VLOOKUP(EMP!AL67,EMP!$H$1:$K$5,3,0),0),0)</f>
        <v>0</v>
      </c>
      <c r="BX69" s="165">
        <f>EMP!O67</f>
        <v>0</v>
      </c>
      <c r="BY69" s="166">
        <f>EMP!P67</f>
        <v>0</v>
      </c>
      <c r="BZ69" s="165">
        <f>EMP!Q67</f>
        <v>0</v>
      </c>
      <c r="CA69" s="185">
        <f t="shared" si="112"/>
        <v>0</v>
      </c>
      <c r="CB69" s="185">
        <f t="shared" si="113"/>
        <v>0</v>
      </c>
      <c r="CC69" s="185">
        <f t="shared" si="114"/>
        <v>0</v>
      </c>
      <c r="CD69" s="185">
        <f t="shared" si="115"/>
        <v>0</v>
      </c>
      <c r="CE69" s="185">
        <f t="shared" si="116"/>
        <v>0</v>
      </c>
      <c r="CF69" s="185">
        <f t="shared" si="117"/>
        <v>0</v>
      </c>
      <c r="CG69" s="185">
        <f t="shared" si="118"/>
        <v>0</v>
      </c>
      <c r="CH69" s="185">
        <f t="shared" si="119"/>
        <v>0</v>
      </c>
      <c r="CI69" s="185">
        <f t="shared" si="120"/>
        <v>0</v>
      </c>
      <c r="CJ69" s="185">
        <f t="shared" si="121"/>
        <v>0</v>
      </c>
      <c r="CK69" s="185">
        <f t="shared" si="122"/>
        <v>0</v>
      </c>
      <c r="CL69" s="185">
        <f t="shared" si="123"/>
        <v>0</v>
      </c>
      <c r="CM69" s="193"/>
      <c r="CN69" s="193"/>
      <c r="CO69" s="193"/>
      <c r="CP69" s="193"/>
      <c r="CQ69" s="193"/>
      <c r="CR69" s="193"/>
      <c r="CS69" s="193"/>
      <c r="CT69" s="193"/>
      <c r="CU69" s="193"/>
      <c r="CV69" s="193"/>
      <c r="CW69" s="193"/>
      <c r="CX69" s="193"/>
      <c r="CY69" s="112">
        <f t="shared" si="124"/>
        <v>0</v>
      </c>
      <c r="CZ69" s="112">
        <f t="shared" si="125"/>
        <v>0</v>
      </c>
      <c r="DA69" s="112">
        <f t="shared" si="126"/>
        <v>0</v>
      </c>
      <c r="DB69" s="112">
        <f t="shared" si="127"/>
        <v>0</v>
      </c>
      <c r="DC69" s="112">
        <f t="shared" si="128"/>
        <v>0</v>
      </c>
      <c r="DD69" s="112">
        <f t="shared" si="129"/>
        <v>0</v>
      </c>
      <c r="DE69" s="112">
        <f t="shared" si="130"/>
        <v>0</v>
      </c>
      <c r="DF69" s="112">
        <f t="shared" si="131"/>
        <v>0</v>
      </c>
      <c r="DG69" s="112">
        <f t="shared" si="132"/>
        <v>0</v>
      </c>
      <c r="DH69" s="112">
        <f t="shared" si="133"/>
        <v>0</v>
      </c>
      <c r="DI69" s="112">
        <f t="shared" si="134"/>
        <v>0</v>
      </c>
      <c r="DJ69" s="112">
        <f t="shared" si="135"/>
        <v>0</v>
      </c>
      <c r="DK69" s="194"/>
      <c r="DL69" s="194"/>
      <c r="DM69" s="194"/>
      <c r="DN69" s="194"/>
      <c r="DO69" s="194"/>
      <c r="DP69" s="194"/>
      <c r="DQ69" s="194"/>
      <c r="DR69" s="194"/>
      <c r="DS69" s="194"/>
      <c r="DT69" s="194"/>
      <c r="DU69" s="194"/>
      <c r="DV69" s="194"/>
      <c r="DW69" s="112">
        <f t="shared" si="136"/>
        <v>0</v>
      </c>
      <c r="DX69" s="112">
        <f t="shared" si="137"/>
        <v>0</v>
      </c>
      <c r="DY69" s="112">
        <f t="shared" si="138"/>
        <v>0</v>
      </c>
      <c r="DZ69" s="112">
        <f t="shared" si="139"/>
        <v>0</v>
      </c>
      <c r="EA69" s="112">
        <f t="shared" si="140"/>
        <v>0</v>
      </c>
      <c r="EB69" s="112">
        <f t="shared" si="141"/>
        <v>0</v>
      </c>
      <c r="EC69" s="112">
        <f t="shared" si="142"/>
        <v>0</v>
      </c>
      <c r="ED69" s="112">
        <f t="shared" si="143"/>
        <v>0</v>
      </c>
      <c r="EE69" s="112">
        <f t="shared" si="144"/>
        <v>0</v>
      </c>
      <c r="EF69" s="112">
        <f t="shared" si="145"/>
        <v>0</v>
      </c>
      <c r="EG69" s="112">
        <f t="shared" si="146"/>
        <v>0</v>
      </c>
      <c r="EH69" s="112">
        <f t="shared" si="147"/>
        <v>0</v>
      </c>
      <c r="EI69" s="195"/>
      <c r="EJ69" s="195"/>
      <c r="EK69" s="195"/>
      <c r="EL69" s="195"/>
      <c r="EM69" s="195"/>
      <c r="EN69" s="195"/>
      <c r="EO69" s="195"/>
      <c r="EP69" s="195"/>
      <c r="EQ69" s="195"/>
      <c r="ER69" s="195"/>
      <c r="ES69" s="195"/>
      <c r="ET69" s="195"/>
      <c r="EU69" s="196"/>
      <c r="EV69" s="196">
        <f t="shared" si="148"/>
        <v>0</v>
      </c>
      <c r="EW69" s="196">
        <f t="shared" si="149"/>
        <v>0</v>
      </c>
      <c r="EX69" s="196">
        <f t="shared" si="150"/>
        <v>0</v>
      </c>
      <c r="EY69" s="196">
        <f t="shared" si="151"/>
        <v>0</v>
      </c>
      <c r="EZ69" s="196">
        <f t="shared" si="152"/>
        <v>0</v>
      </c>
      <c r="FA69" s="196">
        <f t="shared" si="153"/>
        <v>0</v>
      </c>
      <c r="FB69" s="196">
        <f t="shared" si="154"/>
        <v>0</v>
      </c>
      <c r="FC69" s="196">
        <f t="shared" si="155"/>
        <v>0</v>
      </c>
      <c r="FD69" s="196">
        <f t="shared" si="156"/>
        <v>0</v>
      </c>
      <c r="FE69" s="196">
        <f t="shared" si="157"/>
        <v>0</v>
      </c>
      <c r="FF69" s="196">
        <f t="shared" si="158"/>
        <v>0</v>
      </c>
      <c r="FG69" s="197"/>
      <c r="FH69" s="197">
        <f t="shared" si="159"/>
        <v>0</v>
      </c>
      <c r="FI69" s="197">
        <f t="shared" si="160"/>
        <v>0</v>
      </c>
      <c r="FJ69" s="197">
        <f t="shared" si="161"/>
        <v>0</v>
      </c>
      <c r="FK69" s="197">
        <f t="shared" si="162"/>
        <v>0</v>
      </c>
      <c r="FL69" s="197">
        <f t="shared" si="163"/>
        <v>0</v>
      </c>
      <c r="FM69" s="197">
        <f t="shared" si="164"/>
        <v>0</v>
      </c>
      <c r="FN69" s="197">
        <f t="shared" si="165"/>
        <v>0</v>
      </c>
      <c r="FO69" s="197">
        <f t="shared" si="166"/>
        <v>0</v>
      </c>
      <c r="FP69" s="197">
        <f t="shared" si="167"/>
        <v>0</v>
      </c>
      <c r="FQ69" s="197">
        <f t="shared" si="168"/>
        <v>0</v>
      </c>
      <c r="FR69" s="197">
        <f t="shared" si="169"/>
        <v>0</v>
      </c>
      <c r="FS69" s="195"/>
      <c r="FT69" s="195"/>
      <c r="FU69" s="198"/>
      <c r="FV69" s="198"/>
      <c r="FW69" s="199"/>
      <c r="FX69" s="199"/>
      <c r="FY69" s="196"/>
      <c r="FZ69" s="196"/>
      <c r="GA69" s="127">
        <f t="shared" si="170"/>
        <v>0</v>
      </c>
      <c r="GB69" s="127">
        <f t="shared" si="171"/>
        <v>0</v>
      </c>
      <c r="GC69" s="127">
        <f t="shared" si="172"/>
        <v>0</v>
      </c>
      <c r="GD69" s="127">
        <f t="shared" si="173"/>
        <v>0</v>
      </c>
      <c r="GE69" s="127">
        <f t="shared" si="174"/>
        <v>0</v>
      </c>
      <c r="GF69" s="127">
        <f t="shared" si="175"/>
        <v>0</v>
      </c>
      <c r="GG69" s="127">
        <f t="shared" si="176"/>
        <v>0</v>
      </c>
      <c r="GH69" s="127">
        <f t="shared" si="177"/>
        <v>0</v>
      </c>
      <c r="GI69" s="127">
        <f t="shared" si="178"/>
        <v>0</v>
      </c>
      <c r="GJ69" s="127">
        <f t="shared" si="179"/>
        <v>0</v>
      </c>
      <c r="GK69" s="127">
        <f t="shared" si="180"/>
        <v>0</v>
      </c>
      <c r="GL69" s="127">
        <f t="shared" si="181"/>
        <v>0</v>
      </c>
      <c r="GM69" s="127">
        <f t="shared" si="182"/>
        <v>0</v>
      </c>
      <c r="GN69" s="127">
        <f t="shared" si="183"/>
        <v>0</v>
      </c>
      <c r="GO69" s="127">
        <f t="shared" si="184"/>
        <v>0</v>
      </c>
      <c r="GP69" s="127">
        <f t="shared" si="185"/>
        <v>0</v>
      </c>
      <c r="GQ69" s="127">
        <f t="shared" si="186"/>
        <v>0</v>
      </c>
      <c r="GR69" s="127">
        <f t="shared" si="187"/>
        <v>0</v>
      </c>
      <c r="GS69" s="127">
        <f t="shared" si="188"/>
        <v>0</v>
      </c>
      <c r="GT69" s="127">
        <f t="shared" si="189"/>
        <v>0</v>
      </c>
      <c r="GU69" s="127">
        <f t="shared" si="190"/>
        <v>0</v>
      </c>
      <c r="GV69" s="127">
        <f t="shared" si="191"/>
        <v>0</v>
      </c>
      <c r="GW69" s="127">
        <f t="shared" si="192"/>
        <v>0</v>
      </c>
      <c r="GX69" s="127">
        <f t="shared" si="193"/>
        <v>0</v>
      </c>
      <c r="GY69" s="127">
        <f t="shared" si="194"/>
        <v>0</v>
      </c>
      <c r="GZ69" s="127">
        <f t="shared" si="195"/>
        <v>0</v>
      </c>
      <c r="HA69" s="127">
        <f t="shared" si="196"/>
        <v>0</v>
      </c>
      <c r="HB69" s="127">
        <f t="shared" si="197"/>
        <v>0</v>
      </c>
      <c r="HC69" s="127">
        <f t="shared" si="198"/>
        <v>0</v>
      </c>
      <c r="HD69" s="127">
        <f t="shared" si="199"/>
        <v>0</v>
      </c>
      <c r="HE69" s="127">
        <f t="shared" si="200"/>
        <v>0</v>
      </c>
      <c r="HF69" s="127">
        <f t="shared" si="201"/>
        <v>0</v>
      </c>
      <c r="HG69" s="127">
        <f t="shared" si="202"/>
        <v>0</v>
      </c>
      <c r="HH69" s="127">
        <f t="shared" si="203"/>
        <v>0</v>
      </c>
      <c r="HI69" s="127">
        <f t="shared" si="204"/>
        <v>0</v>
      </c>
      <c r="HJ69" s="127">
        <f t="shared" si="205"/>
        <v>0</v>
      </c>
      <c r="HK69" s="127">
        <f t="shared" si="206"/>
        <v>0</v>
      </c>
      <c r="HL69" s="127">
        <f t="shared" si="207"/>
        <v>0</v>
      </c>
      <c r="HM69" s="127">
        <f t="shared" si="208"/>
        <v>0</v>
      </c>
      <c r="HN69" s="127">
        <f t="shared" si="209"/>
        <v>0</v>
      </c>
      <c r="HO69" s="127">
        <f t="shared" si="210"/>
        <v>0</v>
      </c>
      <c r="HP69" s="127">
        <f t="shared" si="211"/>
        <v>0</v>
      </c>
      <c r="HQ69" s="127">
        <f t="shared" si="212"/>
        <v>0</v>
      </c>
      <c r="HR69" s="127">
        <f t="shared" si="213"/>
        <v>0</v>
      </c>
      <c r="HS69" s="127">
        <f t="shared" si="214"/>
        <v>0</v>
      </c>
      <c r="HT69" s="127">
        <f t="shared" si="215"/>
        <v>0</v>
      </c>
      <c r="HU69" s="127">
        <f t="shared" si="216"/>
        <v>0</v>
      </c>
      <c r="HV69" s="127">
        <f t="shared" si="217"/>
        <v>0</v>
      </c>
      <c r="HW69" s="127">
        <f t="shared" si="218"/>
        <v>0</v>
      </c>
      <c r="HX69" s="127">
        <f t="shared" si="219"/>
        <v>0</v>
      </c>
      <c r="HY69" s="127">
        <f t="shared" si="220"/>
        <v>0</v>
      </c>
      <c r="HZ69" s="127">
        <f t="shared" si="221"/>
        <v>0</v>
      </c>
      <c r="IA69" s="127">
        <f t="shared" si="222"/>
        <v>0</v>
      </c>
      <c r="IB69" s="127">
        <f t="shared" si="223"/>
        <v>0</v>
      </c>
      <c r="IC69" s="127">
        <f t="shared" si="224"/>
        <v>0</v>
      </c>
      <c r="ID69" s="127">
        <f t="shared" si="225"/>
        <v>0</v>
      </c>
      <c r="IE69" s="127">
        <f t="shared" si="226"/>
        <v>0</v>
      </c>
      <c r="IF69" s="127">
        <f t="shared" si="227"/>
        <v>0</v>
      </c>
      <c r="IG69" s="127">
        <f t="shared" si="228"/>
        <v>0</v>
      </c>
      <c r="IH69" s="127">
        <f t="shared" si="229"/>
        <v>0</v>
      </c>
      <c r="II69" s="127">
        <f t="shared" si="230"/>
        <v>0</v>
      </c>
      <c r="IJ69" s="127">
        <f t="shared" si="231"/>
        <v>0</v>
      </c>
      <c r="IK69" s="127">
        <f t="shared" si="232"/>
        <v>0</v>
      </c>
      <c r="IL69" s="127">
        <f t="shared" si="233"/>
        <v>0</v>
      </c>
      <c r="IM69" s="127">
        <f t="shared" si="234"/>
        <v>0</v>
      </c>
      <c r="IN69" s="127">
        <f t="shared" si="235"/>
        <v>0</v>
      </c>
      <c r="IO69" s="127">
        <f t="shared" si="236"/>
        <v>0</v>
      </c>
      <c r="IP69" s="127">
        <f t="shared" si="237"/>
        <v>0</v>
      </c>
      <c r="IQ69" s="127">
        <f t="shared" si="238"/>
        <v>0</v>
      </c>
      <c r="IR69" s="127">
        <f t="shared" si="239"/>
        <v>0</v>
      </c>
      <c r="IS69" s="127">
        <f t="shared" si="240"/>
        <v>0</v>
      </c>
      <c r="IT69" s="127">
        <f t="shared" si="241"/>
        <v>0</v>
      </c>
      <c r="IU69" s="127">
        <f t="shared" si="242"/>
        <v>0</v>
      </c>
      <c r="IV69" s="1">
        <f>IFERROR(IF($BX69&gt;=1,SUMIFS(ARR!K$8:K$607,ARR!$I$8:$I$607,$BZ69),0),0)</f>
        <v>0</v>
      </c>
      <c r="IW69" s="1">
        <f>IFERROR(IF($BX69&gt;=1,SUMIFS(ARR!L$8:L$607,ARR!$I$8:$I$607,$BZ69),0),0)</f>
        <v>0</v>
      </c>
      <c r="IX69" s="1">
        <f>IFERROR(IF($BX69&gt;=1,SUMIFS(ARR!M$8:M$607,ARR!$I$8:$I$607,$BZ69),0),0)</f>
        <v>0</v>
      </c>
      <c r="IY69" s="1">
        <f>IFERROR(IF($BX69&gt;=1,SUMIFS(ARR!N$8:N$607,ARR!$I$8:$I$607,$BZ69),0),0)</f>
        <v>0</v>
      </c>
      <c r="IZ69" s="1">
        <f t="shared" si="243"/>
        <v>0</v>
      </c>
    </row>
    <row r="70" spans="1:260" ht="18" customHeight="1" x14ac:dyDescent="0.25">
      <c r="A70" s="1">
        <f>IFERROR(IF(BX70&gt;=1,VLOOKUP(EMP!Y68,EMP!$B$2:$E$3,4,0),0),0)</f>
        <v>0</v>
      </c>
      <c r="B70" s="1">
        <f>IFERROR(IF(BX70&gt;=1,VLOOKUP(EMP!Z68,EMP!$D$2:$E$3,2,0),0),0)</f>
        <v>0</v>
      </c>
      <c r="C70" s="1">
        <f>IFERROR(IF(BX70&gt;=1,VLOOKUP(EMP!AC68,EMP!$B$6:$C$17,2,0),0),0)</f>
        <v>0</v>
      </c>
      <c r="D70" s="1">
        <f>IFERROR(IF(BX70&gt;=1,VLOOKUP(EMP!AA68,EMP!$E$6:$M$29,9,0),0),0)</f>
        <v>0</v>
      </c>
      <c r="E70" s="1">
        <f>IFERROR(IF(BX70&gt;=1,(IF(EMP!AE68&gt;=1,VLOOKUP(EMP!AF68,EMP!$B$6:$C$17,2,0),0)),0),0)</f>
        <v>0</v>
      </c>
      <c r="F70" s="1">
        <f>IFERROR(IF(BX70&gt;=1,(IF(EMP!AG68=EMP!$F$3,(IF(EMP!AH68&gt;=1,EMP!AH68,0)),0)),0),0)</f>
        <v>0</v>
      </c>
      <c r="G70" s="1">
        <f>IFERROR(IF(BX70&gt;=1,(IF(EMP!AI68=EMP!$F$3,VLOOKUP(EMP!AJ68,EMP!$B$6:$C$17,2,0),0)),0),0)</f>
        <v>0</v>
      </c>
      <c r="H70" s="1">
        <f>IFERROR(IF(BX70&gt;=1,(IF(EMP!AK68=EMP!$F$3,EMP!#REF!,0)),0),0)</f>
        <v>0</v>
      </c>
      <c r="I70" s="1">
        <f>IFERROR(IF(BX70&gt;=1,(IF(EMP!AM68="YES",1,2)),0),0)</f>
        <v>0</v>
      </c>
      <c r="J70" s="1">
        <f>IFERROR(IF(BX70&gt;=1,(IF(I70=1,31,IF(I70=2,(IF(D70&gt;=5,VLOOKUP(EMP!AL68,EMP!$H$1:$K$5,4,0),IF(D70&gt;=1,31,0))),0))),0),0)</f>
        <v>0</v>
      </c>
      <c r="K70" s="1">
        <f>EMP!AB68</f>
        <v>0</v>
      </c>
      <c r="L70" s="1">
        <f>EMP!AD68</f>
        <v>0</v>
      </c>
      <c r="M70" s="1">
        <f>EMP!AE68</f>
        <v>0</v>
      </c>
      <c r="N70" s="1">
        <f t="shared" si="76"/>
        <v>0</v>
      </c>
      <c r="O70" s="1">
        <f t="shared" si="77"/>
        <v>0</v>
      </c>
      <c r="P70" s="1">
        <f t="shared" si="78"/>
        <v>0</v>
      </c>
      <c r="Q70" s="1">
        <f t="shared" si="79"/>
        <v>0</v>
      </c>
      <c r="R70" s="1">
        <f t="shared" si="80"/>
        <v>0</v>
      </c>
      <c r="S70" s="1">
        <f t="shared" si="81"/>
        <v>0</v>
      </c>
      <c r="T70" s="1">
        <f t="shared" si="82"/>
        <v>0</v>
      </c>
      <c r="U70" s="1">
        <f t="shared" si="83"/>
        <v>0</v>
      </c>
      <c r="V70" s="1">
        <f t="shared" si="84"/>
        <v>0</v>
      </c>
      <c r="W70" s="1">
        <f t="shared" si="85"/>
        <v>0</v>
      </c>
      <c r="X70" s="1">
        <f t="shared" si="86"/>
        <v>0</v>
      </c>
      <c r="Y70" s="1">
        <f t="shared" si="87"/>
        <v>0</v>
      </c>
      <c r="Z70" s="1">
        <f t="shared" si="88"/>
        <v>0</v>
      </c>
      <c r="AA70" s="1">
        <f t="shared" si="89"/>
        <v>0</v>
      </c>
      <c r="AB70" s="1">
        <f t="shared" si="90"/>
        <v>0</v>
      </c>
      <c r="AC70" s="1">
        <f t="shared" si="91"/>
        <v>0</v>
      </c>
      <c r="AD70" s="1">
        <f t="shared" si="92"/>
        <v>0</v>
      </c>
      <c r="AE70" s="1">
        <f t="shared" si="93"/>
        <v>0</v>
      </c>
      <c r="AF70" s="1">
        <f t="shared" si="94"/>
        <v>0</v>
      </c>
      <c r="AG70" s="1">
        <f t="shared" si="95"/>
        <v>0</v>
      </c>
      <c r="AH70" s="1">
        <f t="shared" si="96"/>
        <v>0</v>
      </c>
      <c r="AI70" s="1">
        <f t="shared" si="97"/>
        <v>0</v>
      </c>
      <c r="AJ70" s="1">
        <f t="shared" si="98"/>
        <v>0</v>
      </c>
      <c r="AK70" s="1">
        <f t="shared" si="99"/>
        <v>0</v>
      </c>
      <c r="AL70" s="1">
        <f t="shared" si="100"/>
        <v>0</v>
      </c>
      <c r="AM70" s="1">
        <f t="shared" si="101"/>
        <v>0</v>
      </c>
      <c r="AN70" s="1">
        <f t="shared" si="102"/>
        <v>0</v>
      </c>
      <c r="AO70" s="1">
        <f t="shared" si="103"/>
        <v>0</v>
      </c>
      <c r="AP70" s="1">
        <f t="shared" si="104"/>
        <v>0</v>
      </c>
      <c r="AQ70" s="1">
        <f t="shared" si="105"/>
        <v>0</v>
      </c>
      <c r="AR70" s="1">
        <f t="shared" si="106"/>
        <v>0</v>
      </c>
      <c r="AS70" s="1">
        <f t="shared" si="107"/>
        <v>0</v>
      </c>
      <c r="AT70" s="1">
        <f t="shared" si="108"/>
        <v>0</v>
      </c>
      <c r="AU70" s="1">
        <f t="shared" si="109"/>
        <v>0</v>
      </c>
      <c r="AV70" s="1">
        <f t="shared" si="110"/>
        <v>0</v>
      </c>
      <c r="AW70" s="1">
        <f t="shared" si="111"/>
        <v>0</v>
      </c>
      <c r="AX70" s="1">
        <f>LARGE($O$8:P70,1)</f>
        <v>0</v>
      </c>
      <c r="AY70" s="1">
        <f>LARGE($O$8:Q70,1)</f>
        <v>0</v>
      </c>
      <c r="AZ70" s="1">
        <f>LARGE($O$8:R70,1)</f>
        <v>0</v>
      </c>
      <c r="BA70" s="1">
        <f>LARGE($O$8:S70,1)</f>
        <v>0</v>
      </c>
      <c r="BB70" s="1">
        <f>LARGE($O$8:T70,1)</f>
        <v>0</v>
      </c>
      <c r="BC70" s="1">
        <f>LARGE($O$8:U70,1)</f>
        <v>0</v>
      </c>
      <c r="BD70" s="1">
        <f>LARGE($O$8:V70,1)</f>
        <v>0</v>
      </c>
      <c r="BE70" s="1">
        <f>LARGE($O$8:W70,1)</f>
        <v>0</v>
      </c>
      <c r="BF70" s="1">
        <f>LARGE($O$8:X70,1)</f>
        <v>0</v>
      </c>
      <c r="BG70" s="1">
        <f>LARGE($O$8:Y70,1)</f>
        <v>0</v>
      </c>
      <c r="BH70" s="1">
        <f>IFERROR(IF(BX70&gt;=1,(IF(EMP!AM68="YES",1,2)),0),0)</f>
        <v>0</v>
      </c>
      <c r="BI70" s="1">
        <f>IFERROR(IF(BX70&gt;=1,(IF(BH70=1,1,IF(BH70=2,VLOOKUP(EMP!AL68,EMP!$H$2:$K$4,4,0),0))),0),0)</f>
        <v>0</v>
      </c>
      <c r="BJ70" s="1">
        <f>IFERROR(IF(BX70&gt;=1,VLOOKUP(EMP!AL68,EMP!$H$1:$K$5,2,0),0),0)</f>
        <v>0</v>
      </c>
      <c r="BK70" s="1">
        <f>IFERROR(IF(BX70&gt;=1,VLOOKUP(EMP!AL68,EMP!$H$1:$K$5,3,0),0),0)</f>
        <v>0</v>
      </c>
      <c r="BX70" s="165">
        <f>EMP!O68</f>
        <v>0</v>
      </c>
      <c r="BY70" s="166">
        <f>EMP!P68</f>
        <v>0</v>
      </c>
      <c r="BZ70" s="165">
        <f>EMP!Q68</f>
        <v>0</v>
      </c>
      <c r="CA70" s="185">
        <f t="shared" si="112"/>
        <v>0</v>
      </c>
      <c r="CB70" s="185">
        <f t="shared" si="113"/>
        <v>0</v>
      </c>
      <c r="CC70" s="185">
        <f t="shared" si="114"/>
        <v>0</v>
      </c>
      <c r="CD70" s="185">
        <f t="shared" si="115"/>
        <v>0</v>
      </c>
      <c r="CE70" s="185">
        <f t="shared" si="116"/>
        <v>0</v>
      </c>
      <c r="CF70" s="185">
        <f t="shared" si="117"/>
        <v>0</v>
      </c>
      <c r="CG70" s="185">
        <f t="shared" si="118"/>
        <v>0</v>
      </c>
      <c r="CH70" s="185">
        <f t="shared" si="119"/>
        <v>0</v>
      </c>
      <c r="CI70" s="185">
        <f t="shared" si="120"/>
        <v>0</v>
      </c>
      <c r="CJ70" s="185">
        <f t="shared" si="121"/>
        <v>0</v>
      </c>
      <c r="CK70" s="185">
        <f t="shared" si="122"/>
        <v>0</v>
      </c>
      <c r="CL70" s="185">
        <f t="shared" si="123"/>
        <v>0</v>
      </c>
      <c r="CM70" s="193"/>
      <c r="CN70" s="193"/>
      <c r="CO70" s="193"/>
      <c r="CP70" s="193"/>
      <c r="CQ70" s="193"/>
      <c r="CR70" s="193"/>
      <c r="CS70" s="193"/>
      <c r="CT70" s="193"/>
      <c r="CU70" s="193"/>
      <c r="CV70" s="193"/>
      <c r="CW70" s="193"/>
      <c r="CX70" s="193"/>
      <c r="CY70" s="112">
        <f t="shared" si="124"/>
        <v>0</v>
      </c>
      <c r="CZ70" s="112">
        <f t="shared" si="125"/>
        <v>0</v>
      </c>
      <c r="DA70" s="112">
        <f t="shared" si="126"/>
        <v>0</v>
      </c>
      <c r="DB70" s="112">
        <f t="shared" si="127"/>
        <v>0</v>
      </c>
      <c r="DC70" s="112">
        <f t="shared" si="128"/>
        <v>0</v>
      </c>
      <c r="DD70" s="112">
        <f t="shared" si="129"/>
        <v>0</v>
      </c>
      <c r="DE70" s="112">
        <f t="shared" si="130"/>
        <v>0</v>
      </c>
      <c r="DF70" s="112">
        <f t="shared" si="131"/>
        <v>0</v>
      </c>
      <c r="DG70" s="112">
        <f t="shared" si="132"/>
        <v>0</v>
      </c>
      <c r="DH70" s="112">
        <f t="shared" si="133"/>
        <v>0</v>
      </c>
      <c r="DI70" s="112">
        <f t="shared" si="134"/>
        <v>0</v>
      </c>
      <c r="DJ70" s="112">
        <f t="shared" si="135"/>
        <v>0</v>
      </c>
      <c r="DK70" s="194"/>
      <c r="DL70" s="194"/>
      <c r="DM70" s="194"/>
      <c r="DN70" s="194"/>
      <c r="DO70" s="194"/>
      <c r="DP70" s="194"/>
      <c r="DQ70" s="194"/>
      <c r="DR70" s="194"/>
      <c r="DS70" s="194"/>
      <c r="DT70" s="194"/>
      <c r="DU70" s="194"/>
      <c r="DV70" s="194"/>
      <c r="DW70" s="112">
        <f t="shared" si="136"/>
        <v>0</v>
      </c>
      <c r="DX70" s="112">
        <f t="shared" si="137"/>
        <v>0</v>
      </c>
      <c r="DY70" s="112">
        <f t="shared" si="138"/>
        <v>0</v>
      </c>
      <c r="DZ70" s="112">
        <f t="shared" si="139"/>
        <v>0</v>
      </c>
      <c r="EA70" s="112">
        <f t="shared" si="140"/>
        <v>0</v>
      </c>
      <c r="EB70" s="112">
        <f t="shared" si="141"/>
        <v>0</v>
      </c>
      <c r="EC70" s="112">
        <f t="shared" si="142"/>
        <v>0</v>
      </c>
      <c r="ED70" s="112">
        <f t="shared" si="143"/>
        <v>0</v>
      </c>
      <c r="EE70" s="112">
        <f t="shared" si="144"/>
        <v>0</v>
      </c>
      <c r="EF70" s="112">
        <f t="shared" si="145"/>
        <v>0</v>
      </c>
      <c r="EG70" s="112">
        <f t="shared" si="146"/>
        <v>0</v>
      </c>
      <c r="EH70" s="112">
        <f t="shared" si="147"/>
        <v>0</v>
      </c>
      <c r="EI70" s="195"/>
      <c r="EJ70" s="195"/>
      <c r="EK70" s="195"/>
      <c r="EL70" s="195"/>
      <c r="EM70" s="195"/>
      <c r="EN70" s="195"/>
      <c r="EO70" s="195"/>
      <c r="EP70" s="195"/>
      <c r="EQ70" s="195"/>
      <c r="ER70" s="195"/>
      <c r="ES70" s="195"/>
      <c r="ET70" s="195"/>
      <c r="EU70" s="196"/>
      <c r="EV70" s="196">
        <f t="shared" si="148"/>
        <v>0</v>
      </c>
      <c r="EW70" s="196">
        <f t="shared" si="149"/>
        <v>0</v>
      </c>
      <c r="EX70" s="196">
        <f t="shared" si="150"/>
        <v>0</v>
      </c>
      <c r="EY70" s="196">
        <f t="shared" si="151"/>
        <v>0</v>
      </c>
      <c r="EZ70" s="196">
        <f t="shared" si="152"/>
        <v>0</v>
      </c>
      <c r="FA70" s="196">
        <f t="shared" si="153"/>
        <v>0</v>
      </c>
      <c r="FB70" s="196">
        <f t="shared" si="154"/>
        <v>0</v>
      </c>
      <c r="FC70" s="196">
        <f t="shared" si="155"/>
        <v>0</v>
      </c>
      <c r="FD70" s="196">
        <f t="shared" si="156"/>
        <v>0</v>
      </c>
      <c r="FE70" s="196">
        <f t="shared" si="157"/>
        <v>0</v>
      </c>
      <c r="FF70" s="196">
        <f t="shared" si="158"/>
        <v>0</v>
      </c>
      <c r="FG70" s="197"/>
      <c r="FH70" s="197">
        <f t="shared" si="159"/>
        <v>0</v>
      </c>
      <c r="FI70" s="197">
        <f t="shared" si="160"/>
        <v>0</v>
      </c>
      <c r="FJ70" s="197">
        <f t="shared" si="161"/>
        <v>0</v>
      </c>
      <c r="FK70" s="197">
        <f t="shared" si="162"/>
        <v>0</v>
      </c>
      <c r="FL70" s="197">
        <f t="shared" si="163"/>
        <v>0</v>
      </c>
      <c r="FM70" s="197">
        <f t="shared" si="164"/>
        <v>0</v>
      </c>
      <c r="FN70" s="197">
        <f t="shared" si="165"/>
        <v>0</v>
      </c>
      <c r="FO70" s="197">
        <f t="shared" si="166"/>
        <v>0</v>
      </c>
      <c r="FP70" s="197">
        <f t="shared" si="167"/>
        <v>0</v>
      </c>
      <c r="FQ70" s="197">
        <f t="shared" si="168"/>
        <v>0</v>
      </c>
      <c r="FR70" s="197">
        <f t="shared" si="169"/>
        <v>0</v>
      </c>
      <c r="FS70" s="195"/>
      <c r="FT70" s="195"/>
      <c r="FU70" s="198"/>
      <c r="FV70" s="198"/>
      <c r="FW70" s="199"/>
      <c r="FX70" s="199"/>
      <c r="FY70" s="196"/>
      <c r="FZ70" s="196"/>
      <c r="GA70" s="127">
        <f t="shared" si="170"/>
        <v>0</v>
      </c>
      <c r="GB70" s="127">
        <f t="shared" si="171"/>
        <v>0</v>
      </c>
      <c r="GC70" s="127">
        <f t="shared" si="172"/>
        <v>0</v>
      </c>
      <c r="GD70" s="127">
        <f t="shared" si="173"/>
        <v>0</v>
      </c>
      <c r="GE70" s="127">
        <f t="shared" si="174"/>
        <v>0</v>
      </c>
      <c r="GF70" s="127">
        <f t="shared" si="175"/>
        <v>0</v>
      </c>
      <c r="GG70" s="127">
        <f t="shared" si="176"/>
        <v>0</v>
      </c>
      <c r="GH70" s="127">
        <f t="shared" si="177"/>
        <v>0</v>
      </c>
      <c r="GI70" s="127">
        <f t="shared" si="178"/>
        <v>0</v>
      </c>
      <c r="GJ70" s="127">
        <f t="shared" si="179"/>
        <v>0</v>
      </c>
      <c r="GK70" s="127">
        <f t="shared" si="180"/>
        <v>0</v>
      </c>
      <c r="GL70" s="127">
        <f t="shared" si="181"/>
        <v>0</v>
      </c>
      <c r="GM70" s="127">
        <f t="shared" si="182"/>
        <v>0</v>
      </c>
      <c r="GN70" s="127">
        <f t="shared" si="183"/>
        <v>0</v>
      </c>
      <c r="GO70" s="127">
        <f t="shared" si="184"/>
        <v>0</v>
      </c>
      <c r="GP70" s="127">
        <f t="shared" si="185"/>
        <v>0</v>
      </c>
      <c r="GQ70" s="127">
        <f t="shared" si="186"/>
        <v>0</v>
      </c>
      <c r="GR70" s="127">
        <f t="shared" si="187"/>
        <v>0</v>
      </c>
      <c r="GS70" s="127">
        <f t="shared" si="188"/>
        <v>0</v>
      </c>
      <c r="GT70" s="127">
        <f t="shared" si="189"/>
        <v>0</v>
      </c>
      <c r="GU70" s="127">
        <f t="shared" si="190"/>
        <v>0</v>
      </c>
      <c r="GV70" s="127">
        <f t="shared" si="191"/>
        <v>0</v>
      </c>
      <c r="GW70" s="127">
        <f t="shared" si="192"/>
        <v>0</v>
      </c>
      <c r="GX70" s="127">
        <f t="shared" si="193"/>
        <v>0</v>
      </c>
      <c r="GY70" s="127">
        <f t="shared" si="194"/>
        <v>0</v>
      </c>
      <c r="GZ70" s="127">
        <f t="shared" si="195"/>
        <v>0</v>
      </c>
      <c r="HA70" s="127">
        <f t="shared" si="196"/>
        <v>0</v>
      </c>
      <c r="HB70" s="127">
        <f t="shared" si="197"/>
        <v>0</v>
      </c>
      <c r="HC70" s="127">
        <f t="shared" si="198"/>
        <v>0</v>
      </c>
      <c r="HD70" s="127">
        <f t="shared" si="199"/>
        <v>0</v>
      </c>
      <c r="HE70" s="127">
        <f t="shared" si="200"/>
        <v>0</v>
      </c>
      <c r="HF70" s="127">
        <f t="shared" si="201"/>
        <v>0</v>
      </c>
      <c r="HG70" s="127">
        <f t="shared" si="202"/>
        <v>0</v>
      </c>
      <c r="HH70" s="127">
        <f t="shared" si="203"/>
        <v>0</v>
      </c>
      <c r="HI70" s="127">
        <f t="shared" si="204"/>
        <v>0</v>
      </c>
      <c r="HJ70" s="127">
        <f t="shared" si="205"/>
        <v>0</v>
      </c>
      <c r="HK70" s="127">
        <f t="shared" si="206"/>
        <v>0</v>
      </c>
      <c r="HL70" s="127">
        <f t="shared" si="207"/>
        <v>0</v>
      </c>
      <c r="HM70" s="127">
        <f t="shared" si="208"/>
        <v>0</v>
      </c>
      <c r="HN70" s="127">
        <f t="shared" si="209"/>
        <v>0</v>
      </c>
      <c r="HO70" s="127">
        <f t="shared" si="210"/>
        <v>0</v>
      </c>
      <c r="HP70" s="127">
        <f t="shared" si="211"/>
        <v>0</v>
      </c>
      <c r="HQ70" s="127">
        <f t="shared" si="212"/>
        <v>0</v>
      </c>
      <c r="HR70" s="127">
        <f t="shared" si="213"/>
        <v>0</v>
      </c>
      <c r="HS70" s="127">
        <f t="shared" si="214"/>
        <v>0</v>
      </c>
      <c r="HT70" s="127">
        <f t="shared" si="215"/>
        <v>0</v>
      </c>
      <c r="HU70" s="127">
        <f t="shared" si="216"/>
        <v>0</v>
      </c>
      <c r="HV70" s="127">
        <f t="shared" si="217"/>
        <v>0</v>
      </c>
      <c r="HW70" s="127">
        <f t="shared" si="218"/>
        <v>0</v>
      </c>
      <c r="HX70" s="127">
        <f t="shared" si="219"/>
        <v>0</v>
      </c>
      <c r="HY70" s="127">
        <f t="shared" si="220"/>
        <v>0</v>
      </c>
      <c r="HZ70" s="127">
        <f t="shared" si="221"/>
        <v>0</v>
      </c>
      <c r="IA70" s="127">
        <f t="shared" si="222"/>
        <v>0</v>
      </c>
      <c r="IB70" s="127">
        <f t="shared" si="223"/>
        <v>0</v>
      </c>
      <c r="IC70" s="127">
        <f t="shared" si="224"/>
        <v>0</v>
      </c>
      <c r="ID70" s="127">
        <f t="shared" si="225"/>
        <v>0</v>
      </c>
      <c r="IE70" s="127">
        <f t="shared" si="226"/>
        <v>0</v>
      </c>
      <c r="IF70" s="127">
        <f t="shared" si="227"/>
        <v>0</v>
      </c>
      <c r="IG70" s="127">
        <f t="shared" si="228"/>
        <v>0</v>
      </c>
      <c r="IH70" s="127">
        <f t="shared" si="229"/>
        <v>0</v>
      </c>
      <c r="II70" s="127">
        <f t="shared" si="230"/>
        <v>0</v>
      </c>
      <c r="IJ70" s="127">
        <f t="shared" si="231"/>
        <v>0</v>
      </c>
      <c r="IK70" s="127">
        <f t="shared" si="232"/>
        <v>0</v>
      </c>
      <c r="IL70" s="127">
        <f t="shared" si="233"/>
        <v>0</v>
      </c>
      <c r="IM70" s="127">
        <f t="shared" si="234"/>
        <v>0</v>
      </c>
      <c r="IN70" s="127">
        <f t="shared" si="235"/>
        <v>0</v>
      </c>
      <c r="IO70" s="127">
        <f t="shared" si="236"/>
        <v>0</v>
      </c>
      <c r="IP70" s="127">
        <f t="shared" si="237"/>
        <v>0</v>
      </c>
      <c r="IQ70" s="127">
        <f t="shared" si="238"/>
        <v>0</v>
      </c>
      <c r="IR70" s="127">
        <f t="shared" si="239"/>
        <v>0</v>
      </c>
      <c r="IS70" s="127">
        <f t="shared" si="240"/>
        <v>0</v>
      </c>
      <c r="IT70" s="127">
        <f t="shared" si="241"/>
        <v>0</v>
      </c>
      <c r="IU70" s="127">
        <f t="shared" si="242"/>
        <v>0</v>
      </c>
      <c r="IV70" s="1">
        <f>IFERROR(IF($BX70&gt;=1,SUMIFS(ARR!K$8:K$607,ARR!$I$8:$I$607,$BZ70),0),0)</f>
        <v>0</v>
      </c>
      <c r="IW70" s="1">
        <f>IFERROR(IF($BX70&gt;=1,SUMIFS(ARR!L$8:L$607,ARR!$I$8:$I$607,$BZ70),0),0)</f>
        <v>0</v>
      </c>
      <c r="IX70" s="1">
        <f>IFERROR(IF($BX70&gt;=1,SUMIFS(ARR!M$8:M$607,ARR!$I$8:$I$607,$BZ70),0),0)</f>
        <v>0</v>
      </c>
      <c r="IY70" s="1">
        <f>IFERROR(IF($BX70&gt;=1,SUMIFS(ARR!N$8:N$607,ARR!$I$8:$I$607,$BZ70),0),0)</f>
        <v>0</v>
      </c>
      <c r="IZ70" s="1">
        <f t="shared" si="243"/>
        <v>0</v>
      </c>
    </row>
    <row r="71" spans="1:260" ht="18" customHeight="1" x14ac:dyDescent="0.25">
      <c r="A71" s="1">
        <f>IFERROR(IF(BX71&gt;=1,VLOOKUP(EMP!Y69,EMP!$B$2:$E$3,4,0),0),0)</f>
        <v>0</v>
      </c>
      <c r="B71" s="1">
        <f>IFERROR(IF(BX71&gt;=1,VLOOKUP(EMP!Z69,EMP!$D$2:$E$3,2,0),0),0)</f>
        <v>0</v>
      </c>
      <c r="C71" s="1">
        <f>IFERROR(IF(BX71&gt;=1,VLOOKUP(EMP!AC69,EMP!$B$6:$C$17,2,0),0),0)</f>
        <v>0</v>
      </c>
      <c r="D71" s="1">
        <f>IFERROR(IF(BX71&gt;=1,VLOOKUP(EMP!AA69,EMP!$E$6:$M$29,9,0),0),0)</f>
        <v>0</v>
      </c>
      <c r="E71" s="1">
        <f>IFERROR(IF(BX71&gt;=1,(IF(EMP!AE69&gt;=1,VLOOKUP(EMP!AF69,EMP!$B$6:$C$17,2,0),0)),0),0)</f>
        <v>0</v>
      </c>
      <c r="F71" s="1">
        <f>IFERROR(IF(BX71&gt;=1,(IF(EMP!AG69=EMP!$F$3,(IF(EMP!AH69&gt;=1,EMP!AH69,0)),0)),0),0)</f>
        <v>0</v>
      </c>
      <c r="G71" s="1">
        <f>IFERROR(IF(BX71&gt;=1,(IF(EMP!AI69=EMP!$F$3,VLOOKUP(EMP!AJ69,EMP!$B$6:$C$17,2,0),0)),0),0)</f>
        <v>0</v>
      </c>
      <c r="H71" s="1">
        <f>IFERROR(IF(BX71&gt;=1,(IF(EMP!AK69=EMP!$F$3,EMP!#REF!,0)),0),0)</f>
        <v>0</v>
      </c>
      <c r="I71" s="1">
        <f>IFERROR(IF(BX71&gt;=1,(IF(EMP!AM69="YES",1,2)),0),0)</f>
        <v>0</v>
      </c>
      <c r="J71" s="1">
        <f>IFERROR(IF(BX71&gt;=1,(IF(I71=1,31,IF(I71=2,(IF(D71&gt;=5,VLOOKUP(EMP!AL69,EMP!$H$1:$K$5,4,0),IF(D71&gt;=1,31,0))),0))),0),0)</f>
        <v>0</v>
      </c>
      <c r="K71" s="1">
        <f>EMP!AB69</f>
        <v>0</v>
      </c>
      <c r="L71" s="1">
        <f>EMP!AD69</f>
        <v>0</v>
      </c>
      <c r="M71" s="1">
        <f>EMP!AE69</f>
        <v>0</v>
      </c>
      <c r="N71" s="1">
        <f t="shared" si="76"/>
        <v>0</v>
      </c>
      <c r="O71" s="1">
        <f t="shared" si="77"/>
        <v>0</v>
      </c>
      <c r="P71" s="1">
        <f t="shared" si="78"/>
        <v>0</v>
      </c>
      <c r="Q71" s="1">
        <f t="shared" si="79"/>
        <v>0</v>
      </c>
      <c r="R71" s="1">
        <f t="shared" si="80"/>
        <v>0</v>
      </c>
      <c r="S71" s="1">
        <f t="shared" si="81"/>
        <v>0</v>
      </c>
      <c r="T71" s="1">
        <f t="shared" si="82"/>
        <v>0</v>
      </c>
      <c r="U71" s="1">
        <f t="shared" si="83"/>
        <v>0</v>
      </c>
      <c r="V71" s="1">
        <f t="shared" si="84"/>
        <v>0</v>
      </c>
      <c r="W71" s="1">
        <f t="shared" si="85"/>
        <v>0</v>
      </c>
      <c r="X71" s="1">
        <f t="shared" si="86"/>
        <v>0</v>
      </c>
      <c r="Y71" s="1">
        <f t="shared" si="87"/>
        <v>0</v>
      </c>
      <c r="Z71" s="1">
        <f t="shared" si="88"/>
        <v>0</v>
      </c>
      <c r="AA71" s="1">
        <f t="shared" si="89"/>
        <v>0</v>
      </c>
      <c r="AB71" s="1">
        <f t="shared" si="90"/>
        <v>0</v>
      </c>
      <c r="AC71" s="1">
        <f t="shared" si="91"/>
        <v>0</v>
      </c>
      <c r="AD71" s="1">
        <f t="shared" si="92"/>
        <v>0</v>
      </c>
      <c r="AE71" s="1">
        <f t="shared" si="93"/>
        <v>0</v>
      </c>
      <c r="AF71" s="1">
        <f t="shared" si="94"/>
        <v>0</v>
      </c>
      <c r="AG71" s="1">
        <f t="shared" si="95"/>
        <v>0</v>
      </c>
      <c r="AH71" s="1">
        <f t="shared" si="96"/>
        <v>0</v>
      </c>
      <c r="AI71" s="1">
        <f t="shared" si="97"/>
        <v>0</v>
      </c>
      <c r="AJ71" s="1">
        <f t="shared" si="98"/>
        <v>0</v>
      </c>
      <c r="AK71" s="1">
        <f t="shared" si="99"/>
        <v>0</v>
      </c>
      <c r="AL71" s="1">
        <f t="shared" si="100"/>
        <v>0</v>
      </c>
      <c r="AM71" s="1">
        <f t="shared" si="101"/>
        <v>0</v>
      </c>
      <c r="AN71" s="1">
        <f t="shared" si="102"/>
        <v>0</v>
      </c>
      <c r="AO71" s="1">
        <f t="shared" si="103"/>
        <v>0</v>
      </c>
      <c r="AP71" s="1">
        <f t="shared" si="104"/>
        <v>0</v>
      </c>
      <c r="AQ71" s="1">
        <f t="shared" si="105"/>
        <v>0</v>
      </c>
      <c r="AR71" s="1">
        <f t="shared" si="106"/>
        <v>0</v>
      </c>
      <c r="AS71" s="1">
        <f t="shared" si="107"/>
        <v>0</v>
      </c>
      <c r="AT71" s="1">
        <f t="shared" si="108"/>
        <v>0</v>
      </c>
      <c r="AU71" s="1">
        <f t="shared" si="109"/>
        <v>0</v>
      </c>
      <c r="AV71" s="1">
        <f t="shared" si="110"/>
        <v>0</v>
      </c>
      <c r="AW71" s="1">
        <f t="shared" si="111"/>
        <v>0</v>
      </c>
      <c r="AX71" s="1">
        <f>LARGE($O$8:P71,1)</f>
        <v>0</v>
      </c>
      <c r="AY71" s="1">
        <f>LARGE($O$8:Q71,1)</f>
        <v>0</v>
      </c>
      <c r="AZ71" s="1">
        <f>LARGE($O$8:R71,1)</f>
        <v>0</v>
      </c>
      <c r="BA71" s="1">
        <f>LARGE($O$8:S71,1)</f>
        <v>0</v>
      </c>
      <c r="BB71" s="1">
        <f>LARGE($O$8:T71,1)</f>
        <v>0</v>
      </c>
      <c r="BC71" s="1">
        <f>LARGE($O$8:U71,1)</f>
        <v>0</v>
      </c>
      <c r="BD71" s="1">
        <f>LARGE($O$8:V71,1)</f>
        <v>0</v>
      </c>
      <c r="BE71" s="1">
        <f>LARGE($O$8:W71,1)</f>
        <v>0</v>
      </c>
      <c r="BF71" s="1">
        <f>LARGE($O$8:X71,1)</f>
        <v>0</v>
      </c>
      <c r="BG71" s="1">
        <f>LARGE($O$8:Y71,1)</f>
        <v>0</v>
      </c>
      <c r="BH71" s="1">
        <f>IFERROR(IF(BX71&gt;=1,(IF(EMP!AM69="YES",1,2)),0),0)</f>
        <v>0</v>
      </c>
      <c r="BI71" s="1">
        <f>IFERROR(IF(BX71&gt;=1,(IF(BH71=1,1,IF(BH71=2,VLOOKUP(EMP!AL69,EMP!$H$2:$K$4,4,0),0))),0),0)</f>
        <v>0</v>
      </c>
      <c r="BJ71" s="1">
        <f>IFERROR(IF(BX71&gt;=1,VLOOKUP(EMP!AL69,EMP!$H$1:$K$5,2,0),0),0)</f>
        <v>0</v>
      </c>
      <c r="BK71" s="1">
        <f>IFERROR(IF(BX71&gt;=1,VLOOKUP(EMP!AL69,EMP!$H$1:$K$5,3,0),0),0)</f>
        <v>0</v>
      </c>
      <c r="BX71" s="165">
        <f>EMP!O69</f>
        <v>0</v>
      </c>
      <c r="BY71" s="166">
        <f>EMP!P69</f>
        <v>0</v>
      </c>
      <c r="BZ71" s="165">
        <f>EMP!Q69</f>
        <v>0</v>
      </c>
      <c r="CA71" s="185">
        <f t="shared" si="112"/>
        <v>0</v>
      </c>
      <c r="CB71" s="185">
        <f t="shared" si="113"/>
        <v>0</v>
      </c>
      <c r="CC71" s="185">
        <f t="shared" si="114"/>
        <v>0</v>
      </c>
      <c r="CD71" s="185">
        <f t="shared" si="115"/>
        <v>0</v>
      </c>
      <c r="CE71" s="185">
        <f t="shared" si="116"/>
        <v>0</v>
      </c>
      <c r="CF71" s="185">
        <f t="shared" si="117"/>
        <v>0</v>
      </c>
      <c r="CG71" s="185">
        <f t="shared" si="118"/>
        <v>0</v>
      </c>
      <c r="CH71" s="185">
        <f t="shared" si="119"/>
        <v>0</v>
      </c>
      <c r="CI71" s="185">
        <f t="shared" si="120"/>
        <v>0</v>
      </c>
      <c r="CJ71" s="185">
        <f t="shared" si="121"/>
        <v>0</v>
      </c>
      <c r="CK71" s="185">
        <f t="shared" si="122"/>
        <v>0</v>
      </c>
      <c r="CL71" s="185">
        <f t="shared" si="123"/>
        <v>0</v>
      </c>
      <c r="CM71" s="193"/>
      <c r="CN71" s="193"/>
      <c r="CO71" s="193"/>
      <c r="CP71" s="193"/>
      <c r="CQ71" s="193"/>
      <c r="CR71" s="193"/>
      <c r="CS71" s="193"/>
      <c r="CT71" s="193"/>
      <c r="CU71" s="193"/>
      <c r="CV71" s="193"/>
      <c r="CW71" s="193"/>
      <c r="CX71" s="193"/>
      <c r="CY71" s="112">
        <f t="shared" si="124"/>
        <v>0</v>
      </c>
      <c r="CZ71" s="112">
        <f t="shared" si="125"/>
        <v>0</v>
      </c>
      <c r="DA71" s="112">
        <f t="shared" si="126"/>
        <v>0</v>
      </c>
      <c r="DB71" s="112">
        <f t="shared" si="127"/>
        <v>0</v>
      </c>
      <c r="DC71" s="112">
        <f t="shared" si="128"/>
        <v>0</v>
      </c>
      <c r="DD71" s="112">
        <f t="shared" si="129"/>
        <v>0</v>
      </c>
      <c r="DE71" s="112">
        <f t="shared" si="130"/>
        <v>0</v>
      </c>
      <c r="DF71" s="112">
        <f t="shared" si="131"/>
        <v>0</v>
      </c>
      <c r="DG71" s="112">
        <f t="shared" si="132"/>
        <v>0</v>
      </c>
      <c r="DH71" s="112">
        <f t="shared" si="133"/>
        <v>0</v>
      </c>
      <c r="DI71" s="112">
        <f t="shared" si="134"/>
        <v>0</v>
      </c>
      <c r="DJ71" s="112">
        <f t="shared" si="135"/>
        <v>0</v>
      </c>
      <c r="DK71" s="194"/>
      <c r="DL71" s="194"/>
      <c r="DM71" s="194"/>
      <c r="DN71" s="194"/>
      <c r="DO71" s="194"/>
      <c r="DP71" s="194"/>
      <c r="DQ71" s="194"/>
      <c r="DR71" s="194"/>
      <c r="DS71" s="194"/>
      <c r="DT71" s="194"/>
      <c r="DU71" s="194"/>
      <c r="DV71" s="194"/>
      <c r="DW71" s="112">
        <f t="shared" si="136"/>
        <v>0</v>
      </c>
      <c r="DX71" s="112">
        <f t="shared" si="137"/>
        <v>0</v>
      </c>
      <c r="DY71" s="112">
        <f t="shared" si="138"/>
        <v>0</v>
      </c>
      <c r="DZ71" s="112">
        <f t="shared" si="139"/>
        <v>0</v>
      </c>
      <c r="EA71" s="112">
        <f t="shared" si="140"/>
        <v>0</v>
      </c>
      <c r="EB71" s="112">
        <f t="shared" si="141"/>
        <v>0</v>
      </c>
      <c r="EC71" s="112">
        <f t="shared" si="142"/>
        <v>0</v>
      </c>
      <c r="ED71" s="112">
        <f t="shared" si="143"/>
        <v>0</v>
      </c>
      <c r="EE71" s="112">
        <f t="shared" si="144"/>
        <v>0</v>
      </c>
      <c r="EF71" s="112">
        <f t="shared" si="145"/>
        <v>0</v>
      </c>
      <c r="EG71" s="112">
        <f t="shared" si="146"/>
        <v>0</v>
      </c>
      <c r="EH71" s="112">
        <f t="shared" si="147"/>
        <v>0</v>
      </c>
      <c r="EI71" s="195"/>
      <c r="EJ71" s="195"/>
      <c r="EK71" s="195"/>
      <c r="EL71" s="195"/>
      <c r="EM71" s="195"/>
      <c r="EN71" s="195"/>
      <c r="EO71" s="195"/>
      <c r="EP71" s="195"/>
      <c r="EQ71" s="195"/>
      <c r="ER71" s="195"/>
      <c r="ES71" s="195"/>
      <c r="ET71" s="195"/>
      <c r="EU71" s="196"/>
      <c r="EV71" s="196">
        <f t="shared" si="148"/>
        <v>0</v>
      </c>
      <c r="EW71" s="196">
        <f t="shared" si="149"/>
        <v>0</v>
      </c>
      <c r="EX71" s="196">
        <f t="shared" si="150"/>
        <v>0</v>
      </c>
      <c r="EY71" s="196">
        <f t="shared" si="151"/>
        <v>0</v>
      </c>
      <c r="EZ71" s="196">
        <f t="shared" si="152"/>
        <v>0</v>
      </c>
      <c r="FA71" s="196">
        <f t="shared" si="153"/>
        <v>0</v>
      </c>
      <c r="FB71" s="196">
        <f t="shared" si="154"/>
        <v>0</v>
      </c>
      <c r="FC71" s="196">
        <f t="shared" si="155"/>
        <v>0</v>
      </c>
      <c r="FD71" s="196">
        <f t="shared" si="156"/>
        <v>0</v>
      </c>
      <c r="FE71" s="196">
        <f t="shared" si="157"/>
        <v>0</v>
      </c>
      <c r="FF71" s="196">
        <f t="shared" si="158"/>
        <v>0</v>
      </c>
      <c r="FG71" s="197"/>
      <c r="FH71" s="197">
        <f t="shared" si="159"/>
        <v>0</v>
      </c>
      <c r="FI71" s="197">
        <f t="shared" si="160"/>
        <v>0</v>
      </c>
      <c r="FJ71" s="197">
        <f t="shared" si="161"/>
        <v>0</v>
      </c>
      <c r="FK71" s="197">
        <f t="shared" si="162"/>
        <v>0</v>
      </c>
      <c r="FL71" s="197">
        <f t="shared" si="163"/>
        <v>0</v>
      </c>
      <c r="FM71" s="197">
        <f t="shared" si="164"/>
        <v>0</v>
      </c>
      <c r="FN71" s="197">
        <f t="shared" si="165"/>
        <v>0</v>
      </c>
      <c r="FO71" s="197">
        <f t="shared" si="166"/>
        <v>0</v>
      </c>
      <c r="FP71" s="197">
        <f t="shared" si="167"/>
        <v>0</v>
      </c>
      <c r="FQ71" s="197">
        <f t="shared" si="168"/>
        <v>0</v>
      </c>
      <c r="FR71" s="197">
        <f t="shared" si="169"/>
        <v>0</v>
      </c>
      <c r="FS71" s="195"/>
      <c r="FT71" s="195"/>
      <c r="FU71" s="198"/>
      <c r="FV71" s="198"/>
      <c r="FW71" s="199"/>
      <c r="FX71" s="199"/>
      <c r="FY71" s="196"/>
      <c r="FZ71" s="196"/>
      <c r="GA71" s="127">
        <f t="shared" si="170"/>
        <v>0</v>
      </c>
      <c r="GB71" s="127">
        <f t="shared" si="171"/>
        <v>0</v>
      </c>
      <c r="GC71" s="127">
        <f t="shared" si="172"/>
        <v>0</v>
      </c>
      <c r="GD71" s="127">
        <f t="shared" si="173"/>
        <v>0</v>
      </c>
      <c r="GE71" s="127">
        <f t="shared" si="174"/>
        <v>0</v>
      </c>
      <c r="GF71" s="127">
        <f t="shared" si="175"/>
        <v>0</v>
      </c>
      <c r="GG71" s="127">
        <f t="shared" si="176"/>
        <v>0</v>
      </c>
      <c r="GH71" s="127">
        <f t="shared" si="177"/>
        <v>0</v>
      </c>
      <c r="GI71" s="127">
        <f t="shared" si="178"/>
        <v>0</v>
      </c>
      <c r="GJ71" s="127">
        <f t="shared" si="179"/>
        <v>0</v>
      </c>
      <c r="GK71" s="127">
        <f t="shared" si="180"/>
        <v>0</v>
      </c>
      <c r="GL71" s="127">
        <f t="shared" si="181"/>
        <v>0</v>
      </c>
      <c r="GM71" s="127">
        <f t="shared" si="182"/>
        <v>0</v>
      </c>
      <c r="GN71" s="127">
        <f t="shared" si="183"/>
        <v>0</v>
      </c>
      <c r="GO71" s="127">
        <f t="shared" si="184"/>
        <v>0</v>
      </c>
      <c r="GP71" s="127">
        <f t="shared" si="185"/>
        <v>0</v>
      </c>
      <c r="GQ71" s="127">
        <f t="shared" si="186"/>
        <v>0</v>
      </c>
      <c r="GR71" s="127">
        <f t="shared" si="187"/>
        <v>0</v>
      </c>
      <c r="GS71" s="127">
        <f t="shared" si="188"/>
        <v>0</v>
      </c>
      <c r="GT71" s="127">
        <f t="shared" si="189"/>
        <v>0</v>
      </c>
      <c r="GU71" s="127">
        <f t="shared" si="190"/>
        <v>0</v>
      </c>
      <c r="GV71" s="127">
        <f t="shared" si="191"/>
        <v>0</v>
      </c>
      <c r="GW71" s="127">
        <f t="shared" si="192"/>
        <v>0</v>
      </c>
      <c r="GX71" s="127">
        <f t="shared" si="193"/>
        <v>0</v>
      </c>
      <c r="GY71" s="127">
        <f t="shared" si="194"/>
        <v>0</v>
      </c>
      <c r="GZ71" s="127">
        <f t="shared" si="195"/>
        <v>0</v>
      </c>
      <c r="HA71" s="127">
        <f t="shared" si="196"/>
        <v>0</v>
      </c>
      <c r="HB71" s="127">
        <f t="shared" si="197"/>
        <v>0</v>
      </c>
      <c r="HC71" s="127">
        <f t="shared" si="198"/>
        <v>0</v>
      </c>
      <c r="HD71" s="127">
        <f t="shared" si="199"/>
        <v>0</v>
      </c>
      <c r="HE71" s="127">
        <f t="shared" si="200"/>
        <v>0</v>
      </c>
      <c r="HF71" s="127">
        <f t="shared" si="201"/>
        <v>0</v>
      </c>
      <c r="HG71" s="127">
        <f t="shared" si="202"/>
        <v>0</v>
      </c>
      <c r="HH71" s="127">
        <f t="shared" si="203"/>
        <v>0</v>
      </c>
      <c r="HI71" s="127">
        <f t="shared" si="204"/>
        <v>0</v>
      </c>
      <c r="HJ71" s="127">
        <f t="shared" si="205"/>
        <v>0</v>
      </c>
      <c r="HK71" s="127">
        <f t="shared" si="206"/>
        <v>0</v>
      </c>
      <c r="HL71" s="127">
        <f t="shared" si="207"/>
        <v>0</v>
      </c>
      <c r="HM71" s="127">
        <f t="shared" si="208"/>
        <v>0</v>
      </c>
      <c r="HN71" s="127">
        <f t="shared" si="209"/>
        <v>0</v>
      </c>
      <c r="HO71" s="127">
        <f t="shared" si="210"/>
        <v>0</v>
      </c>
      <c r="HP71" s="127">
        <f t="shared" si="211"/>
        <v>0</v>
      </c>
      <c r="HQ71" s="127">
        <f t="shared" si="212"/>
        <v>0</v>
      </c>
      <c r="HR71" s="127">
        <f t="shared" si="213"/>
        <v>0</v>
      </c>
      <c r="HS71" s="127">
        <f t="shared" si="214"/>
        <v>0</v>
      </c>
      <c r="HT71" s="127">
        <f t="shared" si="215"/>
        <v>0</v>
      </c>
      <c r="HU71" s="127">
        <f t="shared" si="216"/>
        <v>0</v>
      </c>
      <c r="HV71" s="127">
        <f t="shared" si="217"/>
        <v>0</v>
      </c>
      <c r="HW71" s="127">
        <f t="shared" si="218"/>
        <v>0</v>
      </c>
      <c r="HX71" s="127">
        <f t="shared" si="219"/>
        <v>0</v>
      </c>
      <c r="HY71" s="127">
        <f t="shared" si="220"/>
        <v>0</v>
      </c>
      <c r="HZ71" s="127">
        <f t="shared" si="221"/>
        <v>0</v>
      </c>
      <c r="IA71" s="127">
        <f t="shared" si="222"/>
        <v>0</v>
      </c>
      <c r="IB71" s="127">
        <f t="shared" si="223"/>
        <v>0</v>
      </c>
      <c r="IC71" s="127">
        <f t="shared" si="224"/>
        <v>0</v>
      </c>
      <c r="ID71" s="127">
        <f t="shared" si="225"/>
        <v>0</v>
      </c>
      <c r="IE71" s="127">
        <f t="shared" si="226"/>
        <v>0</v>
      </c>
      <c r="IF71" s="127">
        <f t="shared" si="227"/>
        <v>0</v>
      </c>
      <c r="IG71" s="127">
        <f t="shared" si="228"/>
        <v>0</v>
      </c>
      <c r="IH71" s="127">
        <f t="shared" si="229"/>
        <v>0</v>
      </c>
      <c r="II71" s="127">
        <f t="shared" si="230"/>
        <v>0</v>
      </c>
      <c r="IJ71" s="127">
        <f t="shared" si="231"/>
        <v>0</v>
      </c>
      <c r="IK71" s="127">
        <f t="shared" si="232"/>
        <v>0</v>
      </c>
      <c r="IL71" s="127">
        <f t="shared" si="233"/>
        <v>0</v>
      </c>
      <c r="IM71" s="127">
        <f t="shared" si="234"/>
        <v>0</v>
      </c>
      <c r="IN71" s="127">
        <f t="shared" si="235"/>
        <v>0</v>
      </c>
      <c r="IO71" s="127">
        <f t="shared" si="236"/>
        <v>0</v>
      </c>
      <c r="IP71" s="127">
        <f t="shared" si="237"/>
        <v>0</v>
      </c>
      <c r="IQ71" s="127">
        <f t="shared" si="238"/>
        <v>0</v>
      </c>
      <c r="IR71" s="127">
        <f t="shared" si="239"/>
        <v>0</v>
      </c>
      <c r="IS71" s="127">
        <f t="shared" si="240"/>
        <v>0</v>
      </c>
      <c r="IT71" s="127">
        <f t="shared" si="241"/>
        <v>0</v>
      </c>
      <c r="IU71" s="127">
        <f t="shared" si="242"/>
        <v>0</v>
      </c>
      <c r="IV71" s="1">
        <f>IFERROR(IF($BX71&gt;=1,SUMIFS(ARR!K$8:K$607,ARR!$I$8:$I$607,$BZ71),0),0)</f>
        <v>0</v>
      </c>
      <c r="IW71" s="1">
        <f>IFERROR(IF($BX71&gt;=1,SUMIFS(ARR!L$8:L$607,ARR!$I$8:$I$607,$BZ71),0),0)</f>
        <v>0</v>
      </c>
      <c r="IX71" s="1">
        <f>IFERROR(IF($BX71&gt;=1,SUMIFS(ARR!M$8:M$607,ARR!$I$8:$I$607,$BZ71),0),0)</f>
        <v>0</v>
      </c>
      <c r="IY71" s="1">
        <f>IFERROR(IF($BX71&gt;=1,SUMIFS(ARR!N$8:N$607,ARR!$I$8:$I$607,$BZ71),0),0)</f>
        <v>0</v>
      </c>
      <c r="IZ71" s="1">
        <f t="shared" si="243"/>
        <v>0</v>
      </c>
    </row>
    <row r="72" spans="1:260" ht="18" customHeight="1" x14ac:dyDescent="0.25">
      <c r="A72" s="1">
        <f>IFERROR(IF(BX72&gt;=1,VLOOKUP(EMP!Y70,EMP!$B$2:$E$3,4,0),0),0)</f>
        <v>0</v>
      </c>
      <c r="B72" s="1">
        <f>IFERROR(IF(BX72&gt;=1,VLOOKUP(EMP!Z70,EMP!$D$2:$E$3,2,0),0),0)</f>
        <v>0</v>
      </c>
      <c r="C72" s="1">
        <f>IFERROR(IF(BX72&gt;=1,VLOOKUP(EMP!AC70,EMP!$B$6:$C$17,2,0),0),0)</f>
        <v>0</v>
      </c>
      <c r="D72" s="1">
        <f>IFERROR(IF(BX72&gt;=1,VLOOKUP(EMP!AA70,EMP!$E$6:$M$29,9,0),0),0)</f>
        <v>0</v>
      </c>
      <c r="E72" s="1">
        <f>IFERROR(IF(BX72&gt;=1,(IF(EMP!AE70&gt;=1,VLOOKUP(EMP!AF70,EMP!$B$6:$C$17,2,0),0)),0),0)</f>
        <v>0</v>
      </c>
      <c r="F72" s="1">
        <f>IFERROR(IF(BX72&gt;=1,(IF(EMP!AG70=EMP!$F$3,(IF(EMP!AH70&gt;=1,EMP!AH70,0)),0)),0),0)</f>
        <v>0</v>
      </c>
      <c r="G72" s="1">
        <f>IFERROR(IF(BX72&gt;=1,(IF(EMP!AI70=EMP!$F$3,VLOOKUP(EMP!AJ70,EMP!$B$6:$C$17,2,0),0)),0),0)</f>
        <v>0</v>
      </c>
      <c r="H72" s="1">
        <f>IFERROR(IF(BX72&gt;=1,(IF(EMP!AK70=EMP!$F$3,EMP!#REF!,0)),0),0)</f>
        <v>0</v>
      </c>
      <c r="I72" s="1">
        <f>IFERROR(IF(BX72&gt;=1,(IF(EMP!AM70="YES",1,2)),0),0)</f>
        <v>0</v>
      </c>
      <c r="J72" s="1">
        <f>IFERROR(IF(BX72&gt;=1,(IF(I72=1,31,IF(I72=2,(IF(D72&gt;=5,VLOOKUP(EMP!AL70,EMP!$H$1:$K$5,4,0),IF(D72&gt;=1,31,0))),0))),0),0)</f>
        <v>0</v>
      </c>
      <c r="K72" s="1">
        <f>EMP!AB70</f>
        <v>0</v>
      </c>
      <c r="L72" s="1">
        <f>EMP!AD70</f>
        <v>0</v>
      </c>
      <c r="M72" s="1">
        <f>EMP!AE70</f>
        <v>0</v>
      </c>
      <c r="N72" s="1">
        <f t="shared" si="76"/>
        <v>0</v>
      </c>
      <c r="O72" s="1">
        <f t="shared" si="77"/>
        <v>0</v>
      </c>
      <c r="P72" s="1">
        <f t="shared" si="78"/>
        <v>0</v>
      </c>
      <c r="Q72" s="1">
        <f t="shared" si="79"/>
        <v>0</v>
      </c>
      <c r="R72" s="1">
        <f t="shared" si="80"/>
        <v>0</v>
      </c>
      <c r="S72" s="1">
        <f t="shared" si="81"/>
        <v>0</v>
      </c>
      <c r="T72" s="1">
        <f t="shared" si="82"/>
        <v>0</v>
      </c>
      <c r="U72" s="1">
        <f t="shared" si="83"/>
        <v>0</v>
      </c>
      <c r="V72" s="1">
        <f t="shared" si="84"/>
        <v>0</v>
      </c>
      <c r="W72" s="1">
        <f t="shared" si="85"/>
        <v>0</v>
      </c>
      <c r="X72" s="1">
        <f t="shared" si="86"/>
        <v>0</v>
      </c>
      <c r="Y72" s="1">
        <f t="shared" si="87"/>
        <v>0</v>
      </c>
      <c r="Z72" s="1">
        <f t="shared" si="88"/>
        <v>0</v>
      </c>
      <c r="AA72" s="1">
        <f t="shared" si="89"/>
        <v>0</v>
      </c>
      <c r="AB72" s="1">
        <f t="shared" si="90"/>
        <v>0</v>
      </c>
      <c r="AC72" s="1">
        <f t="shared" si="91"/>
        <v>0</v>
      </c>
      <c r="AD72" s="1">
        <f t="shared" si="92"/>
        <v>0</v>
      </c>
      <c r="AE72" s="1">
        <f t="shared" si="93"/>
        <v>0</v>
      </c>
      <c r="AF72" s="1">
        <f t="shared" si="94"/>
        <v>0</v>
      </c>
      <c r="AG72" s="1">
        <f t="shared" si="95"/>
        <v>0</v>
      </c>
      <c r="AH72" s="1">
        <f t="shared" si="96"/>
        <v>0</v>
      </c>
      <c r="AI72" s="1">
        <f t="shared" si="97"/>
        <v>0</v>
      </c>
      <c r="AJ72" s="1">
        <f t="shared" si="98"/>
        <v>0</v>
      </c>
      <c r="AK72" s="1">
        <f t="shared" si="99"/>
        <v>0</v>
      </c>
      <c r="AL72" s="1">
        <f t="shared" si="100"/>
        <v>0</v>
      </c>
      <c r="AM72" s="1">
        <f t="shared" si="101"/>
        <v>0</v>
      </c>
      <c r="AN72" s="1">
        <f t="shared" si="102"/>
        <v>0</v>
      </c>
      <c r="AO72" s="1">
        <f t="shared" si="103"/>
        <v>0</v>
      </c>
      <c r="AP72" s="1">
        <f t="shared" si="104"/>
        <v>0</v>
      </c>
      <c r="AQ72" s="1">
        <f t="shared" si="105"/>
        <v>0</v>
      </c>
      <c r="AR72" s="1">
        <f t="shared" si="106"/>
        <v>0</v>
      </c>
      <c r="AS72" s="1">
        <f t="shared" si="107"/>
        <v>0</v>
      </c>
      <c r="AT72" s="1">
        <f t="shared" si="108"/>
        <v>0</v>
      </c>
      <c r="AU72" s="1">
        <f t="shared" si="109"/>
        <v>0</v>
      </c>
      <c r="AV72" s="1">
        <f t="shared" si="110"/>
        <v>0</v>
      </c>
      <c r="AW72" s="1">
        <f t="shared" si="111"/>
        <v>0</v>
      </c>
      <c r="AX72" s="1">
        <f>LARGE($O$8:P72,1)</f>
        <v>0</v>
      </c>
      <c r="AY72" s="1">
        <f>LARGE($O$8:Q72,1)</f>
        <v>0</v>
      </c>
      <c r="AZ72" s="1">
        <f>LARGE($O$8:R72,1)</f>
        <v>0</v>
      </c>
      <c r="BA72" s="1">
        <f>LARGE($O$8:S72,1)</f>
        <v>0</v>
      </c>
      <c r="BB72" s="1">
        <f>LARGE($O$8:T72,1)</f>
        <v>0</v>
      </c>
      <c r="BC72" s="1">
        <f>LARGE($O$8:U72,1)</f>
        <v>0</v>
      </c>
      <c r="BD72" s="1">
        <f>LARGE($O$8:V72,1)</f>
        <v>0</v>
      </c>
      <c r="BE72" s="1">
        <f>LARGE($O$8:W72,1)</f>
        <v>0</v>
      </c>
      <c r="BF72" s="1">
        <f>LARGE($O$8:X72,1)</f>
        <v>0</v>
      </c>
      <c r="BG72" s="1">
        <f>LARGE($O$8:Y72,1)</f>
        <v>0</v>
      </c>
      <c r="BH72" s="1">
        <f>IFERROR(IF(BX72&gt;=1,(IF(EMP!AM70="YES",1,2)),0),0)</f>
        <v>0</v>
      </c>
      <c r="BI72" s="1">
        <f>IFERROR(IF(BX72&gt;=1,(IF(BH72=1,1,IF(BH72=2,VLOOKUP(EMP!AL70,EMP!$H$2:$K$4,4,0),0))),0),0)</f>
        <v>0</v>
      </c>
      <c r="BJ72" s="1">
        <f>IFERROR(IF(BX72&gt;=1,VLOOKUP(EMP!AL70,EMP!$H$1:$K$5,2,0),0),0)</f>
        <v>0</v>
      </c>
      <c r="BK72" s="1">
        <f>IFERROR(IF(BX72&gt;=1,VLOOKUP(EMP!AL70,EMP!$H$1:$K$5,3,0),0),0)</f>
        <v>0</v>
      </c>
      <c r="BX72" s="165">
        <f>EMP!O70</f>
        <v>0</v>
      </c>
      <c r="BY72" s="166">
        <f>EMP!P70</f>
        <v>0</v>
      </c>
      <c r="BZ72" s="165">
        <f>EMP!Q70</f>
        <v>0</v>
      </c>
      <c r="CA72" s="185">
        <f t="shared" si="112"/>
        <v>0</v>
      </c>
      <c r="CB72" s="185">
        <f t="shared" si="113"/>
        <v>0</v>
      </c>
      <c r="CC72" s="185">
        <f t="shared" si="114"/>
        <v>0</v>
      </c>
      <c r="CD72" s="185">
        <f t="shared" si="115"/>
        <v>0</v>
      </c>
      <c r="CE72" s="185">
        <f t="shared" si="116"/>
        <v>0</v>
      </c>
      <c r="CF72" s="185">
        <f t="shared" si="117"/>
        <v>0</v>
      </c>
      <c r="CG72" s="185">
        <f t="shared" si="118"/>
        <v>0</v>
      </c>
      <c r="CH72" s="185">
        <f t="shared" si="119"/>
        <v>0</v>
      </c>
      <c r="CI72" s="185">
        <f t="shared" si="120"/>
        <v>0</v>
      </c>
      <c r="CJ72" s="185">
        <f t="shared" si="121"/>
        <v>0</v>
      </c>
      <c r="CK72" s="185">
        <f t="shared" si="122"/>
        <v>0</v>
      </c>
      <c r="CL72" s="185">
        <f t="shared" si="123"/>
        <v>0</v>
      </c>
      <c r="CM72" s="193"/>
      <c r="CN72" s="193"/>
      <c r="CO72" s="193"/>
      <c r="CP72" s="193"/>
      <c r="CQ72" s="193"/>
      <c r="CR72" s="193"/>
      <c r="CS72" s="193"/>
      <c r="CT72" s="193"/>
      <c r="CU72" s="193"/>
      <c r="CV72" s="193"/>
      <c r="CW72" s="193"/>
      <c r="CX72" s="193"/>
      <c r="CY72" s="112">
        <f t="shared" si="124"/>
        <v>0</v>
      </c>
      <c r="CZ72" s="112">
        <f t="shared" si="125"/>
        <v>0</v>
      </c>
      <c r="DA72" s="112">
        <f t="shared" si="126"/>
        <v>0</v>
      </c>
      <c r="DB72" s="112">
        <f t="shared" si="127"/>
        <v>0</v>
      </c>
      <c r="DC72" s="112">
        <f t="shared" si="128"/>
        <v>0</v>
      </c>
      <c r="DD72" s="112">
        <f t="shared" si="129"/>
        <v>0</v>
      </c>
      <c r="DE72" s="112">
        <f t="shared" si="130"/>
        <v>0</v>
      </c>
      <c r="DF72" s="112">
        <f t="shared" si="131"/>
        <v>0</v>
      </c>
      <c r="DG72" s="112">
        <f t="shared" si="132"/>
        <v>0</v>
      </c>
      <c r="DH72" s="112">
        <f t="shared" si="133"/>
        <v>0</v>
      </c>
      <c r="DI72" s="112">
        <f t="shared" si="134"/>
        <v>0</v>
      </c>
      <c r="DJ72" s="112">
        <f t="shared" si="135"/>
        <v>0</v>
      </c>
      <c r="DK72" s="194"/>
      <c r="DL72" s="194"/>
      <c r="DM72" s="194"/>
      <c r="DN72" s="194"/>
      <c r="DO72" s="194"/>
      <c r="DP72" s="194"/>
      <c r="DQ72" s="194"/>
      <c r="DR72" s="194"/>
      <c r="DS72" s="194"/>
      <c r="DT72" s="194"/>
      <c r="DU72" s="194"/>
      <c r="DV72" s="194"/>
      <c r="DW72" s="112">
        <f t="shared" si="136"/>
        <v>0</v>
      </c>
      <c r="DX72" s="112">
        <f t="shared" si="137"/>
        <v>0</v>
      </c>
      <c r="DY72" s="112">
        <f t="shared" si="138"/>
        <v>0</v>
      </c>
      <c r="DZ72" s="112">
        <f t="shared" si="139"/>
        <v>0</v>
      </c>
      <c r="EA72" s="112">
        <f t="shared" si="140"/>
        <v>0</v>
      </c>
      <c r="EB72" s="112">
        <f t="shared" si="141"/>
        <v>0</v>
      </c>
      <c r="EC72" s="112">
        <f t="shared" si="142"/>
        <v>0</v>
      </c>
      <c r="ED72" s="112">
        <f t="shared" si="143"/>
        <v>0</v>
      </c>
      <c r="EE72" s="112">
        <f t="shared" si="144"/>
        <v>0</v>
      </c>
      <c r="EF72" s="112">
        <f t="shared" si="145"/>
        <v>0</v>
      </c>
      <c r="EG72" s="112">
        <f t="shared" si="146"/>
        <v>0</v>
      </c>
      <c r="EH72" s="112">
        <f t="shared" si="147"/>
        <v>0</v>
      </c>
      <c r="EI72" s="195"/>
      <c r="EJ72" s="195"/>
      <c r="EK72" s="195"/>
      <c r="EL72" s="195"/>
      <c r="EM72" s="195"/>
      <c r="EN72" s="195"/>
      <c r="EO72" s="195"/>
      <c r="EP72" s="195"/>
      <c r="EQ72" s="195"/>
      <c r="ER72" s="195"/>
      <c r="ES72" s="195"/>
      <c r="ET72" s="195"/>
      <c r="EU72" s="196"/>
      <c r="EV72" s="196">
        <f t="shared" si="148"/>
        <v>0</v>
      </c>
      <c r="EW72" s="196">
        <f t="shared" si="149"/>
        <v>0</v>
      </c>
      <c r="EX72" s="196">
        <f t="shared" si="150"/>
        <v>0</v>
      </c>
      <c r="EY72" s="196">
        <f t="shared" si="151"/>
        <v>0</v>
      </c>
      <c r="EZ72" s="196">
        <f t="shared" si="152"/>
        <v>0</v>
      </c>
      <c r="FA72" s="196">
        <f t="shared" si="153"/>
        <v>0</v>
      </c>
      <c r="FB72" s="196">
        <f t="shared" si="154"/>
        <v>0</v>
      </c>
      <c r="FC72" s="196">
        <f t="shared" si="155"/>
        <v>0</v>
      </c>
      <c r="FD72" s="196">
        <f t="shared" si="156"/>
        <v>0</v>
      </c>
      <c r="FE72" s="196">
        <f t="shared" si="157"/>
        <v>0</v>
      </c>
      <c r="FF72" s="196">
        <f t="shared" si="158"/>
        <v>0</v>
      </c>
      <c r="FG72" s="197"/>
      <c r="FH72" s="197">
        <f t="shared" si="159"/>
        <v>0</v>
      </c>
      <c r="FI72" s="197">
        <f t="shared" si="160"/>
        <v>0</v>
      </c>
      <c r="FJ72" s="197">
        <f t="shared" si="161"/>
        <v>0</v>
      </c>
      <c r="FK72" s="197">
        <f t="shared" si="162"/>
        <v>0</v>
      </c>
      <c r="FL72" s="197">
        <f t="shared" si="163"/>
        <v>0</v>
      </c>
      <c r="FM72" s="197">
        <f t="shared" si="164"/>
        <v>0</v>
      </c>
      <c r="FN72" s="197">
        <f t="shared" si="165"/>
        <v>0</v>
      </c>
      <c r="FO72" s="197">
        <f t="shared" si="166"/>
        <v>0</v>
      </c>
      <c r="FP72" s="197">
        <f t="shared" si="167"/>
        <v>0</v>
      </c>
      <c r="FQ72" s="197">
        <f t="shared" si="168"/>
        <v>0</v>
      </c>
      <c r="FR72" s="197">
        <f t="shared" si="169"/>
        <v>0</v>
      </c>
      <c r="FS72" s="195"/>
      <c r="FT72" s="195"/>
      <c r="FU72" s="198"/>
      <c r="FV72" s="198"/>
      <c r="FW72" s="199"/>
      <c r="FX72" s="199"/>
      <c r="FY72" s="196"/>
      <c r="FZ72" s="196"/>
      <c r="GA72" s="127">
        <f t="shared" si="170"/>
        <v>0</v>
      </c>
      <c r="GB72" s="127">
        <f t="shared" si="171"/>
        <v>0</v>
      </c>
      <c r="GC72" s="127">
        <f t="shared" si="172"/>
        <v>0</v>
      </c>
      <c r="GD72" s="127">
        <f t="shared" si="173"/>
        <v>0</v>
      </c>
      <c r="GE72" s="127">
        <f t="shared" si="174"/>
        <v>0</v>
      </c>
      <c r="GF72" s="127">
        <f t="shared" si="175"/>
        <v>0</v>
      </c>
      <c r="GG72" s="127">
        <f t="shared" si="176"/>
        <v>0</v>
      </c>
      <c r="GH72" s="127">
        <f t="shared" si="177"/>
        <v>0</v>
      </c>
      <c r="GI72" s="127">
        <f t="shared" si="178"/>
        <v>0</v>
      </c>
      <c r="GJ72" s="127">
        <f t="shared" si="179"/>
        <v>0</v>
      </c>
      <c r="GK72" s="127">
        <f t="shared" si="180"/>
        <v>0</v>
      </c>
      <c r="GL72" s="127">
        <f t="shared" si="181"/>
        <v>0</v>
      </c>
      <c r="GM72" s="127">
        <f t="shared" si="182"/>
        <v>0</v>
      </c>
      <c r="GN72" s="127">
        <f t="shared" si="183"/>
        <v>0</v>
      </c>
      <c r="GO72" s="127">
        <f t="shared" si="184"/>
        <v>0</v>
      </c>
      <c r="GP72" s="127">
        <f t="shared" si="185"/>
        <v>0</v>
      </c>
      <c r="GQ72" s="127">
        <f t="shared" si="186"/>
        <v>0</v>
      </c>
      <c r="GR72" s="127">
        <f t="shared" si="187"/>
        <v>0</v>
      </c>
      <c r="GS72" s="127">
        <f t="shared" si="188"/>
        <v>0</v>
      </c>
      <c r="GT72" s="127">
        <f t="shared" si="189"/>
        <v>0</v>
      </c>
      <c r="GU72" s="127">
        <f t="shared" si="190"/>
        <v>0</v>
      </c>
      <c r="GV72" s="127">
        <f t="shared" si="191"/>
        <v>0</v>
      </c>
      <c r="GW72" s="127">
        <f t="shared" si="192"/>
        <v>0</v>
      </c>
      <c r="GX72" s="127">
        <f t="shared" si="193"/>
        <v>0</v>
      </c>
      <c r="GY72" s="127">
        <f t="shared" si="194"/>
        <v>0</v>
      </c>
      <c r="GZ72" s="127">
        <f t="shared" si="195"/>
        <v>0</v>
      </c>
      <c r="HA72" s="127">
        <f t="shared" si="196"/>
        <v>0</v>
      </c>
      <c r="HB72" s="127">
        <f t="shared" si="197"/>
        <v>0</v>
      </c>
      <c r="HC72" s="127">
        <f t="shared" si="198"/>
        <v>0</v>
      </c>
      <c r="HD72" s="127">
        <f t="shared" si="199"/>
        <v>0</v>
      </c>
      <c r="HE72" s="127">
        <f t="shared" si="200"/>
        <v>0</v>
      </c>
      <c r="HF72" s="127">
        <f t="shared" si="201"/>
        <v>0</v>
      </c>
      <c r="HG72" s="127">
        <f t="shared" si="202"/>
        <v>0</v>
      </c>
      <c r="HH72" s="127">
        <f t="shared" si="203"/>
        <v>0</v>
      </c>
      <c r="HI72" s="127">
        <f t="shared" si="204"/>
        <v>0</v>
      </c>
      <c r="HJ72" s="127">
        <f t="shared" si="205"/>
        <v>0</v>
      </c>
      <c r="HK72" s="127">
        <f t="shared" si="206"/>
        <v>0</v>
      </c>
      <c r="HL72" s="127">
        <f t="shared" si="207"/>
        <v>0</v>
      </c>
      <c r="HM72" s="127">
        <f t="shared" si="208"/>
        <v>0</v>
      </c>
      <c r="HN72" s="127">
        <f t="shared" si="209"/>
        <v>0</v>
      </c>
      <c r="HO72" s="127">
        <f t="shared" si="210"/>
        <v>0</v>
      </c>
      <c r="HP72" s="127">
        <f t="shared" si="211"/>
        <v>0</v>
      </c>
      <c r="HQ72" s="127">
        <f t="shared" si="212"/>
        <v>0</v>
      </c>
      <c r="HR72" s="127">
        <f t="shared" si="213"/>
        <v>0</v>
      </c>
      <c r="HS72" s="127">
        <f t="shared" si="214"/>
        <v>0</v>
      </c>
      <c r="HT72" s="127">
        <f t="shared" si="215"/>
        <v>0</v>
      </c>
      <c r="HU72" s="127">
        <f t="shared" si="216"/>
        <v>0</v>
      </c>
      <c r="HV72" s="127">
        <f t="shared" si="217"/>
        <v>0</v>
      </c>
      <c r="HW72" s="127">
        <f t="shared" si="218"/>
        <v>0</v>
      </c>
      <c r="HX72" s="127">
        <f t="shared" si="219"/>
        <v>0</v>
      </c>
      <c r="HY72" s="127">
        <f t="shared" si="220"/>
        <v>0</v>
      </c>
      <c r="HZ72" s="127">
        <f t="shared" si="221"/>
        <v>0</v>
      </c>
      <c r="IA72" s="127">
        <f t="shared" si="222"/>
        <v>0</v>
      </c>
      <c r="IB72" s="127">
        <f t="shared" si="223"/>
        <v>0</v>
      </c>
      <c r="IC72" s="127">
        <f t="shared" si="224"/>
        <v>0</v>
      </c>
      <c r="ID72" s="127">
        <f t="shared" si="225"/>
        <v>0</v>
      </c>
      <c r="IE72" s="127">
        <f t="shared" si="226"/>
        <v>0</v>
      </c>
      <c r="IF72" s="127">
        <f t="shared" si="227"/>
        <v>0</v>
      </c>
      <c r="IG72" s="127">
        <f t="shared" si="228"/>
        <v>0</v>
      </c>
      <c r="IH72" s="127">
        <f t="shared" si="229"/>
        <v>0</v>
      </c>
      <c r="II72" s="127">
        <f t="shared" si="230"/>
        <v>0</v>
      </c>
      <c r="IJ72" s="127">
        <f t="shared" si="231"/>
        <v>0</v>
      </c>
      <c r="IK72" s="127">
        <f t="shared" si="232"/>
        <v>0</v>
      </c>
      <c r="IL72" s="127">
        <f t="shared" si="233"/>
        <v>0</v>
      </c>
      <c r="IM72" s="127">
        <f t="shared" si="234"/>
        <v>0</v>
      </c>
      <c r="IN72" s="127">
        <f t="shared" si="235"/>
        <v>0</v>
      </c>
      <c r="IO72" s="127">
        <f t="shared" si="236"/>
        <v>0</v>
      </c>
      <c r="IP72" s="127">
        <f t="shared" si="237"/>
        <v>0</v>
      </c>
      <c r="IQ72" s="127">
        <f t="shared" si="238"/>
        <v>0</v>
      </c>
      <c r="IR72" s="127">
        <f t="shared" si="239"/>
        <v>0</v>
      </c>
      <c r="IS72" s="127">
        <f t="shared" si="240"/>
        <v>0</v>
      </c>
      <c r="IT72" s="127">
        <f t="shared" si="241"/>
        <v>0</v>
      </c>
      <c r="IU72" s="127">
        <f t="shared" si="242"/>
        <v>0</v>
      </c>
      <c r="IV72" s="1">
        <f>IFERROR(IF($BX72&gt;=1,SUMIFS(ARR!K$8:K$607,ARR!$I$8:$I$607,$BZ72),0),0)</f>
        <v>0</v>
      </c>
      <c r="IW72" s="1">
        <f>IFERROR(IF($BX72&gt;=1,SUMIFS(ARR!L$8:L$607,ARR!$I$8:$I$607,$BZ72),0),0)</f>
        <v>0</v>
      </c>
      <c r="IX72" s="1">
        <f>IFERROR(IF($BX72&gt;=1,SUMIFS(ARR!M$8:M$607,ARR!$I$8:$I$607,$BZ72),0),0)</f>
        <v>0</v>
      </c>
      <c r="IY72" s="1">
        <f>IFERROR(IF($BX72&gt;=1,SUMIFS(ARR!N$8:N$607,ARR!$I$8:$I$607,$BZ72),0),0)</f>
        <v>0</v>
      </c>
      <c r="IZ72" s="1">
        <f t="shared" si="243"/>
        <v>0</v>
      </c>
    </row>
    <row r="73" spans="1:260" ht="18" customHeight="1" x14ac:dyDescent="0.25">
      <c r="A73" s="1">
        <f>IFERROR(IF(BX73&gt;=1,VLOOKUP(EMP!Y71,EMP!$B$2:$E$3,4,0),0),0)</f>
        <v>0</v>
      </c>
      <c r="B73" s="1">
        <f>IFERROR(IF(BX73&gt;=1,VLOOKUP(EMP!Z71,EMP!$D$2:$E$3,2,0),0),0)</f>
        <v>0</v>
      </c>
      <c r="C73" s="1">
        <f>IFERROR(IF(BX73&gt;=1,VLOOKUP(EMP!AC71,EMP!$B$6:$C$17,2,0),0),0)</f>
        <v>0</v>
      </c>
      <c r="D73" s="1">
        <f>IFERROR(IF(BX73&gt;=1,VLOOKUP(EMP!AA71,EMP!$E$6:$M$29,9,0),0),0)</f>
        <v>0</v>
      </c>
      <c r="E73" s="1">
        <f>IFERROR(IF(BX73&gt;=1,(IF(EMP!AE71&gt;=1,VLOOKUP(EMP!AF71,EMP!$B$6:$C$17,2,0),0)),0),0)</f>
        <v>0</v>
      </c>
      <c r="F73" s="1">
        <f>IFERROR(IF(BX73&gt;=1,(IF(EMP!AG71=EMP!$F$3,(IF(EMP!AH71&gt;=1,EMP!AH71,0)),0)),0),0)</f>
        <v>0</v>
      </c>
      <c r="G73" s="1">
        <f>IFERROR(IF(BX73&gt;=1,(IF(EMP!AI71=EMP!$F$3,VLOOKUP(EMP!AJ71,EMP!$B$6:$C$17,2,0),0)),0),0)</f>
        <v>0</v>
      </c>
      <c r="H73" s="1">
        <f>IFERROR(IF(BX73&gt;=1,(IF(EMP!AK71=EMP!$F$3,EMP!#REF!,0)),0),0)</f>
        <v>0</v>
      </c>
      <c r="I73" s="1">
        <f>IFERROR(IF(BX73&gt;=1,(IF(EMP!AM71="YES",1,2)),0),0)</f>
        <v>0</v>
      </c>
      <c r="J73" s="1">
        <f>IFERROR(IF(BX73&gt;=1,(IF(I73=1,31,IF(I73=2,(IF(D73&gt;=5,VLOOKUP(EMP!AL71,EMP!$H$1:$K$5,4,0),IF(D73&gt;=1,31,0))),0))),0),0)</f>
        <v>0</v>
      </c>
      <c r="K73" s="1">
        <f>EMP!AB71</f>
        <v>0</v>
      </c>
      <c r="L73" s="1">
        <f>EMP!AD71</f>
        <v>0</v>
      </c>
      <c r="M73" s="1">
        <f>EMP!AE71</f>
        <v>0</v>
      </c>
      <c r="N73" s="1">
        <f t="shared" ref="N73:N136" si="244">IFERROR(IF(C73&gt;=1,10,0)+IF(E73&gt;=1,1,0),0)</f>
        <v>0</v>
      </c>
      <c r="O73" s="1">
        <f t="shared" ref="O73:O136" si="245">IFERROR(IF($N73&gt;=10,(IF($C73=CB$3,1,0)),0),0)</f>
        <v>0</v>
      </c>
      <c r="P73" s="1">
        <f t="shared" ref="P73:P136" si="246">IFERROR(IF($N73&gt;=10,(IF($C73=CC$3,1,0)),0),0)</f>
        <v>0</v>
      </c>
      <c r="Q73" s="1">
        <f t="shared" ref="Q73:Q136" si="247">IFERROR(IF($N73&gt;=10,(IF($C73=CD$3,1,0)),0),0)</f>
        <v>0</v>
      </c>
      <c r="R73" s="1">
        <f t="shared" ref="R73:R136" si="248">IFERROR(IF($N73&gt;=10,(IF($C73=CE$3,1,0)),0),0)</f>
        <v>0</v>
      </c>
      <c r="S73" s="1">
        <f t="shared" ref="S73:S136" si="249">IFERROR(IF($N73&gt;=10,(IF($C73=CF$3,1,0)),0),0)</f>
        <v>0</v>
      </c>
      <c r="T73" s="1">
        <f t="shared" ref="T73:T136" si="250">IFERROR(IF($N73&gt;=10,(IF($C73=CG$3,1,0)),0),0)</f>
        <v>0</v>
      </c>
      <c r="U73" s="1">
        <f t="shared" ref="U73:U136" si="251">IFERROR(IF($N73&gt;=10,(IF($C73=CH$3,1,0)),0),0)</f>
        <v>0</v>
      </c>
      <c r="V73" s="1">
        <f t="shared" ref="V73:V136" si="252">IFERROR(IF($N73&gt;=10,(IF($C73=CI$3,1,0)),0),0)</f>
        <v>0</v>
      </c>
      <c r="W73" s="1">
        <f t="shared" ref="W73:W136" si="253">IFERROR(IF($N73&gt;=10,(IF($C73=CJ$3,1,0)),0),0)</f>
        <v>0</v>
      </c>
      <c r="X73" s="1">
        <f t="shared" ref="X73:X136" si="254">IFERROR(IF($N73&gt;=10,(IF($C73=CK$3,1,0)),0),0)</f>
        <v>0</v>
      </c>
      <c r="Y73" s="1">
        <f t="shared" ref="Y73:Y136" si="255">IFERROR(IF($N73&gt;=10,(IF($C73=CL$3,1,0)),0),0)</f>
        <v>0</v>
      </c>
      <c r="Z73" s="1">
        <f t="shared" ref="Z73:Z136" si="256">IFERROR(IF($N73&gt;=1,(IF($E73=CB$3,2,0)),0),0)</f>
        <v>0</v>
      </c>
      <c r="AA73" s="1">
        <f t="shared" ref="AA73:AA136" si="257">IFERROR(IF($N73&gt;=1,(IF($E73=CC$3,2,0)),0),0)</f>
        <v>0</v>
      </c>
      <c r="AB73" s="1">
        <f t="shared" ref="AB73:AB136" si="258">IFERROR(IF($N73&gt;=1,(IF($E73=CD$3,2,0)),0),0)</f>
        <v>0</v>
      </c>
      <c r="AC73" s="1">
        <f t="shared" ref="AC73:AC136" si="259">IFERROR(IF($N73&gt;=1,(IF($E73=CE$3,2,0)),0),0)</f>
        <v>0</v>
      </c>
      <c r="AD73" s="1">
        <f t="shared" ref="AD73:AD136" si="260">IFERROR(IF($N73&gt;=1,(IF($E73=CF$3,2,0)),0),0)</f>
        <v>0</v>
      </c>
      <c r="AE73" s="1">
        <f t="shared" ref="AE73:AE136" si="261">IFERROR(IF($N73&gt;=1,(IF($E73=CG$3,2,0)),0),0)</f>
        <v>0</v>
      </c>
      <c r="AF73" s="1">
        <f t="shared" ref="AF73:AF136" si="262">IFERROR(IF($N73&gt;=1,(IF($E73=CH$3,2,0)),0),0)</f>
        <v>0</v>
      </c>
      <c r="AG73" s="1">
        <f t="shared" ref="AG73:AG136" si="263">IFERROR(IF($N73&gt;=1,(IF($E73=CI$3,2,0)),0),0)</f>
        <v>0</v>
      </c>
      <c r="AH73" s="1">
        <f t="shared" ref="AH73:AH136" si="264">IFERROR(IF($N73&gt;=1,(IF($E73=CJ$3,2,0)),0),0)</f>
        <v>0</v>
      </c>
      <c r="AI73" s="1">
        <f t="shared" ref="AI73:AI136" si="265">IFERROR(IF($N73&gt;=1,(IF($E73=CK$3,2,0)),0),0)</f>
        <v>0</v>
      </c>
      <c r="AJ73" s="1">
        <f t="shared" ref="AJ73:AJ136" si="266">IFERROR(IF($N73&gt;=1,(IF($E73=CL$3,2,0)),0),0)</f>
        <v>0</v>
      </c>
      <c r="AK73" s="1">
        <f t="shared" ref="AK73:AK136" si="267">O73+Z73</f>
        <v>0</v>
      </c>
      <c r="AL73" s="1">
        <f t="shared" ref="AL73:AL136" si="268">P73+AA73</f>
        <v>0</v>
      </c>
      <c r="AM73" s="1">
        <f t="shared" ref="AM73:AM136" si="269">Q73+AB73</f>
        <v>0</v>
      </c>
      <c r="AN73" s="1">
        <f t="shared" ref="AN73:AN136" si="270">R73+AC73</f>
        <v>0</v>
      </c>
      <c r="AO73" s="1">
        <f t="shared" ref="AO73:AO136" si="271">S73+AD73</f>
        <v>0</v>
      </c>
      <c r="AP73" s="1">
        <f t="shared" ref="AP73:AP136" si="272">T73+AE73</f>
        <v>0</v>
      </c>
      <c r="AQ73" s="1">
        <f t="shared" ref="AQ73:AQ136" si="273">U73+AF73</f>
        <v>0</v>
      </c>
      <c r="AR73" s="1">
        <f t="shared" ref="AR73:AR136" si="274">V73+AG73</f>
        <v>0</v>
      </c>
      <c r="AS73" s="1">
        <f t="shared" ref="AS73:AS136" si="275">W73+AH73</f>
        <v>0</v>
      </c>
      <c r="AT73" s="1">
        <f t="shared" ref="AT73:AT136" si="276">X73+AI73</f>
        <v>0</v>
      </c>
      <c r="AU73" s="1">
        <f t="shared" ref="AU73:AU136" si="277">Y73+AJ73</f>
        <v>0</v>
      </c>
      <c r="AV73" s="1">
        <f t="shared" ref="AV73:AV136" si="278">IFERROR(IF(BX73&gt;=1,(IF(B73&gt;=2,(IF(C73&gt;=8,0,IF(C73&gt;=7,1,IF(C73&gt;=1,2,0)))),IF(B73&gt;=1,2,0))),0),0)</f>
        <v>0</v>
      </c>
      <c r="AW73" s="1">
        <f t="shared" ref="AW73:AW136" si="279">O73</f>
        <v>0</v>
      </c>
      <c r="AX73" s="1">
        <f>LARGE($O$8:P73,1)</f>
        <v>0</v>
      </c>
      <c r="AY73" s="1">
        <f>LARGE($O$8:Q73,1)</f>
        <v>0</v>
      </c>
      <c r="AZ73" s="1">
        <f>LARGE($O$8:R73,1)</f>
        <v>0</v>
      </c>
      <c r="BA73" s="1">
        <f>LARGE($O$8:S73,1)</f>
        <v>0</v>
      </c>
      <c r="BB73" s="1">
        <f>LARGE($O$8:T73,1)</f>
        <v>0</v>
      </c>
      <c r="BC73" s="1">
        <f>LARGE($O$8:U73,1)</f>
        <v>0</v>
      </c>
      <c r="BD73" s="1">
        <f>LARGE($O$8:V73,1)</f>
        <v>0</v>
      </c>
      <c r="BE73" s="1">
        <f>LARGE($O$8:W73,1)</f>
        <v>0</v>
      </c>
      <c r="BF73" s="1">
        <f>LARGE($O$8:X73,1)</f>
        <v>0</v>
      </c>
      <c r="BG73" s="1">
        <f>LARGE($O$8:Y73,1)</f>
        <v>0</v>
      </c>
      <c r="BH73" s="1">
        <f>IFERROR(IF(BX73&gt;=1,(IF(EMP!AM71="YES",1,2)),0),0)</f>
        <v>0</v>
      </c>
      <c r="BI73" s="1">
        <f>IFERROR(IF(BX73&gt;=1,(IF(BH73=1,1,IF(BH73=2,VLOOKUP(EMP!AL71,EMP!$H$2:$K$4,4,0),0))),0),0)</f>
        <v>0</v>
      </c>
      <c r="BJ73" s="1">
        <f>IFERROR(IF(BX73&gt;=1,VLOOKUP(EMP!AL71,EMP!$H$1:$K$5,2,0),0),0)</f>
        <v>0</v>
      </c>
      <c r="BK73" s="1">
        <f>IFERROR(IF(BX73&gt;=1,VLOOKUP(EMP!AL71,EMP!$H$1:$K$5,3,0),0),0)</f>
        <v>0</v>
      </c>
      <c r="BX73" s="165">
        <f>EMP!O71</f>
        <v>0</v>
      </c>
      <c r="BY73" s="166">
        <f>EMP!P71</f>
        <v>0</v>
      </c>
      <c r="BZ73" s="165">
        <f>EMP!Q71</f>
        <v>0</v>
      </c>
      <c r="CA73" s="185">
        <f t="shared" ref="CA73:CA136" si="280">IFERROR(IF($BX73&gt;=1,(IF(J73&gt;=1,ROUND($K73/31*J73,0),0)),0),0)</f>
        <v>0</v>
      </c>
      <c r="CB73" s="185">
        <f t="shared" ref="CB73:CB136" si="281">IFERROR(IF($BX73&gt;=1,(IF(AK73=2,$M73,IF(AK73=1,$L73,IF(AK73=0,K73,0)))),0),0)</f>
        <v>0</v>
      </c>
      <c r="CC73" s="185">
        <f t="shared" ref="CC73:CC136" si="282">IFERROR(IF($BX73&gt;=1,(IF(AL73=2,$M73,IF(AL73=1,$L73,IF(AL73=0,CB73,0)))),0),0)</f>
        <v>0</v>
      </c>
      <c r="CD73" s="185">
        <f t="shared" ref="CD73:CD136" si="283">IFERROR(IF($BX73&gt;=1,(IF(AM73=2,$M73,IF(AM73=1,$L73,IF(AM73=0,CC73,0)))),0),0)</f>
        <v>0</v>
      </c>
      <c r="CE73" s="185">
        <f t="shared" ref="CE73:CE136" si="284">IFERROR(IF($BX73&gt;=1,(IF(AN73=2,$M73,IF(AN73=1,$L73,IF(AN73=0,(IF(B73=1,CD73+(ROUND(CD73*3/10000,0)*100),CD73)),0)))),0),0)</f>
        <v>0</v>
      </c>
      <c r="CF73" s="185">
        <f t="shared" ref="CF73:CF136" si="285">IFERROR(IF($BX73&gt;=1,(IF(AO73=2,$M73,IF(AO73=1,$L73,IF(AO73=0,CE73,0)))),0),0)</f>
        <v>0</v>
      </c>
      <c r="CG73" s="185">
        <f t="shared" ref="CG73:CG136" si="286">IFERROR(IF($BX73&gt;=1,(IF(AP73=2,$M73,IF(AP73=1,$L73,IF(AP73=0,CF73,0)))),0),0)</f>
        <v>0</v>
      </c>
      <c r="CH73" s="185">
        <f t="shared" ref="CH73:CH136" si="287">IFERROR(IF($BX73&gt;=1,(IF(AQ73=2,$M73,IF(AQ73=1,$L73,IF(AQ73=0,CG73,0)))),0),0)</f>
        <v>0</v>
      </c>
      <c r="CI73" s="185">
        <f t="shared" ref="CI73:CI136" si="288">IFERROR(IF($BX73&gt;=1,(IF(AR73=2,$M73,IF(AR73=1,$L73,IF(AR73=0,CH73,0)))),0),0)</f>
        <v>0</v>
      </c>
      <c r="CJ73" s="185">
        <f t="shared" ref="CJ73:CJ136" si="289">IFERROR(IF($BX73&gt;=1,(IF(AS73=2,$M73,IF(AS73=1,$L73,IF(AS73=0,CI73,0)))),0),0)</f>
        <v>0</v>
      </c>
      <c r="CK73" s="185">
        <f t="shared" ref="CK73:CK136" si="290">IFERROR(IF($BX73&gt;=1,(IF(AT73=2,$M73,IF(AT73=1,$L73,IF(AT73=0,CJ73,0)))),0),0)</f>
        <v>0</v>
      </c>
      <c r="CL73" s="185">
        <f t="shared" ref="CL73:CL136" si="291">IFERROR(IF($BX73&gt;=1,(IF(AU73=2,$M73,IF(AU73=1,$L73,IF(AU73=0,CK73,0)))),0),0)</f>
        <v>0</v>
      </c>
      <c r="CM73" s="193"/>
      <c r="CN73" s="193"/>
      <c r="CO73" s="193"/>
      <c r="CP73" s="193"/>
      <c r="CQ73" s="193"/>
      <c r="CR73" s="193"/>
      <c r="CS73" s="193"/>
      <c r="CT73" s="193"/>
      <c r="CU73" s="193"/>
      <c r="CV73" s="193"/>
      <c r="CW73" s="193"/>
      <c r="CX73" s="193"/>
      <c r="CY73" s="112">
        <f t="shared" ref="CY73:CY136" si="292">IFERROR(IF($BX73&gt;=1,(IF($B73=1,ROUND(GA73*CY$1,0),0)),0),0)</f>
        <v>0</v>
      </c>
      <c r="CZ73" s="112">
        <f t="shared" ref="CZ73:CZ136" si="293">IFERROR(IF($BX73&gt;=1,(IF($B73=1,ROUND(GB73*CZ$1,0),IF($B73=2,(IF(AW73=1,ROUND(GB73*CZ$1,0),0)),0))),0),0)</f>
        <v>0</v>
      </c>
      <c r="DA73" s="112">
        <f t="shared" ref="DA73:DA136" si="294">IFERROR(IF($BX73&gt;=1,(IF($B73=1,ROUND(GC73*DA$1,0),IF($B73=2,(IF(AX73=1,ROUND(GC73*DA$1,0),0)),0))),0),0)</f>
        <v>0</v>
      </c>
      <c r="DB73" s="112">
        <f t="shared" ref="DB73:DB136" si="295">IFERROR(IF($BX73&gt;=1,(IF($B73=1,ROUND(GD73*DB$1,0),IF($B73=2,(IF(AY73=1,ROUND(GD73*DB$1,0),0)),0))),0),0)</f>
        <v>0</v>
      </c>
      <c r="DC73" s="112">
        <f t="shared" ref="DC73:DC136" si="296">IFERROR(IF($BX73&gt;=1,(IF($B73=1,ROUND(GE73*DC$1,0),IF($B73=2,(IF(AZ73=1,ROUND(GE73*DC$1,0),0)),0))),0),0)</f>
        <v>0</v>
      </c>
      <c r="DD73" s="112">
        <f t="shared" ref="DD73:DD136" si="297">IFERROR(IF($BX73&gt;=1,(IF($B73=1,ROUND(GF73*DD$1,0),IF($B73=2,(IF(BA73=1,ROUND(GF73*DD$1,0),0)),0))),0),0)</f>
        <v>0</v>
      </c>
      <c r="DE73" s="112">
        <f t="shared" ref="DE73:DE136" si="298">IFERROR(IF($BX73&gt;=1,(IF($B73=1,ROUND(GG73*DE$1,0),IF($B73=2,(IF(BB73=1,ROUND(GG73*DE$1,0),0)),0))),0),0)</f>
        <v>0</v>
      </c>
      <c r="DF73" s="112">
        <f t="shared" ref="DF73:DF136" si="299">IFERROR(IF($BX73&gt;=1,(IF($B73=1,ROUND(GH73*DF$1,0),IF($B73=2,(IF(BC73=1,ROUND(GH73*DF$1,0),0)),0))),0),0)</f>
        <v>0</v>
      </c>
      <c r="DG73" s="112">
        <f t="shared" ref="DG73:DG136" si="300">IFERROR(IF($BX73&gt;=1,(IF($B73=1,ROUND(GI73*DG$1,0),IF($B73=2,(IF(BD73=1,ROUND(GI73*DG$1,0),0)),0))),0),0)</f>
        <v>0</v>
      </c>
      <c r="DH73" s="112">
        <f t="shared" ref="DH73:DH136" si="301">IFERROR(IF($BX73&gt;=1,(IF($B73=1,ROUND(GJ73*DH$1,0),IF($B73=2,(IF(BE73=1,ROUND(GJ73*DH$1,0),0)),0))),0),0)</f>
        <v>0</v>
      </c>
      <c r="DI73" s="112">
        <f t="shared" ref="DI73:DI136" si="302">IFERROR(IF($BX73&gt;=1,(IF($B73=1,ROUND(GK73*DI$1,0),IF($B73=2,(IF(BF73=1,ROUND(GK73*DI$1,0),0)),0))),0),0)</f>
        <v>0</v>
      </c>
      <c r="DJ73" s="112">
        <f t="shared" ref="DJ73:DJ136" si="303">IFERROR(IF($BX73&gt;=1,(IF($B73=1,ROUND(GL73*DJ$1,0),IF($B73=2,(IF(BG73=1,ROUND(GL73*DJ$1,0),0)),0))),0),0)</f>
        <v>0</v>
      </c>
      <c r="DK73" s="194"/>
      <c r="DL73" s="194"/>
      <c r="DM73" s="194"/>
      <c r="DN73" s="194"/>
      <c r="DO73" s="194"/>
      <c r="DP73" s="194"/>
      <c r="DQ73" s="194"/>
      <c r="DR73" s="194"/>
      <c r="DS73" s="194"/>
      <c r="DT73" s="194"/>
      <c r="DU73" s="194"/>
      <c r="DV73" s="194"/>
      <c r="DW73" s="112">
        <f t="shared" ref="DW73:DW136" si="304">IFERROR(IF($BX73&gt;=1,(IF($B73=1,ROUND(GA73*DW$1,0),0)),0),0)</f>
        <v>0</v>
      </c>
      <c r="DX73" s="112">
        <f t="shared" ref="DX73:DX136" si="305">IFERROR(IF($BX73&gt;=1,(IF($B73=1,ROUND(GB73*DX$1,0),IF($B73=2,(IF(AW73=1,ROUND(GB73*DX$1,0),0)),0))),0),0)</f>
        <v>0</v>
      </c>
      <c r="DY73" s="112">
        <f t="shared" ref="DY73:DY136" si="306">IFERROR(IF($BX73&gt;=1,(IF($B73=1,ROUND(GC73*DY$1,0),IF($B73=2,(IF(AX73=1,ROUND(GC73*DY$1,0),0)),0))),0),0)</f>
        <v>0</v>
      </c>
      <c r="DZ73" s="112">
        <f t="shared" ref="DZ73:DZ136" si="307">IFERROR(IF($BX73&gt;=1,(IF($B73=1,ROUND(GD73*DZ$1,0),IF($B73=2,(IF(AY73=1,ROUND(GD73*DZ$1,0),0)),0))),0),0)</f>
        <v>0</v>
      </c>
      <c r="EA73" s="112">
        <f t="shared" ref="EA73:EA136" si="308">IFERROR(IF($BX73&gt;=1,(IF($B73=1,ROUND(GE73*EA$1,0),IF($B73=2,(IF(AZ73=1,ROUND(GE73*EA$1,0),0)),0))),0),0)</f>
        <v>0</v>
      </c>
      <c r="EB73" s="112">
        <f t="shared" ref="EB73:EB136" si="309">IFERROR(IF($BX73&gt;=1,(IF($B73=1,ROUND(GF73*EB$1,0),IF($B73=2,(IF(BA73=1,ROUND(GF73*EB$1,0),0)),0))),0),0)</f>
        <v>0</v>
      </c>
      <c r="EC73" s="112">
        <f t="shared" ref="EC73:EC136" si="310">IFERROR(IF($BX73&gt;=1,(IF($B73=1,ROUND(GG73*EC$1,0),IF($B73=2,(IF(BB73=1,ROUND(GG73*EC$1,0),0)),0))),0),0)</f>
        <v>0</v>
      </c>
      <c r="ED73" s="112">
        <f t="shared" ref="ED73:ED136" si="311">IFERROR(IF($BX73&gt;=1,(IF($B73=1,ROUND(GH73*ED$1,0),IF($B73=2,(IF(BC73=1,ROUND(GH73*ED$1,0),0)),0))),0),0)</f>
        <v>0</v>
      </c>
      <c r="EE73" s="112">
        <f t="shared" ref="EE73:EE136" si="312">IFERROR(IF($BX73&gt;=1,(IF($B73=1,ROUND(GI73*EE$1,0),IF($B73=2,(IF(BD73=1,ROUND(GI73*EE$1,0),0)),0))),0),0)</f>
        <v>0</v>
      </c>
      <c r="EF73" s="112">
        <f t="shared" ref="EF73:EF136" si="313">IFERROR(IF($BX73&gt;=1,(IF($B73=1,ROUND(GJ73*EF$1,0),IF($B73=2,(IF(BE73=1,ROUND(GJ73*EF$1,0),0)),0))),0),0)</f>
        <v>0</v>
      </c>
      <c r="EG73" s="112">
        <f t="shared" ref="EG73:EG136" si="314">IFERROR(IF($BX73&gt;=1,(IF($B73=1,ROUND(GK73*EG$1,0),IF($B73=2,(IF(BF73=1,ROUND(GK73*EG$1,0),0)),0))),0),0)</f>
        <v>0</v>
      </c>
      <c r="EH73" s="112">
        <f t="shared" ref="EH73:EH136" si="315">IFERROR(IF($BX73&gt;=1,(IF($B73=1,ROUND(GL73*EH$1,0),IF($B73=2,(IF(BG73=1,ROUND(GL73*EH$1,0),0)),0))),0),0)</f>
        <v>0</v>
      </c>
      <c r="EI73" s="195"/>
      <c r="EJ73" s="195"/>
      <c r="EK73" s="195"/>
      <c r="EL73" s="195"/>
      <c r="EM73" s="195"/>
      <c r="EN73" s="195"/>
      <c r="EO73" s="195"/>
      <c r="EP73" s="195"/>
      <c r="EQ73" s="195"/>
      <c r="ER73" s="195"/>
      <c r="ES73" s="195"/>
      <c r="ET73" s="195"/>
      <c r="EU73" s="196"/>
      <c r="EV73" s="196">
        <f t="shared" ref="EV73:EV136" si="316">EU73</f>
        <v>0</v>
      </c>
      <c r="EW73" s="196">
        <f t="shared" ref="EW73:EW136" si="317">EV73</f>
        <v>0</v>
      </c>
      <c r="EX73" s="196">
        <f t="shared" ref="EX73:EX136" si="318">EW73</f>
        <v>0</v>
      </c>
      <c r="EY73" s="196">
        <f t="shared" ref="EY73:EY136" si="319">EX73</f>
        <v>0</v>
      </c>
      <c r="EZ73" s="196">
        <f t="shared" ref="EZ73:EZ136" si="320">EY73</f>
        <v>0</v>
      </c>
      <c r="FA73" s="196">
        <f t="shared" ref="FA73:FA136" si="321">EZ73</f>
        <v>0</v>
      </c>
      <c r="FB73" s="196">
        <f t="shared" ref="FB73:FB136" si="322">FA73</f>
        <v>0</v>
      </c>
      <c r="FC73" s="196">
        <f t="shared" ref="FC73:FC136" si="323">FB73</f>
        <v>0</v>
      </c>
      <c r="FD73" s="196">
        <f t="shared" ref="FD73:FD136" si="324">FC73</f>
        <v>0</v>
      </c>
      <c r="FE73" s="196">
        <f t="shared" ref="FE73:FE136" si="325">FD73</f>
        <v>0</v>
      </c>
      <c r="FF73" s="196">
        <f t="shared" ref="FF73:FF136" si="326">FE73</f>
        <v>0</v>
      </c>
      <c r="FG73" s="197"/>
      <c r="FH73" s="197">
        <f t="shared" ref="FH73:FH136" si="327">FG73</f>
        <v>0</v>
      </c>
      <c r="FI73" s="197">
        <f t="shared" ref="FI73:FI136" si="328">FH73</f>
        <v>0</v>
      </c>
      <c r="FJ73" s="197">
        <f t="shared" ref="FJ73:FJ136" si="329">FI73</f>
        <v>0</v>
      </c>
      <c r="FK73" s="197">
        <f t="shared" ref="FK73:FK136" si="330">FJ73</f>
        <v>0</v>
      </c>
      <c r="FL73" s="197">
        <f t="shared" ref="FL73:FL136" si="331">FK73</f>
        <v>0</v>
      </c>
      <c r="FM73" s="197">
        <f t="shared" ref="FM73:FM136" si="332">FL73</f>
        <v>0</v>
      </c>
      <c r="FN73" s="197">
        <f t="shared" ref="FN73:FN136" si="333">FM73</f>
        <v>0</v>
      </c>
      <c r="FO73" s="197">
        <f t="shared" ref="FO73:FO136" si="334">FN73</f>
        <v>0</v>
      </c>
      <c r="FP73" s="197">
        <f t="shared" ref="FP73:FP136" si="335">FO73</f>
        <v>0</v>
      </c>
      <c r="FQ73" s="197">
        <f t="shared" ref="FQ73:FQ136" si="336">FP73</f>
        <v>0</v>
      </c>
      <c r="FR73" s="197">
        <f t="shared" ref="FR73:FR136" si="337">FQ73</f>
        <v>0</v>
      </c>
      <c r="FS73" s="195"/>
      <c r="FT73" s="195"/>
      <c r="FU73" s="198"/>
      <c r="FV73" s="198"/>
      <c r="FW73" s="199"/>
      <c r="FX73" s="199"/>
      <c r="FY73" s="196"/>
      <c r="FZ73" s="196"/>
      <c r="GA73" s="127">
        <f t="shared" ref="GA73:GA136" si="338">IFERROR(IF($BX73&gt;=1,(IF(CM73&gt;=1,CM73,CA73)),0),0)</f>
        <v>0</v>
      </c>
      <c r="GB73" s="127">
        <f t="shared" ref="GB73:GB136" si="339">IFERROR(IF($BX73&gt;=1,(IF(CN73&gt;=1,CN73,CB73)),0),0)</f>
        <v>0</v>
      </c>
      <c r="GC73" s="127">
        <f t="shared" ref="GC73:GC136" si="340">IFERROR(IF($BX73&gt;=1,(IF(CO73&gt;=1,CO73,CC73)),0),0)</f>
        <v>0</v>
      </c>
      <c r="GD73" s="127">
        <f t="shared" ref="GD73:GD136" si="341">IFERROR(IF($BX73&gt;=1,(IF(CP73&gt;=1,CP73,CD73)),0),0)</f>
        <v>0</v>
      </c>
      <c r="GE73" s="127">
        <f t="shared" ref="GE73:GE136" si="342">IFERROR(IF($BX73&gt;=1,(IF(CQ73&gt;=1,CQ73,CE73)),0),0)</f>
        <v>0</v>
      </c>
      <c r="GF73" s="127">
        <f t="shared" ref="GF73:GF136" si="343">IFERROR(IF($BX73&gt;=1,(IF(CR73&gt;=1,CR73,CF73)),0),0)</f>
        <v>0</v>
      </c>
      <c r="GG73" s="127">
        <f t="shared" ref="GG73:GG136" si="344">IFERROR(IF($BX73&gt;=1,(IF(CS73&gt;=1,CS73,CG73)),0),0)</f>
        <v>0</v>
      </c>
      <c r="GH73" s="127">
        <f t="shared" ref="GH73:GH136" si="345">IFERROR(IF($BX73&gt;=1,(IF(CT73&gt;=1,CT73,CH73)),0),0)</f>
        <v>0</v>
      </c>
      <c r="GI73" s="127">
        <f t="shared" ref="GI73:GI136" si="346">IFERROR(IF($BX73&gt;=1,(IF(CU73&gt;=1,CU73,CI73)),0),0)</f>
        <v>0</v>
      </c>
      <c r="GJ73" s="127">
        <f t="shared" ref="GJ73:GJ136" si="347">IFERROR(IF($BX73&gt;=1,(IF(CV73&gt;=1,CV73,CJ73)),0),0)</f>
        <v>0</v>
      </c>
      <c r="GK73" s="127">
        <f t="shared" ref="GK73:GK136" si="348">IFERROR(IF($BX73&gt;=1,(IF(CW73&gt;=1,CW73,CK73)),0),0)</f>
        <v>0</v>
      </c>
      <c r="GL73" s="127">
        <f t="shared" ref="GL73:GL136" si="349">IFERROR(IF($BX73&gt;=1,(IF(CX73&gt;=1,CX73,CL73)),0),0)</f>
        <v>0</v>
      </c>
      <c r="GM73" s="127">
        <f t="shared" ref="GM73:GM136" si="350">IFERROR(IF($BX73&gt;=1,(IF(DK73&gt;=1,DK73,CY73)),0),0)</f>
        <v>0</v>
      </c>
      <c r="GN73" s="127">
        <f t="shared" ref="GN73:GN136" si="351">IFERROR(IF($BX73&gt;=1,(IF(DL73&gt;=1,DL73,CZ73)),0),0)</f>
        <v>0</v>
      </c>
      <c r="GO73" s="127">
        <f t="shared" ref="GO73:GO136" si="352">IFERROR(IF($BX73&gt;=1,(IF(DM73&gt;=1,DM73,DA73)),0),0)</f>
        <v>0</v>
      </c>
      <c r="GP73" s="127">
        <f t="shared" ref="GP73:GP136" si="353">IFERROR(IF($BX73&gt;=1,(IF(DN73&gt;=1,DN73,DB73)),0),0)</f>
        <v>0</v>
      </c>
      <c r="GQ73" s="127">
        <f t="shared" ref="GQ73:GQ136" si="354">IFERROR(IF($BX73&gt;=1,(IF(DO73&gt;=1,DO73,DC73)),0),0)</f>
        <v>0</v>
      </c>
      <c r="GR73" s="127">
        <f t="shared" ref="GR73:GR136" si="355">IFERROR(IF($BX73&gt;=1,(IF(DP73&gt;=1,DP73,DD73)),0),0)</f>
        <v>0</v>
      </c>
      <c r="GS73" s="127">
        <f t="shared" ref="GS73:GS136" si="356">IFERROR(IF($BX73&gt;=1,(IF(DQ73&gt;=1,DQ73,DE73)),0),0)</f>
        <v>0</v>
      </c>
      <c r="GT73" s="127">
        <f t="shared" ref="GT73:GT136" si="357">IFERROR(IF($BX73&gt;=1,(IF(DR73&gt;=1,DR73,DF73)),0),0)</f>
        <v>0</v>
      </c>
      <c r="GU73" s="127">
        <f t="shared" ref="GU73:GU136" si="358">IFERROR(IF($BX73&gt;=1,(IF(DS73&gt;=1,DS73,DG73)),0),0)</f>
        <v>0</v>
      </c>
      <c r="GV73" s="127">
        <f t="shared" ref="GV73:GV136" si="359">IFERROR(IF($BX73&gt;=1,(IF(DT73&gt;=1,DT73,DH73)),0),0)</f>
        <v>0</v>
      </c>
      <c r="GW73" s="127">
        <f t="shared" ref="GW73:GW136" si="360">IFERROR(IF($BX73&gt;=1,(IF(DU73&gt;=1,DU73,DI73)),0),0)</f>
        <v>0</v>
      </c>
      <c r="GX73" s="127">
        <f t="shared" ref="GX73:GX136" si="361">IFERROR(IF($BX73&gt;=1,(IF(DV73&gt;=1,DV73,DJ73)),0),0)</f>
        <v>0</v>
      </c>
      <c r="GY73" s="127">
        <f t="shared" ref="GY73:GY136" si="362">IFERROR(IF($BX73&gt;=1,(IF(EI73&gt;=1,EI73,DW73)),0),0)</f>
        <v>0</v>
      </c>
      <c r="GZ73" s="127">
        <f t="shared" ref="GZ73:GZ136" si="363">IFERROR(IF($BX73&gt;=1,(IF(EJ73&gt;=1,EJ73,DX73)),0),0)</f>
        <v>0</v>
      </c>
      <c r="HA73" s="127">
        <f t="shared" ref="HA73:HA136" si="364">IFERROR(IF($BX73&gt;=1,(IF(EK73&gt;=1,EK73,DY73)),0),0)</f>
        <v>0</v>
      </c>
      <c r="HB73" s="127">
        <f t="shared" ref="HB73:HB136" si="365">IFERROR(IF($BX73&gt;=1,(IF(EL73&gt;=1,EL73,DZ73)),0),0)</f>
        <v>0</v>
      </c>
      <c r="HC73" s="127">
        <f t="shared" ref="HC73:HC136" si="366">IFERROR(IF($BX73&gt;=1,(IF(EM73&gt;=1,EM73,EA73)),0),0)</f>
        <v>0</v>
      </c>
      <c r="HD73" s="127">
        <f t="shared" ref="HD73:HD136" si="367">IFERROR(IF($BX73&gt;=1,(IF(EN73&gt;=1,EN73,EB73)),0),0)</f>
        <v>0</v>
      </c>
      <c r="HE73" s="127">
        <f t="shared" ref="HE73:HE136" si="368">IFERROR(IF($BX73&gt;=1,(IF(EO73&gt;=1,EO73,EC73)),0),0)</f>
        <v>0</v>
      </c>
      <c r="HF73" s="127">
        <f t="shared" ref="HF73:HF136" si="369">IFERROR(IF($BX73&gt;=1,(IF(EP73&gt;=1,EP73,ED73)),0),0)</f>
        <v>0</v>
      </c>
      <c r="HG73" s="127">
        <f t="shared" ref="HG73:HG136" si="370">IFERROR(IF($BX73&gt;=1,(IF(EQ73&gt;=1,EQ73,EE73)),0),0)</f>
        <v>0</v>
      </c>
      <c r="HH73" s="127">
        <f t="shared" ref="HH73:HH136" si="371">IFERROR(IF($BX73&gt;=1,(IF(ER73&gt;=1,ER73,EF73)),0),0)</f>
        <v>0</v>
      </c>
      <c r="HI73" s="127">
        <f t="shared" ref="HI73:HI136" si="372">IFERROR(IF($BX73&gt;=1,(IF(ES73&gt;=1,ES73,EG73)),0),0)</f>
        <v>0</v>
      </c>
      <c r="HJ73" s="127">
        <f t="shared" ref="HJ73:HJ136" si="373">IFERROR(IF($BX73&gt;=1,(IF(ET73&gt;=1,ET73,EH73)),0),0)</f>
        <v>0</v>
      </c>
      <c r="HK73" s="127">
        <f t="shared" ref="HK73:HK136" si="374">HM73-HL73</f>
        <v>0</v>
      </c>
      <c r="HL73" s="127">
        <f t="shared" ref="HL73:HL136" si="375">IFERROR(IF(HM73&gt;=1,ROUNDDOWN(HM73*0.25,0),0),0)</f>
        <v>0</v>
      </c>
      <c r="HM73" s="127">
        <f t="shared" ref="HM73:HM136" si="376">IFERROR(IF(BX73&gt;=1,(IF(F73&gt;=1,ROUND(6774/12*F73,0),0)),0),0)</f>
        <v>0</v>
      </c>
      <c r="HN73" s="127">
        <f t="shared" ref="HN73:HN136" si="377">IFERROR(IF(BX73&gt;=1,(IF(G73&gt;=2,ROUND(INDEX(GA73:GL73,1,MATCH(G73,$GA$6:$GL$6,0))/2,0),IF(G73&gt;=1,ROUND(K73/2,0),0))),0),0)</f>
        <v>0</v>
      </c>
      <c r="HO73" s="127">
        <f t="shared" ref="HO73:HO136" si="378">IFERROR(IF(BX73&gt;=1,(IF(HN73&gt;=1,ROUND(HN73*0.17,0),0)),0),0)</f>
        <v>0</v>
      </c>
      <c r="HP73" s="127">
        <f t="shared" ref="HP73:HP136" si="379">IFERROR(IF($BX73&gt;=1,(IF(FS73&gt;=1,FS73,HK73)),0),0)</f>
        <v>0</v>
      </c>
      <c r="HQ73" s="127">
        <f t="shared" ref="HQ73:HQ136" si="380">IFERROR(IF($BX73&gt;=1,(IF(FT73&gt;=1,FT73,HL73)),0),0)</f>
        <v>0</v>
      </c>
      <c r="HR73" s="127">
        <f t="shared" ref="HR73:HR136" si="381">HP73+HQ73</f>
        <v>0</v>
      </c>
      <c r="HS73" s="127">
        <f t="shared" ref="HS73:HS136" si="382">IFERROR(IF($BX73&gt;=1,(IF(FU73&gt;=1,FU73,HN73)),0),0)</f>
        <v>0</v>
      </c>
      <c r="HT73" s="127">
        <f t="shared" ref="HT73:HT136" si="383">IFERROR(IF($BX73&gt;=1,(IF(FV73&gt;=1,FV73,HO73)),0),0)</f>
        <v>0</v>
      </c>
      <c r="HU73" s="127">
        <f t="shared" ref="HU73:HU136" si="384">HS73+HT73</f>
        <v>0</v>
      </c>
      <c r="HV73" s="127">
        <f t="shared" ref="HV73:HV136" si="385">IFERROR(IF($BX73&gt;=1,(IF(GE73&gt;=1,(IF($B73=1,ROUND($K73*DC$1,0)-ROUND($K73*DC$2,0),0)),0)),0),0)</f>
        <v>0</v>
      </c>
      <c r="HW73" s="127">
        <f t="shared" ref="HW73:HW136" si="386">IFERROR(IF($BX73&gt;=1,(IF(GF73&gt;=1,(IF($B73=1,ROUND($K73*DD$1,0)-ROUND($K73*DD$2,0),0)),0)),0),0)</f>
        <v>0</v>
      </c>
      <c r="HX73" s="127">
        <f t="shared" ref="HX73:HX136" si="387">IFERROR(IF($BX73&gt;=1,(IF(GG73&gt;=1,(IF($B73=1,ROUND($K73*DE$1,0)-ROUND($K73*DE$2,0),0)),0)),0),0)</f>
        <v>0</v>
      </c>
      <c r="HY73" s="127">
        <f t="shared" ref="HY73:HY136" si="388">IFERROR(IF($BX73&gt;=1,(IF(GH73&gt;=1,(IF($B73=1,ROUND($K73*DF$1,0)-ROUND($K73*DF$2,0),0)),0)),0),0)</f>
        <v>0</v>
      </c>
      <c r="HZ73" s="127">
        <f t="shared" ref="HZ73:HZ136" si="389">IFERROR(IF($BX73&gt;=1,(IF(GI73&gt;=1,(IF($B73=1,ROUND($K73*DG$1,0)-ROUND($K73*DG$2,0),0)),0)),0),0)</f>
        <v>0</v>
      </c>
      <c r="IA73" s="127">
        <f t="shared" ref="IA73:IA136" si="390">IFERROR(IF($BX73&gt;=1,(IF(GJ73&gt;=1,(IF($B73=1,ROUND($K73*DH$1,0)-ROUND($K73*DH$2,0),0)),0)),0),0)</f>
        <v>0</v>
      </c>
      <c r="IB73" s="127">
        <f t="shared" ref="IB73:IB136" si="391">SUM(HV73:IA73)</f>
        <v>0</v>
      </c>
      <c r="IC73" s="127">
        <f t="shared" ref="IC73:IC136" si="392">IFERROR(IF($BX73&gt;=1,(IF(HV73&gt;=1,(IF($A73=1,HV73,IF($A73=2,ROUND(ROUND($K73*DC$1,0)/10,0)-ROUND(ROUND($K73*DC$2,0)/10,0),0))),0)),0),0)</f>
        <v>0</v>
      </c>
      <c r="ID73" s="127">
        <f t="shared" ref="ID73:ID136" si="393">IFERROR(IF($BX73&gt;=1,(IF(HW73&gt;=1,(IF($A73=1,HW73,IF($A73=2,ROUND(ROUND($K73*DD$1,0)/10,0)-ROUND(ROUND($K73*DD$2,0)/10,0),0))),0)),0),0)</f>
        <v>0</v>
      </c>
      <c r="IE73" s="127">
        <f t="shared" ref="IE73:IE136" si="394">IFERROR(IF($BX73&gt;=1,(IF(HX73&gt;=1,(IF($A73=1,HX73,IF($A73=2,ROUND(ROUND($K73*DE$1,0)/10,0)-ROUND(ROUND($K73*DE$2,0)/10,0),0))),0)),0),0)</f>
        <v>0</v>
      </c>
      <c r="IF73" s="127">
        <f t="shared" ref="IF73:IF136" si="395">IFERROR(IF($BX73&gt;=1,(IF(HY73&gt;=1,(IF($A73=1,HY73,IF($A73=2,ROUND(ROUND($K73*DF$1,0)/10,0)-ROUND(ROUND($K73*DF$2,0)/10,0),0))),0)),0),0)</f>
        <v>0</v>
      </c>
      <c r="IG73" s="127">
        <f t="shared" ref="IG73:IG136" si="396">IFERROR(IF($BX73&gt;=1,(IF(HZ73&gt;=1,(IF($A73=1,HZ73,IF($A73=2,ROUND(ROUND($K73*DG$1,0)/10,0)-ROUND(ROUND($K73*DG$2,0)/10,0),0))),0)),0),0)</f>
        <v>0</v>
      </c>
      <c r="IH73" s="127">
        <f t="shared" ref="IH73:IH136" si="397">IFERROR(IF($BX73&gt;=1,(IF(IA73&gt;=1,(IF($A73=1,IA73,IF($A73=2,ROUND(ROUND($K73*DH$1,0)/10,0)-ROUND(ROUND($K73*DH$2,0)/10,0),0))),0)),0),0)</f>
        <v>0</v>
      </c>
      <c r="II73" s="127">
        <f t="shared" ref="II73:II136" si="398">SUM(IC73:IH73)</f>
        <v>0</v>
      </c>
      <c r="IJ73" s="127">
        <f t="shared" ref="IJ73:IJ136" si="399">IFERROR(IF($BX73&gt;=1,(IF(GK73&gt;=1,(IF($B73=1,ROUND($K73*DI$1,0)-ROUND($K73*DI$2,0),0)),0)),0),0)</f>
        <v>0</v>
      </c>
      <c r="IK73" s="127">
        <f t="shared" ref="IK73:IK136" si="400">IFERROR(IF($BX73&gt;=1,(IF(GL73&gt;=1,(IF($B73=1,ROUND($K73*DJ$1,0)-ROUND($K73*DJ$2,0),0)),0)),0),0)</f>
        <v>0</v>
      </c>
      <c r="IL73" s="127">
        <f t="shared" ref="IL73:IL136" si="401">IJ73+IK73</f>
        <v>0</v>
      </c>
      <c r="IM73" s="127">
        <f t="shared" ref="IM73:IM136" si="402">IFERROR(IF($BX73&gt;=1,(IF(IJ73&gt;=1,(IF($A73=1,IJ73,IF($A73=2,ROUND(ROUND($K73*DI$1,0)/10,0)-ROUND(ROUND($K73*DI$2,0)/10,0),0))),0)),0),0)</f>
        <v>0</v>
      </c>
      <c r="IN73" s="127">
        <f t="shared" ref="IN73:IN136" si="403">IFERROR(IF($BX73&gt;=1,(IF(IK73&gt;=1,(IF($A73=1,IK73,IF($A73=2,ROUND(ROUND($K73*DJ$1,0)/10,0)-ROUND(ROUND($K73*DJ$2,0)/10,0),0))),0)),0),0)</f>
        <v>0</v>
      </c>
      <c r="IO73" s="127">
        <f t="shared" ref="IO73:IO136" si="404">IM73+IN73</f>
        <v>0</v>
      </c>
      <c r="IP73" s="127">
        <f t="shared" ref="IP73:IP136" si="405">IFERROR(IF($BX73&gt;=1,(IF(FW73&gt;=1,FW73,IB73)),0),0)</f>
        <v>0</v>
      </c>
      <c r="IQ73" s="127">
        <f t="shared" ref="IQ73:IQ136" si="406">IFERROR(IF($BX73&gt;=1,(IF(A73=1,(IF(FX73&gt;=1,FX73,II73)),0)),0),0)</f>
        <v>0</v>
      </c>
      <c r="IR73" s="127">
        <f t="shared" ref="IR73:IR136" si="407">IFERROR(IF($BX73&gt;=1,(IF(A73=2,(IF(FX73&gt;=1,FX73,II73)),0)),0),0)</f>
        <v>0</v>
      </c>
      <c r="IS73" s="127">
        <f t="shared" ref="IS73:IS136" si="408">IFERROR(IF($BX73&gt;=1,(IF(FY73&gt;=1,FY73,IL73)),0),0)</f>
        <v>0</v>
      </c>
      <c r="IT73" s="127">
        <f t="shared" ref="IT73:IT136" si="409">IFERROR(IF($BX73&gt;=1,(IF(A73=1,(IF(FZ73&gt;=1,FZ73,IO73)),0)),0),0)</f>
        <v>0</v>
      </c>
      <c r="IU73" s="127">
        <f t="shared" ref="IU73:IU136" si="410">IFERROR(IF($BX73&gt;=1,(IF(A73=2,(IF(FZ73&gt;=1,FZ73,IO73)),0)),0),0)</f>
        <v>0</v>
      </c>
      <c r="IV73" s="1">
        <f>IFERROR(IF($BX73&gt;=1,SUMIFS(ARR!K$8:K$607,ARR!$I$8:$I$607,$BZ73),0),0)</f>
        <v>0</v>
      </c>
      <c r="IW73" s="1">
        <f>IFERROR(IF($BX73&gt;=1,SUMIFS(ARR!L$8:L$607,ARR!$I$8:$I$607,$BZ73),0),0)</f>
        <v>0</v>
      </c>
      <c r="IX73" s="1">
        <f>IFERROR(IF($BX73&gt;=1,SUMIFS(ARR!M$8:M$607,ARR!$I$8:$I$607,$BZ73),0),0)</f>
        <v>0</v>
      </c>
      <c r="IY73" s="1">
        <f>IFERROR(IF($BX73&gt;=1,SUMIFS(ARR!N$8:N$607,ARR!$I$8:$I$607,$BZ73),0),0)</f>
        <v>0</v>
      </c>
      <c r="IZ73" s="1">
        <f t="shared" ref="IZ73:IZ136" si="411">IFERROR(IF(BX73&gt;=1,(IF(MOD(BX73,2)=0,1,2)),0),0)</f>
        <v>0</v>
      </c>
    </row>
    <row r="74" spans="1:260" ht="18" customHeight="1" x14ac:dyDescent="0.25">
      <c r="A74" s="1">
        <f>IFERROR(IF(BX74&gt;=1,VLOOKUP(EMP!Y72,EMP!$B$2:$E$3,4,0),0),0)</f>
        <v>0</v>
      </c>
      <c r="B74" s="1">
        <f>IFERROR(IF(BX74&gt;=1,VLOOKUP(EMP!Z72,EMP!$D$2:$E$3,2,0),0),0)</f>
        <v>0</v>
      </c>
      <c r="C74" s="1">
        <f>IFERROR(IF(BX74&gt;=1,VLOOKUP(EMP!AC72,EMP!$B$6:$C$17,2,0),0),0)</f>
        <v>0</v>
      </c>
      <c r="D74" s="1">
        <f>IFERROR(IF(BX74&gt;=1,VLOOKUP(EMP!AA72,EMP!$E$6:$M$29,9,0),0),0)</f>
        <v>0</v>
      </c>
      <c r="E74" s="1">
        <f>IFERROR(IF(BX74&gt;=1,(IF(EMP!AE72&gt;=1,VLOOKUP(EMP!AF72,EMP!$B$6:$C$17,2,0),0)),0),0)</f>
        <v>0</v>
      </c>
      <c r="F74" s="1">
        <f>IFERROR(IF(BX74&gt;=1,(IF(EMP!AG72=EMP!$F$3,(IF(EMP!AH72&gt;=1,EMP!AH72,0)),0)),0),0)</f>
        <v>0</v>
      </c>
      <c r="G74" s="1">
        <f>IFERROR(IF(BX74&gt;=1,(IF(EMP!AI72=EMP!$F$3,VLOOKUP(EMP!AJ72,EMP!$B$6:$C$17,2,0),0)),0),0)</f>
        <v>0</v>
      </c>
      <c r="H74" s="1">
        <f>IFERROR(IF(BX74&gt;=1,(IF(EMP!AK72=EMP!$F$3,EMP!#REF!,0)),0),0)</f>
        <v>0</v>
      </c>
      <c r="I74" s="1">
        <f>IFERROR(IF(BX74&gt;=1,(IF(EMP!AM72="YES",1,2)),0),0)</f>
        <v>0</v>
      </c>
      <c r="J74" s="1">
        <f>IFERROR(IF(BX74&gt;=1,(IF(I74=1,31,IF(I74=2,(IF(D74&gt;=5,VLOOKUP(EMP!AL72,EMP!$H$1:$K$5,4,0),IF(D74&gt;=1,31,0))),0))),0),0)</f>
        <v>0</v>
      </c>
      <c r="K74" s="1">
        <f>EMP!AB72</f>
        <v>0</v>
      </c>
      <c r="L74" s="1">
        <f>EMP!AD72</f>
        <v>0</v>
      </c>
      <c r="M74" s="1">
        <f>EMP!AE72</f>
        <v>0</v>
      </c>
      <c r="N74" s="1">
        <f t="shared" si="244"/>
        <v>0</v>
      </c>
      <c r="O74" s="1">
        <f t="shared" si="245"/>
        <v>0</v>
      </c>
      <c r="P74" s="1">
        <f t="shared" si="246"/>
        <v>0</v>
      </c>
      <c r="Q74" s="1">
        <f t="shared" si="247"/>
        <v>0</v>
      </c>
      <c r="R74" s="1">
        <f t="shared" si="248"/>
        <v>0</v>
      </c>
      <c r="S74" s="1">
        <f t="shared" si="249"/>
        <v>0</v>
      </c>
      <c r="T74" s="1">
        <f t="shared" si="250"/>
        <v>0</v>
      </c>
      <c r="U74" s="1">
        <f t="shared" si="251"/>
        <v>0</v>
      </c>
      <c r="V74" s="1">
        <f t="shared" si="252"/>
        <v>0</v>
      </c>
      <c r="W74" s="1">
        <f t="shared" si="253"/>
        <v>0</v>
      </c>
      <c r="X74" s="1">
        <f t="shared" si="254"/>
        <v>0</v>
      </c>
      <c r="Y74" s="1">
        <f t="shared" si="255"/>
        <v>0</v>
      </c>
      <c r="Z74" s="1">
        <f t="shared" si="256"/>
        <v>0</v>
      </c>
      <c r="AA74" s="1">
        <f t="shared" si="257"/>
        <v>0</v>
      </c>
      <c r="AB74" s="1">
        <f t="shared" si="258"/>
        <v>0</v>
      </c>
      <c r="AC74" s="1">
        <f t="shared" si="259"/>
        <v>0</v>
      </c>
      <c r="AD74" s="1">
        <f t="shared" si="260"/>
        <v>0</v>
      </c>
      <c r="AE74" s="1">
        <f t="shared" si="261"/>
        <v>0</v>
      </c>
      <c r="AF74" s="1">
        <f t="shared" si="262"/>
        <v>0</v>
      </c>
      <c r="AG74" s="1">
        <f t="shared" si="263"/>
        <v>0</v>
      </c>
      <c r="AH74" s="1">
        <f t="shared" si="264"/>
        <v>0</v>
      </c>
      <c r="AI74" s="1">
        <f t="shared" si="265"/>
        <v>0</v>
      </c>
      <c r="AJ74" s="1">
        <f t="shared" si="266"/>
        <v>0</v>
      </c>
      <c r="AK74" s="1">
        <f t="shared" si="267"/>
        <v>0</v>
      </c>
      <c r="AL74" s="1">
        <f t="shared" si="268"/>
        <v>0</v>
      </c>
      <c r="AM74" s="1">
        <f t="shared" si="269"/>
        <v>0</v>
      </c>
      <c r="AN74" s="1">
        <f t="shared" si="270"/>
        <v>0</v>
      </c>
      <c r="AO74" s="1">
        <f t="shared" si="271"/>
        <v>0</v>
      </c>
      <c r="AP74" s="1">
        <f t="shared" si="272"/>
        <v>0</v>
      </c>
      <c r="AQ74" s="1">
        <f t="shared" si="273"/>
        <v>0</v>
      </c>
      <c r="AR74" s="1">
        <f t="shared" si="274"/>
        <v>0</v>
      </c>
      <c r="AS74" s="1">
        <f t="shared" si="275"/>
        <v>0</v>
      </c>
      <c r="AT74" s="1">
        <f t="shared" si="276"/>
        <v>0</v>
      </c>
      <c r="AU74" s="1">
        <f t="shared" si="277"/>
        <v>0</v>
      </c>
      <c r="AV74" s="1">
        <f t="shared" si="278"/>
        <v>0</v>
      </c>
      <c r="AW74" s="1">
        <f t="shared" si="279"/>
        <v>0</v>
      </c>
      <c r="AX74" s="1">
        <f>LARGE($O$8:P74,1)</f>
        <v>0</v>
      </c>
      <c r="AY74" s="1">
        <f>LARGE($O$8:Q74,1)</f>
        <v>0</v>
      </c>
      <c r="AZ74" s="1">
        <f>LARGE($O$8:R74,1)</f>
        <v>0</v>
      </c>
      <c r="BA74" s="1">
        <f>LARGE($O$8:S74,1)</f>
        <v>0</v>
      </c>
      <c r="BB74" s="1">
        <f>LARGE($O$8:T74,1)</f>
        <v>0</v>
      </c>
      <c r="BC74" s="1">
        <f>LARGE($O$8:U74,1)</f>
        <v>0</v>
      </c>
      <c r="BD74" s="1">
        <f>LARGE($O$8:V74,1)</f>
        <v>0</v>
      </c>
      <c r="BE74" s="1">
        <f>LARGE($O$8:W74,1)</f>
        <v>0</v>
      </c>
      <c r="BF74" s="1">
        <f>LARGE($O$8:X74,1)</f>
        <v>0</v>
      </c>
      <c r="BG74" s="1">
        <f>LARGE($O$8:Y74,1)</f>
        <v>0</v>
      </c>
      <c r="BH74" s="1">
        <f>IFERROR(IF(BX74&gt;=1,(IF(EMP!AM72="YES",1,2)),0),0)</f>
        <v>0</v>
      </c>
      <c r="BI74" s="1">
        <f>IFERROR(IF(BX74&gt;=1,(IF(BH74=1,1,IF(BH74=2,VLOOKUP(EMP!AL72,EMP!$H$2:$K$4,4,0),0))),0),0)</f>
        <v>0</v>
      </c>
      <c r="BJ74" s="1">
        <f>IFERROR(IF(BX74&gt;=1,VLOOKUP(EMP!AL72,EMP!$H$1:$K$5,2,0),0),0)</f>
        <v>0</v>
      </c>
      <c r="BK74" s="1">
        <f>IFERROR(IF(BX74&gt;=1,VLOOKUP(EMP!AL72,EMP!$H$1:$K$5,3,0),0),0)</f>
        <v>0</v>
      </c>
      <c r="BX74" s="165">
        <f>EMP!O72</f>
        <v>0</v>
      </c>
      <c r="BY74" s="166">
        <f>EMP!P72</f>
        <v>0</v>
      </c>
      <c r="BZ74" s="165">
        <f>EMP!Q72</f>
        <v>0</v>
      </c>
      <c r="CA74" s="185">
        <f t="shared" si="280"/>
        <v>0</v>
      </c>
      <c r="CB74" s="185">
        <f t="shared" si="281"/>
        <v>0</v>
      </c>
      <c r="CC74" s="185">
        <f t="shared" si="282"/>
        <v>0</v>
      </c>
      <c r="CD74" s="185">
        <f t="shared" si="283"/>
        <v>0</v>
      </c>
      <c r="CE74" s="185">
        <f t="shared" si="284"/>
        <v>0</v>
      </c>
      <c r="CF74" s="185">
        <f t="shared" si="285"/>
        <v>0</v>
      </c>
      <c r="CG74" s="185">
        <f t="shared" si="286"/>
        <v>0</v>
      </c>
      <c r="CH74" s="185">
        <f t="shared" si="287"/>
        <v>0</v>
      </c>
      <c r="CI74" s="185">
        <f t="shared" si="288"/>
        <v>0</v>
      </c>
      <c r="CJ74" s="185">
        <f t="shared" si="289"/>
        <v>0</v>
      </c>
      <c r="CK74" s="185">
        <f t="shared" si="290"/>
        <v>0</v>
      </c>
      <c r="CL74" s="185">
        <f t="shared" si="291"/>
        <v>0</v>
      </c>
      <c r="CM74" s="193"/>
      <c r="CN74" s="193"/>
      <c r="CO74" s="193"/>
      <c r="CP74" s="193"/>
      <c r="CQ74" s="193"/>
      <c r="CR74" s="193"/>
      <c r="CS74" s="193"/>
      <c r="CT74" s="193"/>
      <c r="CU74" s="193"/>
      <c r="CV74" s="193"/>
      <c r="CW74" s="193"/>
      <c r="CX74" s="193"/>
      <c r="CY74" s="112">
        <f t="shared" si="292"/>
        <v>0</v>
      </c>
      <c r="CZ74" s="112">
        <f t="shared" si="293"/>
        <v>0</v>
      </c>
      <c r="DA74" s="112">
        <f t="shared" si="294"/>
        <v>0</v>
      </c>
      <c r="DB74" s="112">
        <f t="shared" si="295"/>
        <v>0</v>
      </c>
      <c r="DC74" s="112">
        <f t="shared" si="296"/>
        <v>0</v>
      </c>
      <c r="DD74" s="112">
        <f t="shared" si="297"/>
        <v>0</v>
      </c>
      <c r="DE74" s="112">
        <f t="shared" si="298"/>
        <v>0</v>
      </c>
      <c r="DF74" s="112">
        <f t="shared" si="299"/>
        <v>0</v>
      </c>
      <c r="DG74" s="112">
        <f t="shared" si="300"/>
        <v>0</v>
      </c>
      <c r="DH74" s="112">
        <f t="shared" si="301"/>
        <v>0</v>
      </c>
      <c r="DI74" s="112">
        <f t="shared" si="302"/>
        <v>0</v>
      </c>
      <c r="DJ74" s="112">
        <f t="shared" si="303"/>
        <v>0</v>
      </c>
      <c r="DK74" s="194"/>
      <c r="DL74" s="194"/>
      <c r="DM74" s="194"/>
      <c r="DN74" s="194"/>
      <c r="DO74" s="194"/>
      <c r="DP74" s="194"/>
      <c r="DQ74" s="194"/>
      <c r="DR74" s="194"/>
      <c r="DS74" s="194"/>
      <c r="DT74" s="194"/>
      <c r="DU74" s="194"/>
      <c r="DV74" s="194"/>
      <c r="DW74" s="112">
        <f t="shared" si="304"/>
        <v>0</v>
      </c>
      <c r="DX74" s="112">
        <f t="shared" si="305"/>
        <v>0</v>
      </c>
      <c r="DY74" s="112">
        <f t="shared" si="306"/>
        <v>0</v>
      </c>
      <c r="DZ74" s="112">
        <f t="shared" si="307"/>
        <v>0</v>
      </c>
      <c r="EA74" s="112">
        <f t="shared" si="308"/>
        <v>0</v>
      </c>
      <c r="EB74" s="112">
        <f t="shared" si="309"/>
        <v>0</v>
      </c>
      <c r="EC74" s="112">
        <f t="shared" si="310"/>
        <v>0</v>
      </c>
      <c r="ED74" s="112">
        <f t="shared" si="311"/>
        <v>0</v>
      </c>
      <c r="EE74" s="112">
        <f t="shared" si="312"/>
        <v>0</v>
      </c>
      <c r="EF74" s="112">
        <f t="shared" si="313"/>
        <v>0</v>
      </c>
      <c r="EG74" s="112">
        <f t="shared" si="314"/>
        <v>0</v>
      </c>
      <c r="EH74" s="112">
        <f t="shared" si="315"/>
        <v>0</v>
      </c>
      <c r="EI74" s="195"/>
      <c r="EJ74" s="195"/>
      <c r="EK74" s="195"/>
      <c r="EL74" s="195"/>
      <c r="EM74" s="195"/>
      <c r="EN74" s="195"/>
      <c r="EO74" s="195"/>
      <c r="EP74" s="195"/>
      <c r="EQ74" s="195"/>
      <c r="ER74" s="195"/>
      <c r="ES74" s="195"/>
      <c r="ET74" s="195"/>
      <c r="EU74" s="196"/>
      <c r="EV74" s="196">
        <f t="shared" si="316"/>
        <v>0</v>
      </c>
      <c r="EW74" s="196">
        <f t="shared" si="317"/>
        <v>0</v>
      </c>
      <c r="EX74" s="196">
        <f t="shared" si="318"/>
        <v>0</v>
      </c>
      <c r="EY74" s="196">
        <f t="shared" si="319"/>
        <v>0</v>
      </c>
      <c r="EZ74" s="196">
        <f t="shared" si="320"/>
        <v>0</v>
      </c>
      <c r="FA74" s="196">
        <f t="shared" si="321"/>
        <v>0</v>
      </c>
      <c r="FB74" s="196">
        <f t="shared" si="322"/>
        <v>0</v>
      </c>
      <c r="FC74" s="196">
        <f t="shared" si="323"/>
        <v>0</v>
      </c>
      <c r="FD74" s="196">
        <f t="shared" si="324"/>
        <v>0</v>
      </c>
      <c r="FE74" s="196">
        <f t="shared" si="325"/>
        <v>0</v>
      </c>
      <c r="FF74" s="196">
        <f t="shared" si="326"/>
        <v>0</v>
      </c>
      <c r="FG74" s="197"/>
      <c r="FH74" s="197">
        <f t="shared" si="327"/>
        <v>0</v>
      </c>
      <c r="FI74" s="197">
        <f t="shared" si="328"/>
        <v>0</v>
      </c>
      <c r="FJ74" s="197">
        <f t="shared" si="329"/>
        <v>0</v>
      </c>
      <c r="FK74" s="197">
        <f t="shared" si="330"/>
        <v>0</v>
      </c>
      <c r="FL74" s="197">
        <f t="shared" si="331"/>
        <v>0</v>
      </c>
      <c r="FM74" s="197">
        <f t="shared" si="332"/>
        <v>0</v>
      </c>
      <c r="FN74" s="197">
        <f t="shared" si="333"/>
        <v>0</v>
      </c>
      <c r="FO74" s="197">
        <f t="shared" si="334"/>
        <v>0</v>
      </c>
      <c r="FP74" s="197">
        <f t="shared" si="335"/>
        <v>0</v>
      </c>
      <c r="FQ74" s="197">
        <f t="shared" si="336"/>
        <v>0</v>
      </c>
      <c r="FR74" s="197">
        <f t="shared" si="337"/>
        <v>0</v>
      </c>
      <c r="FS74" s="195"/>
      <c r="FT74" s="195"/>
      <c r="FU74" s="198"/>
      <c r="FV74" s="198"/>
      <c r="FW74" s="199"/>
      <c r="FX74" s="199"/>
      <c r="FY74" s="196"/>
      <c r="FZ74" s="196"/>
      <c r="GA74" s="127">
        <f t="shared" si="338"/>
        <v>0</v>
      </c>
      <c r="GB74" s="127">
        <f t="shared" si="339"/>
        <v>0</v>
      </c>
      <c r="GC74" s="127">
        <f t="shared" si="340"/>
        <v>0</v>
      </c>
      <c r="GD74" s="127">
        <f t="shared" si="341"/>
        <v>0</v>
      </c>
      <c r="GE74" s="127">
        <f t="shared" si="342"/>
        <v>0</v>
      </c>
      <c r="GF74" s="127">
        <f t="shared" si="343"/>
        <v>0</v>
      </c>
      <c r="GG74" s="127">
        <f t="shared" si="344"/>
        <v>0</v>
      </c>
      <c r="GH74" s="127">
        <f t="shared" si="345"/>
        <v>0</v>
      </c>
      <c r="GI74" s="127">
        <f t="shared" si="346"/>
        <v>0</v>
      </c>
      <c r="GJ74" s="127">
        <f t="shared" si="347"/>
        <v>0</v>
      </c>
      <c r="GK74" s="127">
        <f t="shared" si="348"/>
        <v>0</v>
      </c>
      <c r="GL74" s="127">
        <f t="shared" si="349"/>
        <v>0</v>
      </c>
      <c r="GM74" s="127">
        <f t="shared" si="350"/>
        <v>0</v>
      </c>
      <c r="GN74" s="127">
        <f t="shared" si="351"/>
        <v>0</v>
      </c>
      <c r="GO74" s="127">
        <f t="shared" si="352"/>
        <v>0</v>
      </c>
      <c r="GP74" s="127">
        <f t="shared" si="353"/>
        <v>0</v>
      </c>
      <c r="GQ74" s="127">
        <f t="shared" si="354"/>
        <v>0</v>
      </c>
      <c r="GR74" s="127">
        <f t="shared" si="355"/>
        <v>0</v>
      </c>
      <c r="GS74" s="127">
        <f t="shared" si="356"/>
        <v>0</v>
      </c>
      <c r="GT74" s="127">
        <f t="shared" si="357"/>
        <v>0</v>
      </c>
      <c r="GU74" s="127">
        <f t="shared" si="358"/>
        <v>0</v>
      </c>
      <c r="GV74" s="127">
        <f t="shared" si="359"/>
        <v>0</v>
      </c>
      <c r="GW74" s="127">
        <f t="shared" si="360"/>
        <v>0</v>
      </c>
      <c r="GX74" s="127">
        <f t="shared" si="361"/>
        <v>0</v>
      </c>
      <c r="GY74" s="127">
        <f t="shared" si="362"/>
        <v>0</v>
      </c>
      <c r="GZ74" s="127">
        <f t="shared" si="363"/>
        <v>0</v>
      </c>
      <c r="HA74" s="127">
        <f t="shared" si="364"/>
        <v>0</v>
      </c>
      <c r="HB74" s="127">
        <f t="shared" si="365"/>
        <v>0</v>
      </c>
      <c r="HC74" s="127">
        <f t="shared" si="366"/>
        <v>0</v>
      </c>
      <c r="HD74" s="127">
        <f t="shared" si="367"/>
        <v>0</v>
      </c>
      <c r="HE74" s="127">
        <f t="shared" si="368"/>
        <v>0</v>
      </c>
      <c r="HF74" s="127">
        <f t="shared" si="369"/>
        <v>0</v>
      </c>
      <c r="HG74" s="127">
        <f t="shared" si="370"/>
        <v>0</v>
      </c>
      <c r="HH74" s="127">
        <f t="shared" si="371"/>
        <v>0</v>
      </c>
      <c r="HI74" s="127">
        <f t="shared" si="372"/>
        <v>0</v>
      </c>
      <c r="HJ74" s="127">
        <f t="shared" si="373"/>
        <v>0</v>
      </c>
      <c r="HK74" s="127">
        <f t="shared" si="374"/>
        <v>0</v>
      </c>
      <c r="HL74" s="127">
        <f t="shared" si="375"/>
        <v>0</v>
      </c>
      <c r="HM74" s="127">
        <f t="shared" si="376"/>
        <v>0</v>
      </c>
      <c r="HN74" s="127">
        <f t="shared" si="377"/>
        <v>0</v>
      </c>
      <c r="HO74" s="127">
        <f t="shared" si="378"/>
        <v>0</v>
      </c>
      <c r="HP74" s="127">
        <f t="shared" si="379"/>
        <v>0</v>
      </c>
      <c r="HQ74" s="127">
        <f t="shared" si="380"/>
        <v>0</v>
      </c>
      <c r="HR74" s="127">
        <f t="shared" si="381"/>
        <v>0</v>
      </c>
      <c r="HS74" s="127">
        <f t="shared" si="382"/>
        <v>0</v>
      </c>
      <c r="HT74" s="127">
        <f t="shared" si="383"/>
        <v>0</v>
      </c>
      <c r="HU74" s="127">
        <f t="shared" si="384"/>
        <v>0</v>
      </c>
      <c r="HV74" s="127">
        <f t="shared" si="385"/>
        <v>0</v>
      </c>
      <c r="HW74" s="127">
        <f t="shared" si="386"/>
        <v>0</v>
      </c>
      <c r="HX74" s="127">
        <f t="shared" si="387"/>
        <v>0</v>
      </c>
      <c r="HY74" s="127">
        <f t="shared" si="388"/>
        <v>0</v>
      </c>
      <c r="HZ74" s="127">
        <f t="shared" si="389"/>
        <v>0</v>
      </c>
      <c r="IA74" s="127">
        <f t="shared" si="390"/>
        <v>0</v>
      </c>
      <c r="IB74" s="127">
        <f t="shared" si="391"/>
        <v>0</v>
      </c>
      <c r="IC74" s="127">
        <f t="shared" si="392"/>
        <v>0</v>
      </c>
      <c r="ID74" s="127">
        <f t="shared" si="393"/>
        <v>0</v>
      </c>
      <c r="IE74" s="127">
        <f t="shared" si="394"/>
        <v>0</v>
      </c>
      <c r="IF74" s="127">
        <f t="shared" si="395"/>
        <v>0</v>
      </c>
      <c r="IG74" s="127">
        <f t="shared" si="396"/>
        <v>0</v>
      </c>
      <c r="IH74" s="127">
        <f t="shared" si="397"/>
        <v>0</v>
      </c>
      <c r="II74" s="127">
        <f t="shared" si="398"/>
        <v>0</v>
      </c>
      <c r="IJ74" s="127">
        <f t="shared" si="399"/>
        <v>0</v>
      </c>
      <c r="IK74" s="127">
        <f t="shared" si="400"/>
        <v>0</v>
      </c>
      <c r="IL74" s="127">
        <f t="shared" si="401"/>
        <v>0</v>
      </c>
      <c r="IM74" s="127">
        <f t="shared" si="402"/>
        <v>0</v>
      </c>
      <c r="IN74" s="127">
        <f t="shared" si="403"/>
        <v>0</v>
      </c>
      <c r="IO74" s="127">
        <f t="shared" si="404"/>
        <v>0</v>
      </c>
      <c r="IP74" s="127">
        <f t="shared" si="405"/>
        <v>0</v>
      </c>
      <c r="IQ74" s="127">
        <f t="shared" si="406"/>
        <v>0</v>
      </c>
      <c r="IR74" s="127">
        <f t="shared" si="407"/>
        <v>0</v>
      </c>
      <c r="IS74" s="127">
        <f t="shared" si="408"/>
        <v>0</v>
      </c>
      <c r="IT74" s="127">
        <f t="shared" si="409"/>
        <v>0</v>
      </c>
      <c r="IU74" s="127">
        <f t="shared" si="410"/>
        <v>0</v>
      </c>
      <c r="IV74" s="1">
        <f>IFERROR(IF($BX74&gt;=1,SUMIFS(ARR!K$8:K$607,ARR!$I$8:$I$607,$BZ74),0),0)</f>
        <v>0</v>
      </c>
      <c r="IW74" s="1">
        <f>IFERROR(IF($BX74&gt;=1,SUMIFS(ARR!L$8:L$607,ARR!$I$8:$I$607,$BZ74),0),0)</f>
        <v>0</v>
      </c>
      <c r="IX74" s="1">
        <f>IFERROR(IF($BX74&gt;=1,SUMIFS(ARR!M$8:M$607,ARR!$I$8:$I$607,$BZ74),0),0)</f>
        <v>0</v>
      </c>
      <c r="IY74" s="1">
        <f>IFERROR(IF($BX74&gt;=1,SUMIFS(ARR!N$8:N$607,ARR!$I$8:$I$607,$BZ74),0),0)</f>
        <v>0</v>
      </c>
      <c r="IZ74" s="1">
        <f t="shared" si="411"/>
        <v>0</v>
      </c>
    </row>
    <row r="75" spans="1:260" ht="18" customHeight="1" x14ac:dyDescent="0.25">
      <c r="A75" s="1">
        <f>IFERROR(IF(BX75&gt;=1,VLOOKUP(EMP!Y73,EMP!$B$2:$E$3,4,0),0),0)</f>
        <v>0</v>
      </c>
      <c r="B75" s="1">
        <f>IFERROR(IF(BX75&gt;=1,VLOOKUP(EMP!Z73,EMP!$D$2:$E$3,2,0),0),0)</f>
        <v>0</v>
      </c>
      <c r="C75" s="1">
        <f>IFERROR(IF(BX75&gt;=1,VLOOKUP(EMP!AC73,EMP!$B$6:$C$17,2,0),0),0)</f>
        <v>0</v>
      </c>
      <c r="D75" s="1">
        <f>IFERROR(IF(BX75&gt;=1,VLOOKUP(EMP!AA73,EMP!$E$6:$M$29,9,0),0),0)</f>
        <v>0</v>
      </c>
      <c r="E75" s="1">
        <f>IFERROR(IF(BX75&gt;=1,(IF(EMP!AE73&gt;=1,VLOOKUP(EMP!AF73,EMP!$B$6:$C$17,2,0),0)),0),0)</f>
        <v>0</v>
      </c>
      <c r="F75" s="1">
        <f>IFERROR(IF(BX75&gt;=1,(IF(EMP!AG73=EMP!$F$3,(IF(EMP!AH73&gt;=1,EMP!AH73,0)),0)),0),0)</f>
        <v>0</v>
      </c>
      <c r="G75" s="1">
        <f>IFERROR(IF(BX75&gt;=1,(IF(EMP!AI73=EMP!$F$3,VLOOKUP(EMP!AJ73,EMP!$B$6:$C$17,2,0),0)),0),0)</f>
        <v>0</v>
      </c>
      <c r="H75" s="1">
        <f>IFERROR(IF(BX75&gt;=1,(IF(EMP!AK73=EMP!$F$3,EMP!#REF!,0)),0),0)</f>
        <v>0</v>
      </c>
      <c r="I75" s="1">
        <f>IFERROR(IF(BX75&gt;=1,(IF(EMP!AM73="YES",1,2)),0),0)</f>
        <v>0</v>
      </c>
      <c r="J75" s="1">
        <f>IFERROR(IF(BX75&gt;=1,(IF(I75=1,31,IF(I75=2,(IF(D75&gt;=5,VLOOKUP(EMP!AL73,EMP!$H$1:$K$5,4,0),IF(D75&gt;=1,31,0))),0))),0),0)</f>
        <v>0</v>
      </c>
      <c r="K75" s="1">
        <f>EMP!AB73</f>
        <v>0</v>
      </c>
      <c r="L75" s="1">
        <f>EMP!AD73</f>
        <v>0</v>
      </c>
      <c r="M75" s="1">
        <f>EMP!AE73</f>
        <v>0</v>
      </c>
      <c r="N75" s="1">
        <f t="shared" si="244"/>
        <v>0</v>
      </c>
      <c r="O75" s="1">
        <f t="shared" si="245"/>
        <v>0</v>
      </c>
      <c r="P75" s="1">
        <f t="shared" si="246"/>
        <v>0</v>
      </c>
      <c r="Q75" s="1">
        <f t="shared" si="247"/>
        <v>0</v>
      </c>
      <c r="R75" s="1">
        <f t="shared" si="248"/>
        <v>0</v>
      </c>
      <c r="S75" s="1">
        <f t="shared" si="249"/>
        <v>0</v>
      </c>
      <c r="T75" s="1">
        <f t="shared" si="250"/>
        <v>0</v>
      </c>
      <c r="U75" s="1">
        <f t="shared" si="251"/>
        <v>0</v>
      </c>
      <c r="V75" s="1">
        <f t="shared" si="252"/>
        <v>0</v>
      </c>
      <c r="W75" s="1">
        <f t="shared" si="253"/>
        <v>0</v>
      </c>
      <c r="X75" s="1">
        <f t="shared" si="254"/>
        <v>0</v>
      </c>
      <c r="Y75" s="1">
        <f t="shared" si="255"/>
        <v>0</v>
      </c>
      <c r="Z75" s="1">
        <f t="shared" si="256"/>
        <v>0</v>
      </c>
      <c r="AA75" s="1">
        <f t="shared" si="257"/>
        <v>0</v>
      </c>
      <c r="AB75" s="1">
        <f t="shared" si="258"/>
        <v>0</v>
      </c>
      <c r="AC75" s="1">
        <f t="shared" si="259"/>
        <v>0</v>
      </c>
      <c r="AD75" s="1">
        <f t="shared" si="260"/>
        <v>0</v>
      </c>
      <c r="AE75" s="1">
        <f t="shared" si="261"/>
        <v>0</v>
      </c>
      <c r="AF75" s="1">
        <f t="shared" si="262"/>
        <v>0</v>
      </c>
      <c r="AG75" s="1">
        <f t="shared" si="263"/>
        <v>0</v>
      </c>
      <c r="AH75" s="1">
        <f t="shared" si="264"/>
        <v>0</v>
      </c>
      <c r="AI75" s="1">
        <f t="shared" si="265"/>
        <v>0</v>
      </c>
      <c r="AJ75" s="1">
        <f t="shared" si="266"/>
        <v>0</v>
      </c>
      <c r="AK75" s="1">
        <f t="shared" si="267"/>
        <v>0</v>
      </c>
      <c r="AL75" s="1">
        <f t="shared" si="268"/>
        <v>0</v>
      </c>
      <c r="AM75" s="1">
        <f t="shared" si="269"/>
        <v>0</v>
      </c>
      <c r="AN75" s="1">
        <f t="shared" si="270"/>
        <v>0</v>
      </c>
      <c r="AO75" s="1">
        <f t="shared" si="271"/>
        <v>0</v>
      </c>
      <c r="AP75" s="1">
        <f t="shared" si="272"/>
        <v>0</v>
      </c>
      <c r="AQ75" s="1">
        <f t="shared" si="273"/>
        <v>0</v>
      </c>
      <c r="AR75" s="1">
        <f t="shared" si="274"/>
        <v>0</v>
      </c>
      <c r="AS75" s="1">
        <f t="shared" si="275"/>
        <v>0</v>
      </c>
      <c r="AT75" s="1">
        <f t="shared" si="276"/>
        <v>0</v>
      </c>
      <c r="AU75" s="1">
        <f t="shared" si="277"/>
        <v>0</v>
      </c>
      <c r="AV75" s="1">
        <f t="shared" si="278"/>
        <v>0</v>
      </c>
      <c r="AW75" s="1">
        <f t="shared" si="279"/>
        <v>0</v>
      </c>
      <c r="AX75" s="1">
        <f>LARGE($O$8:P75,1)</f>
        <v>0</v>
      </c>
      <c r="AY75" s="1">
        <f>LARGE($O$8:Q75,1)</f>
        <v>0</v>
      </c>
      <c r="AZ75" s="1">
        <f>LARGE($O$8:R75,1)</f>
        <v>0</v>
      </c>
      <c r="BA75" s="1">
        <f>LARGE($O$8:S75,1)</f>
        <v>0</v>
      </c>
      <c r="BB75" s="1">
        <f>LARGE($O$8:T75,1)</f>
        <v>0</v>
      </c>
      <c r="BC75" s="1">
        <f>LARGE($O$8:U75,1)</f>
        <v>0</v>
      </c>
      <c r="BD75" s="1">
        <f>LARGE($O$8:V75,1)</f>
        <v>0</v>
      </c>
      <c r="BE75" s="1">
        <f>LARGE($O$8:W75,1)</f>
        <v>0</v>
      </c>
      <c r="BF75" s="1">
        <f>LARGE($O$8:X75,1)</f>
        <v>0</v>
      </c>
      <c r="BG75" s="1">
        <f>LARGE($O$8:Y75,1)</f>
        <v>0</v>
      </c>
      <c r="BH75" s="1">
        <f>IFERROR(IF(BX75&gt;=1,(IF(EMP!AM73="YES",1,2)),0),0)</f>
        <v>0</v>
      </c>
      <c r="BI75" s="1">
        <f>IFERROR(IF(BX75&gt;=1,(IF(BH75=1,1,IF(BH75=2,VLOOKUP(EMP!AL73,EMP!$H$2:$K$4,4,0),0))),0),0)</f>
        <v>0</v>
      </c>
      <c r="BJ75" s="1">
        <f>IFERROR(IF(BX75&gt;=1,VLOOKUP(EMP!AL73,EMP!$H$1:$K$5,2,0),0),0)</f>
        <v>0</v>
      </c>
      <c r="BK75" s="1">
        <f>IFERROR(IF(BX75&gt;=1,VLOOKUP(EMP!AL73,EMP!$H$1:$K$5,3,0),0),0)</f>
        <v>0</v>
      </c>
      <c r="BX75" s="165">
        <f>EMP!O73</f>
        <v>0</v>
      </c>
      <c r="BY75" s="166">
        <f>EMP!P73</f>
        <v>0</v>
      </c>
      <c r="BZ75" s="165">
        <f>EMP!Q73</f>
        <v>0</v>
      </c>
      <c r="CA75" s="185">
        <f t="shared" si="280"/>
        <v>0</v>
      </c>
      <c r="CB75" s="185">
        <f t="shared" si="281"/>
        <v>0</v>
      </c>
      <c r="CC75" s="185">
        <f t="shared" si="282"/>
        <v>0</v>
      </c>
      <c r="CD75" s="185">
        <f t="shared" si="283"/>
        <v>0</v>
      </c>
      <c r="CE75" s="185">
        <f t="shared" si="284"/>
        <v>0</v>
      </c>
      <c r="CF75" s="185">
        <f t="shared" si="285"/>
        <v>0</v>
      </c>
      <c r="CG75" s="185">
        <f t="shared" si="286"/>
        <v>0</v>
      </c>
      <c r="CH75" s="185">
        <f t="shared" si="287"/>
        <v>0</v>
      </c>
      <c r="CI75" s="185">
        <f t="shared" si="288"/>
        <v>0</v>
      </c>
      <c r="CJ75" s="185">
        <f t="shared" si="289"/>
        <v>0</v>
      </c>
      <c r="CK75" s="185">
        <f t="shared" si="290"/>
        <v>0</v>
      </c>
      <c r="CL75" s="185">
        <f t="shared" si="291"/>
        <v>0</v>
      </c>
      <c r="CM75" s="193"/>
      <c r="CN75" s="193"/>
      <c r="CO75" s="193"/>
      <c r="CP75" s="193"/>
      <c r="CQ75" s="193"/>
      <c r="CR75" s="193"/>
      <c r="CS75" s="193"/>
      <c r="CT75" s="193"/>
      <c r="CU75" s="193"/>
      <c r="CV75" s="193"/>
      <c r="CW75" s="193"/>
      <c r="CX75" s="193"/>
      <c r="CY75" s="112">
        <f t="shared" si="292"/>
        <v>0</v>
      </c>
      <c r="CZ75" s="112">
        <f t="shared" si="293"/>
        <v>0</v>
      </c>
      <c r="DA75" s="112">
        <f t="shared" si="294"/>
        <v>0</v>
      </c>
      <c r="DB75" s="112">
        <f t="shared" si="295"/>
        <v>0</v>
      </c>
      <c r="DC75" s="112">
        <f t="shared" si="296"/>
        <v>0</v>
      </c>
      <c r="DD75" s="112">
        <f t="shared" si="297"/>
        <v>0</v>
      </c>
      <c r="DE75" s="112">
        <f t="shared" si="298"/>
        <v>0</v>
      </c>
      <c r="DF75" s="112">
        <f t="shared" si="299"/>
        <v>0</v>
      </c>
      <c r="DG75" s="112">
        <f t="shared" si="300"/>
        <v>0</v>
      </c>
      <c r="DH75" s="112">
        <f t="shared" si="301"/>
        <v>0</v>
      </c>
      <c r="DI75" s="112">
        <f t="shared" si="302"/>
        <v>0</v>
      </c>
      <c r="DJ75" s="112">
        <f t="shared" si="303"/>
        <v>0</v>
      </c>
      <c r="DK75" s="194"/>
      <c r="DL75" s="194"/>
      <c r="DM75" s="194"/>
      <c r="DN75" s="194"/>
      <c r="DO75" s="194"/>
      <c r="DP75" s="194"/>
      <c r="DQ75" s="194"/>
      <c r="DR75" s="194"/>
      <c r="DS75" s="194"/>
      <c r="DT75" s="194"/>
      <c r="DU75" s="194"/>
      <c r="DV75" s="194"/>
      <c r="DW75" s="112">
        <f t="shared" si="304"/>
        <v>0</v>
      </c>
      <c r="DX75" s="112">
        <f t="shared" si="305"/>
        <v>0</v>
      </c>
      <c r="DY75" s="112">
        <f t="shared" si="306"/>
        <v>0</v>
      </c>
      <c r="DZ75" s="112">
        <f t="shared" si="307"/>
        <v>0</v>
      </c>
      <c r="EA75" s="112">
        <f t="shared" si="308"/>
        <v>0</v>
      </c>
      <c r="EB75" s="112">
        <f t="shared" si="309"/>
        <v>0</v>
      </c>
      <c r="EC75" s="112">
        <f t="shared" si="310"/>
        <v>0</v>
      </c>
      <c r="ED75" s="112">
        <f t="shared" si="311"/>
        <v>0</v>
      </c>
      <c r="EE75" s="112">
        <f t="shared" si="312"/>
        <v>0</v>
      </c>
      <c r="EF75" s="112">
        <f t="shared" si="313"/>
        <v>0</v>
      </c>
      <c r="EG75" s="112">
        <f t="shared" si="314"/>
        <v>0</v>
      </c>
      <c r="EH75" s="112">
        <f t="shared" si="315"/>
        <v>0</v>
      </c>
      <c r="EI75" s="195"/>
      <c r="EJ75" s="195"/>
      <c r="EK75" s="195"/>
      <c r="EL75" s="195"/>
      <c r="EM75" s="195"/>
      <c r="EN75" s="195"/>
      <c r="EO75" s="195"/>
      <c r="EP75" s="195"/>
      <c r="EQ75" s="195"/>
      <c r="ER75" s="195"/>
      <c r="ES75" s="195"/>
      <c r="ET75" s="195"/>
      <c r="EU75" s="196"/>
      <c r="EV75" s="196">
        <f t="shared" si="316"/>
        <v>0</v>
      </c>
      <c r="EW75" s="196">
        <f t="shared" si="317"/>
        <v>0</v>
      </c>
      <c r="EX75" s="196">
        <f t="shared" si="318"/>
        <v>0</v>
      </c>
      <c r="EY75" s="196">
        <f t="shared" si="319"/>
        <v>0</v>
      </c>
      <c r="EZ75" s="196">
        <f t="shared" si="320"/>
        <v>0</v>
      </c>
      <c r="FA75" s="196">
        <f t="shared" si="321"/>
        <v>0</v>
      </c>
      <c r="FB75" s="196">
        <f t="shared" si="322"/>
        <v>0</v>
      </c>
      <c r="FC75" s="196">
        <f t="shared" si="323"/>
        <v>0</v>
      </c>
      <c r="FD75" s="196">
        <f t="shared" si="324"/>
        <v>0</v>
      </c>
      <c r="FE75" s="196">
        <f t="shared" si="325"/>
        <v>0</v>
      </c>
      <c r="FF75" s="196">
        <f t="shared" si="326"/>
        <v>0</v>
      </c>
      <c r="FG75" s="197"/>
      <c r="FH75" s="197">
        <f t="shared" si="327"/>
        <v>0</v>
      </c>
      <c r="FI75" s="197">
        <f t="shared" si="328"/>
        <v>0</v>
      </c>
      <c r="FJ75" s="197">
        <f t="shared" si="329"/>
        <v>0</v>
      </c>
      <c r="FK75" s="197">
        <f t="shared" si="330"/>
        <v>0</v>
      </c>
      <c r="FL75" s="197">
        <f t="shared" si="331"/>
        <v>0</v>
      </c>
      <c r="FM75" s="197">
        <f t="shared" si="332"/>
        <v>0</v>
      </c>
      <c r="FN75" s="197">
        <f t="shared" si="333"/>
        <v>0</v>
      </c>
      <c r="FO75" s="197">
        <f t="shared" si="334"/>
        <v>0</v>
      </c>
      <c r="FP75" s="197">
        <f t="shared" si="335"/>
        <v>0</v>
      </c>
      <c r="FQ75" s="197">
        <f t="shared" si="336"/>
        <v>0</v>
      </c>
      <c r="FR75" s="197">
        <f t="shared" si="337"/>
        <v>0</v>
      </c>
      <c r="FS75" s="195"/>
      <c r="FT75" s="195"/>
      <c r="FU75" s="198"/>
      <c r="FV75" s="198"/>
      <c r="FW75" s="199"/>
      <c r="FX75" s="199"/>
      <c r="FY75" s="196"/>
      <c r="FZ75" s="196"/>
      <c r="GA75" s="127">
        <f t="shared" si="338"/>
        <v>0</v>
      </c>
      <c r="GB75" s="127">
        <f t="shared" si="339"/>
        <v>0</v>
      </c>
      <c r="GC75" s="127">
        <f t="shared" si="340"/>
        <v>0</v>
      </c>
      <c r="GD75" s="127">
        <f t="shared" si="341"/>
        <v>0</v>
      </c>
      <c r="GE75" s="127">
        <f t="shared" si="342"/>
        <v>0</v>
      </c>
      <c r="GF75" s="127">
        <f t="shared" si="343"/>
        <v>0</v>
      </c>
      <c r="GG75" s="127">
        <f t="shared" si="344"/>
        <v>0</v>
      </c>
      <c r="GH75" s="127">
        <f t="shared" si="345"/>
        <v>0</v>
      </c>
      <c r="GI75" s="127">
        <f t="shared" si="346"/>
        <v>0</v>
      </c>
      <c r="GJ75" s="127">
        <f t="shared" si="347"/>
        <v>0</v>
      </c>
      <c r="GK75" s="127">
        <f t="shared" si="348"/>
        <v>0</v>
      </c>
      <c r="GL75" s="127">
        <f t="shared" si="349"/>
        <v>0</v>
      </c>
      <c r="GM75" s="127">
        <f t="shared" si="350"/>
        <v>0</v>
      </c>
      <c r="GN75" s="127">
        <f t="shared" si="351"/>
        <v>0</v>
      </c>
      <c r="GO75" s="127">
        <f t="shared" si="352"/>
        <v>0</v>
      </c>
      <c r="GP75" s="127">
        <f t="shared" si="353"/>
        <v>0</v>
      </c>
      <c r="GQ75" s="127">
        <f t="shared" si="354"/>
        <v>0</v>
      </c>
      <c r="GR75" s="127">
        <f t="shared" si="355"/>
        <v>0</v>
      </c>
      <c r="GS75" s="127">
        <f t="shared" si="356"/>
        <v>0</v>
      </c>
      <c r="GT75" s="127">
        <f t="shared" si="357"/>
        <v>0</v>
      </c>
      <c r="GU75" s="127">
        <f t="shared" si="358"/>
        <v>0</v>
      </c>
      <c r="GV75" s="127">
        <f t="shared" si="359"/>
        <v>0</v>
      </c>
      <c r="GW75" s="127">
        <f t="shared" si="360"/>
        <v>0</v>
      </c>
      <c r="GX75" s="127">
        <f t="shared" si="361"/>
        <v>0</v>
      </c>
      <c r="GY75" s="127">
        <f t="shared" si="362"/>
        <v>0</v>
      </c>
      <c r="GZ75" s="127">
        <f t="shared" si="363"/>
        <v>0</v>
      </c>
      <c r="HA75" s="127">
        <f t="shared" si="364"/>
        <v>0</v>
      </c>
      <c r="HB75" s="127">
        <f t="shared" si="365"/>
        <v>0</v>
      </c>
      <c r="HC75" s="127">
        <f t="shared" si="366"/>
        <v>0</v>
      </c>
      <c r="HD75" s="127">
        <f t="shared" si="367"/>
        <v>0</v>
      </c>
      <c r="HE75" s="127">
        <f t="shared" si="368"/>
        <v>0</v>
      </c>
      <c r="HF75" s="127">
        <f t="shared" si="369"/>
        <v>0</v>
      </c>
      <c r="HG75" s="127">
        <f t="shared" si="370"/>
        <v>0</v>
      </c>
      <c r="HH75" s="127">
        <f t="shared" si="371"/>
        <v>0</v>
      </c>
      <c r="HI75" s="127">
        <f t="shared" si="372"/>
        <v>0</v>
      </c>
      <c r="HJ75" s="127">
        <f t="shared" si="373"/>
        <v>0</v>
      </c>
      <c r="HK75" s="127">
        <f t="shared" si="374"/>
        <v>0</v>
      </c>
      <c r="HL75" s="127">
        <f t="shared" si="375"/>
        <v>0</v>
      </c>
      <c r="HM75" s="127">
        <f t="shared" si="376"/>
        <v>0</v>
      </c>
      <c r="HN75" s="127">
        <f t="shared" si="377"/>
        <v>0</v>
      </c>
      <c r="HO75" s="127">
        <f t="shared" si="378"/>
        <v>0</v>
      </c>
      <c r="HP75" s="127">
        <f t="shared" si="379"/>
        <v>0</v>
      </c>
      <c r="HQ75" s="127">
        <f t="shared" si="380"/>
        <v>0</v>
      </c>
      <c r="HR75" s="127">
        <f t="shared" si="381"/>
        <v>0</v>
      </c>
      <c r="HS75" s="127">
        <f t="shared" si="382"/>
        <v>0</v>
      </c>
      <c r="HT75" s="127">
        <f t="shared" si="383"/>
        <v>0</v>
      </c>
      <c r="HU75" s="127">
        <f t="shared" si="384"/>
        <v>0</v>
      </c>
      <c r="HV75" s="127">
        <f t="shared" si="385"/>
        <v>0</v>
      </c>
      <c r="HW75" s="127">
        <f t="shared" si="386"/>
        <v>0</v>
      </c>
      <c r="HX75" s="127">
        <f t="shared" si="387"/>
        <v>0</v>
      </c>
      <c r="HY75" s="127">
        <f t="shared" si="388"/>
        <v>0</v>
      </c>
      <c r="HZ75" s="127">
        <f t="shared" si="389"/>
        <v>0</v>
      </c>
      <c r="IA75" s="127">
        <f t="shared" si="390"/>
        <v>0</v>
      </c>
      <c r="IB75" s="127">
        <f t="shared" si="391"/>
        <v>0</v>
      </c>
      <c r="IC75" s="127">
        <f t="shared" si="392"/>
        <v>0</v>
      </c>
      <c r="ID75" s="127">
        <f t="shared" si="393"/>
        <v>0</v>
      </c>
      <c r="IE75" s="127">
        <f t="shared" si="394"/>
        <v>0</v>
      </c>
      <c r="IF75" s="127">
        <f t="shared" si="395"/>
        <v>0</v>
      </c>
      <c r="IG75" s="127">
        <f t="shared" si="396"/>
        <v>0</v>
      </c>
      <c r="IH75" s="127">
        <f t="shared" si="397"/>
        <v>0</v>
      </c>
      <c r="II75" s="127">
        <f t="shared" si="398"/>
        <v>0</v>
      </c>
      <c r="IJ75" s="127">
        <f t="shared" si="399"/>
        <v>0</v>
      </c>
      <c r="IK75" s="127">
        <f t="shared" si="400"/>
        <v>0</v>
      </c>
      <c r="IL75" s="127">
        <f t="shared" si="401"/>
        <v>0</v>
      </c>
      <c r="IM75" s="127">
        <f t="shared" si="402"/>
        <v>0</v>
      </c>
      <c r="IN75" s="127">
        <f t="shared" si="403"/>
        <v>0</v>
      </c>
      <c r="IO75" s="127">
        <f t="shared" si="404"/>
        <v>0</v>
      </c>
      <c r="IP75" s="127">
        <f t="shared" si="405"/>
        <v>0</v>
      </c>
      <c r="IQ75" s="127">
        <f t="shared" si="406"/>
        <v>0</v>
      </c>
      <c r="IR75" s="127">
        <f t="shared" si="407"/>
        <v>0</v>
      </c>
      <c r="IS75" s="127">
        <f t="shared" si="408"/>
        <v>0</v>
      </c>
      <c r="IT75" s="127">
        <f t="shared" si="409"/>
        <v>0</v>
      </c>
      <c r="IU75" s="127">
        <f t="shared" si="410"/>
        <v>0</v>
      </c>
      <c r="IV75" s="1">
        <f>IFERROR(IF($BX75&gt;=1,SUMIFS(ARR!K$8:K$607,ARR!$I$8:$I$607,$BZ75),0),0)</f>
        <v>0</v>
      </c>
      <c r="IW75" s="1">
        <f>IFERROR(IF($BX75&gt;=1,SUMIFS(ARR!L$8:L$607,ARR!$I$8:$I$607,$BZ75),0),0)</f>
        <v>0</v>
      </c>
      <c r="IX75" s="1">
        <f>IFERROR(IF($BX75&gt;=1,SUMIFS(ARR!M$8:M$607,ARR!$I$8:$I$607,$BZ75),0),0)</f>
        <v>0</v>
      </c>
      <c r="IY75" s="1">
        <f>IFERROR(IF($BX75&gt;=1,SUMIFS(ARR!N$8:N$607,ARR!$I$8:$I$607,$BZ75),0),0)</f>
        <v>0</v>
      </c>
      <c r="IZ75" s="1">
        <f t="shared" si="411"/>
        <v>0</v>
      </c>
    </row>
    <row r="76" spans="1:260" ht="18" customHeight="1" x14ac:dyDescent="0.25">
      <c r="A76" s="1">
        <f>IFERROR(IF(BX76&gt;=1,VLOOKUP(EMP!Y74,EMP!$B$2:$E$3,4,0),0),0)</f>
        <v>0</v>
      </c>
      <c r="B76" s="1">
        <f>IFERROR(IF(BX76&gt;=1,VLOOKUP(EMP!Z74,EMP!$D$2:$E$3,2,0),0),0)</f>
        <v>0</v>
      </c>
      <c r="C76" s="1">
        <f>IFERROR(IF(BX76&gt;=1,VLOOKUP(EMP!AC74,EMP!$B$6:$C$17,2,0),0),0)</f>
        <v>0</v>
      </c>
      <c r="D76" s="1">
        <f>IFERROR(IF(BX76&gt;=1,VLOOKUP(EMP!AA74,EMP!$E$6:$M$29,9,0),0),0)</f>
        <v>0</v>
      </c>
      <c r="E76" s="1">
        <f>IFERROR(IF(BX76&gt;=1,(IF(EMP!AE74&gt;=1,VLOOKUP(EMP!AF74,EMP!$B$6:$C$17,2,0),0)),0),0)</f>
        <v>0</v>
      </c>
      <c r="F76" s="1">
        <f>IFERROR(IF(BX76&gt;=1,(IF(EMP!AG74=EMP!$F$3,(IF(EMP!AH74&gt;=1,EMP!AH74,0)),0)),0),0)</f>
        <v>0</v>
      </c>
      <c r="G76" s="1">
        <f>IFERROR(IF(BX76&gt;=1,(IF(EMP!AI74=EMP!$F$3,VLOOKUP(EMP!AJ74,EMP!$B$6:$C$17,2,0),0)),0),0)</f>
        <v>0</v>
      </c>
      <c r="H76" s="1">
        <f>IFERROR(IF(BX76&gt;=1,(IF(EMP!AK74=EMP!$F$3,EMP!#REF!,0)),0),0)</f>
        <v>0</v>
      </c>
      <c r="I76" s="1">
        <f>IFERROR(IF(BX76&gt;=1,(IF(EMP!AM74="YES",1,2)),0),0)</f>
        <v>0</v>
      </c>
      <c r="J76" s="1">
        <f>IFERROR(IF(BX76&gt;=1,(IF(I76=1,31,IF(I76=2,(IF(D76&gt;=5,VLOOKUP(EMP!AL74,EMP!$H$1:$K$5,4,0),IF(D76&gt;=1,31,0))),0))),0),0)</f>
        <v>0</v>
      </c>
      <c r="K76" s="1">
        <f>EMP!AB74</f>
        <v>0</v>
      </c>
      <c r="L76" s="1">
        <f>EMP!AD74</f>
        <v>0</v>
      </c>
      <c r="M76" s="1">
        <f>EMP!AE74</f>
        <v>0</v>
      </c>
      <c r="N76" s="1">
        <f t="shared" si="244"/>
        <v>0</v>
      </c>
      <c r="O76" s="1">
        <f t="shared" si="245"/>
        <v>0</v>
      </c>
      <c r="P76" s="1">
        <f t="shared" si="246"/>
        <v>0</v>
      </c>
      <c r="Q76" s="1">
        <f t="shared" si="247"/>
        <v>0</v>
      </c>
      <c r="R76" s="1">
        <f t="shared" si="248"/>
        <v>0</v>
      </c>
      <c r="S76" s="1">
        <f t="shared" si="249"/>
        <v>0</v>
      </c>
      <c r="T76" s="1">
        <f t="shared" si="250"/>
        <v>0</v>
      </c>
      <c r="U76" s="1">
        <f t="shared" si="251"/>
        <v>0</v>
      </c>
      <c r="V76" s="1">
        <f t="shared" si="252"/>
        <v>0</v>
      </c>
      <c r="W76" s="1">
        <f t="shared" si="253"/>
        <v>0</v>
      </c>
      <c r="X76" s="1">
        <f t="shared" si="254"/>
        <v>0</v>
      </c>
      <c r="Y76" s="1">
        <f t="shared" si="255"/>
        <v>0</v>
      </c>
      <c r="Z76" s="1">
        <f t="shared" si="256"/>
        <v>0</v>
      </c>
      <c r="AA76" s="1">
        <f t="shared" si="257"/>
        <v>0</v>
      </c>
      <c r="AB76" s="1">
        <f t="shared" si="258"/>
        <v>0</v>
      </c>
      <c r="AC76" s="1">
        <f t="shared" si="259"/>
        <v>0</v>
      </c>
      <c r="AD76" s="1">
        <f t="shared" si="260"/>
        <v>0</v>
      </c>
      <c r="AE76" s="1">
        <f t="shared" si="261"/>
        <v>0</v>
      </c>
      <c r="AF76" s="1">
        <f t="shared" si="262"/>
        <v>0</v>
      </c>
      <c r="AG76" s="1">
        <f t="shared" si="263"/>
        <v>0</v>
      </c>
      <c r="AH76" s="1">
        <f t="shared" si="264"/>
        <v>0</v>
      </c>
      <c r="AI76" s="1">
        <f t="shared" si="265"/>
        <v>0</v>
      </c>
      <c r="AJ76" s="1">
        <f t="shared" si="266"/>
        <v>0</v>
      </c>
      <c r="AK76" s="1">
        <f t="shared" si="267"/>
        <v>0</v>
      </c>
      <c r="AL76" s="1">
        <f t="shared" si="268"/>
        <v>0</v>
      </c>
      <c r="AM76" s="1">
        <f t="shared" si="269"/>
        <v>0</v>
      </c>
      <c r="AN76" s="1">
        <f t="shared" si="270"/>
        <v>0</v>
      </c>
      <c r="AO76" s="1">
        <f t="shared" si="271"/>
        <v>0</v>
      </c>
      <c r="AP76" s="1">
        <f t="shared" si="272"/>
        <v>0</v>
      </c>
      <c r="AQ76" s="1">
        <f t="shared" si="273"/>
        <v>0</v>
      </c>
      <c r="AR76" s="1">
        <f t="shared" si="274"/>
        <v>0</v>
      </c>
      <c r="AS76" s="1">
        <f t="shared" si="275"/>
        <v>0</v>
      </c>
      <c r="AT76" s="1">
        <f t="shared" si="276"/>
        <v>0</v>
      </c>
      <c r="AU76" s="1">
        <f t="shared" si="277"/>
        <v>0</v>
      </c>
      <c r="AV76" s="1">
        <f t="shared" si="278"/>
        <v>0</v>
      </c>
      <c r="AW76" s="1">
        <f t="shared" si="279"/>
        <v>0</v>
      </c>
      <c r="AX76" s="1">
        <f>LARGE($O$8:P76,1)</f>
        <v>0</v>
      </c>
      <c r="AY76" s="1">
        <f>LARGE($O$8:Q76,1)</f>
        <v>0</v>
      </c>
      <c r="AZ76" s="1">
        <f>LARGE($O$8:R76,1)</f>
        <v>0</v>
      </c>
      <c r="BA76" s="1">
        <f>LARGE($O$8:S76,1)</f>
        <v>0</v>
      </c>
      <c r="BB76" s="1">
        <f>LARGE($O$8:T76,1)</f>
        <v>0</v>
      </c>
      <c r="BC76" s="1">
        <f>LARGE($O$8:U76,1)</f>
        <v>0</v>
      </c>
      <c r="BD76" s="1">
        <f>LARGE($O$8:V76,1)</f>
        <v>0</v>
      </c>
      <c r="BE76" s="1">
        <f>LARGE($O$8:W76,1)</f>
        <v>0</v>
      </c>
      <c r="BF76" s="1">
        <f>LARGE($O$8:X76,1)</f>
        <v>0</v>
      </c>
      <c r="BG76" s="1">
        <f>LARGE($O$8:Y76,1)</f>
        <v>0</v>
      </c>
      <c r="BH76" s="1">
        <f>IFERROR(IF(BX76&gt;=1,(IF(EMP!AM74="YES",1,2)),0),0)</f>
        <v>0</v>
      </c>
      <c r="BI76" s="1">
        <f>IFERROR(IF(BX76&gt;=1,(IF(BH76=1,1,IF(BH76=2,VLOOKUP(EMP!AL74,EMP!$H$2:$K$4,4,0),0))),0),0)</f>
        <v>0</v>
      </c>
      <c r="BJ76" s="1">
        <f>IFERROR(IF(BX76&gt;=1,VLOOKUP(EMP!AL74,EMP!$H$1:$K$5,2,0),0),0)</f>
        <v>0</v>
      </c>
      <c r="BK76" s="1">
        <f>IFERROR(IF(BX76&gt;=1,VLOOKUP(EMP!AL74,EMP!$H$1:$K$5,3,0),0),0)</f>
        <v>0</v>
      </c>
      <c r="BX76" s="165">
        <f>EMP!O74</f>
        <v>0</v>
      </c>
      <c r="BY76" s="166">
        <f>EMP!P74</f>
        <v>0</v>
      </c>
      <c r="BZ76" s="165">
        <f>EMP!Q74</f>
        <v>0</v>
      </c>
      <c r="CA76" s="185">
        <f t="shared" si="280"/>
        <v>0</v>
      </c>
      <c r="CB76" s="185">
        <f t="shared" si="281"/>
        <v>0</v>
      </c>
      <c r="CC76" s="185">
        <f t="shared" si="282"/>
        <v>0</v>
      </c>
      <c r="CD76" s="185">
        <f t="shared" si="283"/>
        <v>0</v>
      </c>
      <c r="CE76" s="185">
        <f t="shared" si="284"/>
        <v>0</v>
      </c>
      <c r="CF76" s="185">
        <f t="shared" si="285"/>
        <v>0</v>
      </c>
      <c r="CG76" s="185">
        <f t="shared" si="286"/>
        <v>0</v>
      </c>
      <c r="CH76" s="185">
        <f t="shared" si="287"/>
        <v>0</v>
      </c>
      <c r="CI76" s="185">
        <f t="shared" si="288"/>
        <v>0</v>
      </c>
      <c r="CJ76" s="185">
        <f t="shared" si="289"/>
        <v>0</v>
      </c>
      <c r="CK76" s="185">
        <f t="shared" si="290"/>
        <v>0</v>
      </c>
      <c r="CL76" s="185">
        <f t="shared" si="291"/>
        <v>0</v>
      </c>
      <c r="CM76" s="193"/>
      <c r="CN76" s="193"/>
      <c r="CO76" s="193"/>
      <c r="CP76" s="193"/>
      <c r="CQ76" s="193"/>
      <c r="CR76" s="193"/>
      <c r="CS76" s="193"/>
      <c r="CT76" s="193"/>
      <c r="CU76" s="193"/>
      <c r="CV76" s="193"/>
      <c r="CW76" s="193"/>
      <c r="CX76" s="193"/>
      <c r="CY76" s="112">
        <f t="shared" si="292"/>
        <v>0</v>
      </c>
      <c r="CZ76" s="112">
        <f t="shared" si="293"/>
        <v>0</v>
      </c>
      <c r="DA76" s="112">
        <f t="shared" si="294"/>
        <v>0</v>
      </c>
      <c r="DB76" s="112">
        <f t="shared" si="295"/>
        <v>0</v>
      </c>
      <c r="DC76" s="112">
        <f t="shared" si="296"/>
        <v>0</v>
      </c>
      <c r="DD76" s="112">
        <f t="shared" si="297"/>
        <v>0</v>
      </c>
      <c r="DE76" s="112">
        <f t="shared" si="298"/>
        <v>0</v>
      </c>
      <c r="DF76" s="112">
        <f t="shared" si="299"/>
        <v>0</v>
      </c>
      <c r="DG76" s="112">
        <f t="shared" si="300"/>
        <v>0</v>
      </c>
      <c r="DH76" s="112">
        <f t="shared" si="301"/>
        <v>0</v>
      </c>
      <c r="DI76" s="112">
        <f t="shared" si="302"/>
        <v>0</v>
      </c>
      <c r="DJ76" s="112">
        <f t="shared" si="303"/>
        <v>0</v>
      </c>
      <c r="DK76" s="194"/>
      <c r="DL76" s="194"/>
      <c r="DM76" s="194"/>
      <c r="DN76" s="194"/>
      <c r="DO76" s="194"/>
      <c r="DP76" s="194"/>
      <c r="DQ76" s="194"/>
      <c r="DR76" s="194"/>
      <c r="DS76" s="194"/>
      <c r="DT76" s="194"/>
      <c r="DU76" s="194"/>
      <c r="DV76" s="194"/>
      <c r="DW76" s="112">
        <f t="shared" si="304"/>
        <v>0</v>
      </c>
      <c r="DX76" s="112">
        <f t="shared" si="305"/>
        <v>0</v>
      </c>
      <c r="DY76" s="112">
        <f t="shared" si="306"/>
        <v>0</v>
      </c>
      <c r="DZ76" s="112">
        <f t="shared" si="307"/>
        <v>0</v>
      </c>
      <c r="EA76" s="112">
        <f t="shared" si="308"/>
        <v>0</v>
      </c>
      <c r="EB76" s="112">
        <f t="shared" si="309"/>
        <v>0</v>
      </c>
      <c r="EC76" s="112">
        <f t="shared" si="310"/>
        <v>0</v>
      </c>
      <c r="ED76" s="112">
        <f t="shared" si="311"/>
        <v>0</v>
      </c>
      <c r="EE76" s="112">
        <f t="shared" si="312"/>
        <v>0</v>
      </c>
      <c r="EF76" s="112">
        <f t="shared" si="313"/>
        <v>0</v>
      </c>
      <c r="EG76" s="112">
        <f t="shared" si="314"/>
        <v>0</v>
      </c>
      <c r="EH76" s="112">
        <f t="shared" si="315"/>
        <v>0</v>
      </c>
      <c r="EI76" s="195"/>
      <c r="EJ76" s="195"/>
      <c r="EK76" s="195"/>
      <c r="EL76" s="195"/>
      <c r="EM76" s="195"/>
      <c r="EN76" s="195"/>
      <c r="EO76" s="195"/>
      <c r="EP76" s="195"/>
      <c r="EQ76" s="195"/>
      <c r="ER76" s="195"/>
      <c r="ES76" s="195"/>
      <c r="ET76" s="195"/>
      <c r="EU76" s="196"/>
      <c r="EV76" s="196">
        <f t="shared" si="316"/>
        <v>0</v>
      </c>
      <c r="EW76" s="196">
        <f t="shared" si="317"/>
        <v>0</v>
      </c>
      <c r="EX76" s="196">
        <f t="shared" si="318"/>
        <v>0</v>
      </c>
      <c r="EY76" s="196">
        <f t="shared" si="319"/>
        <v>0</v>
      </c>
      <c r="EZ76" s="196">
        <f t="shared" si="320"/>
        <v>0</v>
      </c>
      <c r="FA76" s="196">
        <f t="shared" si="321"/>
        <v>0</v>
      </c>
      <c r="FB76" s="196">
        <f t="shared" si="322"/>
        <v>0</v>
      </c>
      <c r="FC76" s="196">
        <f t="shared" si="323"/>
        <v>0</v>
      </c>
      <c r="FD76" s="196">
        <f t="shared" si="324"/>
        <v>0</v>
      </c>
      <c r="FE76" s="196">
        <f t="shared" si="325"/>
        <v>0</v>
      </c>
      <c r="FF76" s="196">
        <f t="shared" si="326"/>
        <v>0</v>
      </c>
      <c r="FG76" s="197"/>
      <c r="FH76" s="197">
        <f t="shared" si="327"/>
        <v>0</v>
      </c>
      <c r="FI76" s="197">
        <f t="shared" si="328"/>
        <v>0</v>
      </c>
      <c r="FJ76" s="197">
        <f t="shared" si="329"/>
        <v>0</v>
      </c>
      <c r="FK76" s="197">
        <f t="shared" si="330"/>
        <v>0</v>
      </c>
      <c r="FL76" s="197">
        <f t="shared" si="331"/>
        <v>0</v>
      </c>
      <c r="FM76" s="197">
        <f t="shared" si="332"/>
        <v>0</v>
      </c>
      <c r="FN76" s="197">
        <f t="shared" si="333"/>
        <v>0</v>
      </c>
      <c r="FO76" s="197">
        <f t="shared" si="334"/>
        <v>0</v>
      </c>
      <c r="FP76" s="197">
        <f t="shared" si="335"/>
        <v>0</v>
      </c>
      <c r="FQ76" s="197">
        <f t="shared" si="336"/>
        <v>0</v>
      </c>
      <c r="FR76" s="197">
        <f t="shared" si="337"/>
        <v>0</v>
      </c>
      <c r="FS76" s="195"/>
      <c r="FT76" s="195"/>
      <c r="FU76" s="198"/>
      <c r="FV76" s="198"/>
      <c r="FW76" s="199"/>
      <c r="FX76" s="199"/>
      <c r="FY76" s="196"/>
      <c r="FZ76" s="196"/>
      <c r="GA76" s="127">
        <f t="shared" si="338"/>
        <v>0</v>
      </c>
      <c r="GB76" s="127">
        <f t="shared" si="339"/>
        <v>0</v>
      </c>
      <c r="GC76" s="127">
        <f t="shared" si="340"/>
        <v>0</v>
      </c>
      <c r="GD76" s="127">
        <f t="shared" si="341"/>
        <v>0</v>
      </c>
      <c r="GE76" s="127">
        <f t="shared" si="342"/>
        <v>0</v>
      </c>
      <c r="GF76" s="127">
        <f t="shared" si="343"/>
        <v>0</v>
      </c>
      <c r="GG76" s="127">
        <f t="shared" si="344"/>
        <v>0</v>
      </c>
      <c r="GH76" s="127">
        <f t="shared" si="345"/>
        <v>0</v>
      </c>
      <c r="GI76" s="127">
        <f t="shared" si="346"/>
        <v>0</v>
      </c>
      <c r="GJ76" s="127">
        <f t="shared" si="347"/>
        <v>0</v>
      </c>
      <c r="GK76" s="127">
        <f t="shared" si="348"/>
        <v>0</v>
      </c>
      <c r="GL76" s="127">
        <f t="shared" si="349"/>
        <v>0</v>
      </c>
      <c r="GM76" s="127">
        <f t="shared" si="350"/>
        <v>0</v>
      </c>
      <c r="GN76" s="127">
        <f t="shared" si="351"/>
        <v>0</v>
      </c>
      <c r="GO76" s="127">
        <f t="shared" si="352"/>
        <v>0</v>
      </c>
      <c r="GP76" s="127">
        <f t="shared" si="353"/>
        <v>0</v>
      </c>
      <c r="GQ76" s="127">
        <f t="shared" si="354"/>
        <v>0</v>
      </c>
      <c r="GR76" s="127">
        <f t="shared" si="355"/>
        <v>0</v>
      </c>
      <c r="GS76" s="127">
        <f t="shared" si="356"/>
        <v>0</v>
      </c>
      <c r="GT76" s="127">
        <f t="shared" si="357"/>
        <v>0</v>
      </c>
      <c r="GU76" s="127">
        <f t="shared" si="358"/>
        <v>0</v>
      </c>
      <c r="GV76" s="127">
        <f t="shared" si="359"/>
        <v>0</v>
      </c>
      <c r="GW76" s="127">
        <f t="shared" si="360"/>
        <v>0</v>
      </c>
      <c r="GX76" s="127">
        <f t="shared" si="361"/>
        <v>0</v>
      </c>
      <c r="GY76" s="127">
        <f t="shared" si="362"/>
        <v>0</v>
      </c>
      <c r="GZ76" s="127">
        <f t="shared" si="363"/>
        <v>0</v>
      </c>
      <c r="HA76" s="127">
        <f t="shared" si="364"/>
        <v>0</v>
      </c>
      <c r="HB76" s="127">
        <f t="shared" si="365"/>
        <v>0</v>
      </c>
      <c r="HC76" s="127">
        <f t="shared" si="366"/>
        <v>0</v>
      </c>
      <c r="HD76" s="127">
        <f t="shared" si="367"/>
        <v>0</v>
      </c>
      <c r="HE76" s="127">
        <f t="shared" si="368"/>
        <v>0</v>
      </c>
      <c r="HF76" s="127">
        <f t="shared" si="369"/>
        <v>0</v>
      </c>
      <c r="HG76" s="127">
        <f t="shared" si="370"/>
        <v>0</v>
      </c>
      <c r="HH76" s="127">
        <f t="shared" si="371"/>
        <v>0</v>
      </c>
      <c r="HI76" s="127">
        <f t="shared" si="372"/>
        <v>0</v>
      </c>
      <c r="HJ76" s="127">
        <f t="shared" si="373"/>
        <v>0</v>
      </c>
      <c r="HK76" s="127">
        <f t="shared" si="374"/>
        <v>0</v>
      </c>
      <c r="HL76" s="127">
        <f t="shared" si="375"/>
        <v>0</v>
      </c>
      <c r="HM76" s="127">
        <f t="shared" si="376"/>
        <v>0</v>
      </c>
      <c r="HN76" s="127">
        <f t="shared" si="377"/>
        <v>0</v>
      </c>
      <c r="HO76" s="127">
        <f t="shared" si="378"/>
        <v>0</v>
      </c>
      <c r="HP76" s="127">
        <f t="shared" si="379"/>
        <v>0</v>
      </c>
      <c r="HQ76" s="127">
        <f t="shared" si="380"/>
        <v>0</v>
      </c>
      <c r="HR76" s="127">
        <f t="shared" si="381"/>
        <v>0</v>
      </c>
      <c r="HS76" s="127">
        <f t="shared" si="382"/>
        <v>0</v>
      </c>
      <c r="HT76" s="127">
        <f t="shared" si="383"/>
        <v>0</v>
      </c>
      <c r="HU76" s="127">
        <f t="shared" si="384"/>
        <v>0</v>
      </c>
      <c r="HV76" s="127">
        <f t="shared" si="385"/>
        <v>0</v>
      </c>
      <c r="HW76" s="127">
        <f t="shared" si="386"/>
        <v>0</v>
      </c>
      <c r="HX76" s="127">
        <f t="shared" si="387"/>
        <v>0</v>
      </c>
      <c r="HY76" s="127">
        <f t="shared" si="388"/>
        <v>0</v>
      </c>
      <c r="HZ76" s="127">
        <f t="shared" si="389"/>
        <v>0</v>
      </c>
      <c r="IA76" s="127">
        <f t="shared" si="390"/>
        <v>0</v>
      </c>
      <c r="IB76" s="127">
        <f t="shared" si="391"/>
        <v>0</v>
      </c>
      <c r="IC76" s="127">
        <f t="shared" si="392"/>
        <v>0</v>
      </c>
      <c r="ID76" s="127">
        <f t="shared" si="393"/>
        <v>0</v>
      </c>
      <c r="IE76" s="127">
        <f t="shared" si="394"/>
        <v>0</v>
      </c>
      <c r="IF76" s="127">
        <f t="shared" si="395"/>
        <v>0</v>
      </c>
      <c r="IG76" s="127">
        <f t="shared" si="396"/>
        <v>0</v>
      </c>
      <c r="IH76" s="127">
        <f t="shared" si="397"/>
        <v>0</v>
      </c>
      <c r="II76" s="127">
        <f t="shared" si="398"/>
        <v>0</v>
      </c>
      <c r="IJ76" s="127">
        <f t="shared" si="399"/>
        <v>0</v>
      </c>
      <c r="IK76" s="127">
        <f t="shared" si="400"/>
        <v>0</v>
      </c>
      <c r="IL76" s="127">
        <f t="shared" si="401"/>
        <v>0</v>
      </c>
      <c r="IM76" s="127">
        <f t="shared" si="402"/>
        <v>0</v>
      </c>
      <c r="IN76" s="127">
        <f t="shared" si="403"/>
        <v>0</v>
      </c>
      <c r="IO76" s="127">
        <f t="shared" si="404"/>
        <v>0</v>
      </c>
      <c r="IP76" s="127">
        <f t="shared" si="405"/>
        <v>0</v>
      </c>
      <c r="IQ76" s="127">
        <f t="shared" si="406"/>
        <v>0</v>
      </c>
      <c r="IR76" s="127">
        <f t="shared" si="407"/>
        <v>0</v>
      </c>
      <c r="IS76" s="127">
        <f t="shared" si="408"/>
        <v>0</v>
      </c>
      <c r="IT76" s="127">
        <f t="shared" si="409"/>
        <v>0</v>
      </c>
      <c r="IU76" s="127">
        <f t="shared" si="410"/>
        <v>0</v>
      </c>
      <c r="IV76" s="1">
        <f>IFERROR(IF($BX76&gt;=1,SUMIFS(ARR!K$8:K$607,ARR!$I$8:$I$607,$BZ76),0),0)</f>
        <v>0</v>
      </c>
      <c r="IW76" s="1">
        <f>IFERROR(IF($BX76&gt;=1,SUMIFS(ARR!L$8:L$607,ARR!$I$8:$I$607,$BZ76),0),0)</f>
        <v>0</v>
      </c>
      <c r="IX76" s="1">
        <f>IFERROR(IF($BX76&gt;=1,SUMIFS(ARR!M$8:M$607,ARR!$I$8:$I$607,$BZ76),0),0)</f>
        <v>0</v>
      </c>
      <c r="IY76" s="1">
        <f>IFERROR(IF($BX76&gt;=1,SUMIFS(ARR!N$8:N$607,ARR!$I$8:$I$607,$BZ76),0),0)</f>
        <v>0</v>
      </c>
      <c r="IZ76" s="1">
        <f t="shared" si="411"/>
        <v>0</v>
      </c>
    </row>
    <row r="77" spans="1:260" ht="18" customHeight="1" x14ac:dyDescent="0.25">
      <c r="A77" s="1">
        <f>IFERROR(IF(BX77&gt;=1,VLOOKUP(EMP!Y75,EMP!$B$2:$E$3,4,0),0),0)</f>
        <v>0</v>
      </c>
      <c r="B77" s="1">
        <f>IFERROR(IF(BX77&gt;=1,VLOOKUP(EMP!Z75,EMP!$D$2:$E$3,2,0),0),0)</f>
        <v>0</v>
      </c>
      <c r="C77" s="1">
        <f>IFERROR(IF(BX77&gt;=1,VLOOKUP(EMP!AC75,EMP!$B$6:$C$17,2,0),0),0)</f>
        <v>0</v>
      </c>
      <c r="D77" s="1">
        <f>IFERROR(IF(BX77&gt;=1,VLOOKUP(EMP!AA75,EMP!$E$6:$M$29,9,0),0),0)</f>
        <v>0</v>
      </c>
      <c r="E77" s="1">
        <f>IFERROR(IF(BX77&gt;=1,(IF(EMP!AE75&gt;=1,VLOOKUP(EMP!AF75,EMP!$B$6:$C$17,2,0),0)),0),0)</f>
        <v>0</v>
      </c>
      <c r="F77" s="1">
        <f>IFERROR(IF(BX77&gt;=1,(IF(EMP!AG75=EMP!$F$3,(IF(EMP!AH75&gt;=1,EMP!AH75,0)),0)),0),0)</f>
        <v>0</v>
      </c>
      <c r="G77" s="1">
        <f>IFERROR(IF(BX77&gt;=1,(IF(EMP!AI75=EMP!$F$3,VLOOKUP(EMP!AJ75,EMP!$B$6:$C$17,2,0),0)),0),0)</f>
        <v>0</v>
      </c>
      <c r="H77" s="1">
        <f>IFERROR(IF(BX77&gt;=1,(IF(EMP!AK75=EMP!$F$3,EMP!#REF!,0)),0),0)</f>
        <v>0</v>
      </c>
      <c r="I77" s="1">
        <f>IFERROR(IF(BX77&gt;=1,(IF(EMP!AM75="YES",1,2)),0),0)</f>
        <v>0</v>
      </c>
      <c r="J77" s="1">
        <f>IFERROR(IF(BX77&gt;=1,(IF(I77=1,31,IF(I77=2,(IF(D77&gt;=5,VLOOKUP(EMP!AL75,EMP!$H$1:$K$5,4,0),IF(D77&gt;=1,31,0))),0))),0),0)</f>
        <v>0</v>
      </c>
      <c r="K77" s="1">
        <f>EMP!AB75</f>
        <v>0</v>
      </c>
      <c r="L77" s="1">
        <f>EMP!AD75</f>
        <v>0</v>
      </c>
      <c r="M77" s="1">
        <f>EMP!AE75</f>
        <v>0</v>
      </c>
      <c r="N77" s="1">
        <f t="shared" si="244"/>
        <v>0</v>
      </c>
      <c r="O77" s="1">
        <f t="shared" si="245"/>
        <v>0</v>
      </c>
      <c r="P77" s="1">
        <f t="shared" si="246"/>
        <v>0</v>
      </c>
      <c r="Q77" s="1">
        <f t="shared" si="247"/>
        <v>0</v>
      </c>
      <c r="R77" s="1">
        <f t="shared" si="248"/>
        <v>0</v>
      </c>
      <c r="S77" s="1">
        <f t="shared" si="249"/>
        <v>0</v>
      </c>
      <c r="T77" s="1">
        <f t="shared" si="250"/>
        <v>0</v>
      </c>
      <c r="U77" s="1">
        <f t="shared" si="251"/>
        <v>0</v>
      </c>
      <c r="V77" s="1">
        <f t="shared" si="252"/>
        <v>0</v>
      </c>
      <c r="W77" s="1">
        <f t="shared" si="253"/>
        <v>0</v>
      </c>
      <c r="X77" s="1">
        <f t="shared" si="254"/>
        <v>0</v>
      </c>
      <c r="Y77" s="1">
        <f t="shared" si="255"/>
        <v>0</v>
      </c>
      <c r="Z77" s="1">
        <f t="shared" si="256"/>
        <v>0</v>
      </c>
      <c r="AA77" s="1">
        <f t="shared" si="257"/>
        <v>0</v>
      </c>
      <c r="AB77" s="1">
        <f t="shared" si="258"/>
        <v>0</v>
      </c>
      <c r="AC77" s="1">
        <f t="shared" si="259"/>
        <v>0</v>
      </c>
      <c r="AD77" s="1">
        <f t="shared" si="260"/>
        <v>0</v>
      </c>
      <c r="AE77" s="1">
        <f t="shared" si="261"/>
        <v>0</v>
      </c>
      <c r="AF77" s="1">
        <f t="shared" si="262"/>
        <v>0</v>
      </c>
      <c r="AG77" s="1">
        <f t="shared" si="263"/>
        <v>0</v>
      </c>
      <c r="AH77" s="1">
        <f t="shared" si="264"/>
        <v>0</v>
      </c>
      <c r="AI77" s="1">
        <f t="shared" si="265"/>
        <v>0</v>
      </c>
      <c r="AJ77" s="1">
        <f t="shared" si="266"/>
        <v>0</v>
      </c>
      <c r="AK77" s="1">
        <f t="shared" si="267"/>
        <v>0</v>
      </c>
      <c r="AL77" s="1">
        <f t="shared" si="268"/>
        <v>0</v>
      </c>
      <c r="AM77" s="1">
        <f t="shared" si="269"/>
        <v>0</v>
      </c>
      <c r="AN77" s="1">
        <f t="shared" si="270"/>
        <v>0</v>
      </c>
      <c r="AO77" s="1">
        <f t="shared" si="271"/>
        <v>0</v>
      </c>
      <c r="AP77" s="1">
        <f t="shared" si="272"/>
        <v>0</v>
      </c>
      <c r="AQ77" s="1">
        <f t="shared" si="273"/>
        <v>0</v>
      </c>
      <c r="AR77" s="1">
        <f t="shared" si="274"/>
        <v>0</v>
      </c>
      <c r="AS77" s="1">
        <f t="shared" si="275"/>
        <v>0</v>
      </c>
      <c r="AT77" s="1">
        <f t="shared" si="276"/>
        <v>0</v>
      </c>
      <c r="AU77" s="1">
        <f t="shared" si="277"/>
        <v>0</v>
      </c>
      <c r="AV77" s="1">
        <f t="shared" si="278"/>
        <v>0</v>
      </c>
      <c r="AW77" s="1">
        <f t="shared" si="279"/>
        <v>0</v>
      </c>
      <c r="AX77" s="1">
        <f>LARGE($O$8:P77,1)</f>
        <v>0</v>
      </c>
      <c r="AY77" s="1">
        <f>LARGE($O$8:Q77,1)</f>
        <v>0</v>
      </c>
      <c r="AZ77" s="1">
        <f>LARGE($O$8:R77,1)</f>
        <v>0</v>
      </c>
      <c r="BA77" s="1">
        <f>LARGE($O$8:S77,1)</f>
        <v>0</v>
      </c>
      <c r="BB77" s="1">
        <f>LARGE($O$8:T77,1)</f>
        <v>0</v>
      </c>
      <c r="BC77" s="1">
        <f>LARGE($O$8:U77,1)</f>
        <v>0</v>
      </c>
      <c r="BD77" s="1">
        <f>LARGE($O$8:V77,1)</f>
        <v>0</v>
      </c>
      <c r="BE77" s="1">
        <f>LARGE($O$8:W77,1)</f>
        <v>0</v>
      </c>
      <c r="BF77" s="1">
        <f>LARGE($O$8:X77,1)</f>
        <v>0</v>
      </c>
      <c r="BG77" s="1">
        <f>LARGE($O$8:Y77,1)</f>
        <v>0</v>
      </c>
      <c r="BH77" s="1">
        <f>IFERROR(IF(BX77&gt;=1,(IF(EMP!AM75="YES",1,2)),0),0)</f>
        <v>0</v>
      </c>
      <c r="BI77" s="1">
        <f>IFERROR(IF(BX77&gt;=1,(IF(BH77=1,1,IF(BH77=2,VLOOKUP(EMP!AL75,EMP!$H$2:$K$4,4,0),0))),0),0)</f>
        <v>0</v>
      </c>
      <c r="BJ77" s="1">
        <f>IFERROR(IF(BX77&gt;=1,VLOOKUP(EMP!AL75,EMP!$H$1:$K$5,2,0),0),0)</f>
        <v>0</v>
      </c>
      <c r="BK77" s="1">
        <f>IFERROR(IF(BX77&gt;=1,VLOOKUP(EMP!AL75,EMP!$H$1:$K$5,3,0),0),0)</f>
        <v>0</v>
      </c>
      <c r="BX77" s="165">
        <f>EMP!O75</f>
        <v>0</v>
      </c>
      <c r="BY77" s="166">
        <f>EMP!P75</f>
        <v>0</v>
      </c>
      <c r="BZ77" s="165">
        <f>EMP!Q75</f>
        <v>0</v>
      </c>
      <c r="CA77" s="185">
        <f t="shared" si="280"/>
        <v>0</v>
      </c>
      <c r="CB77" s="185">
        <f t="shared" si="281"/>
        <v>0</v>
      </c>
      <c r="CC77" s="185">
        <f t="shared" si="282"/>
        <v>0</v>
      </c>
      <c r="CD77" s="185">
        <f t="shared" si="283"/>
        <v>0</v>
      </c>
      <c r="CE77" s="185">
        <f t="shared" si="284"/>
        <v>0</v>
      </c>
      <c r="CF77" s="185">
        <f t="shared" si="285"/>
        <v>0</v>
      </c>
      <c r="CG77" s="185">
        <f t="shared" si="286"/>
        <v>0</v>
      </c>
      <c r="CH77" s="185">
        <f t="shared" si="287"/>
        <v>0</v>
      </c>
      <c r="CI77" s="185">
        <f t="shared" si="288"/>
        <v>0</v>
      </c>
      <c r="CJ77" s="185">
        <f t="shared" si="289"/>
        <v>0</v>
      </c>
      <c r="CK77" s="185">
        <f t="shared" si="290"/>
        <v>0</v>
      </c>
      <c r="CL77" s="185">
        <f t="shared" si="291"/>
        <v>0</v>
      </c>
      <c r="CM77" s="193"/>
      <c r="CN77" s="193"/>
      <c r="CO77" s="193"/>
      <c r="CP77" s="193"/>
      <c r="CQ77" s="193"/>
      <c r="CR77" s="193"/>
      <c r="CS77" s="193"/>
      <c r="CT77" s="193"/>
      <c r="CU77" s="193"/>
      <c r="CV77" s="193"/>
      <c r="CW77" s="193"/>
      <c r="CX77" s="193"/>
      <c r="CY77" s="112">
        <f t="shared" si="292"/>
        <v>0</v>
      </c>
      <c r="CZ77" s="112">
        <f t="shared" si="293"/>
        <v>0</v>
      </c>
      <c r="DA77" s="112">
        <f t="shared" si="294"/>
        <v>0</v>
      </c>
      <c r="DB77" s="112">
        <f t="shared" si="295"/>
        <v>0</v>
      </c>
      <c r="DC77" s="112">
        <f t="shared" si="296"/>
        <v>0</v>
      </c>
      <c r="DD77" s="112">
        <f t="shared" si="297"/>
        <v>0</v>
      </c>
      <c r="DE77" s="112">
        <f t="shared" si="298"/>
        <v>0</v>
      </c>
      <c r="DF77" s="112">
        <f t="shared" si="299"/>
        <v>0</v>
      </c>
      <c r="DG77" s="112">
        <f t="shared" si="300"/>
        <v>0</v>
      </c>
      <c r="DH77" s="112">
        <f t="shared" si="301"/>
        <v>0</v>
      </c>
      <c r="DI77" s="112">
        <f t="shared" si="302"/>
        <v>0</v>
      </c>
      <c r="DJ77" s="112">
        <f t="shared" si="303"/>
        <v>0</v>
      </c>
      <c r="DK77" s="194"/>
      <c r="DL77" s="194"/>
      <c r="DM77" s="194"/>
      <c r="DN77" s="194"/>
      <c r="DO77" s="194"/>
      <c r="DP77" s="194"/>
      <c r="DQ77" s="194"/>
      <c r="DR77" s="194"/>
      <c r="DS77" s="194"/>
      <c r="DT77" s="194"/>
      <c r="DU77" s="194"/>
      <c r="DV77" s="194"/>
      <c r="DW77" s="112">
        <f t="shared" si="304"/>
        <v>0</v>
      </c>
      <c r="DX77" s="112">
        <f t="shared" si="305"/>
        <v>0</v>
      </c>
      <c r="DY77" s="112">
        <f t="shared" si="306"/>
        <v>0</v>
      </c>
      <c r="DZ77" s="112">
        <f t="shared" si="307"/>
        <v>0</v>
      </c>
      <c r="EA77" s="112">
        <f t="shared" si="308"/>
        <v>0</v>
      </c>
      <c r="EB77" s="112">
        <f t="shared" si="309"/>
        <v>0</v>
      </c>
      <c r="EC77" s="112">
        <f t="shared" si="310"/>
        <v>0</v>
      </c>
      <c r="ED77" s="112">
        <f t="shared" si="311"/>
        <v>0</v>
      </c>
      <c r="EE77" s="112">
        <f t="shared" si="312"/>
        <v>0</v>
      </c>
      <c r="EF77" s="112">
        <f t="shared" si="313"/>
        <v>0</v>
      </c>
      <c r="EG77" s="112">
        <f t="shared" si="314"/>
        <v>0</v>
      </c>
      <c r="EH77" s="112">
        <f t="shared" si="315"/>
        <v>0</v>
      </c>
      <c r="EI77" s="195"/>
      <c r="EJ77" s="195"/>
      <c r="EK77" s="195"/>
      <c r="EL77" s="195"/>
      <c r="EM77" s="195"/>
      <c r="EN77" s="195"/>
      <c r="EO77" s="195"/>
      <c r="EP77" s="195"/>
      <c r="EQ77" s="195"/>
      <c r="ER77" s="195"/>
      <c r="ES77" s="195"/>
      <c r="ET77" s="195"/>
      <c r="EU77" s="196"/>
      <c r="EV77" s="196">
        <f t="shared" si="316"/>
        <v>0</v>
      </c>
      <c r="EW77" s="196">
        <f t="shared" si="317"/>
        <v>0</v>
      </c>
      <c r="EX77" s="196">
        <f t="shared" si="318"/>
        <v>0</v>
      </c>
      <c r="EY77" s="196">
        <f t="shared" si="319"/>
        <v>0</v>
      </c>
      <c r="EZ77" s="196">
        <f t="shared" si="320"/>
        <v>0</v>
      </c>
      <c r="FA77" s="196">
        <f t="shared" si="321"/>
        <v>0</v>
      </c>
      <c r="FB77" s="196">
        <f t="shared" si="322"/>
        <v>0</v>
      </c>
      <c r="FC77" s="196">
        <f t="shared" si="323"/>
        <v>0</v>
      </c>
      <c r="FD77" s="196">
        <f t="shared" si="324"/>
        <v>0</v>
      </c>
      <c r="FE77" s="196">
        <f t="shared" si="325"/>
        <v>0</v>
      </c>
      <c r="FF77" s="196">
        <f t="shared" si="326"/>
        <v>0</v>
      </c>
      <c r="FG77" s="197"/>
      <c r="FH77" s="197">
        <f t="shared" si="327"/>
        <v>0</v>
      </c>
      <c r="FI77" s="197">
        <f t="shared" si="328"/>
        <v>0</v>
      </c>
      <c r="FJ77" s="197">
        <f t="shared" si="329"/>
        <v>0</v>
      </c>
      <c r="FK77" s="197">
        <f t="shared" si="330"/>
        <v>0</v>
      </c>
      <c r="FL77" s="197">
        <f t="shared" si="331"/>
        <v>0</v>
      </c>
      <c r="FM77" s="197">
        <f t="shared" si="332"/>
        <v>0</v>
      </c>
      <c r="FN77" s="197">
        <f t="shared" si="333"/>
        <v>0</v>
      </c>
      <c r="FO77" s="197">
        <f t="shared" si="334"/>
        <v>0</v>
      </c>
      <c r="FP77" s="197">
        <f t="shared" si="335"/>
        <v>0</v>
      </c>
      <c r="FQ77" s="197">
        <f t="shared" si="336"/>
        <v>0</v>
      </c>
      <c r="FR77" s="197">
        <f t="shared" si="337"/>
        <v>0</v>
      </c>
      <c r="FS77" s="195"/>
      <c r="FT77" s="195"/>
      <c r="FU77" s="198"/>
      <c r="FV77" s="198"/>
      <c r="FW77" s="199"/>
      <c r="FX77" s="199"/>
      <c r="FY77" s="196"/>
      <c r="FZ77" s="196"/>
      <c r="GA77" s="127">
        <f t="shared" si="338"/>
        <v>0</v>
      </c>
      <c r="GB77" s="127">
        <f t="shared" si="339"/>
        <v>0</v>
      </c>
      <c r="GC77" s="127">
        <f t="shared" si="340"/>
        <v>0</v>
      </c>
      <c r="GD77" s="127">
        <f t="shared" si="341"/>
        <v>0</v>
      </c>
      <c r="GE77" s="127">
        <f t="shared" si="342"/>
        <v>0</v>
      </c>
      <c r="GF77" s="127">
        <f t="shared" si="343"/>
        <v>0</v>
      </c>
      <c r="GG77" s="127">
        <f t="shared" si="344"/>
        <v>0</v>
      </c>
      <c r="GH77" s="127">
        <f t="shared" si="345"/>
        <v>0</v>
      </c>
      <c r="GI77" s="127">
        <f t="shared" si="346"/>
        <v>0</v>
      </c>
      <c r="GJ77" s="127">
        <f t="shared" si="347"/>
        <v>0</v>
      </c>
      <c r="GK77" s="127">
        <f t="shared" si="348"/>
        <v>0</v>
      </c>
      <c r="GL77" s="127">
        <f t="shared" si="349"/>
        <v>0</v>
      </c>
      <c r="GM77" s="127">
        <f t="shared" si="350"/>
        <v>0</v>
      </c>
      <c r="GN77" s="127">
        <f t="shared" si="351"/>
        <v>0</v>
      </c>
      <c r="GO77" s="127">
        <f t="shared" si="352"/>
        <v>0</v>
      </c>
      <c r="GP77" s="127">
        <f t="shared" si="353"/>
        <v>0</v>
      </c>
      <c r="GQ77" s="127">
        <f t="shared" si="354"/>
        <v>0</v>
      </c>
      <c r="GR77" s="127">
        <f t="shared" si="355"/>
        <v>0</v>
      </c>
      <c r="GS77" s="127">
        <f t="shared" si="356"/>
        <v>0</v>
      </c>
      <c r="GT77" s="127">
        <f t="shared" si="357"/>
        <v>0</v>
      </c>
      <c r="GU77" s="127">
        <f t="shared" si="358"/>
        <v>0</v>
      </c>
      <c r="GV77" s="127">
        <f t="shared" si="359"/>
        <v>0</v>
      </c>
      <c r="GW77" s="127">
        <f t="shared" si="360"/>
        <v>0</v>
      </c>
      <c r="GX77" s="127">
        <f t="shared" si="361"/>
        <v>0</v>
      </c>
      <c r="GY77" s="127">
        <f t="shared" si="362"/>
        <v>0</v>
      </c>
      <c r="GZ77" s="127">
        <f t="shared" si="363"/>
        <v>0</v>
      </c>
      <c r="HA77" s="127">
        <f t="shared" si="364"/>
        <v>0</v>
      </c>
      <c r="HB77" s="127">
        <f t="shared" si="365"/>
        <v>0</v>
      </c>
      <c r="HC77" s="127">
        <f t="shared" si="366"/>
        <v>0</v>
      </c>
      <c r="HD77" s="127">
        <f t="shared" si="367"/>
        <v>0</v>
      </c>
      <c r="HE77" s="127">
        <f t="shared" si="368"/>
        <v>0</v>
      </c>
      <c r="HF77" s="127">
        <f t="shared" si="369"/>
        <v>0</v>
      </c>
      <c r="HG77" s="127">
        <f t="shared" si="370"/>
        <v>0</v>
      </c>
      <c r="HH77" s="127">
        <f t="shared" si="371"/>
        <v>0</v>
      </c>
      <c r="HI77" s="127">
        <f t="shared" si="372"/>
        <v>0</v>
      </c>
      <c r="HJ77" s="127">
        <f t="shared" si="373"/>
        <v>0</v>
      </c>
      <c r="HK77" s="127">
        <f t="shared" si="374"/>
        <v>0</v>
      </c>
      <c r="HL77" s="127">
        <f t="shared" si="375"/>
        <v>0</v>
      </c>
      <c r="HM77" s="127">
        <f t="shared" si="376"/>
        <v>0</v>
      </c>
      <c r="HN77" s="127">
        <f t="shared" si="377"/>
        <v>0</v>
      </c>
      <c r="HO77" s="127">
        <f t="shared" si="378"/>
        <v>0</v>
      </c>
      <c r="HP77" s="127">
        <f t="shared" si="379"/>
        <v>0</v>
      </c>
      <c r="HQ77" s="127">
        <f t="shared" si="380"/>
        <v>0</v>
      </c>
      <c r="HR77" s="127">
        <f t="shared" si="381"/>
        <v>0</v>
      </c>
      <c r="HS77" s="127">
        <f t="shared" si="382"/>
        <v>0</v>
      </c>
      <c r="HT77" s="127">
        <f t="shared" si="383"/>
        <v>0</v>
      </c>
      <c r="HU77" s="127">
        <f t="shared" si="384"/>
        <v>0</v>
      </c>
      <c r="HV77" s="127">
        <f t="shared" si="385"/>
        <v>0</v>
      </c>
      <c r="HW77" s="127">
        <f t="shared" si="386"/>
        <v>0</v>
      </c>
      <c r="HX77" s="127">
        <f t="shared" si="387"/>
        <v>0</v>
      </c>
      <c r="HY77" s="127">
        <f t="shared" si="388"/>
        <v>0</v>
      </c>
      <c r="HZ77" s="127">
        <f t="shared" si="389"/>
        <v>0</v>
      </c>
      <c r="IA77" s="127">
        <f t="shared" si="390"/>
        <v>0</v>
      </c>
      <c r="IB77" s="127">
        <f t="shared" si="391"/>
        <v>0</v>
      </c>
      <c r="IC77" s="127">
        <f t="shared" si="392"/>
        <v>0</v>
      </c>
      <c r="ID77" s="127">
        <f t="shared" si="393"/>
        <v>0</v>
      </c>
      <c r="IE77" s="127">
        <f t="shared" si="394"/>
        <v>0</v>
      </c>
      <c r="IF77" s="127">
        <f t="shared" si="395"/>
        <v>0</v>
      </c>
      <c r="IG77" s="127">
        <f t="shared" si="396"/>
        <v>0</v>
      </c>
      <c r="IH77" s="127">
        <f t="shared" si="397"/>
        <v>0</v>
      </c>
      <c r="II77" s="127">
        <f t="shared" si="398"/>
        <v>0</v>
      </c>
      <c r="IJ77" s="127">
        <f t="shared" si="399"/>
        <v>0</v>
      </c>
      <c r="IK77" s="127">
        <f t="shared" si="400"/>
        <v>0</v>
      </c>
      <c r="IL77" s="127">
        <f t="shared" si="401"/>
        <v>0</v>
      </c>
      <c r="IM77" s="127">
        <f t="shared" si="402"/>
        <v>0</v>
      </c>
      <c r="IN77" s="127">
        <f t="shared" si="403"/>
        <v>0</v>
      </c>
      <c r="IO77" s="127">
        <f t="shared" si="404"/>
        <v>0</v>
      </c>
      <c r="IP77" s="127">
        <f t="shared" si="405"/>
        <v>0</v>
      </c>
      <c r="IQ77" s="127">
        <f t="shared" si="406"/>
        <v>0</v>
      </c>
      <c r="IR77" s="127">
        <f t="shared" si="407"/>
        <v>0</v>
      </c>
      <c r="IS77" s="127">
        <f t="shared" si="408"/>
        <v>0</v>
      </c>
      <c r="IT77" s="127">
        <f t="shared" si="409"/>
        <v>0</v>
      </c>
      <c r="IU77" s="127">
        <f t="shared" si="410"/>
        <v>0</v>
      </c>
      <c r="IV77" s="1">
        <f>IFERROR(IF($BX77&gt;=1,SUMIFS(ARR!K$8:K$607,ARR!$I$8:$I$607,$BZ77),0),0)</f>
        <v>0</v>
      </c>
      <c r="IW77" s="1">
        <f>IFERROR(IF($BX77&gt;=1,SUMIFS(ARR!L$8:L$607,ARR!$I$8:$I$607,$BZ77),0),0)</f>
        <v>0</v>
      </c>
      <c r="IX77" s="1">
        <f>IFERROR(IF($BX77&gt;=1,SUMIFS(ARR!M$8:M$607,ARR!$I$8:$I$607,$BZ77),0),0)</f>
        <v>0</v>
      </c>
      <c r="IY77" s="1">
        <f>IFERROR(IF($BX77&gt;=1,SUMIFS(ARR!N$8:N$607,ARR!$I$8:$I$607,$BZ77),0),0)</f>
        <v>0</v>
      </c>
      <c r="IZ77" s="1">
        <f t="shared" si="411"/>
        <v>0</v>
      </c>
    </row>
    <row r="78" spans="1:260" ht="18" customHeight="1" x14ac:dyDescent="0.25">
      <c r="A78" s="1">
        <f>IFERROR(IF(BX78&gt;=1,VLOOKUP(EMP!Y76,EMP!$B$2:$E$3,4,0),0),0)</f>
        <v>0</v>
      </c>
      <c r="B78" s="1">
        <f>IFERROR(IF(BX78&gt;=1,VLOOKUP(EMP!Z76,EMP!$D$2:$E$3,2,0),0),0)</f>
        <v>0</v>
      </c>
      <c r="C78" s="1">
        <f>IFERROR(IF(BX78&gt;=1,VLOOKUP(EMP!AC76,EMP!$B$6:$C$17,2,0),0),0)</f>
        <v>0</v>
      </c>
      <c r="D78" s="1">
        <f>IFERROR(IF(BX78&gt;=1,VLOOKUP(EMP!AA76,EMP!$E$6:$M$29,9,0),0),0)</f>
        <v>0</v>
      </c>
      <c r="E78" s="1">
        <f>IFERROR(IF(BX78&gt;=1,(IF(EMP!AE76&gt;=1,VLOOKUP(EMP!AF76,EMP!$B$6:$C$17,2,0),0)),0),0)</f>
        <v>0</v>
      </c>
      <c r="F78" s="1">
        <f>IFERROR(IF(BX78&gt;=1,(IF(EMP!AG76=EMP!$F$3,(IF(EMP!AH76&gt;=1,EMP!AH76,0)),0)),0),0)</f>
        <v>0</v>
      </c>
      <c r="G78" s="1">
        <f>IFERROR(IF(BX78&gt;=1,(IF(EMP!AI76=EMP!$F$3,VLOOKUP(EMP!AJ76,EMP!$B$6:$C$17,2,0),0)),0),0)</f>
        <v>0</v>
      </c>
      <c r="H78" s="1">
        <f>IFERROR(IF(BX78&gt;=1,(IF(EMP!AK76=EMP!$F$3,EMP!#REF!,0)),0),0)</f>
        <v>0</v>
      </c>
      <c r="I78" s="1">
        <f>IFERROR(IF(BX78&gt;=1,(IF(EMP!AM76="YES",1,2)),0),0)</f>
        <v>0</v>
      </c>
      <c r="J78" s="1">
        <f>IFERROR(IF(BX78&gt;=1,(IF(I78=1,31,IF(I78=2,(IF(D78&gt;=5,VLOOKUP(EMP!AL76,EMP!$H$1:$K$5,4,0),IF(D78&gt;=1,31,0))),0))),0),0)</f>
        <v>0</v>
      </c>
      <c r="K78" s="1">
        <f>EMP!AB76</f>
        <v>0</v>
      </c>
      <c r="L78" s="1">
        <f>EMP!AD76</f>
        <v>0</v>
      </c>
      <c r="M78" s="1">
        <f>EMP!AE76</f>
        <v>0</v>
      </c>
      <c r="N78" s="1">
        <f t="shared" si="244"/>
        <v>0</v>
      </c>
      <c r="O78" s="1">
        <f t="shared" si="245"/>
        <v>0</v>
      </c>
      <c r="P78" s="1">
        <f t="shared" si="246"/>
        <v>0</v>
      </c>
      <c r="Q78" s="1">
        <f t="shared" si="247"/>
        <v>0</v>
      </c>
      <c r="R78" s="1">
        <f t="shared" si="248"/>
        <v>0</v>
      </c>
      <c r="S78" s="1">
        <f t="shared" si="249"/>
        <v>0</v>
      </c>
      <c r="T78" s="1">
        <f t="shared" si="250"/>
        <v>0</v>
      </c>
      <c r="U78" s="1">
        <f t="shared" si="251"/>
        <v>0</v>
      </c>
      <c r="V78" s="1">
        <f t="shared" si="252"/>
        <v>0</v>
      </c>
      <c r="W78" s="1">
        <f t="shared" si="253"/>
        <v>0</v>
      </c>
      <c r="X78" s="1">
        <f t="shared" si="254"/>
        <v>0</v>
      </c>
      <c r="Y78" s="1">
        <f t="shared" si="255"/>
        <v>0</v>
      </c>
      <c r="Z78" s="1">
        <f t="shared" si="256"/>
        <v>0</v>
      </c>
      <c r="AA78" s="1">
        <f t="shared" si="257"/>
        <v>0</v>
      </c>
      <c r="AB78" s="1">
        <f t="shared" si="258"/>
        <v>0</v>
      </c>
      <c r="AC78" s="1">
        <f t="shared" si="259"/>
        <v>0</v>
      </c>
      <c r="AD78" s="1">
        <f t="shared" si="260"/>
        <v>0</v>
      </c>
      <c r="AE78" s="1">
        <f t="shared" si="261"/>
        <v>0</v>
      </c>
      <c r="AF78" s="1">
        <f t="shared" si="262"/>
        <v>0</v>
      </c>
      <c r="AG78" s="1">
        <f t="shared" si="263"/>
        <v>0</v>
      </c>
      <c r="AH78" s="1">
        <f t="shared" si="264"/>
        <v>0</v>
      </c>
      <c r="AI78" s="1">
        <f t="shared" si="265"/>
        <v>0</v>
      </c>
      <c r="AJ78" s="1">
        <f t="shared" si="266"/>
        <v>0</v>
      </c>
      <c r="AK78" s="1">
        <f t="shared" si="267"/>
        <v>0</v>
      </c>
      <c r="AL78" s="1">
        <f t="shared" si="268"/>
        <v>0</v>
      </c>
      <c r="AM78" s="1">
        <f t="shared" si="269"/>
        <v>0</v>
      </c>
      <c r="AN78" s="1">
        <f t="shared" si="270"/>
        <v>0</v>
      </c>
      <c r="AO78" s="1">
        <f t="shared" si="271"/>
        <v>0</v>
      </c>
      <c r="AP78" s="1">
        <f t="shared" si="272"/>
        <v>0</v>
      </c>
      <c r="AQ78" s="1">
        <f t="shared" si="273"/>
        <v>0</v>
      </c>
      <c r="AR78" s="1">
        <f t="shared" si="274"/>
        <v>0</v>
      </c>
      <c r="AS78" s="1">
        <f t="shared" si="275"/>
        <v>0</v>
      </c>
      <c r="AT78" s="1">
        <f t="shared" si="276"/>
        <v>0</v>
      </c>
      <c r="AU78" s="1">
        <f t="shared" si="277"/>
        <v>0</v>
      </c>
      <c r="AV78" s="1">
        <f t="shared" si="278"/>
        <v>0</v>
      </c>
      <c r="AW78" s="1">
        <f t="shared" si="279"/>
        <v>0</v>
      </c>
      <c r="AX78" s="1">
        <f>LARGE($O$8:P78,1)</f>
        <v>0</v>
      </c>
      <c r="AY78" s="1">
        <f>LARGE($O$8:Q78,1)</f>
        <v>0</v>
      </c>
      <c r="AZ78" s="1">
        <f>LARGE($O$8:R78,1)</f>
        <v>0</v>
      </c>
      <c r="BA78" s="1">
        <f>LARGE($O$8:S78,1)</f>
        <v>0</v>
      </c>
      <c r="BB78" s="1">
        <f>LARGE($O$8:T78,1)</f>
        <v>0</v>
      </c>
      <c r="BC78" s="1">
        <f>LARGE($O$8:U78,1)</f>
        <v>0</v>
      </c>
      <c r="BD78" s="1">
        <f>LARGE($O$8:V78,1)</f>
        <v>0</v>
      </c>
      <c r="BE78" s="1">
        <f>LARGE($O$8:W78,1)</f>
        <v>0</v>
      </c>
      <c r="BF78" s="1">
        <f>LARGE($O$8:X78,1)</f>
        <v>0</v>
      </c>
      <c r="BG78" s="1">
        <f>LARGE($O$8:Y78,1)</f>
        <v>0</v>
      </c>
      <c r="BH78" s="1">
        <f>IFERROR(IF(BX78&gt;=1,(IF(EMP!AM76="YES",1,2)),0),0)</f>
        <v>0</v>
      </c>
      <c r="BI78" s="1">
        <f>IFERROR(IF(BX78&gt;=1,(IF(BH78=1,1,IF(BH78=2,VLOOKUP(EMP!AL76,EMP!$H$2:$K$4,4,0),0))),0),0)</f>
        <v>0</v>
      </c>
      <c r="BJ78" s="1">
        <f>IFERROR(IF(BX78&gt;=1,VLOOKUP(EMP!AL76,EMP!$H$1:$K$5,2,0),0),0)</f>
        <v>0</v>
      </c>
      <c r="BK78" s="1">
        <f>IFERROR(IF(BX78&gt;=1,VLOOKUP(EMP!AL76,EMP!$H$1:$K$5,3,0),0),0)</f>
        <v>0</v>
      </c>
      <c r="BX78" s="165">
        <f>EMP!O76</f>
        <v>0</v>
      </c>
      <c r="BY78" s="166">
        <f>EMP!P76</f>
        <v>0</v>
      </c>
      <c r="BZ78" s="165">
        <f>EMP!Q76</f>
        <v>0</v>
      </c>
      <c r="CA78" s="185">
        <f t="shared" si="280"/>
        <v>0</v>
      </c>
      <c r="CB78" s="185">
        <f t="shared" si="281"/>
        <v>0</v>
      </c>
      <c r="CC78" s="185">
        <f t="shared" si="282"/>
        <v>0</v>
      </c>
      <c r="CD78" s="185">
        <f t="shared" si="283"/>
        <v>0</v>
      </c>
      <c r="CE78" s="185">
        <f t="shared" si="284"/>
        <v>0</v>
      </c>
      <c r="CF78" s="185">
        <f t="shared" si="285"/>
        <v>0</v>
      </c>
      <c r="CG78" s="185">
        <f t="shared" si="286"/>
        <v>0</v>
      </c>
      <c r="CH78" s="185">
        <f t="shared" si="287"/>
        <v>0</v>
      </c>
      <c r="CI78" s="185">
        <f t="shared" si="288"/>
        <v>0</v>
      </c>
      <c r="CJ78" s="185">
        <f t="shared" si="289"/>
        <v>0</v>
      </c>
      <c r="CK78" s="185">
        <f t="shared" si="290"/>
        <v>0</v>
      </c>
      <c r="CL78" s="185">
        <f t="shared" si="291"/>
        <v>0</v>
      </c>
      <c r="CM78" s="193"/>
      <c r="CN78" s="193"/>
      <c r="CO78" s="193"/>
      <c r="CP78" s="193"/>
      <c r="CQ78" s="193"/>
      <c r="CR78" s="193"/>
      <c r="CS78" s="193"/>
      <c r="CT78" s="193"/>
      <c r="CU78" s="193"/>
      <c r="CV78" s="193"/>
      <c r="CW78" s="193"/>
      <c r="CX78" s="193"/>
      <c r="CY78" s="112">
        <f t="shared" si="292"/>
        <v>0</v>
      </c>
      <c r="CZ78" s="112">
        <f t="shared" si="293"/>
        <v>0</v>
      </c>
      <c r="DA78" s="112">
        <f t="shared" si="294"/>
        <v>0</v>
      </c>
      <c r="DB78" s="112">
        <f t="shared" si="295"/>
        <v>0</v>
      </c>
      <c r="DC78" s="112">
        <f t="shared" si="296"/>
        <v>0</v>
      </c>
      <c r="DD78" s="112">
        <f t="shared" si="297"/>
        <v>0</v>
      </c>
      <c r="DE78" s="112">
        <f t="shared" si="298"/>
        <v>0</v>
      </c>
      <c r="DF78" s="112">
        <f t="shared" si="299"/>
        <v>0</v>
      </c>
      <c r="DG78" s="112">
        <f t="shared" si="300"/>
        <v>0</v>
      </c>
      <c r="DH78" s="112">
        <f t="shared" si="301"/>
        <v>0</v>
      </c>
      <c r="DI78" s="112">
        <f t="shared" si="302"/>
        <v>0</v>
      </c>
      <c r="DJ78" s="112">
        <f t="shared" si="303"/>
        <v>0</v>
      </c>
      <c r="DK78" s="194"/>
      <c r="DL78" s="194"/>
      <c r="DM78" s="194"/>
      <c r="DN78" s="194"/>
      <c r="DO78" s="194"/>
      <c r="DP78" s="194"/>
      <c r="DQ78" s="194"/>
      <c r="DR78" s="194"/>
      <c r="DS78" s="194"/>
      <c r="DT78" s="194"/>
      <c r="DU78" s="194"/>
      <c r="DV78" s="194"/>
      <c r="DW78" s="112">
        <f t="shared" si="304"/>
        <v>0</v>
      </c>
      <c r="DX78" s="112">
        <f t="shared" si="305"/>
        <v>0</v>
      </c>
      <c r="DY78" s="112">
        <f t="shared" si="306"/>
        <v>0</v>
      </c>
      <c r="DZ78" s="112">
        <f t="shared" si="307"/>
        <v>0</v>
      </c>
      <c r="EA78" s="112">
        <f t="shared" si="308"/>
        <v>0</v>
      </c>
      <c r="EB78" s="112">
        <f t="shared" si="309"/>
        <v>0</v>
      </c>
      <c r="EC78" s="112">
        <f t="shared" si="310"/>
        <v>0</v>
      </c>
      <c r="ED78" s="112">
        <f t="shared" si="311"/>
        <v>0</v>
      </c>
      <c r="EE78" s="112">
        <f t="shared" si="312"/>
        <v>0</v>
      </c>
      <c r="EF78" s="112">
        <f t="shared" si="313"/>
        <v>0</v>
      </c>
      <c r="EG78" s="112">
        <f t="shared" si="314"/>
        <v>0</v>
      </c>
      <c r="EH78" s="112">
        <f t="shared" si="315"/>
        <v>0</v>
      </c>
      <c r="EI78" s="195"/>
      <c r="EJ78" s="195"/>
      <c r="EK78" s="195"/>
      <c r="EL78" s="195"/>
      <c r="EM78" s="195"/>
      <c r="EN78" s="195"/>
      <c r="EO78" s="195"/>
      <c r="EP78" s="195"/>
      <c r="EQ78" s="195"/>
      <c r="ER78" s="195"/>
      <c r="ES78" s="195"/>
      <c r="ET78" s="195"/>
      <c r="EU78" s="196"/>
      <c r="EV78" s="196">
        <f t="shared" si="316"/>
        <v>0</v>
      </c>
      <c r="EW78" s="196">
        <f t="shared" si="317"/>
        <v>0</v>
      </c>
      <c r="EX78" s="196">
        <f t="shared" si="318"/>
        <v>0</v>
      </c>
      <c r="EY78" s="196">
        <f t="shared" si="319"/>
        <v>0</v>
      </c>
      <c r="EZ78" s="196">
        <f t="shared" si="320"/>
        <v>0</v>
      </c>
      <c r="FA78" s="196">
        <f t="shared" si="321"/>
        <v>0</v>
      </c>
      <c r="FB78" s="196">
        <f t="shared" si="322"/>
        <v>0</v>
      </c>
      <c r="FC78" s="196">
        <f t="shared" si="323"/>
        <v>0</v>
      </c>
      <c r="FD78" s="196">
        <f t="shared" si="324"/>
        <v>0</v>
      </c>
      <c r="FE78" s="196">
        <f t="shared" si="325"/>
        <v>0</v>
      </c>
      <c r="FF78" s="196">
        <f t="shared" si="326"/>
        <v>0</v>
      </c>
      <c r="FG78" s="197"/>
      <c r="FH78" s="197">
        <f t="shared" si="327"/>
        <v>0</v>
      </c>
      <c r="FI78" s="197">
        <f t="shared" si="328"/>
        <v>0</v>
      </c>
      <c r="FJ78" s="197">
        <f t="shared" si="329"/>
        <v>0</v>
      </c>
      <c r="FK78" s="197">
        <f t="shared" si="330"/>
        <v>0</v>
      </c>
      <c r="FL78" s="197">
        <f t="shared" si="331"/>
        <v>0</v>
      </c>
      <c r="FM78" s="197">
        <f t="shared" si="332"/>
        <v>0</v>
      </c>
      <c r="FN78" s="197">
        <f t="shared" si="333"/>
        <v>0</v>
      </c>
      <c r="FO78" s="197">
        <f t="shared" si="334"/>
        <v>0</v>
      </c>
      <c r="FP78" s="197">
        <f t="shared" si="335"/>
        <v>0</v>
      </c>
      <c r="FQ78" s="197">
        <f t="shared" si="336"/>
        <v>0</v>
      </c>
      <c r="FR78" s="197">
        <f t="shared" si="337"/>
        <v>0</v>
      </c>
      <c r="FS78" s="195"/>
      <c r="FT78" s="195"/>
      <c r="FU78" s="198"/>
      <c r="FV78" s="198"/>
      <c r="FW78" s="199"/>
      <c r="FX78" s="199"/>
      <c r="FY78" s="196"/>
      <c r="FZ78" s="196"/>
      <c r="GA78" s="127">
        <f t="shared" si="338"/>
        <v>0</v>
      </c>
      <c r="GB78" s="127">
        <f t="shared" si="339"/>
        <v>0</v>
      </c>
      <c r="GC78" s="127">
        <f t="shared" si="340"/>
        <v>0</v>
      </c>
      <c r="GD78" s="127">
        <f t="shared" si="341"/>
        <v>0</v>
      </c>
      <c r="GE78" s="127">
        <f t="shared" si="342"/>
        <v>0</v>
      </c>
      <c r="GF78" s="127">
        <f t="shared" si="343"/>
        <v>0</v>
      </c>
      <c r="GG78" s="127">
        <f t="shared" si="344"/>
        <v>0</v>
      </c>
      <c r="GH78" s="127">
        <f t="shared" si="345"/>
        <v>0</v>
      </c>
      <c r="GI78" s="127">
        <f t="shared" si="346"/>
        <v>0</v>
      </c>
      <c r="GJ78" s="127">
        <f t="shared" si="347"/>
        <v>0</v>
      </c>
      <c r="GK78" s="127">
        <f t="shared" si="348"/>
        <v>0</v>
      </c>
      <c r="GL78" s="127">
        <f t="shared" si="349"/>
        <v>0</v>
      </c>
      <c r="GM78" s="127">
        <f t="shared" si="350"/>
        <v>0</v>
      </c>
      <c r="GN78" s="127">
        <f t="shared" si="351"/>
        <v>0</v>
      </c>
      <c r="GO78" s="127">
        <f t="shared" si="352"/>
        <v>0</v>
      </c>
      <c r="GP78" s="127">
        <f t="shared" si="353"/>
        <v>0</v>
      </c>
      <c r="GQ78" s="127">
        <f t="shared" si="354"/>
        <v>0</v>
      </c>
      <c r="GR78" s="127">
        <f t="shared" si="355"/>
        <v>0</v>
      </c>
      <c r="GS78" s="127">
        <f t="shared" si="356"/>
        <v>0</v>
      </c>
      <c r="GT78" s="127">
        <f t="shared" si="357"/>
        <v>0</v>
      </c>
      <c r="GU78" s="127">
        <f t="shared" si="358"/>
        <v>0</v>
      </c>
      <c r="GV78" s="127">
        <f t="shared" si="359"/>
        <v>0</v>
      </c>
      <c r="GW78" s="127">
        <f t="shared" si="360"/>
        <v>0</v>
      </c>
      <c r="GX78" s="127">
        <f t="shared" si="361"/>
        <v>0</v>
      </c>
      <c r="GY78" s="127">
        <f t="shared" si="362"/>
        <v>0</v>
      </c>
      <c r="GZ78" s="127">
        <f t="shared" si="363"/>
        <v>0</v>
      </c>
      <c r="HA78" s="127">
        <f t="shared" si="364"/>
        <v>0</v>
      </c>
      <c r="HB78" s="127">
        <f t="shared" si="365"/>
        <v>0</v>
      </c>
      <c r="HC78" s="127">
        <f t="shared" si="366"/>
        <v>0</v>
      </c>
      <c r="HD78" s="127">
        <f t="shared" si="367"/>
        <v>0</v>
      </c>
      <c r="HE78" s="127">
        <f t="shared" si="368"/>
        <v>0</v>
      </c>
      <c r="HF78" s="127">
        <f t="shared" si="369"/>
        <v>0</v>
      </c>
      <c r="HG78" s="127">
        <f t="shared" si="370"/>
        <v>0</v>
      </c>
      <c r="HH78" s="127">
        <f t="shared" si="371"/>
        <v>0</v>
      </c>
      <c r="HI78" s="127">
        <f t="shared" si="372"/>
        <v>0</v>
      </c>
      <c r="HJ78" s="127">
        <f t="shared" si="373"/>
        <v>0</v>
      </c>
      <c r="HK78" s="127">
        <f t="shared" si="374"/>
        <v>0</v>
      </c>
      <c r="HL78" s="127">
        <f t="shared" si="375"/>
        <v>0</v>
      </c>
      <c r="HM78" s="127">
        <f t="shared" si="376"/>
        <v>0</v>
      </c>
      <c r="HN78" s="127">
        <f t="shared" si="377"/>
        <v>0</v>
      </c>
      <c r="HO78" s="127">
        <f t="shared" si="378"/>
        <v>0</v>
      </c>
      <c r="HP78" s="127">
        <f t="shared" si="379"/>
        <v>0</v>
      </c>
      <c r="HQ78" s="127">
        <f t="shared" si="380"/>
        <v>0</v>
      </c>
      <c r="HR78" s="127">
        <f t="shared" si="381"/>
        <v>0</v>
      </c>
      <c r="HS78" s="127">
        <f t="shared" si="382"/>
        <v>0</v>
      </c>
      <c r="HT78" s="127">
        <f t="shared" si="383"/>
        <v>0</v>
      </c>
      <c r="HU78" s="127">
        <f t="shared" si="384"/>
        <v>0</v>
      </c>
      <c r="HV78" s="127">
        <f t="shared" si="385"/>
        <v>0</v>
      </c>
      <c r="HW78" s="127">
        <f t="shared" si="386"/>
        <v>0</v>
      </c>
      <c r="HX78" s="127">
        <f t="shared" si="387"/>
        <v>0</v>
      </c>
      <c r="HY78" s="127">
        <f t="shared" si="388"/>
        <v>0</v>
      </c>
      <c r="HZ78" s="127">
        <f t="shared" si="389"/>
        <v>0</v>
      </c>
      <c r="IA78" s="127">
        <f t="shared" si="390"/>
        <v>0</v>
      </c>
      <c r="IB78" s="127">
        <f t="shared" si="391"/>
        <v>0</v>
      </c>
      <c r="IC78" s="127">
        <f t="shared" si="392"/>
        <v>0</v>
      </c>
      <c r="ID78" s="127">
        <f t="shared" si="393"/>
        <v>0</v>
      </c>
      <c r="IE78" s="127">
        <f t="shared" si="394"/>
        <v>0</v>
      </c>
      <c r="IF78" s="127">
        <f t="shared" si="395"/>
        <v>0</v>
      </c>
      <c r="IG78" s="127">
        <f t="shared" si="396"/>
        <v>0</v>
      </c>
      <c r="IH78" s="127">
        <f t="shared" si="397"/>
        <v>0</v>
      </c>
      <c r="II78" s="127">
        <f t="shared" si="398"/>
        <v>0</v>
      </c>
      <c r="IJ78" s="127">
        <f t="shared" si="399"/>
        <v>0</v>
      </c>
      <c r="IK78" s="127">
        <f t="shared" si="400"/>
        <v>0</v>
      </c>
      <c r="IL78" s="127">
        <f t="shared" si="401"/>
        <v>0</v>
      </c>
      <c r="IM78" s="127">
        <f t="shared" si="402"/>
        <v>0</v>
      </c>
      <c r="IN78" s="127">
        <f t="shared" si="403"/>
        <v>0</v>
      </c>
      <c r="IO78" s="127">
        <f t="shared" si="404"/>
        <v>0</v>
      </c>
      <c r="IP78" s="127">
        <f t="shared" si="405"/>
        <v>0</v>
      </c>
      <c r="IQ78" s="127">
        <f t="shared" si="406"/>
        <v>0</v>
      </c>
      <c r="IR78" s="127">
        <f t="shared" si="407"/>
        <v>0</v>
      </c>
      <c r="IS78" s="127">
        <f t="shared" si="408"/>
        <v>0</v>
      </c>
      <c r="IT78" s="127">
        <f t="shared" si="409"/>
        <v>0</v>
      </c>
      <c r="IU78" s="127">
        <f t="shared" si="410"/>
        <v>0</v>
      </c>
      <c r="IV78" s="1">
        <f>IFERROR(IF($BX78&gt;=1,SUMIFS(ARR!K$8:K$607,ARR!$I$8:$I$607,$BZ78),0),0)</f>
        <v>0</v>
      </c>
      <c r="IW78" s="1">
        <f>IFERROR(IF($BX78&gt;=1,SUMIFS(ARR!L$8:L$607,ARR!$I$8:$I$607,$BZ78),0),0)</f>
        <v>0</v>
      </c>
      <c r="IX78" s="1">
        <f>IFERROR(IF($BX78&gt;=1,SUMIFS(ARR!M$8:M$607,ARR!$I$8:$I$607,$BZ78),0),0)</f>
        <v>0</v>
      </c>
      <c r="IY78" s="1">
        <f>IFERROR(IF($BX78&gt;=1,SUMIFS(ARR!N$8:N$607,ARR!$I$8:$I$607,$BZ78),0),0)</f>
        <v>0</v>
      </c>
      <c r="IZ78" s="1">
        <f t="shared" si="411"/>
        <v>0</v>
      </c>
    </row>
    <row r="79" spans="1:260" ht="18" customHeight="1" x14ac:dyDescent="0.25">
      <c r="A79" s="1">
        <f>IFERROR(IF(BX79&gt;=1,VLOOKUP(EMP!Y77,EMP!$B$2:$E$3,4,0),0),0)</f>
        <v>0</v>
      </c>
      <c r="B79" s="1">
        <f>IFERROR(IF(BX79&gt;=1,VLOOKUP(EMP!Z77,EMP!$D$2:$E$3,2,0),0),0)</f>
        <v>0</v>
      </c>
      <c r="C79" s="1">
        <f>IFERROR(IF(BX79&gt;=1,VLOOKUP(EMP!AC77,EMP!$B$6:$C$17,2,0),0),0)</f>
        <v>0</v>
      </c>
      <c r="D79" s="1">
        <f>IFERROR(IF(BX79&gt;=1,VLOOKUP(EMP!AA77,EMP!$E$6:$M$29,9,0),0),0)</f>
        <v>0</v>
      </c>
      <c r="E79" s="1">
        <f>IFERROR(IF(BX79&gt;=1,(IF(EMP!AE77&gt;=1,VLOOKUP(EMP!AF77,EMP!$B$6:$C$17,2,0),0)),0),0)</f>
        <v>0</v>
      </c>
      <c r="F79" s="1">
        <f>IFERROR(IF(BX79&gt;=1,(IF(EMP!AG77=EMP!$F$3,(IF(EMP!AH77&gt;=1,EMP!AH77,0)),0)),0),0)</f>
        <v>0</v>
      </c>
      <c r="G79" s="1">
        <f>IFERROR(IF(BX79&gt;=1,(IF(EMP!AI77=EMP!$F$3,VLOOKUP(EMP!AJ77,EMP!$B$6:$C$17,2,0),0)),0),0)</f>
        <v>0</v>
      </c>
      <c r="H79" s="1">
        <f>IFERROR(IF(BX79&gt;=1,(IF(EMP!AK77=EMP!$F$3,EMP!#REF!,0)),0),0)</f>
        <v>0</v>
      </c>
      <c r="I79" s="1">
        <f>IFERROR(IF(BX79&gt;=1,(IF(EMP!AM77="YES",1,2)),0),0)</f>
        <v>0</v>
      </c>
      <c r="J79" s="1">
        <f>IFERROR(IF(BX79&gt;=1,(IF(I79=1,31,IF(I79=2,(IF(D79&gt;=5,VLOOKUP(EMP!AL77,EMP!$H$1:$K$5,4,0),IF(D79&gt;=1,31,0))),0))),0),0)</f>
        <v>0</v>
      </c>
      <c r="K79" s="1">
        <f>EMP!AB77</f>
        <v>0</v>
      </c>
      <c r="L79" s="1">
        <f>EMP!AD77</f>
        <v>0</v>
      </c>
      <c r="M79" s="1">
        <f>EMP!AE77</f>
        <v>0</v>
      </c>
      <c r="N79" s="1">
        <f t="shared" si="244"/>
        <v>0</v>
      </c>
      <c r="O79" s="1">
        <f t="shared" si="245"/>
        <v>0</v>
      </c>
      <c r="P79" s="1">
        <f t="shared" si="246"/>
        <v>0</v>
      </c>
      <c r="Q79" s="1">
        <f t="shared" si="247"/>
        <v>0</v>
      </c>
      <c r="R79" s="1">
        <f t="shared" si="248"/>
        <v>0</v>
      </c>
      <c r="S79" s="1">
        <f t="shared" si="249"/>
        <v>0</v>
      </c>
      <c r="T79" s="1">
        <f t="shared" si="250"/>
        <v>0</v>
      </c>
      <c r="U79" s="1">
        <f t="shared" si="251"/>
        <v>0</v>
      </c>
      <c r="V79" s="1">
        <f t="shared" si="252"/>
        <v>0</v>
      </c>
      <c r="W79" s="1">
        <f t="shared" si="253"/>
        <v>0</v>
      </c>
      <c r="X79" s="1">
        <f t="shared" si="254"/>
        <v>0</v>
      </c>
      <c r="Y79" s="1">
        <f t="shared" si="255"/>
        <v>0</v>
      </c>
      <c r="Z79" s="1">
        <f t="shared" si="256"/>
        <v>0</v>
      </c>
      <c r="AA79" s="1">
        <f t="shared" si="257"/>
        <v>0</v>
      </c>
      <c r="AB79" s="1">
        <f t="shared" si="258"/>
        <v>0</v>
      </c>
      <c r="AC79" s="1">
        <f t="shared" si="259"/>
        <v>0</v>
      </c>
      <c r="AD79" s="1">
        <f t="shared" si="260"/>
        <v>0</v>
      </c>
      <c r="AE79" s="1">
        <f t="shared" si="261"/>
        <v>0</v>
      </c>
      <c r="AF79" s="1">
        <f t="shared" si="262"/>
        <v>0</v>
      </c>
      <c r="AG79" s="1">
        <f t="shared" si="263"/>
        <v>0</v>
      </c>
      <c r="AH79" s="1">
        <f t="shared" si="264"/>
        <v>0</v>
      </c>
      <c r="AI79" s="1">
        <f t="shared" si="265"/>
        <v>0</v>
      </c>
      <c r="AJ79" s="1">
        <f t="shared" si="266"/>
        <v>0</v>
      </c>
      <c r="AK79" s="1">
        <f t="shared" si="267"/>
        <v>0</v>
      </c>
      <c r="AL79" s="1">
        <f t="shared" si="268"/>
        <v>0</v>
      </c>
      <c r="AM79" s="1">
        <f t="shared" si="269"/>
        <v>0</v>
      </c>
      <c r="AN79" s="1">
        <f t="shared" si="270"/>
        <v>0</v>
      </c>
      <c r="AO79" s="1">
        <f t="shared" si="271"/>
        <v>0</v>
      </c>
      <c r="AP79" s="1">
        <f t="shared" si="272"/>
        <v>0</v>
      </c>
      <c r="AQ79" s="1">
        <f t="shared" si="273"/>
        <v>0</v>
      </c>
      <c r="AR79" s="1">
        <f t="shared" si="274"/>
        <v>0</v>
      </c>
      <c r="AS79" s="1">
        <f t="shared" si="275"/>
        <v>0</v>
      </c>
      <c r="AT79" s="1">
        <f t="shared" si="276"/>
        <v>0</v>
      </c>
      <c r="AU79" s="1">
        <f t="shared" si="277"/>
        <v>0</v>
      </c>
      <c r="AV79" s="1">
        <f t="shared" si="278"/>
        <v>0</v>
      </c>
      <c r="AW79" s="1">
        <f t="shared" si="279"/>
        <v>0</v>
      </c>
      <c r="AX79" s="1">
        <f>LARGE($O$8:P79,1)</f>
        <v>0</v>
      </c>
      <c r="AY79" s="1">
        <f>LARGE($O$8:Q79,1)</f>
        <v>0</v>
      </c>
      <c r="AZ79" s="1">
        <f>LARGE($O$8:R79,1)</f>
        <v>0</v>
      </c>
      <c r="BA79" s="1">
        <f>LARGE($O$8:S79,1)</f>
        <v>0</v>
      </c>
      <c r="BB79" s="1">
        <f>LARGE($O$8:T79,1)</f>
        <v>0</v>
      </c>
      <c r="BC79" s="1">
        <f>LARGE($O$8:U79,1)</f>
        <v>0</v>
      </c>
      <c r="BD79" s="1">
        <f>LARGE($O$8:V79,1)</f>
        <v>0</v>
      </c>
      <c r="BE79" s="1">
        <f>LARGE($O$8:W79,1)</f>
        <v>0</v>
      </c>
      <c r="BF79" s="1">
        <f>LARGE($O$8:X79,1)</f>
        <v>0</v>
      </c>
      <c r="BG79" s="1">
        <f>LARGE($O$8:Y79,1)</f>
        <v>0</v>
      </c>
      <c r="BH79" s="1">
        <f>IFERROR(IF(BX79&gt;=1,(IF(EMP!AM77="YES",1,2)),0),0)</f>
        <v>0</v>
      </c>
      <c r="BI79" s="1">
        <f>IFERROR(IF(BX79&gt;=1,(IF(BH79=1,1,IF(BH79=2,VLOOKUP(EMP!AL77,EMP!$H$2:$K$4,4,0),0))),0),0)</f>
        <v>0</v>
      </c>
      <c r="BJ79" s="1">
        <f>IFERROR(IF(BX79&gt;=1,VLOOKUP(EMP!AL77,EMP!$H$1:$K$5,2,0),0),0)</f>
        <v>0</v>
      </c>
      <c r="BK79" s="1">
        <f>IFERROR(IF(BX79&gt;=1,VLOOKUP(EMP!AL77,EMP!$H$1:$K$5,3,0),0),0)</f>
        <v>0</v>
      </c>
      <c r="BX79" s="165">
        <f>EMP!O77</f>
        <v>0</v>
      </c>
      <c r="BY79" s="166">
        <f>EMP!P77</f>
        <v>0</v>
      </c>
      <c r="BZ79" s="165">
        <f>EMP!Q77</f>
        <v>0</v>
      </c>
      <c r="CA79" s="185">
        <f t="shared" si="280"/>
        <v>0</v>
      </c>
      <c r="CB79" s="185">
        <f t="shared" si="281"/>
        <v>0</v>
      </c>
      <c r="CC79" s="185">
        <f t="shared" si="282"/>
        <v>0</v>
      </c>
      <c r="CD79" s="185">
        <f t="shared" si="283"/>
        <v>0</v>
      </c>
      <c r="CE79" s="185">
        <f t="shared" si="284"/>
        <v>0</v>
      </c>
      <c r="CF79" s="185">
        <f t="shared" si="285"/>
        <v>0</v>
      </c>
      <c r="CG79" s="185">
        <f t="shared" si="286"/>
        <v>0</v>
      </c>
      <c r="CH79" s="185">
        <f t="shared" si="287"/>
        <v>0</v>
      </c>
      <c r="CI79" s="185">
        <f t="shared" si="288"/>
        <v>0</v>
      </c>
      <c r="CJ79" s="185">
        <f t="shared" si="289"/>
        <v>0</v>
      </c>
      <c r="CK79" s="185">
        <f t="shared" si="290"/>
        <v>0</v>
      </c>
      <c r="CL79" s="185">
        <f t="shared" si="291"/>
        <v>0</v>
      </c>
      <c r="CM79" s="193"/>
      <c r="CN79" s="193"/>
      <c r="CO79" s="193"/>
      <c r="CP79" s="193"/>
      <c r="CQ79" s="193"/>
      <c r="CR79" s="193"/>
      <c r="CS79" s="193"/>
      <c r="CT79" s="193"/>
      <c r="CU79" s="193"/>
      <c r="CV79" s="193"/>
      <c r="CW79" s="193"/>
      <c r="CX79" s="193"/>
      <c r="CY79" s="112">
        <f t="shared" si="292"/>
        <v>0</v>
      </c>
      <c r="CZ79" s="112">
        <f t="shared" si="293"/>
        <v>0</v>
      </c>
      <c r="DA79" s="112">
        <f t="shared" si="294"/>
        <v>0</v>
      </c>
      <c r="DB79" s="112">
        <f t="shared" si="295"/>
        <v>0</v>
      </c>
      <c r="DC79" s="112">
        <f t="shared" si="296"/>
        <v>0</v>
      </c>
      <c r="DD79" s="112">
        <f t="shared" si="297"/>
        <v>0</v>
      </c>
      <c r="DE79" s="112">
        <f t="shared" si="298"/>
        <v>0</v>
      </c>
      <c r="DF79" s="112">
        <f t="shared" si="299"/>
        <v>0</v>
      </c>
      <c r="DG79" s="112">
        <f t="shared" si="300"/>
        <v>0</v>
      </c>
      <c r="DH79" s="112">
        <f t="shared" si="301"/>
        <v>0</v>
      </c>
      <c r="DI79" s="112">
        <f t="shared" si="302"/>
        <v>0</v>
      </c>
      <c r="DJ79" s="112">
        <f t="shared" si="303"/>
        <v>0</v>
      </c>
      <c r="DK79" s="194"/>
      <c r="DL79" s="194"/>
      <c r="DM79" s="194"/>
      <c r="DN79" s="194"/>
      <c r="DO79" s="194"/>
      <c r="DP79" s="194"/>
      <c r="DQ79" s="194"/>
      <c r="DR79" s="194"/>
      <c r="DS79" s="194"/>
      <c r="DT79" s="194"/>
      <c r="DU79" s="194"/>
      <c r="DV79" s="194"/>
      <c r="DW79" s="112">
        <f t="shared" si="304"/>
        <v>0</v>
      </c>
      <c r="DX79" s="112">
        <f t="shared" si="305"/>
        <v>0</v>
      </c>
      <c r="DY79" s="112">
        <f t="shared" si="306"/>
        <v>0</v>
      </c>
      <c r="DZ79" s="112">
        <f t="shared" si="307"/>
        <v>0</v>
      </c>
      <c r="EA79" s="112">
        <f t="shared" si="308"/>
        <v>0</v>
      </c>
      <c r="EB79" s="112">
        <f t="shared" si="309"/>
        <v>0</v>
      </c>
      <c r="EC79" s="112">
        <f t="shared" si="310"/>
        <v>0</v>
      </c>
      <c r="ED79" s="112">
        <f t="shared" si="311"/>
        <v>0</v>
      </c>
      <c r="EE79" s="112">
        <f t="shared" si="312"/>
        <v>0</v>
      </c>
      <c r="EF79" s="112">
        <f t="shared" si="313"/>
        <v>0</v>
      </c>
      <c r="EG79" s="112">
        <f t="shared" si="314"/>
        <v>0</v>
      </c>
      <c r="EH79" s="112">
        <f t="shared" si="315"/>
        <v>0</v>
      </c>
      <c r="EI79" s="195"/>
      <c r="EJ79" s="195"/>
      <c r="EK79" s="195"/>
      <c r="EL79" s="195"/>
      <c r="EM79" s="195"/>
      <c r="EN79" s="195"/>
      <c r="EO79" s="195"/>
      <c r="EP79" s="195"/>
      <c r="EQ79" s="195"/>
      <c r="ER79" s="195"/>
      <c r="ES79" s="195"/>
      <c r="ET79" s="195"/>
      <c r="EU79" s="196"/>
      <c r="EV79" s="196">
        <f t="shared" si="316"/>
        <v>0</v>
      </c>
      <c r="EW79" s="196">
        <f t="shared" si="317"/>
        <v>0</v>
      </c>
      <c r="EX79" s="196">
        <f t="shared" si="318"/>
        <v>0</v>
      </c>
      <c r="EY79" s="196">
        <f t="shared" si="319"/>
        <v>0</v>
      </c>
      <c r="EZ79" s="196">
        <f t="shared" si="320"/>
        <v>0</v>
      </c>
      <c r="FA79" s="196">
        <f t="shared" si="321"/>
        <v>0</v>
      </c>
      <c r="FB79" s="196">
        <f t="shared" si="322"/>
        <v>0</v>
      </c>
      <c r="FC79" s="196">
        <f t="shared" si="323"/>
        <v>0</v>
      </c>
      <c r="FD79" s="196">
        <f t="shared" si="324"/>
        <v>0</v>
      </c>
      <c r="FE79" s="196">
        <f t="shared" si="325"/>
        <v>0</v>
      </c>
      <c r="FF79" s="196">
        <f t="shared" si="326"/>
        <v>0</v>
      </c>
      <c r="FG79" s="197"/>
      <c r="FH79" s="197">
        <f t="shared" si="327"/>
        <v>0</v>
      </c>
      <c r="FI79" s="197">
        <f t="shared" si="328"/>
        <v>0</v>
      </c>
      <c r="FJ79" s="197">
        <f t="shared" si="329"/>
        <v>0</v>
      </c>
      <c r="FK79" s="197">
        <f t="shared" si="330"/>
        <v>0</v>
      </c>
      <c r="FL79" s="197">
        <f t="shared" si="331"/>
        <v>0</v>
      </c>
      <c r="FM79" s="197">
        <f t="shared" si="332"/>
        <v>0</v>
      </c>
      <c r="FN79" s="197">
        <f t="shared" si="333"/>
        <v>0</v>
      </c>
      <c r="FO79" s="197">
        <f t="shared" si="334"/>
        <v>0</v>
      </c>
      <c r="FP79" s="197">
        <f t="shared" si="335"/>
        <v>0</v>
      </c>
      <c r="FQ79" s="197">
        <f t="shared" si="336"/>
        <v>0</v>
      </c>
      <c r="FR79" s="197">
        <f t="shared" si="337"/>
        <v>0</v>
      </c>
      <c r="FS79" s="195"/>
      <c r="FT79" s="195"/>
      <c r="FU79" s="198"/>
      <c r="FV79" s="198"/>
      <c r="FW79" s="199"/>
      <c r="FX79" s="199"/>
      <c r="FY79" s="196"/>
      <c r="FZ79" s="196"/>
      <c r="GA79" s="127">
        <f t="shared" si="338"/>
        <v>0</v>
      </c>
      <c r="GB79" s="127">
        <f t="shared" si="339"/>
        <v>0</v>
      </c>
      <c r="GC79" s="127">
        <f t="shared" si="340"/>
        <v>0</v>
      </c>
      <c r="GD79" s="127">
        <f t="shared" si="341"/>
        <v>0</v>
      </c>
      <c r="GE79" s="127">
        <f t="shared" si="342"/>
        <v>0</v>
      </c>
      <c r="GF79" s="127">
        <f t="shared" si="343"/>
        <v>0</v>
      </c>
      <c r="GG79" s="127">
        <f t="shared" si="344"/>
        <v>0</v>
      </c>
      <c r="GH79" s="127">
        <f t="shared" si="345"/>
        <v>0</v>
      </c>
      <c r="GI79" s="127">
        <f t="shared" si="346"/>
        <v>0</v>
      </c>
      <c r="GJ79" s="127">
        <f t="shared" si="347"/>
        <v>0</v>
      </c>
      <c r="GK79" s="127">
        <f t="shared" si="348"/>
        <v>0</v>
      </c>
      <c r="GL79" s="127">
        <f t="shared" si="349"/>
        <v>0</v>
      </c>
      <c r="GM79" s="127">
        <f t="shared" si="350"/>
        <v>0</v>
      </c>
      <c r="GN79" s="127">
        <f t="shared" si="351"/>
        <v>0</v>
      </c>
      <c r="GO79" s="127">
        <f t="shared" si="352"/>
        <v>0</v>
      </c>
      <c r="GP79" s="127">
        <f t="shared" si="353"/>
        <v>0</v>
      </c>
      <c r="GQ79" s="127">
        <f t="shared" si="354"/>
        <v>0</v>
      </c>
      <c r="GR79" s="127">
        <f t="shared" si="355"/>
        <v>0</v>
      </c>
      <c r="GS79" s="127">
        <f t="shared" si="356"/>
        <v>0</v>
      </c>
      <c r="GT79" s="127">
        <f t="shared" si="357"/>
        <v>0</v>
      </c>
      <c r="GU79" s="127">
        <f t="shared" si="358"/>
        <v>0</v>
      </c>
      <c r="GV79" s="127">
        <f t="shared" si="359"/>
        <v>0</v>
      </c>
      <c r="GW79" s="127">
        <f t="shared" si="360"/>
        <v>0</v>
      </c>
      <c r="GX79" s="127">
        <f t="shared" si="361"/>
        <v>0</v>
      </c>
      <c r="GY79" s="127">
        <f t="shared" si="362"/>
        <v>0</v>
      </c>
      <c r="GZ79" s="127">
        <f t="shared" si="363"/>
        <v>0</v>
      </c>
      <c r="HA79" s="127">
        <f t="shared" si="364"/>
        <v>0</v>
      </c>
      <c r="HB79" s="127">
        <f t="shared" si="365"/>
        <v>0</v>
      </c>
      <c r="HC79" s="127">
        <f t="shared" si="366"/>
        <v>0</v>
      </c>
      <c r="HD79" s="127">
        <f t="shared" si="367"/>
        <v>0</v>
      </c>
      <c r="HE79" s="127">
        <f t="shared" si="368"/>
        <v>0</v>
      </c>
      <c r="HF79" s="127">
        <f t="shared" si="369"/>
        <v>0</v>
      </c>
      <c r="HG79" s="127">
        <f t="shared" si="370"/>
        <v>0</v>
      </c>
      <c r="HH79" s="127">
        <f t="shared" si="371"/>
        <v>0</v>
      </c>
      <c r="HI79" s="127">
        <f t="shared" si="372"/>
        <v>0</v>
      </c>
      <c r="HJ79" s="127">
        <f t="shared" si="373"/>
        <v>0</v>
      </c>
      <c r="HK79" s="127">
        <f t="shared" si="374"/>
        <v>0</v>
      </c>
      <c r="HL79" s="127">
        <f t="shared" si="375"/>
        <v>0</v>
      </c>
      <c r="HM79" s="127">
        <f t="shared" si="376"/>
        <v>0</v>
      </c>
      <c r="HN79" s="127">
        <f t="shared" si="377"/>
        <v>0</v>
      </c>
      <c r="HO79" s="127">
        <f t="shared" si="378"/>
        <v>0</v>
      </c>
      <c r="HP79" s="127">
        <f t="shared" si="379"/>
        <v>0</v>
      </c>
      <c r="HQ79" s="127">
        <f t="shared" si="380"/>
        <v>0</v>
      </c>
      <c r="HR79" s="127">
        <f t="shared" si="381"/>
        <v>0</v>
      </c>
      <c r="HS79" s="127">
        <f t="shared" si="382"/>
        <v>0</v>
      </c>
      <c r="HT79" s="127">
        <f t="shared" si="383"/>
        <v>0</v>
      </c>
      <c r="HU79" s="127">
        <f t="shared" si="384"/>
        <v>0</v>
      </c>
      <c r="HV79" s="127">
        <f t="shared" si="385"/>
        <v>0</v>
      </c>
      <c r="HW79" s="127">
        <f t="shared" si="386"/>
        <v>0</v>
      </c>
      <c r="HX79" s="127">
        <f t="shared" si="387"/>
        <v>0</v>
      </c>
      <c r="HY79" s="127">
        <f t="shared" si="388"/>
        <v>0</v>
      </c>
      <c r="HZ79" s="127">
        <f t="shared" si="389"/>
        <v>0</v>
      </c>
      <c r="IA79" s="127">
        <f t="shared" si="390"/>
        <v>0</v>
      </c>
      <c r="IB79" s="127">
        <f t="shared" si="391"/>
        <v>0</v>
      </c>
      <c r="IC79" s="127">
        <f t="shared" si="392"/>
        <v>0</v>
      </c>
      <c r="ID79" s="127">
        <f t="shared" si="393"/>
        <v>0</v>
      </c>
      <c r="IE79" s="127">
        <f t="shared" si="394"/>
        <v>0</v>
      </c>
      <c r="IF79" s="127">
        <f t="shared" si="395"/>
        <v>0</v>
      </c>
      <c r="IG79" s="127">
        <f t="shared" si="396"/>
        <v>0</v>
      </c>
      <c r="IH79" s="127">
        <f t="shared" si="397"/>
        <v>0</v>
      </c>
      <c r="II79" s="127">
        <f t="shared" si="398"/>
        <v>0</v>
      </c>
      <c r="IJ79" s="127">
        <f t="shared" si="399"/>
        <v>0</v>
      </c>
      <c r="IK79" s="127">
        <f t="shared" si="400"/>
        <v>0</v>
      </c>
      <c r="IL79" s="127">
        <f t="shared" si="401"/>
        <v>0</v>
      </c>
      <c r="IM79" s="127">
        <f t="shared" si="402"/>
        <v>0</v>
      </c>
      <c r="IN79" s="127">
        <f t="shared" si="403"/>
        <v>0</v>
      </c>
      <c r="IO79" s="127">
        <f t="shared" si="404"/>
        <v>0</v>
      </c>
      <c r="IP79" s="127">
        <f t="shared" si="405"/>
        <v>0</v>
      </c>
      <c r="IQ79" s="127">
        <f t="shared" si="406"/>
        <v>0</v>
      </c>
      <c r="IR79" s="127">
        <f t="shared" si="407"/>
        <v>0</v>
      </c>
      <c r="IS79" s="127">
        <f t="shared" si="408"/>
        <v>0</v>
      </c>
      <c r="IT79" s="127">
        <f t="shared" si="409"/>
        <v>0</v>
      </c>
      <c r="IU79" s="127">
        <f t="shared" si="410"/>
        <v>0</v>
      </c>
      <c r="IV79" s="1">
        <f>IFERROR(IF($BX79&gt;=1,SUMIFS(ARR!K$8:K$607,ARR!$I$8:$I$607,$BZ79),0),0)</f>
        <v>0</v>
      </c>
      <c r="IW79" s="1">
        <f>IFERROR(IF($BX79&gt;=1,SUMIFS(ARR!L$8:L$607,ARR!$I$8:$I$607,$BZ79),0),0)</f>
        <v>0</v>
      </c>
      <c r="IX79" s="1">
        <f>IFERROR(IF($BX79&gt;=1,SUMIFS(ARR!M$8:M$607,ARR!$I$8:$I$607,$BZ79),0),0)</f>
        <v>0</v>
      </c>
      <c r="IY79" s="1">
        <f>IFERROR(IF($BX79&gt;=1,SUMIFS(ARR!N$8:N$607,ARR!$I$8:$I$607,$BZ79),0),0)</f>
        <v>0</v>
      </c>
      <c r="IZ79" s="1">
        <f t="shared" si="411"/>
        <v>0</v>
      </c>
    </row>
    <row r="80" spans="1:260" ht="18" customHeight="1" x14ac:dyDescent="0.25">
      <c r="A80" s="1">
        <f>IFERROR(IF(BX80&gt;=1,VLOOKUP(EMP!Y78,EMP!$B$2:$E$3,4,0),0),0)</f>
        <v>0</v>
      </c>
      <c r="B80" s="1">
        <f>IFERROR(IF(BX80&gt;=1,VLOOKUP(EMP!Z78,EMP!$D$2:$E$3,2,0),0),0)</f>
        <v>0</v>
      </c>
      <c r="C80" s="1">
        <f>IFERROR(IF(BX80&gt;=1,VLOOKUP(EMP!AC78,EMP!$B$6:$C$17,2,0),0),0)</f>
        <v>0</v>
      </c>
      <c r="D80" s="1">
        <f>IFERROR(IF(BX80&gt;=1,VLOOKUP(EMP!AA78,EMP!$E$6:$M$29,9,0),0),0)</f>
        <v>0</v>
      </c>
      <c r="E80" s="1">
        <f>IFERROR(IF(BX80&gt;=1,(IF(EMP!AE78&gt;=1,VLOOKUP(EMP!AF78,EMP!$B$6:$C$17,2,0),0)),0),0)</f>
        <v>0</v>
      </c>
      <c r="F80" s="1">
        <f>IFERROR(IF(BX80&gt;=1,(IF(EMP!AG78=EMP!$F$3,(IF(EMP!AH78&gt;=1,EMP!AH78,0)),0)),0),0)</f>
        <v>0</v>
      </c>
      <c r="G80" s="1">
        <f>IFERROR(IF(BX80&gt;=1,(IF(EMP!AI78=EMP!$F$3,VLOOKUP(EMP!AJ78,EMP!$B$6:$C$17,2,0),0)),0),0)</f>
        <v>0</v>
      </c>
      <c r="H80" s="1">
        <f>IFERROR(IF(BX80&gt;=1,(IF(EMP!AK78=EMP!$F$3,EMP!#REF!,0)),0),0)</f>
        <v>0</v>
      </c>
      <c r="I80" s="1">
        <f>IFERROR(IF(BX80&gt;=1,(IF(EMP!AM78="YES",1,2)),0),0)</f>
        <v>0</v>
      </c>
      <c r="J80" s="1">
        <f>IFERROR(IF(BX80&gt;=1,(IF(I80=1,31,IF(I80=2,(IF(D80&gt;=5,VLOOKUP(EMP!AL78,EMP!$H$1:$K$5,4,0),IF(D80&gt;=1,31,0))),0))),0),0)</f>
        <v>0</v>
      </c>
      <c r="K80" s="1">
        <f>EMP!AB78</f>
        <v>0</v>
      </c>
      <c r="L80" s="1">
        <f>EMP!AD78</f>
        <v>0</v>
      </c>
      <c r="M80" s="1">
        <f>EMP!AE78</f>
        <v>0</v>
      </c>
      <c r="N80" s="1">
        <f t="shared" si="244"/>
        <v>0</v>
      </c>
      <c r="O80" s="1">
        <f t="shared" si="245"/>
        <v>0</v>
      </c>
      <c r="P80" s="1">
        <f t="shared" si="246"/>
        <v>0</v>
      </c>
      <c r="Q80" s="1">
        <f t="shared" si="247"/>
        <v>0</v>
      </c>
      <c r="R80" s="1">
        <f t="shared" si="248"/>
        <v>0</v>
      </c>
      <c r="S80" s="1">
        <f t="shared" si="249"/>
        <v>0</v>
      </c>
      <c r="T80" s="1">
        <f t="shared" si="250"/>
        <v>0</v>
      </c>
      <c r="U80" s="1">
        <f t="shared" si="251"/>
        <v>0</v>
      </c>
      <c r="V80" s="1">
        <f t="shared" si="252"/>
        <v>0</v>
      </c>
      <c r="W80" s="1">
        <f t="shared" si="253"/>
        <v>0</v>
      </c>
      <c r="X80" s="1">
        <f t="shared" si="254"/>
        <v>0</v>
      </c>
      <c r="Y80" s="1">
        <f t="shared" si="255"/>
        <v>0</v>
      </c>
      <c r="Z80" s="1">
        <f t="shared" si="256"/>
        <v>0</v>
      </c>
      <c r="AA80" s="1">
        <f t="shared" si="257"/>
        <v>0</v>
      </c>
      <c r="AB80" s="1">
        <f t="shared" si="258"/>
        <v>0</v>
      </c>
      <c r="AC80" s="1">
        <f t="shared" si="259"/>
        <v>0</v>
      </c>
      <c r="AD80" s="1">
        <f t="shared" si="260"/>
        <v>0</v>
      </c>
      <c r="AE80" s="1">
        <f t="shared" si="261"/>
        <v>0</v>
      </c>
      <c r="AF80" s="1">
        <f t="shared" si="262"/>
        <v>0</v>
      </c>
      <c r="AG80" s="1">
        <f t="shared" si="263"/>
        <v>0</v>
      </c>
      <c r="AH80" s="1">
        <f t="shared" si="264"/>
        <v>0</v>
      </c>
      <c r="AI80" s="1">
        <f t="shared" si="265"/>
        <v>0</v>
      </c>
      <c r="AJ80" s="1">
        <f t="shared" si="266"/>
        <v>0</v>
      </c>
      <c r="AK80" s="1">
        <f t="shared" si="267"/>
        <v>0</v>
      </c>
      <c r="AL80" s="1">
        <f t="shared" si="268"/>
        <v>0</v>
      </c>
      <c r="AM80" s="1">
        <f t="shared" si="269"/>
        <v>0</v>
      </c>
      <c r="AN80" s="1">
        <f t="shared" si="270"/>
        <v>0</v>
      </c>
      <c r="AO80" s="1">
        <f t="shared" si="271"/>
        <v>0</v>
      </c>
      <c r="AP80" s="1">
        <f t="shared" si="272"/>
        <v>0</v>
      </c>
      <c r="AQ80" s="1">
        <f t="shared" si="273"/>
        <v>0</v>
      </c>
      <c r="AR80" s="1">
        <f t="shared" si="274"/>
        <v>0</v>
      </c>
      <c r="AS80" s="1">
        <f t="shared" si="275"/>
        <v>0</v>
      </c>
      <c r="AT80" s="1">
        <f t="shared" si="276"/>
        <v>0</v>
      </c>
      <c r="AU80" s="1">
        <f t="shared" si="277"/>
        <v>0</v>
      </c>
      <c r="AV80" s="1">
        <f t="shared" si="278"/>
        <v>0</v>
      </c>
      <c r="AW80" s="1">
        <f t="shared" si="279"/>
        <v>0</v>
      </c>
      <c r="AX80" s="1">
        <f>LARGE($O$8:P80,1)</f>
        <v>0</v>
      </c>
      <c r="AY80" s="1">
        <f>LARGE($O$8:Q80,1)</f>
        <v>0</v>
      </c>
      <c r="AZ80" s="1">
        <f>LARGE($O$8:R80,1)</f>
        <v>0</v>
      </c>
      <c r="BA80" s="1">
        <f>LARGE($O$8:S80,1)</f>
        <v>0</v>
      </c>
      <c r="BB80" s="1">
        <f>LARGE($O$8:T80,1)</f>
        <v>0</v>
      </c>
      <c r="BC80" s="1">
        <f>LARGE($O$8:U80,1)</f>
        <v>0</v>
      </c>
      <c r="BD80" s="1">
        <f>LARGE($O$8:V80,1)</f>
        <v>0</v>
      </c>
      <c r="BE80" s="1">
        <f>LARGE($O$8:W80,1)</f>
        <v>0</v>
      </c>
      <c r="BF80" s="1">
        <f>LARGE($O$8:X80,1)</f>
        <v>0</v>
      </c>
      <c r="BG80" s="1">
        <f>LARGE($O$8:Y80,1)</f>
        <v>0</v>
      </c>
      <c r="BH80" s="1">
        <f>IFERROR(IF(BX80&gt;=1,(IF(EMP!AM78="YES",1,2)),0),0)</f>
        <v>0</v>
      </c>
      <c r="BI80" s="1">
        <f>IFERROR(IF(BX80&gt;=1,(IF(BH80=1,1,IF(BH80=2,VLOOKUP(EMP!AL78,EMP!$H$2:$K$4,4,0),0))),0),0)</f>
        <v>0</v>
      </c>
      <c r="BJ80" s="1">
        <f>IFERROR(IF(BX80&gt;=1,VLOOKUP(EMP!AL78,EMP!$H$1:$K$5,2,0),0),0)</f>
        <v>0</v>
      </c>
      <c r="BK80" s="1">
        <f>IFERROR(IF(BX80&gt;=1,VLOOKUP(EMP!AL78,EMP!$H$1:$K$5,3,0),0),0)</f>
        <v>0</v>
      </c>
      <c r="BX80" s="165">
        <f>EMP!O78</f>
        <v>0</v>
      </c>
      <c r="BY80" s="166">
        <f>EMP!P78</f>
        <v>0</v>
      </c>
      <c r="BZ80" s="165">
        <f>EMP!Q78</f>
        <v>0</v>
      </c>
      <c r="CA80" s="185">
        <f t="shared" si="280"/>
        <v>0</v>
      </c>
      <c r="CB80" s="185">
        <f t="shared" si="281"/>
        <v>0</v>
      </c>
      <c r="CC80" s="185">
        <f t="shared" si="282"/>
        <v>0</v>
      </c>
      <c r="CD80" s="185">
        <f t="shared" si="283"/>
        <v>0</v>
      </c>
      <c r="CE80" s="185">
        <f t="shared" si="284"/>
        <v>0</v>
      </c>
      <c r="CF80" s="185">
        <f t="shared" si="285"/>
        <v>0</v>
      </c>
      <c r="CG80" s="185">
        <f t="shared" si="286"/>
        <v>0</v>
      </c>
      <c r="CH80" s="185">
        <f t="shared" si="287"/>
        <v>0</v>
      </c>
      <c r="CI80" s="185">
        <f t="shared" si="288"/>
        <v>0</v>
      </c>
      <c r="CJ80" s="185">
        <f t="shared" si="289"/>
        <v>0</v>
      </c>
      <c r="CK80" s="185">
        <f t="shared" si="290"/>
        <v>0</v>
      </c>
      <c r="CL80" s="185">
        <f t="shared" si="291"/>
        <v>0</v>
      </c>
      <c r="CM80" s="193"/>
      <c r="CN80" s="193"/>
      <c r="CO80" s="193"/>
      <c r="CP80" s="193"/>
      <c r="CQ80" s="193"/>
      <c r="CR80" s="193"/>
      <c r="CS80" s="193"/>
      <c r="CT80" s="193"/>
      <c r="CU80" s="193"/>
      <c r="CV80" s="193"/>
      <c r="CW80" s="193"/>
      <c r="CX80" s="193"/>
      <c r="CY80" s="112">
        <f t="shared" si="292"/>
        <v>0</v>
      </c>
      <c r="CZ80" s="112">
        <f t="shared" si="293"/>
        <v>0</v>
      </c>
      <c r="DA80" s="112">
        <f t="shared" si="294"/>
        <v>0</v>
      </c>
      <c r="DB80" s="112">
        <f t="shared" si="295"/>
        <v>0</v>
      </c>
      <c r="DC80" s="112">
        <f t="shared" si="296"/>
        <v>0</v>
      </c>
      <c r="DD80" s="112">
        <f t="shared" si="297"/>
        <v>0</v>
      </c>
      <c r="DE80" s="112">
        <f t="shared" si="298"/>
        <v>0</v>
      </c>
      <c r="DF80" s="112">
        <f t="shared" si="299"/>
        <v>0</v>
      </c>
      <c r="DG80" s="112">
        <f t="shared" si="300"/>
        <v>0</v>
      </c>
      <c r="DH80" s="112">
        <f t="shared" si="301"/>
        <v>0</v>
      </c>
      <c r="DI80" s="112">
        <f t="shared" si="302"/>
        <v>0</v>
      </c>
      <c r="DJ80" s="112">
        <f t="shared" si="303"/>
        <v>0</v>
      </c>
      <c r="DK80" s="194"/>
      <c r="DL80" s="194"/>
      <c r="DM80" s="194"/>
      <c r="DN80" s="194"/>
      <c r="DO80" s="194"/>
      <c r="DP80" s="194"/>
      <c r="DQ80" s="194"/>
      <c r="DR80" s="194"/>
      <c r="DS80" s="194"/>
      <c r="DT80" s="194"/>
      <c r="DU80" s="194"/>
      <c r="DV80" s="194"/>
      <c r="DW80" s="112">
        <f t="shared" si="304"/>
        <v>0</v>
      </c>
      <c r="DX80" s="112">
        <f t="shared" si="305"/>
        <v>0</v>
      </c>
      <c r="DY80" s="112">
        <f t="shared" si="306"/>
        <v>0</v>
      </c>
      <c r="DZ80" s="112">
        <f t="shared" si="307"/>
        <v>0</v>
      </c>
      <c r="EA80" s="112">
        <f t="shared" si="308"/>
        <v>0</v>
      </c>
      <c r="EB80" s="112">
        <f t="shared" si="309"/>
        <v>0</v>
      </c>
      <c r="EC80" s="112">
        <f t="shared" si="310"/>
        <v>0</v>
      </c>
      <c r="ED80" s="112">
        <f t="shared" si="311"/>
        <v>0</v>
      </c>
      <c r="EE80" s="112">
        <f t="shared" si="312"/>
        <v>0</v>
      </c>
      <c r="EF80" s="112">
        <f t="shared" si="313"/>
        <v>0</v>
      </c>
      <c r="EG80" s="112">
        <f t="shared" si="314"/>
        <v>0</v>
      </c>
      <c r="EH80" s="112">
        <f t="shared" si="315"/>
        <v>0</v>
      </c>
      <c r="EI80" s="195"/>
      <c r="EJ80" s="195"/>
      <c r="EK80" s="195"/>
      <c r="EL80" s="195"/>
      <c r="EM80" s="195"/>
      <c r="EN80" s="195"/>
      <c r="EO80" s="195"/>
      <c r="EP80" s="195"/>
      <c r="EQ80" s="195"/>
      <c r="ER80" s="195"/>
      <c r="ES80" s="195"/>
      <c r="ET80" s="195"/>
      <c r="EU80" s="196"/>
      <c r="EV80" s="196">
        <f t="shared" si="316"/>
        <v>0</v>
      </c>
      <c r="EW80" s="196">
        <f t="shared" si="317"/>
        <v>0</v>
      </c>
      <c r="EX80" s="196">
        <f t="shared" si="318"/>
        <v>0</v>
      </c>
      <c r="EY80" s="196">
        <f t="shared" si="319"/>
        <v>0</v>
      </c>
      <c r="EZ80" s="196">
        <f t="shared" si="320"/>
        <v>0</v>
      </c>
      <c r="FA80" s="196">
        <f t="shared" si="321"/>
        <v>0</v>
      </c>
      <c r="FB80" s="196">
        <f t="shared" si="322"/>
        <v>0</v>
      </c>
      <c r="FC80" s="196">
        <f t="shared" si="323"/>
        <v>0</v>
      </c>
      <c r="FD80" s="196">
        <f t="shared" si="324"/>
        <v>0</v>
      </c>
      <c r="FE80" s="196">
        <f t="shared" si="325"/>
        <v>0</v>
      </c>
      <c r="FF80" s="196">
        <f t="shared" si="326"/>
        <v>0</v>
      </c>
      <c r="FG80" s="197"/>
      <c r="FH80" s="197">
        <f t="shared" si="327"/>
        <v>0</v>
      </c>
      <c r="FI80" s="197">
        <f t="shared" si="328"/>
        <v>0</v>
      </c>
      <c r="FJ80" s="197">
        <f t="shared" si="329"/>
        <v>0</v>
      </c>
      <c r="FK80" s="197">
        <f t="shared" si="330"/>
        <v>0</v>
      </c>
      <c r="FL80" s="197">
        <f t="shared" si="331"/>
        <v>0</v>
      </c>
      <c r="FM80" s="197">
        <f t="shared" si="332"/>
        <v>0</v>
      </c>
      <c r="FN80" s="197">
        <f t="shared" si="333"/>
        <v>0</v>
      </c>
      <c r="FO80" s="197">
        <f t="shared" si="334"/>
        <v>0</v>
      </c>
      <c r="FP80" s="197">
        <f t="shared" si="335"/>
        <v>0</v>
      </c>
      <c r="FQ80" s="197">
        <f t="shared" si="336"/>
        <v>0</v>
      </c>
      <c r="FR80" s="197">
        <f t="shared" si="337"/>
        <v>0</v>
      </c>
      <c r="FS80" s="195"/>
      <c r="FT80" s="195"/>
      <c r="FU80" s="198"/>
      <c r="FV80" s="198"/>
      <c r="FW80" s="199"/>
      <c r="FX80" s="199"/>
      <c r="FY80" s="196"/>
      <c r="FZ80" s="196"/>
      <c r="GA80" s="127">
        <f t="shared" si="338"/>
        <v>0</v>
      </c>
      <c r="GB80" s="127">
        <f t="shared" si="339"/>
        <v>0</v>
      </c>
      <c r="GC80" s="127">
        <f t="shared" si="340"/>
        <v>0</v>
      </c>
      <c r="GD80" s="127">
        <f t="shared" si="341"/>
        <v>0</v>
      </c>
      <c r="GE80" s="127">
        <f t="shared" si="342"/>
        <v>0</v>
      </c>
      <c r="GF80" s="127">
        <f t="shared" si="343"/>
        <v>0</v>
      </c>
      <c r="GG80" s="127">
        <f t="shared" si="344"/>
        <v>0</v>
      </c>
      <c r="GH80" s="127">
        <f t="shared" si="345"/>
        <v>0</v>
      </c>
      <c r="GI80" s="127">
        <f t="shared" si="346"/>
        <v>0</v>
      </c>
      <c r="GJ80" s="127">
        <f t="shared" si="347"/>
        <v>0</v>
      </c>
      <c r="GK80" s="127">
        <f t="shared" si="348"/>
        <v>0</v>
      </c>
      <c r="GL80" s="127">
        <f t="shared" si="349"/>
        <v>0</v>
      </c>
      <c r="GM80" s="127">
        <f t="shared" si="350"/>
        <v>0</v>
      </c>
      <c r="GN80" s="127">
        <f t="shared" si="351"/>
        <v>0</v>
      </c>
      <c r="GO80" s="127">
        <f t="shared" si="352"/>
        <v>0</v>
      </c>
      <c r="GP80" s="127">
        <f t="shared" si="353"/>
        <v>0</v>
      </c>
      <c r="GQ80" s="127">
        <f t="shared" si="354"/>
        <v>0</v>
      </c>
      <c r="GR80" s="127">
        <f t="shared" si="355"/>
        <v>0</v>
      </c>
      <c r="GS80" s="127">
        <f t="shared" si="356"/>
        <v>0</v>
      </c>
      <c r="GT80" s="127">
        <f t="shared" si="357"/>
        <v>0</v>
      </c>
      <c r="GU80" s="127">
        <f t="shared" si="358"/>
        <v>0</v>
      </c>
      <c r="GV80" s="127">
        <f t="shared" si="359"/>
        <v>0</v>
      </c>
      <c r="GW80" s="127">
        <f t="shared" si="360"/>
        <v>0</v>
      </c>
      <c r="GX80" s="127">
        <f t="shared" si="361"/>
        <v>0</v>
      </c>
      <c r="GY80" s="127">
        <f t="shared" si="362"/>
        <v>0</v>
      </c>
      <c r="GZ80" s="127">
        <f t="shared" si="363"/>
        <v>0</v>
      </c>
      <c r="HA80" s="127">
        <f t="shared" si="364"/>
        <v>0</v>
      </c>
      <c r="HB80" s="127">
        <f t="shared" si="365"/>
        <v>0</v>
      </c>
      <c r="HC80" s="127">
        <f t="shared" si="366"/>
        <v>0</v>
      </c>
      <c r="HD80" s="127">
        <f t="shared" si="367"/>
        <v>0</v>
      </c>
      <c r="HE80" s="127">
        <f t="shared" si="368"/>
        <v>0</v>
      </c>
      <c r="HF80" s="127">
        <f t="shared" si="369"/>
        <v>0</v>
      </c>
      <c r="HG80" s="127">
        <f t="shared" si="370"/>
        <v>0</v>
      </c>
      <c r="HH80" s="127">
        <f t="shared" si="371"/>
        <v>0</v>
      </c>
      <c r="HI80" s="127">
        <f t="shared" si="372"/>
        <v>0</v>
      </c>
      <c r="HJ80" s="127">
        <f t="shared" si="373"/>
        <v>0</v>
      </c>
      <c r="HK80" s="127">
        <f t="shared" si="374"/>
        <v>0</v>
      </c>
      <c r="HL80" s="127">
        <f t="shared" si="375"/>
        <v>0</v>
      </c>
      <c r="HM80" s="127">
        <f t="shared" si="376"/>
        <v>0</v>
      </c>
      <c r="HN80" s="127">
        <f t="shared" si="377"/>
        <v>0</v>
      </c>
      <c r="HO80" s="127">
        <f t="shared" si="378"/>
        <v>0</v>
      </c>
      <c r="HP80" s="127">
        <f t="shared" si="379"/>
        <v>0</v>
      </c>
      <c r="HQ80" s="127">
        <f t="shared" si="380"/>
        <v>0</v>
      </c>
      <c r="HR80" s="127">
        <f t="shared" si="381"/>
        <v>0</v>
      </c>
      <c r="HS80" s="127">
        <f t="shared" si="382"/>
        <v>0</v>
      </c>
      <c r="HT80" s="127">
        <f t="shared" si="383"/>
        <v>0</v>
      </c>
      <c r="HU80" s="127">
        <f t="shared" si="384"/>
        <v>0</v>
      </c>
      <c r="HV80" s="127">
        <f t="shared" si="385"/>
        <v>0</v>
      </c>
      <c r="HW80" s="127">
        <f t="shared" si="386"/>
        <v>0</v>
      </c>
      <c r="HX80" s="127">
        <f t="shared" si="387"/>
        <v>0</v>
      </c>
      <c r="HY80" s="127">
        <f t="shared" si="388"/>
        <v>0</v>
      </c>
      <c r="HZ80" s="127">
        <f t="shared" si="389"/>
        <v>0</v>
      </c>
      <c r="IA80" s="127">
        <f t="shared" si="390"/>
        <v>0</v>
      </c>
      <c r="IB80" s="127">
        <f t="shared" si="391"/>
        <v>0</v>
      </c>
      <c r="IC80" s="127">
        <f t="shared" si="392"/>
        <v>0</v>
      </c>
      <c r="ID80" s="127">
        <f t="shared" si="393"/>
        <v>0</v>
      </c>
      <c r="IE80" s="127">
        <f t="shared" si="394"/>
        <v>0</v>
      </c>
      <c r="IF80" s="127">
        <f t="shared" si="395"/>
        <v>0</v>
      </c>
      <c r="IG80" s="127">
        <f t="shared" si="396"/>
        <v>0</v>
      </c>
      <c r="IH80" s="127">
        <f t="shared" si="397"/>
        <v>0</v>
      </c>
      <c r="II80" s="127">
        <f t="shared" si="398"/>
        <v>0</v>
      </c>
      <c r="IJ80" s="127">
        <f t="shared" si="399"/>
        <v>0</v>
      </c>
      <c r="IK80" s="127">
        <f t="shared" si="400"/>
        <v>0</v>
      </c>
      <c r="IL80" s="127">
        <f t="shared" si="401"/>
        <v>0</v>
      </c>
      <c r="IM80" s="127">
        <f t="shared" si="402"/>
        <v>0</v>
      </c>
      <c r="IN80" s="127">
        <f t="shared" si="403"/>
        <v>0</v>
      </c>
      <c r="IO80" s="127">
        <f t="shared" si="404"/>
        <v>0</v>
      </c>
      <c r="IP80" s="127">
        <f t="shared" si="405"/>
        <v>0</v>
      </c>
      <c r="IQ80" s="127">
        <f t="shared" si="406"/>
        <v>0</v>
      </c>
      <c r="IR80" s="127">
        <f t="shared" si="407"/>
        <v>0</v>
      </c>
      <c r="IS80" s="127">
        <f t="shared" si="408"/>
        <v>0</v>
      </c>
      <c r="IT80" s="127">
        <f t="shared" si="409"/>
        <v>0</v>
      </c>
      <c r="IU80" s="127">
        <f t="shared" si="410"/>
        <v>0</v>
      </c>
      <c r="IV80" s="1">
        <f>IFERROR(IF($BX80&gt;=1,SUMIFS(ARR!K$8:K$607,ARR!$I$8:$I$607,$BZ80),0),0)</f>
        <v>0</v>
      </c>
      <c r="IW80" s="1">
        <f>IFERROR(IF($BX80&gt;=1,SUMIFS(ARR!L$8:L$607,ARR!$I$8:$I$607,$BZ80),0),0)</f>
        <v>0</v>
      </c>
      <c r="IX80" s="1">
        <f>IFERROR(IF($BX80&gt;=1,SUMIFS(ARR!M$8:M$607,ARR!$I$8:$I$607,$BZ80),0),0)</f>
        <v>0</v>
      </c>
      <c r="IY80" s="1">
        <f>IFERROR(IF($BX80&gt;=1,SUMIFS(ARR!N$8:N$607,ARR!$I$8:$I$607,$BZ80),0),0)</f>
        <v>0</v>
      </c>
      <c r="IZ80" s="1">
        <f t="shared" si="411"/>
        <v>0</v>
      </c>
    </row>
    <row r="81" spans="1:260" ht="18" customHeight="1" x14ac:dyDescent="0.25">
      <c r="A81" s="1">
        <f>IFERROR(IF(BX81&gt;=1,VLOOKUP(EMP!Y79,EMP!$B$2:$E$3,4,0),0),0)</f>
        <v>0</v>
      </c>
      <c r="B81" s="1">
        <f>IFERROR(IF(BX81&gt;=1,VLOOKUP(EMP!Z79,EMP!$D$2:$E$3,2,0),0),0)</f>
        <v>0</v>
      </c>
      <c r="C81" s="1">
        <f>IFERROR(IF(BX81&gt;=1,VLOOKUP(EMP!AC79,EMP!$B$6:$C$17,2,0),0),0)</f>
        <v>0</v>
      </c>
      <c r="D81" s="1">
        <f>IFERROR(IF(BX81&gt;=1,VLOOKUP(EMP!AA79,EMP!$E$6:$M$29,9,0),0),0)</f>
        <v>0</v>
      </c>
      <c r="E81" s="1">
        <f>IFERROR(IF(BX81&gt;=1,(IF(EMP!AE79&gt;=1,VLOOKUP(EMP!AF79,EMP!$B$6:$C$17,2,0),0)),0),0)</f>
        <v>0</v>
      </c>
      <c r="F81" s="1">
        <f>IFERROR(IF(BX81&gt;=1,(IF(EMP!AG79=EMP!$F$3,(IF(EMP!AH79&gt;=1,EMP!AH79,0)),0)),0),0)</f>
        <v>0</v>
      </c>
      <c r="G81" s="1">
        <f>IFERROR(IF(BX81&gt;=1,(IF(EMP!AI79=EMP!$F$3,VLOOKUP(EMP!AJ79,EMP!$B$6:$C$17,2,0),0)),0),0)</f>
        <v>0</v>
      </c>
      <c r="H81" s="1">
        <f>IFERROR(IF(BX81&gt;=1,(IF(EMP!AK79=EMP!$F$3,EMP!#REF!,0)),0),0)</f>
        <v>0</v>
      </c>
      <c r="I81" s="1">
        <f>IFERROR(IF(BX81&gt;=1,(IF(EMP!AM79="YES",1,2)),0),0)</f>
        <v>0</v>
      </c>
      <c r="J81" s="1">
        <f>IFERROR(IF(BX81&gt;=1,(IF(I81=1,31,IF(I81=2,(IF(D81&gt;=5,VLOOKUP(EMP!AL79,EMP!$H$1:$K$5,4,0),IF(D81&gt;=1,31,0))),0))),0),0)</f>
        <v>0</v>
      </c>
      <c r="K81" s="1">
        <f>EMP!AB79</f>
        <v>0</v>
      </c>
      <c r="L81" s="1">
        <f>EMP!AD79</f>
        <v>0</v>
      </c>
      <c r="M81" s="1">
        <f>EMP!AE79</f>
        <v>0</v>
      </c>
      <c r="N81" s="1">
        <f t="shared" si="244"/>
        <v>0</v>
      </c>
      <c r="O81" s="1">
        <f t="shared" si="245"/>
        <v>0</v>
      </c>
      <c r="P81" s="1">
        <f t="shared" si="246"/>
        <v>0</v>
      </c>
      <c r="Q81" s="1">
        <f t="shared" si="247"/>
        <v>0</v>
      </c>
      <c r="R81" s="1">
        <f t="shared" si="248"/>
        <v>0</v>
      </c>
      <c r="S81" s="1">
        <f t="shared" si="249"/>
        <v>0</v>
      </c>
      <c r="T81" s="1">
        <f t="shared" si="250"/>
        <v>0</v>
      </c>
      <c r="U81" s="1">
        <f t="shared" si="251"/>
        <v>0</v>
      </c>
      <c r="V81" s="1">
        <f t="shared" si="252"/>
        <v>0</v>
      </c>
      <c r="W81" s="1">
        <f t="shared" si="253"/>
        <v>0</v>
      </c>
      <c r="X81" s="1">
        <f t="shared" si="254"/>
        <v>0</v>
      </c>
      <c r="Y81" s="1">
        <f t="shared" si="255"/>
        <v>0</v>
      </c>
      <c r="Z81" s="1">
        <f t="shared" si="256"/>
        <v>0</v>
      </c>
      <c r="AA81" s="1">
        <f t="shared" si="257"/>
        <v>0</v>
      </c>
      <c r="AB81" s="1">
        <f t="shared" si="258"/>
        <v>0</v>
      </c>
      <c r="AC81" s="1">
        <f t="shared" si="259"/>
        <v>0</v>
      </c>
      <c r="AD81" s="1">
        <f t="shared" si="260"/>
        <v>0</v>
      </c>
      <c r="AE81" s="1">
        <f t="shared" si="261"/>
        <v>0</v>
      </c>
      <c r="AF81" s="1">
        <f t="shared" si="262"/>
        <v>0</v>
      </c>
      <c r="AG81" s="1">
        <f t="shared" si="263"/>
        <v>0</v>
      </c>
      <c r="AH81" s="1">
        <f t="shared" si="264"/>
        <v>0</v>
      </c>
      <c r="AI81" s="1">
        <f t="shared" si="265"/>
        <v>0</v>
      </c>
      <c r="AJ81" s="1">
        <f t="shared" si="266"/>
        <v>0</v>
      </c>
      <c r="AK81" s="1">
        <f t="shared" si="267"/>
        <v>0</v>
      </c>
      <c r="AL81" s="1">
        <f t="shared" si="268"/>
        <v>0</v>
      </c>
      <c r="AM81" s="1">
        <f t="shared" si="269"/>
        <v>0</v>
      </c>
      <c r="AN81" s="1">
        <f t="shared" si="270"/>
        <v>0</v>
      </c>
      <c r="AO81" s="1">
        <f t="shared" si="271"/>
        <v>0</v>
      </c>
      <c r="AP81" s="1">
        <f t="shared" si="272"/>
        <v>0</v>
      </c>
      <c r="AQ81" s="1">
        <f t="shared" si="273"/>
        <v>0</v>
      </c>
      <c r="AR81" s="1">
        <f t="shared" si="274"/>
        <v>0</v>
      </c>
      <c r="AS81" s="1">
        <f t="shared" si="275"/>
        <v>0</v>
      </c>
      <c r="AT81" s="1">
        <f t="shared" si="276"/>
        <v>0</v>
      </c>
      <c r="AU81" s="1">
        <f t="shared" si="277"/>
        <v>0</v>
      </c>
      <c r="AV81" s="1">
        <f t="shared" si="278"/>
        <v>0</v>
      </c>
      <c r="AW81" s="1">
        <f t="shared" si="279"/>
        <v>0</v>
      </c>
      <c r="AX81" s="1">
        <f>LARGE($O$8:P81,1)</f>
        <v>0</v>
      </c>
      <c r="AY81" s="1">
        <f>LARGE($O$8:Q81,1)</f>
        <v>0</v>
      </c>
      <c r="AZ81" s="1">
        <f>LARGE($O$8:R81,1)</f>
        <v>0</v>
      </c>
      <c r="BA81" s="1">
        <f>LARGE($O$8:S81,1)</f>
        <v>0</v>
      </c>
      <c r="BB81" s="1">
        <f>LARGE($O$8:T81,1)</f>
        <v>0</v>
      </c>
      <c r="BC81" s="1">
        <f>LARGE($O$8:U81,1)</f>
        <v>0</v>
      </c>
      <c r="BD81" s="1">
        <f>LARGE($O$8:V81,1)</f>
        <v>0</v>
      </c>
      <c r="BE81" s="1">
        <f>LARGE($O$8:W81,1)</f>
        <v>0</v>
      </c>
      <c r="BF81" s="1">
        <f>LARGE($O$8:X81,1)</f>
        <v>0</v>
      </c>
      <c r="BG81" s="1">
        <f>LARGE($O$8:Y81,1)</f>
        <v>0</v>
      </c>
      <c r="BH81" s="1">
        <f>IFERROR(IF(BX81&gt;=1,(IF(EMP!AM79="YES",1,2)),0),0)</f>
        <v>0</v>
      </c>
      <c r="BI81" s="1">
        <f>IFERROR(IF(BX81&gt;=1,(IF(BH81=1,1,IF(BH81=2,VLOOKUP(EMP!AL79,EMP!$H$2:$K$4,4,0),0))),0),0)</f>
        <v>0</v>
      </c>
      <c r="BJ81" s="1">
        <f>IFERROR(IF(BX81&gt;=1,VLOOKUP(EMP!AL79,EMP!$H$1:$K$5,2,0),0),0)</f>
        <v>0</v>
      </c>
      <c r="BK81" s="1">
        <f>IFERROR(IF(BX81&gt;=1,VLOOKUP(EMP!AL79,EMP!$H$1:$K$5,3,0),0),0)</f>
        <v>0</v>
      </c>
      <c r="BX81" s="165">
        <f>EMP!O79</f>
        <v>0</v>
      </c>
      <c r="BY81" s="166">
        <f>EMP!P79</f>
        <v>0</v>
      </c>
      <c r="BZ81" s="165">
        <f>EMP!Q79</f>
        <v>0</v>
      </c>
      <c r="CA81" s="185">
        <f t="shared" si="280"/>
        <v>0</v>
      </c>
      <c r="CB81" s="185">
        <f t="shared" si="281"/>
        <v>0</v>
      </c>
      <c r="CC81" s="185">
        <f t="shared" si="282"/>
        <v>0</v>
      </c>
      <c r="CD81" s="185">
        <f t="shared" si="283"/>
        <v>0</v>
      </c>
      <c r="CE81" s="185">
        <f t="shared" si="284"/>
        <v>0</v>
      </c>
      <c r="CF81" s="185">
        <f t="shared" si="285"/>
        <v>0</v>
      </c>
      <c r="CG81" s="185">
        <f t="shared" si="286"/>
        <v>0</v>
      </c>
      <c r="CH81" s="185">
        <f t="shared" si="287"/>
        <v>0</v>
      </c>
      <c r="CI81" s="185">
        <f t="shared" si="288"/>
        <v>0</v>
      </c>
      <c r="CJ81" s="185">
        <f t="shared" si="289"/>
        <v>0</v>
      </c>
      <c r="CK81" s="185">
        <f t="shared" si="290"/>
        <v>0</v>
      </c>
      <c r="CL81" s="185">
        <f t="shared" si="291"/>
        <v>0</v>
      </c>
      <c r="CM81" s="193"/>
      <c r="CN81" s="193"/>
      <c r="CO81" s="193"/>
      <c r="CP81" s="193"/>
      <c r="CQ81" s="193"/>
      <c r="CR81" s="193"/>
      <c r="CS81" s="193"/>
      <c r="CT81" s="193"/>
      <c r="CU81" s="193"/>
      <c r="CV81" s="193"/>
      <c r="CW81" s="193"/>
      <c r="CX81" s="193"/>
      <c r="CY81" s="112">
        <f t="shared" si="292"/>
        <v>0</v>
      </c>
      <c r="CZ81" s="112">
        <f t="shared" si="293"/>
        <v>0</v>
      </c>
      <c r="DA81" s="112">
        <f t="shared" si="294"/>
        <v>0</v>
      </c>
      <c r="DB81" s="112">
        <f t="shared" si="295"/>
        <v>0</v>
      </c>
      <c r="DC81" s="112">
        <f t="shared" si="296"/>
        <v>0</v>
      </c>
      <c r="DD81" s="112">
        <f t="shared" si="297"/>
        <v>0</v>
      </c>
      <c r="DE81" s="112">
        <f t="shared" si="298"/>
        <v>0</v>
      </c>
      <c r="DF81" s="112">
        <f t="shared" si="299"/>
        <v>0</v>
      </c>
      <c r="DG81" s="112">
        <f t="shared" si="300"/>
        <v>0</v>
      </c>
      <c r="DH81" s="112">
        <f t="shared" si="301"/>
        <v>0</v>
      </c>
      <c r="DI81" s="112">
        <f t="shared" si="302"/>
        <v>0</v>
      </c>
      <c r="DJ81" s="112">
        <f t="shared" si="303"/>
        <v>0</v>
      </c>
      <c r="DK81" s="194"/>
      <c r="DL81" s="194"/>
      <c r="DM81" s="194"/>
      <c r="DN81" s="194"/>
      <c r="DO81" s="194"/>
      <c r="DP81" s="194"/>
      <c r="DQ81" s="194"/>
      <c r="DR81" s="194"/>
      <c r="DS81" s="194"/>
      <c r="DT81" s="194"/>
      <c r="DU81" s="194"/>
      <c r="DV81" s="194"/>
      <c r="DW81" s="112">
        <f t="shared" si="304"/>
        <v>0</v>
      </c>
      <c r="DX81" s="112">
        <f t="shared" si="305"/>
        <v>0</v>
      </c>
      <c r="DY81" s="112">
        <f t="shared" si="306"/>
        <v>0</v>
      </c>
      <c r="DZ81" s="112">
        <f t="shared" si="307"/>
        <v>0</v>
      </c>
      <c r="EA81" s="112">
        <f t="shared" si="308"/>
        <v>0</v>
      </c>
      <c r="EB81" s="112">
        <f t="shared" si="309"/>
        <v>0</v>
      </c>
      <c r="EC81" s="112">
        <f t="shared" si="310"/>
        <v>0</v>
      </c>
      <c r="ED81" s="112">
        <f t="shared" si="311"/>
        <v>0</v>
      </c>
      <c r="EE81" s="112">
        <f t="shared" si="312"/>
        <v>0</v>
      </c>
      <c r="EF81" s="112">
        <f t="shared" si="313"/>
        <v>0</v>
      </c>
      <c r="EG81" s="112">
        <f t="shared" si="314"/>
        <v>0</v>
      </c>
      <c r="EH81" s="112">
        <f t="shared" si="315"/>
        <v>0</v>
      </c>
      <c r="EI81" s="195"/>
      <c r="EJ81" s="195"/>
      <c r="EK81" s="195"/>
      <c r="EL81" s="195"/>
      <c r="EM81" s="195"/>
      <c r="EN81" s="195"/>
      <c r="EO81" s="195"/>
      <c r="EP81" s="195"/>
      <c r="EQ81" s="195"/>
      <c r="ER81" s="195"/>
      <c r="ES81" s="195"/>
      <c r="ET81" s="195"/>
      <c r="EU81" s="196"/>
      <c r="EV81" s="196">
        <f t="shared" si="316"/>
        <v>0</v>
      </c>
      <c r="EW81" s="196">
        <f t="shared" si="317"/>
        <v>0</v>
      </c>
      <c r="EX81" s="196">
        <f t="shared" si="318"/>
        <v>0</v>
      </c>
      <c r="EY81" s="196">
        <f t="shared" si="319"/>
        <v>0</v>
      </c>
      <c r="EZ81" s="196">
        <f t="shared" si="320"/>
        <v>0</v>
      </c>
      <c r="FA81" s="196">
        <f t="shared" si="321"/>
        <v>0</v>
      </c>
      <c r="FB81" s="196">
        <f t="shared" si="322"/>
        <v>0</v>
      </c>
      <c r="FC81" s="196">
        <f t="shared" si="323"/>
        <v>0</v>
      </c>
      <c r="FD81" s="196">
        <f t="shared" si="324"/>
        <v>0</v>
      </c>
      <c r="FE81" s="196">
        <f t="shared" si="325"/>
        <v>0</v>
      </c>
      <c r="FF81" s="196">
        <f t="shared" si="326"/>
        <v>0</v>
      </c>
      <c r="FG81" s="197"/>
      <c r="FH81" s="197">
        <f t="shared" si="327"/>
        <v>0</v>
      </c>
      <c r="FI81" s="197">
        <f t="shared" si="328"/>
        <v>0</v>
      </c>
      <c r="FJ81" s="197">
        <f t="shared" si="329"/>
        <v>0</v>
      </c>
      <c r="FK81" s="197">
        <f t="shared" si="330"/>
        <v>0</v>
      </c>
      <c r="FL81" s="197">
        <f t="shared" si="331"/>
        <v>0</v>
      </c>
      <c r="FM81" s="197">
        <f t="shared" si="332"/>
        <v>0</v>
      </c>
      <c r="FN81" s="197">
        <f t="shared" si="333"/>
        <v>0</v>
      </c>
      <c r="FO81" s="197">
        <f t="shared" si="334"/>
        <v>0</v>
      </c>
      <c r="FP81" s="197">
        <f t="shared" si="335"/>
        <v>0</v>
      </c>
      <c r="FQ81" s="197">
        <f t="shared" si="336"/>
        <v>0</v>
      </c>
      <c r="FR81" s="197">
        <f t="shared" si="337"/>
        <v>0</v>
      </c>
      <c r="FS81" s="195"/>
      <c r="FT81" s="195"/>
      <c r="FU81" s="198"/>
      <c r="FV81" s="198"/>
      <c r="FW81" s="199"/>
      <c r="FX81" s="199"/>
      <c r="FY81" s="196"/>
      <c r="FZ81" s="196"/>
      <c r="GA81" s="127">
        <f t="shared" si="338"/>
        <v>0</v>
      </c>
      <c r="GB81" s="127">
        <f t="shared" si="339"/>
        <v>0</v>
      </c>
      <c r="GC81" s="127">
        <f t="shared" si="340"/>
        <v>0</v>
      </c>
      <c r="GD81" s="127">
        <f t="shared" si="341"/>
        <v>0</v>
      </c>
      <c r="GE81" s="127">
        <f t="shared" si="342"/>
        <v>0</v>
      </c>
      <c r="GF81" s="127">
        <f t="shared" si="343"/>
        <v>0</v>
      </c>
      <c r="GG81" s="127">
        <f t="shared" si="344"/>
        <v>0</v>
      </c>
      <c r="GH81" s="127">
        <f t="shared" si="345"/>
        <v>0</v>
      </c>
      <c r="GI81" s="127">
        <f t="shared" si="346"/>
        <v>0</v>
      </c>
      <c r="GJ81" s="127">
        <f t="shared" si="347"/>
        <v>0</v>
      </c>
      <c r="GK81" s="127">
        <f t="shared" si="348"/>
        <v>0</v>
      </c>
      <c r="GL81" s="127">
        <f t="shared" si="349"/>
        <v>0</v>
      </c>
      <c r="GM81" s="127">
        <f t="shared" si="350"/>
        <v>0</v>
      </c>
      <c r="GN81" s="127">
        <f t="shared" si="351"/>
        <v>0</v>
      </c>
      <c r="GO81" s="127">
        <f t="shared" si="352"/>
        <v>0</v>
      </c>
      <c r="GP81" s="127">
        <f t="shared" si="353"/>
        <v>0</v>
      </c>
      <c r="GQ81" s="127">
        <f t="shared" si="354"/>
        <v>0</v>
      </c>
      <c r="GR81" s="127">
        <f t="shared" si="355"/>
        <v>0</v>
      </c>
      <c r="GS81" s="127">
        <f t="shared" si="356"/>
        <v>0</v>
      </c>
      <c r="GT81" s="127">
        <f t="shared" si="357"/>
        <v>0</v>
      </c>
      <c r="GU81" s="127">
        <f t="shared" si="358"/>
        <v>0</v>
      </c>
      <c r="GV81" s="127">
        <f t="shared" si="359"/>
        <v>0</v>
      </c>
      <c r="GW81" s="127">
        <f t="shared" si="360"/>
        <v>0</v>
      </c>
      <c r="GX81" s="127">
        <f t="shared" si="361"/>
        <v>0</v>
      </c>
      <c r="GY81" s="127">
        <f t="shared" si="362"/>
        <v>0</v>
      </c>
      <c r="GZ81" s="127">
        <f t="shared" si="363"/>
        <v>0</v>
      </c>
      <c r="HA81" s="127">
        <f t="shared" si="364"/>
        <v>0</v>
      </c>
      <c r="HB81" s="127">
        <f t="shared" si="365"/>
        <v>0</v>
      </c>
      <c r="HC81" s="127">
        <f t="shared" si="366"/>
        <v>0</v>
      </c>
      <c r="HD81" s="127">
        <f t="shared" si="367"/>
        <v>0</v>
      </c>
      <c r="HE81" s="127">
        <f t="shared" si="368"/>
        <v>0</v>
      </c>
      <c r="HF81" s="127">
        <f t="shared" si="369"/>
        <v>0</v>
      </c>
      <c r="HG81" s="127">
        <f t="shared" si="370"/>
        <v>0</v>
      </c>
      <c r="HH81" s="127">
        <f t="shared" si="371"/>
        <v>0</v>
      </c>
      <c r="HI81" s="127">
        <f t="shared" si="372"/>
        <v>0</v>
      </c>
      <c r="HJ81" s="127">
        <f t="shared" si="373"/>
        <v>0</v>
      </c>
      <c r="HK81" s="127">
        <f t="shared" si="374"/>
        <v>0</v>
      </c>
      <c r="HL81" s="127">
        <f t="shared" si="375"/>
        <v>0</v>
      </c>
      <c r="HM81" s="127">
        <f t="shared" si="376"/>
        <v>0</v>
      </c>
      <c r="HN81" s="127">
        <f t="shared" si="377"/>
        <v>0</v>
      </c>
      <c r="HO81" s="127">
        <f t="shared" si="378"/>
        <v>0</v>
      </c>
      <c r="HP81" s="127">
        <f t="shared" si="379"/>
        <v>0</v>
      </c>
      <c r="HQ81" s="127">
        <f t="shared" si="380"/>
        <v>0</v>
      </c>
      <c r="HR81" s="127">
        <f t="shared" si="381"/>
        <v>0</v>
      </c>
      <c r="HS81" s="127">
        <f t="shared" si="382"/>
        <v>0</v>
      </c>
      <c r="HT81" s="127">
        <f t="shared" si="383"/>
        <v>0</v>
      </c>
      <c r="HU81" s="127">
        <f t="shared" si="384"/>
        <v>0</v>
      </c>
      <c r="HV81" s="127">
        <f t="shared" si="385"/>
        <v>0</v>
      </c>
      <c r="HW81" s="127">
        <f t="shared" si="386"/>
        <v>0</v>
      </c>
      <c r="HX81" s="127">
        <f t="shared" si="387"/>
        <v>0</v>
      </c>
      <c r="HY81" s="127">
        <f t="shared" si="388"/>
        <v>0</v>
      </c>
      <c r="HZ81" s="127">
        <f t="shared" si="389"/>
        <v>0</v>
      </c>
      <c r="IA81" s="127">
        <f t="shared" si="390"/>
        <v>0</v>
      </c>
      <c r="IB81" s="127">
        <f t="shared" si="391"/>
        <v>0</v>
      </c>
      <c r="IC81" s="127">
        <f t="shared" si="392"/>
        <v>0</v>
      </c>
      <c r="ID81" s="127">
        <f t="shared" si="393"/>
        <v>0</v>
      </c>
      <c r="IE81" s="127">
        <f t="shared" si="394"/>
        <v>0</v>
      </c>
      <c r="IF81" s="127">
        <f t="shared" si="395"/>
        <v>0</v>
      </c>
      <c r="IG81" s="127">
        <f t="shared" si="396"/>
        <v>0</v>
      </c>
      <c r="IH81" s="127">
        <f t="shared" si="397"/>
        <v>0</v>
      </c>
      <c r="II81" s="127">
        <f t="shared" si="398"/>
        <v>0</v>
      </c>
      <c r="IJ81" s="127">
        <f t="shared" si="399"/>
        <v>0</v>
      </c>
      <c r="IK81" s="127">
        <f t="shared" si="400"/>
        <v>0</v>
      </c>
      <c r="IL81" s="127">
        <f t="shared" si="401"/>
        <v>0</v>
      </c>
      <c r="IM81" s="127">
        <f t="shared" si="402"/>
        <v>0</v>
      </c>
      <c r="IN81" s="127">
        <f t="shared" si="403"/>
        <v>0</v>
      </c>
      <c r="IO81" s="127">
        <f t="shared" si="404"/>
        <v>0</v>
      </c>
      <c r="IP81" s="127">
        <f t="shared" si="405"/>
        <v>0</v>
      </c>
      <c r="IQ81" s="127">
        <f t="shared" si="406"/>
        <v>0</v>
      </c>
      <c r="IR81" s="127">
        <f t="shared" si="407"/>
        <v>0</v>
      </c>
      <c r="IS81" s="127">
        <f t="shared" si="408"/>
        <v>0</v>
      </c>
      <c r="IT81" s="127">
        <f t="shared" si="409"/>
        <v>0</v>
      </c>
      <c r="IU81" s="127">
        <f t="shared" si="410"/>
        <v>0</v>
      </c>
      <c r="IV81" s="1">
        <f>IFERROR(IF($BX81&gt;=1,SUMIFS(ARR!K$8:K$607,ARR!$I$8:$I$607,$BZ81),0),0)</f>
        <v>0</v>
      </c>
      <c r="IW81" s="1">
        <f>IFERROR(IF($BX81&gt;=1,SUMIFS(ARR!L$8:L$607,ARR!$I$8:$I$607,$BZ81),0),0)</f>
        <v>0</v>
      </c>
      <c r="IX81" s="1">
        <f>IFERROR(IF($BX81&gt;=1,SUMIFS(ARR!M$8:M$607,ARR!$I$8:$I$607,$BZ81),0),0)</f>
        <v>0</v>
      </c>
      <c r="IY81" s="1">
        <f>IFERROR(IF($BX81&gt;=1,SUMIFS(ARR!N$8:N$607,ARR!$I$8:$I$607,$BZ81),0),0)</f>
        <v>0</v>
      </c>
      <c r="IZ81" s="1">
        <f t="shared" si="411"/>
        <v>0</v>
      </c>
    </row>
    <row r="82" spans="1:260" ht="18" customHeight="1" x14ac:dyDescent="0.25">
      <c r="A82" s="1">
        <f>IFERROR(IF(BX82&gt;=1,VLOOKUP(EMP!Y80,EMP!$B$2:$E$3,4,0),0),0)</f>
        <v>0</v>
      </c>
      <c r="B82" s="1">
        <f>IFERROR(IF(BX82&gt;=1,VLOOKUP(EMP!Z80,EMP!$D$2:$E$3,2,0),0),0)</f>
        <v>0</v>
      </c>
      <c r="C82" s="1">
        <f>IFERROR(IF(BX82&gt;=1,VLOOKUP(EMP!AC80,EMP!$B$6:$C$17,2,0),0),0)</f>
        <v>0</v>
      </c>
      <c r="D82" s="1">
        <f>IFERROR(IF(BX82&gt;=1,VLOOKUP(EMP!AA80,EMP!$E$6:$M$29,9,0),0),0)</f>
        <v>0</v>
      </c>
      <c r="E82" s="1">
        <f>IFERROR(IF(BX82&gt;=1,(IF(EMP!AE80&gt;=1,VLOOKUP(EMP!AF80,EMP!$B$6:$C$17,2,0),0)),0),0)</f>
        <v>0</v>
      </c>
      <c r="F82" s="1">
        <f>IFERROR(IF(BX82&gt;=1,(IF(EMP!AG80=EMP!$F$3,(IF(EMP!AH80&gt;=1,EMP!AH80,0)),0)),0),0)</f>
        <v>0</v>
      </c>
      <c r="G82" s="1">
        <f>IFERROR(IF(BX82&gt;=1,(IF(EMP!AI80=EMP!$F$3,VLOOKUP(EMP!AJ80,EMP!$B$6:$C$17,2,0),0)),0),0)</f>
        <v>0</v>
      </c>
      <c r="H82" s="1">
        <f>IFERROR(IF(BX82&gt;=1,(IF(EMP!AK80=EMP!$F$3,EMP!#REF!,0)),0),0)</f>
        <v>0</v>
      </c>
      <c r="I82" s="1">
        <f>IFERROR(IF(BX82&gt;=1,(IF(EMP!AM80="YES",1,2)),0),0)</f>
        <v>0</v>
      </c>
      <c r="J82" s="1">
        <f>IFERROR(IF(BX82&gt;=1,(IF(I82=1,31,IF(I82=2,(IF(D82&gt;=5,VLOOKUP(EMP!AL80,EMP!$H$1:$K$5,4,0),IF(D82&gt;=1,31,0))),0))),0),0)</f>
        <v>0</v>
      </c>
      <c r="K82" s="1">
        <f>EMP!AB80</f>
        <v>0</v>
      </c>
      <c r="L82" s="1">
        <f>EMP!AD80</f>
        <v>0</v>
      </c>
      <c r="M82" s="1">
        <f>EMP!AE80</f>
        <v>0</v>
      </c>
      <c r="N82" s="1">
        <f t="shared" si="244"/>
        <v>0</v>
      </c>
      <c r="O82" s="1">
        <f t="shared" si="245"/>
        <v>0</v>
      </c>
      <c r="P82" s="1">
        <f t="shared" si="246"/>
        <v>0</v>
      </c>
      <c r="Q82" s="1">
        <f t="shared" si="247"/>
        <v>0</v>
      </c>
      <c r="R82" s="1">
        <f t="shared" si="248"/>
        <v>0</v>
      </c>
      <c r="S82" s="1">
        <f t="shared" si="249"/>
        <v>0</v>
      </c>
      <c r="T82" s="1">
        <f t="shared" si="250"/>
        <v>0</v>
      </c>
      <c r="U82" s="1">
        <f t="shared" si="251"/>
        <v>0</v>
      </c>
      <c r="V82" s="1">
        <f t="shared" si="252"/>
        <v>0</v>
      </c>
      <c r="W82" s="1">
        <f t="shared" si="253"/>
        <v>0</v>
      </c>
      <c r="X82" s="1">
        <f t="shared" si="254"/>
        <v>0</v>
      </c>
      <c r="Y82" s="1">
        <f t="shared" si="255"/>
        <v>0</v>
      </c>
      <c r="Z82" s="1">
        <f t="shared" si="256"/>
        <v>0</v>
      </c>
      <c r="AA82" s="1">
        <f t="shared" si="257"/>
        <v>0</v>
      </c>
      <c r="AB82" s="1">
        <f t="shared" si="258"/>
        <v>0</v>
      </c>
      <c r="AC82" s="1">
        <f t="shared" si="259"/>
        <v>0</v>
      </c>
      <c r="AD82" s="1">
        <f t="shared" si="260"/>
        <v>0</v>
      </c>
      <c r="AE82" s="1">
        <f t="shared" si="261"/>
        <v>0</v>
      </c>
      <c r="AF82" s="1">
        <f t="shared" si="262"/>
        <v>0</v>
      </c>
      <c r="AG82" s="1">
        <f t="shared" si="263"/>
        <v>0</v>
      </c>
      <c r="AH82" s="1">
        <f t="shared" si="264"/>
        <v>0</v>
      </c>
      <c r="AI82" s="1">
        <f t="shared" si="265"/>
        <v>0</v>
      </c>
      <c r="AJ82" s="1">
        <f t="shared" si="266"/>
        <v>0</v>
      </c>
      <c r="AK82" s="1">
        <f t="shared" si="267"/>
        <v>0</v>
      </c>
      <c r="AL82" s="1">
        <f t="shared" si="268"/>
        <v>0</v>
      </c>
      <c r="AM82" s="1">
        <f t="shared" si="269"/>
        <v>0</v>
      </c>
      <c r="AN82" s="1">
        <f t="shared" si="270"/>
        <v>0</v>
      </c>
      <c r="AO82" s="1">
        <f t="shared" si="271"/>
        <v>0</v>
      </c>
      <c r="AP82" s="1">
        <f t="shared" si="272"/>
        <v>0</v>
      </c>
      <c r="AQ82" s="1">
        <f t="shared" si="273"/>
        <v>0</v>
      </c>
      <c r="AR82" s="1">
        <f t="shared" si="274"/>
        <v>0</v>
      </c>
      <c r="AS82" s="1">
        <f t="shared" si="275"/>
        <v>0</v>
      </c>
      <c r="AT82" s="1">
        <f t="shared" si="276"/>
        <v>0</v>
      </c>
      <c r="AU82" s="1">
        <f t="shared" si="277"/>
        <v>0</v>
      </c>
      <c r="AV82" s="1">
        <f t="shared" si="278"/>
        <v>0</v>
      </c>
      <c r="AW82" s="1">
        <f t="shared" si="279"/>
        <v>0</v>
      </c>
      <c r="AX82" s="1">
        <f>LARGE($O$8:P82,1)</f>
        <v>0</v>
      </c>
      <c r="AY82" s="1">
        <f>LARGE($O$8:Q82,1)</f>
        <v>0</v>
      </c>
      <c r="AZ82" s="1">
        <f>LARGE($O$8:R82,1)</f>
        <v>0</v>
      </c>
      <c r="BA82" s="1">
        <f>LARGE($O$8:S82,1)</f>
        <v>0</v>
      </c>
      <c r="BB82" s="1">
        <f>LARGE($O$8:T82,1)</f>
        <v>0</v>
      </c>
      <c r="BC82" s="1">
        <f>LARGE($O$8:U82,1)</f>
        <v>0</v>
      </c>
      <c r="BD82" s="1">
        <f>LARGE($O$8:V82,1)</f>
        <v>0</v>
      </c>
      <c r="BE82" s="1">
        <f>LARGE($O$8:W82,1)</f>
        <v>0</v>
      </c>
      <c r="BF82" s="1">
        <f>LARGE($O$8:X82,1)</f>
        <v>0</v>
      </c>
      <c r="BG82" s="1">
        <f>LARGE($O$8:Y82,1)</f>
        <v>0</v>
      </c>
      <c r="BH82" s="1">
        <f>IFERROR(IF(BX82&gt;=1,(IF(EMP!AM80="YES",1,2)),0),0)</f>
        <v>0</v>
      </c>
      <c r="BI82" s="1">
        <f>IFERROR(IF(BX82&gt;=1,(IF(BH82=1,1,IF(BH82=2,VLOOKUP(EMP!AL80,EMP!$H$2:$K$4,4,0),0))),0),0)</f>
        <v>0</v>
      </c>
      <c r="BJ82" s="1">
        <f>IFERROR(IF(BX82&gt;=1,VLOOKUP(EMP!AL80,EMP!$H$1:$K$5,2,0),0),0)</f>
        <v>0</v>
      </c>
      <c r="BK82" s="1">
        <f>IFERROR(IF(BX82&gt;=1,VLOOKUP(EMP!AL80,EMP!$H$1:$K$5,3,0),0),0)</f>
        <v>0</v>
      </c>
      <c r="BX82" s="165">
        <f>EMP!O80</f>
        <v>0</v>
      </c>
      <c r="BY82" s="166">
        <f>EMP!P80</f>
        <v>0</v>
      </c>
      <c r="BZ82" s="165">
        <f>EMP!Q80</f>
        <v>0</v>
      </c>
      <c r="CA82" s="185">
        <f t="shared" si="280"/>
        <v>0</v>
      </c>
      <c r="CB82" s="185">
        <f t="shared" si="281"/>
        <v>0</v>
      </c>
      <c r="CC82" s="185">
        <f t="shared" si="282"/>
        <v>0</v>
      </c>
      <c r="CD82" s="185">
        <f t="shared" si="283"/>
        <v>0</v>
      </c>
      <c r="CE82" s="185">
        <f t="shared" si="284"/>
        <v>0</v>
      </c>
      <c r="CF82" s="185">
        <f t="shared" si="285"/>
        <v>0</v>
      </c>
      <c r="CG82" s="185">
        <f t="shared" si="286"/>
        <v>0</v>
      </c>
      <c r="CH82" s="185">
        <f t="shared" si="287"/>
        <v>0</v>
      </c>
      <c r="CI82" s="185">
        <f t="shared" si="288"/>
        <v>0</v>
      </c>
      <c r="CJ82" s="185">
        <f t="shared" si="289"/>
        <v>0</v>
      </c>
      <c r="CK82" s="185">
        <f t="shared" si="290"/>
        <v>0</v>
      </c>
      <c r="CL82" s="185">
        <f t="shared" si="291"/>
        <v>0</v>
      </c>
      <c r="CM82" s="193"/>
      <c r="CN82" s="193"/>
      <c r="CO82" s="193"/>
      <c r="CP82" s="193"/>
      <c r="CQ82" s="193"/>
      <c r="CR82" s="193"/>
      <c r="CS82" s="193"/>
      <c r="CT82" s="193"/>
      <c r="CU82" s="193"/>
      <c r="CV82" s="193"/>
      <c r="CW82" s="193"/>
      <c r="CX82" s="193"/>
      <c r="CY82" s="112">
        <f t="shared" si="292"/>
        <v>0</v>
      </c>
      <c r="CZ82" s="112">
        <f t="shared" si="293"/>
        <v>0</v>
      </c>
      <c r="DA82" s="112">
        <f t="shared" si="294"/>
        <v>0</v>
      </c>
      <c r="DB82" s="112">
        <f t="shared" si="295"/>
        <v>0</v>
      </c>
      <c r="DC82" s="112">
        <f t="shared" si="296"/>
        <v>0</v>
      </c>
      <c r="DD82" s="112">
        <f t="shared" si="297"/>
        <v>0</v>
      </c>
      <c r="DE82" s="112">
        <f t="shared" si="298"/>
        <v>0</v>
      </c>
      <c r="DF82" s="112">
        <f t="shared" si="299"/>
        <v>0</v>
      </c>
      <c r="DG82" s="112">
        <f t="shared" si="300"/>
        <v>0</v>
      </c>
      <c r="DH82" s="112">
        <f t="shared" si="301"/>
        <v>0</v>
      </c>
      <c r="DI82" s="112">
        <f t="shared" si="302"/>
        <v>0</v>
      </c>
      <c r="DJ82" s="112">
        <f t="shared" si="303"/>
        <v>0</v>
      </c>
      <c r="DK82" s="194"/>
      <c r="DL82" s="194"/>
      <c r="DM82" s="194"/>
      <c r="DN82" s="194"/>
      <c r="DO82" s="194"/>
      <c r="DP82" s="194"/>
      <c r="DQ82" s="194"/>
      <c r="DR82" s="194"/>
      <c r="DS82" s="194"/>
      <c r="DT82" s="194"/>
      <c r="DU82" s="194"/>
      <c r="DV82" s="194"/>
      <c r="DW82" s="112">
        <f t="shared" si="304"/>
        <v>0</v>
      </c>
      <c r="DX82" s="112">
        <f t="shared" si="305"/>
        <v>0</v>
      </c>
      <c r="DY82" s="112">
        <f t="shared" si="306"/>
        <v>0</v>
      </c>
      <c r="DZ82" s="112">
        <f t="shared" si="307"/>
        <v>0</v>
      </c>
      <c r="EA82" s="112">
        <f t="shared" si="308"/>
        <v>0</v>
      </c>
      <c r="EB82" s="112">
        <f t="shared" si="309"/>
        <v>0</v>
      </c>
      <c r="EC82" s="112">
        <f t="shared" si="310"/>
        <v>0</v>
      </c>
      <c r="ED82" s="112">
        <f t="shared" si="311"/>
        <v>0</v>
      </c>
      <c r="EE82" s="112">
        <f t="shared" si="312"/>
        <v>0</v>
      </c>
      <c r="EF82" s="112">
        <f t="shared" si="313"/>
        <v>0</v>
      </c>
      <c r="EG82" s="112">
        <f t="shared" si="314"/>
        <v>0</v>
      </c>
      <c r="EH82" s="112">
        <f t="shared" si="315"/>
        <v>0</v>
      </c>
      <c r="EI82" s="195"/>
      <c r="EJ82" s="195"/>
      <c r="EK82" s="195"/>
      <c r="EL82" s="195"/>
      <c r="EM82" s="195"/>
      <c r="EN82" s="195"/>
      <c r="EO82" s="195"/>
      <c r="EP82" s="195"/>
      <c r="EQ82" s="195"/>
      <c r="ER82" s="195"/>
      <c r="ES82" s="195"/>
      <c r="ET82" s="195"/>
      <c r="EU82" s="196"/>
      <c r="EV82" s="196">
        <f t="shared" si="316"/>
        <v>0</v>
      </c>
      <c r="EW82" s="196">
        <f t="shared" si="317"/>
        <v>0</v>
      </c>
      <c r="EX82" s="196">
        <f t="shared" si="318"/>
        <v>0</v>
      </c>
      <c r="EY82" s="196">
        <f t="shared" si="319"/>
        <v>0</v>
      </c>
      <c r="EZ82" s="196">
        <f t="shared" si="320"/>
        <v>0</v>
      </c>
      <c r="FA82" s="196">
        <f t="shared" si="321"/>
        <v>0</v>
      </c>
      <c r="FB82" s="196">
        <f t="shared" si="322"/>
        <v>0</v>
      </c>
      <c r="FC82" s="196">
        <f t="shared" si="323"/>
        <v>0</v>
      </c>
      <c r="FD82" s="196">
        <f t="shared" si="324"/>
        <v>0</v>
      </c>
      <c r="FE82" s="196">
        <f t="shared" si="325"/>
        <v>0</v>
      </c>
      <c r="FF82" s="196">
        <f t="shared" si="326"/>
        <v>0</v>
      </c>
      <c r="FG82" s="197"/>
      <c r="FH82" s="197">
        <f t="shared" si="327"/>
        <v>0</v>
      </c>
      <c r="FI82" s="197">
        <f t="shared" si="328"/>
        <v>0</v>
      </c>
      <c r="FJ82" s="197">
        <f t="shared" si="329"/>
        <v>0</v>
      </c>
      <c r="FK82" s="197">
        <f t="shared" si="330"/>
        <v>0</v>
      </c>
      <c r="FL82" s="197">
        <f t="shared" si="331"/>
        <v>0</v>
      </c>
      <c r="FM82" s="197">
        <f t="shared" si="332"/>
        <v>0</v>
      </c>
      <c r="FN82" s="197">
        <f t="shared" si="333"/>
        <v>0</v>
      </c>
      <c r="FO82" s="197">
        <f t="shared" si="334"/>
        <v>0</v>
      </c>
      <c r="FP82" s="197">
        <f t="shared" si="335"/>
        <v>0</v>
      </c>
      <c r="FQ82" s="197">
        <f t="shared" si="336"/>
        <v>0</v>
      </c>
      <c r="FR82" s="197">
        <f t="shared" si="337"/>
        <v>0</v>
      </c>
      <c r="FS82" s="195"/>
      <c r="FT82" s="195"/>
      <c r="FU82" s="198"/>
      <c r="FV82" s="198"/>
      <c r="FW82" s="199"/>
      <c r="FX82" s="199"/>
      <c r="FY82" s="196"/>
      <c r="FZ82" s="196"/>
      <c r="GA82" s="127">
        <f t="shared" si="338"/>
        <v>0</v>
      </c>
      <c r="GB82" s="127">
        <f t="shared" si="339"/>
        <v>0</v>
      </c>
      <c r="GC82" s="127">
        <f t="shared" si="340"/>
        <v>0</v>
      </c>
      <c r="GD82" s="127">
        <f t="shared" si="341"/>
        <v>0</v>
      </c>
      <c r="GE82" s="127">
        <f t="shared" si="342"/>
        <v>0</v>
      </c>
      <c r="GF82" s="127">
        <f t="shared" si="343"/>
        <v>0</v>
      </c>
      <c r="GG82" s="127">
        <f t="shared" si="344"/>
        <v>0</v>
      </c>
      <c r="GH82" s="127">
        <f t="shared" si="345"/>
        <v>0</v>
      </c>
      <c r="GI82" s="127">
        <f t="shared" si="346"/>
        <v>0</v>
      </c>
      <c r="GJ82" s="127">
        <f t="shared" si="347"/>
        <v>0</v>
      </c>
      <c r="GK82" s="127">
        <f t="shared" si="348"/>
        <v>0</v>
      </c>
      <c r="GL82" s="127">
        <f t="shared" si="349"/>
        <v>0</v>
      </c>
      <c r="GM82" s="127">
        <f t="shared" si="350"/>
        <v>0</v>
      </c>
      <c r="GN82" s="127">
        <f t="shared" si="351"/>
        <v>0</v>
      </c>
      <c r="GO82" s="127">
        <f t="shared" si="352"/>
        <v>0</v>
      </c>
      <c r="GP82" s="127">
        <f t="shared" si="353"/>
        <v>0</v>
      </c>
      <c r="GQ82" s="127">
        <f t="shared" si="354"/>
        <v>0</v>
      </c>
      <c r="GR82" s="127">
        <f t="shared" si="355"/>
        <v>0</v>
      </c>
      <c r="GS82" s="127">
        <f t="shared" si="356"/>
        <v>0</v>
      </c>
      <c r="GT82" s="127">
        <f t="shared" si="357"/>
        <v>0</v>
      </c>
      <c r="GU82" s="127">
        <f t="shared" si="358"/>
        <v>0</v>
      </c>
      <c r="GV82" s="127">
        <f t="shared" si="359"/>
        <v>0</v>
      </c>
      <c r="GW82" s="127">
        <f t="shared" si="360"/>
        <v>0</v>
      </c>
      <c r="GX82" s="127">
        <f t="shared" si="361"/>
        <v>0</v>
      </c>
      <c r="GY82" s="127">
        <f t="shared" si="362"/>
        <v>0</v>
      </c>
      <c r="GZ82" s="127">
        <f t="shared" si="363"/>
        <v>0</v>
      </c>
      <c r="HA82" s="127">
        <f t="shared" si="364"/>
        <v>0</v>
      </c>
      <c r="HB82" s="127">
        <f t="shared" si="365"/>
        <v>0</v>
      </c>
      <c r="HC82" s="127">
        <f t="shared" si="366"/>
        <v>0</v>
      </c>
      <c r="HD82" s="127">
        <f t="shared" si="367"/>
        <v>0</v>
      </c>
      <c r="HE82" s="127">
        <f t="shared" si="368"/>
        <v>0</v>
      </c>
      <c r="HF82" s="127">
        <f t="shared" si="369"/>
        <v>0</v>
      </c>
      <c r="HG82" s="127">
        <f t="shared" si="370"/>
        <v>0</v>
      </c>
      <c r="HH82" s="127">
        <f t="shared" si="371"/>
        <v>0</v>
      </c>
      <c r="HI82" s="127">
        <f t="shared" si="372"/>
        <v>0</v>
      </c>
      <c r="HJ82" s="127">
        <f t="shared" si="373"/>
        <v>0</v>
      </c>
      <c r="HK82" s="127">
        <f t="shared" si="374"/>
        <v>0</v>
      </c>
      <c r="HL82" s="127">
        <f t="shared" si="375"/>
        <v>0</v>
      </c>
      <c r="HM82" s="127">
        <f t="shared" si="376"/>
        <v>0</v>
      </c>
      <c r="HN82" s="127">
        <f t="shared" si="377"/>
        <v>0</v>
      </c>
      <c r="HO82" s="127">
        <f t="shared" si="378"/>
        <v>0</v>
      </c>
      <c r="HP82" s="127">
        <f t="shared" si="379"/>
        <v>0</v>
      </c>
      <c r="HQ82" s="127">
        <f t="shared" si="380"/>
        <v>0</v>
      </c>
      <c r="HR82" s="127">
        <f t="shared" si="381"/>
        <v>0</v>
      </c>
      <c r="HS82" s="127">
        <f t="shared" si="382"/>
        <v>0</v>
      </c>
      <c r="HT82" s="127">
        <f t="shared" si="383"/>
        <v>0</v>
      </c>
      <c r="HU82" s="127">
        <f t="shared" si="384"/>
        <v>0</v>
      </c>
      <c r="HV82" s="127">
        <f t="shared" si="385"/>
        <v>0</v>
      </c>
      <c r="HW82" s="127">
        <f t="shared" si="386"/>
        <v>0</v>
      </c>
      <c r="HX82" s="127">
        <f t="shared" si="387"/>
        <v>0</v>
      </c>
      <c r="HY82" s="127">
        <f t="shared" si="388"/>
        <v>0</v>
      </c>
      <c r="HZ82" s="127">
        <f t="shared" si="389"/>
        <v>0</v>
      </c>
      <c r="IA82" s="127">
        <f t="shared" si="390"/>
        <v>0</v>
      </c>
      <c r="IB82" s="127">
        <f t="shared" si="391"/>
        <v>0</v>
      </c>
      <c r="IC82" s="127">
        <f t="shared" si="392"/>
        <v>0</v>
      </c>
      <c r="ID82" s="127">
        <f t="shared" si="393"/>
        <v>0</v>
      </c>
      <c r="IE82" s="127">
        <f t="shared" si="394"/>
        <v>0</v>
      </c>
      <c r="IF82" s="127">
        <f t="shared" si="395"/>
        <v>0</v>
      </c>
      <c r="IG82" s="127">
        <f t="shared" si="396"/>
        <v>0</v>
      </c>
      <c r="IH82" s="127">
        <f t="shared" si="397"/>
        <v>0</v>
      </c>
      <c r="II82" s="127">
        <f t="shared" si="398"/>
        <v>0</v>
      </c>
      <c r="IJ82" s="127">
        <f t="shared" si="399"/>
        <v>0</v>
      </c>
      <c r="IK82" s="127">
        <f t="shared" si="400"/>
        <v>0</v>
      </c>
      <c r="IL82" s="127">
        <f t="shared" si="401"/>
        <v>0</v>
      </c>
      <c r="IM82" s="127">
        <f t="shared" si="402"/>
        <v>0</v>
      </c>
      <c r="IN82" s="127">
        <f t="shared" si="403"/>
        <v>0</v>
      </c>
      <c r="IO82" s="127">
        <f t="shared" si="404"/>
        <v>0</v>
      </c>
      <c r="IP82" s="127">
        <f t="shared" si="405"/>
        <v>0</v>
      </c>
      <c r="IQ82" s="127">
        <f t="shared" si="406"/>
        <v>0</v>
      </c>
      <c r="IR82" s="127">
        <f t="shared" si="407"/>
        <v>0</v>
      </c>
      <c r="IS82" s="127">
        <f t="shared" si="408"/>
        <v>0</v>
      </c>
      <c r="IT82" s="127">
        <f t="shared" si="409"/>
        <v>0</v>
      </c>
      <c r="IU82" s="127">
        <f t="shared" si="410"/>
        <v>0</v>
      </c>
      <c r="IV82" s="1">
        <f>IFERROR(IF($BX82&gt;=1,SUMIFS(ARR!K$8:K$607,ARR!$I$8:$I$607,$BZ82),0),0)</f>
        <v>0</v>
      </c>
      <c r="IW82" s="1">
        <f>IFERROR(IF($BX82&gt;=1,SUMIFS(ARR!L$8:L$607,ARR!$I$8:$I$607,$BZ82),0),0)</f>
        <v>0</v>
      </c>
      <c r="IX82" s="1">
        <f>IFERROR(IF($BX82&gt;=1,SUMIFS(ARR!M$8:M$607,ARR!$I$8:$I$607,$BZ82),0),0)</f>
        <v>0</v>
      </c>
      <c r="IY82" s="1">
        <f>IFERROR(IF($BX82&gt;=1,SUMIFS(ARR!N$8:N$607,ARR!$I$8:$I$607,$BZ82),0),0)</f>
        <v>0</v>
      </c>
      <c r="IZ82" s="1">
        <f t="shared" si="411"/>
        <v>0</v>
      </c>
    </row>
    <row r="83" spans="1:260" ht="18" customHeight="1" x14ac:dyDescent="0.25">
      <c r="A83" s="1">
        <f>IFERROR(IF(BX83&gt;=1,VLOOKUP(EMP!Y81,EMP!$B$2:$E$3,4,0),0),0)</f>
        <v>0</v>
      </c>
      <c r="B83" s="1">
        <f>IFERROR(IF(BX83&gt;=1,VLOOKUP(EMP!Z81,EMP!$D$2:$E$3,2,0),0),0)</f>
        <v>0</v>
      </c>
      <c r="C83" s="1">
        <f>IFERROR(IF(BX83&gt;=1,VLOOKUP(EMP!AC81,EMP!$B$6:$C$17,2,0),0),0)</f>
        <v>0</v>
      </c>
      <c r="D83" s="1">
        <f>IFERROR(IF(BX83&gt;=1,VLOOKUP(EMP!AA81,EMP!$E$6:$M$29,9,0),0),0)</f>
        <v>0</v>
      </c>
      <c r="E83" s="1">
        <f>IFERROR(IF(BX83&gt;=1,(IF(EMP!AE81&gt;=1,VLOOKUP(EMP!AF81,EMP!$B$6:$C$17,2,0),0)),0),0)</f>
        <v>0</v>
      </c>
      <c r="F83" s="1">
        <f>IFERROR(IF(BX83&gt;=1,(IF(EMP!AG81=EMP!$F$3,(IF(EMP!AH81&gt;=1,EMP!AH81,0)),0)),0),0)</f>
        <v>0</v>
      </c>
      <c r="G83" s="1">
        <f>IFERROR(IF(BX83&gt;=1,(IF(EMP!AI81=EMP!$F$3,VLOOKUP(EMP!AJ81,EMP!$B$6:$C$17,2,0),0)),0),0)</f>
        <v>0</v>
      </c>
      <c r="H83" s="1">
        <f>IFERROR(IF(BX83&gt;=1,(IF(EMP!AK81=EMP!$F$3,EMP!#REF!,0)),0),0)</f>
        <v>0</v>
      </c>
      <c r="I83" s="1">
        <f>IFERROR(IF(BX83&gt;=1,(IF(EMP!AM81="YES",1,2)),0),0)</f>
        <v>0</v>
      </c>
      <c r="J83" s="1">
        <f>IFERROR(IF(BX83&gt;=1,(IF(I83=1,31,IF(I83=2,(IF(D83&gt;=5,VLOOKUP(EMP!AL81,EMP!$H$1:$K$5,4,0),IF(D83&gt;=1,31,0))),0))),0),0)</f>
        <v>0</v>
      </c>
      <c r="K83" s="1">
        <f>EMP!AB81</f>
        <v>0</v>
      </c>
      <c r="L83" s="1">
        <f>EMP!AD81</f>
        <v>0</v>
      </c>
      <c r="M83" s="1">
        <f>EMP!AE81</f>
        <v>0</v>
      </c>
      <c r="N83" s="1">
        <f t="shared" si="244"/>
        <v>0</v>
      </c>
      <c r="O83" s="1">
        <f t="shared" si="245"/>
        <v>0</v>
      </c>
      <c r="P83" s="1">
        <f t="shared" si="246"/>
        <v>0</v>
      </c>
      <c r="Q83" s="1">
        <f t="shared" si="247"/>
        <v>0</v>
      </c>
      <c r="R83" s="1">
        <f t="shared" si="248"/>
        <v>0</v>
      </c>
      <c r="S83" s="1">
        <f t="shared" si="249"/>
        <v>0</v>
      </c>
      <c r="T83" s="1">
        <f t="shared" si="250"/>
        <v>0</v>
      </c>
      <c r="U83" s="1">
        <f t="shared" si="251"/>
        <v>0</v>
      </c>
      <c r="V83" s="1">
        <f t="shared" si="252"/>
        <v>0</v>
      </c>
      <c r="W83" s="1">
        <f t="shared" si="253"/>
        <v>0</v>
      </c>
      <c r="X83" s="1">
        <f t="shared" si="254"/>
        <v>0</v>
      </c>
      <c r="Y83" s="1">
        <f t="shared" si="255"/>
        <v>0</v>
      </c>
      <c r="Z83" s="1">
        <f t="shared" si="256"/>
        <v>0</v>
      </c>
      <c r="AA83" s="1">
        <f t="shared" si="257"/>
        <v>0</v>
      </c>
      <c r="AB83" s="1">
        <f t="shared" si="258"/>
        <v>0</v>
      </c>
      <c r="AC83" s="1">
        <f t="shared" si="259"/>
        <v>0</v>
      </c>
      <c r="AD83" s="1">
        <f t="shared" si="260"/>
        <v>0</v>
      </c>
      <c r="AE83" s="1">
        <f t="shared" si="261"/>
        <v>0</v>
      </c>
      <c r="AF83" s="1">
        <f t="shared" si="262"/>
        <v>0</v>
      </c>
      <c r="AG83" s="1">
        <f t="shared" si="263"/>
        <v>0</v>
      </c>
      <c r="AH83" s="1">
        <f t="shared" si="264"/>
        <v>0</v>
      </c>
      <c r="AI83" s="1">
        <f t="shared" si="265"/>
        <v>0</v>
      </c>
      <c r="AJ83" s="1">
        <f t="shared" si="266"/>
        <v>0</v>
      </c>
      <c r="AK83" s="1">
        <f t="shared" si="267"/>
        <v>0</v>
      </c>
      <c r="AL83" s="1">
        <f t="shared" si="268"/>
        <v>0</v>
      </c>
      <c r="AM83" s="1">
        <f t="shared" si="269"/>
        <v>0</v>
      </c>
      <c r="AN83" s="1">
        <f t="shared" si="270"/>
        <v>0</v>
      </c>
      <c r="AO83" s="1">
        <f t="shared" si="271"/>
        <v>0</v>
      </c>
      <c r="AP83" s="1">
        <f t="shared" si="272"/>
        <v>0</v>
      </c>
      <c r="AQ83" s="1">
        <f t="shared" si="273"/>
        <v>0</v>
      </c>
      <c r="AR83" s="1">
        <f t="shared" si="274"/>
        <v>0</v>
      </c>
      <c r="AS83" s="1">
        <f t="shared" si="275"/>
        <v>0</v>
      </c>
      <c r="AT83" s="1">
        <f t="shared" si="276"/>
        <v>0</v>
      </c>
      <c r="AU83" s="1">
        <f t="shared" si="277"/>
        <v>0</v>
      </c>
      <c r="AV83" s="1">
        <f t="shared" si="278"/>
        <v>0</v>
      </c>
      <c r="AW83" s="1">
        <f t="shared" si="279"/>
        <v>0</v>
      </c>
      <c r="AX83" s="1">
        <f>LARGE($O$8:P83,1)</f>
        <v>0</v>
      </c>
      <c r="AY83" s="1">
        <f>LARGE($O$8:Q83,1)</f>
        <v>0</v>
      </c>
      <c r="AZ83" s="1">
        <f>LARGE($O$8:R83,1)</f>
        <v>0</v>
      </c>
      <c r="BA83" s="1">
        <f>LARGE($O$8:S83,1)</f>
        <v>0</v>
      </c>
      <c r="BB83" s="1">
        <f>LARGE($O$8:T83,1)</f>
        <v>0</v>
      </c>
      <c r="BC83" s="1">
        <f>LARGE($O$8:U83,1)</f>
        <v>0</v>
      </c>
      <c r="BD83" s="1">
        <f>LARGE($O$8:V83,1)</f>
        <v>0</v>
      </c>
      <c r="BE83" s="1">
        <f>LARGE($O$8:W83,1)</f>
        <v>0</v>
      </c>
      <c r="BF83" s="1">
        <f>LARGE($O$8:X83,1)</f>
        <v>0</v>
      </c>
      <c r="BG83" s="1">
        <f>LARGE($O$8:Y83,1)</f>
        <v>0</v>
      </c>
      <c r="BH83" s="1">
        <f>IFERROR(IF(BX83&gt;=1,(IF(EMP!AM81="YES",1,2)),0),0)</f>
        <v>0</v>
      </c>
      <c r="BI83" s="1">
        <f>IFERROR(IF(BX83&gt;=1,(IF(BH83=1,1,IF(BH83=2,VLOOKUP(EMP!AL81,EMP!$H$2:$K$4,4,0),0))),0),0)</f>
        <v>0</v>
      </c>
      <c r="BJ83" s="1">
        <f>IFERROR(IF(BX83&gt;=1,VLOOKUP(EMP!AL81,EMP!$H$1:$K$5,2,0),0),0)</f>
        <v>0</v>
      </c>
      <c r="BK83" s="1">
        <f>IFERROR(IF(BX83&gt;=1,VLOOKUP(EMP!AL81,EMP!$H$1:$K$5,3,0),0),0)</f>
        <v>0</v>
      </c>
      <c r="BX83" s="165">
        <f>EMP!O81</f>
        <v>0</v>
      </c>
      <c r="BY83" s="166">
        <f>EMP!P81</f>
        <v>0</v>
      </c>
      <c r="BZ83" s="165">
        <f>EMP!Q81</f>
        <v>0</v>
      </c>
      <c r="CA83" s="185">
        <f t="shared" si="280"/>
        <v>0</v>
      </c>
      <c r="CB83" s="185">
        <f t="shared" si="281"/>
        <v>0</v>
      </c>
      <c r="CC83" s="185">
        <f t="shared" si="282"/>
        <v>0</v>
      </c>
      <c r="CD83" s="185">
        <f t="shared" si="283"/>
        <v>0</v>
      </c>
      <c r="CE83" s="185">
        <f t="shared" si="284"/>
        <v>0</v>
      </c>
      <c r="CF83" s="185">
        <f t="shared" si="285"/>
        <v>0</v>
      </c>
      <c r="CG83" s="185">
        <f t="shared" si="286"/>
        <v>0</v>
      </c>
      <c r="CH83" s="185">
        <f t="shared" si="287"/>
        <v>0</v>
      </c>
      <c r="CI83" s="185">
        <f t="shared" si="288"/>
        <v>0</v>
      </c>
      <c r="CJ83" s="185">
        <f t="shared" si="289"/>
        <v>0</v>
      </c>
      <c r="CK83" s="185">
        <f t="shared" si="290"/>
        <v>0</v>
      </c>
      <c r="CL83" s="185">
        <f t="shared" si="291"/>
        <v>0</v>
      </c>
      <c r="CM83" s="193"/>
      <c r="CN83" s="193"/>
      <c r="CO83" s="193"/>
      <c r="CP83" s="193"/>
      <c r="CQ83" s="193"/>
      <c r="CR83" s="193"/>
      <c r="CS83" s="193"/>
      <c r="CT83" s="193"/>
      <c r="CU83" s="193"/>
      <c r="CV83" s="193"/>
      <c r="CW83" s="193"/>
      <c r="CX83" s="193"/>
      <c r="CY83" s="112">
        <f t="shared" si="292"/>
        <v>0</v>
      </c>
      <c r="CZ83" s="112">
        <f t="shared" si="293"/>
        <v>0</v>
      </c>
      <c r="DA83" s="112">
        <f t="shared" si="294"/>
        <v>0</v>
      </c>
      <c r="DB83" s="112">
        <f t="shared" si="295"/>
        <v>0</v>
      </c>
      <c r="DC83" s="112">
        <f t="shared" si="296"/>
        <v>0</v>
      </c>
      <c r="DD83" s="112">
        <f t="shared" si="297"/>
        <v>0</v>
      </c>
      <c r="DE83" s="112">
        <f t="shared" si="298"/>
        <v>0</v>
      </c>
      <c r="DF83" s="112">
        <f t="shared" si="299"/>
        <v>0</v>
      </c>
      <c r="DG83" s="112">
        <f t="shared" si="300"/>
        <v>0</v>
      </c>
      <c r="DH83" s="112">
        <f t="shared" si="301"/>
        <v>0</v>
      </c>
      <c r="DI83" s="112">
        <f t="shared" si="302"/>
        <v>0</v>
      </c>
      <c r="DJ83" s="112">
        <f t="shared" si="303"/>
        <v>0</v>
      </c>
      <c r="DK83" s="194"/>
      <c r="DL83" s="194"/>
      <c r="DM83" s="194"/>
      <c r="DN83" s="194"/>
      <c r="DO83" s="194"/>
      <c r="DP83" s="194"/>
      <c r="DQ83" s="194"/>
      <c r="DR83" s="194"/>
      <c r="DS83" s="194"/>
      <c r="DT83" s="194"/>
      <c r="DU83" s="194"/>
      <c r="DV83" s="194"/>
      <c r="DW83" s="112">
        <f t="shared" si="304"/>
        <v>0</v>
      </c>
      <c r="DX83" s="112">
        <f t="shared" si="305"/>
        <v>0</v>
      </c>
      <c r="DY83" s="112">
        <f t="shared" si="306"/>
        <v>0</v>
      </c>
      <c r="DZ83" s="112">
        <f t="shared" si="307"/>
        <v>0</v>
      </c>
      <c r="EA83" s="112">
        <f t="shared" si="308"/>
        <v>0</v>
      </c>
      <c r="EB83" s="112">
        <f t="shared" si="309"/>
        <v>0</v>
      </c>
      <c r="EC83" s="112">
        <f t="shared" si="310"/>
        <v>0</v>
      </c>
      <c r="ED83" s="112">
        <f t="shared" si="311"/>
        <v>0</v>
      </c>
      <c r="EE83" s="112">
        <f t="shared" si="312"/>
        <v>0</v>
      </c>
      <c r="EF83" s="112">
        <f t="shared" si="313"/>
        <v>0</v>
      </c>
      <c r="EG83" s="112">
        <f t="shared" si="314"/>
        <v>0</v>
      </c>
      <c r="EH83" s="112">
        <f t="shared" si="315"/>
        <v>0</v>
      </c>
      <c r="EI83" s="195"/>
      <c r="EJ83" s="195"/>
      <c r="EK83" s="195"/>
      <c r="EL83" s="195"/>
      <c r="EM83" s="195"/>
      <c r="EN83" s="195"/>
      <c r="EO83" s="195"/>
      <c r="EP83" s="195"/>
      <c r="EQ83" s="195"/>
      <c r="ER83" s="195"/>
      <c r="ES83" s="195"/>
      <c r="ET83" s="195"/>
      <c r="EU83" s="196"/>
      <c r="EV83" s="196">
        <f t="shared" si="316"/>
        <v>0</v>
      </c>
      <c r="EW83" s="196">
        <f t="shared" si="317"/>
        <v>0</v>
      </c>
      <c r="EX83" s="196">
        <f t="shared" si="318"/>
        <v>0</v>
      </c>
      <c r="EY83" s="196">
        <f t="shared" si="319"/>
        <v>0</v>
      </c>
      <c r="EZ83" s="196">
        <f t="shared" si="320"/>
        <v>0</v>
      </c>
      <c r="FA83" s="196">
        <f t="shared" si="321"/>
        <v>0</v>
      </c>
      <c r="FB83" s="196">
        <f t="shared" si="322"/>
        <v>0</v>
      </c>
      <c r="FC83" s="196">
        <f t="shared" si="323"/>
        <v>0</v>
      </c>
      <c r="FD83" s="196">
        <f t="shared" si="324"/>
        <v>0</v>
      </c>
      <c r="FE83" s="196">
        <f t="shared" si="325"/>
        <v>0</v>
      </c>
      <c r="FF83" s="196">
        <f t="shared" si="326"/>
        <v>0</v>
      </c>
      <c r="FG83" s="197"/>
      <c r="FH83" s="197">
        <f t="shared" si="327"/>
        <v>0</v>
      </c>
      <c r="FI83" s="197">
        <f t="shared" si="328"/>
        <v>0</v>
      </c>
      <c r="FJ83" s="197">
        <f t="shared" si="329"/>
        <v>0</v>
      </c>
      <c r="FK83" s="197">
        <f t="shared" si="330"/>
        <v>0</v>
      </c>
      <c r="FL83" s="197">
        <f t="shared" si="331"/>
        <v>0</v>
      </c>
      <c r="FM83" s="197">
        <f t="shared" si="332"/>
        <v>0</v>
      </c>
      <c r="FN83" s="197">
        <f t="shared" si="333"/>
        <v>0</v>
      </c>
      <c r="FO83" s="197">
        <f t="shared" si="334"/>
        <v>0</v>
      </c>
      <c r="FP83" s="197">
        <f t="shared" si="335"/>
        <v>0</v>
      </c>
      <c r="FQ83" s="197">
        <f t="shared" si="336"/>
        <v>0</v>
      </c>
      <c r="FR83" s="197">
        <f t="shared" si="337"/>
        <v>0</v>
      </c>
      <c r="FS83" s="195"/>
      <c r="FT83" s="195"/>
      <c r="FU83" s="198"/>
      <c r="FV83" s="198"/>
      <c r="FW83" s="199"/>
      <c r="FX83" s="199"/>
      <c r="FY83" s="196"/>
      <c r="FZ83" s="196"/>
      <c r="GA83" s="127">
        <f t="shared" si="338"/>
        <v>0</v>
      </c>
      <c r="GB83" s="127">
        <f t="shared" si="339"/>
        <v>0</v>
      </c>
      <c r="GC83" s="127">
        <f t="shared" si="340"/>
        <v>0</v>
      </c>
      <c r="GD83" s="127">
        <f t="shared" si="341"/>
        <v>0</v>
      </c>
      <c r="GE83" s="127">
        <f t="shared" si="342"/>
        <v>0</v>
      </c>
      <c r="GF83" s="127">
        <f t="shared" si="343"/>
        <v>0</v>
      </c>
      <c r="GG83" s="127">
        <f t="shared" si="344"/>
        <v>0</v>
      </c>
      <c r="GH83" s="127">
        <f t="shared" si="345"/>
        <v>0</v>
      </c>
      <c r="GI83" s="127">
        <f t="shared" si="346"/>
        <v>0</v>
      </c>
      <c r="GJ83" s="127">
        <f t="shared" si="347"/>
        <v>0</v>
      </c>
      <c r="GK83" s="127">
        <f t="shared" si="348"/>
        <v>0</v>
      </c>
      <c r="GL83" s="127">
        <f t="shared" si="349"/>
        <v>0</v>
      </c>
      <c r="GM83" s="127">
        <f t="shared" si="350"/>
        <v>0</v>
      </c>
      <c r="GN83" s="127">
        <f t="shared" si="351"/>
        <v>0</v>
      </c>
      <c r="GO83" s="127">
        <f t="shared" si="352"/>
        <v>0</v>
      </c>
      <c r="GP83" s="127">
        <f t="shared" si="353"/>
        <v>0</v>
      </c>
      <c r="GQ83" s="127">
        <f t="shared" si="354"/>
        <v>0</v>
      </c>
      <c r="GR83" s="127">
        <f t="shared" si="355"/>
        <v>0</v>
      </c>
      <c r="GS83" s="127">
        <f t="shared" si="356"/>
        <v>0</v>
      </c>
      <c r="GT83" s="127">
        <f t="shared" si="357"/>
        <v>0</v>
      </c>
      <c r="GU83" s="127">
        <f t="shared" si="358"/>
        <v>0</v>
      </c>
      <c r="GV83" s="127">
        <f t="shared" si="359"/>
        <v>0</v>
      </c>
      <c r="GW83" s="127">
        <f t="shared" si="360"/>
        <v>0</v>
      </c>
      <c r="GX83" s="127">
        <f t="shared" si="361"/>
        <v>0</v>
      </c>
      <c r="GY83" s="127">
        <f t="shared" si="362"/>
        <v>0</v>
      </c>
      <c r="GZ83" s="127">
        <f t="shared" si="363"/>
        <v>0</v>
      </c>
      <c r="HA83" s="127">
        <f t="shared" si="364"/>
        <v>0</v>
      </c>
      <c r="HB83" s="127">
        <f t="shared" si="365"/>
        <v>0</v>
      </c>
      <c r="HC83" s="127">
        <f t="shared" si="366"/>
        <v>0</v>
      </c>
      <c r="HD83" s="127">
        <f t="shared" si="367"/>
        <v>0</v>
      </c>
      <c r="HE83" s="127">
        <f t="shared" si="368"/>
        <v>0</v>
      </c>
      <c r="HF83" s="127">
        <f t="shared" si="369"/>
        <v>0</v>
      </c>
      <c r="HG83" s="127">
        <f t="shared" si="370"/>
        <v>0</v>
      </c>
      <c r="HH83" s="127">
        <f t="shared" si="371"/>
        <v>0</v>
      </c>
      <c r="HI83" s="127">
        <f t="shared" si="372"/>
        <v>0</v>
      </c>
      <c r="HJ83" s="127">
        <f t="shared" si="373"/>
        <v>0</v>
      </c>
      <c r="HK83" s="127">
        <f t="shared" si="374"/>
        <v>0</v>
      </c>
      <c r="HL83" s="127">
        <f t="shared" si="375"/>
        <v>0</v>
      </c>
      <c r="HM83" s="127">
        <f t="shared" si="376"/>
        <v>0</v>
      </c>
      <c r="HN83" s="127">
        <f t="shared" si="377"/>
        <v>0</v>
      </c>
      <c r="HO83" s="127">
        <f t="shared" si="378"/>
        <v>0</v>
      </c>
      <c r="HP83" s="127">
        <f t="shared" si="379"/>
        <v>0</v>
      </c>
      <c r="HQ83" s="127">
        <f t="shared" si="380"/>
        <v>0</v>
      </c>
      <c r="HR83" s="127">
        <f t="shared" si="381"/>
        <v>0</v>
      </c>
      <c r="HS83" s="127">
        <f t="shared" si="382"/>
        <v>0</v>
      </c>
      <c r="HT83" s="127">
        <f t="shared" si="383"/>
        <v>0</v>
      </c>
      <c r="HU83" s="127">
        <f t="shared" si="384"/>
        <v>0</v>
      </c>
      <c r="HV83" s="127">
        <f t="shared" si="385"/>
        <v>0</v>
      </c>
      <c r="HW83" s="127">
        <f t="shared" si="386"/>
        <v>0</v>
      </c>
      <c r="HX83" s="127">
        <f t="shared" si="387"/>
        <v>0</v>
      </c>
      <c r="HY83" s="127">
        <f t="shared" si="388"/>
        <v>0</v>
      </c>
      <c r="HZ83" s="127">
        <f t="shared" si="389"/>
        <v>0</v>
      </c>
      <c r="IA83" s="127">
        <f t="shared" si="390"/>
        <v>0</v>
      </c>
      <c r="IB83" s="127">
        <f t="shared" si="391"/>
        <v>0</v>
      </c>
      <c r="IC83" s="127">
        <f t="shared" si="392"/>
        <v>0</v>
      </c>
      <c r="ID83" s="127">
        <f t="shared" si="393"/>
        <v>0</v>
      </c>
      <c r="IE83" s="127">
        <f t="shared" si="394"/>
        <v>0</v>
      </c>
      <c r="IF83" s="127">
        <f t="shared" si="395"/>
        <v>0</v>
      </c>
      <c r="IG83" s="127">
        <f t="shared" si="396"/>
        <v>0</v>
      </c>
      <c r="IH83" s="127">
        <f t="shared" si="397"/>
        <v>0</v>
      </c>
      <c r="II83" s="127">
        <f t="shared" si="398"/>
        <v>0</v>
      </c>
      <c r="IJ83" s="127">
        <f t="shared" si="399"/>
        <v>0</v>
      </c>
      <c r="IK83" s="127">
        <f t="shared" si="400"/>
        <v>0</v>
      </c>
      <c r="IL83" s="127">
        <f t="shared" si="401"/>
        <v>0</v>
      </c>
      <c r="IM83" s="127">
        <f t="shared" si="402"/>
        <v>0</v>
      </c>
      <c r="IN83" s="127">
        <f t="shared" si="403"/>
        <v>0</v>
      </c>
      <c r="IO83" s="127">
        <f t="shared" si="404"/>
        <v>0</v>
      </c>
      <c r="IP83" s="127">
        <f t="shared" si="405"/>
        <v>0</v>
      </c>
      <c r="IQ83" s="127">
        <f t="shared" si="406"/>
        <v>0</v>
      </c>
      <c r="IR83" s="127">
        <f t="shared" si="407"/>
        <v>0</v>
      </c>
      <c r="IS83" s="127">
        <f t="shared" si="408"/>
        <v>0</v>
      </c>
      <c r="IT83" s="127">
        <f t="shared" si="409"/>
        <v>0</v>
      </c>
      <c r="IU83" s="127">
        <f t="shared" si="410"/>
        <v>0</v>
      </c>
      <c r="IV83" s="1">
        <f>IFERROR(IF($BX83&gt;=1,SUMIFS(ARR!K$8:K$607,ARR!$I$8:$I$607,$BZ83),0),0)</f>
        <v>0</v>
      </c>
      <c r="IW83" s="1">
        <f>IFERROR(IF($BX83&gt;=1,SUMIFS(ARR!L$8:L$607,ARR!$I$8:$I$607,$BZ83),0),0)</f>
        <v>0</v>
      </c>
      <c r="IX83" s="1">
        <f>IFERROR(IF($BX83&gt;=1,SUMIFS(ARR!M$8:M$607,ARR!$I$8:$I$607,$BZ83),0),0)</f>
        <v>0</v>
      </c>
      <c r="IY83" s="1">
        <f>IFERROR(IF($BX83&gt;=1,SUMIFS(ARR!N$8:N$607,ARR!$I$8:$I$607,$BZ83),0),0)</f>
        <v>0</v>
      </c>
      <c r="IZ83" s="1">
        <f t="shared" si="411"/>
        <v>0</v>
      </c>
    </row>
    <row r="84" spans="1:260" ht="18" customHeight="1" x14ac:dyDescent="0.25">
      <c r="A84" s="1">
        <f>IFERROR(IF(BX84&gt;=1,VLOOKUP(EMP!Y82,EMP!$B$2:$E$3,4,0),0),0)</f>
        <v>0</v>
      </c>
      <c r="B84" s="1">
        <f>IFERROR(IF(BX84&gt;=1,VLOOKUP(EMP!Z82,EMP!$D$2:$E$3,2,0),0),0)</f>
        <v>0</v>
      </c>
      <c r="C84" s="1">
        <f>IFERROR(IF(BX84&gt;=1,VLOOKUP(EMP!AC82,EMP!$B$6:$C$17,2,0),0),0)</f>
        <v>0</v>
      </c>
      <c r="D84" s="1">
        <f>IFERROR(IF(BX84&gt;=1,VLOOKUP(EMP!AA82,EMP!$E$6:$M$29,9,0),0),0)</f>
        <v>0</v>
      </c>
      <c r="E84" s="1">
        <f>IFERROR(IF(BX84&gt;=1,(IF(EMP!AE82&gt;=1,VLOOKUP(EMP!AF82,EMP!$B$6:$C$17,2,0),0)),0),0)</f>
        <v>0</v>
      </c>
      <c r="F84" s="1">
        <f>IFERROR(IF(BX84&gt;=1,(IF(EMP!AG82=EMP!$F$3,(IF(EMP!AH82&gt;=1,EMP!AH82,0)),0)),0),0)</f>
        <v>0</v>
      </c>
      <c r="G84" s="1">
        <f>IFERROR(IF(BX84&gt;=1,(IF(EMP!AI82=EMP!$F$3,VLOOKUP(EMP!AJ82,EMP!$B$6:$C$17,2,0),0)),0),0)</f>
        <v>0</v>
      </c>
      <c r="H84" s="1">
        <f>IFERROR(IF(BX84&gt;=1,(IF(EMP!AK82=EMP!$F$3,EMP!#REF!,0)),0),0)</f>
        <v>0</v>
      </c>
      <c r="I84" s="1">
        <f>IFERROR(IF(BX84&gt;=1,(IF(EMP!AM82="YES",1,2)),0),0)</f>
        <v>0</v>
      </c>
      <c r="J84" s="1">
        <f>IFERROR(IF(BX84&gt;=1,(IF(I84=1,31,IF(I84=2,(IF(D84&gt;=5,VLOOKUP(EMP!AL82,EMP!$H$1:$K$5,4,0),IF(D84&gt;=1,31,0))),0))),0),0)</f>
        <v>0</v>
      </c>
      <c r="K84" s="1">
        <f>EMP!AB82</f>
        <v>0</v>
      </c>
      <c r="L84" s="1">
        <f>EMP!AD82</f>
        <v>0</v>
      </c>
      <c r="M84" s="1">
        <f>EMP!AE82</f>
        <v>0</v>
      </c>
      <c r="N84" s="1">
        <f t="shared" si="244"/>
        <v>0</v>
      </c>
      <c r="O84" s="1">
        <f t="shared" si="245"/>
        <v>0</v>
      </c>
      <c r="P84" s="1">
        <f t="shared" si="246"/>
        <v>0</v>
      </c>
      <c r="Q84" s="1">
        <f t="shared" si="247"/>
        <v>0</v>
      </c>
      <c r="R84" s="1">
        <f t="shared" si="248"/>
        <v>0</v>
      </c>
      <c r="S84" s="1">
        <f t="shared" si="249"/>
        <v>0</v>
      </c>
      <c r="T84" s="1">
        <f t="shared" si="250"/>
        <v>0</v>
      </c>
      <c r="U84" s="1">
        <f t="shared" si="251"/>
        <v>0</v>
      </c>
      <c r="V84" s="1">
        <f t="shared" si="252"/>
        <v>0</v>
      </c>
      <c r="W84" s="1">
        <f t="shared" si="253"/>
        <v>0</v>
      </c>
      <c r="X84" s="1">
        <f t="shared" si="254"/>
        <v>0</v>
      </c>
      <c r="Y84" s="1">
        <f t="shared" si="255"/>
        <v>0</v>
      </c>
      <c r="Z84" s="1">
        <f t="shared" si="256"/>
        <v>0</v>
      </c>
      <c r="AA84" s="1">
        <f t="shared" si="257"/>
        <v>0</v>
      </c>
      <c r="AB84" s="1">
        <f t="shared" si="258"/>
        <v>0</v>
      </c>
      <c r="AC84" s="1">
        <f t="shared" si="259"/>
        <v>0</v>
      </c>
      <c r="AD84" s="1">
        <f t="shared" si="260"/>
        <v>0</v>
      </c>
      <c r="AE84" s="1">
        <f t="shared" si="261"/>
        <v>0</v>
      </c>
      <c r="AF84" s="1">
        <f t="shared" si="262"/>
        <v>0</v>
      </c>
      <c r="AG84" s="1">
        <f t="shared" si="263"/>
        <v>0</v>
      </c>
      <c r="AH84" s="1">
        <f t="shared" si="264"/>
        <v>0</v>
      </c>
      <c r="AI84" s="1">
        <f t="shared" si="265"/>
        <v>0</v>
      </c>
      <c r="AJ84" s="1">
        <f t="shared" si="266"/>
        <v>0</v>
      </c>
      <c r="AK84" s="1">
        <f t="shared" si="267"/>
        <v>0</v>
      </c>
      <c r="AL84" s="1">
        <f t="shared" si="268"/>
        <v>0</v>
      </c>
      <c r="AM84" s="1">
        <f t="shared" si="269"/>
        <v>0</v>
      </c>
      <c r="AN84" s="1">
        <f t="shared" si="270"/>
        <v>0</v>
      </c>
      <c r="AO84" s="1">
        <f t="shared" si="271"/>
        <v>0</v>
      </c>
      <c r="AP84" s="1">
        <f t="shared" si="272"/>
        <v>0</v>
      </c>
      <c r="AQ84" s="1">
        <f t="shared" si="273"/>
        <v>0</v>
      </c>
      <c r="AR84" s="1">
        <f t="shared" si="274"/>
        <v>0</v>
      </c>
      <c r="AS84" s="1">
        <f t="shared" si="275"/>
        <v>0</v>
      </c>
      <c r="AT84" s="1">
        <f t="shared" si="276"/>
        <v>0</v>
      </c>
      <c r="AU84" s="1">
        <f t="shared" si="277"/>
        <v>0</v>
      </c>
      <c r="AV84" s="1">
        <f t="shared" si="278"/>
        <v>0</v>
      </c>
      <c r="AW84" s="1">
        <f t="shared" si="279"/>
        <v>0</v>
      </c>
      <c r="AX84" s="1">
        <f>LARGE($O$8:P84,1)</f>
        <v>0</v>
      </c>
      <c r="AY84" s="1">
        <f>LARGE($O$8:Q84,1)</f>
        <v>0</v>
      </c>
      <c r="AZ84" s="1">
        <f>LARGE($O$8:R84,1)</f>
        <v>0</v>
      </c>
      <c r="BA84" s="1">
        <f>LARGE($O$8:S84,1)</f>
        <v>0</v>
      </c>
      <c r="BB84" s="1">
        <f>LARGE($O$8:T84,1)</f>
        <v>0</v>
      </c>
      <c r="BC84" s="1">
        <f>LARGE($O$8:U84,1)</f>
        <v>0</v>
      </c>
      <c r="BD84" s="1">
        <f>LARGE($O$8:V84,1)</f>
        <v>0</v>
      </c>
      <c r="BE84" s="1">
        <f>LARGE($O$8:W84,1)</f>
        <v>0</v>
      </c>
      <c r="BF84" s="1">
        <f>LARGE($O$8:X84,1)</f>
        <v>0</v>
      </c>
      <c r="BG84" s="1">
        <f>LARGE($O$8:Y84,1)</f>
        <v>0</v>
      </c>
      <c r="BH84" s="1">
        <f>IFERROR(IF(BX84&gt;=1,(IF(EMP!AM82="YES",1,2)),0),0)</f>
        <v>0</v>
      </c>
      <c r="BI84" s="1">
        <f>IFERROR(IF(BX84&gt;=1,(IF(BH84=1,1,IF(BH84=2,VLOOKUP(EMP!AL82,EMP!$H$2:$K$4,4,0),0))),0),0)</f>
        <v>0</v>
      </c>
      <c r="BJ84" s="1">
        <f>IFERROR(IF(BX84&gt;=1,VLOOKUP(EMP!AL82,EMP!$H$1:$K$5,2,0),0),0)</f>
        <v>0</v>
      </c>
      <c r="BK84" s="1">
        <f>IFERROR(IF(BX84&gt;=1,VLOOKUP(EMP!AL82,EMP!$H$1:$K$5,3,0),0),0)</f>
        <v>0</v>
      </c>
      <c r="BX84" s="165">
        <f>EMP!O82</f>
        <v>0</v>
      </c>
      <c r="BY84" s="166">
        <f>EMP!P82</f>
        <v>0</v>
      </c>
      <c r="BZ84" s="165">
        <f>EMP!Q82</f>
        <v>0</v>
      </c>
      <c r="CA84" s="185">
        <f t="shared" si="280"/>
        <v>0</v>
      </c>
      <c r="CB84" s="185">
        <f t="shared" si="281"/>
        <v>0</v>
      </c>
      <c r="CC84" s="185">
        <f t="shared" si="282"/>
        <v>0</v>
      </c>
      <c r="CD84" s="185">
        <f t="shared" si="283"/>
        <v>0</v>
      </c>
      <c r="CE84" s="185">
        <f t="shared" si="284"/>
        <v>0</v>
      </c>
      <c r="CF84" s="185">
        <f t="shared" si="285"/>
        <v>0</v>
      </c>
      <c r="CG84" s="185">
        <f t="shared" si="286"/>
        <v>0</v>
      </c>
      <c r="CH84" s="185">
        <f t="shared" si="287"/>
        <v>0</v>
      </c>
      <c r="CI84" s="185">
        <f t="shared" si="288"/>
        <v>0</v>
      </c>
      <c r="CJ84" s="185">
        <f t="shared" si="289"/>
        <v>0</v>
      </c>
      <c r="CK84" s="185">
        <f t="shared" si="290"/>
        <v>0</v>
      </c>
      <c r="CL84" s="185">
        <f t="shared" si="291"/>
        <v>0</v>
      </c>
      <c r="CM84" s="193"/>
      <c r="CN84" s="193"/>
      <c r="CO84" s="193"/>
      <c r="CP84" s="193"/>
      <c r="CQ84" s="193"/>
      <c r="CR84" s="193"/>
      <c r="CS84" s="193"/>
      <c r="CT84" s="193"/>
      <c r="CU84" s="193"/>
      <c r="CV84" s="193"/>
      <c r="CW84" s="193"/>
      <c r="CX84" s="193"/>
      <c r="CY84" s="112">
        <f t="shared" si="292"/>
        <v>0</v>
      </c>
      <c r="CZ84" s="112">
        <f t="shared" si="293"/>
        <v>0</v>
      </c>
      <c r="DA84" s="112">
        <f t="shared" si="294"/>
        <v>0</v>
      </c>
      <c r="DB84" s="112">
        <f t="shared" si="295"/>
        <v>0</v>
      </c>
      <c r="DC84" s="112">
        <f t="shared" si="296"/>
        <v>0</v>
      </c>
      <c r="DD84" s="112">
        <f t="shared" si="297"/>
        <v>0</v>
      </c>
      <c r="DE84" s="112">
        <f t="shared" si="298"/>
        <v>0</v>
      </c>
      <c r="DF84" s="112">
        <f t="shared" si="299"/>
        <v>0</v>
      </c>
      <c r="DG84" s="112">
        <f t="shared" si="300"/>
        <v>0</v>
      </c>
      <c r="DH84" s="112">
        <f t="shared" si="301"/>
        <v>0</v>
      </c>
      <c r="DI84" s="112">
        <f t="shared" si="302"/>
        <v>0</v>
      </c>
      <c r="DJ84" s="112">
        <f t="shared" si="303"/>
        <v>0</v>
      </c>
      <c r="DK84" s="194"/>
      <c r="DL84" s="194"/>
      <c r="DM84" s="194"/>
      <c r="DN84" s="194"/>
      <c r="DO84" s="194"/>
      <c r="DP84" s="194"/>
      <c r="DQ84" s="194"/>
      <c r="DR84" s="194"/>
      <c r="DS84" s="194"/>
      <c r="DT84" s="194"/>
      <c r="DU84" s="194"/>
      <c r="DV84" s="194"/>
      <c r="DW84" s="112">
        <f t="shared" si="304"/>
        <v>0</v>
      </c>
      <c r="DX84" s="112">
        <f t="shared" si="305"/>
        <v>0</v>
      </c>
      <c r="DY84" s="112">
        <f t="shared" si="306"/>
        <v>0</v>
      </c>
      <c r="DZ84" s="112">
        <f t="shared" si="307"/>
        <v>0</v>
      </c>
      <c r="EA84" s="112">
        <f t="shared" si="308"/>
        <v>0</v>
      </c>
      <c r="EB84" s="112">
        <f t="shared" si="309"/>
        <v>0</v>
      </c>
      <c r="EC84" s="112">
        <f t="shared" si="310"/>
        <v>0</v>
      </c>
      <c r="ED84" s="112">
        <f t="shared" si="311"/>
        <v>0</v>
      </c>
      <c r="EE84" s="112">
        <f t="shared" si="312"/>
        <v>0</v>
      </c>
      <c r="EF84" s="112">
        <f t="shared" si="313"/>
        <v>0</v>
      </c>
      <c r="EG84" s="112">
        <f t="shared" si="314"/>
        <v>0</v>
      </c>
      <c r="EH84" s="112">
        <f t="shared" si="315"/>
        <v>0</v>
      </c>
      <c r="EI84" s="195"/>
      <c r="EJ84" s="195"/>
      <c r="EK84" s="195"/>
      <c r="EL84" s="195"/>
      <c r="EM84" s="195"/>
      <c r="EN84" s="195"/>
      <c r="EO84" s="195"/>
      <c r="EP84" s="195"/>
      <c r="EQ84" s="195"/>
      <c r="ER84" s="195"/>
      <c r="ES84" s="195"/>
      <c r="ET84" s="195"/>
      <c r="EU84" s="196"/>
      <c r="EV84" s="196">
        <f t="shared" si="316"/>
        <v>0</v>
      </c>
      <c r="EW84" s="196">
        <f t="shared" si="317"/>
        <v>0</v>
      </c>
      <c r="EX84" s="196">
        <f t="shared" si="318"/>
        <v>0</v>
      </c>
      <c r="EY84" s="196">
        <f t="shared" si="319"/>
        <v>0</v>
      </c>
      <c r="EZ84" s="196">
        <f t="shared" si="320"/>
        <v>0</v>
      </c>
      <c r="FA84" s="196">
        <f t="shared" si="321"/>
        <v>0</v>
      </c>
      <c r="FB84" s="196">
        <f t="shared" si="322"/>
        <v>0</v>
      </c>
      <c r="FC84" s="196">
        <f t="shared" si="323"/>
        <v>0</v>
      </c>
      <c r="FD84" s="196">
        <f t="shared" si="324"/>
        <v>0</v>
      </c>
      <c r="FE84" s="196">
        <f t="shared" si="325"/>
        <v>0</v>
      </c>
      <c r="FF84" s="196">
        <f t="shared" si="326"/>
        <v>0</v>
      </c>
      <c r="FG84" s="197"/>
      <c r="FH84" s="197">
        <f t="shared" si="327"/>
        <v>0</v>
      </c>
      <c r="FI84" s="197">
        <f t="shared" si="328"/>
        <v>0</v>
      </c>
      <c r="FJ84" s="197">
        <f t="shared" si="329"/>
        <v>0</v>
      </c>
      <c r="FK84" s="197">
        <f t="shared" si="330"/>
        <v>0</v>
      </c>
      <c r="FL84" s="197">
        <f t="shared" si="331"/>
        <v>0</v>
      </c>
      <c r="FM84" s="197">
        <f t="shared" si="332"/>
        <v>0</v>
      </c>
      <c r="FN84" s="197">
        <f t="shared" si="333"/>
        <v>0</v>
      </c>
      <c r="FO84" s="197">
        <f t="shared" si="334"/>
        <v>0</v>
      </c>
      <c r="FP84" s="197">
        <f t="shared" si="335"/>
        <v>0</v>
      </c>
      <c r="FQ84" s="197">
        <f t="shared" si="336"/>
        <v>0</v>
      </c>
      <c r="FR84" s="197">
        <f t="shared" si="337"/>
        <v>0</v>
      </c>
      <c r="FS84" s="195"/>
      <c r="FT84" s="195"/>
      <c r="FU84" s="198"/>
      <c r="FV84" s="198"/>
      <c r="FW84" s="199"/>
      <c r="FX84" s="199"/>
      <c r="FY84" s="196"/>
      <c r="FZ84" s="196"/>
      <c r="GA84" s="127">
        <f t="shared" si="338"/>
        <v>0</v>
      </c>
      <c r="GB84" s="127">
        <f t="shared" si="339"/>
        <v>0</v>
      </c>
      <c r="GC84" s="127">
        <f t="shared" si="340"/>
        <v>0</v>
      </c>
      <c r="GD84" s="127">
        <f t="shared" si="341"/>
        <v>0</v>
      </c>
      <c r="GE84" s="127">
        <f t="shared" si="342"/>
        <v>0</v>
      </c>
      <c r="GF84" s="127">
        <f t="shared" si="343"/>
        <v>0</v>
      </c>
      <c r="GG84" s="127">
        <f t="shared" si="344"/>
        <v>0</v>
      </c>
      <c r="GH84" s="127">
        <f t="shared" si="345"/>
        <v>0</v>
      </c>
      <c r="GI84" s="127">
        <f t="shared" si="346"/>
        <v>0</v>
      </c>
      <c r="GJ84" s="127">
        <f t="shared" si="347"/>
        <v>0</v>
      </c>
      <c r="GK84" s="127">
        <f t="shared" si="348"/>
        <v>0</v>
      </c>
      <c r="GL84" s="127">
        <f t="shared" si="349"/>
        <v>0</v>
      </c>
      <c r="GM84" s="127">
        <f t="shared" si="350"/>
        <v>0</v>
      </c>
      <c r="GN84" s="127">
        <f t="shared" si="351"/>
        <v>0</v>
      </c>
      <c r="GO84" s="127">
        <f t="shared" si="352"/>
        <v>0</v>
      </c>
      <c r="GP84" s="127">
        <f t="shared" si="353"/>
        <v>0</v>
      </c>
      <c r="GQ84" s="127">
        <f t="shared" si="354"/>
        <v>0</v>
      </c>
      <c r="GR84" s="127">
        <f t="shared" si="355"/>
        <v>0</v>
      </c>
      <c r="GS84" s="127">
        <f t="shared" si="356"/>
        <v>0</v>
      </c>
      <c r="GT84" s="127">
        <f t="shared" si="357"/>
        <v>0</v>
      </c>
      <c r="GU84" s="127">
        <f t="shared" si="358"/>
        <v>0</v>
      </c>
      <c r="GV84" s="127">
        <f t="shared" si="359"/>
        <v>0</v>
      </c>
      <c r="GW84" s="127">
        <f t="shared" si="360"/>
        <v>0</v>
      </c>
      <c r="GX84" s="127">
        <f t="shared" si="361"/>
        <v>0</v>
      </c>
      <c r="GY84" s="127">
        <f t="shared" si="362"/>
        <v>0</v>
      </c>
      <c r="GZ84" s="127">
        <f t="shared" si="363"/>
        <v>0</v>
      </c>
      <c r="HA84" s="127">
        <f t="shared" si="364"/>
        <v>0</v>
      </c>
      <c r="HB84" s="127">
        <f t="shared" si="365"/>
        <v>0</v>
      </c>
      <c r="HC84" s="127">
        <f t="shared" si="366"/>
        <v>0</v>
      </c>
      <c r="HD84" s="127">
        <f t="shared" si="367"/>
        <v>0</v>
      </c>
      <c r="HE84" s="127">
        <f t="shared" si="368"/>
        <v>0</v>
      </c>
      <c r="HF84" s="127">
        <f t="shared" si="369"/>
        <v>0</v>
      </c>
      <c r="HG84" s="127">
        <f t="shared" si="370"/>
        <v>0</v>
      </c>
      <c r="HH84" s="127">
        <f t="shared" si="371"/>
        <v>0</v>
      </c>
      <c r="HI84" s="127">
        <f t="shared" si="372"/>
        <v>0</v>
      </c>
      <c r="HJ84" s="127">
        <f t="shared" si="373"/>
        <v>0</v>
      </c>
      <c r="HK84" s="127">
        <f t="shared" si="374"/>
        <v>0</v>
      </c>
      <c r="HL84" s="127">
        <f t="shared" si="375"/>
        <v>0</v>
      </c>
      <c r="HM84" s="127">
        <f t="shared" si="376"/>
        <v>0</v>
      </c>
      <c r="HN84" s="127">
        <f t="shared" si="377"/>
        <v>0</v>
      </c>
      <c r="HO84" s="127">
        <f t="shared" si="378"/>
        <v>0</v>
      </c>
      <c r="HP84" s="127">
        <f t="shared" si="379"/>
        <v>0</v>
      </c>
      <c r="HQ84" s="127">
        <f t="shared" si="380"/>
        <v>0</v>
      </c>
      <c r="HR84" s="127">
        <f t="shared" si="381"/>
        <v>0</v>
      </c>
      <c r="HS84" s="127">
        <f t="shared" si="382"/>
        <v>0</v>
      </c>
      <c r="HT84" s="127">
        <f t="shared" si="383"/>
        <v>0</v>
      </c>
      <c r="HU84" s="127">
        <f t="shared" si="384"/>
        <v>0</v>
      </c>
      <c r="HV84" s="127">
        <f t="shared" si="385"/>
        <v>0</v>
      </c>
      <c r="HW84" s="127">
        <f t="shared" si="386"/>
        <v>0</v>
      </c>
      <c r="HX84" s="127">
        <f t="shared" si="387"/>
        <v>0</v>
      </c>
      <c r="HY84" s="127">
        <f t="shared" si="388"/>
        <v>0</v>
      </c>
      <c r="HZ84" s="127">
        <f t="shared" si="389"/>
        <v>0</v>
      </c>
      <c r="IA84" s="127">
        <f t="shared" si="390"/>
        <v>0</v>
      </c>
      <c r="IB84" s="127">
        <f t="shared" si="391"/>
        <v>0</v>
      </c>
      <c r="IC84" s="127">
        <f t="shared" si="392"/>
        <v>0</v>
      </c>
      <c r="ID84" s="127">
        <f t="shared" si="393"/>
        <v>0</v>
      </c>
      <c r="IE84" s="127">
        <f t="shared" si="394"/>
        <v>0</v>
      </c>
      <c r="IF84" s="127">
        <f t="shared" si="395"/>
        <v>0</v>
      </c>
      <c r="IG84" s="127">
        <f t="shared" si="396"/>
        <v>0</v>
      </c>
      <c r="IH84" s="127">
        <f t="shared" si="397"/>
        <v>0</v>
      </c>
      <c r="II84" s="127">
        <f t="shared" si="398"/>
        <v>0</v>
      </c>
      <c r="IJ84" s="127">
        <f t="shared" si="399"/>
        <v>0</v>
      </c>
      <c r="IK84" s="127">
        <f t="shared" si="400"/>
        <v>0</v>
      </c>
      <c r="IL84" s="127">
        <f t="shared" si="401"/>
        <v>0</v>
      </c>
      <c r="IM84" s="127">
        <f t="shared" si="402"/>
        <v>0</v>
      </c>
      <c r="IN84" s="127">
        <f t="shared" si="403"/>
        <v>0</v>
      </c>
      <c r="IO84" s="127">
        <f t="shared" si="404"/>
        <v>0</v>
      </c>
      <c r="IP84" s="127">
        <f t="shared" si="405"/>
        <v>0</v>
      </c>
      <c r="IQ84" s="127">
        <f t="shared" si="406"/>
        <v>0</v>
      </c>
      <c r="IR84" s="127">
        <f t="shared" si="407"/>
        <v>0</v>
      </c>
      <c r="IS84" s="127">
        <f t="shared" si="408"/>
        <v>0</v>
      </c>
      <c r="IT84" s="127">
        <f t="shared" si="409"/>
        <v>0</v>
      </c>
      <c r="IU84" s="127">
        <f t="shared" si="410"/>
        <v>0</v>
      </c>
      <c r="IV84" s="1">
        <f>IFERROR(IF($BX84&gt;=1,SUMIFS(ARR!K$8:K$607,ARR!$I$8:$I$607,$BZ84),0),0)</f>
        <v>0</v>
      </c>
      <c r="IW84" s="1">
        <f>IFERROR(IF($BX84&gt;=1,SUMIFS(ARR!L$8:L$607,ARR!$I$8:$I$607,$BZ84),0),0)</f>
        <v>0</v>
      </c>
      <c r="IX84" s="1">
        <f>IFERROR(IF($BX84&gt;=1,SUMIFS(ARR!M$8:M$607,ARR!$I$8:$I$607,$BZ84),0),0)</f>
        <v>0</v>
      </c>
      <c r="IY84" s="1">
        <f>IFERROR(IF($BX84&gt;=1,SUMIFS(ARR!N$8:N$607,ARR!$I$8:$I$607,$BZ84),0),0)</f>
        <v>0</v>
      </c>
      <c r="IZ84" s="1">
        <f t="shared" si="411"/>
        <v>0</v>
      </c>
    </row>
    <row r="85" spans="1:260" ht="18" customHeight="1" x14ac:dyDescent="0.25">
      <c r="A85" s="1">
        <f>IFERROR(IF(BX85&gt;=1,VLOOKUP(EMP!Y83,EMP!$B$2:$E$3,4,0),0),0)</f>
        <v>0</v>
      </c>
      <c r="B85" s="1">
        <f>IFERROR(IF(BX85&gt;=1,VLOOKUP(EMP!Z83,EMP!$D$2:$E$3,2,0),0),0)</f>
        <v>0</v>
      </c>
      <c r="C85" s="1">
        <f>IFERROR(IF(BX85&gt;=1,VLOOKUP(EMP!AC83,EMP!$B$6:$C$17,2,0),0),0)</f>
        <v>0</v>
      </c>
      <c r="D85" s="1">
        <f>IFERROR(IF(BX85&gt;=1,VLOOKUP(EMP!AA83,EMP!$E$6:$M$29,9,0),0),0)</f>
        <v>0</v>
      </c>
      <c r="E85" s="1">
        <f>IFERROR(IF(BX85&gt;=1,(IF(EMP!AE83&gt;=1,VLOOKUP(EMP!AF83,EMP!$B$6:$C$17,2,0),0)),0),0)</f>
        <v>0</v>
      </c>
      <c r="F85" s="1">
        <f>IFERROR(IF(BX85&gt;=1,(IF(EMP!AG83=EMP!$F$3,(IF(EMP!AH83&gt;=1,EMP!AH83,0)),0)),0),0)</f>
        <v>0</v>
      </c>
      <c r="G85" s="1">
        <f>IFERROR(IF(BX85&gt;=1,(IF(EMP!AI83=EMP!$F$3,VLOOKUP(EMP!AJ83,EMP!$B$6:$C$17,2,0),0)),0),0)</f>
        <v>0</v>
      </c>
      <c r="H85" s="1">
        <f>IFERROR(IF(BX85&gt;=1,(IF(EMP!AK83=EMP!$F$3,EMP!#REF!,0)),0),0)</f>
        <v>0</v>
      </c>
      <c r="I85" s="1">
        <f>IFERROR(IF(BX85&gt;=1,(IF(EMP!AM83="YES",1,2)),0),0)</f>
        <v>0</v>
      </c>
      <c r="J85" s="1">
        <f>IFERROR(IF(BX85&gt;=1,(IF(I85=1,31,IF(I85=2,(IF(D85&gt;=5,VLOOKUP(EMP!AL83,EMP!$H$1:$K$5,4,0),IF(D85&gt;=1,31,0))),0))),0),0)</f>
        <v>0</v>
      </c>
      <c r="K85" s="1">
        <f>EMP!AB83</f>
        <v>0</v>
      </c>
      <c r="L85" s="1">
        <f>EMP!AD83</f>
        <v>0</v>
      </c>
      <c r="M85" s="1">
        <f>EMP!AE83</f>
        <v>0</v>
      </c>
      <c r="N85" s="1">
        <f t="shared" si="244"/>
        <v>0</v>
      </c>
      <c r="O85" s="1">
        <f t="shared" si="245"/>
        <v>0</v>
      </c>
      <c r="P85" s="1">
        <f t="shared" si="246"/>
        <v>0</v>
      </c>
      <c r="Q85" s="1">
        <f t="shared" si="247"/>
        <v>0</v>
      </c>
      <c r="R85" s="1">
        <f t="shared" si="248"/>
        <v>0</v>
      </c>
      <c r="S85" s="1">
        <f t="shared" si="249"/>
        <v>0</v>
      </c>
      <c r="T85" s="1">
        <f t="shared" si="250"/>
        <v>0</v>
      </c>
      <c r="U85" s="1">
        <f t="shared" si="251"/>
        <v>0</v>
      </c>
      <c r="V85" s="1">
        <f t="shared" si="252"/>
        <v>0</v>
      </c>
      <c r="W85" s="1">
        <f t="shared" si="253"/>
        <v>0</v>
      </c>
      <c r="X85" s="1">
        <f t="shared" si="254"/>
        <v>0</v>
      </c>
      <c r="Y85" s="1">
        <f t="shared" si="255"/>
        <v>0</v>
      </c>
      <c r="Z85" s="1">
        <f t="shared" si="256"/>
        <v>0</v>
      </c>
      <c r="AA85" s="1">
        <f t="shared" si="257"/>
        <v>0</v>
      </c>
      <c r="AB85" s="1">
        <f t="shared" si="258"/>
        <v>0</v>
      </c>
      <c r="AC85" s="1">
        <f t="shared" si="259"/>
        <v>0</v>
      </c>
      <c r="AD85" s="1">
        <f t="shared" si="260"/>
        <v>0</v>
      </c>
      <c r="AE85" s="1">
        <f t="shared" si="261"/>
        <v>0</v>
      </c>
      <c r="AF85" s="1">
        <f t="shared" si="262"/>
        <v>0</v>
      </c>
      <c r="AG85" s="1">
        <f t="shared" si="263"/>
        <v>0</v>
      </c>
      <c r="AH85" s="1">
        <f t="shared" si="264"/>
        <v>0</v>
      </c>
      <c r="AI85" s="1">
        <f t="shared" si="265"/>
        <v>0</v>
      </c>
      <c r="AJ85" s="1">
        <f t="shared" si="266"/>
        <v>0</v>
      </c>
      <c r="AK85" s="1">
        <f t="shared" si="267"/>
        <v>0</v>
      </c>
      <c r="AL85" s="1">
        <f t="shared" si="268"/>
        <v>0</v>
      </c>
      <c r="AM85" s="1">
        <f t="shared" si="269"/>
        <v>0</v>
      </c>
      <c r="AN85" s="1">
        <f t="shared" si="270"/>
        <v>0</v>
      </c>
      <c r="AO85" s="1">
        <f t="shared" si="271"/>
        <v>0</v>
      </c>
      <c r="AP85" s="1">
        <f t="shared" si="272"/>
        <v>0</v>
      </c>
      <c r="AQ85" s="1">
        <f t="shared" si="273"/>
        <v>0</v>
      </c>
      <c r="AR85" s="1">
        <f t="shared" si="274"/>
        <v>0</v>
      </c>
      <c r="AS85" s="1">
        <f t="shared" si="275"/>
        <v>0</v>
      </c>
      <c r="AT85" s="1">
        <f t="shared" si="276"/>
        <v>0</v>
      </c>
      <c r="AU85" s="1">
        <f t="shared" si="277"/>
        <v>0</v>
      </c>
      <c r="AV85" s="1">
        <f t="shared" si="278"/>
        <v>0</v>
      </c>
      <c r="AW85" s="1">
        <f t="shared" si="279"/>
        <v>0</v>
      </c>
      <c r="AX85" s="1">
        <f>LARGE($O$8:P85,1)</f>
        <v>0</v>
      </c>
      <c r="AY85" s="1">
        <f>LARGE($O$8:Q85,1)</f>
        <v>0</v>
      </c>
      <c r="AZ85" s="1">
        <f>LARGE($O$8:R85,1)</f>
        <v>0</v>
      </c>
      <c r="BA85" s="1">
        <f>LARGE($O$8:S85,1)</f>
        <v>0</v>
      </c>
      <c r="BB85" s="1">
        <f>LARGE($O$8:T85,1)</f>
        <v>0</v>
      </c>
      <c r="BC85" s="1">
        <f>LARGE($O$8:U85,1)</f>
        <v>0</v>
      </c>
      <c r="BD85" s="1">
        <f>LARGE($O$8:V85,1)</f>
        <v>0</v>
      </c>
      <c r="BE85" s="1">
        <f>LARGE($O$8:W85,1)</f>
        <v>0</v>
      </c>
      <c r="BF85" s="1">
        <f>LARGE($O$8:X85,1)</f>
        <v>0</v>
      </c>
      <c r="BG85" s="1">
        <f>LARGE($O$8:Y85,1)</f>
        <v>0</v>
      </c>
      <c r="BH85" s="1">
        <f>IFERROR(IF(BX85&gt;=1,(IF(EMP!AM83="YES",1,2)),0),0)</f>
        <v>0</v>
      </c>
      <c r="BI85" s="1">
        <f>IFERROR(IF(BX85&gt;=1,(IF(BH85=1,1,IF(BH85=2,VLOOKUP(EMP!AL83,EMP!$H$2:$K$4,4,0),0))),0),0)</f>
        <v>0</v>
      </c>
      <c r="BJ85" s="1">
        <f>IFERROR(IF(BX85&gt;=1,VLOOKUP(EMP!AL83,EMP!$H$1:$K$5,2,0),0),0)</f>
        <v>0</v>
      </c>
      <c r="BK85" s="1">
        <f>IFERROR(IF(BX85&gt;=1,VLOOKUP(EMP!AL83,EMP!$H$1:$K$5,3,0),0),0)</f>
        <v>0</v>
      </c>
      <c r="BX85" s="165">
        <f>EMP!O83</f>
        <v>0</v>
      </c>
      <c r="BY85" s="166">
        <f>EMP!P83</f>
        <v>0</v>
      </c>
      <c r="BZ85" s="165">
        <f>EMP!Q83</f>
        <v>0</v>
      </c>
      <c r="CA85" s="185">
        <f t="shared" si="280"/>
        <v>0</v>
      </c>
      <c r="CB85" s="185">
        <f t="shared" si="281"/>
        <v>0</v>
      </c>
      <c r="CC85" s="185">
        <f t="shared" si="282"/>
        <v>0</v>
      </c>
      <c r="CD85" s="185">
        <f t="shared" si="283"/>
        <v>0</v>
      </c>
      <c r="CE85" s="185">
        <f t="shared" si="284"/>
        <v>0</v>
      </c>
      <c r="CF85" s="185">
        <f t="shared" si="285"/>
        <v>0</v>
      </c>
      <c r="CG85" s="185">
        <f t="shared" si="286"/>
        <v>0</v>
      </c>
      <c r="CH85" s="185">
        <f t="shared" si="287"/>
        <v>0</v>
      </c>
      <c r="CI85" s="185">
        <f t="shared" si="288"/>
        <v>0</v>
      </c>
      <c r="CJ85" s="185">
        <f t="shared" si="289"/>
        <v>0</v>
      </c>
      <c r="CK85" s="185">
        <f t="shared" si="290"/>
        <v>0</v>
      </c>
      <c r="CL85" s="185">
        <f t="shared" si="291"/>
        <v>0</v>
      </c>
      <c r="CM85" s="193"/>
      <c r="CN85" s="193"/>
      <c r="CO85" s="193"/>
      <c r="CP85" s="193"/>
      <c r="CQ85" s="193"/>
      <c r="CR85" s="193"/>
      <c r="CS85" s="193"/>
      <c r="CT85" s="193"/>
      <c r="CU85" s="193"/>
      <c r="CV85" s="193"/>
      <c r="CW85" s="193"/>
      <c r="CX85" s="193"/>
      <c r="CY85" s="112">
        <f t="shared" si="292"/>
        <v>0</v>
      </c>
      <c r="CZ85" s="112">
        <f t="shared" si="293"/>
        <v>0</v>
      </c>
      <c r="DA85" s="112">
        <f t="shared" si="294"/>
        <v>0</v>
      </c>
      <c r="DB85" s="112">
        <f t="shared" si="295"/>
        <v>0</v>
      </c>
      <c r="DC85" s="112">
        <f t="shared" si="296"/>
        <v>0</v>
      </c>
      <c r="DD85" s="112">
        <f t="shared" si="297"/>
        <v>0</v>
      </c>
      <c r="DE85" s="112">
        <f t="shared" si="298"/>
        <v>0</v>
      </c>
      <c r="DF85" s="112">
        <f t="shared" si="299"/>
        <v>0</v>
      </c>
      <c r="DG85" s="112">
        <f t="shared" si="300"/>
        <v>0</v>
      </c>
      <c r="DH85" s="112">
        <f t="shared" si="301"/>
        <v>0</v>
      </c>
      <c r="DI85" s="112">
        <f t="shared" si="302"/>
        <v>0</v>
      </c>
      <c r="DJ85" s="112">
        <f t="shared" si="303"/>
        <v>0</v>
      </c>
      <c r="DK85" s="194"/>
      <c r="DL85" s="194"/>
      <c r="DM85" s="194"/>
      <c r="DN85" s="194"/>
      <c r="DO85" s="194"/>
      <c r="DP85" s="194"/>
      <c r="DQ85" s="194"/>
      <c r="DR85" s="194"/>
      <c r="DS85" s="194"/>
      <c r="DT85" s="194"/>
      <c r="DU85" s="194"/>
      <c r="DV85" s="194"/>
      <c r="DW85" s="112">
        <f t="shared" si="304"/>
        <v>0</v>
      </c>
      <c r="DX85" s="112">
        <f t="shared" si="305"/>
        <v>0</v>
      </c>
      <c r="DY85" s="112">
        <f t="shared" si="306"/>
        <v>0</v>
      </c>
      <c r="DZ85" s="112">
        <f t="shared" si="307"/>
        <v>0</v>
      </c>
      <c r="EA85" s="112">
        <f t="shared" si="308"/>
        <v>0</v>
      </c>
      <c r="EB85" s="112">
        <f t="shared" si="309"/>
        <v>0</v>
      </c>
      <c r="EC85" s="112">
        <f t="shared" si="310"/>
        <v>0</v>
      </c>
      <c r="ED85" s="112">
        <f t="shared" si="311"/>
        <v>0</v>
      </c>
      <c r="EE85" s="112">
        <f t="shared" si="312"/>
        <v>0</v>
      </c>
      <c r="EF85" s="112">
        <f t="shared" si="313"/>
        <v>0</v>
      </c>
      <c r="EG85" s="112">
        <f t="shared" si="314"/>
        <v>0</v>
      </c>
      <c r="EH85" s="112">
        <f t="shared" si="315"/>
        <v>0</v>
      </c>
      <c r="EI85" s="195"/>
      <c r="EJ85" s="195"/>
      <c r="EK85" s="195"/>
      <c r="EL85" s="195"/>
      <c r="EM85" s="195"/>
      <c r="EN85" s="195"/>
      <c r="EO85" s="195"/>
      <c r="EP85" s="195"/>
      <c r="EQ85" s="195"/>
      <c r="ER85" s="195"/>
      <c r="ES85" s="195"/>
      <c r="ET85" s="195"/>
      <c r="EU85" s="196"/>
      <c r="EV85" s="196">
        <f t="shared" si="316"/>
        <v>0</v>
      </c>
      <c r="EW85" s="196">
        <f t="shared" si="317"/>
        <v>0</v>
      </c>
      <c r="EX85" s="196">
        <f t="shared" si="318"/>
        <v>0</v>
      </c>
      <c r="EY85" s="196">
        <f t="shared" si="319"/>
        <v>0</v>
      </c>
      <c r="EZ85" s="196">
        <f t="shared" si="320"/>
        <v>0</v>
      </c>
      <c r="FA85" s="196">
        <f t="shared" si="321"/>
        <v>0</v>
      </c>
      <c r="FB85" s="196">
        <f t="shared" si="322"/>
        <v>0</v>
      </c>
      <c r="FC85" s="196">
        <f t="shared" si="323"/>
        <v>0</v>
      </c>
      <c r="FD85" s="196">
        <f t="shared" si="324"/>
        <v>0</v>
      </c>
      <c r="FE85" s="196">
        <f t="shared" si="325"/>
        <v>0</v>
      </c>
      <c r="FF85" s="196">
        <f t="shared" si="326"/>
        <v>0</v>
      </c>
      <c r="FG85" s="197"/>
      <c r="FH85" s="197">
        <f t="shared" si="327"/>
        <v>0</v>
      </c>
      <c r="FI85" s="197">
        <f t="shared" si="328"/>
        <v>0</v>
      </c>
      <c r="FJ85" s="197">
        <f t="shared" si="329"/>
        <v>0</v>
      </c>
      <c r="FK85" s="197">
        <f t="shared" si="330"/>
        <v>0</v>
      </c>
      <c r="FL85" s="197">
        <f t="shared" si="331"/>
        <v>0</v>
      </c>
      <c r="FM85" s="197">
        <f t="shared" si="332"/>
        <v>0</v>
      </c>
      <c r="FN85" s="197">
        <f t="shared" si="333"/>
        <v>0</v>
      </c>
      <c r="FO85" s="197">
        <f t="shared" si="334"/>
        <v>0</v>
      </c>
      <c r="FP85" s="197">
        <f t="shared" si="335"/>
        <v>0</v>
      </c>
      <c r="FQ85" s="197">
        <f t="shared" si="336"/>
        <v>0</v>
      </c>
      <c r="FR85" s="197">
        <f t="shared" si="337"/>
        <v>0</v>
      </c>
      <c r="FS85" s="195"/>
      <c r="FT85" s="195"/>
      <c r="FU85" s="198"/>
      <c r="FV85" s="198"/>
      <c r="FW85" s="199"/>
      <c r="FX85" s="199"/>
      <c r="FY85" s="196"/>
      <c r="FZ85" s="196"/>
      <c r="GA85" s="127">
        <f t="shared" si="338"/>
        <v>0</v>
      </c>
      <c r="GB85" s="127">
        <f t="shared" si="339"/>
        <v>0</v>
      </c>
      <c r="GC85" s="127">
        <f t="shared" si="340"/>
        <v>0</v>
      </c>
      <c r="GD85" s="127">
        <f t="shared" si="341"/>
        <v>0</v>
      </c>
      <c r="GE85" s="127">
        <f t="shared" si="342"/>
        <v>0</v>
      </c>
      <c r="GF85" s="127">
        <f t="shared" si="343"/>
        <v>0</v>
      </c>
      <c r="GG85" s="127">
        <f t="shared" si="344"/>
        <v>0</v>
      </c>
      <c r="GH85" s="127">
        <f t="shared" si="345"/>
        <v>0</v>
      </c>
      <c r="GI85" s="127">
        <f t="shared" si="346"/>
        <v>0</v>
      </c>
      <c r="GJ85" s="127">
        <f t="shared" si="347"/>
        <v>0</v>
      </c>
      <c r="GK85" s="127">
        <f t="shared" si="348"/>
        <v>0</v>
      </c>
      <c r="GL85" s="127">
        <f t="shared" si="349"/>
        <v>0</v>
      </c>
      <c r="GM85" s="127">
        <f t="shared" si="350"/>
        <v>0</v>
      </c>
      <c r="GN85" s="127">
        <f t="shared" si="351"/>
        <v>0</v>
      </c>
      <c r="GO85" s="127">
        <f t="shared" si="352"/>
        <v>0</v>
      </c>
      <c r="GP85" s="127">
        <f t="shared" si="353"/>
        <v>0</v>
      </c>
      <c r="GQ85" s="127">
        <f t="shared" si="354"/>
        <v>0</v>
      </c>
      <c r="GR85" s="127">
        <f t="shared" si="355"/>
        <v>0</v>
      </c>
      <c r="GS85" s="127">
        <f t="shared" si="356"/>
        <v>0</v>
      </c>
      <c r="GT85" s="127">
        <f t="shared" si="357"/>
        <v>0</v>
      </c>
      <c r="GU85" s="127">
        <f t="shared" si="358"/>
        <v>0</v>
      </c>
      <c r="GV85" s="127">
        <f t="shared" si="359"/>
        <v>0</v>
      </c>
      <c r="GW85" s="127">
        <f t="shared" si="360"/>
        <v>0</v>
      </c>
      <c r="GX85" s="127">
        <f t="shared" si="361"/>
        <v>0</v>
      </c>
      <c r="GY85" s="127">
        <f t="shared" si="362"/>
        <v>0</v>
      </c>
      <c r="GZ85" s="127">
        <f t="shared" si="363"/>
        <v>0</v>
      </c>
      <c r="HA85" s="127">
        <f t="shared" si="364"/>
        <v>0</v>
      </c>
      <c r="HB85" s="127">
        <f t="shared" si="365"/>
        <v>0</v>
      </c>
      <c r="HC85" s="127">
        <f t="shared" si="366"/>
        <v>0</v>
      </c>
      <c r="HD85" s="127">
        <f t="shared" si="367"/>
        <v>0</v>
      </c>
      <c r="HE85" s="127">
        <f t="shared" si="368"/>
        <v>0</v>
      </c>
      <c r="HF85" s="127">
        <f t="shared" si="369"/>
        <v>0</v>
      </c>
      <c r="HG85" s="127">
        <f t="shared" si="370"/>
        <v>0</v>
      </c>
      <c r="HH85" s="127">
        <f t="shared" si="371"/>
        <v>0</v>
      </c>
      <c r="HI85" s="127">
        <f t="shared" si="372"/>
        <v>0</v>
      </c>
      <c r="HJ85" s="127">
        <f t="shared" si="373"/>
        <v>0</v>
      </c>
      <c r="HK85" s="127">
        <f t="shared" si="374"/>
        <v>0</v>
      </c>
      <c r="HL85" s="127">
        <f t="shared" si="375"/>
        <v>0</v>
      </c>
      <c r="HM85" s="127">
        <f t="shared" si="376"/>
        <v>0</v>
      </c>
      <c r="HN85" s="127">
        <f t="shared" si="377"/>
        <v>0</v>
      </c>
      <c r="HO85" s="127">
        <f t="shared" si="378"/>
        <v>0</v>
      </c>
      <c r="HP85" s="127">
        <f t="shared" si="379"/>
        <v>0</v>
      </c>
      <c r="HQ85" s="127">
        <f t="shared" si="380"/>
        <v>0</v>
      </c>
      <c r="HR85" s="127">
        <f t="shared" si="381"/>
        <v>0</v>
      </c>
      <c r="HS85" s="127">
        <f t="shared" si="382"/>
        <v>0</v>
      </c>
      <c r="HT85" s="127">
        <f t="shared" si="383"/>
        <v>0</v>
      </c>
      <c r="HU85" s="127">
        <f t="shared" si="384"/>
        <v>0</v>
      </c>
      <c r="HV85" s="127">
        <f t="shared" si="385"/>
        <v>0</v>
      </c>
      <c r="HW85" s="127">
        <f t="shared" si="386"/>
        <v>0</v>
      </c>
      <c r="HX85" s="127">
        <f t="shared" si="387"/>
        <v>0</v>
      </c>
      <c r="HY85" s="127">
        <f t="shared" si="388"/>
        <v>0</v>
      </c>
      <c r="HZ85" s="127">
        <f t="shared" si="389"/>
        <v>0</v>
      </c>
      <c r="IA85" s="127">
        <f t="shared" si="390"/>
        <v>0</v>
      </c>
      <c r="IB85" s="127">
        <f t="shared" si="391"/>
        <v>0</v>
      </c>
      <c r="IC85" s="127">
        <f t="shared" si="392"/>
        <v>0</v>
      </c>
      <c r="ID85" s="127">
        <f t="shared" si="393"/>
        <v>0</v>
      </c>
      <c r="IE85" s="127">
        <f t="shared" si="394"/>
        <v>0</v>
      </c>
      <c r="IF85" s="127">
        <f t="shared" si="395"/>
        <v>0</v>
      </c>
      <c r="IG85" s="127">
        <f t="shared" si="396"/>
        <v>0</v>
      </c>
      <c r="IH85" s="127">
        <f t="shared" si="397"/>
        <v>0</v>
      </c>
      <c r="II85" s="127">
        <f t="shared" si="398"/>
        <v>0</v>
      </c>
      <c r="IJ85" s="127">
        <f t="shared" si="399"/>
        <v>0</v>
      </c>
      <c r="IK85" s="127">
        <f t="shared" si="400"/>
        <v>0</v>
      </c>
      <c r="IL85" s="127">
        <f t="shared" si="401"/>
        <v>0</v>
      </c>
      <c r="IM85" s="127">
        <f t="shared" si="402"/>
        <v>0</v>
      </c>
      <c r="IN85" s="127">
        <f t="shared" si="403"/>
        <v>0</v>
      </c>
      <c r="IO85" s="127">
        <f t="shared" si="404"/>
        <v>0</v>
      </c>
      <c r="IP85" s="127">
        <f t="shared" si="405"/>
        <v>0</v>
      </c>
      <c r="IQ85" s="127">
        <f t="shared" si="406"/>
        <v>0</v>
      </c>
      <c r="IR85" s="127">
        <f t="shared" si="407"/>
        <v>0</v>
      </c>
      <c r="IS85" s="127">
        <f t="shared" si="408"/>
        <v>0</v>
      </c>
      <c r="IT85" s="127">
        <f t="shared" si="409"/>
        <v>0</v>
      </c>
      <c r="IU85" s="127">
        <f t="shared" si="410"/>
        <v>0</v>
      </c>
      <c r="IV85" s="1">
        <f>IFERROR(IF($BX85&gt;=1,SUMIFS(ARR!K$8:K$607,ARR!$I$8:$I$607,$BZ85),0),0)</f>
        <v>0</v>
      </c>
      <c r="IW85" s="1">
        <f>IFERROR(IF($BX85&gt;=1,SUMIFS(ARR!L$8:L$607,ARR!$I$8:$I$607,$BZ85),0),0)</f>
        <v>0</v>
      </c>
      <c r="IX85" s="1">
        <f>IFERROR(IF($BX85&gt;=1,SUMIFS(ARR!M$8:M$607,ARR!$I$8:$I$607,$BZ85),0),0)</f>
        <v>0</v>
      </c>
      <c r="IY85" s="1">
        <f>IFERROR(IF($BX85&gt;=1,SUMIFS(ARR!N$8:N$607,ARR!$I$8:$I$607,$BZ85),0),0)</f>
        <v>0</v>
      </c>
      <c r="IZ85" s="1">
        <f t="shared" si="411"/>
        <v>0</v>
      </c>
    </row>
    <row r="86" spans="1:260" ht="18" customHeight="1" x14ac:dyDescent="0.25">
      <c r="A86" s="1">
        <f>IFERROR(IF(BX86&gt;=1,VLOOKUP(EMP!Y84,EMP!$B$2:$E$3,4,0),0),0)</f>
        <v>0</v>
      </c>
      <c r="B86" s="1">
        <f>IFERROR(IF(BX86&gt;=1,VLOOKUP(EMP!Z84,EMP!$D$2:$E$3,2,0),0),0)</f>
        <v>0</v>
      </c>
      <c r="C86" s="1">
        <f>IFERROR(IF(BX86&gt;=1,VLOOKUP(EMP!AC84,EMP!$B$6:$C$17,2,0),0),0)</f>
        <v>0</v>
      </c>
      <c r="D86" s="1">
        <f>IFERROR(IF(BX86&gt;=1,VLOOKUP(EMP!AA84,EMP!$E$6:$M$29,9,0),0),0)</f>
        <v>0</v>
      </c>
      <c r="E86" s="1">
        <f>IFERROR(IF(BX86&gt;=1,(IF(EMP!AE84&gt;=1,VLOOKUP(EMP!AF84,EMP!$B$6:$C$17,2,0),0)),0),0)</f>
        <v>0</v>
      </c>
      <c r="F86" s="1">
        <f>IFERROR(IF(BX86&gt;=1,(IF(EMP!AG84=EMP!$F$3,(IF(EMP!AH84&gt;=1,EMP!AH84,0)),0)),0),0)</f>
        <v>0</v>
      </c>
      <c r="G86" s="1">
        <f>IFERROR(IF(BX86&gt;=1,(IF(EMP!AI84=EMP!$F$3,VLOOKUP(EMP!AJ84,EMP!$B$6:$C$17,2,0),0)),0),0)</f>
        <v>0</v>
      </c>
      <c r="H86" s="1">
        <f>IFERROR(IF(BX86&gt;=1,(IF(EMP!AK84=EMP!$F$3,EMP!#REF!,0)),0),0)</f>
        <v>0</v>
      </c>
      <c r="I86" s="1">
        <f>IFERROR(IF(BX86&gt;=1,(IF(EMP!AM84="YES",1,2)),0),0)</f>
        <v>0</v>
      </c>
      <c r="J86" s="1">
        <f>IFERROR(IF(BX86&gt;=1,(IF(I86=1,31,IF(I86=2,(IF(D86&gt;=5,VLOOKUP(EMP!AL84,EMP!$H$1:$K$5,4,0),IF(D86&gt;=1,31,0))),0))),0),0)</f>
        <v>0</v>
      </c>
      <c r="K86" s="1">
        <f>EMP!AB84</f>
        <v>0</v>
      </c>
      <c r="L86" s="1">
        <f>EMP!AD84</f>
        <v>0</v>
      </c>
      <c r="M86" s="1">
        <f>EMP!AE84</f>
        <v>0</v>
      </c>
      <c r="N86" s="1">
        <f t="shared" si="244"/>
        <v>0</v>
      </c>
      <c r="O86" s="1">
        <f t="shared" si="245"/>
        <v>0</v>
      </c>
      <c r="P86" s="1">
        <f t="shared" si="246"/>
        <v>0</v>
      </c>
      <c r="Q86" s="1">
        <f t="shared" si="247"/>
        <v>0</v>
      </c>
      <c r="R86" s="1">
        <f t="shared" si="248"/>
        <v>0</v>
      </c>
      <c r="S86" s="1">
        <f t="shared" si="249"/>
        <v>0</v>
      </c>
      <c r="T86" s="1">
        <f t="shared" si="250"/>
        <v>0</v>
      </c>
      <c r="U86" s="1">
        <f t="shared" si="251"/>
        <v>0</v>
      </c>
      <c r="V86" s="1">
        <f t="shared" si="252"/>
        <v>0</v>
      </c>
      <c r="W86" s="1">
        <f t="shared" si="253"/>
        <v>0</v>
      </c>
      <c r="X86" s="1">
        <f t="shared" si="254"/>
        <v>0</v>
      </c>
      <c r="Y86" s="1">
        <f t="shared" si="255"/>
        <v>0</v>
      </c>
      <c r="Z86" s="1">
        <f t="shared" si="256"/>
        <v>0</v>
      </c>
      <c r="AA86" s="1">
        <f t="shared" si="257"/>
        <v>0</v>
      </c>
      <c r="AB86" s="1">
        <f t="shared" si="258"/>
        <v>0</v>
      </c>
      <c r="AC86" s="1">
        <f t="shared" si="259"/>
        <v>0</v>
      </c>
      <c r="AD86" s="1">
        <f t="shared" si="260"/>
        <v>0</v>
      </c>
      <c r="AE86" s="1">
        <f t="shared" si="261"/>
        <v>0</v>
      </c>
      <c r="AF86" s="1">
        <f t="shared" si="262"/>
        <v>0</v>
      </c>
      <c r="AG86" s="1">
        <f t="shared" si="263"/>
        <v>0</v>
      </c>
      <c r="AH86" s="1">
        <f t="shared" si="264"/>
        <v>0</v>
      </c>
      <c r="AI86" s="1">
        <f t="shared" si="265"/>
        <v>0</v>
      </c>
      <c r="AJ86" s="1">
        <f t="shared" si="266"/>
        <v>0</v>
      </c>
      <c r="AK86" s="1">
        <f t="shared" si="267"/>
        <v>0</v>
      </c>
      <c r="AL86" s="1">
        <f t="shared" si="268"/>
        <v>0</v>
      </c>
      <c r="AM86" s="1">
        <f t="shared" si="269"/>
        <v>0</v>
      </c>
      <c r="AN86" s="1">
        <f t="shared" si="270"/>
        <v>0</v>
      </c>
      <c r="AO86" s="1">
        <f t="shared" si="271"/>
        <v>0</v>
      </c>
      <c r="AP86" s="1">
        <f t="shared" si="272"/>
        <v>0</v>
      </c>
      <c r="AQ86" s="1">
        <f t="shared" si="273"/>
        <v>0</v>
      </c>
      <c r="AR86" s="1">
        <f t="shared" si="274"/>
        <v>0</v>
      </c>
      <c r="AS86" s="1">
        <f t="shared" si="275"/>
        <v>0</v>
      </c>
      <c r="AT86" s="1">
        <f t="shared" si="276"/>
        <v>0</v>
      </c>
      <c r="AU86" s="1">
        <f t="shared" si="277"/>
        <v>0</v>
      </c>
      <c r="AV86" s="1">
        <f t="shared" si="278"/>
        <v>0</v>
      </c>
      <c r="AW86" s="1">
        <f t="shared" si="279"/>
        <v>0</v>
      </c>
      <c r="AX86" s="1">
        <f>LARGE($O$8:P86,1)</f>
        <v>0</v>
      </c>
      <c r="AY86" s="1">
        <f>LARGE($O$8:Q86,1)</f>
        <v>0</v>
      </c>
      <c r="AZ86" s="1">
        <f>LARGE($O$8:R86,1)</f>
        <v>0</v>
      </c>
      <c r="BA86" s="1">
        <f>LARGE($O$8:S86,1)</f>
        <v>0</v>
      </c>
      <c r="BB86" s="1">
        <f>LARGE($O$8:T86,1)</f>
        <v>0</v>
      </c>
      <c r="BC86" s="1">
        <f>LARGE($O$8:U86,1)</f>
        <v>0</v>
      </c>
      <c r="BD86" s="1">
        <f>LARGE($O$8:V86,1)</f>
        <v>0</v>
      </c>
      <c r="BE86" s="1">
        <f>LARGE($O$8:W86,1)</f>
        <v>0</v>
      </c>
      <c r="BF86" s="1">
        <f>LARGE($O$8:X86,1)</f>
        <v>0</v>
      </c>
      <c r="BG86" s="1">
        <f>LARGE($O$8:Y86,1)</f>
        <v>0</v>
      </c>
      <c r="BH86" s="1">
        <f>IFERROR(IF(BX86&gt;=1,(IF(EMP!AM84="YES",1,2)),0),0)</f>
        <v>0</v>
      </c>
      <c r="BI86" s="1">
        <f>IFERROR(IF(BX86&gt;=1,(IF(BH86=1,1,IF(BH86=2,VLOOKUP(EMP!AL84,EMP!$H$2:$K$4,4,0),0))),0),0)</f>
        <v>0</v>
      </c>
      <c r="BJ86" s="1">
        <f>IFERROR(IF(BX86&gt;=1,VLOOKUP(EMP!AL84,EMP!$H$1:$K$5,2,0),0),0)</f>
        <v>0</v>
      </c>
      <c r="BK86" s="1">
        <f>IFERROR(IF(BX86&gt;=1,VLOOKUP(EMP!AL84,EMP!$H$1:$K$5,3,0),0),0)</f>
        <v>0</v>
      </c>
      <c r="BX86" s="165">
        <f>EMP!O84</f>
        <v>0</v>
      </c>
      <c r="BY86" s="166">
        <f>EMP!P84</f>
        <v>0</v>
      </c>
      <c r="BZ86" s="165">
        <f>EMP!Q84</f>
        <v>0</v>
      </c>
      <c r="CA86" s="185">
        <f t="shared" si="280"/>
        <v>0</v>
      </c>
      <c r="CB86" s="185">
        <f t="shared" si="281"/>
        <v>0</v>
      </c>
      <c r="CC86" s="185">
        <f t="shared" si="282"/>
        <v>0</v>
      </c>
      <c r="CD86" s="185">
        <f t="shared" si="283"/>
        <v>0</v>
      </c>
      <c r="CE86" s="185">
        <f t="shared" si="284"/>
        <v>0</v>
      </c>
      <c r="CF86" s="185">
        <f t="shared" si="285"/>
        <v>0</v>
      </c>
      <c r="CG86" s="185">
        <f t="shared" si="286"/>
        <v>0</v>
      </c>
      <c r="CH86" s="185">
        <f t="shared" si="287"/>
        <v>0</v>
      </c>
      <c r="CI86" s="185">
        <f t="shared" si="288"/>
        <v>0</v>
      </c>
      <c r="CJ86" s="185">
        <f t="shared" si="289"/>
        <v>0</v>
      </c>
      <c r="CK86" s="185">
        <f t="shared" si="290"/>
        <v>0</v>
      </c>
      <c r="CL86" s="185">
        <f t="shared" si="291"/>
        <v>0</v>
      </c>
      <c r="CM86" s="193"/>
      <c r="CN86" s="193"/>
      <c r="CO86" s="193"/>
      <c r="CP86" s="193"/>
      <c r="CQ86" s="193"/>
      <c r="CR86" s="193"/>
      <c r="CS86" s="193"/>
      <c r="CT86" s="193"/>
      <c r="CU86" s="193"/>
      <c r="CV86" s="193"/>
      <c r="CW86" s="193"/>
      <c r="CX86" s="193"/>
      <c r="CY86" s="112">
        <f t="shared" si="292"/>
        <v>0</v>
      </c>
      <c r="CZ86" s="112">
        <f t="shared" si="293"/>
        <v>0</v>
      </c>
      <c r="DA86" s="112">
        <f t="shared" si="294"/>
        <v>0</v>
      </c>
      <c r="DB86" s="112">
        <f t="shared" si="295"/>
        <v>0</v>
      </c>
      <c r="DC86" s="112">
        <f t="shared" si="296"/>
        <v>0</v>
      </c>
      <c r="DD86" s="112">
        <f t="shared" si="297"/>
        <v>0</v>
      </c>
      <c r="DE86" s="112">
        <f t="shared" si="298"/>
        <v>0</v>
      </c>
      <c r="DF86" s="112">
        <f t="shared" si="299"/>
        <v>0</v>
      </c>
      <c r="DG86" s="112">
        <f t="shared" si="300"/>
        <v>0</v>
      </c>
      <c r="DH86" s="112">
        <f t="shared" si="301"/>
        <v>0</v>
      </c>
      <c r="DI86" s="112">
        <f t="shared" si="302"/>
        <v>0</v>
      </c>
      <c r="DJ86" s="112">
        <f t="shared" si="303"/>
        <v>0</v>
      </c>
      <c r="DK86" s="194"/>
      <c r="DL86" s="194"/>
      <c r="DM86" s="194"/>
      <c r="DN86" s="194"/>
      <c r="DO86" s="194"/>
      <c r="DP86" s="194"/>
      <c r="DQ86" s="194"/>
      <c r="DR86" s="194"/>
      <c r="DS86" s="194"/>
      <c r="DT86" s="194"/>
      <c r="DU86" s="194"/>
      <c r="DV86" s="194"/>
      <c r="DW86" s="112">
        <f t="shared" si="304"/>
        <v>0</v>
      </c>
      <c r="DX86" s="112">
        <f t="shared" si="305"/>
        <v>0</v>
      </c>
      <c r="DY86" s="112">
        <f t="shared" si="306"/>
        <v>0</v>
      </c>
      <c r="DZ86" s="112">
        <f t="shared" si="307"/>
        <v>0</v>
      </c>
      <c r="EA86" s="112">
        <f t="shared" si="308"/>
        <v>0</v>
      </c>
      <c r="EB86" s="112">
        <f t="shared" si="309"/>
        <v>0</v>
      </c>
      <c r="EC86" s="112">
        <f t="shared" si="310"/>
        <v>0</v>
      </c>
      <c r="ED86" s="112">
        <f t="shared" si="311"/>
        <v>0</v>
      </c>
      <c r="EE86" s="112">
        <f t="shared" si="312"/>
        <v>0</v>
      </c>
      <c r="EF86" s="112">
        <f t="shared" si="313"/>
        <v>0</v>
      </c>
      <c r="EG86" s="112">
        <f t="shared" si="314"/>
        <v>0</v>
      </c>
      <c r="EH86" s="112">
        <f t="shared" si="315"/>
        <v>0</v>
      </c>
      <c r="EI86" s="195"/>
      <c r="EJ86" s="195"/>
      <c r="EK86" s="195"/>
      <c r="EL86" s="195"/>
      <c r="EM86" s="195"/>
      <c r="EN86" s="195"/>
      <c r="EO86" s="195"/>
      <c r="EP86" s="195"/>
      <c r="EQ86" s="195"/>
      <c r="ER86" s="195"/>
      <c r="ES86" s="195"/>
      <c r="ET86" s="195"/>
      <c r="EU86" s="196"/>
      <c r="EV86" s="196">
        <f t="shared" si="316"/>
        <v>0</v>
      </c>
      <c r="EW86" s="196">
        <f t="shared" si="317"/>
        <v>0</v>
      </c>
      <c r="EX86" s="196">
        <f t="shared" si="318"/>
        <v>0</v>
      </c>
      <c r="EY86" s="196">
        <f t="shared" si="319"/>
        <v>0</v>
      </c>
      <c r="EZ86" s="196">
        <f t="shared" si="320"/>
        <v>0</v>
      </c>
      <c r="FA86" s="196">
        <f t="shared" si="321"/>
        <v>0</v>
      </c>
      <c r="FB86" s="196">
        <f t="shared" si="322"/>
        <v>0</v>
      </c>
      <c r="FC86" s="196">
        <f t="shared" si="323"/>
        <v>0</v>
      </c>
      <c r="FD86" s="196">
        <f t="shared" si="324"/>
        <v>0</v>
      </c>
      <c r="FE86" s="196">
        <f t="shared" si="325"/>
        <v>0</v>
      </c>
      <c r="FF86" s="196">
        <f t="shared" si="326"/>
        <v>0</v>
      </c>
      <c r="FG86" s="197"/>
      <c r="FH86" s="197">
        <f t="shared" si="327"/>
        <v>0</v>
      </c>
      <c r="FI86" s="197">
        <f t="shared" si="328"/>
        <v>0</v>
      </c>
      <c r="FJ86" s="197">
        <f t="shared" si="329"/>
        <v>0</v>
      </c>
      <c r="FK86" s="197">
        <f t="shared" si="330"/>
        <v>0</v>
      </c>
      <c r="FL86" s="197">
        <f t="shared" si="331"/>
        <v>0</v>
      </c>
      <c r="FM86" s="197">
        <f t="shared" si="332"/>
        <v>0</v>
      </c>
      <c r="FN86" s="197">
        <f t="shared" si="333"/>
        <v>0</v>
      </c>
      <c r="FO86" s="197">
        <f t="shared" si="334"/>
        <v>0</v>
      </c>
      <c r="FP86" s="197">
        <f t="shared" si="335"/>
        <v>0</v>
      </c>
      <c r="FQ86" s="197">
        <f t="shared" si="336"/>
        <v>0</v>
      </c>
      <c r="FR86" s="197">
        <f t="shared" si="337"/>
        <v>0</v>
      </c>
      <c r="FS86" s="195"/>
      <c r="FT86" s="195"/>
      <c r="FU86" s="198"/>
      <c r="FV86" s="198"/>
      <c r="FW86" s="199"/>
      <c r="FX86" s="199"/>
      <c r="FY86" s="196"/>
      <c r="FZ86" s="196"/>
      <c r="GA86" s="127">
        <f t="shared" si="338"/>
        <v>0</v>
      </c>
      <c r="GB86" s="127">
        <f t="shared" si="339"/>
        <v>0</v>
      </c>
      <c r="GC86" s="127">
        <f t="shared" si="340"/>
        <v>0</v>
      </c>
      <c r="GD86" s="127">
        <f t="shared" si="341"/>
        <v>0</v>
      </c>
      <c r="GE86" s="127">
        <f t="shared" si="342"/>
        <v>0</v>
      </c>
      <c r="GF86" s="127">
        <f t="shared" si="343"/>
        <v>0</v>
      </c>
      <c r="GG86" s="127">
        <f t="shared" si="344"/>
        <v>0</v>
      </c>
      <c r="GH86" s="127">
        <f t="shared" si="345"/>
        <v>0</v>
      </c>
      <c r="GI86" s="127">
        <f t="shared" si="346"/>
        <v>0</v>
      </c>
      <c r="GJ86" s="127">
        <f t="shared" si="347"/>
        <v>0</v>
      </c>
      <c r="GK86" s="127">
        <f t="shared" si="348"/>
        <v>0</v>
      </c>
      <c r="GL86" s="127">
        <f t="shared" si="349"/>
        <v>0</v>
      </c>
      <c r="GM86" s="127">
        <f t="shared" si="350"/>
        <v>0</v>
      </c>
      <c r="GN86" s="127">
        <f t="shared" si="351"/>
        <v>0</v>
      </c>
      <c r="GO86" s="127">
        <f t="shared" si="352"/>
        <v>0</v>
      </c>
      <c r="GP86" s="127">
        <f t="shared" si="353"/>
        <v>0</v>
      </c>
      <c r="GQ86" s="127">
        <f t="shared" si="354"/>
        <v>0</v>
      </c>
      <c r="GR86" s="127">
        <f t="shared" si="355"/>
        <v>0</v>
      </c>
      <c r="GS86" s="127">
        <f t="shared" si="356"/>
        <v>0</v>
      </c>
      <c r="GT86" s="127">
        <f t="shared" si="357"/>
        <v>0</v>
      </c>
      <c r="GU86" s="127">
        <f t="shared" si="358"/>
        <v>0</v>
      </c>
      <c r="GV86" s="127">
        <f t="shared" si="359"/>
        <v>0</v>
      </c>
      <c r="GW86" s="127">
        <f t="shared" si="360"/>
        <v>0</v>
      </c>
      <c r="GX86" s="127">
        <f t="shared" si="361"/>
        <v>0</v>
      </c>
      <c r="GY86" s="127">
        <f t="shared" si="362"/>
        <v>0</v>
      </c>
      <c r="GZ86" s="127">
        <f t="shared" si="363"/>
        <v>0</v>
      </c>
      <c r="HA86" s="127">
        <f t="shared" si="364"/>
        <v>0</v>
      </c>
      <c r="HB86" s="127">
        <f t="shared" si="365"/>
        <v>0</v>
      </c>
      <c r="HC86" s="127">
        <f t="shared" si="366"/>
        <v>0</v>
      </c>
      <c r="HD86" s="127">
        <f t="shared" si="367"/>
        <v>0</v>
      </c>
      <c r="HE86" s="127">
        <f t="shared" si="368"/>
        <v>0</v>
      </c>
      <c r="HF86" s="127">
        <f t="shared" si="369"/>
        <v>0</v>
      </c>
      <c r="HG86" s="127">
        <f t="shared" si="370"/>
        <v>0</v>
      </c>
      <c r="HH86" s="127">
        <f t="shared" si="371"/>
        <v>0</v>
      </c>
      <c r="HI86" s="127">
        <f t="shared" si="372"/>
        <v>0</v>
      </c>
      <c r="HJ86" s="127">
        <f t="shared" si="373"/>
        <v>0</v>
      </c>
      <c r="HK86" s="127">
        <f t="shared" si="374"/>
        <v>0</v>
      </c>
      <c r="HL86" s="127">
        <f t="shared" si="375"/>
        <v>0</v>
      </c>
      <c r="HM86" s="127">
        <f t="shared" si="376"/>
        <v>0</v>
      </c>
      <c r="HN86" s="127">
        <f t="shared" si="377"/>
        <v>0</v>
      </c>
      <c r="HO86" s="127">
        <f t="shared" si="378"/>
        <v>0</v>
      </c>
      <c r="HP86" s="127">
        <f t="shared" si="379"/>
        <v>0</v>
      </c>
      <c r="HQ86" s="127">
        <f t="shared" si="380"/>
        <v>0</v>
      </c>
      <c r="HR86" s="127">
        <f t="shared" si="381"/>
        <v>0</v>
      </c>
      <c r="HS86" s="127">
        <f t="shared" si="382"/>
        <v>0</v>
      </c>
      <c r="HT86" s="127">
        <f t="shared" si="383"/>
        <v>0</v>
      </c>
      <c r="HU86" s="127">
        <f t="shared" si="384"/>
        <v>0</v>
      </c>
      <c r="HV86" s="127">
        <f t="shared" si="385"/>
        <v>0</v>
      </c>
      <c r="HW86" s="127">
        <f t="shared" si="386"/>
        <v>0</v>
      </c>
      <c r="HX86" s="127">
        <f t="shared" si="387"/>
        <v>0</v>
      </c>
      <c r="HY86" s="127">
        <f t="shared" si="388"/>
        <v>0</v>
      </c>
      <c r="HZ86" s="127">
        <f t="shared" si="389"/>
        <v>0</v>
      </c>
      <c r="IA86" s="127">
        <f t="shared" si="390"/>
        <v>0</v>
      </c>
      <c r="IB86" s="127">
        <f t="shared" si="391"/>
        <v>0</v>
      </c>
      <c r="IC86" s="127">
        <f t="shared" si="392"/>
        <v>0</v>
      </c>
      <c r="ID86" s="127">
        <f t="shared" si="393"/>
        <v>0</v>
      </c>
      <c r="IE86" s="127">
        <f t="shared" si="394"/>
        <v>0</v>
      </c>
      <c r="IF86" s="127">
        <f t="shared" si="395"/>
        <v>0</v>
      </c>
      <c r="IG86" s="127">
        <f t="shared" si="396"/>
        <v>0</v>
      </c>
      <c r="IH86" s="127">
        <f t="shared" si="397"/>
        <v>0</v>
      </c>
      <c r="II86" s="127">
        <f t="shared" si="398"/>
        <v>0</v>
      </c>
      <c r="IJ86" s="127">
        <f t="shared" si="399"/>
        <v>0</v>
      </c>
      <c r="IK86" s="127">
        <f t="shared" si="400"/>
        <v>0</v>
      </c>
      <c r="IL86" s="127">
        <f t="shared" si="401"/>
        <v>0</v>
      </c>
      <c r="IM86" s="127">
        <f t="shared" si="402"/>
        <v>0</v>
      </c>
      <c r="IN86" s="127">
        <f t="shared" si="403"/>
        <v>0</v>
      </c>
      <c r="IO86" s="127">
        <f t="shared" si="404"/>
        <v>0</v>
      </c>
      <c r="IP86" s="127">
        <f t="shared" si="405"/>
        <v>0</v>
      </c>
      <c r="IQ86" s="127">
        <f t="shared" si="406"/>
        <v>0</v>
      </c>
      <c r="IR86" s="127">
        <f t="shared" si="407"/>
        <v>0</v>
      </c>
      <c r="IS86" s="127">
        <f t="shared" si="408"/>
        <v>0</v>
      </c>
      <c r="IT86" s="127">
        <f t="shared" si="409"/>
        <v>0</v>
      </c>
      <c r="IU86" s="127">
        <f t="shared" si="410"/>
        <v>0</v>
      </c>
      <c r="IV86" s="1">
        <f>IFERROR(IF($BX86&gt;=1,SUMIFS(ARR!K$8:K$607,ARR!$I$8:$I$607,$BZ86),0),0)</f>
        <v>0</v>
      </c>
      <c r="IW86" s="1">
        <f>IFERROR(IF($BX86&gt;=1,SUMIFS(ARR!L$8:L$607,ARR!$I$8:$I$607,$BZ86),0),0)</f>
        <v>0</v>
      </c>
      <c r="IX86" s="1">
        <f>IFERROR(IF($BX86&gt;=1,SUMIFS(ARR!M$8:M$607,ARR!$I$8:$I$607,$BZ86),0),0)</f>
        <v>0</v>
      </c>
      <c r="IY86" s="1">
        <f>IFERROR(IF($BX86&gt;=1,SUMIFS(ARR!N$8:N$607,ARR!$I$8:$I$607,$BZ86),0),0)</f>
        <v>0</v>
      </c>
      <c r="IZ86" s="1">
        <f t="shared" si="411"/>
        <v>0</v>
      </c>
    </row>
    <row r="87" spans="1:260" ht="18" customHeight="1" x14ac:dyDescent="0.25">
      <c r="A87" s="1">
        <f>IFERROR(IF(BX87&gt;=1,VLOOKUP(EMP!Y85,EMP!$B$2:$E$3,4,0),0),0)</f>
        <v>0</v>
      </c>
      <c r="B87" s="1">
        <f>IFERROR(IF(BX87&gt;=1,VLOOKUP(EMP!Z85,EMP!$D$2:$E$3,2,0),0),0)</f>
        <v>0</v>
      </c>
      <c r="C87" s="1">
        <f>IFERROR(IF(BX87&gt;=1,VLOOKUP(EMP!AC85,EMP!$B$6:$C$17,2,0),0),0)</f>
        <v>0</v>
      </c>
      <c r="D87" s="1">
        <f>IFERROR(IF(BX87&gt;=1,VLOOKUP(EMP!AA85,EMP!$E$6:$M$29,9,0),0),0)</f>
        <v>0</v>
      </c>
      <c r="E87" s="1">
        <f>IFERROR(IF(BX87&gt;=1,(IF(EMP!AE85&gt;=1,VLOOKUP(EMP!AF85,EMP!$B$6:$C$17,2,0),0)),0),0)</f>
        <v>0</v>
      </c>
      <c r="F87" s="1">
        <f>IFERROR(IF(BX87&gt;=1,(IF(EMP!AG85=EMP!$F$3,(IF(EMP!AH85&gt;=1,EMP!AH85,0)),0)),0),0)</f>
        <v>0</v>
      </c>
      <c r="G87" s="1">
        <f>IFERROR(IF(BX87&gt;=1,(IF(EMP!AI85=EMP!$F$3,VLOOKUP(EMP!AJ85,EMP!$B$6:$C$17,2,0),0)),0),0)</f>
        <v>0</v>
      </c>
      <c r="H87" s="1">
        <f>IFERROR(IF(BX87&gt;=1,(IF(EMP!AK85=EMP!$F$3,EMP!#REF!,0)),0),0)</f>
        <v>0</v>
      </c>
      <c r="I87" s="1">
        <f>IFERROR(IF(BX87&gt;=1,(IF(EMP!AM85="YES",1,2)),0),0)</f>
        <v>0</v>
      </c>
      <c r="J87" s="1">
        <f>IFERROR(IF(BX87&gt;=1,(IF(I87=1,31,IF(I87=2,(IF(D87&gt;=5,VLOOKUP(EMP!AL85,EMP!$H$1:$K$5,4,0),IF(D87&gt;=1,31,0))),0))),0),0)</f>
        <v>0</v>
      </c>
      <c r="K87" s="1">
        <f>EMP!AB85</f>
        <v>0</v>
      </c>
      <c r="L87" s="1">
        <f>EMP!AD85</f>
        <v>0</v>
      </c>
      <c r="M87" s="1">
        <f>EMP!AE85</f>
        <v>0</v>
      </c>
      <c r="N87" s="1">
        <f t="shared" si="244"/>
        <v>0</v>
      </c>
      <c r="O87" s="1">
        <f t="shared" si="245"/>
        <v>0</v>
      </c>
      <c r="P87" s="1">
        <f t="shared" si="246"/>
        <v>0</v>
      </c>
      <c r="Q87" s="1">
        <f t="shared" si="247"/>
        <v>0</v>
      </c>
      <c r="R87" s="1">
        <f t="shared" si="248"/>
        <v>0</v>
      </c>
      <c r="S87" s="1">
        <f t="shared" si="249"/>
        <v>0</v>
      </c>
      <c r="T87" s="1">
        <f t="shared" si="250"/>
        <v>0</v>
      </c>
      <c r="U87" s="1">
        <f t="shared" si="251"/>
        <v>0</v>
      </c>
      <c r="V87" s="1">
        <f t="shared" si="252"/>
        <v>0</v>
      </c>
      <c r="W87" s="1">
        <f t="shared" si="253"/>
        <v>0</v>
      </c>
      <c r="X87" s="1">
        <f t="shared" si="254"/>
        <v>0</v>
      </c>
      <c r="Y87" s="1">
        <f t="shared" si="255"/>
        <v>0</v>
      </c>
      <c r="Z87" s="1">
        <f t="shared" si="256"/>
        <v>0</v>
      </c>
      <c r="AA87" s="1">
        <f t="shared" si="257"/>
        <v>0</v>
      </c>
      <c r="AB87" s="1">
        <f t="shared" si="258"/>
        <v>0</v>
      </c>
      <c r="AC87" s="1">
        <f t="shared" si="259"/>
        <v>0</v>
      </c>
      <c r="AD87" s="1">
        <f t="shared" si="260"/>
        <v>0</v>
      </c>
      <c r="AE87" s="1">
        <f t="shared" si="261"/>
        <v>0</v>
      </c>
      <c r="AF87" s="1">
        <f t="shared" si="262"/>
        <v>0</v>
      </c>
      <c r="AG87" s="1">
        <f t="shared" si="263"/>
        <v>0</v>
      </c>
      <c r="AH87" s="1">
        <f t="shared" si="264"/>
        <v>0</v>
      </c>
      <c r="AI87" s="1">
        <f t="shared" si="265"/>
        <v>0</v>
      </c>
      <c r="AJ87" s="1">
        <f t="shared" si="266"/>
        <v>0</v>
      </c>
      <c r="AK87" s="1">
        <f t="shared" si="267"/>
        <v>0</v>
      </c>
      <c r="AL87" s="1">
        <f t="shared" si="268"/>
        <v>0</v>
      </c>
      <c r="AM87" s="1">
        <f t="shared" si="269"/>
        <v>0</v>
      </c>
      <c r="AN87" s="1">
        <f t="shared" si="270"/>
        <v>0</v>
      </c>
      <c r="AO87" s="1">
        <f t="shared" si="271"/>
        <v>0</v>
      </c>
      <c r="AP87" s="1">
        <f t="shared" si="272"/>
        <v>0</v>
      </c>
      <c r="AQ87" s="1">
        <f t="shared" si="273"/>
        <v>0</v>
      </c>
      <c r="AR87" s="1">
        <f t="shared" si="274"/>
        <v>0</v>
      </c>
      <c r="AS87" s="1">
        <f t="shared" si="275"/>
        <v>0</v>
      </c>
      <c r="AT87" s="1">
        <f t="shared" si="276"/>
        <v>0</v>
      </c>
      <c r="AU87" s="1">
        <f t="shared" si="277"/>
        <v>0</v>
      </c>
      <c r="AV87" s="1">
        <f t="shared" si="278"/>
        <v>0</v>
      </c>
      <c r="AW87" s="1">
        <f t="shared" si="279"/>
        <v>0</v>
      </c>
      <c r="AX87" s="1">
        <f>LARGE($O$8:P87,1)</f>
        <v>0</v>
      </c>
      <c r="AY87" s="1">
        <f>LARGE($O$8:Q87,1)</f>
        <v>0</v>
      </c>
      <c r="AZ87" s="1">
        <f>LARGE($O$8:R87,1)</f>
        <v>0</v>
      </c>
      <c r="BA87" s="1">
        <f>LARGE($O$8:S87,1)</f>
        <v>0</v>
      </c>
      <c r="BB87" s="1">
        <f>LARGE($O$8:T87,1)</f>
        <v>0</v>
      </c>
      <c r="BC87" s="1">
        <f>LARGE($O$8:U87,1)</f>
        <v>0</v>
      </c>
      <c r="BD87" s="1">
        <f>LARGE($O$8:V87,1)</f>
        <v>0</v>
      </c>
      <c r="BE87" s="1">
        <f>LARGE($O$8:W87,1)</f>
        <v>0</v>
      </c>
      <c r="BF87" s="1">
        <f>LARGE($O$8:X87,1)</f>
        <v>0</v>
      </c>
      <c r="BG87" s="1">
        <f>LARGE($O$8:Y87,1)</f>
        <v>0</v>
      </c>
      <c r="BH87" s="1">
        <f>IFERROR(IF(BX87&gt;=1,(IF(EMP!AM85="YES",1,2)),0),0)</f>
        <v>0</v>
      </c>
      <c r="BI87" s="1">
        <f>IFERROR(IF(BX87&gt;=1,(IF(BH87=1,1,IF(BH87=2,VLOOKUP(EMP!AL85,EMP!$H$2:$K$4,4,0),0))),0),0)</f>
        <v>0</v>
      </c>
      <c r="BJ87" s="1">
        <f>IFERROR(IF(BX87&gt;=1,VLOOKUP(EMP!AL85,EMP!$H$1:$K$5,2,0),0),0)</f>
        <v>0</v>
      </c>
      <c r="BK87" s="1">
        <f>IFERROR(IF(BX87&gt;=1,VLOOKUP(EMP!AL85,EMP!$H$1:$K$5,3,0),0),0)</f>
        <v>0</v>
      </c>
      <c r="BX87" s="165">
        <f>EMP!O85</f>
        <v>0</v>
      </c>
      <c r="BY87" s="166">
        <f>EMP!P85</f>
        <v>0</v>
      </c>
      <c r="BZ87" s="165">
        <f>EMP!Q85</f>
        <v>0</v>
      </c>
      <c r="CA87" s="185">
        <f t="shared" si="280"/>
        <v>0</v>
      </c>
      <c r="CB87" s="185">
        <f t="shared" si="281"/>
        <v>0</v>
      </c>
      <c r="CC87" s="185">
        <f t="shared" si="282"/>
        <v>0</v>
      </c>
      <c r="CD87" s="185">
        <f t="shared" si="283"/>
        <v>0</v>
      </c>
      <c r="CE87" s="185">
        <f t="shared" si="284"/>
        <v>0</v>
      </c>
      <c r="CF87" s="185">
        <f t="shared" si="285"/>
        <v>0</v>
      </c>
      <c r="CG87" s="185">
        <f t="shared" si="286"/>
        <v>0</v>
      </c>
      <c r="CH87" s="185">
        <f t="shared" si="287"/>
        <v>0</v>
      </c>
      <c r="CI87" s="185">
        <f t="shared" si="288"/>
        <v>0</v>
      </c>
      <c r="CJ87" s="185">
        <f t="shared" si="289"/>
        <v>0</v>
      </c>
      <c r="CK87" s="185">
        <f t="shared" si="290"/>
        <v>0</v>
      </c>
      <c r="CL87" s="185">
        <f t="shared" si="291"/>
        <v>0</v>
      </c>
      <c r="CM87" s="193"/>
      <c r="CN87" s="193"/>
      <c r="CO87" s="193"/>
      <c r="CP87" s="193"/>
      <c r="CQ87" s="193"/>
      <c r="CR87" s="193"/>
      <c r="CS87" s="193"/>
      <c r="CT87" s="193"/>
      <c r="CU87" s="193"/>
      <c r="CV87" s="193"/>
      <c r="CW87" s="193"/>
      <c r="CX87" s="193"/>
      <c r="CY87" s="112">
        <f t="shared" si="292"/>
        <v>0</v>
      </c>
      <c r="CZ87" s="112">
        <f t="shared" si="293"/>
        <v>0</v>
      </c>
      <c r="DA87" s="112">
        <f t="shared" si="294"/>
        <v>0</v>
      </c>
      <c r="DB87" s="112">
        <f t="shared" si="295"/>
        <v>0</v>
      </c>
      <c r="DC87" s="112">
        <f t="shared" si="296"/>
        <v>0</v>
      </c>
      <c r="DD87" s="112">
        <f t="shared" si="297"/>
        <v>0</v>
      </c>
      <c r="DE87" s="112">
        <f t="shared" si="298"/>
        <v>0</v>
      </c>
      <c r="DF87" s="112">
        <f t="shared" si="299"/>
        <v>0</v>
      </c>
      <c r="DG87" s="112">
        <f t="shared" si="300"/>
        <v>0</v>
      </c>
      <c r="DH87" s="112">
        <f t="shared" si="301"/>
        <v>0</v>
      </c>
      <c r="DI87" s="112">
        <f t="shared" si="302"/>
        <v>0</v>
      </c>
      <c r="DJ87" s="112">
        <f t="shared" si="303"/>
        <v>0</v>
      </c>
      <c r="DK87" s="194"/>
      <c r="DL87" s="194"/>
      <c r="DM87" s="194"/>
      <c r="DN87" s="194"/>
      <c r="DO87" s="194"/>
      <c r="DP87" s="194"/>
      <c r="DQ87" s="194"/>
      <c r="DR87" s="194"/>
      <c r="DS87" s="194"/>
      <c r="DT87" s="194"/>
      <c r="DU87" s="194"/>
      <c r="DV87" s="194"/>
      <c r="DW87" s="112">
        <f t="shared" si="304"/>
        <v>0</v>
      </c>
      <c r="DX87" s="112">
        <f t="shared" si="305"/>
        <v>0</v>
      </c>
      <c r="DY87" s="112">
        <f t="shared" si="306"/>
        <v>0</v>
      </c>
      <c r="DZ87" s="112">
        <f t="shared" si="307"/>
        <v>0</v>
      </c>
      <c r="EA87" s="112">
        <f t="shared" si="308"/>
        <v>0</v>
      </c>
      <c r="EB87" s="112">
        <f t="shared" si="309"/>
        <v>0</v>
      </c>
      <c r="EC87" s="112">
        <f t="shared" si="310"/>
        <v>0</v>
      </c>
      <c r="ED87" s="112">
        <f t="shared" si="311"/>
        <v>0</v>
      </c>
      <c r="EE87" s="112">
        <f t="shared" si="312"/>
        <v>0</v>
      </c>
      <c r="EF87" s="112">
        <f t="shared" si="313"/>
        <v>0</v>
      </c>
      <c r="EG87" s="112">
        <f t="shared" si="314"/>
        <v>0</v>
      </c>
      <c r="EH87" s="112">
        <f t="shared" si="315"/>
        <v>0</v>
      </c>
      <c r="EI87" s="195"/>
      <c r="EJ87" s="195"/>
      <c r="EK87" s="195"/>
      <c r="EL87" s="195"/>
      <c r="EM87" s="195"/>
      <c r="EN87" s="195"/>
      <c r="EO87" s="195"/>
      <c r="EP87" s="195"/>
      <c r="EQ87" s="195"/>
      <c r="ER87" s="195"/>
      <c r="ES87" s="195"/>
      <c r="ET87" s="195"/>
      <c r="EU87" s="196"/>
      <c r="EV87" s="196">
        <f t="shared" si="316"/>
        <v>0</v>
      </c>
      <c r="EW87" s="196">
        <f t="shared" si="317"/>
        <v>0</v>
      </c>
      <c r="EX87" s="196">
        <f t="shared" si="318"/>
        <v>0</v>
      </c>
      <c r="EY87" s="196">
        <f t="shared" si="319"/>
        <v>0</v>
      </c>
      <c r="EZ87" s="196">
        <f t="shared" si="320"/>
        <v>0</v>
      </c>
      <c r="FA87" s="196">
        <f t="shared" si="321"/>
        <v>0</v>
      </c>
      <c r="FB87" s="196">
        <f t="shared" si="322"/>
        <v>0</v>
      </c>
      <c r="FC87" s="196">
        <f t="shared" si="323"/>
        <v>0</v>
      </c>
      <c r="FD87" s="196">
        <f t="shared" si="324"/>
        <v>0</v>
      </c>
      <c r="FE87" s="196">
        <f t="shared" si="325"/>
        <v>0</v>
      </c>
      <c r="FF87" s="196">
        <f t="shared" si="326"/>
        <v>0</v>
      </c>
      <c r="FG87" s="197"/>
      <c r="FH87" s="197">
        <f t="shared" si="327"/>
        <v>0</v>
      </c>
      <c r="FI87" s="197">
        <f t="shared" si="328"/>
        <v>0</v>
      </c>
      <c r="FJ87" s="197">
        <f t="shared" si="329"/>
        <v>0</v>
      </c>
      <c r="FK87" s="197">
        <f t="shared" si="330"/>
        <v>0</v>
      </c>
      <c r="FL87" s="197">
        <f t="shared" si="331"/>
        <v>0</v>
      </c>
      <c r="FM87" s="197">
        <f t="shared" si="332"/>
        <v>0</v>
      </c>
      <c r="FN87" s="197">
        <f t="shared" si="333"/>
        <v>0</v>
      </c>
      <c r="FO87" s="197">
        <f t="shared" si="334"/>
        <v>0</v>
      </c>
      <c r="FP87" s="197">
        <f t="shared" si="335"/>
        <v>0</v>
      </c>
      <c r="FQ87" s="197">
        <f t="shared" si="336"/>
        <v>0</v>
      </c>
      <c r="FR87" s="197">
        <f t="shared" si="337"/>
        <v>0</v>
      </c>
      <c r="FS87" s="195"/>
      <c r="FT87" s="195"/>
      <c r="FU87" s="198"/>
      <c r="FV87" s="198"/>
      <c r="FW87" s="199"/>
      <c r="FX87" s="199"/>
      <c r="FY87" s="196"/>
      <c r="FZ87" s="196"/>
      <c r="GA87" s="127">
        <f t="shared" si="338"/>
        <v>0</v>
      </c>
      <c r="GB87" s="127">
        <f t="shared" si="339"/>
        <v>0</v>
      </c>
      <c r="GC87" s="127">
        <f t="shared" si="340"/>
        <v>0</v>
      </c>
      <c r="GD87" s="127">
        <f t="shared" si="341"/>
        <v>0</v>
      </c>
      <c r="GE87" s="127">
        <f t="shared" si="342"/>
        <v>0</v>
      </c>
      <c r="GF87" s="127">
        <f t="shared" si="343"/>
        <v>0</v>
      </c>
      <c r="GG87" s="127">
        <f t="shared" si="344"/>
        <v>0</v>
      </c>
      <c r="GH87" s="127">
        <f t="shared" si="345"/>
        <v>0</v>
      </c>
      <c r="GI87" s="127">
        <f t="shared" si="346"/>
        <v>0</v>
      </c>
      <c r="GJ87" s="127">
        <f t="shared" si="347"/>
        <v>0</v>
      </c>
      <c r="GK87" s="127">
        <f t="shared" si="348"/>
        <v>0</v>
      </c>
      <c r="GL87" s="127">
        <f t="shared" si="349"/>
        <v>0</v>
      </c>
      <c r="GM87" s="127">
        <f t="shared" si="350"/>
        <v>0</v>
      </c>
      <c r="GN87" s="127">
        <f t="shared" si="351"/>
        <v>0</v>
      </c>
      <c r="GO87" s="127">
        <f t="shared" si="352"/>
        <v>0</v>
      </c>
      <c r="GP87" s="127">
        <f t="shared" si="353"/>
        <v>0</v>
      </c>
      <c r="GQ87" s="127">
        <f t="shared" si="354"/>
        <v>0</v>
      </c>
      <c r="GR87" s="127">
        <f t="shared" si="355"/>
        <v>0</v>
      </c>
      <c r="GS87" s="127">
        <f t="shared" si="356"/>
        <v>0</v>
      </c>
      <c r="GT87" s="127">
        <f t="shared" si="357"/>
        <v>0</v>
      </c>
      <c r="GU87" s="127">
        <f t="shared" si="358"/>
        <v>0</v>
      </c>
      <c r="GV87" s="127">
        <f t="shared" si="359"/>
        <v>0</v>
      </c>
      <c r="GW87" s="127">
        <f t="shared" si="360"/>
        <v>0</v>
      </c>
      <c r="GX87" s="127">
        <f t="shared" si="361"/>
        <v>0</v>
      </c>
      <c r="GY87" s="127">
        <f t="shared" si="362"/>
        <v>0</v>
      </c>
      <c r="GZ87" s="127">
        <f t="shared" si="363"/>
        <v>0</v>
      </c>
      <c r="HA87" s="127">
        <f t="shared" si="364"/>
        <v>0</v>
      </c>
      <c r="HB87" s="127">
        <f t="shared" si="365"/>
        <v>0</v>
      </c>
      <c r="HC87" s="127">
        <f t="shared" si="366"/>
        <v>0</v>
      </c>
      <c r="HD87" s="127">
        <f t="shared" si="367"/>
        <v>0</v>
      </c>
      <c r="HE87" s="127">
        <f t="shared" si="368"/>
        <v>0</v>
      </c>
      <c r="HF87" s="127">
        <f t="shared" si="369"/>
        <v>0</v>
      </c>
      <c r="HG87" s="127">
        <f t="shared" si="370"/>
        <v>0</v>
      </c>
      <c r="HH87" s="127">
        <f t="shared" si="371"/>
        <v>0</v>
      </c>
      <c r="HI87" s="127">
        <f t="shared" si="372"/>
        <v>0</v>
      </c>
      <c r="HJ87" s="127">
        <f t="shared" si="373"/>
        <v>0</v>
      </c>
      <c r="HK87" s="127">
        <f t="shared" si="374"/>
        <v>0</v>
      </c>
      <c r="HL87" s="127">
        <f t="shared" si="375"/>
        <v>0</v>
      </c>
      <c r="HM87" s="127">
        <f t="shared" si="376"/>
        <v>0</v>
      </c>
      <c r="HN87" s="127">
        <f t="shared" si="377"/>
        <v>0</v>
      </c>
      <c r="HO87" s="127">
        <f t="shared" si="378"/>
        <v>0</v>
      </c>
      <c r="HP87" s="127">
        <f t="shared" si="379"/>
        <v>0</v>
      </c>
      <c r="HQ87" s="127">
        <f t="shared" si="380"/>
        <v>0</v>
      </c>
      <c r="HR87" s="127">
        <f t="shared" si="381"/>
        <v>0</v>
      </c>
      <c r="HS87" s="127">
        <f t="shared" si="382"/>
        <v>0</v>
      </c>
      <c r="HT87" s="127">
        <f t="shared" si="383"/>
        <v>0</v>
      </c>
      <c r="HU87" s="127">
        <f t="shared" si="384"/>
        <v>0</v>
      </c>
      <c r="HV87" s="127">
        <f t="shared" si="385"/>
        <v>0</v>
      </c>
      <c r="HW87" s="127">
        <f t="shared" si="386"/>
        <v>0</v>
      </c>
      <c r="HX87" s="127">
        <f t="shared" si="387"/>
        <v>0</v>
      </c>
      <c r="HY87" s="127">
        <f t="shared" si="388"/>
        <v>0</v>
      </c>
      <c r="HZ87" s="127">
        <f t="shared" si="389"/>
        <v>0</v>
      </c>
      <c r="IA87" s="127">
        <f t="shared" si="390"/>
        <v>0</v>
      </c>
      <c r="IB87" s="127">
        <f t="shared" si="391"/>
        <v>0</v>
      </c>
      <c r="IC87" s="127">
        <f t="shared" si="392"/>
        <v>0</v>
      </c>
      <c r="ID87" s="127">
        <f t="shared" si="393"/>
        <v>0</v>
      </c>
      <c r="IE87" s="127">
        <f t="shared" si="394"/>
        <v>0</v>
      </c>
      <c r="IF87" s="127">
        <f t="shared" si="395"/>
        <v>0</v>
      </c>
      <c r="IG87" s="127">
        <f t="shared" si="396"/>
        <v>0</v>
      </c>
      <c r="IH87" s="127">
        <f t="shared" si="397"/>
        <v>0</v>
      </c>
      <c r="II87" s="127">
        <f t="shared" si="398"/>
        <v>0</v>
      </c>
      <c r="IJ87" s="127">
        <f t="shared" si="399"/>
        <v>0</v>
      </c>
      <c r="IK87" s="127">
        <f t="shared" si="400"/>
        <v>0</v>
      </c>
      <c r="IL87" s="127">
        <f t="shared" si="401"/>
        <v>0</v>
      </c>
      <c r="IM87" s="127">
        <f t="shared" si="402"/>
        <v>0</v>
      </c>
      <c r="IN87" s="127">
        <f t="shared" si="403"/>
        <v>0</v>
      </c>
      <c r="IO87" s="127">
        <f t="shared" si="404"/>
        <v>0</v>
      </c>
      <c r="IP87" s="127">
        <f t="shared" si="405"/>
        <v>0</v>
      </c>
      <c r="IQ87" s="127">
        <f t="shared" si="406"/>
        <v>0</v>
      </c>
      <c r="IR87" s="127">
        <f t="shared" si="407"/>
        <v>0</v>
      </c>
      <c r="IS87" s="127">
        <f t="shared" si="408"/>
        <v>0</v>
      </c>
      <c r="IT87" s="127">
        <f t="shared" si="409"/>
        <v>0</v>
      </c>
      <c r="IU87" s="127">
        <f t="shared" si="410"/>
        <v>0</v>
      </c>
      <c r="IV87" s="1">
        <f>IFERROR(IF($BX87&gt;=1,SUMIFS(ARR!K$8:K$607,ARR!$I$8:$I$607,$BZ87),0),0)</f>
        <v>0</v>
      </c>
      <c r="IW87" s="1">
        <f>IFERROR(IF($BX87&gt;=1,SUMIFS(ARR!L$8:L$607,ARR!$I$8:$I$607,$BZ87),0),0)</f>
        <v>0</v>
      </c>
      <c r="IX87" s="1">
        <f>IFERROR(IF($BX87&gt;=1,SUMIFS(ARR!M$8:M$607,ARR!$I$8:$I$607,$BZ87),0),0)</f>
        <v>0</v>
      </c>
      <c r="IY87" s="1">
        <f>IFERROR(IF($BX87&gt;=1,SUMIFS(ARR!N$8:N$607,ARR!$I$8:$I$607,$BZ87),0),0)</f>
        <v>0</v>
      </c>
      <c r="IZ87" s="1">
        <f t="shared" si="411"/>
        <v>0</v>
      </c>
    </row>
    <row r="88" spans="1:260" ht="18" customHeight="1" x14ac:dyDescent="0.25">
      <c r="A88" s="1">
        <f>IFERROR(IF(BX88&gt;=1,VLOOKUP(EMP!Y86,EMP!$B$2:$E$3,4,0),0),0)</f>
        <v>0</v>
      </c>
      <c r="B88" s="1">
        <f>IFERROR(IF(BX88&gt;=1,VLOOKUP(EMP!Z86,EMP!$D$2:$E$3,2,0),0),0)</f>
        <v>0</v>
      </c>
      <c r="C88" s="1">
        <f>IFERROR(IF(BX88&gt;=1,VLOOKUP(EMP!AC86,EMP!$B$6:$C$17,2,0),0),0)</f>
        <v>0</v>
      </c>
      <c r="D88" s="1">
        <f>IFERROR(IF(BX88&gt;=1,VLOOKUP(EMP!AA86,EMP!$E$6:$M$29,9,0),0),0)</f>
        <v>0</v>
      </c>
      <c r="E88" s="1">
        <f>IFERROR(IF(BX88&gt;=1,(IF(EMP!AE86&gt;=1,VLOOKUP(EMP!AF86,EMP!$B$6:$C$17,2,0),0)),0),0)</f>
        <v>0</v>
      </c>
      <c r="F88" s="1">
        <f>IFERROR(IF(BX88&gt;=1,(IF(EMP!AG86=EMP!$F$3,(IF(EMP!AH86&gt;=1,EMP!AH86,0)),0)),0),0)</f>
        <v>0</v>
      </c>
      <c r="G88" s="1">
        <f>IFERROR(IF(BX88&gt;=1,(IF(EMP!AI86=EMP!$F$3,VLOOKUP(EMP!AJ86,EMP!$B$6:$C$17,2,0),0)),0),0)</f>
        <v>0</v>
      </c>
      <c r="H88" s="1">
        <f>IFERROR(IF(BX88&gt;=1,(IF(EMP!AK86=EMP!$F$3,EMP!#REF!,0)),0),0)</f>
        <v>0</v>
      </c>
      <c r="I88" s="1">
        <f>IFERROR(IF(BX88&gt;=1,(IF(EMP!AM86="YES",1,2)),0),0)</f>
        <v>0</v>
      </c>
      <c r="J88" s="1">
        <f>IFERROR(IF(BX88&gt;=1,(IF(I88=1,31,IF(I88=2,(IF(D88&gt;=5,VLOOKUP(EMP!AL86,EMP!$H$1:$K$5,4,0),IF(D88&gt;=1,31,0))),0))),0),0)</f>
        <v>0</v>
      </c>
      <c r="K88" s="1">
        <f>EMP!AB86</f>
        <v>0</v>
      </c>
      <c r="L88" s="1">
        <f>EMP!AD86</f>
        <v>0</v>
      </c>
      <c r="M88" s="1">
        <f>EMP!AE86</f>
        <v>0</v>
      </c>
      <c r="N88" s="1">
        <f t="shared" si="244"/>
        <v>0</v>
      </c>
      <c r="O88" s="1">
        <f t="shared" si="245"/>
        <v>0</v>
      </c>
      <c r="P88" s="1">
        <f t="shared" si="246"/>
        <v>0</v>
      </c>
      <c r="Q88" s="1">
        <f t="shared" si="247"/>
        <v>0</v>
      </c>
      <c r="R88" s="1">
        <f t="shared" si="248"/>
        <v>0</v>
      </c>
      <c r="S88" s="1">
        <f t="shared" si="249"/>
        <v>0</v>
      </c>
      <c r="T88" s="1">
        <f t="shared" si="250"/>
        <v>0</v>
      </c>
      <c r="U88" s="1">
        <f t="shared" si="251"/>
        <v>0</v>
      </c>
      <c r="V88" s="1">
        <f t="shared" si="252"/>
        <v>0</v>
      </c>
      <c r="W88" s="1">
        <f t="shared" si="253"/>
        <v>0</v>
      </c>
      <c r="X88" s="1">
        <f t="shared" si="254"/>
        <v>0</v>
      </c>
      <c r="Y88" s="1">
        <f t="shared" si="255"/>
        <v>0</v>
      </c>
      <c r="Z88" s="1">
        <f t="shared" si="256"/>
        <v>0</v>
      </c>
      <c r="AA88" s="1">
        <f t="shared" si="257"/>
        <v>0</v>
      </c>
      <c r="AB88" s="1">
        <f t="shared" si="258"/>
        <v>0</v>
      </c>
      <c r="AC88" s="1">
        <f t="shared" si="259"/>
        <v>0</v>
      </c>
      <c r="AD88" s="1">
        <f t="shared" si="260"/>
        <v>0</v>
      </c>
      <c r="AE88" s="1">
        <f t="shared" si="261"/>
        <v>0</v>
      </c>
      <c r="AF88" s="1">
        <f t="shared" si="262"/>
        <v>0</v>
      </c>
      <c r="AG88" s="1">
        <f t="shared" si="263"/>
        <v>0</v>
      </c>
      <c r="AH88" s="1">
        <f t="shared" si="264"/>
        <v>0</v>
      </c>
      <c r="AI88" s="1">
        <f t="shared" si="265"/>
        <v>0</v>
      </c>
      <c r="AJ88" s="1">
        <f t="shared" si="266"/>
        <v>0</v>
      </c>
      <c r="AK88" s="1">
        <f t="shared" si="267"/>
        <v>0</v>
      </c>
      <c r="AL88" s="1">
        <f t="shared" si="268"/>
        <v>0</v>
      </c>
      <c r="AM88" s="1">
        <f t="shared" si="269"/>
        <v>0</v>
      </c>
      <c r="AN88" s="1">
        <f t="shared" si="270"/>
        <v>0</v>
      </c>
      <c r="AO88" s="1">
        <f t="shared" si="271"/>
        <v>0</v>
      </c>
      <c r="AP88" s="1">
        <f t="shared" si="272"/>
        <v>0</v>
      </c>
      <c r="AQ88" s="1">
        <f t="shared" si="273"/>
        <v>0</v>
      </c>
      <c r="AR88" s="1">
        <f t="shared" si="274"/>
        <v>0</v>
      </c>
      <c r="AS88" s="1">
        <f t="shared" si="275"/>
        <v>0</v>
      </c>
      <c r="AT88" s="1">
        <f t="shared" si="276"/>
        <v>0</v>
      </c>
      <c r="AU88" s="1">
        <f t="shared" si="277"/>
        <v>0</v>
      </c>
      <c r="AV88" s="1">
        <f t="shared" si="278"/>
        <v>0</v>
      </c>
      <c r="AW88" s="1">
        <f t="shared" si="279"/>
        <v>0</v>
      </c>
      <c r="AX88" s="1">
        <f>LARGE($O$8:P88,1)</f>
        <v>0</v>
      </c>
      <c r="AY88" s="1">
        <f>LARGE($O$8:Q88,1)</f>
        <v>0</v>
      </c>
      <c r="AZ88" s="1">
        <f>LARGE($O$8:R88,1)</f>
        <v>0</v>
      </c>
      <c r="BA88" s="1">
        <f>LARGE($O$8:S88,1)</f>
        <v>0</v>
      </c>
      <c r="BB88" s="1">
        <f>LARGE($O$8:T88,1)</f>
        <v>0</v>
      </c>
      <c r="BC88" s="1">
        <f>LARGE($O$8:U88,1)</f>
        <v>0</v>
      </c>
      <c r="BD88" s="1">
        <f>LARGE($O$8:V88,1)</f>
        <v>0</v>
      </c>
      <c r="BE88" s="1">
        <f>LARGE($O$8:W88,1)</f>
        <v>0</v>
      </c>
      <c r="BF88" s="1">
        <f>LARGE($O$8:X88,1)</f>
        <v>0</v>
      </c>
      <c r="BG88" s="1">
        <f>LARGE($O$8:Y88,1)</f>
        <v>0</v>
      </c>
      <c r="BH88" s="1">
        <f>IFERROR(IF(BX88&gt;=1,(IF(EMP!AM86="YES",1,2)),0),0)</f>
        <v>0</v>
      </c>
      <c r="BI88" s="1">
        <f>IFERROR(IF(BX88&gt;=1,(IF(BH88=1,1,IF(BH88=2,VLOOKUP(EMP!AL86,EMP!$H$2:$K$4,4,0),0))),0),0)</f>
        <v>0</v>
      </c>
      <c r="BJ88" s="1">
        <f>IFERROR(IF(BX88&gt;=1,VLOOKUP(EMP!AL86,EMP!$H$1:$K$5,2,0),0),0)</f>
        <v>0</v>
      </c>
      <c r="BK88" s="1">
        <f>IFERROR(IF(BX88&gt;=1,VLOOKUP(EMP!AL86,EMP!$H$1:$K$5,3,0),0),0)</f>
        <v>0</v>
      </c>
      <c r="BX88" s="165">
        <f>EMP!O86</f>
        <v>0</v>
      </c>
      <c r="BY88" s="166">
        <f>EMP!P86</f>
        <v>0</v>
      </c>
      <c r="BZ88" s="165">
        <f>EMP!Q86</f>
        <v>0</v>
      </c>
      <c r="CA88" s="185">
        <f t="shared" si="280"/>
        <v>0</v>
      </c>
      <c r="CB88" s="185">
        <f t="shared" si="281"/>
        <v>0</v>
      </c>
      <c r="CC88" s="185">
        <f t="shared" si="282"/>
        <v>0</v>
      </c>
      <c r="CD88" s="185">
        <f t="shared" si="283"/>
        <v>0</v>
      </c>
      <c r="CE88" s="185">
        <f t="shared" si="284"/>
        <v>0</v>
      </c>
      <c r="CF88" s="185">
        <f t="shared" si="285"/>
        <v>0</v>
      </c>
      <c r="CG88" s="185">
        <f t="shared" si="286"/>
        <v>0</v>
      </c>
      <c r="CH88" s="185">
        <f t="shared" si="287"/>
        <v>0</v>
      </c>
      <c r="CI88" s="185">
        <f t="shared" si="288"/>
        <v>0</v>
      </c>
      <c r="CJ88" s="185">
        <f t="shared" si="289"/>
        <v>0</v>
      </c>
      <c r="CK88" s="185">
        <f t="shared" si="290"/>
        <v>0</v>
      </c>
      <c r="CL88" s="185">
        <f t="shared" si="291"/>
        <v>0</v>
      </c>
      <c r="CM88" s="193"/>
      <c r="CN88" s="193"/>
      <c r="CO88" s="193"/>
      <c r="CP88" s="193"/>
      <c r="CQ88" s="193"/>
      <c r="CR88" s="193"/>
      <c r="CS88" s="193"/>
      <c r="CT88" s="193"/>
      <c r="CU88" s="193"/>
      <c r="CV88" s="193"/>
      <c r="CW88" s="193"/>
      <c r="CX88" s="193"/>
      <c r="CY88" s="112">
        <f t="shared" si="292"/>
        <v>0</v>
      </c>
      <c r="CZ88" s="112">
        <f t="shared" si="293"/>
        <v>0</v>
      </c>
      <c r="DA88" s="112">
        <f t="shared" si="294"/>
        <v>0</v>
      </c>
      <c r="DB88" s="112">
        <f t="shared" si="295"/>
        <v>0</v>
      </c>
      <c r="DC88" s="112">
        <f t="shared" si="296"/>
        <v>0</v>
      </c>
      <c r="DD88" s="112">
        <f t="shared" si="297"/>
        <v>0</v>
      </c>
      <c r="DE88" s="112">
        <f t="shared" si="298"/>
        <v>0</v>
      </c>
      <c r="DF88" s="112">
        <f t="shared" si="299"/>
        <v>0</v>
      </c>
      <c r="DG88" s="112">
        <f t="shared" si="300"/>
        <v>0</v>
      </c>
      <c r="DH88" s="112">
        <f t="shared" si="301"/>
        <v>0</v>
      </c>
      <c r="DI88" s="112">
        <f t="shared" si="302"/>
        <v>0</v>
      </c>
      <c r="DJ88" s="112">
        <f t="shared" si="303"/>
        <v>0</v>
      </c>
      <c r="DK88" s="194"/>
      <c r="DL88" s="194"/>
      <c r="DM88" s="194"/>
      <c r="DN88" s="194"/>
      <c r="DO88" s="194"/>
      <c r="DP88" s="194"/>
      <c r="DQ88" s="194"/>
      <c r="DR88" s="194"/>
      <c r="DS88" s="194"/>
      <c r="DT88" s="194"/>
      <c r="DU88" s="194"/>
      <c r="DV88" s="194"/>
      <c r="DW88" s="112">
        <f t="shared" si="304"/>
        <v>0</v>
      </c>
      <c r="DX88" s="112">
        <f t="shared" si="305"/>
        <v>0</v>
      </c>
      <c r="DY88" s="112">
        <f t="shared" si="306"/>
        <v>0</v>
      </c>
      <c r="DZ88" s="112">
        <f t="shared" si="307"/>
        <v>0</v>
      </c>
      <c r="EA88" s="112">
        <f t="shared" si="308"/>
        <v>0</v>
      </c>
      <c r="EB88" s="112">
        <f t="shared" si="309"/>
        <v>0</v>
      </c>
      <c r="EC88" s="112">
        <f t="shared" si="310"/>
        <v>0</v>
      </c>
      <c r="ED88" s="112">
        <f t="shared" si="311"/>
        <v>0</v>
      </c>
      <c r="EE88" s="112">
        <f t="shared" si="312"/>
        <v>0</v>
      </c>
      <c r="EF88" s="112">
        <f t="shared" si="313"/>
        <v>0</v>
      </c>
      <c r="EG88" s="112">
        <f t="shared" si="314"/>
        <v>0</v>
      </c>
      <c r="EH88" s="112">
        <f t="shared" si="315"/>
        <v>0</v>
      </c>
      <c r="EI88" s="195"/>
      <c r="EJ88" s="195"/>
      <c r="EK88" s="195"/>
      <c r="EL88" s="195"/>
      <c r="EM88" s="195"/>
      <c r="EN88" s="195"/>
      <c r="EO88" s="195"/>
      <c r="EP88" s="195"/>
      <c r="EQ88" s="195"/>
      <c r="ER88" s="195"/>
      <c r="ES88" s="195"/>
      <c r="ET88" s="195"/>
      <c r="EU88" s="196"/>
      <c r="EV88" s="196">
        <f t="shared" si="316"/>
        <v>0</v>
      </c>
      <c r="EW88" s="196">
        <f t="shared" si="317"/>
        <v>0</v>
      </c>
      <c r="EX88" s="196">
        <f t="shared" si="318"/>
        <v>0</v>
      </c>
      <c r="EY88" s="196">
        <f t="shared" si="319"/>
        <v>0</v>
      </c>
      <c r="EZ88" s="196">
        <f t="shared" si="320"/>
        <v>0</v>
      </c>
      <c r="FA88" s="196">
        <f t="shared" si="321"/>
        <v>0</v>
      </c>
      <c r="FB88" s="196">
        <f t="shared" si="322"/>
        <v>0</v>
      </c>
      <c r="FC88" s="196">
        <f t="shared" si="323"/>
        <v>0</v>
      </c>
      <c r="FD88" s="196">
        <f t="shared" si="324"/>
        <v>0</v>
      </c>
      <c r="FE88" s="196">
        <f t="shared" si="325"/>
        <v>0</v>
      </c>
      <c r="FF88" s="196">
        <f t="shared" si="326"/>
        <v>0</v>
      </c>
      <c r="FG88" s="197"/>
      <c r="FH88" s="197">
        <f t="shared" si="327"/>
        <v>0</v>
      </c>
      <c r="FI88" s="197">
        <f t="shared" si="328"/>
        <v>0</v>
      </c>
      <c r="FJ88" s="197">
        <f t="shared" si="329"/>
        <v>0</v>
      </c>
      <c r="FK88" s="197">
        <f t="shared" si="330"/>
        <v>0</v>
      </c>
      <c r="FL88" s="197">
        <f t="shared" si="331"/>
        <v>0</v>
      </c>
      <c r="FM88" s="197">
        <f t="shared" si="332"/>
        <v>0</v>
      </c>
      <c r="FN88" s="197">
        <f t="shared" si="333"/>
        <v>0</v>
      </c>
      <c r="FO88" s="197">
        <f t="shared" si="334"/>
        <v>0</v>
      </c>
      <c r="FP88" s="197">
        <f t="shared" si="335"/>
        <v>0</v>
      </c>
      <c r="FQ88" s="197">
        <f t="shared" si="336"/>
        <v>0</v>
      </c>
      <c r="FR88" s="197">
        <f t="shared" si="337"/>
        <v>0</v>
      </c>
      <c r="FS88" s="195"/>
      <c r="FT88" s="195"/>
      <c r="FU88" s="198"/>
      <c r="FV88" s="198"/>
      <c r="FW88" s="199"/>
      <c r="FX88" s="199"/>
      <c r="FY88" s="196"/>
      <c r="FZ88" s="196"/>
      <c r="GA88" s="127">
        <f t="shared" si="338"/>
        <v>0</v>
      </c>
      <c r="GB88" s="127">
        <f t="shared" si="339"/>
        <v>0</v>
      </c>
      <c r="GC88" s="127">
        <f t="shared" si="340"/>
        <v>0</v>
      </c>
      <c r="GD88" s="127">
        <f t="shared" si="341"/>
        <v>0</v>
      </c>
      <c r="GE88" s="127">
        <f t="shared" si="342"/>
        <v>0</v>
      </c>
      <c r="GF88" s="127">
        <f t="shared" si="343"/>
        <v>0</v>
      </c>
      <c r="GG88" s="127">
        <f t="shared" si="344"/>
        <v>0</v>
      </c>
      <c r="GH88" s="127">
        <f t="shared" si="345"/>
        <v>0</v>
      </c>
      <c r="GI88" s="127">
        <f t="shared" si="346"/>
        <v>0</v>
      </c>
      <c r="GJ88" s="127">
        <f t="shared" si="347"/>
        <v>0</v>
      </c>
      <c r="GK88" s="127">
        <f t="shared" si="348"/>
        <v>0</v>
      </c>
      <c r="GL88" s="127">
        <f t="shared" si="349"/>
        <v>0</v>
      </c>
      <c r="GM88" s="127">
        <f t="shared" si="350"/>
        <v>0</v>
      </c>
      <c r="GN88" s="127">
        <f t="shared" si="351"/>
        <v>0</v>
      </c>
      <c r="GO88" s="127">
        <f t="shared" si="352"/>
        <v>0</v>
      </c>
      <c r="GP88" s="127">
        <f t="shared" si="353"/>
        <v>0</v>
      </c>
      <c r="GQ88" s="127">
        <f t="shared" si="354"/>
        <v>0</v>
      </c>
      <c r="GR88" s="127">
        <f t="shared" si="355"/>
        <v>0</v>
      </c>
      <c r="GS88" s="127">
        <f t="shared" si="356"/>
        <v>0</v>
      </c>
      <c r="GT88" s="127">
        <f t="shared" si="357"/>
        <v>0</v>
      </c>
      <c r="GU88" s="127">
        <f t="shared" si="358"/>
        <v>0</v>
      </c>
      <c r="GV88" s="127">
        <f t="shared" si="359"/>
        <v>0</v>
      </c>
      <c r="GW88" s="127">
        <f t="shared" si="360"/>
        <v>0</v>
      </c>
      <c r="GX88" s="127">
        <f t="shared" si="361"/>
        <v>0</v>
      </c>
      <c r="GY88" s="127">
        <f t="shared" si="362"/>
        <v>0</v>
      </c>
      <c r="GZ88" s="127">
        <f t="shared" si="363"/>
        <v>0</v>
      </c>
      <c r="HA88" s="127">
        <f t="shared" si="364"/>
        <v>0</v>
      </c>
      <c r="HB88" s="127">
        <f t="shared" si="365"/>
        <v>0</v>
      </c>
      <c r="HC88" s="127">
        <f t="shared" si="366"/>
        <v>0</v>
      </c>
      <c r="HD88" s="127">
        <f t="shared" si="367"/>
        <v>0</v>
      </c>
      <c r="HE88" s="127">
        <f t="shared" si="368"/>
        <v>0</v>
      </c>
      <c r="HF88" s="127">
        <f t="shared" si="369"/>
        <v>0</v>
      </c>
      <c r="HG88" s="127">
        <f t="shared" si="370"/>
        <v>0</v>
      </c>
      <c r="HH88" s="127">
        <f t="shared" si="371"/>
        <v>0</v>
      </c>
      <c r="HI88" s="127">
        <f t="shared" si="372"/>
        <v>0</v>
      </c>
      <c r="HJ88" s="127">
        <f t="shared" si="373"/>
        <v>0</v>
      </c>
      <c r="HK88" s="127">
        <f t="shared" si="374"/>
        <v>0</v>
      </c>
      <c r="HL88" s="127">
        <f t="shared" si="375"/>
        <v>0</v>
      </c>
      <c r="HM88" s="127">
        <f t="shared" si="376"/>
        <v>0</v>
      </c>
      <c r="HN88" s="127">
        <f t="shared" si="377"/>
        <v>0</v>
      </c>
      <c r="HO88" s="127">
        <f t="shared" si="378"/>
        <v>0</v>
      </c>
      <c r="HP88" s="127">
        <f t="shared" si="379"/>
        <v>0</v>
      </c>
      <c r="HQ88" s="127">
        <f t="shared" si="380"/>
        <v>0</v>
      </c>
      <c r="HR88" s="127">
        <f t="shared" si="381"/>
        <v>0</v>
      </c>
      <c r="HS88" s="127">
        <f t="shared" si="382"/>
        <v>0</v>
      </c>
      <c r="HT88" s="127">
        <f t="shared" si="383"/>
        <v>0</v>
      </c>
      <c r="HU88" s="127">
        <f t="shared" si="384"/>
        <v>0</v>
      </c>
      <c r="HV88" s="127">
        <f t="shared" si="385"/>
        <v>0</v>
      </c>
      <c r="HW88" s="127">
        <f t="shared" si="386"/>
        <v>0</v>
      </c>
      <c r="HX88" s="127">
        <f t="shared" si="387"/>
        <v>0</v>
      </c>
      <c r="HY88" s="127">
        <f t="shared" si="388"/>
        <v>0</v>
      </c>
      <c r="HZ88" s="127">
        <f t="shared" si="389"/>
        <v>0</v>
      </c>
      <c r="IA88" s="127">
        <f t="shared" si="390"/>
        <v>0</v>
      </c>
      <c r="IB88" s="127">
        <f t="shared" si="391"/>
        <v>0</v>
      </c>
      <c r="IC88" s="127">
        <f t="shared" si="392"/>
        <v>0</v>
      </c>
      <c r="ID88" s="127">
        <f t="shared" si="393"/>
        <v>0</v>
      </c>
      <c r="IE88" s="127">
        <f t="shared" si="394"/>
        <v>0</v>
      </c>
      <c r="IF88" s="127">
        <f t="shared" si="395"/>
        <v>0</v>
      </c>
      <c r="IG88" s="127">
        <f t="shared" si="396"/>
        <v>0</v>
      </c>
      <c r="IH88" s="127">
        <f t="shared" si="397"/>
        <v>0</v>
      </c>
      <c r="II88" s="127">
        <f t="shared" si="398"/>
        <v>0</v>
      </c>
      <c r="IJ88" s="127">
        <f t="shared" si="399"/>
        <v>0</v>
      </c>
      <c r="IK88" s="127">
        <f t="shared" si="400"/>
        <v>0</v>
      </c>
      <c r="IL88" s="127">
        <f t="shared" si="401"/>
        <v>0</v>
      </c>
      <c r="IM88" s="127">
        <f t="shared" si="402"/>
        <v>0</v>
      </c>
      <c r="IN88" s="127">
        <f t="shared" si="403"/>
        <v>0</v>
      </c>
      <c r="IO88" s="127">
        <f t="shared" si="404"/>
        <v>0</v>
      </c>
      <c r="IP88" s="127">
        <f t="shared" si="405"/>
        <v>0</v>
      </c>
      <c r="IQ88" s="127">
        <f t="shared" si="406"/>
        <v>0</v>
      </c>
      <c r="IR88" s="127">
        <f t="shared" si="407"/>
        <v>0</v>
      </c>
      <c r="IS88" s="127">
        <f t="shared" si="408"/>
        <v>0</v>
      </c>
      <c r="IT88" s="127">
        <f t="shared" si="409"/>
        <v>0</v>
      </c>
      <c r="IU88" s="127">
        <f t="shared" si="410"/>
        <v>0</v>
      </c>
      <c r="IV88" s="1">
        <f>IFERROR(IF($BX88&gt;=1,SUMIFS(ARR!K$8:K$607,ARR!$I$8:$I$607,$BZ88),0),0)</f>
        <v>0</v>
      </c>
      <c r="IW88" s="1">
        <f>IFERROR(IF($BX88&gt;=1,SUMIFS(ARR!L$8:L$607,ARR!$I$8:$I$607,$BZ88),0),0)</f>
        <v>0</v>
      </c>
      <c r="IX88" s="1">
        <f>IFERROR(IF($BX88&gt;=1,SUMIFS(ARR!M$8:M$607,ARR!$I$8:$I$607,$BZ88),0),0)</f>
        <v>0</v>
      </c>
      <c r="IY88" s="1">
        <f>IFERROR(IF($BX88&gt;=1,SUMIFS(ARR!N$8:N$607,ARR!$I$8:$I$607,$BZ88),0),0)</f>
        <v>0</v>
      </c>
      <c r="IZ88" s="1">
        <f t="shared" si="411"/>
        <v>0</v>
      </c>
    </row>
    <row r="89" spans="1:260" ht="18" customHeight="1" x14ac:dyDescent="0.25">
      <c r="A89" s="1">
        <f>IFERROR(IF(BX89&gt;=1,VLOOKUP(EMP!Y87,EMP!$B$2:$E$3,4,0),0),0)</f>
        <v>0</v>
      </c>
      <c r="B89" s="1">
        <f>IFERROR(IF(BX89&gt;=1,VLOOKUP(EMP!Z87,EMP!$D$2:$E$3,2,0),0),0)</f>
        <v>0</v>
      </c>
      <c r="C89" s="1">
        <f>IFERROR(IF(BX89&gt;=1,VLOOKUP(EMP!AC87,EMP!$B$6:$C$17,2,0),0),0)</f>
        <v>0</v>
      </c>
      <c r="D89" s="1">
        <f>IFERROR(IF(BX89&gt;=1,VLOOKUP(EMP!AA87,EMP!$E$6:$M$29,9,0),0),0)</f>
        <v>0</v>
      </c>
      <c r="E89" s="1">
        <f>IFERROR(IF(BX89&gt;=1,(IF(EMP!AE87&gt;=1,VLOOKUP(EMP!AF87,EMP!$B$6:$C$17,2,0),0)),0),0)</f>
        <v>0</v>
      </c>
      <c r="F89" s="1">
        <f>IFERROR(IF(BX89&gt;=1,(IF(EMP!AG87=EMP!$F$3,(IF(EMP!AH87&gt;=1,EMP!AH87,0)),0)),0),0)</f>
        <v>0</v>
      </c>
      <c r="G89" s="1">
        <f>IFERROR(IF(BX89&gt;=1,(IF(EMP!AI87=EMP!$F$3,VLOOKUP(EMP!AJ87,EMP!$B$6:$C$17,2,0),0)),0),0)</f>
        <v>0</v>
      </c>
      <c r="H89" s="1">
        <f>IFERROR(IF(BX89&gt;=1,(IF(EMP!AK87=EMP!$F$3,EMP!#REF!,0)),0),0)</f>
        <v>0</v>
      </c>
      <c r="I89" s="1">
        <f>IFERROR(IF(BX89&gt;=1,(IF(EMP!AM87="YES",1,2)),0),0)</f>
        <v>0</v>
      </c>
      <c r="J89" s="1">
        <f>IFERROR(IF(BX89&gt;=1,(IF(I89=1,31,IF(I89=2,(IF(D89&gt;=5,VLOOKUP(EMP!AL87,EMP!$H$1:$K$5,4,0),IF(D89&gt;=1,31,0))),0))),0),0)</f>
        <v>0</v>
      </c>
      <c r="K89" s="1">
        <f>EMP!AB87</f>
        <v>0</v>
      </c>
      <c r="L89" s="1">
        <f>EMP!AD87</f>
        <v>0</v>
      </c>
      <c r="M89" s="1">
        <f>EMP!AE87</f>
        <v>0</v>
      </c>
      <c r="N89" s="1">
        <f t="shared" si="244"/>
        <v>0</v>
      </c>
      <c r="O89" s="1">
        <f t="shared" si="245"/>
        <v>0</v>
      </c>
      <c r="P89" s="1">
        <f t="shared" si="246"/>
        <v>0</v>
      </c>
      <c r="Q89" s="1">
        <f t="shared" si="247"/>
        <v>0</v>
      </c>
      <c r="R89" s="1">
        <f t="shared" si="248"/>
        <v>0</v>
      </c>
      <c r="S89" s="1">
        <f t="shared" si="249"/>
        <v>0</v>
      </c>
      <c r="T89" s="1">
        <f t="shared" si="250"/>
        <v>0</v>
      </c>
      <c r="U89" s="1">
        <f t="shared" si="251"/>
        <v>0</v>
      </c>
      <c r="V89" s="1">
        <f t="shared" si="252"/>
        <v>0</v>
      </c>
      <c r="W89" s="1">
        <f t="shared" si="253"/>
        <v>0</v>
      </c>
      <c r="X89" s="1">
        <f t="shared" si="254"/>
        <v>0</v>
      </c>
      <c r="Y89" s="1">
        <f t="shared" si="255"/>
        <v>0</v>
      </c>
      <c r="Z89" s="1">
        <f t="shared" si="256"/>
        <v>0</v>
      </c>
      <c r="AA89" s="1">
        <f t="shared" si="257"/>
        <v>0</v>
      </c>
      <c r="AB89" s="1">
        <f t="shared" si="258"/>
        <v>0</v>
      </c>
      <c r="AC89" s="1">
        <f t="shared" si="259"/>
        <v>0</v>
      </c>
      <c r="AD89" s="1">
        <f t="shared" si="260"/>
        <v>0</v>
      </c>
      <c r="AE89" s="1">
        <f t="shared" si="261"/>
        <v>0</v>
      </c>
      <c r="AF89" s="1">
        <f t="shared" si="262"/>
        <v>0</v>
      </c>
      <c r="AG89" s="1">
        <f t="shared" si="263"/>
        <v>0</v>
      </c>
      <c r="AH89" s="1">
        <f t="shared" si="264"/>
        <v>0</v>
      </c>
      <c r="AI89" s="1">
        <f t="shared" si="265"/>
        <v>0</v>
      </c>
      <c r="AJ89" s="1">
        <f t="shared" si="266"/>
        <v>0</v>
      </c>
      <c r="AK89" s="1">
        <f t="shared" si="267"/>
        <v>0</v>
      </c>
      <c r="AL89" s="1">
        <f t="shared" si="268"/>
        <v>0</v>
      </c>
      <c r="AM89" s="1">
        <f t="shared" si="269"/>
        <v>0</v>
      </c>
      <c r="AN89" s="1">
        <f t="shared" si="270"/>
        <v>0</v>
      </c>
      <c r="AO89" s="1">
        <f t="shared" si="271"/>
        <v>0</v>
      </c>
      <c r="AP89" s="1">
        <f t="shared" si="272"/>
        <v>0</v>
      </c>
      <c r="AQ89" s="1">
        <f t="shared" si="273"/>
        <v>0</v>
      </c>
      <c r="AR89" s="1">
        <f t="shared" si="274"/>
        <v>0</v>
      </c>
      <c r="AS89" s="1">
        <f t="shared" si="275"/>
        <v>0</v>
      </c>
      <c r="AT89" s="1">
        <f t="shared" si="276"/>
        <v>0</v>
      </c>
      <c r="AU89" s="1">
        <f t="shared" si="277"/>
        <v>0</v>
      </c>
      <c r="AV89" s="1">
        <f t="shared" si="278"/>
        <v>0</v>
      </c>
      <c r="AW89" s="1">
        <f t="shared" si="279"/>
        <v>0</v>
      </c>
      <c r="AX89" s="1">
        <f>LARGE($O$8:P89,1)</f>
        <v>0</v>
      </c>
      <c r="AY89" s="1">
        <f>LARGE($O$8:Q89,1)</f>
        <v>0</v>
      </c>
      <c r="AZ89" s="1">
        <f>LARGE($O$8:R89,1)</f>
        <v>0</v>
      </c>
      <c r="BA89" s="1">
        <f>LARGE($O$8:S89,1)</f>
        <v>0</v>
      </c>
      <c r="BB89" s="1">
        <f>LARGE($O$8:T89,1)</f>
        <v>0</v>
      </c>
      <c r="BC89" s="1">
        <f>LARGE($O$8:U89,1)</f>
        <v>0</v>
      </c>
      <c r="BD89" s="1">
        <f>LARGE($O$8:V89,1)</f>
        <v>0</v>
      </c>
      <c r="BE89" s="1">
        <f>LARGE($O$8:W89,1)</f>
        <v>0</v>
      </c>
      <c r="BF89" s="1">
        <f>LARGE($O$8:X89,1)</f>
        <v>0</v>
      </c>
      <c r="BG89" s="1">
        <f>LARGE($O$8:Y89,1)</f>
        <v>0</v>
      </c>
      <c r="BH89" s="1">
        <f>IFERROR(IF(BX89&gt;=1,(IF(EMP!AM87="YES",1,2)),0),0)</f>
        <v>0</v>
      </c>
      <c r="BI89" s="1">
        <f>IFERROR(IF(BX89&gt;=1,(IF(BH89=1,1,IF(BH89=2,VLOOKUP(EMP!AL87,EMP!$H$2:$K$4,4,0),0))),0),0)</f>
        <v>0</v>
      </c>
      <c r="BJ89" s="1">
        <f>IFERROR(IF(BX89&gt;=1,VLOOKUP(EMP!AL87,EMP!$H$1:$K$5,2,0),0),0)</f>
        <v>0</v>
      </c>
      <c r="BK89" s="1">
        <f>IFERROR(IF(BX89&gt;=1,VLOOKUP(EMP!AL87,EMP!$H$1:$K$5,3,0),0),0)</f>
        <v>0</v>
      </c>
      <c r="BX89" s="165">
        <f>EMP!O87</f>
        <v>0</v>
      </c>
      <c r="BY89" s="166">
        <f>EMP!P87</f>
        <v>0</v>
      </c>
      <c r="BZ89" s="165">
        <f>EMP!Q87</f>
        <v>0</v>
      </c>
      <c r="CA89" s="185">
        <f t="shared" si="280"/>
        <v>0</v>
      </c>
      <c r="CB89" s="185">
        <f t="shared" si="281"/>
        <v>0</v>
      </c>
      <c r="CC89" s="185">
        <f t="shared" si="282"/>
        <v>0</v>
      </c>
      <c r="CD89" s="185">
        <f t="shared" si="283"/>
        <v>0</v>
      </c>
      <c r="CE89" s="185">
        <f t="shared" si="284"/>
        <v>0</v>
      </c>
      <c r="CF89" s="185">
        <f t="shared" si="285"/>
        <v>0</v>
      </c>
      <c r="CG89" s="185">
        <f t="shared" si="286"/>
        <v>0</v>
      </c>
      <c r="CH89" s="185">
        <f t="shared" si="287"/>
        <v>0</v>
      </c>
      <c r="CI89" s="185">
        <f t="shared" si="288"/>
        <v>0</v>
      </c>
      <c r="CJ89" s="185">
        <f t="shared" si="289"/>
        <v>0</v>
      </c>
      <c r="CK89" s="185">
        <f t="shared" si="290"/>
        <v>0</v>
      </c>
      <c r="CL89" s="185">
        <f t="shared" si="291"/>
        <v>0</v>
      </c>
      <c r="CM89" s="193"/>
      <c r="CN89" s="193"/>
      <c r="CO89" s="193"/>
      <c r="CP89" s="193"/>
      <c r="CQ89" s="193"/>
      <c r="CR89" s="193"/>
      <c r="CS89" s="193"/>
      <c r="CT89" s="193"/>
      <c r="CU89" s="193"/>
      <c r="CV89" s="193"/>
      <c r="CW89" s="193"/>
      <c r="CX89" s="193"/>
      <c r="CY89" s="112">
        <f t="shared" si="292"/>
        <v>0</v>
      </c>
      <c r="CZ89" s="112">
        <f t="shared" si="293"/>
        <v>0</v>
      </c>
      <c r="DA89" s="112">
        <f t="shared" si="294"/>
        <v>0</v>
      </c>
      <c r="DB89" s="112">
        <f t="shared" si="295"/>
        <v>0</v>
      </c>
      <c r="DC89" s="112">
        <f t="shared" si="296"/>
        <v>0</v>
      </c>
      <c r="DD89" s="112">
        <f t="shared" si="297"/>
        <v>0</v>
      </c>
      <c r="DE89" s="112">
        <f t="shared" si="298"/>
        <v>0</v>
      </c>
      <c r="DF89" s="112">
        <f t="shared" si="299"/>
        <v>0</v>
      </c>
      <c r="DG89" s="112">
        <f t="shared" si="300"/>
        <v>0</v>
      </c>
      <c r="DH89" s="112">
        <f t="shared" si="301"/>
        <v>0</v>
      </c>
      <c r="DI89" s="112">
        <f t="shared" si="302"/>
        <v>0</v>
      </c>
      <c r="DJ89" s="112">
        <f t="shared" si="303"/>
        <v>0</v>
      </c>
      <c r="DK89" s="194"/>
      <c r="DL89" s="194"/>
      <c r="DM89" s="194"/>
      <c r="DN89" s="194"/>
      <c r="DO89" s="194"/>
      <c r="DP89" s="194"/>
      <c r="DQ89" s="194"/>
      <c r="DR89" s="194"/>
      <c r="DS89" s="194"/>
      <c r="DT89" s="194"/>
      <c r="DU89" s="194"/>
      <c r="DV89" s="194"/>
      <c r="DW89" s="112">
        <f t="shared" si="304"/>
        <v>0</v>
      </c>
      <c r="DX89" s="112">
        <f t="shared" si="305"/>
        <v>0</v>
      </c>
      <c r="DY89" s="112">
        <f t="shared" si="306"/>
        <v>0</v>
      </c>
      <c r="DZ89" s="112">
        <f t="shared" si="307"/>
        <v>0</v>
      </c>
      <c r="EA89" s="112">
        <f t="shared" si="308"/>
        <v>0</v>
      </c>
      <c r="EB89" s="112">
        <f t="shared" si="309"/>
        <v>0</v>
      </c>
      <c r="EC89" s="112">
        <f t="shared" si="310"/>
        <v>0</v>
      </c>
      <c r="ED89" s="112">
        <f t="shared" si="311"/>
        <v>0</v>
      </c>
      <c r="EE89" s="112">
        <f t="shared" si="312"/>
        <v>0</v>
      </c>
      <c r="EF89" s="112">
        <f t="shared" si="313"/>
        <v>0</v>
      </c>
      <c r="EG89" s="112">
        <f t="shared" si="314"/>
        <v>0</v>
      </c>
      <c r="EH89" s="112">
        <f t="shared" si="315"/>
        <v>0</v>
      </c>
      <c r="EI89" s="195"/>
      <c r="EJ89" s="195"/>
      <c r="EK89" s="195"/>
      <c r="EL89" s="195"/>
      <c r="EM89" s="195"/>
      <c r="EN89" s="195"/>
      <c r="EO89" s="195"/>
      <c r="EP89" s="195"/>
      <c r="EQ89" s="195"/>
      <c r="ER89" s="195"/>
      <c r="ES89" s="195"/>
      <c r="ET89" s="195"/>
      <c r="EU89" s="196"/>
      <c r="EV89" s="196">
        <f t="shared" si="316"/>
        <v>0</v>
      </c>
      <c r="EW89" s="196">
        <f t="shared" si="317"/>
        <v>0</v>
      </c>
      <c r="EX89" s="196">
        <f t="shared" si="318"/>
        <v>0</v>
      </c>
      <c r="EY89" s="196">
        <f t="shared" si="319"/>
        <v>0</v>
      </c>
      <c r="EZ89" s="196">
        <f t="shared" si="320"/>
        <v>0</v>
      </c>
      <c r="FA89" s="196">
        <f t="shared" si="321"/>
        <v>0</v>
      </c>
      <c r="FB89" s="196">
        <f t="shared" si="322"/>
        <v>0</v>
      </c>
      <c r="FC89" s="196">
        <f t="shared" si="323"/>
        <v>0</v>
      </c>
      <c r="FD89" s="196">
        <f t="shared" si="324"/>
        <v>0</v>
      </c>
      <c r="FE89" s="196">
        <f t="shared" si="325"/>
        <v>0</v>
      </c>
      <c r="FF89" s="196">
        <f t="shared" si="326"/>
        <v>0</v>
      </c>
      <c r="FG89" s="197"/>
      <c r="FH89" s="197">
        <f t="shared" si="327"/>
        <v>0</v>
      </c>
      <c r="FI89" s="197">
        <f t="shared" si="328"/>
        <v>0</v>
      </c>
      <c r="FJ89" s="197">
        <f t="shared" si="329"/>
        <v>0</v>
      </c>
      <c r="FK89" s="197">
        <f t="shared" si="330"/>
        <v>0</v>
      </c>
      <c r="FL89" s="197">
        <f t="shared" si="331"/>
        <v>0</v>
      </c>
      <c r="FM89" s="197">
        <f t="shared" si="332"/>
        <v>0</v>
      </c>
      <c r="FN89" s="197">
        <f t="shared" si="333"/>
        <v>0</v>
      </c>
      <c r="FO89" s="197">
        <f t="shared" si="334"/>
        <v>0</v>
      </c>
      <c r="FP89" s="197">
        <f t="shared" si="335"/>
        <v>0</v>
      </c>
      <c r="FQ89" s="197">
        <f t="shared" si="336"/>
        <v>0</v>
      </c>
      <c r="FR89" s="197">
        <f t="shared" si="337"/>
        <v>0</v>
      </c>
      <c r="FS89" s="195"/>
      <c r="FT89" s="195"/>
      <c r="FU89" s="198"/>
      <c r="FV89" s="198"/>
      <c r="FW89" s="199"/>
      <c r="FX89" s="199"/>
      <c r="FY89" s="196"/>
      <c r="FZ89" s="196"/>
      <c r="GA89" s="127">
        <f t="shared" si="338"/>
        <v>0</v>
      </c>
      <c r="GB89" s="127">
        <f t="shared" si="339"/>
        <v>0</v>
      </c>
      <c r="GC89" s="127">
        <f t="shared" si="340"/>
        <v>0</v>
      </c>
      <c r="GD89" s="127">
        <f t="shared" si="341"/>
        <v>0</v>
      </c>
      <c r="GE89" s="127">
        <f t="shared" si="342"/>
        <v>0</v>
      </c>
      <c r="GF89" s="127">
        <f t="shared" si="343"/>
        <v>0</v>
      </c>
      <c r="GG89" s="127">
        <f t="shared" si="344"/>
        <v>0</v>
      </c>
      <c r="GH89" s="127">
        <f t="shared" si="345"/>
        <v>0</v>
      </c>
      <c r="GI89" s="127">
        <f t="shared" si="346"/>
        <v>0</v>
      </c>
      <c r="GJ89" s="127">
        <f t="shared" si="347"/>
        <v>0</v>
      </c>
      <c r="GK89" s="127">
        <f t="shared" si="348"/>
        <v>0</v>
      </c>
      <c r="GL89" s="127">
        <f t="shared" si="349"/>
        <v>0</v>
      </c>
      <c r="GM89" s="127">
        <f t="shared" si="350"/>
        <v>0</v>
      </c>
      <c r="GN89" s="127">
        <f t="shared" si="351"/>
        <v>0</v>
      </c>
      <c r="GO89" s="127">
        <f t="shared" si="352"/>
        <v>0</v>
      </c>
      <c r="GP89" s="127">
        <f t="shared" si="353"/>
        <v>0</v>
      </c>
      <c r="GQ89" s="127">
        <f t="shared" si="354"/>
        <v>0</v>
      </c>
      <c r="GR89" s="127">
        <f t="shared" si="355"/>
        <v>0</v>
      </c>
      <c r="GS89" s="127">
        <f t="shared" si="356"/>
        <v>0</v>
      </c>
      <c r="GT89" s="127">
        <f t="shared" si="357"/>
        <v>0</v>
      </c>
      <c r="GU89" s="127">
        <f t="shared" si="358"/>
        <v>0</v>
      </c>
      <c r="GV89" s="127">
        <f t="shared" si="359"/>
        <v>0</v>
      </c>
      <c r="GW89" s="127">
        <f t="shared" si="360"/>
        <v>0</v>
      </c>
      <c r="GX89" s="127">
        <f t="shared" si="361"/>
        <v>0</v>
      </c>
      <c r="GY89" s="127">
        <f t="shared" si="362"/>
        <v>0</v>
      </c>
      <c r="GZ89" s="127">
        <f t="shared" si="363"/>
        <v>0</v>
      </c>
      <c r="HA89" s="127">
        <f t="shared" si="364"/>
        <v>0</v>
      </c>
      <c r="HB89" s="127">
        <f t="shared" si="365"/>
        <v>0</v>
      </c>
      <c r="HC89" s="127">
        <f t="shared" si="366"/>
        <v>0</v>
      </c>
      <c r="HD89" s="127">
        <f t="shared" si="367"/>
        <v>0</v>
      </c>
      <c r="HE89" s="127">
        <f t="shared" si="368"/>
        <v>0</v>
      </c>
      <c r="HF89" s="127">
        <f t="shared" si="369"/>
        <v>0</v>
      </c>
      <c r="HG89" s="127">
        <f t="shared" si="370"/>
        <v>0</v>
      </c>
      <c r="HH89" s="127">
        <f t="shared" si="371"/>
        <v>0</v>
      </c>
      <c r="HI89" s="127">
        <f t="shared" si="372"/>
        <v>0</v>
      </c>
      <c r="HJ89" s="127">
        <f t="shared" si="373"/>
        <v>0</v>
      </c>
      <c r="HK89" s="127">
        <f t="shared" si="374"/>
        <v>0</v>
      </c>
      <c r="HL89" s="127">
        <f t="shared" si="375"/>
        <v>0</v>
      </c>
      <c r="HM89" s="127">
        <f t="shared" si="376"/>
        <v>0</v>
      </c>
      <c r="HN89" s="127">
        <f t="shared" si="377"/>
        <v>0</v>
      </c>
      <c r="HO89" s="127">
        <f t="shared" si="378"/>
        <v>0</v>
      </c>
      <c r="HP89" s="127">
        <f t="shared" si="379"/>
        <v>0</v>
      </c>
      <c r="HQ89" s="127">
        <f t="shared" si="380"/>
        <v>0</v>
      </c>
      <c r="HR89" s="127">
        <f t="shared" si="381"/>
        <v>0</v>
      </c>
      <c r="HS89" s="127">
        <f t="shared" si="382"/>
        <v>0</v>
      </c>
      <c r="HT89" s="127">
        <f t="shared" si="383"/>
        <v>0</v>
      </c>
      <c r="HU89" s="127">
        <f t="shared" si="384"/>
        <v>0</v>
      </c>
      <c r="HV89" s="127">
        <f t="shared" si="385"/>
        <v>0</v>
      </c>
      <c r="HW89" s="127">
        <f t="shared" si="386"/>
        <v>0</v>
      </c>
      <c r="HX89" s="127">
        <f t="shared" si="387"/>
        <v>0</v>
      </c>
      <c r="HY89" s="127">
        <f t="shared" si="388"/>
        <v>0</v>
      </c>
      <c r="HZ89" s="127">
        <f t="shared" si="389"/>
        <v>0</v>
      </c>
      <c r="IA89" s="127">
        <f t="shared" si="390"/>
        <v>0</v>
      </c>
      <c r="IB89" s="127">
        <f t="shared" si="391"/>
        <v>0</v>
      </c>
      <c r="IC89" s="127">
        <f t="shared" si="392"/>
        <v>0</v>
      </c>
      <c r="ID89" s="127">
        <f t="shared" si="393"/>
        <v>0</v>
      </c>
      <c r="IE89" s="127">
        <f t="shared" si="394"/>
        <v>0</v>
      </c>
      <c r="IF89" s="127">
        <f t="shared" si="395"/>
        <v>0</v>
      </c>
      <c r="IG89" s="127">
        <f t="shared" si="396"/>
        <v>0</v>
      </c>
      <c r="IH89" s="127">
        <f t="shared" si="397"/>
        <v>0</v>
      </c>
      <c r="II89" s="127">
        <f t="shared" si="398"/>
        <v>0</v>
      </c>
      <c r="IJ89" s="127">
        <f t="shared" si="399"/>
        <v>0</v>
      </c>
      <c r="IK89" s="127">
        <f t="shared" si="400"/>
        <v>0</v>
      </c>
      <c r="IL89" s="127">
        <f t="shared" si="401"/>
        <v>0</v>
      </c>
      <c r="IM89" s="127">
        <f t="shared" si="402"/>
        <v>0</v>
      </c>
      <c r="IN89" s="127">
        <f t="shared" si="403"/>
        <v>0</v>
      </c>
      <c r="IO89" s="127">
        <f t="shared" si="404"/>
        <v>0</v>
      </c>
      <c r="IP89" s="127">
        <f t="shared" si="405"/>
        <v>0</v>
      </c>
      <c r="IQ89" s="127">
        <f t="shared" si="406"/>
        <v>0</v>
      </c>
      <c r="IR89" s="127">
        <f t="shared" si="407"/>
        <v>0</v>
      </c>
      <c r="IS89" s="127">
        <f t="shared" si="408"/>
        <v>0</v>
      </c>
      <c r="IT89" s="127">
        <f t="shared" si="409"/>
        <v>0</v>
      </c>
      <c r="IU89" s="127">
        <f t="shared" si="410"/>
        <v>0</v>
      </c>
      <c r="IV89" s="1">
        <f>IFERROR(IF($BX89&gt;=1,SUMIFS(ARR!K$8:K$607,ARR!$I$8:$I$607,$BZ89),0),0)</f>
        <v>0</v>
      </c>
      <c r="IW89" s="1">
        <f>IFERROR(IF($BX89&gt;=1,SUMIFS(ARR!L$8:L$607,ARR!$I$8:$I$607,$BZ89),0),0)</f>
        <v>0</v>
      </c>
      <c r="IX89" s="1">
        <f>IFERROR(IF($BX89&gt;=1,SUMIFS(ARR!M$8:M$607,ARR!$I$8:$I$607,$BZ89),0),0)</f>
        <v>0</v>
      </c>
      <c r="IY89" s="1">
        <f>IFERROR(IF($BX89&gt;=1,SUMIFS(ARR!N$8:N$607,ARR!$I$8:$I$607,$BZ89),0),0)</f>
        <v>0</v>
      </c>
      <c r="IZ89" s="1">
        <f t="shared" si="411"/>
        <v>0</v>
      </c>
    </row>
    <row r="90" spans="1:260" ht="18" customHeight="1" x14ac:dyDescent="0.25">
      <c r="A90" s="1">
        <f>IFERROR(IF(BX90&gt;=1,VLOOKUP(EMP!Y88,EMP!$B$2:$E$3,4,0),0),0)</f>
        <v>0</v>
      </c>
      <c r="B90" s="1">
        <f>IFERROR(IF(BX90&gt;=1,VLOOKUP(EMP!Z88,EMP!$D$2:$E$3,2,0),0),0)</f>
        <v>0</v>
      </c>
      <c r="C90" s="1">
        <f>IFERROR(IF(BX90&gt;=1,VLOOKUP(EMP!AC88,EMP!$B$6:$C$17,2,0),0),0)</f>
        <v>0</v>
      </c>
      <c r="D90" s="1">
        <f>IFERROR(IF(BX90&gt;=1,VLOOKUP(EMP!AA88,EMP!$E$6:$M$29,9,0),0),0)</f>
        <v>0</v>
      </c>
      <c r="E90" s="1">
        <f>IFERROR(IF(BX90&gt;=1,(IF(EMP!AE88&gt;=1,VLOOKUP(EMP!AF88,EMP!$B$6:$C$17,2,0),0)),0),0)</f>
        <v>0</v>
      </c>
      <c r="F90" s="1">
        <f>IFERROR(IF(BX90&gt;=1,(IF(EMP!AG88=EMP!$F$3,(IF(EMP!AH88&gt;=1,EMP!AH88,0)),0)),0),0)</f>
        <v>0</v>
      </c>
      <c r="G90" s="1">
        <f>IFERROR(IF(BX90&gt;=1,(IF(EMP!AI88=EMP!$F$3,VLOOKUP(EMP!AJ88,EMP!$B$6:$C$17,2,0),0)),0),0)</f>
        <v>0</v>
      </c>
      <c r="H90" s="1">
        <f>IFERROR(IF(BX90&gt;=1,(IF(EMP!AK88=EMP!$F$3,EMP!#REF!,0)),0),0)</f>
        <v>0</v>
      </c>
      <c r="I90" s="1">
        <f>IFERROR(IF(BX90&gt;=1,(IF(EMP!AM88="YES",1,2)),0),0)</f>
        <v>0</v>
      </c>
      <c r="J90" s="1">
        <f>IFERROR(IF(BX90&gt;=1,(IF(I90=1,31,IF(I90=2,(IF(D90&gt;=5,VLOOKUP(EMP!AL88,EMP!$H$1:$K$5,4,0),IF(D90&gt;=1,31,0))),0))),0),0)</f>
        <v>0</v>
      </c>
      <c r="K90" s="1">
        <f>EMP!AB88</f>
        <v>0</v>
      </c>
      <c r="L90" s="1">
        <f>EMP!AD88</f>
        <v>0</v>
      </c>
      <c r="M90" s="1">
        <f>EMP!AE88</f>
        <v>0</v>
      </c>
      <c r="N90" s="1">
        <f t="shared" si="244"/>
        <v>0</v>
      </c>
      <c r="O90" s="1">
        <f t="shared" si="245"/>
        <v>0</v>
      </c>
      <c r="P90" s="1">
        <f t="shared" si="246"/>
        <v>0</v>
      </c>
      <c r="Q90" s="1">
        <f t="shared" si="247"/>
        <v>0</v>
      </c>
      <c r="R90" s="1">
        <f t="shared" si="248"/>
        <v>0</v>
      </c>
      <c r="S90" s="1">
        <f t="shared" si="249"/>
        <v>0</v>
      </c>
      <c r="T90" s="1">
        <f t="shared" si="250"/>
        <v>0</v>
      </c>
      <c r="U90" s="1">
        <f t="shared" si="251"/>
        <v>0</v>
      </c>
      <c r="V90" s="1">
        <f t="shared" si="252"/>
        <v>0</v>
      </c>
      <c r="W90" s="1">
        <f t="shared" si="253"/>
        <v>0</v>
      </c>
      <c r="X90" s="1">
        <f t="shared" si="254"/>
        <v>0</v>
      </c>
      <c r="Y90" s="1">
        <f t="shared" si="255"/>
        <v>0</v>
      </c>
      <c r="Z90" s="1">
        <f t="shared" si="256"/>
        <v>0</v>
      </c>
      <c r="AA90" s="1">
        <f t="shared" si="257"/>
        <v>0</v>
      </c>
      <c r="AB90" s="1">
        <f t="shared" si="258"/>
        <v>0</v>
      </c>
      <c r="AC90" s="1">
        <f t="shared" si="259"/>
        <v>0</v>
      </c>
      <c r="AD90" s="1">
        <f t="shared" si="260"/>
        <v>0</v>
      </c>
      <c r="AE90" s="1">
        <f t="shared" si="261"/>
        <v>0</v>
      </c>
      <c r="AF90" s="1">
        <f t="shared" si="262"/>
        <v>0</v>
      </c>
      <c r="AG90" s="1">
        <f t="shared" si="263"/>
        <v>0</v>
      </c>
      <c r="AH90" s="1">
        <f t="shared" si="264"/>
        <v>0</v>
      </c>
      <c r="AI90" s="1">
        <f t="shared" si="265"/>
        <v>0</v>
      </c>
      <c r="AJ90" s="1">
        <f t="shared" si="266"/>
        <v>0</v>
      </c>
      <c r="AK90" s="1">
        <f t="shared" si="267"/>
        <v>0</v>
      </c>
      <c r="AL90" s="1">
        <f t="shared" si="268"/>
        <v>0</v>
      </c>
      <c r="AM90" s="1">
        <f t="shared" si="269"/>
        <v>0</v>
      </c>
      <c r="AN90" s="1">
        <f t="shared" si="270"/>
        <v>0</v>
      </c>
      <c r="AO90" s="1">
        <f t="shared" si="271"/>
        <v>0</v>
      </c>
      <c r="AP90" s="1">
        <f t="shared" si="272"/>
        <v>0</v>
      </c>
      <c r="AQ90" s="1">
        <f t="shared" si="273"/>
        <v>0</v>
      </c>
      <c r="AR90" s="1">
        <f t="shared" si="274"/>
        <v>0</v>
      </c>
      <c r="AS90" s="1">
        <f t="shared" si="275"/>
        <v>0</v>
      </c>
      <c r="AT90" s="1">
        <f t="shared" si="276"/>
        <v>0</v>
      </c>
      <c r="AU90" s="1">
        <f t="shared" si="277"/>
        <v>0</v>
      </c>
      <c r="AV90" s="1">
        <f t="shared" si="278"/>
        <v>0</v>
      </c>
      <c r="AW90" s="1">
        <f t="shared" si="279"/>
        <v>0</v>
      </c>
      <c r="AX90" s="1">
        <f>LARGE($O$8:P90,1)</f>
        <v>0</v>
      </c>
      <c r="AY90" s="1">
        <f>LARGE($O$8:Q90,1)</f>
        <v>0</v>
      </c>
      <c r="AZ90" s="1">
        <f>LARGE($O$8:R90,1)</f>
        <v>0</v>
      </c>
      <c r="BA90" s="1">
        <f>LARGE($O$8:S90,1)</f>
        <v>0</v>
      </c>
      <c r="BB90" s="1">
        <f>LARGE($O$8:T90,1)</f>
        <v>0</v>
      </c>
      <c r="BC90" s="1">
        <f>LARGE($O$8:U90,1)</f>
        <v>0</v>
      </c>
      <c r="BD90" s="1">
        <f>LARGE($O$8:V90,1)</f>
        <v>0</v>
      </c>
      <c r="BE90" s="1">
        <f>LARGE($O$8:W90,1)</f>
        <v>0</v>
      </c>
      <c r="BF90" s="1">
        <f>LARGE($O$8:X90,1)</f>
        <v>0</v>
      </c>
      <c r="BG90" s="1">
        <f>LARGE($O$8:Y90,1)</f>
        <v>0</v>
      </c>
      <c r="BH90" s="1">
        <f>IFERROR(IF(BX90&gt;=1,(IF(EMP!AM88="YES",1,2)),0),0)</f>
        <v>0</v>
      </c>
      <c r="BI90" s="1">
        <f>IFERROR(IF(BX90&gt;=1,(IF(BH90=1,1,IF(BH90=2,VLOOKUP(EMP!AL88,EMP!$H$2:$K$4,4,0),0))),0),0)</f>
        <v>0</v>
      </c>
      <c r="BJ90" s="1">
        <f>IFERROR(IF(BX90&gt;=1,VLOOKUP(EMP!AL88,EMP!$H$1:$K$5,2,0),0),0)</f>
        <v>0</v>
      </c>
      <c r="BK90" s="1">
        <f>IFERROR(IF(BX90&gt;=1,VLOOKUP(EMP!AL88,EMP!$H$1:$K$5,3,0),0),0)</f>
        <v>0</v>
      </c>
      <c r="BX90" s="165">
        <f>EMP!O88</f>
        <v>0</v>
      </c>
      <c r="BY90" s="166">
        <f>EMP!P88</f>
        <v>0</v>
      </c>
      <c r="BZ90" s="165">
        <f>EMP!Q88</f>
        <v>0</v>
      </c>
      <c r="CA90" s="185">
        <f t="shared" si="280"/>
        <v>0</v>
      </c>
      <c r="CB90" s="185">
        <f t="shared" si="281"/>
        <v>0</v>
      </c>
      <c r="CC90" s="185">
        <f t="shared" si="282"/>
        <v>0</v>
      </c>
      <c r="CD90" s="185">
        <f t="shared" si="283"/>
        <v>0</v>
      </c>
      <c r="CE90" s="185">
        <f t="shared" si="284"/>
        <v>0</v>
      </c>
      <c r="CF90" s="185">
        <f t="shared" si="285"/>
        <v>0</v>
      </c>
      <c r="CG90" s="185">
        <f t="shared" si="286"/>
        <v>0</v>
      </c>
      <c r="CH90" s="185">
        <f t="shared" si="287"/>
        <v>0</v>
      </c>
      <c r="CI90" s="185">
        <f t="shared" si="288"/>
        <v>0</v>
      </c>
      <c r="CJ90" s="185">
        <f t="shared" si="289"/>
        <v>0</v>
      </c>
      <c r="CK90" s="185">
        <f t="shared" si="290"/>
        <v>0</v>
      </c>
      <c r="CL90" s="185">
        <f t="shared" si="291"/>
        <v>0</v>
      </c>
      <c r="CM90" s="193"/>
      <c r="CN90" s="193"/>
      <c r="CO90" s="193"/>
      <c r="CP90" s="193"/>
      <c r="CQ90" s="193"/>
      <c r="CR90" s="193"/>
      <c r="CS90" s="193"/>
      <c r="CT90" s="193"/>
      <c r="CU90" s="193"/>
      <c r="CV90" s="193"/>
      <c r="CW90" s="193"/>
      <c r="CX90" s="193"/>
      <c r="CY90" s="112">
        <f t="shared" si="292"/>
        <v>0</v>
      </c>
      <c r="CZ90" s="112">
        <f t="shared" si="293"/>
        <v>0</v>
      </c>
      <c r="DA90" s="112">
        <f t="shared" si="294"/>
        <v>0</v>
      </c>
      <c r="DB90" s="112">
        <f t="shared" si="295"/>
        <v>0</v>
      </c>
      <c r="DC90" s="112">
        <f t="shared" si="296"/>
        <v>0</v>
      </c>
      <c r="DD90" s="112">
        <f t="shared" si="297"/>
        <v>0</v>
      </c>
      <c r="DE90" s="112">
        <f t="shared" si="298"/>
        <v>0</v>
      </c>
      <c r="DF90" s="112">
        <f t="shared" si="299"/>
        <v>0</v>
      </c>
      <c r="DG90" s="112">
        <f t="shared" si="300"/>
        <v>0</v>
      </c>
      <c r="DH90" s="112">
        <f t="shared" si="301"/>
        <v>0</v>
      </c>
      <c r="DI90" s="112">
        <f t="shared" si="302"/>
        <v>0</v>
      </c>
      <c r="DJ90" s="112">
        <f t="shared" si="303"/>
        <v>0</v>
      </c>
      <c r="DK90" s="194"/>
      <c r="DL90" s="194"/>
      <c r="DM90" s="194"/>
      <c r="DN90" s="194"/>
      <c r="DO90" s="194"/>
      <c r="DP90" s="194"/>
      <c r="DQ90" s="194"/>
      <c r="DR90" s="194"/>
      <c r="DS90" s="194"/>
      <c r="DT90" s="194"/>
      <c r="DU90" s="194"/>
      <c r="DV90" s="194"/>
      <c r="DW90" s="112">
        <f t="shared" si="304"/>
        <v>0</v>
      </c>
      <c r="DX90" s="112">
        <f t="shared" si="305"/>
        <v>0</v>
      </c>
      <c r="DY90" s="112">
        <f t="shared" si="306"/>
        <v>0</v>
      </c>
      <c r="DZ90" s="112">
        <f t="shared" si="307"/>
        <v>0</v>
      </c>
      <c r="EA90" s="112">
        <f t="shared" si="308"/>
        <v>0</v>
      </c>
      <c r="EB90" s="112">
        <f t="shared" si="309"/>
        <v>0</v>
      </c>
      <c r="EC90" s="112">
        <f t="shared" si="310"/>
        <v>0</v>
      </c>
      <c r="ED90" s="112">
        <f t="shared" si="311"/>
        <v>0</v>
      </c>
      <c r="EE90" s="112">
        <f t="shared" si="312"/>
        <v>0</v>
      </c>
      <c r="EF90" s="112">
        <f t="shared" si="313"/>
        <v>0</v>
      </c>
      <c r="EG90" s="112">
        <f t="shared" si="314"/>
        <v>0</v>
      </c>
      <c r="EH90" s="112">
        <f t="shared" si="315"/>
        <v>0</v>
      </c>
      <c r="EI90" s="195"/>
      <c r="EJ90" s="195"/>
      <c r="EK90" s="195"/>
      <c r="EL90" s="195"/>
      <c r="EM90" s="195"/>
      <c r="EN90" s="195"/>
      <c r="EO90" s="195"/>
      <c r="EP90" s="195"/>
      <c r="EQ90" s="195"/>
      <c r="ER90" s="195"/>
      <c r="ES90" s="195"/>
      <c r="ET90" s="195"/>
      <c r="EU90" s="196"/>
      <c r="EV90" s="196">
        <f t="shared" si="316"/>
        <v>0</v>
      </c>
      <c r="EW90" s="196">
        <f t="shared" si="317"/>
        <v>0</v>
      </c>
      <c r="EX90" s="196">
        <f t="shared" si="318"/>
        <v>0</v>
      </c>
      <c r="EY90" s="196">
        <f t="shared" si="319"/>
        <v>0</v>
      </c>
      <c r="EZ90" s="196">
        <f t="shared" si="320"/>
        <v>0</v>
      </c>
      <c r="FA90" s="196">
        <f t="shared" si="321"/>
        <v>0</v>
      </c>
      <c r="FB90" s="196">
        <f t="shared" si="322"/>
        <v>0</v>
      </c>
      <c r="FC90" s="196">
        <f t="shared" si="323"/>
        <v>0</v>
      </c>
      <c r="FD90" s="196">
        <f t="shared" si="324"/>
        <v>0</v>
      </c>
      <c r="FE90" s="196">
        <f t="shared" si="325"/>
        <v>0</v>
      </c>
      <c r="FF90" s="196">
        <f t="shared" si="326"/>
        <v>0</v>
      </c>
      <c r="FG90" s="197"/>
      <c r="FH90" s="197">
        <f t="shared" si="327"/>
        <v>0</v>
      </c>
      <c r="FI90" s="197">
        <f t="shared" si="328"/>
        <v>0</v>
      </c>
      <c r="FJ90" s="197">
        <f t="shared" si="329"/>
        <v>0</v>
      </c>
      <c r="FK90" s="197">
        <f t="shared" si="330"/>
        <v>0</v>
      </c>
      <c r="FL90" s="197">
        <f t="shared" si="331"/>
        <v>0</v>
      </c>
      <c r="FM90" s="197">
        <f t="shared" si="332"/>
        <v>0</v>
      </c>
      <c r="FN90" s="197">
        <f t="shared" si="333"/>
        <v>0</v>
      </c>
      <c r="FO90" s="197">
        <f t="shared" si="334"/>
        <v>0</v>
      </c>
      <c r="FP90" s="197">
        <f t="shared" si="335"/>
        <v>0</v>
      </c>
      <c r="FQ90" s="197">
        <f t="shared" si="336"/>
        <v>0</v>
      </c>
      <c r="FR90" s="197">
        <f t="shared" si="337"/>
        <v>0</v>
      </c>
      <c r="FS90" s="195"/>
      <c r="FT90" s="195"/>
      <c r="FU90" s="198"/>
      <c r="FV90" s="198"/>
      <c r="FW90" s="199"/>
      <c r="FX90" s="199"/>
      <c r="FY90" s="196"/>
      <c r="FZ90" s="196"/>
      <c r="GA90" s="127">
        <f t="shared" si="338"/>
        <v>0</v>
      </c>
      <c r="GB90" s="127">
        <f t="shared" si="339"/>
        <v>0</v>
      </c>
      <c r="GC90" s="127">
        <f t="shared" si="340"/>
        <v>0</v>
      </c>
      <c r="GD90" s="127">
        <f t="shared" si="341"/>
        <v>0</v>
      </c>
      <c r="GE90" s="127">
        <f t="shared" si="342"/>
        <v>0</v>
      </c>
      <c r="GF90" s="127">
        <f t="shared" si="343"/>
        <v>0</v>
      </c>
      <c r="GG90" s="127">
        <f t="shared" si="344"/>
        <v>0</v>
      </c>
      <c r="GH90" s="127">
        <f t="shared" si="345"/>
        <v>0</v>
      </c>
      <c r="GI90" s="127">
        <f t="shared" si="346"/>
        <v>0</v>
      </c>
      <c r="GJ90" s="127">
        <f t="shared" si="347"/>
        <v>0</v>
      </c>
      <c r="GK90" s="127">
        <f t="shared" si="348"/>
        <v>0</v>
      </c>
      <c r="GL90" s="127">
        <f t="shared" si="349"/>
        <v>0</v>
      </c>
      <c r="GM90" s="127">
        <f t="shared" si="350"/>
        <v>0</v>
      </c>
      <c r="GN90" s="127">
        <f t="shared" si="351"/>
        <v>0</v>
      </c>
      <c r="GO90" s="127">
        <f t="shared" si="352"/>
        <v>0</v>
      </c>
      <c r="GP90" s="127">
        <f t="shared" si="353"/>
        <v>0</v>
      </c>
      <c r="GQ90" s="127">
        <f t="shared" si="354"/>
        <v>0</v>
      </c>
      <c r="GR90" s="127">
        <f t="shared" si="355"/>
        <v>0</v>
      </c>
      <c r="GS90" s="127">
        <f t="shared" si="356"/>
        <v>0</v>
      </c>
      <c r="GT90" s="127">
        <f t="shared" si="357"/>
        <v>0</v>
      </c>
      <c r="GU90" s="127">
        <f t="shared" si="358"/>
        <v>0</v>
      </c>
      <c r="GV90" s="127">
        <f t="shared" si="359"/>
        <v>0</v>
      </c>
      <c r="GW90" s="127">
        <f t="shared" si="360"/>
        <v>0</v>
      </c>
      <c r="GX90" s="127">
        <f t="shared" si="361"/>
        <v>0</v>
      </c>
      <c r="GY90" s="127">
        <f t="shared" si="362"/>
        <v>0</v>
      </c>
      <c r="GZ90" s="127">
        <f t="shared" si="363"/>
        <v>0</v>
      </c>
      <c r="HA90" s="127">
        <f t="shared" si="364"/>
        <v>0</v>
      </c>
      <c r="HB90" s="127">
        <f t="shared" si="365"/>
        <v>0</v>
      </c>
      <c r="HC90" s="127">
        <f t="shared" si="366"/>
        <v>0</v>
      </c>
      <c r="HD90" s="127">
        <f t="shared" si="367"/>
        <v>0</v>
      </c>
      <c r="HE90" s="127">
        <f t="shared" si="368"/>
        <v>0</v>
      </c>
      <c r="HF90" s="127">
        <f t="shared" si="369"/>
        <v>0</v>
      </c>
      <c r="HG90" s="127">
        <f t="shared" si="370"/>
        <v>0</v>
      </c>
      <c r="HH90" s="127">
        <f t="shared" si="371"/>
        <v>0</v>
      </c>
      <c r="HI90" s="127">
        <f t="shared" si="372"/>
        <v>0</v>
      </c>
      <c r="HJ90" s="127">
        <f t="shared" si="373"/>
        <v>0</v>
      </c>
      <c r="HK90" s="127">
        <f t="shared" si="374"/>
        <v>0</v>
      </c>
      <c r="HL90" s="127">
        <f t="shared" si="375"/>
        <v>0</v>
      </c>
      <c r="HM90" s="127">
        <f t="shared" si="376"/>
        <v>0</v>
      </c>
      <c r="HN90" s="127">
        <f t="shared" si="377"/>
        <v>0</v>
      </c>
      <c r="HO90" s="127">
        <f t="shared" si="378"/>
        <v>0</v>
      </c>
      <c r="HP90" s="127">
        <f t="shared" si="379"/>
        <v>0</v>
      </c>
      <c r="HQ90" s="127">
        <f t="shared" si="380"/>
        <v>0</v>
      </c>
      <c r="HR90" s="127">
        <f t="shared" si="381"/>
        <v>0</v>
      </c>
      <c r="HS90" s="127">
        <f t="shared" si="382"/>
        <v>0</v>
      </c>
      <c r="HT90" s="127">
        <f t="shared" si="383"/>
        <v>0</v>
      </c>
      <c r="HU90" s="127">
        <f t="shared" si="384"/>
        <v>0</v>
      </c>
      <c r="HV90" s="127">
        <f t="shared" si="385"/>
        <v>0</v>
      </c>
      <c r="HW90" s="127">
        <f t="shared" si="386"/>
        <v>0</v>
      </c>
      <c r="HX90" s="127">
        <f t="shared" si="387"/>
        <v>0</v>
      </c>
      <c r="HY90" s="127">
        <f t="shared" si="388"/>
        <v>0</v>
      </c>
      <c r="HZ90" s="127">
        <f t="shared" si="389"/>
        <v>0</v>
      </c>
      <c r="IA90" s="127">
        <f t="shared" si="390"/>
        <v>0</v>
      </c>
      <c r="IB90" s="127">
        <f t="shared" si="391"/>
        <v>0</v>
      </c>
      <c r="IC90" s="127">
        <f t="shared" si="392"/>
        <v>0</v>
      </c>
      <c r="ID90" s="127">
        <f t="shared" si="393"/>
        <v>0</v>
      </c>
      <c r="IE90" s="127">
        <f t="shared" si="394"/>
        <v>0</v>
      </c>
      <c r="IF90" s="127">
        <f t="shared" si="395"/>
        <v>0</v>
      </c>
      <c r="IG90" s="127">
        <f t="shared" si="396"/>
        <v>0</v>
      </c>
      <c r="IH90" s="127">
        <f t="shared" si="397"/>
        <v>0</v>
      </c>
      <c r="II90" s="127">
        <f t="shared" si="398"/>
        <v>0</v>
      </c>
      <c r="IJ90" s="127">
        <f t="shared" si="399"/>
        <v>0</v>
      </c>
      <c r="IK90" s="127">
        <f t="shared" si="400"/>
        <v>0</v>
      </c>
      <c r="IL90" s="127">
        <f t="shared" si="401"/>
        <v>0</v>
      </c>
      <c r="IM90" s="127">
        <f t="shared" si="402"/>
        <v>0</v>
      </c>
      <c r="IN90" s="127">
        <f t="shared" si="403"/>
        <v>0</v>
      </c>
      <c r="IO90" s="127">
        <f t="shared" si="404"/>
        <v>0</v>
      </c>
      <c r="IP90" s="127">
        <f t="shared" si="405"/>
        <v>0</v>
      </c>
      <c r="IQ90" s="127">
        <f t="shared" si="406"/>
        <v>0</v>
      </c>
      <c r="IR90" s="127">
        <f t="shared" si="407"/>
        <v>0</v>
      </c>
      <c r="IS90" s="127">
        <f t="shared" si="408"/>
        <v>0</v>
      </c>
      <c r="IT90" s="127">
        <f t="shared" si="409"/>
        <v>0</v>
      </c>
      <c r="IU90" s="127">
        <f t="shared" si="410"/>
        <v>0</v>
      </c>
      <c r="IV90" s="1">
        <f>IFERROR(IF($BX90&gt;=1,SUMIFS(ARR!K$8:K$607,ARR!$I$8:$I$607,$BZ90),0),0)</f>
        <v>0</v>
      </c>
      <c r="IW90" s="1">
        <f>IFERROR(IF($BX90&gt;=1,SUMIFS(ARR!L$8:L$607,ARR!$I$8:$I$607,$BZ90),0),0)</f>
        <v>0</v>
      </c>
      <c r="IX90" s="1">
        <f>IFERROR(IF($BX90&gt;=1,SUMIFS(ARR!M$8:M$607,ARR!$I$8:$I$607,$BZ90),0),0)</f>
        <v>0</v>
      </c>
      <c r="IY90" s="1">
        <f>IFERROR(IF($BX90&gt;=1,SUMIFS(ARR!N$8:N$607,ARR!$I$8:$I$607,$BZ90),0),0)</f>
        <v>0</v>
      </c>
      <c r="IZ90" s="1">
        <f t="shared" si="411"/>
        <v>0</v>
      </c>
    </row>
    <row r="91" spans="1:260" ht="18" customHeight="1" x14ac:dyDescent="0.25">
      <c r="A91" s="1">
        <f>IFERROR(IF(BX91&gt;=1,VLOOKUP(EMP!Y89,EMP!$B$2:$E$3,4,0),0),0)</f>
        <v>0</v>
      </c>
      <c r="B91" s="1">
        <f>IFERROR(IF(BX91&gt;=1,VLOOKUP(EMP!Z89,EMP!$D$2:$E$3,2,0),0),0)</f>
        <v>0</v>
      </c>
      <c r="C91" s="1">
        <f>IFERROR(IF(BX91&gt;=1,VLOOKUP(EMP!AC89,EMP!$B$6:$C$17,2,0),0),0)</f>
        <v>0</v>
      </c>
      <c r="D91" s="1">
        <f>IFERROR(IF(BX91&gt;=1,VLOOKUP(EMP!AA89,EMP!$E$6:$M$29,9,0),0),0)</f>
        <v>0</v>
      </c>
      <c r="E91" s="1">
        <f>IFERROR(IF(BX91&gt;=1,(IF(EMP!AE89&gt;=1,VLOOKUP(EMP!AF89,EMP!$B$6:$C$17,2,0),0)),0),0)</f>
        <v>0</v>
      </c>
      <c r="F91" s="1">
        <f>IFERROR(IF(BX91&gt;=1,(IF(EMP!AG89=EMP!$F$3,(IF(EMP!AH89&gt;=1,EMP!AH89,0)),0)),0),0)</f>
        <v>0</v>
      </c>
      <c r="G91" s="1">
        <f>IFERROR(IF(BX91&gt;=1,(IF(EMP!AI89=EMP!$F$3,VLOOKUP(EMP!AJ89,EMP!$B$6:$C$17,2,0),0)),0),0)</f>
        <v>0</v>
      </c>
      <c r="H91" s="1">
        <f>IFERROR(IF(BX91&gt;=1,(IF(EMP!AK89=EMP!$F$3,EMP!#REF!,0)),0),0)</f>
        <v>0</v>
      </c>
      <c r="I91" s="1">
        <f>IFERROR(IF(BX91&gt;=1,(IF(EMP!AM89="YES",1,2)),0),0)</f>
        <v>0</v>
      </c>
      <c r="J91" s="1">
        <f>IFERROR(IF(BX91&gt;=1,(IF(I91=1,31,IF(I91=2,(IF(D91&gt;=5,VLOOKUP(EMP!AL89,EMP!$H$1:$K$5,4,0),IF(D91&gt;=1,31,0))),0))),0),0)</f>
        <v>0</v>
      </c>
      <c r="K91" s="1">
        <f>EMP!AB89</f>
        <v>0</v>
      </c>
      <c r="L91" s="1">
        <f>EMP!AD89</f>
        <v>0</v>
      </c>
      <c r="M91" s="1">
        <f>EMP!AE89</f>
        <v>0</v>
      </c>
      <c r="N91" s="1">
        <f t="shared" si="244"/>
        <v>0</v>
      </c>
      <c r="O91" s="1">
        <f t="shared" si="245"/>
        <v>0</v>
      </c>
      <c r="P91" s="1">
        <f t="shared" si="246"/>
        <v>0</v>
      </c>
      <c r="Q91" s="1">
        <f t="shared" si="247"/>
        <v>0</v>
      </c>
      <c r="R91" s="1">
        <f t="shared" si="248"/>
        <v>0</v>
      </c>
      <c r="S91" s="1">
        <f t="shared" si="249"/>
        <v>0</v>
      </c>
      <c r="T91" s="1">
        <f t="shared" si="250"/>
        <v>0</v>
      </c>
      <c r="U91" s="1">
        <f t="shared" si="251"/>
        <v>0</v>
      </c>
      <c r="V91" s="1">
        <f t="shared" si="252"/>
        <v>0</v>
      </c>
      <c r="W91" s="1">
        <f t="shared" si="253"/>
        <v>0</v>
      </c>
      <c r="X91" s="1">
        <f t="shared" si="254"/>
        <v>0</v>
      </c>
      <c r="Y91" s="1">
        <f t="shared" si="255"/>
        <v>0</v>
      </c>
      <c r="Z91" s="1">
        <f t="shared" si="256"/>
        <v>0</v>
      </c>
      <c r="AA91" s="1">
        <f t="shared" si="257"/>
        <v>0</v>
      </c>
      <c r="AB91" s="1">
        <f t="shared" si="258"/>
        <v>0</v>
      </c>
      <c r="AC91" s="1">
        <f t="shared" si="259"/>
        <v>0</v>
      </c>
      <c r="AD91" s="1">
        <f t="shared" si="260"/>
        <v>0</v>
      </c>
      <c r="AE91" s="1">
        <f t="shared" si="261"/>
        <v>0</v>
      </c>
      <c r="AF91" s="1">
        <f t="shared" si="262"/>
        <v>0</v>
      </c>
      <c r="AG91" s="1">
        <f t="shared" si="263"/>
        <v>0</v>
      </c>
      <c r="AH91" s="1">
        <f t="shared" si="264"/>
        <v>0</v>
      </c>
      <c r="AI91" s="1">
        <f t="shared" si="265"/>
        <v>0</v>
      </c>
      <c r="AJ91" s="1">
        <f t="shared" si="266"/>
        <v>0</v>
      </c>
      <c r="AK91" s="1">
        <f t="shared" si="267"/>
        <v>0</v>
      </c>
      <c r="AL91" s="1">
        <f t="shared" si="268"/>
        <v>0</v>
      </c>
      <c r="AM91" s="1">
        <f t="shared" si="269"/>
        <v>0</v>
      </c>
      <c r="AN91" s="1">
        <f t="shared" si="270"/>
        <v>0</v>
      </c>
      <c r="AO91" s="1">
        <f t="shared" si="271"/>
        <v>0</v>
      </c>
      <c r="AP91" s="1">
        <f t="shared" si="272"/>
        <v>0</v>
      </c>
      <c r="AQ91" s="1">
        <f t="shared" si="273"/>
        <v>0</v>
      </c>
      <c r="AR91" s="1">
        <f t="shared" si="274"/>
        <v>0</v>
      </c>
      <c r="AS91" s="1">
        <f t="shared" si="275"/>
        <v>0</v>
      </c>
      <c r="AT91" s="1">
        <f t="shared" si="276"/>
        <v>0</v>
      </c>
      <c r="AU91" s="1">
        <f t="shared" si="277"/>
        <v>0</v>
      </c>
      <c r="AV91" s="1">
        <f t="shared" si="278"/>
        <v>0</v>
      </c>
      <c r="AW91" s="1">
        <f t="shared" si="279"/>
        <v>0</v>
      </c>
      <c r="AX91" s="1">
        <f>LARGE($O$8:P91,1)</f>
        <v>0</v>
      </c>
      <c r="AY91" s="1">
        <f>LARGE($O$8:Q91,1)</f>
        <v>0</v>
      </c>
      <c r="AZ91" s="1">
        <f>LARGE($O$8:R91,1)</f>
        <v>0</v>
      </c>
      <c r="BA91" s="1">
        <f>LARGE($O$8:S91,1)</f>
        <v>0</v>
      </c>
      <c r="BB91" s="1">
        <f>LARGE($O$8:T91,1)</f>
        <v>0</v>
      </c>
      <c r="BC91" s="1">
        <f>LARGE($O$8:U91,1)</f>
        <v>0</v>
      </c>
      <c r="BD91" s="1">
        <f>LARGE($O$8:V91,1)</f>
        <v>0</v>
      </c>
      <c r="BE91" s="1">
        <f>LARGE($O$8:W91,1)</f>
        <v>0</v>
      </c>
      <c r="BF91" s="1">
        <f>LARGE($O$8:X91,1)</f>
        <v>0</v>
      </c>
      <c r="BG91" s="1">
        <f>LARGE($O$8:Y91,1)</f>
        <v>0</v>
      </c>
      <c r="BH91" s="1">
        <f>IFERROR(IF(BX91&gt;=1,(IF(EMP!AM89="YES",1,2)),0),0)</f>
        <v>0</v>
      </c>
      <c r="BI91" s="1">
        <f>IFERROR(IF(BX91&gt;=1,(IF(BH91=1,1,IF(BH91=2,VLOOKUP(EMP!AL89,EMP!$H$2:$K$4,4,0),0))),0),0)</f>
        <v>0</v>
      </c>
      <c r="BJ91" s="1">
        <f>IFERROR(IF(BX91&gt;=1,VLOOKUP(EMP!AL89,EMP!$H$1:$K$5,2,0),0),0)</f>
        <v>0</v>
      </c>
      <c r="BK91" s="1">
        <f>IFERROR(IF(BX91&gt;=1,VLOOKUP(EMP!AL89,EMP!$H$1:$K$5,3,0),0),0)</f>
        <v>0</v>
      </c>
      <c r="BX91" s="165">
        <f>EMP!O89</f>
        <v>0</v>
      </c>
      <c r="BY91" s="166">
        <f>EMP!P89</f>
        <v>0</v>
      </c>
      <c r="BZ91" s="165">
        <f>EMP!Q89</f>
        <v>0</v>
      </c>
      <c r="CA91" s="185">
        <f t="shared" si="280"/>
        <v>0</v>
      </c>
      <c r="CB91" s="185">
        <f t="shared" si="281"/>
        <v>0</v>
      </c>
      <c r="CC91" s="185">
        <f t="shared" si="282"/>
        <v>0</v>
      </c>
      <c r="CD91" s="185">
        <f t="shared" si="283"/>
        <v>0</v>
      </c>
      <c r="CE91" s="185">
        <f t="shared" si="284"/>
        <v>0</v>
      </c>
      <c r="CF91" s="185">
        <f t="shared" si="285"/>
        <v>0</v>
      </c>
      <c r="CG91" s="185">
        <f t="shared" si="286"/>
        <v>0</v>
      </c>
      <c r="CH91" s="185">
        <f t="shared" si="287"/>
        <v>0</v>
      </c>
      <c r="CI91" s="185">
        <f t="shared" si="288"/>
        <v>0</v>
      </c>
      <c r="CJ91" s="185">
        <f t="shared" si="289"/>
        <v>0</v>
      </c>
      <c r="CK91" s="185">
        <f t="shared" si="290"/>
        <v>0</v>
      </c>
      <c r="CL91" s="185">
        <f t="shared" si="291"/>
        <v>0</v>
      </c>
      <c r="CM91" s="193"/>
      <c r="CN91" s="193"/>
      <c r="CO91" s="193"/>
      <c r="CP91" s="193"/>
      <c r="CQ91" s="193"/>
      <c r="CR91" s="193"/>
      <c r="CS91" s="193"/>
      <c r="CT91" s="193"/>
      <c r="CU91" s="193"/>
      <c r="CV91" s="193"/>
      <c r="CW91" s="193"/>
      <c r="CX91" s="193"/>
      <c r="CY91" s="112">
        <f t="shared" si="292"/>
        <v>0</v>
      </c>
      <c r="CZ91" s="112">
        <f t="shared" si="293"/>
        <v>0</v>
      </c>
      <c r="DA91" s="112">
        <f t="shared" si="294"/>
        <v>0</v>
      </c>
      <c r="DB91" s="112">
        <f t="shared" si="295"/>
        <v>0</v>
      </c>
      <c r="DC91" s="112">
        <f t="shared" si="296"/>
        <v>0</v>
      </c>
      <c r="DD91" s="112">
        <f t="shared" si="297"/>
        <v>0</v>
      </c>
      <c r="DE91" s="112">
        <f t="shared" si="298"/>
        <v>0</v>
      </c>
      <c r="DF91" s="112">
        <f t="shared" si="299"/>
        <v>0</v>
      </c>
      <c r="DG91" s="112">
        <f t="shared" si="300"/>
        <v>0</v>
      </c>
      <c r="DH91" s="112">
        <f t="shared" si="301"/>
        <v>0</v>
      </c>
      <c r="DI91" s="112">
        <f t="shared" si="302"/>
        <v>0</v>
      </c>
      <c r="DJ91" s="112">
        <f t="shared" si="303"/>
        <v>0</v>
      </c>
      <c r="DK91" s="194"/>
      <c r="DL91" s="194"/>
      <c r="DM91" s="194"/>
      <c r="DN91" s="194"/>
      <c r="DO91" s="194"/>
      <c r="DP91" s="194"/>
      <c r="DQ91" s="194"/>
      <c r="DR91" s="194"/>
      <c r="DS91" s="194"/>
      <c r="DT91" s="194"/>
      <c r="DU91" s="194"/>
      <c r="DV91" s="194"/>
      <c r="DW91" s="112">
        <f t="shared" si="304"/>
        <v>0</v>
      </c>
      <c r="DX91" s="112">
        <f t="shared" si="305"/>
        <v>0</v>
      </c>
      <c r="DY91" s="112">
        <f t="shared" si="306"/>
        <v>0</v>
      </c>
      <c r="DZ91" s="112">
        <f t="shared" si="307"/>
        <v>0</v>
      </c>
      <c r="EA91" s="112">
        <f t="shared" si="308"/>
        <v>0</v>
      </c>
      <c r="EB91" s="112">
        <f t="shared" si="309"/>
        <v>0</v>
      </c>
      <c r="EC91" s="112">
        <f t="shared" si="310"/>
        <v>0</v>
      </c>
      <c r="ED91" s="112">
        <f t="shared" si="311"/>
        <v>0</v>
      </c>
      <c r="EE91" s="112">
        <f t="shared" si="312"/>
        <v>0</v>
      </c>
      <c r="EF91" s="112">
        <f t="shared" si="313"/>
        <v>0</v>
      </c>
      <c r="EG91" s="112">
        <f t="shared" si="314"/>
        <v>0</v>
      </c>
      <c r="EH91" s="112">
        <f t="shared" si="315"/>
        <v>0</v>
      </c>
      <c r="EI91" s="195"/>
      <c r="EJ91" s="195"/>
      <c r="EK91" s="195"/>
      <c r="EL91" s="195"/>
      <c r="EM91" s="195"/>
      <c r="EN91" s="195"/>
      <c r="EO91" s="195"/>
      <c r="EP91" s="195"/>
      <c r="EQ91" s="195"/>
      <c r="ER91" s="195"/>
      <c r="ES91" s="195"/>
      <c r="ET91" s="195"/>
      <c r="EU91" s="196"/>
      <c r="EV91" s="196">
        <f t="shared" si="316"/>
        <v>0</v>
      </c>
      <c r="EW91" s="196">
        <f t="shared" si="317"/>
        <v>0</v>
      </c>
      <c r="EX91" s="196">
        <f t="shared" si="318"/>
        <v>0</v>
      </c>
      <c r="EY91" s="196">
        <f t="shared" si="319"/>
        <v>0</v>
      </c>
      <c r="EZ91" s="196">
        <f t="shared" si="320"/>
        <v>0</v>
      </c>
      <c r="FA91" s="196">
        <f t="shared" si="321"/>
        <v>0</v>
      </c>
      <c r="FB91" s="196">
        <f t="shared" si="322"/>
        <v>0</v>
      </c>
      <c r="FC91" s="196">
        <f t="shared" si="323"/>
        <v>0</v>
      </c>
      <c r="FD91" s="196">
        <f t="shared" si="324"/>
        <v>0</v>
      </c>
      <c r="FE91" s="196">
        <f t="shared" si="325"/>
        <v>0</v>
      </c>
      <c r="FF91" s="196">
        <f t="shared" si="326"/>
        <v>0</v>
      </c>
      <c r="FG91" s="197"/>
      <c r="FH91" s="197">
        <f t="shared" si="327"/>
        <v>0</v>
      </c>
      <c r="FI91" s="197">
        <f t="shared" si="328"/>
        <v>0</v>
      </c>
      <c r="FJ91" s="197">
        <f t="shared" si="329"/>
        <v>0</v>
      </c>
      <c r="FK91" s="197">
        <f t="shared" si="330"/>
        <v>0</v>
      </c>
      <c r="FL91" s="197">
        <f t="shared" si="331"/>
        <v>0</v>
      </c>
      <c r="FM91" s="197">
        <f t="shared" si="332"/>
        <v>0</v>
      </c>
      <c r="FN91" s="197">
        <f t="shared" si="333"/>
        <v>0</v>
      </c>
      <c r="FO91" s="197">
        <f t="shared" si="334"/>
        <v>0</v>
      </c>
      <c r="FP91" s="197">
        <f t="shared" si="335"/>
        <v>0</v>
      </c>
      <c r="FQ91" s="197">
        <f t="shared" si="336"/>
        <v>0</v>
      </c>
      <c r="FR91" s="197">
        <f t="shared" si="337"/>
        <v>0</v>
      </c>
      <c r="FS91" s="195"/>
      <c r="FT91" s="195"/>
      <c r="FU91" s="198"/>
      <c r="FV91" s="198"/>
      <c r="FW91" s="199"/>
      <c r="FX91" s="199"/>
      <c r="FY91" s="196"/>
      <c r="FZ91" s="196"/>
      <c r="GA91" s="127">
        <f t="shared" si="338"/>
        <v>0</v>
      </c>
      <c r="GB91" s="127">
        <f t="shared" si="339"/>
        <v>0</v>
      </c>
      <c r="GC91" s="127">
        <f t="shared" si="340"/>
        <v>0</v>
      </c>
      <c r="GD91" s="127">
        <f t="shared" si="341"/>
        <v>0</v>
      </c>
      <c r="GE91" s="127">
        <f t="shared" si="342"/>
        <v>0</v>
      </c>
      <c r="GF91" s="127">
        <f t="shared" si="343"/>
        <v>0</v>
      </c>
      <c r="GG91" s="127">
        <f t="shared" si="344"/>
        <v>0</v>
      </c>
      <c r="GH91" s="127">
        <f t="shared" si="345"/>
        <v>0</v>
      </c>
      <c r="GI91" s="127">
        <f t="shared" si="346"/>
        <v>0</v>
      </c>
      <c r="GJ91" s="127">
        <f t="shared" si="347"/>
        <v>0</v>
      </c>
      <c r="GK91" s="127">
        <f t="shared" si="348"/>
        <v>0</v>
      </c>
      <c r="GL91" s="127">
        <f t="shared" si="349"/>
        <v>0</v>
      </c>
      <c r="GM91" s="127">
        <f t="shared" si="350"/>
        <v>0</v>
      </c>
      <c r="GN91" s="127">
        <f t="shared" si="351"/>
        <v>0</v>
      </c>
      <c r="GO91" s="127">
        <f t="shared" si="352"/>
        <v>0</v>
      </c>
      <c r="GP91" s="127">
        <f t="shared" si="353"/>
        <v>0</v>
      </c>
      <c r="GQ91" s="127">
        <f t="shared" si="354"/>
        <v>0</v>
      </c>
      <c r="GR91" s="127">
        <f t="shared" si="355"/>
        <v>0</v>
      </c>
      <c r="GS91" s="127">
        <f t="shared" si="356"/>
        <v>0</v>
      </c>
      <c r="GT91" s="127">
        <f t="shared" si="357"/>
        <v>0</v>
      </c>
      <c r="GU91" s="127">
        <f t="shared" si="358"/>
        <v>0</v>
      </c>
      <c r="GV91" s="127">
        <f t="shared" si="359"/>
        <v>0</v>
      </c>
      <c r="GW91" s="127">
        <f t="shared" si="360"/>
        <v>0</v>
      </c>
      <c r="GX91" s="127">
        <f t="shared" si="361"/>
        <v>0</v>
      </c>
      <c r="GY91" s="127">
        <f t="shared" si="362"/>
        <v>0</v>
      </c>
      <c r="GZ91" s="127">
        <f t="shared" si="363"/>
        <v>0</v>
      </c>
      <c r="HA91" s="127">
        <f t="shared" si="364"/>
        <v>0</v>
      </c>
      <c r="HB91" s="127">
        <f t="shared" si="365"/>
        <v>0</v>
      </c>
      <c r="HC91" s="127">
        <f t="shared" si="366"/>
        <v>0</v>
      </c>
      <c r="HD91" s="127">
        <f t="shared" si="367"/>
        <v>0</v>
      </c>
      <c r="HE91" s="127">
        <f t="shared" si="368"/>
        <v>0</v>
      </c>
      <c r="HF91" s="127">
        <f t="shared" si="369"/>
        <v>0</v>
      </c>
      <c r="HG91" s="127">
        <f t="shared" si="370"/>
        <v>0</v>
      </c>
      <c r="HH91" s="127">
        <f t="shared" si="371"/>
        <v>0</v>
      </c>
      <c r="HI91" s="127">
        <f t="shared" si="372"/>
        <v>0</v>
      </c>
      <c r="HJ91" s="127">
        <f t="shared" si="373"/>
        <v>0</v>
      </c>
      <c r="HK91" s="127">
        <f t="shared" si="374"/>
        <v>0</v>
      </c>
      <c r="HL91" s="127">
        <f t="shared" si="375"/>
        <v>0</v>
      </c>
      <c r="HM91" s="127">
        <f t="shared" si="376"/>
        <v>0</v>
      </c>
      <c r="HN91" s="127">
        <f t="shared" si="377"/>
        <v>0</v>
      </c>
      <c r="HO91" s="127">
        <f t="shared" si="378"/>
        <v>0</v>
      </c>
      <c r="HP91" s="127">
        <f t="shared" si="379"/>
        <v>0</v>
      </c>
      <c r="HQ91" s="127">
        <f t="shared" si="380"/>
        <v>0</v>
      </c>
      <c r="HR91" s="127">
        <f t="shared" si="381"/>
        <v>0</v>
      </c>
      <c r="HS91" s="127">
        <f t="shared" si="382"/>
        <v>0</v>
      </c>
      <c r="HT91" s="127">
        <f t="shared" si="383"/>
        <v>0</v>
      </c>
      <c r="HU91" s="127">
        <f t="shared" si="384"/>
        <v>0</v>
      </c>
      <c r="HV91" s="127">
        <f t="shared" si="385"/>
        <v>0</v>
      </c>
      <c r="HW91" s="127">
        <f t="shared" si="386"/>
        <v>0</v>
      </c>
      <c r="HX91" s="127">
        <f t="shared" si="387"/>
        <v>0</v>
      </c>
      <c r="HY91" s="127">
        <f t="shared" si="388"/>
        <v>0</v>
      </c>
      <c r="HZ91" s="127">
        <f t="shared" si="389"/>
        <v>0</v>
      </c>
      <c r="IA91" s="127">
        <f t="shared" si="390"/>
        <v>0</v>
      </c>
      <c r="IB91" s="127">
        <f t="shared" si="391"/>
        <v>0</v>
      </c>
      <c r="IC91" s="127">
        <f t="shared" si="392"/>
        <v>0</v>
      </c>
      <c r="ID91" s="127">
        <f t="shared" si="393"/>
        <v>0</v>
      </c>
      <c r="IE91" s="127">
        <f t="shared" si="394"/>
        <v>0</v>
      </c>
      <c r="IF91" s="127">
        <f t="shared" si="395"/>
        <v>0</v>
      </c>
      <c r="IG91" s="127">
        <f t="shared" si="396"/>
        <v>0</v>
      </c>
      <c r="IH91" s="127">
        <f t="shared" si="397"/>
        <v>0</v>
      </c>
      <c r="II91" s="127">
        <f t="shared" si="398"/>
        <v>0</v>
      </c>
      <c r="IJ91" s="127">
        <f t="shared" si="399"/>
        <v>0</v>
      </c>
      <c r="IK91" s="127">
        <f t="shared" si="400"/>
        <v>0</v>
      </c>
      <c r="IL91" s="127">
        <f t="shared" si="401"/>
        <v>0</v>
      </c>
      <c r="IM91" s="127">
        <f t="shared" si="402"/>
        <v>0</v>
      </c>
      <c r="IN91" s="127">
        <f t="shared" si="403"/>
        <v>0</v>
      </c>
      <c r="IO91" s="127">
        <f t="shared" si="404"/>
        <v>0</v>
      </c>
      <c r="IP91" s="127">
        <f t="shared" si="405"/>
        <v>0</v>
      </c>
      <c r="IQ91" s="127">
        <f t="shared" si="406"/>
        <v>0</v>
      </c>
      <c r="IR91" s="127">
        <f t="shared" si="407"/>
        <v>0</v>
      </c>
      <c r="IS91" s="127">
        <f t="shared" si="408"/>
        <v>0</v>
      </c>
      <c r="IT91" s="127">
        <f t="shared" si="409"/>
        <v>0</v>
      </c>
      <c r="IU91" s="127">
        <f t="shared" si="410"/>
        <v>0</v>
      </c>
      <c r="IV91" s="1">
        <f>IFERROR(IF($BX91&gt;=1,SUMIFS(ARR!K$8:K$607,ARR!$I$8:$I$607,$BZ91),0),0)</f>
        <v>0</v>
      </c>
      <c r="IW91" s="1">
        <f>IFERROR(IF($BX91&gt;=1,SUMIFS(ARR!L$8:L$607,ARR!$I$8:$I$607,$BZ91),0),0)</f>
        <v>0</v>
      </c>
      <c r="IX91" s="1">
        <f>IFERROR(IF($BX91&gt;=1,SUMIFS(ARR!M$8:M$607,ARR!$I$8:$I$607,$BZ91),0),0)</f>
        <v>0</v>
      </c>
      <c r="IY91" s="1">
        <f>IFERROR(IF($BX91&gt;=1,SUMIFS(ARR!N$8:N$607,ARR!$I$8:$I$607,$BZ91),0),0)</f>
        <v>0</v>
      </c>
      <c r="IZ91" s="1">
        <f t="shared" si="411"/>
        <v>0</v>
      </c>
    </row>
    <row r="92" spans="1:260" ht="18" customHeight="1" x14ac:dyDescent="0.25">
      <c r="A92" s="1">
        <f>IFERROR(IF(BX92&gt;=1,VLOOKUP(EMP!Y90,EMP!$B$2:$E$3,4,0),0),0)</f>
        <v>0</v>
      </c>
      <c r="B92" s="1">
        <f>IFERROR(IF(BX92&gt;=1,VLOOKUP(EMP!Z90,EMP!$D$2:$E$3,2,0),0),0)</f>
        <v>0</v>
      </c>
      <c r="C92" s="1">
        <f>IFERROR(IF(BX92&gt;=1,VLOOKUP(EMP!AC90,EMP!$B$6:$C$17,2,0),0),0)</f>
        <v>0</v>
      </c>
      <c r="D92" s="1">
        <f>IFERROR(IF(BX92&gt;=1,VLOOKUP(EMP!AA90,EMP!$E$6:$M$29,9,0),0),0)</f>
        <v>0</v>
      </c>
      <c r="E92" s="1">
        <f>IFERROR(IF(BX92&gt;=1,(IF(EMP!AE90&gt;=1,VLOOKUP(EMP!AF90,EMP!$B$6:$C$17,2,0),0)),0),0)</f>
        <v>0</v>
      </c>
      <c r="F92" s="1">
        <f>IFERROR(IF(BX92&gt;=1,(IF(EMP!AG90=EMP!$F$3,(IF(EMP!AH90&gt;=1,EMP!AH90,0)),0)),0),0)</f>
        <v>0</v>
      </c>
      <c r="G92" s="1">
        <f>IFERROR(IF(BX92&gt;=1,(IF(EMP!AI90=EMP!$F$3,VLOOKUP(EMP!AJ90,EMP!$B$6:$C$17,2,0),0)),0),0)</f>
        <v>0</v>
      </c>
      <c r="H92" s="1">
        <f>IFERROR(IF(BX92&gt;=1,(IF(EMP!AK90=EMP!$F$3,EMP!#REF!,0)),0),0)</f>
        <v>0</v>
      </c>
      <c r="I92" s="1">
        <f>IFERROR(IF(BX92&gt;=1,(IF(EMP!AM90="YES",1,2)),0),0)</f>
        <v>0</v>
      </c>
      <c r="J92" s="1">
        <f>IFERROR(IF(BX92&gt;=1,(IF(I92=1,31,IF(I92=2,(IF(D92&gt;=5,VLOOKUP(EMP!AL90,EMP!$H$1:$K$5,4,0),IF(D92&gt;=1,31,0))),0))),0),0)</f>
        <v>0</v>
      </c>
      <c r="K92" s="1">
        <f>EMP!AB90</f>
        <v>0</v>
      </c>
      <c r="L92" s="1">
        <f>EMP!AD90</f>
        <v>0</v>
      </c>
      <c r="M92" s="1">
        <f>EMP!AE90</f>
        <v>0</v>
      </c>
      <c r="N92" s="1">
        <f t="shared" si="244"/>
        <v>0</v>
      </c>
      <c r="O92" s="1">
        <f t="shared" si="245"/>
        <v>0</v>
      </c>
      <c r="P92" s="1">
        <f t="shared" si="246"/>
        <v>0</v>
      </c>
      <c r="Q92" s="1">
        <f t="shared" si="247"/>
        <v>0</v>
      </c>
      <c r="R92" s="1">
        <f t="shared" si="248"/>
        <v>0</v>
      </c>
      <c r="S92" s="1">
        <f t="shared" si="249"/>
        <v>0</v>
      </c>
      <c r="T92" s="1">
        <f t="shared" si="250"/>
        <v>0</v>
      </c>
      <c r="U92" s="1">
        <f t="shared" si="251"/>
        <v>0</v>
      </c>
      <c r="V92" s="1">
        <f t="shared" si="252"/>
        <v>0</v>
      </c>
      <c r="W92" s="1">
        <f t="shared" si="253"/>
        <v>0</v>
      </c>
      <c r="X92" s="1">
        <f t="shared" si="254"/>
        <v>0</v>
      </c>
      <c r="Y92" s="1">
        <f t="shared" si="255"/>
        <v>0</v>
      </c>
      <c r="Z92" s="1">
        <f t="shared" si="256"/>
        <v>0</v>
      </c>
      <c r="AA92" s="1">
        <f t="shared" si="257"/>
        <v>0</v>
      </c>
      <c r="AB92" s="1">
        <f t="shared" si="258"/>
        <v>0</v>
      </c>
      <c r="AC92" s="1">
        <f t="shared" si="259"/>
        <v>0</v>
      </c>
      <c r="AD92" s="1">
        <f t="shared" si="260"/>
        <v>0</v>
      </c>
      <c r="AE92" s="1">
        <f t="shared" si="261"/>
        <v>0</v>
      </c>
      <c r="AF92" s="1">
        <f t="shared" si="262"/>
        <v>0</v>
      </c>
      <c r="AG92" s="1">
        <f t="shared" si="263"/>
        <v>0</v>
      </c>
      <c r="AH92" s="1">
        <f t="shared" si="264"/>
        <v>0</v>
      </c>
      <c r="AI92" s="1">
        <f t="shared" si="265"/>
        <v>0</v>
      </c>
      <c r="AJ92" s="1">
        <f t="shared" si="266"/>
        <v>0</v>
      </c>
      <c r="AK92" s="1">
        <f t="shared" si="267"/>
        <v>0</v>
      </c>
      <c r="AL92" s="1">
        <f t="shared" si="268"/>
        <v>0</v>
      </c>
      <c r="AM92" s="1">
        <f t="shared" si="269"/>
        <v>0</v>
      </c>
      <c r="AN92" s="1">
        <f t="shared" si="270"/>
        <v>0</v>
      </c>
      <c r="AO92" s="1">
        <f t="shared" si="271"/>
        <v>0</v>
      </c>
      <c r="AP92" s="1">
        <f t="shared" si="272"/>
        <v>0</v>
      </c>
      <c r="AQ92" s="1">
        <f t="shared" si="273"/>
        <v>0</v>
      </c>
      <c r="AR92" s="1">
        <f t="shared" si="274"/>
        <v>0</v>
      </c>
      <c r="AS92" s="1">
        <f t="shared" si="275"/>
        <v>0</v>
      </c>
      <c r="AT92" s="1">
        <f t="shared" si="276"/>
        <v>0</v>
      </c>
      <c r="AU92" s="1">
        <f t="shared" si="277"/>
        <v>0</v>
      </c>
      <c r="AV92" s="1">
        <f t="shared" si="278"/>
        <v>0</v>
      </c>
      <c r="AW92" s="1">
        <f t="shared" si="279"/>
        <v>0</v>
      </c>
      <c r="AX92" s="1">
        <f>LARGE($O$8:P92,1)</f>
        <v>0</v>
      </c>
      <c r="AY92" s="1">
        <f>LARGE($O$8:Q92,1)</f>
        <v>0</v>
      </c>
      <c r="AZ92" s="1">
        <f>LARGE($O$8:R92,1)</f>
        <v>0</v>
      </c>
      <c r="BA92" s="1">
        <f>LARGE($O$8:S92,1)</f>
        <v>0</v>
      </c>
      <c r="BB92" s="1">
        <f>LARGE($O$8:T92,1)</f>
        <v>0</v>
      </c>
      <c r="BC92" s="1">
        <f>LARGE($O$8:U92,1)</f>
        <v>0</v>
      </c>
      <c r="BD92" s="1">
        <f>LARGE($O$8:V92,1)</f>
        <v>0</v>
      </c>
      <c r="BE92" s="1">
        <f>LARGE($O$8:W92,1)</f>
        <v>0</v>
      </c>
      <c r="BF92" s="1">
        <f>LARGE($O$8:X92,1)</f>
        <v>0</v>
      </c>
      <c r="BG92" s="1">
        <f>LARGE($O$8:Y92,1)</f>
        <v>0</v>
      </c>
      <c r="BH92" s="1">
        <f>IFERROR(IF(BX92&gt;=1,(IF(EMP!AM90="YES",1,2)),0),0)</f>
        <v>0</v>
      </c>
      <c r="BI92" s="1">
        <f>IFERROR(IF(BX92&gt;=1,(IF(BH92=1,1,IF(BH92=2,VLOOKUP(EMP!AL90,EMP!$H$2:$K$4,4,0),0))),0),0)</f>
        <v>0</v>
      </c>
      <c r="BJ92" s="1">
        <f>IFERROR(IF(BX92&gt;=1,VLOOKUP(EMP!AL90,EMP!$H$1:$K$5,2,0),0),0)</f>
        <v>0</v>
      </c>
      <c r="BK92" s="1">
        <f>IFERROR(IF(BX92&gt;=1,VLOOKUP(EMP!AL90,EMP!$H$1:$K$5,3,0),0),0)</f>
        <v>0</v>
      </c>
      <c r="BX92" s="165">
        <f>EMP!O90</f>
        <v>0</v>
      </c>
      <c r="BY92" s="166">
        <f>EMP!P90</f>
        <v>0</v>
      </c>
      <c r="BZ92" s="165">
        <f>EMP!Q90</f>
        <v>0</v>
      </c>
      <c r="CA92" s="185">
        <f t="shared" si="280"/>
        <v>0</v>
      </c>
      <c r="CB92" s="185">
        <f t="shared" si="281"/>
        <v>0</v>
      </c>
      <c r="CC92" s="185">
        <f t="shared" si="282"/>
        <v>0</v>
      </c>
      <c r="CD92" s="185">
        <f t="shared" si="283"/>
        <v>0</v>
      </c>
      <c r="CE92" s="185">
        <f t="shared" si="284"/>
        <v>0</v>
      </c>
      <c r="CF92" s="185">
        <f t="shared" si="285"/>
        <v>0</v>
      </c>
      <c r="CG92" s="185">
        <f t="shared" si="286"/>
        <v>0</v>
      </c>
      <c r="CH92" s="185">
        <f t="shared" si="287"/>
        <v>0</v>
      </c>
      <c r="CI92" s="185">
        <f t="shared" si="288"/>
        <v>0</v>
      </c>
      <c r="CJ92" s="185">
        <f t="shared" si="289"/>
        <v>0</v>
      </c>
      <c r="CK92" s="185">
        <f t="shared" si="290"/>
        <v>0</v>
      </c>
      <c r="CL92" s="185">
        <f t="shared" si="291"/>
        <v>0</v>
      </c>
      <c r="CM92" s="193"/>
      <c r="CN92" s="193"/>
      <c r="CO92" s="193"/>
      <c r="CP92" s="193"/>
      <c r="CQ92" s="193"/>
      <c r="CR92" s="193"/>
      <c r="CS92" s="193"/>
      <c r="CT92" s="193"/>
      <c r="CU92" s="193"/>
      <c r="CV92" s="193"/>
      <c r="CW92" s="193"/>
      <c r="CX92" s="193"/>
      <c r="CY92" s="112">
        <f t="shared" si="292"/>
        <v>0</v>
      </c>
      <c r="CZ92" s="112">
        <f t="shared" si="293"/>
        <v>0</v>
      </c>
      <c r="DA92" s="112">
        <f t="shared" si="294"/>
        <v>0</v>
      </c>
      <c r="DB92" s="112">
        <f t="shared" si="295"/>
        <v>0</v>
      </c>
      <c r="DC92" s="112">
        <f t="shared" si="296"/>
        <v>0</v>
      </c>
      <c r="DD92" s="112">
        <f t="shared" si="297"/>
        <v>0</v>
      </c>
      <c r="DE92" s="112">
        <f t="shared" si="298"/>
        <v>0</v>
      </c>
      <c r="DF92" s="112">
        <f t="shared" si="299"/>
        <v>0</v>
      </c>
      <c r="DG92" s="112">
        <f t="shared" si="300"/>
        <v>0</v>
      </c>
      <c r="DH92" s="112">
        <f t="shared" si="301"/>
        <v>0</v>
      </c>
      <c r="DI92" s="112">
        <f t="shared" si="302"/>
        <v>0</v>
      </c>
      <c r="DJ92" s="112">
        <f t="shared" si="303"/>
        <v>0</v>
      </c>
      <c r="DK92" s="194"/>
      <c r="DL92" s="194"/>
      <c r="DM92" s="194"/>
      <c r="DN92" s="194"/>
      <c r="DO92" s="194"/>
      <c r="DP92" s="194"/>
      <c r="DQ92" s="194"/>
      <c r="DR92" s="194"/>
      <c r="DS92" s="194"/>
      <c r="DT92" s="194"/>
      <c r="DU92" s="194"/>
      <c r="DV92" s="194"/>
      <c r="DW92" s="112">
        <f t="shared" si="304"/>
        <v>0</v>
      </c>
      <c r="DX92" s="112">
        <f t="shared" si="305"/>
        <v>0</v>
      </c>
      <c r="DY92" s="112">
        <f t="shared" si="306"/>
        <v>0</v>
      </c>
      <c r="DZ92" s="112">
        <f t="shared" si="307"/>
        <v>0</v>
      </c>
      <c r="EA92" s="112">
        <f t="shared" si="308"/>
        <v>0</v>
      </c>
      <c r="EB92" s="112">
        <f t="shared" si="309"/>
        <v>0</v>
      </c>
      <c r="EC92" s="112">
        <f t="shared" si="310"/>
        <v>0</v>
      </c>
      <c r="ED92" s="112">
        <f t="shared" si="311"/>
        <v>0</v>
      </c>
      <c r="EE92" s="112">
        <f t="shared" si="312"/>
        <v>0</v>
      </c>
      <c r="EF92" s="112">
        <f t="shared" si="313"/>
        <v>0</v>
      </c>
      <c r="EG92" s="112">
        <f t="shared" si="314"/>
        <v>0</v>
      </c>
      <c r="EH92" s="112">
        <f t="shared" si="315"/>
        <v>0</v>
      </c>
      <c r="EI92" s="195"/>
      <c r="EJ92" s="195"/>
      <c r="EK92" s="195"/>
      <c r="EL92" s="195"/>
      <c r="EM92" s="195"/>
      <c r="EN92" s="195"/>
      <c r="EO92" s="195"/>
      <c r="EP92" s="195"/>
      <c r="EQ92" s="195"/>
      <c r="ER92" s="195"/>
      <c r="ES92" s="195"/>
      <c r="ET92" s="195"/>
      <c r="EU92" s="196"/>
      <c r="EV92" s="196">
        <f t="shared" si="316"/>
        <v>0</v>
      </c>
      <c r="EW92" s="196">
        <f t="shared" si="317"/>
        <v>0</v>
      </c>
      <c r="EX92" s="196">
        <f t="shared" si="318"/>
        <v>0</v>
      </c>
      <c r="EY92" s="196">
        <f t="shared" si="319"/>
        <v>0</v>
      </c>
      <c r="EZ92" s="196">
        <f t="shared" si="320"/>
        <v>0</v>
      </c>
      <c r="FA92" s="196">
        <f t="shared" si="321"/>
        <v>0</v>
      </c>
      <c r="FB92" s="196">
        <f t="shared" si="322"/>
        <v>0</v>
      </c>
      <c r="FC92" s="196">
        <f t="shared" si="323"/>
        <v>0</v>
      </c>
      <c r="FD92" s="196">
        <f t="shared" si="324"/>
        <v>0</v>
      </c>
      <c r="FE92" s="196">
        <f t="shared" si="325"/>
        <v>0</v>
      </c>
      <c r="FF92" s="196">
        <f t="shared" si="326"/>
        <v>0</v>
      </c>
      <c r="FG92" s="197"/>
      <c r="FH92" s="197">
        <f t="shared" si="327"/>
        <v>0</v>
      </c>
      <c r="FI92" s="197">
        <f t="shared" si="328"/>
        <v>0</v>
      </c>
      <c r="FJ92" s="197">
        <f t="shared" si="329"/>
        <v>0</v>
      </c>
      <c r="FK92" s="197">
        <f t="shared" si="330"/>
        <v>0</v>
      </c>
      <c r="FL92" s="197">
        <f t="shared" si="331"/>
        <v>0</v>
      </c>
      <c r="FM92" s="197">
        <f t="shared" si="332"/>
        <v>0</v>
      </c>
      <c r="FN92" s="197">
        <f t="shared" si="333"/>
        <v>0</v>
      </c>
      <c r="FO92" s="197">
        <f t="shared" si="334"/>
        <v>0</v>
      </c>
      <c r="FP92" s="197">
        <f t="shared" si="335"/>
        <v>0</v>
      </c>
      <c r="FQ92" s="197">
        <f t="shared" si="336"/>
        <v>0</v>
      </c>
      <c r="FR92" s="197">
        <f t="shared" si="337"/>
        <v>0</v>
      </c>
      <c r="FS92" s="195"/>
      <c r="FT92" s="195"/>
      <c r="FU92" s="198"/>
      <c r="FV92" s="198"/>
      <c r="FW92" s="199"/>
      <c r="FX92" s="199"/>
      <c r="FY92" s="196"/>
      <c r="FZ92" s="196"/>
      <c r="GA92" s="127">
        <f t="shared" si="338"/>
        <v>0</v>
      </c>
      <c r="GB92" s="127">
        <f t="shared" si="339"/>
        <v>0</v>
      </c>
      <c r="GC92" s="127">
        <f t="shared" si="340"/>
        <v>0</v>
      </c>
      <c r="GD92" s="127">
        <f t="shared" si="341"/>
        <v>0</v>
      </c>
      <c r="GE92" s="127">
        <f t="shared" si="342"/>
        <v>0</v>
      </c>
      <c r="GF92" s="127">
        <f t="shared" si="343"/>
        <v>0</v>
      </c>
      <c r="GG92" s="127">
        <f t="shared" si="344"/>
        <v>0</v>
      </c>
      <c r="GH92" s="127">
        <f t="shared" si="345"/>
        <v>0</v>
      </c>
      <c r="GI92" s="127">
        <f t="shared" si="346"/>
        <v>0</v>
      </c>
      <c r="GJ92" s="127">
        <f t="shared" si="347"/>
        <v>0</v>
      </c>
      <c r="GK92" s="127">
        <f t="shared" si="348"/>
        <v>0</v>
      </c>
      <c r="GL92" s="127">
        <f t="shared" si="349"/>
        <v>0</v>
      </c>
      <c r="GM92" s="127">
        <f t="shared" si="350"/>
        <v>0</v>
      </c>
      <c r="GN92" s="127">
        <f t="shared" si="351"/>
        <v>0</v>
      </c>
      <c r="GO92" s="127">
        <f t="shared" si="352"/>
        <v>0</v>
      </c>
      <c r="GP92" s="127">
        <f t="shared" si="353"/>
        <v>0</v>
      </c>
      <c r="GQ92" s="127">
        <f t="shared" si="354"/>
        <v>0</v>
      </c>
      <c r="GR92" s="127">
        <f t="shared" si="355"/>
        <v>0</v>
      </c>
      <c r="GS92" s="127">
        <f t="shared" si="356"/>
        <v>0</v>
      </c>
      <c r="GT92" s="127">
        <f t="shared" si="357"/>
        <v>0</v>
      </c>
      <c r="GU92" s="127">
        <f t="shared" si="358"/>
        <v>0</v>
      </c>
      <c r="GV92" s="127">
        <f t="shared" si="359"/>
        <v>0</v>
      </c>
      <c r="GW92" s="127">
        <f t="shared" si="360"/>
        <v>0</v>
      </c>
      <c r="GX92" s="127">
        <f t="shared" si="361"/>
        <v>0</v>
      </c>
      <c r="GY92" s="127">
        <f t="shared" si="362"/>
        <v>0</v>
      </c>
      <c r="GZ92" s="127">
        <f t="shared" si="363"/>
        <v>0</v>
      </c>
      <c r="HA92" s="127">
        <f t="shared" si="364"/>
        <v>0</v>
      </c>
      <c r="HB92" s="127">
        <f t="shared" si="365"/>
        <v>0</v>
      </c>
      <c r="HC92" s="127">
        <f t="shared" si="366"/>
        <v>0</v>
      </c>
      <c r="HD92" s="127">
        <f t="shared" si="367"/>
        <v>0</v>
      </c>
      <c r="HE92" s="127">
        <f t="shared" si="368"/>
        <v>0</v>
      </c>
      <c r="HF92" s="127">
        <f t="shared" si="369"/>
        <v>0</v>
      </c>
      <c r="HG92" s="127">
        <f t="shared" si="370"/>
        <v>0</v>
      </c>
      <c r="HH92" s="127">
        <f t="shared" si="371"/>
        <v>0</v>
      </c>
      <c r="HI92" s="127">
        <f t="shared" si="372"/>
        <v>0</v>
      </c>
      <c r="HJ92" s="127">
        <f t="shared" si="373"/>
        <v>0</v>
      </c>
      <c r="HK92" s="127">
        <f t="shared" si="374"/>
        <v>0</v>
      </c>
      <c r="HL92" s="127">
        <f t="shared" si="375"/>
        <v>0</v>
      </c>
      <c r="HM92" s="127">
        <f t="shared" si="376"/>
        <v>0</v>
      </c>
      <c r="HN92" s="127">
        <f t="shared" si="377"/>
        <v>0</v>
      </c>
      <c r="HO92" s="127">
        <f t="shared" si="378"/>
        <v>0</v>
      </c>
      <c r="HP92" s="127">
        <f t="shared" si="379"/>
        <v>0</v>
      </c>
      <c r="HQ92" s="127">
        <f t="shared" si="380"/>
        <v>0</v>
      </c>
      <c r="HR92" s="127">
        <f t="shared" si="381"/>
        <v>0</v>
      </c>
      <c r="HS92" s="127">
        <f t="shared" si="382"/>
        <v>0</v>
      </c>
      <c r="HT92" s="127">
        <f t="shared" si="383"/>
        <v>0</v>
      </c>
      <c r="HU92" s="127">
        <f t="shared" si="384"/>
        <v>0</v>
      </c>
      <c r="HV92" s="127">
        <f t="shared" si="385"/>
        <v>0</v>
      </c>
      <c r="HW92" s="127">
        <f t="shared" si="386"/>
        <v>0</v>
      </c>
      <c r="HX92" s="127">
        <f t="shared" si="387"/>
        <v>0</v>
      </c>
      <c r="HY92" s="127">
        <f t="shared" si="388"/>
        <v>0</v>
      </c>
      <c r="HZ92" s="127">
        <f t="shared" si="389"/>
        <v>0</v>
      </c>
      <c r="IA92" s="127">
        <f t="shared" si="390"/>
        <v>0</v>
      </c>
      <c r="IB92" s="127">
        <f t="shared" si="391"/>
        <v>0</v>
      </c>
      <c r="IC92" s="127">
        <f t="shared" si="392"/>
        <v>0</v>
      </c>
      <c r="ID92" s="127">
        <f t="shared" si="393"/>
        <v>0</v>
      </c>
      <c r="IE92" s="127">
        <f t="shared" si="394"/>
        <v>0</v>
      </c>
      <c r="IF92" s="127">
        <f t="shared" si="395"/>
        <v>0</v>
      </c>
      <c r="IG92" s="127">
        <f t="shared" si="396"/>
        <v>0</v>
      </c>
      <c r="IH92" s="127">
        <f t="shared" si="397"/>
        <v>0</v>
      </c>
      <c r="II92" s="127">
        <f t="shared" si="398"/>
        <v>0</v>
      </c>
      <c r="IJ92" s="127">
        <f t="shared" si="399"/>
        <v>0</v>
      </c>
      <c r="IK92" s="127">
        <f t="shared" si="400"/>
        <v>0</v>
      </c>
      <c r="IL92" s="127">
        <f t="shared" si="401"/>
        <v>0</v>
      </c>
      <c r="IM92" s="127">
        <f t="shared" si="402"/>
        <v>0</v>
      </c>
      <c r="IN92" s="127">
        <f t="shared" si="403"/>
        <v>0</v>
      </c>
      <c r="IO92" s="127">
        <f t="shared" si="404"/>
        <v>0</v>
      </c>
      <c r="IP92" s="127">
        <f t="shared" si="405"/>
        <v>0</v>
      </c>
      <c r="IQ92" s="127">
        <f t="shared" si="406"/>
        <v>0</v>
      </c>
      <c r="IR92" s="127">
        <f t="shared" si="407"/>
        <v>0</v>
      </c>
      <c r="IS92" s="127">
        <f t="shared" si="408"/>
        <v>0</v>
      </c>
      <c r="IT92" s="127">
        <f t="shared" si="409"/>
        <v>0</v>
      </c>
      <c r="IU92" s="127">
        <f t="shared" si="410"/>
        <v>0</v>
      </c>
      <c r="IV92" s="1">
        <f>IFERROR(IF($BX92&gt;=1,SUMIFS(ARR!K$8:K$607,ARR!$I$8:$I$607,$BZ92),0),0)</f>
        <v>0</v>
      </c>
      <c r="IW92" s="1">
        <f>IFERROR(IF($BX92&gt;=1,SUMIFS(ARR!L$8:L$607,ARR!$I$8:$I$607,$BZ92),0),0)</f>
        <v>0</v>
      </c>
      <c r="IX92" s="1">
        <f>IFERROR(IF($BX92&gt;=1,SUMIFS(ARR!M$8:M$607,ARR!$I$8:$I$607,$BZ92),0),0)</f>
        <v>0</v>
      </c>
      <c r="IY92" s="1">
        <f>IFERROR(IF($BX92&gt;=1,SUMIFS(ARR!N$8:N$607,ARR!$I$8:$I$607,$BZ92),0),0)</f>
        <v>0</v>
      </c>
      <c r="IZ92" s="1">
        <f t="shared" si="411"/>
        <v>0</v>
      </c>
    </row>
    <row r="93" spans="1:260" ht="18" customHeight="1" x14ac:dyDescent="0.25">
      <c r="A93" s="1">
        <f>IFERROR(IF(BX93&gt;=1,VLOOKUP(EMP!Y91,EMP!$B$2:$E$3,4,0),0),0)</f>
        <v>0</v>
      </c>
      <c r="B93" s="1">
        <f>IFERROR(IF(BX93&gt;=1,VLOOKUP(EMP!Z91,EMP!$D$2:$E$3,2,0),0),0)</f>
        <v>0</v>
      </c>
      <c r="C93" s="1">
        <f>IFERROR(IF(BX93&gt;=1,VLOOKUP(EMP!AC91,EMP!$B$6:$C$17,2,0),0),0)</f>
        <v>0</v>
      </c>
      <c r="D93" s="1">
        <f>IFERROR(IF(BX93&gt;=1,VLOOKUP(EMP!AA91,EMP!$E$6:$M$29,9,0),0),0)</f>
        <v>0</v>
      </c>
      <c r="E93" s="1">
        <f>IFERROR(IF(BX93&gt;=1,(IF(EMP!AE91&gt;=1,VLOOKUP(EMP!AF91,EMP!$B$6:$C$17,2,0),0)),0),0)</f>
        <v>0</v>
      </c>
      <c r="F93" s="1">
        <f>IFERROR(IF(BX93&gt;=1,(IF(EMP!AG91=EMP!$F$3,(IF(EMP!AH91&gt;=1,EMP!AH91,0)),0)),0),0)</f>
        <v>0</v>
      </c>
      <c r="G93" s="1">
        <f>IFERROR(IF(BX93&gt;=1,(IF(EMP!AI91=EMP!$F$3,VLOOKUP(EMP!AJ91,EMP!$B$6:$C$17,2,0),0)),0),0)</f>
        <v>0</v>
      </c>
      <c r="H93" s="1">
        <f>IFERROR(IF(BX93&gt;=1,(IF(EMP!AK91=EMP!$F$3,EMP!#REF!,0)),0),0)</f>
        <v>0</v>
      </c>
      <c r="I93" s="1">
        <f>IFERROR(IF(BX93&gt;=1,(IF(EMP!AM91="YES",1,2)),0),0)</f>
        <v>0</v>
      </c>
      <c r="J93" s="1">
        <f>IFERROR(IF(BX93&gt;=1,(IF(I93=1,31,IF(I93=2,(IF(D93&gt;=5,VLOOKUP(EMP!AL91,EMP!$H$1:$K$5,4,0),IF(D93&gt;=1,31,0))),0))),0),0)</f>
        <v>0</v>
      </c>
      <c r="K93" s="1">
        <f>EMP!AB91</f>
        <v>0</v>
      </c>
      <c r="L93" s="1">
        <f>EMP!AD91</f>
        <v>0</v>
      </c>
      <c r="M93" s="1">
        <f>EMP!AE91</f>
        <v>0</v>
      </c>
      <c r="N93" s="1">
        <f t="shared" si="244"/>
        <v>0</v>
      </c>
      <c r="O93" s="1">
        <f t="shared" si="245"/>
        <v>0</v>
      </c>
      <c r="P93" s="1">
        <f t="shared" si="246"/>
        <v>0</v>
      </c>
      <c r="Q93" s="1">
        <f t="shared" si="247"/>
        <v>0</v>
      </c>
      <c r="R93" s="1">
        <f t="shared" si="248"/>
        <v>0</v>
      </c>
      <c r="S93" s="1">
        <f t="shared" si="249"/>
        <v>0</v>
      </c>
      <c r="T93" s="1">
        <f t="shared" si="250"/>
        <v>0</v>
      </c>
      <c r="U93" s="1">
        <f t="shared" si="251"/>
        <v>0</v>
      </c>
      <c r="V93" s="1">
        <f t="shared" si="252"/>
        <v>0</v>
      </c>
      <c r="W93" s="1">
        <f t="shared" si="253"/>
        <v>0</v>
      </c>
      <c r="X93" s="1">
        <f t="shared" si="254"/>
        <v>0</v>
      </c>
      <c r="Y93" s="1">
        <f t="shared" si="255"/>
        <v>0</v>
      </c>
      <c r="Z93" s="1">
        <f t="shared" si="256"/>
        <v>0</v>
      </c>
      <c r="AA93" s="1">
        <f t="shared" si="257"/>
        <v>0</v>
      </c>
      <c r="AB93" s="1">
        <f t="shared" si="258"/>
        <v>0</v>
      </c>
      <c r="AC93" s="1">
        <f t="shared" si="259"/>
        <v>0</v>
      </c>
      <c r="AD93" s="1">
        <f t="shared" si="260"/>
        <v>0</v>
      </c>
      <c r="AE93" s="1">
        <f t="shared" si="261"/>
        <v>0</v>
      </c>
      <c r="AF93" s="1">
        <f t="shared" si="262"/>
        <v>0</v>
      </c>
      <c r="AG93" s="1">
        <f t="shared" si="263"/>
        <v>0</v>
      </c>
      <c r="AH93" s="1">
        <f t="shared" si="264"/>
        <v>0</v>
      </c>
      <c r="AI93" s="1">
        <f t="shared" si="265"/>
        <v>0</v>
      </c>
      <c r="AJ93" s="1">
        <f t="shared" si="266"/>
        <v>0</v>
      </c>
      <c r="AK93" s="1">
        <f t="shared" si="267"/>
        <v>0</v>
      </c>
      <c r="AL93" s="1">
        <f t="shared" si="268"/>
        <v>0</v>
      </c>
      <c r="AM93" s="1">
        <f t="shared" si="269"/>
        <v>0</v>
      </c>
      <c r="AN93" s="1">
        <f t="shared" si="270"/>
        <v>0</v>
      </c>
      <c r="AO93" s="1">
        <f t="shared" si="271"/>
        <v>0</v>
      </c>
      <c r="AP93" s="1">
        <f t="shared" si="272"/>
        <v>0</v>
      </c>
      <c r="AQ93" s="1">
        <f t="shared" si="273"/>
        <v>0</v>
      </c>
      <c r="AR93" s="1">
        <f t="shared" si="274"/>
        <v>0</v>
      </c>
      <c r="AS93" s="1">
        <f t="shared" si="275"/>
        <v>0</v>
      </c>
      <c r="AT93" s="1">
        <f t="shared" si="276"/>
        <v>0</v>
      </c>
      <c r="AU93" s="1">
        <f t="shared" si="277"/>
        <v>0</v>
      </c>
      <c r="AV93" s="1">
        <f t="shared" si="278"/>
        <v>0</v>
      </c>
      <c r="AW93" s="1">
        <f t="shared" si="279"/>
        <v>0</v>
      </c>
      <c r="AX93" s="1">
        <f>LARGE($O$8:P93,1)</f>
        <v>0</v>
      </c>
      <c r="AY93" s="1">
        <f>LARGE($O$8:Q93,1)</f>
        <v>0</v>
      </c>
      <c r="AZ93" s="1">
        <f>LARGE($O$8:R93,1)</f>
        <v>0</v>
      </c>
      <c r="BA93" s="1">
        <f>LARGE($O$8:S93,1)</f>
        <v>0</v>
      </c>
      <c r="BB93" s="1">
        <f>LARGE($O$8:T93,1)</f>
        <v>0</v>
      </c>
      <c r="BC93" s="1">
        <f>LARGE($O$8:U93,1)</f>
        <v>0</v>
      </c>
      <c r="BD93" s="1">
        <f>LARGE($O$8:V93,1)</f>
        <v>0</v>
      </c>
      <c r="BE93" s="1">
        <f>LARGE($O$8:W93,1)</f>
        <v>0</v>
      </c>
      <c r="BF93" s="1">
        <f>LARGE($O$8:X93,1)</f>
        <v>0</v>
      </c>
      <c r="BG93" s="1">
        <f>LARGE($O$8:Y93,1)</f>
        <v>0</v>
      </c>
      <c r="BH93" s="1">
        <f>IFERROR(IF(BX93&gt;=1,(IF(EMP!AM91="YES",1,2)),0),0)</f>
        <v>0</v>
      </c>
      <c r="BI93" s="1">
        <f>IFERROR(IF(BX93&gt;=1,(IF(BH93=1,1,IF(BH93=2,VLOOKUP(EMP!AL91,EMP!$H$2:$K$4,4,0),0))),0),0)</f>
        <v>0</v>
      </c>
      <c r="BJ93" s="1">
        <f>IFERROR(IF(BX93&gt;=1,VLOOKUP(EMP!AL91,EMP!$H$1:$K$5,2,0),0),0)</f>
        <v>0</v>
      </c>
      <c r="BK93" s="1">
        <f>IFERROR(IF(BX93&gt;=1,VLOOKUP(EMP!AL91,EMP!$H$1:$K$5,3,0),0),0)</f>
        <v>0</v>
      </c>
      <c r="BX93" s="165">
        <f>EMP!O91</f>
        <v>0</v>
      </c>
      <c r="BY93" s="166">
        <f>EMP!P91</f>
        <v>0</v>
      </c>
      <c r="BZ93" s="165">
        <f>EMP!Q91</f>
        <v>0</v>
      </c>
      <c r="CA93" s="185">
        <f t="shared" si="280"/>
        <v>0</v>
      </c>
      <c r="CB93" s="185">
        <f t="shared" si="281"/>
        <v>0</v>
      </c>
      <c r="CC93" s="185">
        <f t="shared" si="282"/>
        <v>0</v>
      </c>
      <c r="CD93" s="185">
        <f t="shared" si="283"/>
        <v>0</v>
      </c>
      <c r="CE93" s="185">
        <f t="shared" si="284"/>
        <v>0</v>
      </c>
      <c r="CF93" s="185">
        <f t="shared" si="285"/>
        <v>0</v>
      </c>
      <c r="CG93" s="185">
        <f t="shared" si="286"/>
        <v>0</v>
      </c>
      <c r="CH93" s="185">
        <f t="shared" si="287"/>
        <v>0</v>
      </c>
      <c r="CI93" s="185">
        <f t="shared" si="288"/>
        <v>0</v>
      </c>
      <c r="CJ93" s="185">
        <f t="shared" si="289"/>
        <v>0</v>
      </c>
      <c r="CK93" s="185">
        <f t="shared" si="290"/>
        <v>0</v>
      </c>
      <c r="CL93" s="185">
        <f t="shared" si="291"/>
        <v>0</v>
      </c>
      <c r="CM93" s="193"/>
      <c r="CN93" s="193"/>
      <c r="CO93" s="193"/>
      <c r="CP93" s="193"/>
      <c r="CQ93" s="193"/>
      <c r="CR93" s="193"/>
      <c r="CS93" s="193"/>
      <c r="CT93" s="193"/>
      <c r="CU93" s="193"/>
      <c r="CV93" s="193"/>
      <c r="CW93" s="193"/>
      <c r="CX93" s="193"/>
      <c r="CY93" s="112">
        <f t="shared" si="292"/>
        <v>0</v>
      </c>
      <c r="CZ93" s="112">
        <f t="shared" si="293"/>
        <v>0</v>
      </c>
      <c r="DA93" s="112">
        <f t="shared" si="294"/>
        <v>0</v>
      </c>
      <c r="DB93" s="112">
        <f t="shared" si="295"/>
        <v>0</v>
      </c>
      <c r="DC93" s="112">
        <f t="shared" si="296"/>
        <v>0</v>
      </c>
      <c r="DD93" s="112">
        <f t="shared" si="297"/>
        <v>0</v>
      </c>
      <c r="DE93" s="112">
        <f t="shared" si="298"/>
        <v>0</v>
      </c>
      <c r="DF93" s="112">
        <f t="shared" si="299"/>
        <v>0</v>
      </c>
      <c r="DG93" s="112">
        <f t="shared" si="300"/>
        <v>0</v>
      </c>
      <c r="DH93" s="112">
        <f t="shared" si="301"/>
        <v>0</v>
      </c>
      <c r="DI93" s="112">
        <f t="shared" si="302"/>
        <v>0</v>
      </c>
      <c r="DJ93" s="112">
        <f t="shared" si="303"/>
        <v>0</v>
      </c>
      <c r="DK93" s="194"/>
      <c r="DL93" s="194"/>
      <c r="DM93" s="194"/>
      <c r="DN93" s="194"/>
      <c r="DO93" s="194"/>
      <c r="DP93" s="194"/>
      <c r="DQ93" s="194"/>
      <c r="DR93" s="194"/>
      <c r="DS93" s="194"/>
      <c r="DT93" s="194"/>
      <c r="DU93" s="194"/>
      <c r="DV93" s="194"/>
      <c r="DW93" s="112">
        <f t="shared" si="304"/>
        <v>0</v>
      </c>
      <c r="DX93" s="112">
        <f t="shared" si="305"/>
        <v>0</v>
      </c>
      <c r="DY93" s="112">
        <f t="shared" si="306"/>
        <v>0</v>
      </c>
      <c r="DZ93" s="112">
        <f t="shared" si="307"/>
        <v>0</v>
      </c>
      <c r="EA93" s="112">
        <f t="shared" si="308"/>
        <v>0</v>
      </c>
      <c r="EB93" s="112">
        <f t="shared" si="309"/>
        <v>0</v>
      </c>
      <c r="EC93" s="112">
        <f t="shared" si="310"/>
        <v>0</v>
      </c>
      <c r="ED93" s="112">
        <f t="shared" si="311"/>
        <v>0</v>
      </c>
      <c r="EE93" s="112">
        <f t="shared" si="312"/>
        <v>0</v>
      </c>
      <c r="EF93" s="112">
        <f t="shared" si="313"/>
        <v>0</v>
      </c>
      <c r="EG93" s="112">
        <f t="shared" si="314"/>
        <v>0</v>
      </c>
      <c r="EH93" s="112">
        <f t="shared" si="315"/>
        <v>0</v>
      </c>
      <c r="EI93" s="195"/>
      <c r="EJ93" s="195"/>
      <c r="EK93" s="195"/>
      <c r="EL93" s="195"/>
      <c r="EM93" s="195"/>
      <c r="EN93" s="195"/>
      <c r="EO93" s="195"/>
      <c r="EP93" s="195"/>
      <c r="EQ93" s="195"/>
      <c r="ER93" s="195"/>
      <c r="ES93" s="195"/>
      <c r="ET93" s="195"/>
      <c r="EU93" s="196"/>
      <c r="EV93" s="196">
        <f t="shared" si="316"/>
        <v>0</v>
      </c>
      <c r="EW93" s="196">
        <f t="shared" si="317"/>
        <v>0</v>
      </c>
      <c r="EX93" s="196">
        <f t="shared" si="318"/>
        <v>0</v>
      </c>
      <c r="EY93" s="196">
        <f t="shared" si="319"/>
        <v>0</v>
      </c>
      <c r="EZ93" s="196">
        <f t="shared" si="320"/>
        <v>0</v>
      </c>
      <c r="FA93" s="196">
        <f t="shared" si="321"/>
        <v>0</v>
      </c>
      <c r="FB93" s="196">
        <f t="shared" si="322"/>
        <v>0</v>
      </c>
      <c r="FC93" s="196">
        <f t="shared" si="323"/>
        <v>0</v>
      </c>
      <c r="FD93" s="196">
        <f t="shared" si="324"/>
        <v>0</v>
      </c>
      <c r="FE93" s="196">
        <f t="shared" si="325"/>
        <v>0</v>
      </c>
      <c r="FF93" s="196">
        <f t="shared" si="326"/>
        <v>0</v>
      </c>
      <c r="FG93" s="197"/>
      <c r="FH93" s="197">
        <f t="shared" si="327"/>
        <v>0</v>
      </c>
      <c r="FI93" s="197">
        <f t="shared" si="328"/>
        <v>0</v>
      </c>
      <c r="FJ93" s="197">
        <f t="shared" si="329"/>
        <v>0</v>
      </c>
      <c r="FK93" s="197">
        <f t="shared" si="330"/>
        <v>0</v>
      </c>
      <c r="FL93" s="197">
        <f t="shared" si="331"/>
        <v>0</v>
      </c>
      <c r="FM93" s="197">
        <f t="shared" si="332"/>
        <v>0</v>
      </c>
      <c r="FN93" s="197">
        <f t="shared" si="333"/>
        <v>0</v>
      </c>
      <c r="FO93" s="197">
        <f t="shared" si="334"/>
        <v>0</v>
      </c>
      <c r="FP93" s="197">
        <f t="shared" si="335"/>
        <v>0</v>
      </c>
      <c r="FQ93" s="197">
        <f t="shared" si="336"/>
        <v>0</v>
      </c>
      <c r="FR93" s="197">
        <f t="shared" si="337"/>
        <v>0</v>
      </c>
      <c r="FS93" s="195"/>
      <c r="FT93" s="195"/>
      <c r="FU93" s="198"/>
      <c r="FV93" s="198"/>
      <c r="FW93" s="199"/>
      <c r="FX93" s="199"/>
      <c r="FY93" s="196"/>
      <c r="FZ93" s="196"/>
      <c r="GA93" s="127">
        <f t="shared" si="338"/>
        <v>0</v>
      </c>
      <c r="GB93" s="127">
        <f t="shared" si="339"/>
        <v>0</v>
      </c>
      <c r="GC93" s="127">
        <f t="shared" si="340"/>
        <v>0</v>
      </c>
      <c r="GD93" s="127">
        <f t="shared" si="341"/>
        <v>0</v>
      </c>
      <c r="GE93" s="127">
        <f t="shared" si="342"/>
        <v>0</v>
      </c>
      <c r="GF93" s="127">
        <f t="shared" si="343"/>
        <v>0</v>
      </c>
      <c r="GG93" s="127">
        <f t="shared" si="344"/>
        <v>0</v>
      </c>
      <c r="GH93" s="127">
        <f t="shared" si="345"/>
        <v>0</v>
      </c>
      <c r="GI93" s="127">
        <f t="shared" si="346"/>
        <v>0</v>
      </c>
      <c r="GJ93" s="127">
        <f t="shared" si="347"/>
        <v>0</v>
      </c>
      <c r="GK93" s="127">
        <f t="shared" si="348"/>
        <v>0</v>
      </c>
      <c r="GL93" s="127">
        <f t="shared" si="349"/>
        <v>0</v>
      </c>
      <c r="GM93" s="127">
        <f t="shared" si="350"/>
        <v>0</v>
      </c>
      <c r="GN93" s="127">
        <f t="shared" si="351"/>
        <v>0</v>
      </c>
      <c r="GO93" s="127">
        <f t="shared" si="352"/>
        <v>0</v>
      </c>
      <c r="GP93" s="127">
        <f t="shared" si="353"/>
        <v>0</v>
      </c>
      <c r="GQ93" s="127">
        <f t="shared" si="354"/>
        <v>0</v>
      </c>
      <c r="GR93" s="127">
        <f t="shared" si="355"/>
        <v>0</v>
      </c>
      <c r="GS93" s="127">
        <f t="shared" si="356"/>
        <v>0</v>
      </c>
      <c r="GT93" s="127">
        <f t="shared" si="357"/>
        <v>0</v>
      </c>
      <c r="GU93" s="127">
        <f t="shared" si="358"/>
        <v>0</v>
      </c>
      <c r="GV93" s="127">
        <f t="shared" si="359"/>
        <v>0</v>
      </c>
      <c r="GW93" s="127">
        <f t="shared" si="360"/>
        <v>0</v>
      </c>
      <c r="GX93" s="127">
        <f t="shared" si="361"/>
        <v>0</v>
      </c>
      <c r="GY93" s="127">
        <f t="shared" si="362"/>
        <v>0</v>
      </c>
      <c r="GZ93" s="127">
        <f t="shared" si="363"/>
        <v>0</v>
      </c>
      <c r="HA93" s="127">
        <f t="shared" si="364"/>
        <v>0</v>
      </c>
      <c r="HB93" s="127">
        <f t="shared" si="365"/>
        <v>0</v>
      </c>
      <c r="HC93" s="127">
        <f t="shared" si="366"/>
        <v>0</v>
      </c>
      <c r="HD93" s="127">
        <f t="shared" si="367"/>
        <v>0</v>
      </c>
      <c r="HE93" s="127">
        <f t="shared" si="368"/>
        <v>0</v>
      </c>
      <c r="HF93" s="127">
        <f t="shared" si="369"/>
        <v>0</v>
      </c>
      <c r="HG93" s="127">
        <f t="shared" si="370"/>
        <v>0</v>
      </c>
      <c r="HH93" s="127">
        <f t="shared" si="371"/>
        <v>0</v>
      </c>
      <c r="HI93" s="127">
        <f t="shared" si="372"/>
        <v>0</v>
      </c>
      <c r="HJ93" s="127">
        <f t="shared" si="373"/>
        <v>0</v>
      </c>
      <c r="HK93" s="127">
        <f t="shared" si="374"/>
        <v>0</v>
      </c>
      <c r="HL93" s="127">
        <f t="shared" si="375"/>
        <v>0</v>
      </c>
      <c r="HM93" s="127">
        <f t="shared" si="376"/>
        <v>0</v>
      </c>
      <c r="HN93" s="127">
        <f t="shared" si="377"/>
        <v>0</v>
      </c>
      <c r="HO93" s="127">
        <f t="shared" si="378"/>
        <v>0</v>
      </c>
      <c r="HP93" s="127">
        <f t="shared" si="379"/>
        <v>0</v>
      </c>
      <c r="HQ93" s="127">
        <f t="shared" si="380"/>
        <v>0</v>
      </c>
      <c r="HR93" s="127">
        <f t="shared" si="381"/>
        <v>0</v>
      </c>
      <c r="HS93" s="127">
        <f t="shared" si="382"/>
        <v>0</v>
      </c>
      <c r="HT93" s="127">
        <f t="shared" si="383"/>
        <v>0</v>
      </c>
      <c r="HU93" s="127">
        <f t="shared" si="384"/>
        <v>0</v>
      </c>
      <c r="HV93" s="127">
        <f t="shared" si="385"/>
        <v>0</v>
      </c>
      <c r="HW93" s="127">
        <f t="shared" si="386"/>
        <v>0</v>
      </c>
      <c r="HX93" s="127">
        <f t="shared" si="387"/>
        <v>0</v>
      </c>
      <c r="HY93" s="127">
        <f t="shared" si="388"/>
        <v>0</v>
      </c>
      <c r="HZ93" s="127">
        <f t="shared" si="389"/>
        <v>0</v>
      </c>
      <c r="IA93" s="127">
        <f t="shared" si="390"/>
        <v>0</v>
      </c>
      <c r="IB93" s="127">
        <f t="shared" si="391"/>
        <v>0</v>
      </c>
      <c r="IC93" s="127">
        <f t="shared" si="392"/>
        <v>0</v>
      </c>
      <c r="ID93" s="127">
        <f t="shared" si="393"/>
        <v>0</v>
      </c>
      <c r="IE93" s="127">
        <f t="shared" si="394"/>
        <v>0</v>
      </c>
      <c r="IF93" s="127">
        <f t="shared" si="395"/>
        <v>0</v>
      </c>
      <c r="IG93" s="127">
        <f t="shared" si="396"/>
        <v>0</v>
      </c>
      <c r="IH93" s="127">
        <f t="shared" si="397"/>
        <v>0</v>
      </c>
      <c r="II93" s="127">
        <f t="shared" si="398"/>
        <v>0</v>
      </c>
      <c r="IJ93" s="127">
        <f t="shared" si="399"/>
        <v>0</v>
      </c>
      <c r="IK93" s="127">
        <f t="shared" si="400"/>
        <v>0</v>
      </c>
      <c r="IL93" s="127">
        <f t="shared" si="401"/>
        <v>0</v>
      </c>
      <c r="IM93" s="127">
        <f t="shared" si="402"/>
        <v>0</v>
      </c>
      <c r="IN93" s="127">
        <f t="shared" si="403"/>
        <v>0</v>
      </c>
      <c r="IO93" s="127">
        <f t="shared" si="404"/>
        <v>0</v>
      </c>
      <c r="IP93" s="127">
        <f t="shared" si="405"/>
        <v>0</v>
      </c>
      <c r="IQ93" s="127">
        <f t="shared" si="406"/>
        <v>0</v>
      </c>
      <c r="IR93" s="127">
        <f t="shared" si="407"/>
        <v>0</v>
      </c>
      <c r="IS93" s="127">
        <f t="shared" si="408"/>
        <v>0</v>
      </c>
      <c r="IT93" s="127">
        <f t="shared" si="409"/>
        <v>0</v>
      </c>
      <c r="IU93" s="127">
        <f t="shared" si="410"/>
        <v>0</v>
      </c>
      <c r="IV93" s="1">
        <f>IFERROR(IF($BX93&gt;=1,SUMIFS(ARR!K$8:K$607,ARR!$I$8:$I$607,$BZ93),0),0)</f>
        <v>0</v>
      </c>
      <c r="IW93" s="1">
        <f>IFERROR(IF($BX93&gt;=1,SUMIFS(ARR!L$8:L$607,ARR!$I$8:$I$607,$BZ93),0),0)</f>
        <v>0</v>
      </c>
      <c r="IX93" s="1">
        <f>IFERROR(IF($BX93&gt;=1,SUMIFS(ARR!M$8:M$607,ARR!$I$8:$I$607,$BZ93),0),0)</f>
        <v>0</v>
      </c>
      <c r="IY93" s="1">
        <f>IFERROR(IF($BX93&gt;=1,SUMIFS(ARR!N$8:N$607,ARR!$I$8:$I$607,$BZ93),0),0)</f>
        <v>0</v>
      </c>
      <c r="IZ93" s="1">
        <f t="shared" si="411"/>
        <v>0</v>
      </c>
    </row>
    <row r="94" spans="1:260" ht="18" customHeight="1" x14ac:dyDescent="0.25">
      <c r="A94" s="1">
        <f>IFERROR(IF(BX94&gt;=1,VLOOKUP(EMP!Y92,EMP!$B$2:$E$3,4,0),0),0)</f>
        <v>0</v>
      </c>
      <c r="B94" s="1">
        <f>IFERROR(IF(BX94&gt;=1,VLOOKUP(EMP!Z92,EMP!$D$2:$E$3,2,0),0),0)</f>
        <v>0</v>
      </c>
      <c r="C94" s="1">
        <f>IFERROR(IF(BX94&gt;=1,VLOOKUP(EMP!AC92,EMP!$B$6:$C$17,2,0),0),0)</f>
        <v>0</v>
      </c>
      <c r="D94" s="1">
        <f>IFERROR(IF(BX94&gt;=1,VLOOKUP(EMP!AA92,EMP!$E$6:$M$29,9,0),0),0)</f>
        <v>0</v>
      </c>
      <c r="E94" s="1">
        <f>IFERROR(IF(BX94&gt;=1,(IF(EMP!AE92&gt;=1,VLOOKUP(EMP!AF92,EMP!$B$6:$C$17,2,0),0)),0),0)</f>
        <v>0</v>
      </c>
      <c r="F94" s="1">
        <f>IFERROR(IF(BX94&gt;=1,(IF(EMP!AG92=EMP!$F$3,(IF(EMP!AH92&gt;=1,EMP!AH92,0)),0)),0),0)</f>
        <v>0</v>
      </c>
      <c r="G94" s="1">
        <f>IFERROR(IF(BX94&gt;=1,(IF(EMP!AI92=EMP!$F$3,VLOOKUP(EMP!AJ92,EMP!$B$6:$C$17,2,0),0)),0),0)</f>
        <v>0</v>
      </c>
      <c r="H94" s="1">
        <f>IFERROR(IF(BX94&gt;=1,(IF(EMP!AK92=EMP!$F$3,EMP!#REF!,0)),0),0)</f>
        <v>0</v>
      </c>
      <c r="I94" s="1">
        <f>IFERROR(IF(BX94&gt;=1,(IF(EMP!AM92="YES",1,2)),0),0)</f>
        <v>0</v>
      </c>
      <c r="J94" s="1">
        <f>IFERROR(IF(BX94&gt;=1,(IF(I94=1,31,IF(I94=2,(IF(D94&gt;=5,VLOOKUP(EMP!AL92,EMP!$H$1:$K$5,4,0),IF(D94&gt;=1,31,0))),0))),0),0)</f>
        <v>0</v>
      </c>
      <c r="K94" s="1">
        <f>EMP!AB92</f>
        <v>0</v>
      </c>
      <c r="L94" s="1">
        <f>EMP!AD92</f>
        <v>0</v>
      </c>
      <c r="M94" s="1">
        <f>EMP!AE92</f>
        <v>0</v>
      </c>
      <c r="N94" s="1">
        <f t="shared" si="244"/>
        <v>0</v>
      </c>
      <c r="O94" s="1">
        <f t="shared" si="245"/>
        <v>0</v>
      </c>
      <c r="P94" s="1">
        <f t="shared" si="246"/>
        <v>0</v>
      </c>
      <c r="Q94" s="1">
        <f t="shared" si="247"/>
        <v>0</v>
      </c>
      <c r="R94" s="1">
        <f t="shared" si="248"/>
        <v>0</v>
      </c>
      <c r="S94" s="1">
        <f t="shared" si="249"/>
        <v>0</v>
      </c>
      <c r="T94" s="1">
        <f t="shared" si="250"/>
        <v>0</v>
      </c>
      <c r="U94" s="1">
        <f t="shared" si="251"/>
        <v>0</v>
      </c>
      <c r="V94" s="1">
        <f t="shared" si="252"/>
        <v>0</v>
      </c>
      <c r="W94" s="1">
        <f t="shared" si="253"/>
        <v>0</v>
      </c>
      <c r="X94" s="1">
        <f t="shared" si="254"/>
        <v>0</v>
      </c>
      <c r="Y94" s="1">
        <f t="shared" si="255"/>
        <v>0</v>
      </c>
      <c r="Z94" s="1">
        <f t="shared" si="256"/>
        <v>0</v>
      </c>
      <c r="AA94" s="1">
        <f t="shared" si="257"/>
        <v>0</v>
      </c>
      <c r="AB94" s="1">
        <f t="shared" si="258"/>
        <v>0</v>
      </c>
      <c r="AC94" s="1">
        <f t="shared" si="259"/>
        <v>0</v>
      </c>
      <c r="AD94" s="1">
        <f t="shared" si="260"/>
        <v>0</v>
      </c>
      <c r="AE94" s="1">
        <f t="shared" si="261"/>
        <v>0</v>
      </c>
      <c r="AF94" s="1">
        <f t="shared" si="262"/>
        <v>0</v>
      </c>
      <c r="AG94" s="1">
        <f t="shared" si="263"/>
        <v>0</v>
      </c>
      <c r="AH94" s="1">
        <f t="shared" si="264"/>
        <v>0</v>
      </c>
      <c r="AI94" s="1">
        <f t="shared" si="265"/>
        <v>0</v>
      </c>
      <c r="AJ94" s="1">
        <f t="shared" si="266"/>
        <v>0</v>
      </c>
      <c r="AK94" s="1">
        <f t="shared" si="267"/>
        <v>0</v>
      </c>
      <c r="AL94" s="1">
        <f t="shared" si="268"/>
        <v>0</v>
      </c>
      <c r="AM94" s="1">
        <f t="shared" si="269"/>
        <v>0</v>
      </c>
      <c r="AN94" s="1">
        <f t="shared" si="270"/>
        <v>0</v>
      </c>
      <c r="AO94" s="1">
        <f t="shared" si="271"/>
        <v>0</v>
      </c>
      <c r="AP94" s="1">
        <f t="shared" si="272"/>
        <v>0</v>
      </c>
      <c r="AQ94" s="1">
        <f t="shared" si="273"/>
        <v>0</v>
      </c>
      <c r="AR94" s="1">
        <f t="shared" si="274"/>
        <v>0</v>
      </c>
      <c r="AS94" s="1">
        <f t="shared" si="275"/>
        <v>0</v>
      </c>
      <c r="AT94" s="1">
        <f t="shared" si="276"/>
        <v>0</v>
      </c>
      <c r="AU94" s="1">
        <f t="shared" si="277"/>
        <v>0</v>
      </c>
      <c r="AV94" s="1">
        <f t="shared" si="278"/>
        <v>0</v>
      </c>
      <c r="AW94" s="1">
        <f t="shared" si="279"/>
        <v>0</v>
      </c>
      <c r="AX94" s="1">
        <f>LARGE($O$8:P94,1)</f>
        <v>0</v>
      </c>
      <c r="AY94" s="1">
        <f>LARGE($O$8:Q94,1)</f>
        <v>0</v>
      </c>
      <c r="AZ94" s="1">
        <f>LARGE($O$8:R94,1)</f>
        <v>0</v>
      </c>
      <c r="BA94" s="1">
        <f>LARGE($O$8:S94,1)</f>
        <v>0</v>
      </c>
      <c r="BB94" s="1">
        <f>LARGE($O$8:T94,1)</f>
        <v>0</v>
      </c>
      <c r="BC94" s="1">
        <f>LARGE($O$8:U94,1)</f>
        <v>0</v>
      </c>
      <c r="BD94" s="1">
        <f>LARGE($O$8:V94,1)</f>
        <v>0</v>
      </c>
      <c r="BE94" s="1">
        <f>LARGE($O$8:W94,1)</f>
        <v>0</v>
      </c>
      <c r="BF94" s="1">
        <f>LARGE($O$8:X94,1)</f>
        <v>0</v>
      </c>
      <c r="BG94" s="1">
        <f>LARGE($O$8:Y94,1)</f>
        <v>0</v>
      </c>
      <c r="BH94" s="1">
        <f>IFERROR(IF(BX94&gt;=1,(IF(EMP!AM92="YES",1,2)),0),0)</f>
        <v>0</v>
      </c>
      <c r="BI94" s="1">
        <f>IFERROR(IF(BX94&gt;=1,(IF(BH94=1,1,IF(BH94=2,VLOOKUP(EMP!AL92,EMP!$H$2:$K$4,4,0),0))),0),0)</f>
        <v>0</v>
      </c>
      <c r="BJ94" s="1">
        <f>IFERROR(IF(BX94&gt;=1,VLOOKUP(EMP!AL92,EMP!$H$1:$K$5,2,0),0),0)</f>
        <v>0</v>
      </c>
      <c r="BK94" s="1">
        <f>IFERROR(IF(BX94&gt;=1,VLOOKUP(EMP!AL92,EMP!$H$1:$K$5,3,0),0),0)</f>
        <v>0</v>
      </c>
      <c r="BX94" s="165">
        <f>EMP!O92</f>
        <v>0</v>
      </c>
      <c r="BY94" s="166">
        <f>EMP!P92</f>
        <v>0</v>
      </c>
      <c r="BZ94" s="165">
        <f>EMP!Q92</f>
        <v>0</v>
      </c>
      <c r="CA94" s="185">
        <f t="shared" si="280"/>
        <v>0</v>
      </c>
      <c r="CB94" s="185">
        <f t="shared" si="281"/>
        <v>0</v>
      </c>
      <c r="CC94" s="185">
        <f t="shared" si="282"/>
        <v>0</v>
      </c>
      <c r="CD94" s="185">
        <f t="shared" si="283"/>
        <v>0</v>
      </c>
      <c r="CE94" s="185">
        <f t="shared" si="284"/>
        <v>0</v>
      </c>
      <c r="CF94" s="185">
        <f t="shared" si="285"/>
        <v>0</v>
      </c>
      <c r="CG94" s="185">
        <f t="shared" si="286"/>
        <v>0</v>
      </c>
      <c r="CH94" s="185">
        <f t="shared" si="287"/>
        <v>0</v>
      </c>
      <c r="CI94" s="185">
        <f t="shared" si="288"/>
        <v>0</v>
      </c>
      <c r="CJ94" s="185">
        <f t="shared" si="289"/>
        <v>0</v>
      </c>
      <c r="CK94" s="185">
        <f t="shared" si="290"/>
        <v>0</v>
      </c>
      <c r="CL94" s="185">
        <f t="shared" si="291"/>
        <v>0</v>
      </c>
      <c r="CM94" s="193"/>
      <c r="CN94" s="193"/>
      <c r="CO94" s="193"/>
      <c r="CP94" s="193"/>
      <c r="CQ94" s="193"/>
      <c r="CR94" s="193"/>
      <c r="CS94" s="193"/>
      <c r="CT94" s="193"/>
      <c r="CU94" s="193"/>
      <c r="CV94" s="193"/>
      <c r="CW94" s="193"/>
      <c r="CX94" s="193"/>
      <c r="CY94" s="112">
        <f t="shared" si="292"/>
        <v>0</v>
      </c>
      <c r="CZ94" s="112">
        <f t="shared" si="293"/>
        <v>0</v>
      </c>
      <c r="DA94" s="112">
        <f t="shared" si="294"/>
        <v>0</v>
      </c>
      <c r="DB94" s="112">
        <f t="shared" si="295"/>
        <v>0</v>
      </c>
      <c r="DC94" s="112">
        <f t="shared" si="296"/>
        <v>0</v>
      </c>
      <c r="DD94" s="112">
        <f t="shared" si="297"/>
        <v>0</v>
      </c>
      <c r="DE94" s="112">
        <f t="shared" si="298"/>
        <v>0</v>
      </c>
      <c r="DF94" s="112">
        <f t="shared" si="299"/>
        <v>0</v>
      </c>
      <c r="DG94" s="112">
        <f t="shared" si="300"/>
        <v>0</v>
      </c>
      <c r="DH94" s="112">
        <f t="shared" si="301"/>
        <v>0</v>
      </c>
      <c r="DI94" s="112">
        <f t="shared" si="302"/>
        <v>0</v>
      </c>
      <c r="DJ94" s="112">
        <f t="shared" si="303"/>
        <v>0</v>
      </c>
      <c r="DK94" s="194"/>
      <c r="DL94" s="194"/>
      <c r="DM94" s="194"/>
      <c r="DN94" s="194"/>
      <c r="DO94" s="194"/>
      <c r="DP94" s="194"/>
      <c r="DQ94" s="194"/>
      <c r="DR94" s="194"/>
      <c r="DS94" s="194"/>
      <c r="DT94" s="194"/>
      <c r="DU94" s="194"/>
      <c r="DV94" s="194"/>
      <c r="DW94" s="112">
        <f t="shared" si="304"/>
        <v>0</v>
      </c>
      <c r="DX94" s="112">
        <f t="shared" si="305"/>
        <v>0</v>
      </c>
      <c r="DY94" s="112">
        <f t="shared" si="306"/>
        <v>0</v>
      </c>
      <c r="DZ94" s="112">
        <f t="shared" si="307"/>
        <v>0</v>
      </c>
      <c r="EA94" s="112">
        <f t="shared" si="308"/>
        <v>0</v>
      </c>
      <c r="EB94" s="112">
        <f t="shared" si="309"/>
        <v>0</v>
      </c>
      <c r="EC94" s="112">
        <f t="shared" si="310"/>
        <v>0</v>
      </c>
      <c r="ED94" s="112">
        <f t="shared" si="311"/>
        <v>0</v>
      </c>
      <c r="EE94" s="112">
        <f t="shared" si="312"/>
        <v>0</v>
      </c>
      <c r="EF94" s="112">
        <f t="shared" si="313"/>
        <v>0</v>
      </c>
      <c r="EG94" s="112">
        <f t="shared" si="314"/>
        <v>0</v>
      </c>
      <c r="EH94" s="112">
        <f t="shared" si="315"/>
        <v>0</v>
      </c>
      <c r="EI94" s="195"/>
      <c r="EJ94" s="195"/>
      <c r="EK94" s="195"/>
      <c r="EL94" s="195"/>
      <c r="EM94" s="195"/>
      <c r="EN94" s="195"/>
      <c r="EO94" s="195"/>
      <c r="EP94" s="195"/>
      <c r="EQ94" s="195"/>
      <c r="ER94" s="195"/>
      <c r="ES94" s="195"/>
      <c r="ET94" s="195"/>
      <c r="EU94" s="196"/>
      <c r="EV94" s="196">
        <f t="shared" si="316"/>
        <v>0</v>
      </c>
      <c r="EW94" s="196">
        <f t="shared" si="317"/>
        <v>0</v>
      </c>
      <c r="EX94" s="196">
        <f t="shared" si="318"/>
        <v>0</v>
      </c>
      <c r="EY94" s="196">
        <f t="shared" si="319"/>
        <v>0</v>
      </c>
      <c r="EZ94" s="196">
        <f t="shared" si="320"/>
        <v>0</v>
      </c>
      <c r="FA94" s="196">
        <f t="shared" si="321"/>
        <v>0</v>
      </c>
      <c r="FB94" s="196">
        <f t="shared" si="322"/>
        <v>0</v>
      </c>
      <c r="FC94" s="196">
        <f t="shared" si="323"/>
        <v>0</v>
      </c>
      <c r="FD94" s="196">
        <f t="shared" si="324"/>
        <v>0</v>
      </c>
      <c r="FE94" s="196">
        <f t="shared" si="325"/>
        <v>0</v>
      </c>
      <c r="FF94" s="196">
        <f t="shared" si="326"/>
        <v>0</v>
      </c>
      <c r="FG94" s="197"/>
      <c r="FH94" s="197">
        <f t="shared" si="327"/>
        <v>0</v>
      </c>
      <c r="FI94" s="197">
        <f t="shared" si="328"/>
        <v>0</v>
      </c>
      <c r="FJ94" s="197">
        <f t="shared" si="329"/>
        <v>0</v>
      </c>
      <c r="FK94" s="197">
        <f t="shared" si="330"/>
        <v>0</v>
      </c>
      <c r="FL94" s="197">
        <f t="shared" si="331"/>
        <v>0</v>
      </c>
      <c r="FM94" s="197">
        <f t="shared" si="332"/>
        <v>0</v>
      </c>
      <c r="FN94" s="197">
        <f t="shared" si="333"/>
        <v>0</v>
      </c>
      <c r="FO94" s="197">
        <f t="shared" si="334"/>
        <v>0</v>
      </c>
      <c r="FP94" s="197">
        <f t="shared" si="335"/>
        <v>0</v>
      </c>
      <c r="FQ94" s="197">
        <f t="shared" si="336"/>
        <v>0</v>
      </c>
      <c r="FR94" s="197">
        <f t="shared" si="337"/>
        <v>0</v>
      </c>
      <c r="FS94" s="195"/>
      <c r="FT94" s="195"/>
      <c r="FU94" s="198"/>
      <c r="FV94" s="198"/>
      <c r="FW94" s="199"/>
      <c r="FX94" s="199"/>
      <c r="FY94" s="196"/>
      <c r="FZ94" s="196"/>
      <c r="GA94" s="127">
        <f t="shared" si="338"/>
        <v>0</v>
      </c>
      <c r="GB94" s="127">
        <f t="shared" si="339"/>
        <v>0</v>
      </c>
      <c r="GC94" s="127">
        <f t="shared" si="340"/>
        <v>0</v>
      </c>
      <c r="GD94" s="127">
        <f t="shared" si="341"/>
        <v>0</v>
      </c>
      <c r="GE94" s="127">
        <f t="shared" si="342"/>
        <v>0</v>
      </c>
      <c r="GF94" s="127">
        <f t="shared" si="343"/>
        <v>0</v>
      </c>
      <c r="GG94" s="127">
        <f t="shared" si="344"/>
        <v>0</v>
      </c>
      <c r="GH94" s="127">
        <f t="shared" si="345"/>
        <v>0</v>
      </c>
      <c r="GI94" s="127">
        <f t="shared" si="346"/>
        <v>0</v>
      </c>
      <c r="GJ94" s="127">
        <f t="shared" si="347"/>
        <v>0</v>
      </c>
      <c r="GK94" s="127">
        <f t="shared" si="348"/>
        <v>0</v>
      </c>
      <c r="GL94" s="127">
        <f t="shared" si="349"/>
        <v>0</v>
      </c>
      <c r="GM94" s="127">
        <f t="shared" si="350"/>
        <v>0</v>
      </c>
      <c r="GN94" s="127">
        <f t="shared" si="351"/>
        <v>0</v>
      </c>
      <c r="GO94" s="127">
        <f t="shared" si="352"/>
        <v>0</v>
      </c>
      <c r="GP94" s="127">
        <f t="shared" si="353"/>
        <v>0</v>
      </c>
      <c r="GQ94" s="127">
        <f t="shared" si="354"/>
        <v>0</v>
      </c>
      <c r="GR94" s="127">
        <f t="shared" si="355"/>
        <v>0</v>
      </c>
      <c r="GS94" s="127">
        <f t="shared" si="356"/>
        <v>0</v>
      </c>
      <c r="GT94" s="127">
        <f t="shared" si="357"/>
        <v>0</v>
      </c>
      <c r="GU94" s="127">
        <f t="shared" si="358"/>
        <v>0</v>
      </c>
      <c r="GV94" s="127">
        <f t="shared" si="359"/>
        <v>0</v>
      </c>
      <c r="GW94" s="127">
        <f t="shared" si="360"/>
        <v>0</v>
      </c>
      <c r="GX94" s="127">
        <f t="shared" si="361"/>
        <v>0</v>
      </c>
      <c r="GY94" s="127">
        <f t="shared" si="362"/>
        <v>0</v>
      </c>
      <c r="GZ94" s="127">
        <f t="shared" si="363"/>
        <v>0</v>
      </c>
      <c r="HA94" s="127">
        <f t="shared" si="364"/>
        <v>0</v>
      </c>
      <c r="HB94" s="127">
        <f t="shared" si="365"/>
        <v>0</v>
      </c>
      <c r="HC94" s="127">
        <f t="shared" si="366"/>
        <v>0</v>
      </c>
      <c r="HD94" s="127">
        <f t="shared" si="367"/>
        <v>0</v>
      </c>
      <c r="HE94" s="127">
        <f t="shared" si="368"/>
        <v>0</v>
      </c>
      <c r="HF94" s="127">
        <f t="shared" si="369"/>
        <v>0</v>
      </c>
      <c r="HG94" s="127">
        <f t="shared" si="370"/>
        <v>0</v>
      </c>
      <c r="HH94" s="127">
        <f t="shared" si="371"/>
        <v>0</v>
      </c>
      <c r="HI94" s="127">
        <f t="shared" si="372"/>
        <v>0</v>
      </c>
      <c r="HJ94" s="127">
        <f t="shared" si="373"/>
        <v>0</v>
      </c>
      <c r="HK94" s="127">
        <f t="shared" si="374"/>
        <v>0</v>
      </c>
      <c r="HL94" s="127">
        <f t="shared" si="375"/>
        <v>0</v>
      </c>
      <c r="HM94" s="127">
        <f t="shared" si="376"/>
        <v>0</v>
      </c>
      <c r="HN94" s="127">
        <f t="shared" si="377"/>
        <v>0</v>
      </c>
      <c r="HO94" s="127">
        <f t="shared" si="378"/>
        <v>0</v>
      </c>
      <c r="HP94" s="127">
        <f t="shared" si="379"/>
        <v>0</v>
      </c>
      <c r="HQ94" s="127">
        <f t="shared" si="380"/>
        <v>0</v>
      </c>
      <c r="HR94" s="127">
        <f t="shared" si="381"/>
        <v>0</v>
      </c>
      <c r="HS94" s="127">
        <f t="shared" si="382"/>
        <v>0</v>
      </c>
      <c r="HT94" s="127">
        <f t="shared" si="383"/>
        <v>0</v>
      </c>
      <c r="HU94" s="127">
        <f t="shared" si="384"/>
        <v>0</v>
      </c>
      <c r="HV94" s="127">
        <f t="shared" si="385"/>
        <v>0</v>
      </c>
      <c r="HW94" s="127">
        <f t="shared" si="386"/>
        <v>0</v>
      </c>
      <c r="HX94" s="127">
        <f t="shared" si="387"/>
        <v>0</v>
      </c>
      <c r="HY94" s="127">
        <f t="shared" si="388"/>
        <v>0</v>
      </c>
      <c r="HZ94" s="127">
        <f t="shared" si="389"/>
        <v>0</v>
      </c>
      <c r="IA94" s="127">
        <f t="shared" si="390"/>
        <v>0</v>
      </c>
      <c r="IB94" s="127">
        <f t="shared" si="391"/>
        <v>0</v>
      </c>
      <c r="IC94" s="127">
        <f t="shared" si="392"/>
        <v>0</v>
      </c>
      <c r="ID94" s="127">
        <f t="shared" si="393"/>
        <v>0</v>
      </c>
      <c r="IE94" s="127">
        <f t="shared" si="394"/>
        <v>0</v>
      </c>
      <c r="IF94" s="127">
        <f t="shared" si="395"/>
        <v>0</v>
      </c>
      <c r="IG94" s="127">
        <f t="shared" si="396"/>
        <v>0</v>
      </c>
      <c r="IH94" s="127">
        <f t="shared" si="397"/>
        <v>0</v>
      </c>
      <c r="II94" s="127">
        <f t="shared" si="398"/>
        <v>0</v>
      </c>
      <c r="IJ94" s="127">
        <f t="shared" si="399"/>
        <v>0</v>
      </c>
      <c r="IK94" s="127">
        <f t="shared" si="400"/>
        <v>0</v>
      </c>
      <c r="IL94" s="127">
        <f t="shared" si="401"/>
        <v>0</v>
      </c>
      <c r="IM94" s="127">
        <f t="shared" si="402"/>
        <v>0</v>
      </c>
      <c r="IN94" s="127">
        <f t="shared" si="403"/>
        <v>0</v>
      </c>
      <c r="IO94" s="127">
        <f t="shared" si="404"/>
        <v>0</v>
      </c>
      <c r="IP94" s="127">
        <f t="shared" si="405"/>
        <v>0</v>
      </c>
      <c r="IQ94" s="127">
        <f t="shared" si="406"/>
        <v>0</v>
      </c>
      <c r="IR94" s="127">
        <f t="shared" si="407"/>
        <v>0</v>
      </c>
      <c r="IS94" s="127">
        <f t="shared" si="408"/>
        <v>0</v>
      </c>
      <c r="IT94" s="127">
        <f t="shared" si="409"/>
        <v>0</v>
      </c>
      <c r="IU94" s="127">
        <f t="shared" si="410"/>
        <v>0</v>
      </c>
      <c r="IV94" s="1">
        <f>IFERROR(IF($BX94&gt;=1,SUMIFS(ARR!K$8:K$607,ARR!$I$8:$I$607,$BZ94),0),0)</f>
        <v>0</v>
      </c>
      <c r="IW94" s="1">
        <f>IFERROR(IF($BX94&gt;=1,SUMIFS(ARR!L$8:L$607,ARR!$I$8:$I$607,$BZ94),0),0)</f>
        <v>0</v>
      </c>
      <c r="IX94" s="1">
        <f>IFERROR(IF($BX94&gt;=1,SUMIFS(ARR!M$8:M$607,ARR!$I$8:$I$607,$BZ94),0),0)</f>
        <v>0</v>
      </c>
      <c r="IY94" s="1">
        <f>IFERROR(IF($BX94&gt;=1,SUMIFS(ARR!N$8:N$607,ARR!$I$8:$I$607,$BZ94),0),0)</f>
        <v>0</v>
      </c>
      <c r="IZ94" s="1">
        <f t="shared" si="411"/>
        <v>0</v>
      </c>
    </row>
    <row r="95" spans="1:260" ht="18" customHeight="1" x14ac:dyDescent="0.25">
      <c r="A95" s="1">
        <f>IFERROR(IF(BX95&gt;=1,VLOOKUP(EMP!Y93,EMP!$B$2:$E$3,4,0),0),0)</f>
        <v>0</v>
      </c>
      <c r="B95" s="1">
        <f>IFERROR(IF(BX95&gt;=1,VLOOKUP(EMP!Z93,EMP!$D$2:$E$3,2,0),0),0)</f>
        <v>0</v>
      </c>
      <c r="C95" s="1">
        <f>IFERROR(IF(BX95&gt;=1,VLOOKUP(EMP!AC93,EMP!$B$6:$C$17,2,0),0),0)</f>
        <v>0</v>
      </c>
      <c r="D95" s="1">
        <f>IFERROR(IF(BX95&gt;=1,VLOOKUP(EMP!AA93,EMP!$E$6:$M$29,9,0),0),0)</f>
        <v>0</v>
      </c>
      <c r="E95" s="1">
        <f>IFERROR(IF(BX95&gt;=1,(IF(EMP!AE93&gt;=1,VLOOKUP(EMP!AF93,EMP!$B$6:$C$17,2,0),0)),0),0)</f>
        <v>0</v>
      </c>
      <c r="F95" s="1">
        <f>IFERROR(IF(BX95&gt;=1,(IF(EMP!AG93=EMP!$F$3,(IF(EMP!AH93&gt;=1,EMP!AH93,0)),0)),0),0)</f>
        <v>0</v>
      </c>
      <c r="G95" s="1">
        <f>IFERROR(IF(BX95&gt;=1,(IF(EMP!AI93=EMP!$F$3,VLOOKUP(EMP!AJ93,EMP!$B$6:$C$17,2,0),0)),0),0)</f>
        <v>0</v>
      </c>
      <c r="H95" s="1">
        <f>IFERROR(IF(BX95&gt;=1,(IF(EMP!AK93=EMP!$F$3,EMP!#REF!,0)),0),0)</f>
        <v>0</v>
      </c>
      <c r="I95" s="1">
        <f>IFERROR(IF(BX95&gt;=1,(IF(EMP!AM93="YES",1,2)),0),0)</f>
        <v>0</v>
      </c>
      <c r="J95" s="1">
        <f>IFERROR(IF(BX95&gt;=1,(IF(I95=1,31,IF(I95=2,(IF(D95&gt;=5,VLOOKUP(EMP!AL93,EMP!$H$1:$K$5,4,0),IF(D95&gt;=1,31,0))),0))),0),0)</f>
        <v>0</v>
      </c>
      <c r="K95" s="1">
        <f>EMP!AB93</f>
        <v>0</v>
      </c>
      <c r="L95" s="1">
        <f>EMP!AD93</f>
        <v>0</v>
      </c>
      <c r="M95" s="1">
        <f>EMP!AE93</f>
        <v>0</v>
      </c>
      <c r="N95" s="1">
        <f t="shared" si="244"/>
        <v>0</v>
      </c>
      <c r="O95" s="1">
        <f t="shared" si="245"/>
        <v>0</v>
      </c>
      <c r="P95" s="1">
        <f t="shared" si="246"/>
        <v>0</v>
      </c>
      <c r="Q95" s="1">
        <f t="shared" si="247"/>
        <v>0</v>
      </c>
      <c r="R95" s="1">
        <f t="shared" si="248"/>
        <v>0</v>
      </c>
      <c r="S95" s="1">
        <f t="shared" si="249"/>
        <v>0</v>
      </c>
      <c r="T95" s="1">
        <f t="shared" si="250"/>
        <v>0</v>
      </c>
      <c r="U95" s="1">
        <f t="shared" si="251"/>
        <v>0</v>
      </c>
      <c r="V95" s="1">
        <f t="shared" si="252"/>
        <v>0</v>
      </c>
      <c r="W95" s="1">
        <f t="shared" si="253"/>
        <v>0</v>
      </c>
      <c r="X95" s="1">
        <f t="shared" si="254"/>
        <v>0</v>
      </c>
      <c r="Y95" s="1">
        <f t="shared" si="255"/>
        <v>0</v>
      </c>
      <c r="Z95" s="1">
        <f t="shared" si="256"/>
        <v>0</v>
      </c>
      <c r="AA95" s="1">
        <f t="shared" si="257"/>
        <v>0</v>
      </c>
      <c r="AB95" s="1">
        <f t="shared" si="258"/>
        <v>0</v>
      </c>
      <c r="AC95" s="1">
        <f t="shared" si="259"/>
        <v>0</v>
      </c>
      <c r="AD95" s="1">
        <f t="shared" si="260"/>
        <v>0</v>
      </c>
      <c r="AE95" s="1">
        <f t="shared" si="261"/>
        <v>0</v>
      </c>
      <c r="AF95" s="1">
        <f t="shared" si="262"/>
        <v>0</v>
      </c>
      <c r="AG95" s="1">
        <f t="shared" si="263"/>
        <v>0</v>
      </c>
      <c r="AH95" s="1">
        <f t="shared" si="264"/>
        <v>0</v>
      </c>
      <c r="AI95" s="1">
        <f t="shared" si="265"/>
        <v>0</v>
      </c>
      <c r="AJ95" s="1">
        <f t="shared" si="266"/>
        <v>0</v>
      </c>
      <c r="AK95" s="1">
        <f t="shared" si="267"/>
        <v>0</v>
      </c>
      <c r="AL95" s="1">
        <f t="shared" si="268"/>
        <v>0</v>
      </c>
      <c r="AM95" s="1">
        <f t="shared" si="269"/>
        <v>0</v>
      </c>
      <c r="AN95" s="1">
        <f t="shared" si="270"/>
        <v>0</v>
      </c>
      <c r="AO95" s="1">
        <f t="shared" si="271"/>
        <v>0</v>
      </c>
      <c r="AP95" s="1">
        <f t="shared" si="272"/>
        <v>0</v>
      </c>
      <c r="AQ95" s="1">
        <f t="shared" si="273"/>
        <v>0</v>
      </c>
      <c r="AR95" s="1">
        <f t="shared" si="274"/>
        <v>0</v>
      </c>
      <c r="AS95" s="1">
        <f t="shared" si="275"/>
        <v>0</v>
      </c>
      <c r="AT95" s="1">
        <f t="shared" si="276"/>
        <v>0</v>
      </c>
      <c r="AU95" s="1">
        <f t="shared" si="277"/>
        <v>0</v>
      </c>
      <c r="AV95" s="1">
        <f t="shared" si="278"/>
        <v>0</v>
      </c>
      <c r="AW95" s="1">
        <f t="shared" si="279"/>
        <v>0</v>
      </c>
      <c r="AX95" s="1">
        <f>LARGE($O$8:P95,1)</f>
        <v>0</v>
      </c>
      <c r="AY95" s="1">
        <f>LARGE($O$8:Q95,1)</f>
        <v>0</v>
      </c>
      <c r="AZ95" s="1">
        <f>LARGE($O$8:R95,1)</f>
        <v>0</v>
      </c>
      <c r="BA95" s="1">
        <f>LARGE($O$8:S95,1)</f>
        <v>0</v>
      </c>
      <c r="BB95" s="1">
        <f>LARGE($O$8:T95,1)</f>
        <v>0</v>
      </c>
      <c r="BC95" s="1">
        <f>LARGE($O$8:U95,1)</f>
        <v>0</v>
      </c>
      <c r="BD95" s="1">
        <f>LARGE($O$8:V95,1)</f>
        <v>0</v>
      </c>
      <c r="BE95" s="1">
        <f>LARGE($O$8:W95,1)</f>
        <v>0</v>
      </c>
      <c r="BF95" s="1">
        <f>LARGE($O$8:X95,1)</f>
        <v>0</v>
      </c>
      <c r="BG95" s="1">
        <f>LARGE($O$8:Y95,1)</f>
        <v>0</v>
      </c>
      <c r="BH95" s="1">
        <f>IFERROR(IF(BX95&gt;=1,(IF(EMP!AM93="YES",1,2)),0),0)</f>
        <v>0</v>
      </c>
      <c r="BI95" s="1">
        <f>IFERROR(IF(BX95&gt;=1,(IF(BH95=1,1,IF(BH95=2,VLOOKUP(EMP!AL93,EMP!$H$2:$K$4,4,0),0))),0),0)</f>
        <v>0</v>
      </c>
      <c r="BJ95" s="1">
        <f>IFERROR(IF(BX95&gt;=1,VLOOKUP(EMP!AL93,EMP!$H$1:$K$5,2,0),0),0)</f>
        <v>0</v>
      </c>
      <c r="BK95" s="1">
        <f>IFERROR(IF(BX95&gt;=1,VLOOKUP(EMP!AL93,EMP!$H$1:$K$5,3,0),0),0)</f>
        <v>0</v>
      </c>
      <c r="BX95" s="165">
        <f>EMP!O93</f>
        <v>0</v>
      </c>
      <c r="BY95" s="166">
        <f>EMP!P93</f>
        <v>0</v>
      </c>
      <c r="BZ95" s="165">
        <f>EMP!Q93</f>
        <v>0</v>
      </c>
      <c r="CA95" s="185">
        <f t="shared" si="280"/>
        <v>0</v>
      </c>
      <c r="CB95" s="185">
        <f t="shared" si="281"/>
        <v>0</v>
      </c>
      <c r="CC95" s="185">
        <f t="shared" si="282"/>
        <v>0</v>
      </c>
      <c r="CD95" s="185">
        <f t="shared" si="283"/>
        <v>0</v>
      </c>
      <c r="CE95" s="185">
        <f t="shared" si="284"/>
        <v>0</v>
      </c>
      <c r="CF95" s="185">
        <f t="shared" si="285"/>
        <v>0</v>
      </c>
      <c r="CG95" s="185">
        <f t="shared" si="286"/>
        <v>0</v>
      </c>
      <c r="CH95" s="185">
        <f t="shared" si="287"/>
        <v>0</v>
      </c>
      <c r="CI95" s="185">
        <f t="shared" si="288"/>
        <v>0</v>
      </c>
      <c r="CJ95" s="185">
        <f t="shared" si="289"/>
        <v>0</v>
      </c>
      <c r="CK95" s="185">
        <f t="shared" si="290"/>
        <v>0</v>
      </c>
      <c r="CL95" s="185">
        <f t="shared" si="291"/>
        <v>0</v>
      </c>
      <c r="CM95" s="193"/>
      <c r="CN95" s="193"/>
      <c r="CO95" s="193"/>
      <c r="CP95" s="193"/>
      <c r="CQ95" s="193"/>
      <c r="CR95" s="193"/>
      <c r="CS95" s="193"/>
      <c r="CT95" s="193"/>
      <c r="CU95" s="193"/>
      <c r="CV95" s="193"/>
      <c r="CW95" s="193"/>
      <c r="CX95" s="193"/>
      <c r="CY95" s="112">
        <f t="shared" si="292"/>
        <v>0</v>
      </c>
      <c r="CZ95" s="112">
        <f t="shared" si="293"/>
        <v>0</v>
      </c>
      <c r="DA95" s="112">
        <f t="shared" si="294"/>
        <v>0</v>
      </c>
      <c r="DB95" s="112">
        <f t="shared" si="295"/>
        <v>0</v>
      </c>
      <c r="DC95" s="112">
        <f t="shared" si="296"/>
        <v>0</v>
      </c>
      <c r="DD95" s="112">
        <f t="shared" si="297"/>
        <v>0</v>
      </c>
      <c r="DE95" s="112">
        <f t="shared" si="298"/>
        <v>0</v>
      </c>
      <c r="DF95" s="112">
        <f t="shared" si="299"/>
        <v>0</v>
      </c>
      <c r="DG95" s="112">
        <f t="shared" si="300"/>
        <v>0</v>
      </c>
      <c r="DH95" s="112">
        <f t="shared" si="301"/>
        <v>0</v>
      </c>
      <c r="DI95" s="112">
        <f t="shared" si="302"/>
        <v>0</v>
      </c>
      <c r="DJ95" s="112">
        <f t="shared" si="303"/>
        <v>0</v>
      </c>
      <c r="DK95" s="194"/>
      <c r="DL95" s="194"/>
      <c r="DM95" s="194"/>
      <c r="DN95" s="194"/>
      <c r="DO95" s="194"/>
      <c r="DP95" s="194"/>
      <c r="DQ95" s="194"/>
      <c r="DR95" s="194"/>
      <c r="DS95" s="194"/>
      <c r="DT95" s="194"/>
      <c r="DU95" s="194"/>
      <c r="DV95" s="194"/>
      <c r="DW95" s="112">
        <f t="shared" si="304"/>
        <v>0</v>
      </c>
      <c r="DX95" s="112">
        <f t="shared" si="305"/>
        <v>0</v>
      </c>
      <c r="DY95" s="112">
        <f t="shared" si="306"/>
        <v>0</v>
      </c>
      <c r="DZ95" s="112">
        <f t="shared" si="307"/>
        <v>0</v>
      </c>
      <c r="EA95" s="112">
        <f t="shared" si="308"/>
        <v>0</v>
      </c>
      <c r="EB95" s="112">
        <f t="shared" si="309"/>
        <v>0</v>
      </c>
      <c r="EC95" s="112">
        <f t="shared" si="310"/>
        <v>0</v>
      </c>
      <c r="ED95" s="112">
        <f t="shared" si="311"/>
        <v>0</v>
      </c>
      <c r="EE95" s="112">
        <f t="shared" si="312"/>
        <v>0</v>
      </c>
      <c r="EF95" s="112">
        <f t="shared" si="313"/>
        <v>0</v>
      </c>
      <c r="EG95" s="112">
        <f t="shared" si="314"/>
        <v>0</v>
      </c>
      <c r="EH95" s="112">
        <f t="shared" si="315"/>
        <v>0</v>
      </c>
      <c r="EI95" s="195"/>
      <c r="EJ95" s="195"/>
      <c r="EK95" s="195"/>
      <c r="EL95" s="195"/>
      <c r="EM95" s="195"/>
      <c r="EN95" s="195"/>
      <c r="EO95" s="195"/>
      <c r="EP95" s="195"/>
      <c r="EQ95" s="195"/>
      <c r="ER95" s="195"/>
      <c r="ES95" s="195"/>
      <c r="ET95" s="195"/>
      <c r="EU95" s="196"/>
      <c r="EV95" s="196">
        <f t="shared" si="316"/>
        <v>0</v>
      </c>
      <c r="EW95" s="196">
        <f t="shared" si="317"/>
        <v>0</v>
      </c>
      <c r="EX95" s="196">
        <f t="shared" si="318"/>
        <v>0</v>
      </c>
      <c r="EY95" s="196">
        <f t="shared" si="319"/>
        <v>0</v>
      </c>
      <c r="EZ95" s="196">
        <f t="shared" si="320"/>
        <v>0</v>
      </c>
      <c r="FA95" s="196">
        <f t="shared" si="321"/>
        <v>0</v>
      </c>
      <c r="FB95" s="196">
        <f t="shared" si="322"/>
        <v>0</v>
      </c>
      <c r="FC95" s="196">
        <f t="shared" si="323"/>
        <v>0</v>
      </c>
      <c r="FD95" s="196">
        <f t="shared" si="324"/>
        <v>0</v>
      </c>
      <c r="FE95" s="196">
        <f t="shared" si="325"/>
        <v>0</v>
      </c>
      <c r="FF95" s="196">
        <f t="shared" si="326"/>
        <v>0</v>
      </c>
      <c r="FG95" s="197"/>
      <c r="FH95" s="197">
        <f t="shared" si="327"/>
        <v>0</v>
      </c>
      <c r="FI95" s="197">
        <f t="shared" si="328"/>
        <v>0</v>
      </c>
      <c r="FJ95" s="197">
        <f t="shared" si="329"/>
        <v>0</v>
      </c>
      <c r="FK95" s="197">
        <f t="shared" si="330"/>
        <v>0</v>
      </c>
      <c r="FL95" s="197">
        <f t="shared" si="331"/>
        <v>0</v>
      </c>
      <c r="FM95" s="197">
        <f t="shared" si="332"/>
        <v>0</v>
      </c>
      <c r="FN95" s="197">
        <f t="shared" si="333"/>
        <v>0</v>
      </c>
      <c r="FO95" s="197">
        <f t="shared" si="334"/>
        <v>0</v>
      </c>
      <c r="FP95" s="197">
        <f t="shared" si="335"/>
        <v>0</v>
      </c>
      <c r="FQ95" s="197">
        <f t="shared" si="336"/>
        <v>0</v>
      </c>
      <c r="FR95" s="197">
        <f t="shared" si="337"/>
        <v>0</v>
      </c>
      <c r="FS95" s="195"/>
      <c r="FT95" s="195"/>
      <c r="FU95" s="198"/>
      <c r="FV95" s="198"/>
      <c r="FW95" s="199"/>
      <c r="FX95" s="199"/>
      <c r="FY95" s="196"/>
      <c r="FZ95" s="196"/>
      <c r="GA95" s="127">
        <f t="shared" si="338"/>
        <v>0</v>
      </c>
      <c r="GB95" s="127">
        <f t="shared" si="339"/>
        <v>0</v>
      </c>
      <c r="GC95" s="127">
        <f t="shared" si="340"/>
        <v>0</v>
      </c>
      <c r="GD95" s="127">
        <f t="shared" si="341"/>
        <v>0</v>
      </c>
      <c r="GE95" s="127">
        <f t="shared" si="342"/>
        <v>0</v>
      </c>
      <c r="GF95" s="127">
        <f t="shared" si="343"/>
        <v>0</v>
      </c>
      <c r="GG95" s="127">
        <f t="shared" si="344"/>
        <v>0</v>
      </c>
      <c r="GH95" s="127">
        <f t="shared" si="345"/>
        <v>0</v>
      </c>
      <c r="GI95" s="127">
        <f t="shared" si="346"/>
        <v>0</v>
      </c>
      <c r="GJ95" s="127">
        <f t="shared" si="347"/>
        <v>0</v>
      </c>
      <c r="GK95" s="127">
        <f t="shared" si="348"/>
        <v>0</v>
      </c>
      <c r="GL95" s="127">
        <f t="shared" si="349"/>
        <v>0</v>
      </c>
      <c r="GM95" s="127">
        <f t="shared" si="350"/>
        <v>0</v>
      </c>
      <c r="GN95" s="127">
        <f t="shared" si="351"/>
        <v>0</v>
      </c>
      <c r="GO95" s="127">
        <f t="shared" si="352"/>
        <v>0</v>
      </c>
      <c r="GP95" s="127">
        <f t="shared" si="353"/>
        <v>0</v>
      </c>
      <c r="GQ95" s="127">
        <f t="shared" si="354"/>
        <v>0</v>
      </c>
      <c r="GR95" s="127">
        <f t="shared" si="355"/>
        <v>0</v>
      </c>
      <c r="GS95" s="127">
        <f t="shared" si="356"/>
        <v>0</v>
      </c>
      <c r="GT95" s="127">
        <f t="shared" si="357"/>
        <v>0</v>
      </c>
      <c r="GU95" s="127">
        <f t="shared" si="358"/>
        <v>0</v>
      </c>
      <c r="GV95" s="127">
        <f t="shared" si="359"/>
        <v>0</v>
      </c>
      <c r="GW95" s="127">
        <f t="shared" si="360"/>
        <v>0</v>
      </c>
      <c r="GX95" s="127">
        <f t="shared" si="361"/>
        <v>0</v>
      </c>
      <c r="GY95" s="127">
        <f t="shared" si="362"/>
        <v>0</v>
      </c>
      <c r="GZ95" s="127">
        <f t="shared" si="363"/>
        <v>0</v>
      </c>
      <c r="HA95" s="127">
        <f t="shared" si="364"/>
        <v>0</v>
      </c>
      <c r="HB95" s="127">
        <f t="shared" si="365"/>
        <v>0</v>
      </c>
      <c r="HC95" s="127">
        <f t="shared" si="366"/>
        <v>0</v>
      </c>
      <c r="HD95" s="127">
        <f t="shared" si="367"/>
        <v>0</v>
      </c>
      <c r="HE95" s="127">
        <f t="shared" si="368"/>
        <v>0</v>
      </c>
      <c r="HF95" s="127">
        <f t="shared" si="369"/>
        <v>0</v>
      </c>
      <c r="HG95" s="127">
        <f t="shared" si="370"/>
        <v>0</v>
      </c>
      <c r="HH95" s="127">
        <f t="shared" si="371"/>
        <v>0</v>
      </c>
      <c r="HI95" s="127">
        <f t="shared" si="372"/>
        <v>0</v>
      </c>
      <c r="HJ95" s="127">
        <f t="shared" si="373"/>
        <v>0</v>
      </c>
      <c r="HK95" s="127">
        <f t="shared" si="374"/>
        <v>0</v>
      </c>
      <c r="HL95" s="127">
        <f t="shared" si="375"/>
        <v>0</v>
      </c>
      <c r="HM95" s="127">
        <f t="shared" si="376"/>
        <v>0</v>
      </c>
      <c r="HN95" s="127">
        <f t="shared" si="377"/>
        <v>0</v>
      </c>
      <c r="HO95" s="127">
        <f t="shared" si="378"/>
        <v>0</v>
      </c>
      <c r="HP95" s="127">
        <f t="shared" si="379"/>
        <v>0</v>
      </c>
      <c r="HQ95" s="127">
        <f t="shared" si="380"/>
        <v>0</v>
      </c>
      <c r="HR95" s="127">
        <f t="shared" si="381"/>
        <v>0</v>
      </c>
      <c r="HS95" s="127">
        <f t="shared" si="382"/>
        <v>0</v>
      </c>
      <c r="HT95" s="127">
        <f t="shared" si="383"/>
        <v>0</v>
      </c>
      <c r="HU95" s="127">
        <f t="shared" si="384"/>
        <v>0</v>
      </c>
      <c r="HV95" s="127">
        <f t="shared" si="385"/>
        <v>0</v>
      </c>
      <c r="HW95" s="127">
        <f t="shared" si="386"/>
        <v>0</v>
      </c>
      <c r="HX95" s="127">
        <f t="shared" si="387"/>
        <v>0</v>
      </c>
      <c r="HY95" s="127">
        <f t="shared" si="388"/>
        <v>0</v>
      </c>
      <c r="HZ95" s="127">
        <f t="shared" si="389"/>
        <v>0</v>
      </c>
      <c r="IA95" s="127">
        <f t="shared" si="390"/>
        <v>0</v>
      </c>
      <c r="IB95" s="127">
        <f t="shared" si="391"/>
        <v>0</v>
      </c>
      <c r="IC95" s="127">
        <f t="shared" si="392"/>
        <v>0</v>
      </c>
      <c r="ID95" s="127">
        <f t="shared" si="393"/>
        <v>0</v>
      </c>
      <c r="IE95" s="127">
        <f t="shared" si="394"/>
        <v>0</v>
      </c>
      <c r="IF95" s="127">
        <f t="shared" si="395"/>
        <v>0</v>
      </c>
      <c r="IG95" s="127">
        <f t="shared" si="396"/>
        <v>0</v>
      </c>
      <c r="IH95" s="127">
        <f t="shared" si="397"/>
        <v>0</v>
      </c>
      <c r="II95" s="127">
        <f t="shared" si="398"/>
        <v>0</v>
      </c>
      <c r="IJ95" s="127">
        <f t="shared" si="399"/>
        <v>0</v>
      </c>
      <c r="IK95" s="127">
        <f t="shared" si="400"/>
        <v>0</v>
      </c>
      <c r="IL95" s="127">
        <f t="shared" si="401"/>
        <v>0</v>
      </c>
      <c r="IM95" s="127">
        <f t="shared" si="402"/>
        <v>0</v>
      </c>
      <c r="IN95" s="127">
        <f t="shared" si="403"/>
        <v>0</v>
      </c>
      <c r="IO95" s="127">
        <f t="shared" si="404"/>
        <v>0</v>
      </c>
      <c r="IP95" s="127">
        <f t="shared" si="405"/>
        <v>0</v>
      </c>
      <c r="IQ95" s="127">
        <f t="shared" si="406"/>
        <v>0</v>
      </c>
      <c r="IR95" s="127">
        <f t="shared" si="407"/>
        <v>0</v>
      </c>
      <c r="IS95" s="127">
        <f t="shared" si="408"/>
        <v>0</v>
      </c>
      <c r="IT95" s="127">
        <f t="shared" si="409"/>
        <v>0</v>
      </c>
      <c r="IU95" s="127">
        <f t="shared" si="410"/>
        <v>0</v>
      </c>
      <c r="IV95" s="1">
        <f>IFERROR(IF($BX95&gt;=1,SUMIFS(ARR!K$8:K$607,ARR!$I$8:$I$607,$BZ95),0),0)</f>
        <v>0</v>
      </c>
      <c r="IW95" s="1">
        <f>IFERROR(IF($BX95&gt;=1,SUMIFS(ARR!L$8:L$607,ARR!$I$8:$I$607,$BZ95),0),0)</f>
        <v>0</v>
      </c>
      <c r="IX95" s="1">
        <f>IFERROR(IF($BX95&gt;=1,SUMIFS(ARR!M$8:M$607,ARR!$I$8:$I$607,$BZ95),0),0)</f>
        <v>0</v>
      </c>
      <c r="IY95" s="1">
        <f>IFERROR(IF($BX95&gt;=1,SUMIFS(ARR!N$8:N$607,ARR!$I$8:$I$607,$BZ95),0),0)</f>
        <v>0</v>
      </c>
      <c r="IZ95" s="1">
        <f t="shared" si="411"/>
        <v>0</v>
      </c>
    </row>
    <row r="96" spans="1:260" ht="18" customHeight="1" x14ac:dyDescent="0.25">
      <c r="A96" s="1">
        <f>IFERROR(IF(BX96&gt;=1,VLOOKUP(EMP!Y94,EMP!$B$2:$E$3,4,0),0),0)</f>
        <v>0</v>
      </c>
      <c r="B96" s="1">
        <f>IFERROR(IF(BX96&gt;=1,VLOOKUP(EMP!Z94,EMP!$D$2:$E$3,2,0),0),0)</f>
        <v>0</v>
      </c>
      <c r="C96" s="1">
        <f>IFERROR(IF(BX96&gt;=1,VLOOKUP(EMP!AC94,EMP!$B$6:$C$17,2,0),0),0)</f>
        <v>0</v>
      </c>
      <c r="D96" s="1">
        <f>IFERROR(IF(BX96&gt;=1,VLOOKUP(EMP!AA94,EMP!$E$6:$M$29,9,0),0),0)</f>
        <v>0</v>
      </c>
      <c r="E96" s="1">
        <f>IFERROR(IF(BX96&gt;=1,(IF(EMP!AE94&gt;=1,VLOOKUP(EMP!AF94,EMP!$B$6:$C$17,2,0),0)),0),0)</f>
        <v>0</v>
      </c>
      <c r="F96" s="1">
        <f>IFERROR(IF(BX96&gt;=1,(IF(EMP!AG94=EMP!$F$3,(IF(EMP!AH94&gt;=1,EMP!AH94,0)),0)),0),0)</f>
        <v>0</v>
      </c>
      <c r="G96" s="1">
        <f>IFERROR(IF(BX96&gt;=1,(IF(EMP!AI94=EMP!$F$3,VLOOKUP(EMP!AJ94,EMP!$B$6:$C$17,2,0),0)),0),0)</f>
        <v>0</v>
      </c>
      <c r="H96" s="1">
        <f>IFERROR(IF(BX96&gt;=1,(IF(EMP!AK94=EMP!$F$3,EMP!#REF!,0)),0),0)</f>
        <v>0</v>
      </c>
      <c r="I96" s="1">
        <f>IFERROR(IF(BX96&gt;=1,(IF(EMP!AM94="YES",1,2)),0),0)</f>
        <v>0</v>
      </c>
      <c r="J96" s="1">
        <f>IFERROR(IF(BX96&gt;=1,(IF(I96=1,31,IF(I96=2,(IF(D96&gt;=5,VLOOKUP(EMP!AL94,EMP!$H$1:$K$5,4,0),IF(D96&gt;=1,31,0))),0))),0),0)</f>
        <v>0</v>
      </c>
      <c r="K96" s="1">
        <f>EMP!AB94</f>
        <v>0</v>
      </c>
      <c r="L96" s="1">
        <f>EMP!AD94</f>
        <v>0</v>
      </c>
      <c r="M96" s="1">
        <f>EMP!AE94</f>
        <v>0</v>
      </c>
      <c r="N96" s="1">
        <f t="shared" si="244"/>
        <v>0</v>
      </c>
      <c r="O96" s="1">
        <f t="shared" si="245"/>
        <v>0</v>
      </c>
      <c r="P96" s="1">
        <f t="shared" si="246"/>
        <v>0</v>
      </c>
      <c r="Q96" s="1">
        <f t="shared" si="247"/>
        <v>0</v>
      </c>
      <c r="R96" s="1">
        <f t="shared" si="248"/>
        <v>0</v>
      </c>
      <c r="S96" s="1">
        <f t="shared" si="249"/>
        <v>0</v>
      </c>
      <c r="T96" s="1">
        <f t="shared" si="250"/>
        <v>0</v>
      </c>
      <c r="U96" s="1">
        <f t="shared" si="251"/>
        <v>0</v>
      </c>
      <c r="V96" s="1">
        <f t="shared" si="252"/>
        <v>0</v>
      </c>
      <c r="W96" s="1">
        <f t="shared" si="253"/>
        <v>0</v>
      </c>
      <c r="X96" s="1">
        <f t="shared" si="254"/>
        <v>0</v>
      </c>
      <c r="Y96" s="1">
        <f t="shared" si="255"/>
        <v>0</v>
      </c>
      <c r="Z96" s="1">
        <f t="shared" si="256"/>
        <v>0</v>
      </c>
      <c r="AA96" s="1">
        <f t="shared" si="257"/>
        <v>0</v>
      </c>
      <c r="AB96" s="1">
        <f t="shared" si="258"/>
        <v>0</v>
      </c>
      <c r="AC96" s="1">
        <f t="shared" si="259"/>
        <v>0</v>
      </c>
      <c r="AD96" s="1">
        <f t="shared" si="260"/>
        <v>0</v>
      </c>
      <c r="AE96" s="1">
        <f t="shared" si="261"/>
        <v>0</v>
      </c>
      <c r="AF96" s="1">
        <f t="shared" si="262"/>
        <v>0</v>
      </c>
      <c r="AG96" s="1">
        <f t="shared" si="263"/>
        <v>0</v>
      </c>
      <c r="AH96" s="1">
        <f t="shared" si="264"/>
        <v>0</v>
      </c>
      <c r="AI96" s="1">
        <f t="shared" si="265"/>
        <v>0</v>
      </c>
      <c r="AJ96" s="1">
        <f t="shared" si="266"/>
        <v>0</v>
      </c>
      <c r="AK96" s="1">
        <f t="shared" si="267"/>
        <v>0</v>
      </c>
      <c r="AL96" s="1">
        <f t="shared" si="268"/>
        <v>0</v>
      </c>
      <c r="AM96" s="1">
        <f t="shared" si="269"/>
        <v>0</v>
      </c>
      <c r="AN96" s="1">
        <f t="shared" si="270"/>
        <v>0</v>
      </c>
      <c r="AO96" s="1">
        <f t="shared" si="271"/>
        <v>0</v>
      </c>
      <c r="AP96" s="1">
        <f t="shared" si="272"/>
        <v>0</v>
      </c>
      <c r="AQ96" s="1">
        <f t="shared" si="273"/>
        <v>0</v>
      </c>
      <c r="AR96" s="1">
        <f t="shared" si="274"/>
        <v>0</v>
      </c>
      <c r="AS96" s="1">
        <f t="shared" si="275"/>
        <v>0</v>
      </c>
      <c r="AT96" s="1">
        <f t="shared" si="276"/>
        <v>0</v>
      </c>
      <c r="AU96" s="1">
        <f t="shared" si="277"/>
        <v>0</v>
      </c>
      <c r="AV96" s="1">
        <f t="shared" si="278"/>
        <v>0</v>
      </c>
      <c r="AW96" s="1">
        <f t="shared" si="279"/>
        <v>0</v>
      </c>
      <c r="AX96" s="1">
        <f>LARGE($O$8:P96,1)</f>
        <v>0</v>
      </c>
      <c r="AY96" s="1">
        <f>LARGE($O$8:Q96,1)</f>
        <v>0</v>
      </c>
      <c r="AZ96" s="1">
        <f>LARGE($O$8:R96,1)</f>
        <v>0</v>
      </c>
      <c r="BA96" s="1">
        <f>LARGE($O$8:S96,1)</f>
        <v>0</v>
      </c>
      <c r="BB96" s="1">
        <f>LARGE($O$8:T96,1)</f>
        <v>0</v>
      </c>
      <c r="BC96" s="1">
        <f>LARGE($O$8:U96,1)</f>
        <v>0</v>
      </c>
      <c r="BD96" s="1">
        <f>LARGE($O$8:V96,1)</f>
        <v>0</v>
      </c>
      <c r="BE96" s="1">
        <f>LARGE($O$8:W96,1)</f>
        <v>0</v>
      </c>
      <c r="BF96" s="1">
        <f>LARGE($O$8:X96,1)</f>
        <v>0</v>
      </c>
      <c r="BG96" s="1">
        <f>LARGE($O$8:Y96,1)</f>
        <v>0</v>
      </c>
      <c r="BH96" s="1">
        <f>IFERROR(IF(BX96&gt;=1,(IF(EMP!AM94="YES",1,2)),0),0)</f>
        <v>0</v>
      </c>
      <c r="BI96" s="1">
        <f>IFERROR(IF(BX96&gt;=1,(IF(BH96=1,1,IF(BH96=2,VLOOKUP(EMP!AL94,EMP!$H$2:$K$4,4,0),0))),0),0)</f>
        <v>0</v>
      </c>
      <c r="BJ96" s="1">
        <f>IFERROR(IF(BX96&gt;=1,VLOOKUP(EMP!AL94,EMP!$H$1:$K$5,2,0),0),0)</f>
        <v>0</v>
      </c>
      <c r="BK96" s="1">
        <f>IFERROR(IF(BX96&gt;=1,VLOOKUP(EMP!AL94,EMP!$H$1:$K$5,3,0),0),0)</f>
        <v>0</v>
      </c>
      <c r="BX96" s="165">
        <f>EMP!O94</f>
        <v>0</v>
      </c>
      <c r="BY96" s="166">
        <f>EMP!P94</f>
        <v>0</v>
      </c>
      <c r="BZ96" s="165">
        <f>EMP!Q94</f>
        <v>0</v>
      </c>
      <c r="CA96" s="185">
        <f t="shared" si="280"/>
        <v>0</v>
      </c>
      <c r="CB96" s="185">
        <f t="shared" si="281"/>
        <v>0</v>
      </c>
      <c r="CC96" s="185">
        <f t="shared" si="282"/>
        <v>0</v>
      </c>
      <c r="CD96" s="185">
        <f t="shared" si="283"/>
        <v>0</v>
      </c>
      <c r="CE96" s="185">
        <f t="shared" si="284"/>
        <v>0</v>
      </c>
      <c r="CF96" s="185">
        <f t="shared" si="285"/>
        <v>0</v>
      </c>
      <c r="CG96" s="185">
        <f t="shared" si="286"/>
        <v>0</v>
      </c>
      <c r="CH96" s="185">
        <f t="shared" si="287"/>
        <v>0</v>
      </c>
      <c r="CI96" s="185">
        <f t="shared" si="288"/>
        <v>0</v>
      </c>
      <c r="CJ96" s="185">
        <f t="shared" si="289"/>
        <v>0</v>
      </c>
      <c r="CK96" s="185">
        <f t="shared" si="290"/>
        <v>0</v>
      </c>
      <c r="CL96" s="185">
        <f t="shared" si="291"/>
        <v>0</v>
      </c>
      <c r="CM96" s="193"/>
      <c r="CN96" s="193"/>
      <c r="CO96" s="193"/>
      <c r="CP96" s="193"/>
      <c r="CQ96" s="193"/>
      <c r="CR96" s="193"/>
      <c r="CS96" s="193"/>
      <c r="CT96" s="193"/>
      <c r="CU96" s="193"/>
      <c r="CV96" s="193"/>
      <c r="CW96" s="193"/>
      <c r="CX96" s="193"/>
      <c r="CY96" s="112">
        <f t="shared" si="292"/>
        <v>0</v>
      </c>
      <c r="CZ96" s="112">
        <f t="shared" si="293"/>
        <v>0</v>
      </c>
      <c r="DA96" s="112">
        <f t="shared" si="294"/>
        <v>0</v>
      </c>
      <c r="DB96" s="112">
        <f t="shared" si="295"/>
        <v>0</v>
      </c>
      <c r="DC96" s="112">
        <f t="shared" si="296"/>
        <v>0</v>
      </c>
      <c r="DD96" s="112">
        <f t="shared" si="297"/>
        <v>0</v>
      </c>
      <c r="DE96" s="112">
        <f t="shared" si="298"/>
        <v>0</v>
      </c>
      <c r="DF96" s="112">
        <f t="shared" si="299"/>
        <v>0</v>
      </c>
      <c r="DG96" s="112">
        <f t="shared" si="300"/>
        <v>0</v>
      </c>
      <c r="DH96" s="112">
        <f t="shared" si="301"/>
        <v>0</v>
      </c>
      <c r="DI96" s="112">
        <f t="shared" si="302"/>
        <v>0</v>
      </c>
      <c r="DJ96" s="112">
        <f t="shared" si="303"/>
        <v>0</v>
      </c>
      <c r="DK96" s="194"/>
      <c r="DL96" s="194"/>
      <c r="DM96" s="194"/>
      <c r="DN96" s="194"/>
      <c r="DO96" s="194"/>
      <c r="DP96" s="194"/>
      <c r="DQ96" s="194"/>
      <c r="DR96" s="194"/>
      <c r="DS96" s="194"/>
      <c r="DT96" s="194"/>
      <c r="DU96" s="194"/>
      <c r="DV96" s="194"/>
      <c r="DW96" s="112">
        <f t="shared" si="304"/>
        <v>0</v>
      </c>
      <c r="DX96" s="112">
        <f t="shared" si="305"/>
        <v>0</v>
      </c>
      <c r="DY96" s="112">
        <f t="shared" si="306"/>
        <v>0</v>
      </c>
      <c r="DZ96" s="112">
        <f t="shared" si="307"/>
        <v>0</v>
      </c>
      <c r="EA96" s="112">
        <f t="shared" si="308"/>
        <v>0</v>
      </c>
      <c r="EB96" s="112">
        <f t="shared" si="309"/>
        <v>0</v>
      </c>
      <c r="EC96" s="112">
        <f t="shared" si="310"/>
        <v>0</v>
      </c>
      <c r="ED96" s="112">
        <f t="shared" si="311"/>
        <v>0</v>
      </c>
      <c r="EE96" s="112">
        <f t="shared" si="312"/>
        <v>0</v>
      </c>
      <c r="EF96" s="112">
        <f t="shared" si="313"/>
        <v>0</v>
      </c>
      <c r="EG96" s="112">
        <f t="shared" si="314"/>
        <v>0</v>
      </c>
      <c r="EH96" s="112">
        <f t="shared" si="315"/>
        <v>0</v>
      </c>
      <c r="EI96" s="195"/>
      <c r="EJ96" s="195"/>
      <c r="EK96" s="195"/>
      <c r="EL96" s="195"/>
      <c r="EM96" s="195"/>
      <c r="EN96" s="195"/>
      <c r="EO96" s="195"/>
      <c r="EP96" s="195"/>
      <c r="EQ96" s="195"/>
      <c r="ER96" s="195"/>
      <c r="ES96" s="195"/>
      <c r="ET96" s="195"/>
      <c r="EU96" s="196"/>
      <c r="EV96" s="196">
        <f t="shared" si="316"/>
        <v>0</v>
      </c>
      <c r="EW96" s="196">
        <f t="shared" si="317"/>
        <v>0</v>
      </c>
      <c r="EX96" s="196">
        <f t="shared" si="318"/>
        <v>0</v>
      </c>
      <c r="EY96" s="196">
        <f t="shared" si="319"/>
        <v>0</v>
      </c>
      <c r="EZ96" s="196">
        <f t="shared" si="320"/>
        <v>0</v>
      </c>
      <c r="FA96" s="196">
        <f t="shared" si="321"/>
        <v>0</v>
      </c>
      <c r="FB96" s="196">
        <f t="shared" si="322"/>
        <v>0</v>
      </c>
      <c r="FC96" s="196">
        <f t="shared" si="323"/>
        <v>0</v>
      </c>
      <c r="FD96" s="196">
        <f t="shared" si="324"/>
        <v>0</v>
      </c>
      <c r="FE96" s="196">
        <f t="shared" si="325"/>
        <v>0</v>
      </c>
      <c r="FF96" s="196">
        <f t="shared" si="326"/>
        <v>0</v>
      </c>
      <c r="FG96" s="197"/>
      <c r="FH96" s="197">
        <f t="shared" si="327"/>
        <v>0</v>
      </c>
      <c r="FI96" s="197">
        <f t="shared" si="328"/>
        <v>0</v>
      </c>
      <c r="FJ96" s="197">
        <f t="shared" si="329"/>
        <v>0</v>
      </c>
      <c r="FK96" s="197">
        <f t="shared" si="330"/>
        <v>0</v>
      </c>
      <c r="FL96" s="197">
        <f t="shared" si="331"/>
        <v>0</v>
      </c>
      <c r="FM96" s="197">
        <f t="shared" si="332"/>
        <v>0</v>
      </c>
      <c r="FN96" s="197">
        <f t="shared" si="333"/>
        <v>0</v>
      </c>
      <c r="FO96" s="197">
        <f t="shared" si="334"/>
        <v>0</v>
      </c>
      <c r="FP96" s="197">
        <f t="shared" si="335"/>
        <v>0</v>
      </c>
      <c r="FQ96" s="197">
        <f t="shared" si="336"/>
        <v>0</v>
      </c>
      <c r="FR96" s="197">
        <f t="shared" si="337"/>
        <v>0</v>
      </c>
      <c r="FS96" s="195"/>
      <c r="FT96" s="195"/>
      <c r="FU96" s="198"/>
      <c r="FV96" s="198"/>
      <c r="FW96" s="199"/>
      <c r="FX96" s="199"/>
      <c r="FY96" s="196"/>
      <c r="FZ96" s="196"/>
      <c r="GA96" s="127">
        <f t="shared" si="338"/>
        <v>0</v>
      </c>
      <c r="GB96" s="127">
        <f t="shared" si="339"/>
        <v>0</v>
      </c>
      <c r="GC96" s="127">
        <f t="shared" si="340"/>
        <v>0</v>
      </c>
      <c r="GD96" s="127">
        <f t="shared" si="341"/>
        <v>0</v>
      </c>
      <c r="GE96" s="127">
        <f t="shared" si="342"/>
        <v>0</v>
      </c>
      <c r="GF96" s="127">
        <f t="shared" si="343"/>
        <v>0</v>
      </c>
      <c r="GG96" s="127">
        <f t="shared" si="344"/>
        <v>0</v>
      </c>
      <c r="GH96" s="127">
        <f t="shared" si="345"/>
        <v>0</v>
      </c>
      <c r="GI96" s="127">
        <f t="shared" si="346"/>
        <v>0</v>
      </c>
      <c r="GJ96" s="127">
        <f t="shared" si="347"/>
        <v>0</v>
      </c>
      <c r="GK96" s="127">
        <f t="shared" si="348"/>
        <v>0</v>
      </c>
      <c r="GL96" s="127">
        <f t="shared" si="349"/>
        <v>0</v>
      </c>
      <c r="GM96" s="127">
        <f t="shared" si="350"/>
        <v>0</v>
      </c>
      <c r="GN96" s="127">
        <f t="shared" si="351"/>
        <v>0</v>
      </c>
      <c r="GO96" s="127">
        <f t="shared" si="352"/>
        <v>0</v>
      </c>
      <c r="GP96" s="127">
        <f t="shared" si="353"/>
        <v>0</v>
      </c>
      <c r="GQ96" s="127">
        <f t="shared" si="354"/>
        <v>0</v>
      </c>
      <c r="GR96" s="127">
        <f t="shared" si="355"/>
        <v>0</v>
      </c>
      <c r="GS96" s="127">
        <f t="shared" si="356"/>
        <v>0</v>
      </c>
      <c r="GT96" s="127">
        <f t="shared" si="357"/>
        <v>0</v>
      </c>
      <c r="GU96" s="127">
        <f t="shared" si="358"/>
        <v>0</v>
      </c>
      <c r="GV96" s="127">
        <f t="shared" si="359"/>
        <v>0</v>
      </c>
      <c r="GW96" s="127">
        <f t="shared" si="360"/>
        <v>0</v>
      </c>
      <c r="GX96" s="127">
        <f t="shared" si="361"/>
        <v>0</v>
      </c>
      <c r="GY96" s="127">
        <f t="shared" si="362"/>
        <v>0</v>
      </c>
      <c r="GZ96" s="127">
        <f t="shared" si="363"/>
        <v>0</v>
      </c>
      <c r="HA96" s="127">
        <f t="shared" si="364"/>
        <v>0</v>
      </c>
      <c r="HB96" s="127">
        <f t="shared" si="365"/>
        <v>0</v>
      </c>
      <c r="HC96" s="127">
        <f t="shared" si="366"/>
        <v>0</v>
      </c>
      <c r="HD96" s="127">
        <f t="shared" si="367"/>
        <v>0</v>
      </c>
      <c r="HE96" s="127">
        <f t="shared" si="368"/>
        <v>0</v>
      </c>
      <c r="HF96" s="127">
        <f t="shared" si="369"/>
        <v>0</v>
      </c>
      <c r="HG96" s="127">
        <f t="shared" si="370"/>
        <v>0</v>
      </c>
      <c r="HH96" s="127">
        <f t="shared" si="371"/>
        <v>0</v>
      </c>
      <c r="HI96" s="127">
        <f t="shared" si="372"/>
        <v>0</v>
      </c>
      <c r="HJ96" s="127">
        <f t="shared" si="373"/>
        <v>0</v>
      </c>
      <c r="HK96" s="127">
        <f t="shared" si="374"/>
        <v>0</v>
      </c>
      <c r="HL96" s="127">
        <f t="shared" si="375"/>
        <v>0</v>
      </c>
      <c r="HM96" s="127">
        <f t="shared" si="376"/>
        <v>0</v>
      </c>
      <c r="HN96" s="127">
        <f t="shared" si="377"/>
        <v>0</v>
      </c>
      <c r="HO96" s="127">
        <f t="shared" si="378"/>
        <v>0</v>
      </c>
      <c r="HP96" s="127">
        <f t="shared" si="379"/>
        <v>0</v>
      </c>
      <c r="HQ96" s="127">
        <f t="shared" si="380"/>
        <v>0</v>
      </c>
      <c r="HR96" s="127">
        <f t="shared" si="381"/>
        <v>0</v>
      </c>
      <c r="HS96" s="127">
        <f t="shared" si="382"/>
        <v>0</v>
      </c>
      <c r="HT96" s="127">
        <f t="shared" si="383"/>
        <v>0</v>
      </c>
      <c r="HU96" s="127">
        <f t="shared" si="384"/>
        <v>0</v>
      </c>
      <c r="HV96" s="127">
        <f t="shared" si="385"/>
        <v>0</v>
      </c>
      <c r="HW96" s="127">
        <f t="shared" si="386"/>
        <v>0</v>
      </c>
      <c r="HX96" s="127">
        <f t="shared" si="387"/>
        <v>0</v>
      </c>
      <c r="HY96" s="127">
        <f t="shared" si="388"/>
        <v>0</v>
      </c>
      <c r="HZ96" s="127">
        <f t="shared" si="389"/>
        <v>0</v>
      </c>
      <c r="IA96" s="127">
        <f t="shared" si="390"/>
        <v>0</v>
      </c>
      <c r="IB96" s="127">
        <f t="shared" si="391"/>
        <v>0</v>
      </c>
      <c r="IC96" s="127">
        <f t="shared" si="392"/>
        <v>0</v>
      </c>
      <c r="ID96" s="127">
        <f t="shared" si="393"/>
        <v>0</v>
      </c>
      <c r="IE96" s="127">
        <f t="shared" si="394"/>
        <v>0</v>
      </c>
      <c r="IF96" s="127">
        <f t="shared" si="395"/>
        <v>0</v>
      </c>
      <c r="IG96" s="127">
        <f t="shared" si="396"/>
        <v>0</v>
      </c>
      <c r="IH96" s="127">
        <f t="shared" si="397"/>
        <v>0</v>
      </c>
      <c r="II96" s="127">
        <f t="shared" si="398"/>
        <v>0</v>
      </c>
      <c r="IJ96" s="127">
        <f t="shared" si="399"/>
        <v>0</v>
      </c>
      <c r="IK96" s="127">
        <f t="shared" si="400"/>
        <v>0</v>
      </c>
      <c r="IL96" s="127">
        <f t="shared" si="401"/>
        <v>0</v>
      </c>
      <c r="IM96" s="127">
        <f t="shared" si="402"/>
        <v>0</v>
      </c>
      <c r="IN96" s="127">
        <f t="shared" si="403"/>
        <v>0</v>
      </c>
      <c r="IO96" s="127">
        <f t="shared" si="404"/>
        <v>0</v>
      </c>
      <c r="IP96" s="127">
        <f t="shared" si="405"/>
        <v>0</v>
      </c>
      <c r="IQ96" s="127">
        <f t="shared" si="406"/>
        <v>0</v>
      </c>
      <c r="IR96" s="127">
        <f t="shared" si="407"/>
        <v>0</v>
      </c>
      <c r="IS96" s="127">
        <f t="shared" si="408"/>
        <v>0</v>
      </c>
      <c r="IT96" s="127">
        <f t="shared" si="409"/>
        <v>0</v>
      </c>
      <c r="IU96" s="127">
        <f t="shared" si="410"/>
        <v>0</v>
      </c>
      <c r="IV96" s="1">
        <f>IFERROR(IF($BX96&gt;=1,SUMIFS(ARR!K$8:K$607,ARR!$I$8:$I$607,$BZ96),0),0)</f>
        <v>0</v>
      </c>
      <c r="IW96" s="1">
        <f>IFERROR(IF($BX96&gt;=1,SUMIFS(ARR!L$8:L$607,ARR!$I$8:$I$607,$BZ96),0),0)</f>
        <v>0</v>
      </c>
      <c r="IX96" s="1">
        <f>IFERROR(IF($BX96&gt;=1,SUMIFS(ARR!M$8:M$607,ARR!$I$8:$I$607,$BZ96),0),0)</f>
        <v>0</v>
      </c>
      <c r="IY96" s="1">
        <f>IFERROR(IF($BX96&gt;=1,SUMIFS(ARR!N$8:N$607,ARR!$I$8:$I$607,$BZ96),0),0)</f>
        <v>0</v>
      </c>
      <c r="IZ96" s="1">
        <f t="shared" si="411"/>
        <v>0</v>
      </c>
    </row>
    <row r="97" spans="1:260" ht="18" customHeight="1" x14ac:dyDescent="0.25">
      <c r="A97" s="1">
        <f>IFERROR(IF(BX97&gt;=1,VLOOKUP(EMP!Y95,EMP!$B$2:$E$3,4,0),0),0)</f>
        <v>0</v>
      </c>
      <c r="B97" s="1">
        <f>IFERROR(IF(BX97&gt;=1,VLOOKUP(EMP!Z95,EMP!$D$2:$E$3,2,0),0),0)</f>
        <v>0</v>
      </c>
      <c r="C97" s="1">
        <f>IFERROR(IF(BX97&gt;=1,VLOOKUP(EMP!AC95,EMP!$B$6:$C$17,2,0),0),0)</f>
        <v>0</v>
      </c>
      <c r="D97" s="1">
        <f>IFERROR(IF(BX97&gt;=1,VLOOKUP(EMP!AA95,EMP!$E$6:$M$29,9,0),0),0)</f>
        <v>0</v>
      </c>
      <c r="E97" s="1">
        <f>IFERROR(IF(BX97&gt;=1,(IF(EMP!AE95&gt;=1,VLOOKUP(EMP!AF95,EMP!$B$6:$C$17,2,0),0)),0),0)</f>
        <v>0</v>
      </c>
      <c r="F97" s="1">
        <f>IFERROR(IF(BX97&gt;=1,(IF(EMP!AG95=EMP!$F$3,(IF(EMP!AH95&gt;=1,EMP!AH95,0)),0)),0),0)</f>
        <v>0</v>
      </c>
      <c r="G97" s="1">
        <f>IFERROR(IF(BX97&gt;=1,(IF(EMP!AI95=EMP!$F$3,VLOOKUP(EMP!AJ95,EMP!$B$6:$C$17,2,0),0)),0),0)</f>
        <v>0</v>
      </c>
      <c r="H97" s="1">
        <f>IFERROR(IF(BX97&gt;=1,(IF(EMP!AK95=EMP!$F$3,EMP!#REF!,0)),0),0)</f>
        <v>0</v>
      </c>
      <c r="I97" s="1">
        <f>IFERROR(IF(BX97&gt;=1,(IF(EMP!AM95="YES",1,2)),0),0)</f>
        <v>0</v>
      </c>
      <c r="J97" s="1">
        <f>IFERROR(IF(BX97&gt;=1,(IF(I97=1,31,IF(I97=2,(IF(D97&gt;=5,VLOOKUP(EMP!AL95,EMP!$H$1:$K$5,4,0),IF(D97&gt;=1,31,0))),0))),0),0)</f>
        <v>0</v>
      </c>
      <c r="K97" s="1">
        <f>EMP!AB95</f>
        <v>0</v>
      </c>
      <c r="L97" s="1">
        <f>EMP!AD95</f>
        <v>0</v>
      </c>
      <c r="M97" s="1">
        <f>EMP!AE95</f>
        <v>0</v>
      </c>
      <c r="N97" s="1">
        <f t="shared" si="244"/>
        <v>0</v>
      </c>
      <c r="O97" s="1">
        <f t="shared" si="245"/>
        <v>0</v>
      </c>
      <c r="P97" s="1">
        <f t="shared" si="246"/>
        <v>0</v>
      </c>
      <c r="Q97" s="1">
        <f t="shared" si="247"/>
        <v>0</v>
      </c>
      <c r="R97" s="1">
        <f t="shared" si="248"/>
        <v>0</v>
      </c>
      <c r="S97" s="1">
        <f t="shared" si="249"/>
        <v>0</v>
      </c>
      <c r="T97" s="1">
        <f t="shared" si="250"/>
        <v>0</v>
      </c>
      <c r="U97" s="1">
        <f t="shared" si="251"/>
        <v>0</v>
      </c>
      <c r="V97" s="1">
        <f t="shared" si="252"/>
        <v>0</v>
      </c>
      <c r="W97" s="1">
        <f t="shared" si="253"/>
        <v>0</v>
      </c>
      <c r="X97" s="1">
        <f t="shared" si="254"/>
        <v>0</v>
      </c>
      <c r="Y97" s="1">
        <f t="shared" si="255"/>
        <v>0</v>
      </c>
      <c r="Z97" s="1">
        <f t="shared" si="256"/>
        <v>0</v>
      </c>
      <c r="AA97" s="1">
        <f t="shared" si="257"/>
        <v>0</v>
      </c>
      <c r="AB97" s="1">
        <f t="shared" si="258"/>
        <v>0</v>
      </c>
      <c r="AC97" s="1">
        <f t="shared" si="259"/>
        <v>0</v>
      </c>
      <c r="AD97" s="1">
        <f t="shared" si="260"/>
        <v>0</v>
      </c>
      <c r="AE97" s="1">
        <f t="shared" si="261"/>
        <v>0</v>
      </c>
      <c r="AF97" s="1">
        <f t="shared" si="262"/>
        <v>0</v>
      </c>
      <c r="AG97" s="1">
        <f t="shared" si="263"/>
        <v>0</v>
      </c>
      <c r="AH97" s="1">
        <f t="shared" si="264"/>
        <v>0</v>
      </c>
      <c r="AI97" s="1">
        <f t="shared" si="265"/>
        <v>0</v>
      </c>
      <c r="AJ97" s="1">
        <f t="shared" si="266"/>
        <v>0</v>
      </c>
      <c r="AK97" s="1">
        <f t="shared" si="267"/>
        <v>0</v>
      </c>
      <c r="AL97" s="1">
        <f t="shared" si="268"/>
        <v>0</v>
      </c>
      <c r="AM97" s="1">
        <f t="shared" si="269"/>
        <v>0</v>
      </c>
      <c r="AN97" s="1">
        <f t="shared" si="270"/>
        <v>0</v>
      </c>
      <c r="AO97" s="1">
        <f t="shared" si="271"/>
        <v>0</v>
      </c>
      <c r="AP97" s="1">
        <f t="shared" si="272"/>
        <v>0</v>
      </c>
      <c r="AQ97" s="1">
        <f t="shared" si="273"/>
        <v>0</v>
      </c>
      <c r="AR97" s="1">
        <f t="shared" si="274"/>
        <v>0</v>
      </c>
      <c r="AS97" s="1">
        <f t="shared" si="275"/>
        <v>0</v>
      </c>
      <c r="AT97" s="1">
        <f t="shared" si="276"/>
        <v>0</v>
      </c>
      <c r="AU97" s="1">
        <f t="shared" si="277"/>
        <v>0</v>
      </c>
      <c r="AV97" s="1">
        <f t="shared" si="278"/>
        <v>0</v>
      </c>
      <c r="AW97" s="1">
        <f t="shared" si="279"/>
        <v>0</v>
      </c>
      <c r="AX97" s="1">
        <f>LARGE($O$8:P97,1)</f>
        <v>0</v>
      </c>
      <c r="AY97" s="1">
        <f>LARGE($O$8:Q97,1)</f>
        <v>0</v>
      </c>
      <c r="AZ97" s="1">
        <f>LARGE($O$8:R97,1)</f>
        <v>0</v>
      </c>
      <c r="BA97" s="1">
        <f>LARGE($O$8:S97,1)</f>
        <v>0</v>
      </c>
      <c r="BB97" s="1">
        <f>LARGE($O$8:T97,1)</f>
        <v>0</v>
      </c>
      <c r="BC97" s="1">
        <f>LARGE($O$8:U97,1)</f>
        <v>0</v>
      </c>
      <c r="BD97" s="1">
        <f>LARGE($O$8:V97,1)</f>
        <v>0</v>
      </c>
      <c r="BE97" s="1">
        <f>LARGE($O$8:W97,1)</f>
        <v>0</v>
      </c>
      <c r="BF97" s="1">
        <f>LARGE($O$8:X97,1)</f>
        <v>0</v>
      </c>
      <c r="BG97" s="1">
        <f>LARGE($O$8:Y97,1)</f>
        <v>0</v>
      </c>
      <c r="BH97" s="1">
        <f>IFERROR(IF(BX97&gt;=1,(IF(EMP!AM95="YES",1,2)),0),0)</f>
        <v>0</v>
      </c>
      <c r="BI97" s="1">
        <f>IFERROR(IF(BX97&gt;=1,(IF(BH97=1,1,IF(BH97=2,VLOOKUP(EMP!AL95,EMP!$H$2:$K$4,4,0),0))),0),0)</f>
        <v>0</v>
      </c>
      <c r="BJ97" s="1">
        <f>IFERROR(IF(BX97&gt;=1,VLOOKUP(EMP!AL95,EMP!$H$1:$K$5,2,0),0),0)</f>
        <v>0</v>
      </c>
      <c r="BK97" s="1">
        <f>IFERROR(IF(BX97&gt;=1,VLOOKUP(EMP!AL95,EMP!$H$1:$K$5,3,0),0),0)</f>
        <v>0</v>
      </c>
      <c r="BX97" s="165">
        <f>EMP!O95</f>
        <v>0</v>
      </c>
      <c r="BY97" s="166">
        <f>EMP!P95</f>
        <v>0</v>
      </c>
      <c r="BZ97" s="165">
        <f>EMP!Q95</f>
        <v>0</v>
      </c>
      <c r="CA97" s="185">
        <f t="shared" si="280"/>
        <v>0</v>
      </c>
      <c r="CB97" s="185">
        <f t="shared" si="281"/>
        <v>0</v>
      </c>
      <c r="CC97" s="185">
        <f t="shared" si="282"/>
        <v>0</v>
      </c>
      <c r="CD97" s="185">
        <f t="shared" si="283"/>
        <v>0</v>
      </c>
      <c r="CE97" s="185">
        <f t="shared" si="284"/>
        <v>0</v>
      </c>
      <c r="CF97" s="185">
        <f t="shared" si="285"/>
        <v>0</v>
      </c>
      <c r="CG97" s="185">
        <f t="shared" si="286"/>
        <v>0</v>
      </c>
      <c r="CH97" s="185">
        <f t="shared" si="287"/>
        <v>0</v>
      </c>
      <c r="CI97" s="185">
        <f t="shared" si="288"/>
        <v>0</v>
      </c>
      <c r="CJ97" s="185">
        <f t="shared" si="289"/>
        <v>0</v>
      </c>
      <c r="CK97" s="185">
        <f t="shared" si="290"/>
        <v>0</v>
      </c>
      <c r="CL97" s="185">
        <f t="shared" si="291"/>
        <v>0</v>
      </c>
      <c r="CM97" s="193"/>
      <c r="CN97" s="193"/>
      <c r="CO97" s="193"/>
      <c r="CP97" s="193"/>
      <c r="CQ97" s="193"/>
      <c r="CR97" s="193"/>
      <c r="CS97" s="193"/>
      <c r="CT97" s="193"/>
      <c r="CU97" s="193"/>
      <c r="CV97" s="193"/>
      <c r="CW97" s="193"/>
      <c r="CX97" s="193"/>
      <c r="CY97" s="112">
        <f t="shared" si="292"/>
        <v>0</v>
      </c>
      <c r="CZ97" s="112">
        <f t="shared" si="293"/>
        <v>0</v>
      </c>
      <c r="DA97" s="112">
        <f t="shared" si="294"/>
        <v>0</v>
      </c>
      <c r="DB97" s="112">
        <f t="shared" si="295"/>
        <v>0</v>
      </c>
      <c r="DC97" s="112">
        <f t="shared" si="296"/>
        <v>0</v>
      </c>
      <c r="DD97" s="112">
        <f t="shared" si="297"/>
        <v>0</v>
      </c>
      <c r="DE97" s="112">
        <f t="shared" si="298"/>
        <v>0</v>
      </c>
      <c r="DF97" s="112">
        <f t="shared" si="299"/>
        <v>0</v>
      </c>
      <c r="DG97" s="112">
        <f t="shared" si="300"/>
        <v>0</v>
      </c>
      <c r="DH97" s="112">
        <f t="shared" si="301"/>
        <v>0</v>
      </c>
      <c r="DI97" s="112">
        <f t="shared" si="302"/>
        <v>0</v>
      </c>
      <c r="DJ97" s="112">
        <f t="shared" si="303"/>
        <v>0</v>
      </c>
      <c r="DK97" s="194"/>
      <c r="DL97" s="194"/>
      <c r="DM97" s="194"/>
      <c r="DN97" s="194"/>
      <c r="DO97" s="194"/>
      <c r="DP97" s="194"/>
      <c r="DQ97" s="194"/>
      <c r="DR97" s="194"/>
      <c r="DS97" s="194"/>
      <c r="DT97" s="194"/>
      <c r="DU97" s="194"/>
      <c r="DV97" s="194"/>
      <c r="DW97" s="112">
        <f t="shared" si="304"/>
        <v>0</v>
      </c>
      <c r="DX97" s="112">
        <f t="shared" si="305"/>
        <v>0</v>
      </c>
      <c r="DY97" s="112">
        <f t="shared" si="306"/>
        <v>0</v>
      </c>
      <c r="DZ97" s="112">
        <f t="shared" si="307"/>
        <v>0</v>
      </c>
      <c r="EA97" s="112">
        <f t="shared" si="308"/>
        <v>0</v>
      </c>
      <c r="EB97" s="112">
        <f t="shared" si="309"/>
        <v>0</v>
      </c>
      <c r="EC97" s="112">
        <f t="shared" si="310"/>
        <v>0</v>
      </c>
      <c r="ED97" s="112">
        <f t="shared" si="311"/>
        <v>0</v>
      </c>
      <c r="EE97" s="112">
        <f t="shared" si="312"/>
        <v>0</v>
      </c>
      <c r="EF97" s="112">
        <f t="shared" si="313"/>
        <v>0</v>
      </c>
      <c r="EG97" s="112">
        <f t="shared" si="314"/>
        <v>0</v>
      </c>
      <c r="EH97" s="112">
        <f t="shared" si="315"/>
        <v>0</v>
      </c>
      <c r="EI97" s="195"/>
      <c r="EJ97" s="195"/>
      <c r="EK97" s="195"/>
      <c r="EL97" s="195"/>
      <c r="EM97" s="195"/>
      <c r="EN97" s="195"/>
      <c r="EO97" s="195"/>
      <c r="EP97" s="195"/>
      <c r="EQ97" s="195"/>
      <c r="ER97" s="195"/>
      <c r="ES97" s="195"/>
      <c r="ET97" s="195"/>
      <c r="EU97" s="196"/>
      <c r="EV97" s="196">
        <f t="shared" si="316"/>
        <v>0</v>
      </c>
      <c r="EW97" s="196">
        <f t="shared" si="317"/>
        <v>0</v>
      </c>
      <c r="EX97" s="196">
        <f t="shared" si="318"/>
        <v>0</v>
      </c>
      <c r="EY97" s="196">
        <f t="shared" si="319"/>
        <v>0</v>
      </c>
      <c r="EZ97" s="196">
        <f t="shared" si="320"/>
        <v>0</v>
      </c>
      <c r="FA97" s="196">
        <f t="shared" si="321"/>
        <v>0</v>
      </c>
      <c r="FB97" s="196">
        <f t="shared" si="322"/>
        <v>0</v>
      </c>
      <c r="FC97" s="196">
        <f t="shared" si="323"/>
        <v>0</v>
      </c>
      <c r="FD97" s="196">
        <f t="shared" si="324"/>
        <v>0</v>
      </c>
      <c r="FE97" s="196">
        <f t="shared" si="325"/>
        <v>0</v>
      </c>
      <c r="FF97" s="196">
        <f t="shared" si="326"/>
        <v>0</v>
      </c>
      <c r="FG97" s="197"/>
      <c r="FH97" s="197">
        <f t="shared" si="327"/>
        <v>0</v>
      </c>
      <c r="FI97" s="197">
        <f t="shared" si="328"/>
        <v>0</v>
      </c>
      <c r="FJ97" s="197">
        <f t="shared" si="329"/>
        <v>0</v>
      </c>
      <c r="FK97" s="197">
        <f t="shared" si="330"/>
        <v>0</v>
      </c>
      <c r="FL97" s="197">
        <f t="shared" si="331"/>
        <v>0</v>
      </c>
      <c r="FM97" s="197">
        <f t="shared" si="332"/>
        <v>0</v>
      </c>
      <c r="FN97" s="197">
        <f t="shared" si="333"/>
        <v>0</v>
      </c>
      <c r="FO97" s="197">
        <f t="shared" si="334"/>
        <v>0</v>
      </c>
      <c r="FP97" s="197">
        <f t="shared" si="335"/>
        <v>0</v>
      </c>
      <c r="FQ97" s="197">
        <f t="shared" si="336"/>
        <v>0</v>
      </c>
      <c r="FR97" s="197">
        <f t="shared" si="337"/>
        <v>0</v>
      </c>
      <c r="FS97" s="195"/>
      <c r="FT97" s="195"/>
      <c r="FU97" s="198"/>
      <c r="FV97" s="198"/>
      <c r="FW97" s="199"/>
      <c r="FX97" s="199"/>
      <c r="FY97" s="196"/>
      <c r="FZ97" s="196"/>
      <c r="GA97" s="127">
        <f t="shared" si="338"/>
        <v>0</v>
      </c>
      <c r="GB97" s="127">
        <f t="shared" si="339"/>
        <v>0</v>
      </c>
      <c r="GC97" s="127">
        <f t="shared" si="340"/>
        <v>0</v>
      </c>
      <c r="GD97" s="127">
        <f t="shared" si="341"/>
        <v>0</v>
      </c>
      <c r="GE97" s="127">
        <f t="shared" si="342"/>
        <v>0</v>
      </c>
      <c r="GF97" s="127">
        <f t="shared" si="343"/>
        <v>0</v>
      </c>
      <c r="GG97" s="127">
        <f t="shared" si="344"/>
        <v>0</v>
      </c>
      <c r="GH97" s="127">
        <f t="shared" si="345"/>
        <v>0</v>
      </c>
      <c r="GI97" s="127">
        <f t="shared" si="346"/>
        <v>0</v>
      </c>
      <c r="GJ97" s="127">
        <f t="shared" si="347"/>
        <v>0</v>
      </c>
      <c r="GK97" s="127">
        <f t="shared" si="348"/>
        <v>0</v>
      </c>
      <c r="GL97" s="127">
        <f t="shared" si="349"/>
        <v>0</v>
      </c>
      <c r="GM97" s="127">
        <f t="shared" si="350"/>
        <v>0</v>
      </c>
      <c r="GN97" s="127">
        <f t="shared" si="351"/>
        <v>0</v>
      </c>
      <c r="GO97" s="127">
        <f t="shared" si="352"/>
        <v>0</v>
      </c>
      <c r="GP97" s="127">
        <f t="shared" si="353"/>
        <v>0</v>
      </c>
      <c r="GQ97" s="127">
        <f t="shared" si="354"/>
        <v>0</v>
      </c>
      <c r="GR97" s="127">
        <f t="shared" si="355"/>
        <v>0</v>
      </c>
      <c r="GS97" s="127">
        <f t="shared" si="356"/>
        <v>0</v>
      </c>
      <c r="GT97" s="127">
        <f t="shared" si="357"/>
        <v>0</v>
      </c>
      <c r="GU97" s="127">
        <f t="shared" si="358"/>
        <v>0</v>
      </c>
      <c r="GV97" s="127">
        <f t="shared" si="359"/>
        <v>0</v>
      </c>
      <c r="GW97" s="127">
        <f t="shared" si="360"/>
        <v>0</v>
      </c>
      <c r="GX97" s="127">
        <f t="shared" si="361"/>
        <v>0</v>
      </c>
      <c r="GY97" s="127">
        <f t="shared" si="362"/>
        <v>0</v>
      </c>
      <c r="GZ97" s="127">
        <f t="shared" si="363"/>
        <v>0</v>
      </c>
      <c r="HA97" s="127">
        <f t="shared" si="364"/>
        <v>0</v>
      </c>
      <c r="HB97" s="127">
        <f t="shared" si="365"/>
        <v>0</v>
      </c>
      <c r="HC97" s="127">
        <f t="shared" si="366"/>
        <v>0</v>
      </c>
      <c r="HD97" s="127">
        <f t="shared" si="367"/>
        <v>0</v>
      </c>
      <c r="HE97" s="127">
        <f t="shared" si="368"/>
        <v>0</v>
      </c>
      <c r="HF97" s="127">
        <f t="shared" si="369"/>
        <v>0</v>
      </c>
      <c r="HG97" s="127">
        <f t="shared" si="370"/>
        <v>0</v>
      </c>
      <c r="HH97" s="127">
        <f t="shared" si="371"/>
        <v>0</v>
      </c>
      <c r="HI97" s="127">
        <f t="shared" si="372"/>
        <v>0</v>
      </c>
      <c r="HJ97" s="127">
        <f t="shared" si="373"/>
        <v>0</v>
      </c>
      <c r="HK97" s="127">
        <f t="shared" si="374"/>
        <v>0</v>
      </c>
      <c r="HL97" s="127">
        <f t="shared" si="375"/>
        <v>0</v>
      </c>
      <c r="HM97" s="127">
        <f t="shared" si="376"/>
        <v>0</v>
      </c>
      <c r="HN97" s="127">
        <f t="shared" si="377"/>
        <v>0</v>
      </c>
      <c r="HO97" s="127">
        <f t="shared" si="378"/>
        <v>0</v>
      </c>
      <c r="HP97" s="127">
        <f t="shared" si="379"/>
        <v>0</v>
      </c>
      <c r="HQ97" s="127">
        <f t="shared" si="380"/>
        <v>0</v>
      </c>
      <c r="HR97" s="127">
        <f t="shared" si="381"/>
        <v>0</v>
      </c>
      <c r="HS97" s="127">
        <f t="shared" si="382"/>
        <v>0</v>
      </c>
      <c r="HT97" s="127">
        <f t="shared" si="383"/>
        <v>0</v>
      </c>
      <c r="HU97" s="127">
        <f t="shared" si="384"/>
        <v>0</v>
      </c>
      <c r="HV97" s="127">
        <f t="shared" si="385"/>
        <v>0</v>
      </c>
      <c r="HW97" s="127">
        <f t="shared" si="386"/>
        <v>0</v>
      </c>
      <c r="HX97" s="127">
        <f t="shared" si="387"/>
        <v>0</v>
      </c>
      <c r="HY97" s="127">
        <f t="shared" si="388"/>
        <v>0</v>
      </c>
      <c r="HZ97" s="127">
        <f t="shared" si="389"/>
        <v>0</v>
      </c>
      <c r="IA97" s="127">
        <f t="shared" si="390"/>
        <v>0</v>
      </c>
      <c r="IB97" s="127">
        <f t="shared" si="391"/>
        <v>0</v>
      </c>
      <c r="IC97" s="127">
        <f t="shared" si="392"/>
        <v>0</v>
      </c>
      <c r="ID97" s="127">
        <f t="shared" si="393"/>
        <v>0</v>
      </c>
      <c r="IE97" s="127">
        <f t="shared" si="394"/>
        <v>0</v>
      </c>
      <c r="IF97" s="127">
        <f t="shared" si="395"/>
        <v>0</v>
      </c>
      <c r="IG97" s="127">
        <f t="shared" si="396"/>
        <v>0</v>
      </c>
      <c r="IH97" s="127">
        <f t="shared" si="397"/>
        <v>0</v>
      </c>
      <c r="II97" s="127">
        <f t="shared" si="398"/>
        <v>0</v>
      </c>
      <c r="IJ97" s="127">
        <f t="shared" si="399"/>
        <v>0</v>
      </c>
      <c r="IK97" s="127">
        <f t="shared" si="400"/>
        <v>0</v>
      </c>
      <c r="IL97" s="127">
        <f t="shared" si="401"/>
        <v>0</v>
      </c>
      <c r="IM97" s="127">
        <f t="shared" si="402"/>
        <v>0</v>
      </c>
      <c r="IN97" s="127">
        <f t="shared" si="403"/>
        <v>0</v>
      </c>
      <c r="IO97" s="127">
        <f t="shared" si="404"/>
        <v>0</v>
      </c>
      <c r="IP97" s="127">
        <f t="shared" si="405"/>
        <v>0</v>
      </c>
      <c r="IQ97" s="127">
        <f t="shared" si="406"/>
        <v>0</v>
      </c>
      <c r="IR97" s="127">
        <f t="shared" si="407"/>
        <v>0</v>
      </c>
      <c r="IS97" s="127">
        <f t="shared" si="408"/>
        <v>0</v>
      </c>
      <c r="IT97" s="127">
        <f t="shared" si="409"/>
        <v>0</v>
      </c>
      <c r="IU97" s="127">
        <f t="shared" si="410"/>
        <v>0</v>
      </c>
      <c r="IV97" s="1">
        <f>IFERROR(IF($BX97&gt;=1,SUMIFS(ARR!K$8:K$607,ARR!$I$8:$I$607,$BZ97),0),0)</f>
        <v>0</v>
      </c>
      <c r="IW97" s="1">
        <f>IFERROR(IF($BX97&gt;=1,SUMIFS(ARR!L$8:L$607,ARR!$I$8:$I$607,$BZ97),0),0)</f>
        <v>0</v>
      </c>
      <c r="IX97" s="1">
        <f>IFERROR(IF($BX97&gt;=1,SUMIFS(ARR!M$8:M$607,ARR!$I$8:$I$607,$BZ97),0),0)</f>
        <v>0</v>
      </c>
      <c r="IY97" s="1">
        <f>IFERROR(IF($BX97&gt;=1,SUMIFS(ARR!N$8:N$607,ARR!$I$8:$I$607,$BZ97),0),0)</f>
        <v>0</v>
      </c>
      <c r="IZ97" s="1">
        <f t="shared" si="411"/>
        <v>0</v>
      </c>
    </row>
    <row r="98" spans="1:260" ht="18" customHeight="1" x14ac:dyDescent="0.25">
      <c r="A98" s="1">
        <f>IFERROR(IF(BX98&gt;=1,VLOOKUP(EMP!Y96,EMP!$B$2:$E$3,4,0),0),0)</f>
        <v>0</v>
      </c>
      <c r="B98" s="1">
        <f>IFERROR(IF(BX98&gt;=1,VLOOKUP(EMP!Z96,EMP!$D$2:$E$3,2,0),0),0)</f>
        <v>0</v>
      </c>
      <c r="C98" s="1">
        <f>IFERROR(IF(BX98&gt;=1,VLOOKUP(EMP!AC96,EMP!$B$6:$C$17,2,0),0),0)</f>
        <v>0</v>
      </c>
      <c r="D98" s="1">
        <f>IFERROR(IF(BX98&gt;=1,VLOOKUP(EMP!AA96,EMP!$E$6:$M$29,9,0),0),0)</f>
        <v>0</v>
      </c>
      <c r="E98" s="1">
        <f>IFERROR(IF(BX98&gt;=1,(IF(EMP!AE96&gt;=1,VLOOKUP(EMP!AF96,EMP!$B$6:$C$17,2,0),0)),0),0)</f>
        <v>0</v>
      </c>
      <c r="F98" s="1">
        <f>IFERROR(IF(BX98&gt;=1,(IF(EMP!AG96=EMP!$F$3,(IF(EMP!AH96&gt;=1,EMP!AH96,0)),0)),0),0)</f>
        <v>0</v>
      </c>
      <c r="G98" s="1">
        <f>IFERROR(IF(BX98&gt;=1,(IF(EMP!AI96=EMP!$F$3,VLOOKUP(EMP!AJ96,EMP!$B$6:$C$17,2,0),0)),0),0)</f>
        <v>0</v>
      </c>
      <c r="H98" s="1">
        <f>IFERROR(IF(BX98&gt;=1,(IF(EMP!AK96=EMP!$F$3,EMP!#REF!,0)),0),0)</f>
        <v>0</v>
      </c>
      <c r="I98" s="1">
        <f>IFERROR(IF(BX98&gt;=1,(IF(EMP!AM96="YES",1,2)),0),0)</f>
        <v>0</v>
      </c>
      <c r="J98" s="1">
        <f>IFERROR(IF(BX98&gt;=1,(IF(I98=1,31,IF(I98=2,(IF(D98&gt;=5,VLOOKUP(EMP!AL96,EMP!$H$1:$K$5,4,0),IF(D98&gt;=1,31,0))),0))),0),0)</f>
        <v>0</v>
      </c>
      <c r="K98" s="1">
        <f>EMP!AB96</f>
        <v>0</v>
      </c>
      <c r="L98" s="1">
        <f>EMP!AD96</f>
        <v>0</v>
      </c>
      <c r="M98" s="1">
        <f>EMP!AE96</f>
        <v>0</v>
      </c>
      <c r="N98" s="1">
        <f t="shared" si="244"/>
        <v>0</v>
      </c>
      <c r="O98" s="1">
        <f t="shared" si="245"/>
        <v>0</v>
      </c>
      <c r="P98" s="1">
        <f t="shared" si="246"/>
        <v>0</v>
      </c>
      <c r="Q98" s="1">
        <f t="shared" si="247"/>
        <v>0</v>
      </c>
      <c r="R98" s="1">
        <f t="shared" si="248"/>
        <v>0</v>
      </c>
      <c r="S98" s="1">
        <f t="shared" si="249"/>
        <v>0</v>
      </c>
      <c r="T98" s="1">
        <f t="shared" si="250"/>
        <v>0</v>
      </c>
      <c r="U98" s="1">
        <f t="shared" si="251"/>
        <v>0</v>
      </c>
      <c r="V98" s="1">
        <f t="shared" si="252"/>
        <v>0</v>
      </c>
      <c r="W98" s="1">
        <f t="shared" si="253"/>
        <v>0</v>
      </c>
      <c r="X98" s="1">
        <f t="shared" si="254"/>
        <v>0</v>
      </c>
      <c r="Y98" s="1">
        <f t="shared" si="255"/>
        <v>0</v>
      </c>
      <c r="Z98" s="1">
        <f t="shared" si="256"/>
        <v>0</v>
      </c>
      <c r="AA98" s="1">
        <f t="shared" si="257"/>
        <v>0</v>
      </c>
      <c r="AB98" s="1">
        <f t="shared" si="258"/>
        <v>0</v>
      </c>
      <c r="AC98" s="1">
        <f t="shared" si="259"/>
        <v>0</v>
      </c>
      <c r="AD98" s="1">
        <f t="shared" si="260"/>
        <v>0</v>
      </c>
      <c r="AE98" s="1">
        <f t="shared" si="261"/>
        <v>0</v>
      </c>
      <c r="AF98" s="1">
        <f t="shared" si="262"/>
        <v>0</v>
      </c>
      <c r="AG98" s="1">
        <f t="shared" si="263"/>
        <v>0</v>
      </c>
      <c r="AH98" s="1">
        <f t="shared" si="264"/>
        <v>0</v>
      </c>
      <c r="AI98" s="1">
        <f t="shared" si="265"/>
        <v>0</v>
      </c>
      <c r="AJ98" s="1">
        <f t="shared" si="266"/>
        <v>0</v>
      </c>
      <c r="AK98" s="1">
        <f t="shared" si="267"/>
        <v>0</v>
      </c>
      <c r="AL98" s="1">
        <f t="shared" si="268"/>
        <v>0</v>
      </c>
      <c r="AM98" s="1">
        <f t="shared" si="269"/>
        <v>0</v>
      </c>
      <c r="AN98" s="1">
        <f t="shared" si="270"/>
        <v>0</v>
      </c>
      <c r="AO98" s="1">
        <f t="shared" si="271"/>
        <v>0</v>
      </c>
      <c r="AP98" s="1">
        <f t="shared" si="272"/>
        <v>0</v>
      </c>
      <c r="AQ98" s="1">
        <f t="shared" si="273"/>
        <v>0</v>
      </c>
      <c r="AR98" s="1">
        <f t="shared" si="274"/>
        <v>0</v>
      </c>
      <c r="AS98" s="1">
        <f t="shared" si="275"/>
        <v>0</v>
      </c>
      <c r="AT98" s="1">
        <f t="shared" si="276"/>
        <v>0</v>
      </c>
      <c r="AU98" s="1">
        <f t="shared" si="277"/>
        <v>0</v>
      </c>
      <c r="AV98" s="1">
        <f t="shared" si="278"/>
        <v>0</v>
      </c>
      <c r="AW98" s="1">
        <f t="shared" si="279"/>
        <v>0</v>
      </c>
      <c r="AX98" s="1">
        <f>LARGE($O$8:P98,1)</f>
        <v>0</v>
      </c>
      <c r="AY98" s="1">
        <f>LARGE($O$8:Q98,1)</f>
        <v>0</v>
      </c>
      <c r="AZ98" s="1">
        <f>LARGE($O$8:R98,1)</f>
        <v>0</v>
      </c>
      <c r="BA98" s="1">
        <f>LARGE($O$8:S98,1)</f>
        <v>0</v>
      </c>
      <c r="BB98" s="1">
        <f>LARGE($O$8:T98,1)</f>
        <v>0</v>
      </c>
      <c r="BC98" s="1">
        <f>LARGE($O$8:U98,1)</f>
        <v>0</v>
      </c>
      <c r="BD98" s="1">
        <f>LARGE($O$8:V98,1)</f>
        <v>0</v>
      </c>
      <c r="BE98" s="1">
        <f>LARGE($O$8:W98,1)</f>
        <v>0</v>
      </c>
      <c r="BF98" s="1">
        <f>LARGE($O$8:X98,1)</f>
        <v>0</v>
      </c>
      <c r="BG98" s="1">
        <f>LARGE($O$8:Y98,1)</f>
        <v>0</v>
      </c>
      <c r="BH98" s="1">
        <f>IFERROR(IF(BX98&gt;=1,(IF(EMP!AM96="YES",1,2)),0),0)</f>
        <v>0</v>
      </c>
      <c r="BI98" s="1">
        <f>IFERROR(IF(BX98&gt;=1,(IF(BH98=1,1,IF(BH98=2,VLOOKUP(EMP!AL96,EMP!$H$2:$K$4,4,0),0))),0),0)</f>
        <v>0</v>
      </c>
      <c r="BJ98" s="1">
        <f>IFERROR(IF(BX98&gt;=1,VLOOKUP(EMP!AL96,EMP!$H$1:$K$5,2,0),0),0)</f>
        <v>0</v>
      </c>
      <c r="BK98" s="1">
        <f>IFERROR(IF(BX98&gt;=1,VLOOKUP(EMP!AL96,EMP!$H$1:$K$5,3,0),0),0)</f>
        <v>0</v>
      </c>
      <c r="BX98" s="165">
        <f>EMP!O96</f>
        <v>0</v>
      </c>
      <c r="BY98" s="166">
        <f>EMP!P96</f>
        <v>0</v>
      </c>
      <c r="BZ98" s="165">
        <f>EMP!Q96</f>
        <v>0</v>
      </c>
      <c r="CA98" s="185">
        <f t="shared" si="280"/>
        <v>0</v>
      </c>
      <c r="CB98" s="185">
        <f t="shared" si="281"/>
        <v>0</v>
      </c>
      <c r="CC98" s="185">
        <f t="shared" si="282"/>
        <v>0</v>
      </c>
      <c r="CD98" s="185">
        <f t="shared" si="283"/>
        <v>0</v>
      </c>
      <c r="CE98" s="185">
        <f t="shared" si="284"/>
        <v>0</v>
      </c>
      <c r="CF98" s="185">
        <f t="shared" si="285"/>
        <v>0</v>
      </c>
      <c r="CG98" s="185">
        <f t="shared" si="286"/>
        <v>0</v>
      </c>
      <c r="CH98" s="185">
        <f t="shared" si="287"/>
        <v>0</v>
      </c>
      <c r="CI98" s="185">
        <f t="shared" si="288"/>
        <v>0</v>
      </c>
      <c r="CJ98" s="185">
        <f t="shared" si="289"/>
        <v>0</v>
      </c>
      <c r="CK98" s="185">
        <f t="shared" si="290"/>
        <v>0</v>
      </c>
      <c r="CL98" s="185">
        <f t="shared" si="291"/>
        <v>0</v>
      </c>
      <c r="CM98" s="193"/>
      <c r="CN98" s="193"/>
      <c r="CO98" s="193"/>
      <c r="CP98" s="193"/>
      <c r="CQ98" s="193"/>
      <c r="CR98" s="193"/>
      <c r="CS98" s="193"/>
      <c r="CT98" s="193"/>
      <c r="CU98" s="193"/>
      <c r="CV98" s="193"/>
      <c r="CW98" s="193"/>
      <c r="CX98" s="193"/>
      <c r="CY98" s="112">
        <f t="shared" si="292"/>
        <v>0</v>
      </c>
      <c r="CZ98" s="112">
        <f t="shared" si="293"/>
        <v>0</v>
      </c>
      <c r="DA98" s="112">
        <f t="shared" si="294"/>
        <v>0</v>
      </c>
      <c r="DB98" s="112">
        <f t="shared" si="295"/>
        <v>0</v>
      </c>
      <c r="DC98" s="112">
        <f t="shared" si="296"/>
        <v>0</v>
      </c>
      <c r="DD98" s="112">
        <f t="shared" si="297"/>
        <v>0</v>
      </c>
      <c r="DE98" s="112">
        <f t="shared" si="298"/>
        <v>0</v>
      </c>
      <c r="DF98" s="112">
        <f t="shared" si="299"/>
        <v>0</v>
      </c>
      <c r="DG98" s="112">
        <f t="shared" si="300"/>
        <v>0</v>
      </c>
      <c r="DH98" s="112">
        <f t="shared" si="301"/>
        <v>0</v>
      </c>
      <c r="DI98" s="112">
        <f t="shared" si="302"/>
        <v>0</v>
      </c>
      <c r="DJ98" s="112">
        <f t="shared" si="303"/>
        <v>0</v>
      </c>
      <c r="DK98" s="194"/>
      <c r="DL98" s="194"/>
      <c r="DM98" s="194"/>
      <c r="DN98" s="194"/>
      <c r="DO98" s="194"/>
      <c r="DP98" s="194"/>
      <c r="DQ98" s="194"/>
      <c r="DR98" s="194"/>
      <c r="DS98" s="194"/>
      <c r="DT98" s="194"/>
      <c r="DU98" s="194"/>
      <c r="DV98" s="194"/>
      <c r="DW98" s="112">
        <f t="shared" si="304"/>
        <v>0</v>
      </c>
      <c r="DX98" s="112">
        <f t="shared" si="305"/>
        <v>0</v>
      </c>
      <c r="DY98" s="112">
        <f t="shared" si="306"/>
        <v>0</v>
      </c>
      <c r="DZ98" s="112">
        <f t="shared" si="307"/>
        <v>0</v>
      </c>
      <c r="EA98" s="112">
        <f t="shared" si="308"/>
        <v>0</v>
      </c>
      <c r="EB98" s="112">
        <f t="shared" si="309"/>
        <v>0</v>
      </c>
      <c r="EC98" s="112">
        <f t="shared" si="310"/>
        <v>0</v>
      </c>
      <c r="ED98" s="112">
        <f t="shared" si="311"/>
        <v>0</v>
      </c>
      <c r="EE98" s="112">
        <f t="shared" si="312"/>
        <v>0</v>
      </c>
      <c r="EF98" s="112">
        <f t="shared" si="313"/>
        <v>0</v>
      </c>
      <c r="EG98" s="112">
        <f t="shared" si="314"/>
        <v>0</v>
      </c>
      <c r="EH98" s="112">
        <f t="shared" si="315"/>
        <v>0</v>
      </c>
      <c r="EI98" s="195"/>
      <c r="EJ98" s="195"/>
      <c r="EK98" s="195"/>
      <c r="EL98" s="195"/>
      <c r="EM98" s="195"/>
      <c r="EN98" s="195"/>
      <c r="EO98" s="195"/>
      <c r="EP98" s="195"/>
      <c r="EQ98" s="195"/>
      <c r="ER98" s="195"/>
      <c r="ES98" s="195"/>
      <c r="ET98" s="195"/>
      <c r="EU98" s="196"/>
      <c r="EV98" s="196">
        <f t="shared" si="316"/>
        <v>0</v>
      </c>
      <c r="EW98" s="196">
        <f t="shared" si="317"/>
        <v>0</v>
      </c>
      <c r="EX98" s="196">
        <f t="shared" si="318"/>
        <v>0</v>
      </c>
      <c r="EY98" s="196">
        <f t="shared" si="319"/>
        <v>0</v>
      </c>
      <c r="EZ98" s="196">
        <f t="shared" si="320"/>
        <v>0</v>
      </c>
      <c r="FA98" s="196">
        <f t="shared" si="321"/>
        <v>0</v>
      </c>
      <c r="FB98" s="196">
        <f t="shared" si="322"/>
        <v>0</v>
      </c>
      <c r="FC98" s="196">
        <f t="shared" si="323"/>
        <v>0</v>
      </c>
      <c r="FD98" s="196">
        <f t="shared" si="324"/>
        <v>0</v>
      </c>
      <c r="FE98" s="196">
        <f t="shared" si="325"/>
        <v>0</v>
      </c>
      <c r="FF98" s="196">
        <f t="shared" si="326"/>
        <v>0</v>
      </c>
      <c r="FG98" s="197"/>
      <c r="FH98" s="197">
        <f t="shared" si="327"/>
        <v>0</v>
      </c>
      <c r="FI98" s="197">
        <f t="shared" si="328"/>
        <v>0</v>
      </c>
      <c r="FJ98" s="197">
        <f t="shared" si="329"/>
        <v>0</v>
      </c>
      <c r="FK98" s="197">
        <f t="shared" si="330"/>
        <v>0</v>
      </c>
      <c r="FL98" s="197">
        <f t="shared" si="331"/>
        <v>0</v>
      </c>
      <c r="FM98" s="197">
        <f t="shared" si="332"/>
        <v>0</v>
      </c>
      <c r="FN98" s="197">
        <f t="shared" si="333"/>
        <v>0</v>
      </c>
      <c r="FO98" s="197">
        <f t="shared" si="334"/>
        <v>0</v>
      </c>
      <c r="FP98" s="197">
        <f t="shared" si="335"/>
        <v>0</v>
      </c>
      <c r="FQ98" s="197">
        <f t="shared" si="336"/>
        <v>0</v>
      </c>
      <c r="FR98" s="197">
        <f t="shared" si="337"/>
        <v>0</v>
      </c>
      <c r="FS98" s="195"/>
      <c r="FT98" s="195"/>
      <c r="FU98" s="198"/>
      <c r="FV98" s="198"/>
      <c r="FW98" s="199"/>
      <c r="FX98" s="199"/>
      <c r="FY98" s="196"/>
      <c r="FZ98" s="196"/>
      <c r="GA98" s="127">
        <f t="shared" si="338"/>
        <v>0</v>
      </c>
      <c r="GB98" s="127">
        <f t="shared" si="339"/>
        <v>0</v>
      </c>
      <c r="GC98" s="127">
        <f t="shared" si="340"/>
        <v>0</v>
      </c>
      <c r="GD98" s="127">
        <f t="shared" si="341"/>
        <v>0</v>
      </c>
      <c r="GE98" s="127">
        <f t="shared" si="342"/>
        <v>0</v>
      </c>
      <c r="GF98" s="127">
        <f t="shared" si="343"/>
        <v>0</v>
      </c>
      <c r="GG98" s="127">
        <f t="shared" si="344"/>
        <v>0</v>
      </c>
      <c r="GH98" s="127">
        <f t="shared" si="345"/>
        <v>0</v>
      </c>
      <c r="GI98" s="127">
        <f t="shared" si="346"/>
        <v>0</v>
      </c>
      <c r="GJ98" s="127">
        <f t="shared" si="347"/>
        <v>0</v>
      </c>
      <c r="GK98" s="127">
        <f t="shared" si="348"/>
        <v>0</v>
      </c>
      <c r="GL98" s="127">
        <f t="shared" si="349"/>
        <v>0</v>
      </c>
      <c r="GM98" s="127">
        <f t="shared" si="350"/>
        <v>0</v>
      </c>
      <c r="GN98" s="127">
        <f t="shared" si="351"/>
        <v>0</v>
      </c>
      <c r="GO98" s="127">
        <f t="shared" si="352"/>
        <v>0</v>
      </c>
      <c r="GP98" s="127">
        <f t="shared" si="353"/>
        <v>0</v>
      </c>
      <c r="GQ98" s="127">
        <f t="shared" si="354"/>
        <v>0</v>
      </c>
      <c r="GR98" s="127">
        <f t="shared" si="355"/>
        <v>0</v>
      </c>
      <c r="GS98" s="127">
        <f t="shared" si="356"/>
        <v>0</v>
      </c>
      <c r="GT98" s="127">
        <f t="shared" si="357"/>
        <v>0</v>
      </c>
      <c r="GU98" s="127">
        <f t="shared" si="358"/>
        <v>0</v>
      </c>
      <c r="GV98" s="127">
        <f t="shared" si="359"/>
        <v>0</v>
      </c>
      <c r="GW98" s="127">
        <f t="shared" si="360"/>
        <v>0</v>
      </c>
      <c r="GX98" s="127">
        <f t="shared" si="361"/>
        <v>0</v>
      </c>
      <c r="GY98" s="127">
        <f t="shared" si="362"/>
        <v>0</v>
      </c>
      <c r="GZ98" s="127">
        <f t="shared" si="363"/>
        <v>0</v>
      </c>
      <c r="HA98" s="127">
        <f t="shared" si="364"/>
        <v>0</v>
      </c>
      <c r="HB98" s="127">
        <f t="shared" si="365"/>
        <v>0</v>
      </c>
      <c r="HC98" s="127">
        <f t="shared" si="366"/>
        <v>0</v>
      </c>
      <c r="HD98" s="127">
        <f t="shared" si="367"/>
        <v>0</v>
      </c>
      <c r="HE98" s="127">
        <f t="shared" si="368"/>
        <v>0</v>
      </c>
      <c r="HF98" s="127">
        <f t="shared" si="369"/>
        <v>0</v>
      </c>
      <c r="HG98" s="127">
        <f t="shared" si="370"/>
        <v>0</v>
      </c>
      <c r="HH98" s="127">
        <f t="shared" si="371"/>
        <v>0</v>
      </c>
      <c r="HI98" s="127">
        <f t="shared" si="372"/>
        <v>0</v>
      </c>
      <c r="HJ98" s="127">
        <f t="shared" si="373"/>
        <v>0</v>
      </c>
      <c r="HK98" s="127">
        <f t="shared" si="374"/>
        <v>0</v>
      </c>
      <c r="HL98" s="127">
        <f t="shared" si="375"/>
        <v>0</v>
      </c>
      <c r="HM98" s="127">
        <f t="shared" si="376"/>
        <v>0</v>
      </c>
      <c r="HN98" s="127">
        <f t="shared" si="377"/>
        <v>0</v>
      </c>
      <c r="HO98" s="127">
        <f t="shared" si="378"/>
        <v>0</v>
      </c>
      <c r="HP98" s="127">
        <f t="shared" si="379"/>
        <v>0</v>
      </c>
      <c r="HQ98" s="127">
        <f t="shared" si="380"/>
        <v>0</v>
      </c>
      <c r="HR98" s="127">
        <f t="shared" si="381"/>
        <v>0</v>
      </c>
      <c r="HS98" s="127">
        <f t="shared" si="382"/>
        <v>0</v>
      </c>
      <c r="HT98" s="127">
        <f t="shared" si="383"/>
        <v>0</v>
      </c>
      <c r="HU98" s="127">
        <f t="shared" si="384"/>
        <v>0</v>
      </c>
      <c r="HV98" s="127">
        <f t="shared" si="385"/>
        <v>0</v>
      </c>
      <c r="HW98" s="127">
        <f t="shared" si="386"/>
        <v>0</v>
      </c>
      <c r="HX98" s="127">
        <f t="shared" si="387"/>
        <v>0</v>
      </c>
      <c r="HY98" s="127">
        <f t="shared" si="388"/>
        <v>0</v>
      </c>
      <c r="HZ98" s="127">
        <f t="shared" si="389"/>
        <v>0</v>
      </c>
      <c r="IA98" s="127">
        <f t="shared" si="390"/>
        <v>0</v>
      </c>
      <c r="IB98" s="127">
        <f t="shared" si="391"/>
        <v>0</v>
      </c>
      <c r="IC98" s="127">
        <f t="shared" si="392"/>
        <v>0</v>
      </c>
      <c r="ID98" s="127">
        <f t="shared" si="393"/>
        <v>0</v>
      </c>
      <c r="IE98" s="127">
        <f t="shared" si="394"/>
        <v>0</v>
      </c>
      <c r="IF98" s="127">
        <f t="shared" si="395"/>
        <v>0</v>
      </c>
      <c r="IG98" s="127">
        <f t="shared" si="396"/>
        <v>0</v>
      </c>
      <c r="IH98" s="127">
        <f t="shared" si="397"/>
        <v>0</v>
      </c>
      <c r="II98" s="127">
        <f t="shared" si="398"/>
        <v>0</v>
      </c>
      <c r="IJ98" s="127">
        <f t="shared" si="399"/>
        <v>0</v>
      </c>
      <c r="IK98" s="127">
        <f t="shared" si="400"/>
        <v>0</v>
      </c>
      <c r="IL98" s="127">
        <f t="shared" si="401"/>
        <v>0</v>
      </c>
      <c r="IM98" s="127">
        <f t="shared" si="402"/>
        <v>0</v>
      </c>
      <c r="IN98" s="127">
        <f t="shared" si="403"/>
        <v>0</v>
      </c>
      <c r="IO98" s="127">
        <f t="shared" si="404"/>
        <v>0</v>
      </c>
      <c r="IP98" s="127">
        <f t="shared" si="405"/>
        <v>0</v>
      </c>
      <c r="IQ98" s="127">
        <f t="shared" si="406"/>
        <v>0</v>
      </c>
      <c r="IR98" s="127">
        <f t="shared" si="407"/>
        <v>0</v>
      </c>
      <c r="IS98" s="127">
        <f t="shared" si="408"/>
        <v>0</v>
      </c>
      <c r="IT98" s="127">
        <f t="shared" si="409"/>
        <v>0</v>
      </c>
      <c r="IU98" s="127">
        <f t="shared" si="410"/>
        <v>0</v>
      </c>
      <c r="IV98" s="1">
        <f>IFERROR(IF($BX98&gt;=1,SUMIFS(ARR!K$8:K$607,ARR!$I$8:$I$607,$BZ98),0),0)</f>
        <v>0</v>
      </c>
      <c r="IW98" s="1">
        <f>IFERROR(IF($BX98&gt;=1,SUMIFS(ARR!L$8:L$607,ARR!$I$8:$I$607,$BZ98),0),0)</f>
        <v>0</v>
      </c>
      <c r="IX98" s="1">
        <f>IFERROR(IF($BX98&gt;=1,SUMIFS(ARR!M$8:M$607,ARR!$I$8:$I$607,$BZ98),0),0)</f>
        <v>0</v>
      </c>
      <c r="IY98" s="1">
        <f>IFERROR(IF($BX98&gt;=1,SUMIFS(ARR!N$8:N$607,ARR!$I$8:$I$607,$BZ98),0),0)</f>
        <v>0</v>
      </c>
      <c r="IZ98" s="1">
        <f t="shared" si="411"/>
        <v>0</v>
      </c>
    </row>
    <row r="99" spans="1:260" ht="18" customHeight="1" x14ac:dyDescent="0.25">
      <c r="A99" s="1">
        <f>IFERROR(IF(BX99&gt;=1,VLOOKUP(EMP!Y97,EMP!$B$2:$E$3,4,0),0),0)</f>
        <v>0</v>
      </c>
      <c r="B99" s="1">
        <f>IFERROR(IF(BX99&gt;=1,VLOOKUP(EMP!Z97,EMP!$D$2:$E$3,2,0),0),0)</f>
        <v>0</v>
      </c>
      <c r="C99" s="1">
        <f>IFERROR(IF(BX99&gt;=1,VLOOKUP(EMP!AC97,EMP!$B$6:$C$17,2,0),0),0)</f>
        <v>0</v>
      </c>
      <c r="D99" s="1">
        <f>IFERROR(IF(BX99&gt;=1,VLOOKUP(EMP!AA97,EMP!$E$6:$M$29,9,0),0),0)</f>
        <v>0</v>
      </c>
      <c r="E99" s="1">
        <f>IFERROR(IF(BX99&gt;=1,(IF(EMP!AE97&gt;=1,VLOOKUP(EMP!AF97,EMP!$B$6:$C$17,2,0),0)),0),0)</f>
        <v>0</v>
      </c>
      <c r="F99" s="1">
        <f>IFERROR(IF(BX99&gt;=1,(IF(EMP!AG97=EMP!$F$3,(IF(EMP!AH97&gt;=1,EMP!AH97,0)),0)),0),0)</f>
        <v>0</v>
      </c>
      <c r="G99" s="1">
        <f>IFERROR(IF(BX99&gt;=1,(IF(EMP!AI97=EMP!$F$3,VLOOKUP(EMP!AJ97,EMP!$B$6:$C$17,2,0),0)),0),0)</f>
        <v>0</v>
      </c>
      <c r="H99" s="1">
        <f>IFERROR(IF(BX99&gt;=1,(IF(EMP!AK97=EMP!$F$3,EMP!#REF!,0)),0),0)</f>
        <v>0</v>
      </c>
      <c r="I99" s="1">
        <f>IFERROR(IF(BX99&gt;=1,(IF(EMP!AM97="YES",1,2)),0),0)</f>
        <v>0</v>
      </c>
      <c r="J99" s="1">
        <f>IFERROR(IF(BX99&gt;=1,(IF(I99=1,31,IF(I99=2,(IF(D99&gt;=5,VLOOKUP(EMP!AL97,EMP!$H$1:$K$5,4,0),IF(D99&gt;=1,31,0))),0))),0),0)</f>
        <v>0</v>
      </c>
      <c r="K99" s="1">
        <f>EMP!AB97</f>
        <v>0</v>
      </c>
      <c r="L99" s="1">
        <f>EMP!AD97</f>
        <v>0</v>
      </c>
      <c r="M99" s="1">
        <f>EMP!AE97</f>
        <v>0</v>
      </c>
      <c r="N99" s="1">
        <f t="shared" si="244"/>
        <v>0</v>
      </c>
      <c r="O99" s="1">
        <f t="shared" si="245"/>
        <v>0</v>
      </c>
      <c r="P99" s="1">
        <f t="shared" si="246"/>
        <v>0</v>
      </c>
      <c r="Q99" s="1">
        <f t="shared" si="247"/>
        <v>0</v>
      </c>
      <c r="R99" s="1">
        <f t="shared" si="248"/>
        <v>0</v>
      </c>
      <c r="S99" s="1">
        <f t="shared" si="249"/>
        <v>0</v>
      </c>
      <c r="T99" s="1">
        <f t="shared" si="250"/>
        <v>0</v>
      </c>
      <c r="U99" s="1">
        <f t="shared" si="251"/>
        <v>0</v>
      </c>
      <c r="V99" s="1">
        <f t="shared" si="252"/>
        <v>0</v>
      </c>
      <c r="W99" s="1">
        <f t="shared" si="253"/>
        <v>0</v>
      </c>
      <c r="X99" s="1">
        <f t="shared" si="254"/>
        <v>0</v>
      </c>
      <c r="Y99" s="1">
        <f t="shared" si="255"/>
        <v>0</v>
      </c>
      <c r="Z99" s="1">
        <f t="shared" si="256"/>
        <v>0</v>
      </c>
      <c r="AA99" s="1">
        <f t="shared" si="257"/>
        <v>0</v>
      </c>
      <c r="AB99" s="1">
        <f t="shared" si="258"/>
        <v>0</v>
      </c>
      <c r="AC99" s="1">
        <f t="shared" si="259"/>
        <v>0</v>
      </c>
      <c r="AD99" s="1">
        <f t="shared" si="260"/>
        <v>0</v>
      </c>
      <c r="AE99" s="1">
        <f t="shared" si="261"/>
        <v>0</v>
      </c>
      <c r="AF99" s="1">
        <f t="shared" si="262"/>
        <v>0</v>
      </c>
      <c r="AG99" s="1">
        <f t="shared" si="263"/>
        <v>0</v>
      </c>
      <c r="AH99" s="1">
        <f t="shared" si="264"/>
        <v>0</v>
      </c>
      <c r="AI99" s="1">
        <f t="shared" si="265"/>
        <v>0</v>
      </c>
      <c r="AJ99" s="1">
        <f t="shared" si="266"/>
        <v>0</v>
      </c>
      <c r="AK99" s="1">
        <f t="shared" si="267"/>
        <v>0</v>
      </c>
      <c r="AL99" s="1">
        <f t="shared" si="268"/>
        <v>0</v>
      </c>
      <c r="AM99" s="1">
        <f t="shared" si="269"/>
        <v>0</v>
      </c>
      <c r="AN99" s="1">
        <f t="shared" si="270"/>
        <v>0</v>
      </c>
      <c r="AO99" s="1">
        <f t="shared" si="271"/>
        <v>0</v>
      </c>
      <c r="AP99" s="1">
        <f t="shared" si="272"/>
        <v>0</v>
      </c>
      <c r="AQ99" s="1">
        <f t="shared" si="273"/>
        <v>0</v>
      </c>
      <c r="AR99" s="1">
        <f t="shared" si="274"/>
        <v>0</v>
      </c>
      <c r="AS99" s="1">
        <f t="shared" si="275"/>
        <v>0</v>
      </c>
      <c r="AT99" s="1">
        <f t="shared" si="276"/>
        <v>0</v>
      </c>
      <c r="AU99" s="1">
        <f t="shared" si="277"/>
        <v>0</v>
      </c>
      <c r="AV99" s="1">
        <f t="shared" si="278"/>
        <v>0</v>
      </c>
      <c r="AW99" s="1">
        <f t="shared" si="279"/>
        <v>0</v>
      </c>
      <c r="AX99" s="1">
        <f>LARGE($O$8:P99,1)</f>
        <v>0</v>
      </c>
      <c r="AY99" s="1">
        <f>LARGE($O$8:Q99,1)</f>
        <v>0</v>
      </c>
      <c r="AZ99" s="1">
        <f>LARGE($O$8:R99,1)</f>
        <v>0</v>
      </c>
      <c r="BA99" s="1">
        <f>LARGE($O$8:S99,1)</f>
        <v>0</v>
      </c>
      <c r="BB99" s="1">
        <f>LARGE($O$8:T99,1)</f>
        <v>0</v>
      </c>
      <c r="BC99" s="1">
        <f>LARGE($O$8:U99,1)</f>
        <v>0</v>
      </c>
      <c r="BD99" s="1">
        <f>LARGE($O$8:V99,1)</f>
        <v>0</v>
      </c>
      <c r="BE99" s="1">
        <f>LARGE($O$8:W99,1)</f>
        <v>0</v>
      </c>
      <c r="BF99" s="1">
        <f>LARGE($O$8:X99,1)</f>
        <v>0</v>
      </c>
      <c r="BG99" s="1">
        <f>LARGE($O$8:Y99,1)</f>
        <v>0</v>
      </c>
      <c r="BH99" s="1">
        <f>IFERROR(IF(BX99&gt;=1,(IF(EMP!AM97="YES",1,2)),0),0)</f>
        <v>0</v>
      </c>
      <c r="BI99" s="1">
        <f>IFERROR(IF(BX99&gt;=1,(IF(BH99=1,1,IF(BH99=2,VLOOKUP(EMP!AL97,EMP!$H$2:$K$4,4,0),0))),0),0)</f>
        <v>0</v>
      </c>
      <c r="BJ99" s="1">
        <f>IFERROR(IF(BX99&gt;=1,VLOOKUP(EMP!AL97,EMP!$H$1:$K$5,2,0),0),0)</f>
        <v>0</v>
      </c>
      <c r="BK99" s="1">
        <f>IFERROR(IF(BX99&gt;=1,VLOOKUP(EMP!AL97,EMP!$H$1:$K$5,3,0),0),0)</f>
        <v>0</v>
      </c>
      <c r="BX99" s="165">
        <f>EMP!O97</f>
        <v>0</v>
      </c>
      <c r="BY99" s="166">
        <f>EMP!P97</f>
        <v>0</v>
      </c>
      <c r="BZ99" s="165">
        <f>EMP!Q97</f>
        <v>0</v>
      </c>
      <c r="CA99" s="185">
        <f t="shared" si="280"/>
        <v>0</v>
      </c>
      <c r="CB99" s="185">
        <f t="shared" si="281"/>
        <v>0</v>
      </c>
      <c r="CC99" s="185">
        <f t="shared" si="282"/>
        <v>0</v>
      </c>
      <c r="CD99" s="185">
        <f t="shared" si="283"/>
        <v>0</v>
      </c>
      <c r="CE99" s="185">
        <f t="shared" si="284"/>
        <v>0</v>
      </c>
      <c r="CF99" s="185">
        <f t="shared" si="285"/>
        <v>0</v>
      </c>
      <c r="CG99" s="185">
        <f t="shared" si="286"/>
        <v>0</v>
      </c>
      <c r="CH99" s="185">
        <f t="shared" si="287"/>
        <v>0</v>
      </c>
      <c r="CI99" s="185">
        <f t="shared" si="288"/>
        <v>0</v>
      </c>
      <c r="CJ99" s="185">
        <f t="shared" si="289"/>
        <v>0</v>
      </c>
      <c r="CK99" s="185">
        <f t="shared" si="290"/>
        <v>0</v>
      </c>
      <c r="CL99" s="185">
        <f t="shared" si="291"/>
        <v>0</v>
      </c>
      <c r="CM99" s="193"/>
      <c r="CN99" s="193"/>
      <c r="CO99" s="193"/>
      <c r="CP99" s="193"/>
      <c r="CQ99" s="193"/>
      <c r="CR99" s="193"/>
      <c r="CS99" s="193"/>
      <c r="CT99" s="193"/>
      <c r="CU99" s="193"/>
      <c r="CV99" s="193"/>
      <c r="CW99" s="193"/>
      <c r="CX99" s="193"/>
      <c r="CY99" s="112">
        <f t="shared" si="292"/>
        <v>0</v>
      </c>
      <c r="CZ99" s="112">
        <f t="shared" si="293"/>
        <v>0</v>
      </c>
      <c r="DA99" s="112">
        <f t="shared" si="294"/>
        <v>0</v>
      </c>
      <c r="DB99" s="112">
        <f t="shared" si="295"/>
        <v>0</v>
      </c>
      <c r="DC99" s="112">
        <f t="shared" si="296"/>
        <v>0</v>
      </c>
      <c r="DD99" s="112">
        <f t="shared" si="297"/>
        <v>0</v>
      </c>
      <c r="DE99" s="112">
        <f t="shared" si="298"/>
        <v>0</v>
      </c>
      <c r="DF99" s="112">
        <f t="shared" si="299"/>
        <v>0</v>
      </c>
      <c r="DG99" s="112">
        <f t="shared" si="300"/>
        <v>0</v>
      </c>
      <c r="DH99" s="112">
        <f t="shared" si="301"/>
        <v>0</v>
      </c>
      <c r="DI99" s="112">
        <f t="shared" si="302"/>
        <v>0</v>
      </c>
      <c r="DJ99" s="112">
        <f t="shared" si="303"/>
        <v>0</v>
      </c>
      <c r="DK99" s="194"/>
      <c r="DL99" s="194"/>
      <c r="DM99" s="194"/>
      <c r="DN99" s="194"/>
      <c r="DO99" s="194"/>
      <c r="DP99" s="194"/>
      <c r="DQ99" s="194"/>
      <c r="DR99" s="194"/>
      <c r="DS99" s="194"/>
      <c r="DT99" s="194"/>
      <c r="DU99" s="194"/>
      <c r="DV99" s="194"/>
      <c r="DW99" s="112">
        <f t="shared" si="304"/>
        <v>0</v>
      </c>
      <c r="DX99" s="112">
        <f t="shared" si="305"/>
        <v>0</v>
      </c>
      <c r="DY99" s="112">
        <f t="shared" si="306"/>
        <v>0</v>
      </c>
      <c r="DZ99" s="112">
        <f t="shared" si="307"/>
        <v>0</v>
      </c>
      <c r="EA99" s="112">
        <f t="shared" si="308"/>
        <v>0</v>
      </c>
      <c r="EB99" s="112">
        <f t="shared" si="309"/>
        <v>0</v>
      </c>
      <c r="EC99" s="112">
        <f t="shared" si="310"/>
        <v>0</v>
      </c>
      <c r="ED99" s="112">
        <f t="shared" si="311"/>
        <v>0</v>
      </c>
      <c r="EE99" s="112">
        <f t="shared" si="312"/>
        <v>0</v>
      </c>
      <c r="EF99" s="112">
        <f t="shared" si="313"/>
        <v>0</v>
      </c>
      <c r="EG99" s="112">
        <f t="shared" si="314"/>
        <v>0</v>
      </c>
      <c r="EH99" s="112">
        <f t="shared" si="315"/>
        <v>0</v>
      </c>
      <c r="EI99" s="195"/>
      <c r="EJ99" s="195"/>
      <c r="EK99" s="195"/>
      <c r="EL99" s="195"/>
      <c r="EM99" s="195"/>
      <c r="EN99" s="195"/>
      <c r="EO99" s="195"/>
      <c r="EP99" s="195"/>
      <c r="EQ99" s="195"/>
      <c r="ER99" s="195"/>
      <c r="ES99" s="195"/>
      <c r="ET99" s="195"/>
      <c r="EU99" s="196"/>
      <c r="EV99" s="196">
        <f t="shared" si="316"/>
        <v>0</v>
      </c>
      <c r="EW99" s="196">
        <f t="shared" si="317"/>
        <v>0</v>
      </c>
      <c r="EX99" s="196">
        <f t="shared" si="318"/>
        <v>0</v>
      </c>
      <c r="EY99" s="196">
        <f t="shared" si="319"/>
        <v>0</v>
      </c>
      <c r="EZ99" s="196">
        <f t="shared" si="320"/>
        <v>0</v>
      </c>
      <c r="FA99" s="196">
        <f t="shared" si="321"/>
        <v>0</v>
      </c>
      <c r="FB99" s="196">
        <f t="shared" si="322"/>
        <v>0</v>
      </c>
      <c r="FC99" s="196">
        <f t="shared" si="323"/>
        <v>0</v>
      </c>
      <c r="FD99" s="196">
        <f t="shared" si="324"/>
        <v>0</v>
      </c>
      <c r="FE99" s="196">
        <f t="shared" si="325"/>
        <v>0</v>
      </c>
      <c r="FF99" s="196">
        <f t="shared" si="326"/>
        <v>0</v>
      </c>
      <c r="FG99" s="197"/>
      <c r="FH99" s="197">
        <f t="shared" si="327"/>
        <v>0</v>
      </c>
      <c r="FI99" s="197">
        <f t="shared" si="328"/>
        <v>0</v>
      </c>
      <c r="FJ99" s="197">
        <f t="shared" si="329"/>
        <v>0</v>
      </c>
      <c r="FK99" s="197">
        <f t="shared" si="330"/>
        <v>0</v>
      </c>
      <c r="FL99" s="197">
        <f t="shared" si="331"/>
        <v>0</v>
      </c>
      <c r="FM99" s="197">
        <f t="shared" si="332"/>
        <v>0</v>
      </c>
      <c r="FN99" s="197">
        <f t="shared" si="333"/>
        <v>0</v>
      </c>
      <c r="FO99" s="197">
        <f t="shared" si="334"/>
        <v>0</v>
      </c>
      <c r="FP99" s="197">
        <f t="shared" si="335"/>
        <v>0</v>
      </c>
      <c r="FQ99" s="197">
        <f t="shared" si="336"/>
        <v>0</v>
      </c>
      <c r="FR99" s="197">
        <f t="shared" si="337"/>
        <v>0</v>
      </c>
      <c r="FS99" s="195"/>
      <c r="FT99" s="195"/>
      <c r="FU99" s="198"/>
      <c r="FV99" s="198"/>
      <c r="FW99" s="199"/>
      <c r="FX99" s="199"/>
      <c r="FY99" s="196"/>
      <c r="FZ99" s="196"/>
      <c r="GA99" s="127">
        <f t="shared" si="338"/>
        <v>0</v>
      </c>
      <c r="GB99" s="127">
        <f t="shared" si="339"/>
        <v>0</v>
      </c>
      <c r="GC99" s="127">
        <f t="shared" si="340"/>
        <v>0</v>
      </c>
      <c r="GD99" s="127">
        <f t="shared" si="341"/>
        <v>0</v>
      </c>
      <c r="GE99" s="127">
        <f t="shared" si="342"/>
        <v>0</v>
      </c>
      <c r="GF99" s="127">
        <f t="shared" si="343"/>
        <v>0</v>
      </c>
      <c r="GG99" s="127">
        <f t="shared" si="344"/>
        <v>0</v>
      </c>
      <c r="GH99" s="127">
        <f t="shared" si="345"/>
        <v>0</v>
      </c>
      <c r="GI99" s="127">
        <f t="shared" si="346"/>
        <v>0</v>
      </c>
      <c r="GJ99" s="127">
        <f t="shared" si="347"/>
        <v>0</v>
      </c>
      <c r="GK99" s="127">
        <f t="shared" si="348"/>
        <v>0</v>
      </c>
      <c r="GL99" s="127">
        <f t="shared" si="349"/>
        <v>0</v>
      </c>
      <c r="GM99" s="127">
        <f t="shared" si="350"/>
        <v>0</v>
      </c>
      <c r="GN99" s="127">
        <f t="shared" si="351"/>
        <v>0</v>
      </c>
      <c r="GO99" s="127">
        <f t="shared" si="352"/>
        <v>0</v>
      </c>
      <c r="GP99" s="127">
        <f t="shared" si="353"/>
        <v>0</v>
      </c>
      <c r="GQ99" s="127">
        <f t="shared" si="354"/>
        <v>0</v>
      </c>
      <c r="GR99" s="127">
        <f t="shared" si="355"/>
        <v>0</v>
      </c>
      <c r="GS99" s="127">
        <f t="shared" si="356"/>
        <v>0</v>
      </c>
      <c r="GT99" s="127">
        <f t="shared" si="357"/>
        <v>0</v>
      </c>
      <c r="GU99" s="127">
        <f t="shared" si="358"/>
        <v>0</v>
      </c>
      <c r="GV99" s="127">
        <f t="shared" si="359"/>
        <v>0</v>
      </c>
      <c r="GW99" s="127">
        <f t="shared" si="360"/>
        <v>0</v>
      </c>
      <c r="GX99" s="127">
        <f t="shared" si="361"/>
        <v>0</v>
      </c>
      <c r="GY99" s="127">
        <f t="shared" si="362"/>
        <v>0</v>
      </c>
      <c r="GZ99" s="127">
        <f t="shared" si="363"/>
        <v>0</v>
      </c>
      <c r="HA99" s="127">
        <f t="shared" si="364"/>
        <v>0</v>
      </c>
      <c r="HB99" s="127">
        <f t="shared" si="365"/>
        <v>0</v>
      </c>
      <c r="HC99" s="127">
        <f t="shared" si="366"/>
        <v>0</v>
      </c>
      <c r="HD99" s="127">
        <f t="shared" si="367"/>
        <v>0</v>
      </c>
      <c r="HE99" s="127">
        <f t="shared" si="368"/>
        <v>0</v>
      </c>
      <c r="HF99" s="127">
        <f t="shared" si="369"/>
        <v>0</v>
      </c>
      <c r="HG99" s="127">
        <f t="shared" si="370"/>
        <v>0</v>
      </c>
      <c r="HH99" s="127">
        <f t="shared" si="371"/>
        <v>0</v>
      </c>
      <c r="HI99" s="127">
        <f t="shared" si="372"/>
        <v>0</v>
      </c>
      <c r="HJ99" s="127">
        <f t="shared" si="373"/>
        <v>0</v>
      </c>
      <c r="HK99" s="127">
        <f t="shared" si="374"/>
        <v>0</v>
      </c>
      <c r="HL99" s="127">
        <f t="shared" si="375"/>
        <v>0</v>
      </c>
      <c r="HM99" s="127">
        <f t="shared" si="376"/>
        <v>0</v>
      </c>
      <c r="HN99" s="127">
        <f t="shared" si="377"/>
        <v>0</v>
      </c>
      <c r="HO99" s="127">
        <f t="shared" si="378"/>
        <v>0</v>
      </c>
      <c r="HP99" s="127">
        <f t="shared" si="379"/>
        <v>0</v>
      </c>
      <c r="HQ99" s="127">
        <f t="shared" si="380"/>
        <v>0</v>
      </c>
      <c r="HR99" s="127">
        <f t="shared" si="381"/>
        <v>0</v>
      </c>
      <c r="HS99" s="127">
        <f t="shared" si="382"/>
        <v>0</v>
      </c>
      <c r="HT99" s="127">
        <f t="shared" si="383"/>
        <v>0</v>
      </c>
      <c r="HU99" s="127">
        <f t="shared" si="384"/>
        <v>0</v>
      </c>
      <c r="HV99" s="127">
        <f t="shared" si="385"/>
        <v>0</v>
      </c>
      <c r="HW99" s="127">
        <f t="shared" si="386"/>
        <v>0</v>
      </c>
      <c r="HX99" s="127">
        <f t="shared" si="387"/>
        <v>0</v>
      </c>
      <c r="HY99" s="127">
        <f t="shared" si="388"/>
        <v>0</v>
      </c>
      <c r="HZ99" s="127">
        <f t="shared" si="389"/>
        <v>0</v>
      </c>
      <c r="IA99" s="127">
        <f t="shared" si="390"/>
        <v>0</v>
      </c>
      <c r="IB99" s="127">
        <f t="shared" si="391"/>
        <v>0</v>
      </c>
      <c r="IC99" s="127">
        <f t="shared" si="392"/>
        <v>0</v>
      </c>
      <c r="ID99" s="127">
        <f t="shared" si="393"/>
        <v>0</v>
      </c>
      <c r="IE99" s="127">
        <f t="shared" si="394"/>
        <v>0</v>
      </c>
      <c r="IF99" s="127">
        <f t="shared" si="395"/>
        <v>0</v>
      </c>
      <c r="IG99" s="127">
        <f t="shared" si="396"/>
        <v>0</v>
      </c>
      <c r="IH99" s="127">
        <f t="shared" si="397"/>
        <v>0</v>
      </c>
      <c r="II99" s="127">
        <f t="shared" si="398"/>
        <v>0</v>
      </c>
      <c r="IJ99" s="127">
        <f t="shared" si="399"/>
        <v>0</v>
      </c>
      <c r="IK99" s="127">
        <f t="shared" si="400"/>
        <v>0</v>
      </c>
      <c r="IL99" s="127">
        <f t="shared" si="401"/>
        <v>0</v>
      </c>
      <c r="IM99" s="127">
        <f t="shared" si="402"/>
        <v>0</v>
      </c>
      <c r="IN99" s="127">
        <f t="shared" si="403"/>
        <v>0</v>
      </c>
      <c r="IO99" s="127">
        <f t="shared" si="404"/>
        <v>0</v>
      </c>
      <c r="IP99" s="127">
        <f t="shared" si="405"/>
        <v>0</v>
      </c>
      <c r="IQ99" s="127">
        <f t="shared" si="406"/>
        <v>0</v>
      </c>
      <c r="IR99" s="127">
        <f t="shared" si="407"/>
        <v>0</v>
      </c>
      <c r="IS99" s="127">
        <f t="shared" si="408"/>
        <v>0</v>
      </c>
      <c r="IT99" s="127">
        <f t="shared" si="409"/>
        <v>0</v>
      </c>
      <c r="IU99" s="127">
        <f t="shared" si="410"/>
        <v>0</v>
      </c>
      <c r="IV99" s="1">
        <f>IFERROR(IF($BX99&gt;=1,SUMIFS(ARR!K$8:K$607,ARR!$I$8:$I$607,$BZ99),0),0)</f>
        <v>0</v>
      </c>
      <c r="IW99" s="1">
        <f>IFERROR(IF($BX99&gt;=1,SUMIFS(ARR!L$8:L$607,ARR!$I$8:$I$607,$BZ99),0),0)</f>
        <v>0</v>
      </c>
      <c r="IX99" s="1">
        <f>IFERROR(IF($BX99&gt;=1,SUMIFS(ARR!M$8:M$607,ARR!$I$8:$I$607,$BZ99),0),0)</f>
        <v>0</v>
      </c>
      <c r="IY99" s="1">
        <f>IFERROR(IF($BX99&gt;=1,SUMIFS(ARR!N$8:N$607,ARR!$I$8:$I$607,$BZ99),0),0)</f>
        <v>0</v>
      </c>
      <c r="IZ99" s="1">
        <f t="shared" si="411"/>
        <v>0</v>
      </c>
    </row>
    <row r="100" spans="1:260" ht="18" customHeight="1" x14ac:dyDescent="0.25">
      <c r="A100" s="1">
        <f>IFERROR(IF(BX100&gt;=1,VLOOKUP(EMP!Y98,EMP!$B$2:$E$3,4,0),0),0)</f>
        <v>0</v>
      </c>
      <c r="B100" s="1">
        <f>IFERROR(IF(BX100&gt;=1,VLOOKUP(EMP!Z98,EMP!$D$2:$E$3,2,0),0),0)</f>
        <v>0</v>
      </c>
      <c r="C100" s="1">
        <f>IFERROR(IF(BX100&gt;=1,VLOOKUP(EMP!AC98,EMP!$B$6:$C$17,2,0),0),0)</f>
        <v>0</v>
      </c>
      <c r="D100" s="1">
        <f>IFERROR(IF(BX100&gt;=1,VLOOKUP(EMP!AA98,EMP!$E$6:$M$29,9,0),0),0)</f>
        <v>0</v>
      </c>
      <c r="E100" s="1">
        <f>IFERROR(IF(BX100&gt;=1,(IF(EMP!AE98&gt;=1,VLOOKUP(EMP!AF98,EMP!$B$6:$C$17,2,0),0)),0),0)</f>
        <v>0</v>
      </c>
      <c r="F100" s="1">
        <f>IFERROR(IF(BX100&gt;=1,(IF(EMP!AG98=EMP!$F$3,(IF(EMP!AH98&gt;=1,EMP!AH98,0)),0)),0),0)</f>
        <v>0</v>
      </c>
      <c r="G100" s="1">
        <f>IFERROR(IF(BX100&gt;=1,(IF(EMP!AI98=EMP!$F$3,VLOOKUP(EMP!AJ98,EMP!$B$6:$C$17,2,0),0)),0),0)</f>
        <v>0</v>
      </c>
      <c r="H100" s="1">
        <f>IFERROR(IF(BX100&gt;=1,(IF(EMP!AK98=EMP!$F$3,EMP!#REF!,0)),0),0)</f>
        <v>0</v>
      </c>
      <c r="I100" s="1">
        <f>IFERROR(IF(BX100&gt;=1,(IF(EMP!AM98="YES",1,2)),0),0)</f>
        <v>0</v>
      </c>
      <c r="J100" s="1">
        <f>IFERROR(IF(BX100&gt;=1,(IF(I100=1,31,IF(I100=2,(IF(D100&gt;=5,VLOOKUP(EMP!AL98,EMP!$H$1:$K$5,4,0),IF(D100&gt;=1,31,0))),0))),0),0)</f>
        <v>0</v>
      </c>
      <c r="K100" s="1">
        <f>EMP!AB98</f>
        <v>0</v>
      </c>
      <c r="L100" s="1">
        <f>EMP!AD98</f>
        <v>0</v>
      </c>
      <c r="M100" s="1">
        <f>EMP!AE98</f>
        <v>0</v>
      </c>
      <c r="N100" s="1">
        <f t="shared" si="244"/>
        <v>0</v>
      </c>
      <c r="O100" s="1">
        <f t="shared" si="245"/>
        <v>0</v>
      </c>
      <c r="P100" s="1">
        <f t="shared" si="246"/>
        <v>0</v>
      </c>
      <c r="Q100" s="1">
        <f t="shared" si="247"/>
        <v>0</v>
      </c>
      <c r="R100" s="1">
        <f t="shared" si="248"/>
        <v>0</v>
      </c>
      <c r="S100" s="1">
        <f t="shared" si="249"/>
        <v>0</v>
      </c>
      <c r="T100" s="1">
        <f t="shared" si="250"/>
        <v>0</v>
      </c>
      <c r="U100" s="1">
        <f t="shared" si="251"/>
        <v>0</v>
      </c>
      <c r="V100" s="1">
        <f t="shared" si="252"/>
        <v>0</v>
      </c>
      <c r="W100" s="1">
        <f t="shared" si="253"/>
        <v>0</v>
      </c>
      <c r="X100" s="1">
        <f t="shared" si="254"/>
        <v>0</v>
      </c>
      <c r="Y100" s="1">
        <f t="shared" si="255"/>
        <v>0</v>
      </c>
      <c r="Z100" s="1">
        <f t="shared" si="256"/>
        <v>0</v>
      </c>
      <c r="AA100" s="1">
        <f t="shared" si="257"/>
        <v>0</v>
      </c>
      <c r="AB100" s="1">
        <f t="shared" si="258"/>
        <v>0</v>
      </c>
      <c r="AC100" s="1">
        <f t="shared" si="259"/>
        <v>0</v>
      </c>
      <c r="AD100" s="1">
        <f t="shared" si="260"/>
        <v>0</v>
      </c>
      <c r="AE100" s="1">
        <f t="shared" si="261"/>
        <v>0</v>
      </c>
      <c r="AF100" s="1">
        <f t="shared" si="262"/>
        <v>0</v>
      </c>
      <c r="AG100" s="1">
        <f t="shared" si="263"/>
        <v>0</v>
      </c>
      <c r="AH100" s="1">
        <f t="shared" si="264"/>
        <v>0</v>
      </c>
      <c r="AI100" s="1">
        <f t="shared" si="265"/>
        <v>0</v>
      </c>
      <c r="AJ100" s="1">
        <f t="shared" si="266"/>
        <v>0</v>
      </c>
      <c r="AK100" s="1">
        <f t="shared" si="267"/>
        <v>0</v>
      </c>
      <c r="AL100" s="1">
        <f t="shared" si="268"/>
        <v>0</v>
      </c>
      <c r="AM100" s="1">
        <f t="shared" si="269"/>
        <v>0</v>
      </c>
      <c r="AN100" s="1">
        <f t="shared" si="270"/>
        <v>0</v>
      </c>
      <c r="AO100" s="1">
        <f t="shared" si="271"/>
        <v>0</v>
      </c>
      <c r="AP100" s="1">
        <f t="shared" si="272"/>
        <v>0</v>
      </c>
      <c r="AQ100" s="1">
        <f t="shared" si="273"/>
        <v>0</v>
      </c>
      <c r="AR100" s="1">
        <f t="shared" si="274"/>
        <v>0</v>
      </c>
      <c r="AS100" s="1">
        <f t="shared" si="275"/>
        <v>0</v>
      </c>
      <c r="AT100" s="1">
        <f t="shared" si="276"/>
        <v>0</v>
      </c>
      <c r="AU100" s="1">
        <f t="shared" si="277"/>
        <v>0</v>
      </c>
      <c r="AV100" s="1">
        <f t="shared" si="278"/>
        <v>0</v>
      </c>
      <c r="AW100" s="1">
        <f t="shared" si="279"/>
        <v>0</v>
      </c>
      <c r="AX100" s="1">
        <f>LARGE($O$8:P100,1)</f>
        <v>0</v>
      </c>
      <c r="AY100" s="1">
        <f>LARGE($O$8:Q100,1)</f>
        <v>0</v>
      </c>
      <c r="AZ100" s="1">
        <f>LARGE($O$8:R100,1)</f>
        <v>0</v>
      </c>
      <c r="BA100" s="1">
        <f>LARGE($O$8:S100,1)</f>
        <v>0</v>
      </c>
      <c r="BB100" s="1">
        <f>LARGE($O$8:T100,1)</f>
        <v>0</v>
      </c>
      <c r="BC100" s="1">
        <f>LARGE($O$8:U100,1)</f>
        <v>0</v>
      </c>
      <c r="BD100" s="1">
        <f>LARGE($O$8:V100,1)</f>
        <v>0</v>
      </c>
      <c r="BE100" s="1">
        <f>LARGE($O$8:W100,1)</f>
        <v>0</v>
      </c>
      <c r="BF100" s="1">
        <f>LARGE($O$8:X100,1)</f>
        <v>0</v>
      </c>
      <c r="BG100" s="1">
        <f>LARGE($O$8:Y100,1)</f>
        <v>0</v>
      </c>
      <c r="BH100" s="1">
        <f>IFERROR(IF(BX100&gt;=1,(IF(EMP!AM98="YES",1,2)),0),0)</f>
        <v>0</v>
      </c>
      <c r="BI100" s="1">
        <f>IFERROR(IF(BX100&gt;=1,(IF(BH100=1,1,IF(BH100=2,VLOOKUP(EMP!AL98,EMP!$H$2:$K$4,4,0),0))),0),0)</f>
        <v>0</v>
      </c>
      <c r="BJ100" s="1">
        <f>IFERROR(IF(BX100&gt;=1,VLOOKUP(EMP!AL98,EMP!$H$1:$K$5,2,0),0),0)</f>
        <v>0</v>
      </c>
      <c r="BK100" s="1">
        <f>IFERROR(IF(BX100&gt;=1,VLOOKUP(EMP!AL98,EMP!$H$1:$K$5,3,0),0),0)</f>
        <v>0</v>
      </c>
      <c r="BX100" s="165">
        <f>EMP!O98</f>
        <v>0</v>
      </c>
      <c r="BY100" s="166">
        <f>EMP!P98</f>
        <v>0</v>
      </c>
      <c r="BZ100" s="165">
        <f>EMP!Q98</f>
        <v>0</v>
      </c>
      <c r="CA100" s="185">
        <f t="shared" si="280"/>
        <v>0</v>
      </c>
      <c r="CB100" s="185">
        <f t="shared" si="281"/>
        <v>0</v>
      </c>
      <c r="CC100" s="185">
        <f t="shared" si="282"/>
        <v>0</v>
      </c>
      <c r="CD100" s="185">
        <f t="shared" si="283"/>
        <v>0</v>
      </c>
      <c r="CE100" s="185">
        <f t="shared" si="284"/>
        <v>0</v>
      </c>
      <c r="CF100" s="185">
        <f t="shared" si="285"/>
        <v>0</v>
      </c>
      <c r="CG100" s="185">
        <f t="shared" si="286"/>
        <v>0</v>
      </c>
      <c r="CH100" s="185">
        <f t="shared" si="287"/>
        <v>0</v>
      </c>
      <c r="CI100" s="185">
        <f t="shared" si="288"/>
        <v>0</v>
      </c>
      <c r="CJ100" s="185">
        <f t="shared" si="289"/>
        <v>0</v>
      </c>
      <c r="CK100" s="185">
        <f t="shared" si="290"/>
        <v>0</v>
      </c>
      <c r="CL100" s="185">
        <f t="shared" si="291"/>
        <v>0</v>
      </c>
      <c r="CM100" s="193"/>
      <c r="CN100" s="193"/>
      <c r="CO100" s="193"/>
      <c r="CP100" s="193"/>
      <c r="CQ100" s="193"/>
      <c r="CR100" s="193"/>
      <c r="CS100" s="193"/>
      <c r="CT100" s="193"/>
      <c r="CU100" s="193"/>
      <c r="CV100" s="193"/>
      <c r="CW100" s="193"/>
      <c r="CX100" s="193"/>
      <c r="CY100" s="112">
        <f t="shared" si="292"/>
        <v>0</v>
      </c>
      <c r="CZ100" s="112">
        <f t="shared" si="293"/>
        <v>0</v>
      </c>
      <c r="DA100" s="112">
        <f t="shared" si="294"/>
        <v>0</v>
      </c>
      <c r="DB100" s="112">
        <f t="shared" si="295"/>
        <v>0</v>
      </c>
      <c r="DC100" s="112">
        <f t="shared" si="296"/>
        <v>0</v>
      </c>
      <c r="DD100" s="112">
        <f t="shared" si="297"/>
        <v>0</v>
      </c>
      <c r="DE100" s="112">
        <f t="shared" si="298"/>
        <v>0</v>
      </c>
      <c r="DF100" s="112">
        <f t="shared" si="299"/>
        <v>0</v>
      </c>
      <c r="DG100" s="112">
        <f t="shared" si="300"/>
        <v>0</v>
      </c>
      <c r="DH100" s="112">
        <f t="shared" si="301"/>
        <v>0</v>
      </c>
      <c r="DI100" s="112">
        <f t="shared" si="302"/>
        <v>0</v>
      </c>
      <c r="DJ100" s="112">
        <f t="shared" si="303"/>
        <v>0</v>
      </c>
      <c r="DK100" s="194"/>
      <c r="DL100" s="194"/>
      <c r="DM100" s="194"/>
      <c r="DN100" s="194"/>
      <c r="DO100" s="194"/>
      <c r="DP100" s="194"/>
      <c r="DQ100" s="194"/>
      <c r="DR100" s="194"/>
      <c r="DS100" s="194"/>
      <c r="DT100" s="194"/>
      <c r="DU100" s="194"/>
      <c r="DV100" s="194"/>
      <c r="DW100" s="112">
        <f t="shared" si="304"/>
        <v>0</v>
      </c>
      <c r="DX100" s="112">
        <f t="shared" si="305"/>
        <v>0</v>
      </c>
      <c r="DY100" s="112">
        <f t="shared" si="306"/>
        <v>0</v>
      </c>
      <c r="DZ100" s="112">
        <f t="shared" si="307"/>
        <v>0</v>
      </c>
      <c r="EA100" s="112">
        <f t="shared" si="308"/>
        <v>0</v>
      </c>
      <c r="EB100" s="112">
        <f t="shared" si="309"/>
        <v>0</v>
      </c>
      <c r="EC100" s="112">
        <f t="shared" si="310"/>
        <v>0</v>
      </c>
      <c r="ED100" s="112">
        <f t="shared" si="311"/>
        <v>0</v>
      </c>
      <c r="EE100" s="112">
        <f t="shared" si="312"/>
        <v>0</v>
      </c>
      <c r="EF100" s="112">
        <f t="shared" si="313"/>
        <v>0</v>
      </c>
      <c r="EG100" s="112">
        <f t="shared" si="314"/>
        <v>0</v>
      </c>
      <c r="EH100" s="112">
        <f t="shared" si="315"/>
        <v>0</v>
      </c>
      <c r="EI100" s="195"/>
      <c r="EJ100" s="195"/>
      <c r="EK100" s="195"/>
      <c r="EL100" s="195"/>
      <c r="EM100" s="195"/>
      <c r="EN100" s="195"/>
      <c r="EO100" s="195"/>
      <c r="EP100" s="195"/>
      <c r="EQ100" s="195"/>
      <c r="ER100" s="195"/>
      <c r="ES100" s="195"/>
      <c r="ET100" s="195"/>
      <c r="EU100" s="196"/>
      <c r="EV100" s="196">
        <f t="shared" si="316"/>
        <v>0</v>
      </c>
      <c r="EW100" s="196">
        <f t="shared" si="317"/>
        <v>0</v>
      </c>
      <c r="EX100" s="196">
        <f t="shared" si="318"/>
        <v>0</v>
      </c>
      <c r="EY100" s="196">
        <f t="shared" si="319"/>
        <v>0</v>
      </c>
      <c r="EZ100" s="196">
        <f t="shared" si="320"/>
        <v>0</v>
      </c>
      <c r="FA100" s="196">
        <f t="shared" si="321"/>
        <v>0</v>
      </c>
      <c r="FB100" s="196">
        <f t="shared" si="322"/>
        <v>0</v>
      </c>
      <c r="FC100" s="196">
        <f t="shared" si="323"/>
        <v>0</v>
      </c>
      <c r="FD100" s="196">
        <f t="shared" si="324"/>
        <v>0</v>
      </c>
      <c r="FE100" s="196">
        <f t="shared" si="325"/>
        <v>0</v>
      </c>
      <c r="FF100" s="196">
        <f t="shared" si="326"/>
        <v>0</v>
      </c>
      <c r="FG100" s="197"/>
      <c r="FH100" s="197">
        <f t="shared" si="327"/>
        <v>0</v>
      </c>
      <c r="FI100" s="197">
        <f t="shared" si="328"/>
        <v>0</v>
      </c>
      <c r="FJ100" s="197">
        <f t="shared" si="329"/>
        <v>0</v>
      </c>
      <c r="FK100" s="197">
        <f t="shared" si="330"/>
        <v>0</v>
      </c>
      <c r="FL100" s="197">
        <f t="shared" si="331"/>
        <v>0</v>
      </c>
      <c r="FM100" s="197">
        <f t="shared" si="332"/>
        <v>0</v>
      </c>
      <c r="FN100" s="197">
        <f t="shared" si="333"/>
        <v>0</v>
      </c>
      <c r="FO100" s="197">
        <f t="shared" si="334"/>
        <v>0</v>
      </c>
      <c r="FP100" s="197">
        <f t="shared" si="335"/>
        <v>0</v>
      </c>
      <c r="FQ100" s="197">
        <f t="shared" si="336"/>
        <v>0</v>
      </c>
      <c r="FR100" s="197">
        <f t="shared" si="337"/>
        <v>0</v>
      </c>
      <c r="FS100" s="195"/>
      <c r="FT100" s="195"/>
      <c r="FU100" s="198"/>
      <c r="FV100" s="198"/>
      <c r="FW100" s="199"/>
      <c r="FX100" s="199"/>
      <c r="FY100" s="196"/>
      <c r="FZ100" s="196"/>
      <c r="GA100" s="127">
        <f t="shared" si="338"/>
        <v>0</v>
      </c>
      <c r="GB100" s="127">
        <f t="shared" si="339"/>
        <v>0</v>
      </c>
      <c r="GC100" s="127">
        <f t="shared" si="340"/>
        <v>0</v>
      </c>
      <c r="GD100" s="127">
        <f t="shared" si="341"/>
        <v>0</v>
      </c>
      <c r="GE100" s="127">
        <f t="shared" si="342"/>
        <v>0</v>
      </c>
      <c r="GF100" s="127">
        <f t="shared" si="343"/>
        <v>0</v>
      </c>
      <c r="GG100" s="127">
        <f t="shared" si="344"/>
        <v>0</v>
      </c>
      <c r="GH100" s="127">
        <f t="shared" si="345"/>
        <v>0</v>
      </c>
      <c r="GI100" s="127">
        <f t="shared" si="346"/>
        <v>0</v>
      </c>
      <c r="GJ100" s="127">
        <f t="shared" si="347"/>
        <v>0</v>
      </c>
      <c r="GK100" s="127">
        <f t="shared" si="348"/>
        <v>0</v>
      </c>
      <c r="GL100" s="127">
        <f t="shared" si="349"/>
        <v>0</v>
      </c>
      <c r="GM100" s="127">
        <f t="shared" si="350"/>
        <v>0</v>
      </c>
      <c r="GN100" s="127">
        <f t="shared" si="351"/>
        <v>0</v>
      </c>
      <c r="GO100" s="127">
        <f t="shared" si="352"/>
        <v>0</v>
      </c>
      <c r="GP100" s="127">
        <f t="shared" si="353"/>
        <v>0</v>
      </c>
      <c r="GQ100" s="127">
        <f t="shared" si="354"/>
        <v>0</v>
      </c>
      <c r="GR100" s="127">
        <f t="shared" si="355"/>
        <v>0</v>
      </c>
      <c r="GS100" s="127">
        <f t="shared" si="356"/>
        <v>0</v>
      </c>
      <c r="GT100" s="127">
        <f t="shared" si="357"/>
        <v>0</v>
      </c>
      <c r="GU100" s="127">
        <f t="shared" si="358"/>
        <v>0</v>
      </c>
      <c r="GV100" s="127">
        <f t="shared" si="359"/>
        <v>0</v>
      </c>
      <c r="GW100" s="127">
        <f t="shared" si="360"/>
        <v>0</v>
      </c>
      <c r="GX100" s="127">
        <f t="shared" si="361"/>
        <v>0</v>
      </c>
      <c r="GY100" s="127">
        <f t="shared" si="362"/>
        <v>0</v>
      </c>
      <c r="GZ100" s="127">
        <f t="shared" si="363"/>
        <v>0</v>
      </c>
      <c r="HA100" s="127">
        <f t="shared" si="364"/>
        <v>0</v>
      </c>
      <c r="HB100" s="127">
        <f t="shared" si="365"/>
        <v>0</v>
      </c>
      <c r="HC100" s="127">
        <f t="shared" si="366"/>
        <v>0</v>
      </c>
      <c r="HD100" s="127">
        <f t="shared" si="367"/>
        <v>0</v>
      </c>
      <c r="HE100" s="127">
        <f t="shared" si="368"/>
        <v>0</v>
      </c>
      <c r="HF100" s="127">
        <f t="shared" si="369"/>
        <v>0</v>
      </c>
      <c r="HG100" s="127">
        <f t="shared" si="370"/>
        <v>0</v>
      </c>
      <c r="HH100" s="127">
        <f t="shared" si="371"/>
        <v>0</v>
      </c>
      <c r="HI100" s="127">
        <f t="shared" si="372"/>
        <v>0</v>
      </c>
      <c r="HJ100" s="127">
        <f t="shared" si="373"/>
        <v>0</v>
      </c>
      <c r="HK100" s="127">
        <f t="shared" si="374"/>
        <v>0</v>
      </c>
      <c r="HL100" s="127">
        <f t="shared" si="375"/>
        <v>0</v>
      </c>
      <c r="HM100" s="127">
        <f t="shared" si="376"/>
        <v>0</v>
      </c>
      <c r="HN100" s="127">
        <f t="shared" si="377"/>
        <v>0</v>
      </c>
      <c r="HO100" s="127">
        <f t="shared" si="378"/>
        <v>0</v>
      </c>
      <c r="HP100" s="127">
        <f t="shared" si="379"/>
        <v>0</v>
      </c>
      <c r="HQ100" s="127">
        <f t="shared" si="380"/>
        <v>0</v>
      </c>
      <c r="HR100" s="127">
        <f t="shared" si="381"/>
        <v>0</v>
      </c>
      <c r="HS100" s="127">
        <f t="shared" si="382"/>
        <v>0</v>
      </c>
      <c r="HT100" s="127">
        <f t="shared" si="383"/>
        <v>0</v>
      </c>
      <c r="HU100" s="127">
        <f t="shared" si="384"/>
        <v>0</v>
      </c>
      <c r="HV100" s="127">
        <f t="shared" si="385"/>
        <v>0</v>
      </c>
      <c r="HW100" s="127">
        <f t="shared" si="386"/>
        <v>0</v>
      </c>
      <c r="HX100" s="127">
        <f t="shared" si="387"/>
        <v>0</v>
      </c>
      <c r="HY100" s="127">
        <f t="shared" si="388"/>
        <v>0</v>
      </c>
      <c r="HZ100" s="127">
        <f t="shared" si="389"/>
        <v>0</v>
      </c>
      <c r="IA100" s="127">
        <f t="shared" si="390"/>
        <v>0</v>
      </c>
      <c r="IB100" s="127">
        <f t="shared" si="391"/>
        <v>0</v>
      </c>
      <c r="IC100" s="127">
        <f t="shared" si="392"/>
        <v>0</v>
      </c>
      <c r="ID100" s="127">
        <f t="shared" si="393"/>
        <v>0</v>
      </c>
      <c r="IE100" s="127">
        <f t="shared" si="394"/>
        <v>0</v>
      </c>
      <c r="IF100" s="127">
        <f t="shared" si="395"/>
        <v>0</v>
      </c>
      <c r="IG100" s="127">
        <f t="shared" si="396"/>
        <v>0</v>
      </c>
      <c r="IH100" s="127">
        <f t="shared" si="397"/>
        <v>0</v>
      </c>
      <c r="II100" s="127">
        <f t="shared" si="398"/>
        <v>0</v>
      </c>
      <c r="IJ100" s="127">
        <f t="shared" si="399"/>
        <v>0</v>
      </c>
      <c r="IK100" s="127">
        <f t="shared" si="400"/>
        <v>0</v>
      </c>
      <c r="IL100" s="127">
        <f t="shared" si="401"/>
        <v>0</v>
      </c>
      <c r="IM100" s="127">
        <f t="shared" si="402"/>
        <v>0</v>
      </c>
      <c r="IN100" s="127">
        <f t="shared" si="403"/>
        <v>0</v>
      </c>
      <c r="IO100" s="127">
        <f t="shared" si="404"/>
        <v>0</v>
      </c>
      <c r="IP100" s="127">
        <f t="shared" si="405"/>
        <v>0</v>
      </c>
      <c r="IQ100" s="127">
        <f t="shared" si="406"/>
        <v>0</v>
      </c>
      <c r="IR100" s="127">
        <f t="shared" si="407"/>
        <v>0</v>
      </c>
      <c r="IS100" s="127">
        <f t="shared" si="408"/>
        <v>0</v>
      </c>
      <c r="IT100" s="127">
        <f t="shared" si="409"/>
        <v>0</v>
      </c>
      <c r="IU100" s="127">
        <f t="shared" si="410"/>
        <v>0</v>
      </c>
      <c r="IV100" s="1">
        <f>IFERROR(IF($BX100&gt;=1,SUMIFS(ARR!K$8:K$607,ARR!$I$8:$I$607,$BZ100),0),0)</f>
        <v>0</v>
      </c>
      <c r="IW100" s="1">
        <f>IFERROR(IF($BX100&gt;=1,SUMIFS(ARR!L$8:L$607,ARR!$I$8:$I$607,$BZ100),0),0)</f>
        <v>0</v>
      </c>
      <c r="IX100" s="1">
        <f>IFERROR(IF($BX100&gt;=1,SUMIFS(ARR!M$8:M$607,ARR!$I$8:$I$607,$BZ100),0),0)</f>
        <v>0</v>
      </c>
      <c r="IY100" s="1">
        <f>IFERROR(IF($BX100&gt;=1,SUMIFS(ARR!N$8:N$607,ARR!$I$8:$I$607,$BZ100),0),0)</f>
        <v>0</v>
      </c>
      <c r="IZ100" s="1">
        <f t="shared" si="411"/>
        <v>0</v>
      </c>
    </row>
    <row r="101" spans="1:260" ht="18" customHeight="1" x14ac:dyDescent="0.25">
      <c r="A101" s="1">
        <f>IFERROR(IF(BX101&gt;=1,VLOOKUP(EMP!Y99,EMP!$B$2:$E$3,4,0),0),0)</f>
        <v>0</v>
      </c>
      <c r="B101" s="1">
        <f>IFERROR(IF(BX101&gt;=1,VLOOKUP(EMP!Z99,EMP!$D$2:$E$3,2,0),0),0)</f>
        <v>0</v>
      </c>
      <c r="C101" s="1">
        <f>IFERROR(IF(BX101&gt;=1,VLOOKUP(EMP!AC99,EMP!$B$6:$C$17,2,0),0),0)</f>
        <v>0</v>
      </c>
      <c r="D101" s="1">
        <f>IFERROR(IF(BX101&gt;=1,VLOOKUP(EMP!AA99,EMP!$E$6:$M$29,9,0),0),0)</f>
        <v>0</v>
      </c>
      <c r="E101" s="1">
        <f>IFERROR(IF(BX101&gt;=1,(IF(EMP!AE99&gt;=1,VLOOKUP(EMP!AF99,EMP!$B$6:$C$17,2,0),0)),0),0)</f>
        <v>0</v>
      </c>
      <c r="F101" s="1">
        <f>IFERROR(IF(BX101&gt;=1,(IF(EMP!AG99=EMP!$F$3,(IF(EMP!AH99&gt;=1,EMP!AH99,0)),0)),0),0)</f>
        <v>0</v>
      </c>
      <c r="G101" s="1">
        <f>IFERROR(IF(BX101&gt;=1,(IF(EMP!AI99=EMP!$F$3,VLOOKUP(EMP!AJ99,EMP!$B$6:$C$17,2,0),0)),0),0)</f>
        <v>0</v>
      </c>
      <c r="H101" s="1">
        <f>IFERROR(IF(BX101&gt;=1,(IF(EMP!AK99=EMP!$F$3,EMP!#REF!,0)),0),0)</f>
        <v>0</v>
      </c>
      <c r="I101" s="1">
        <f>IFERROR(IF(BX101&gt;=1,(IF(EMP!AM99="YES",1,2)),0),0)</f>
        <v>0</v>
      </c>
      <c r="J101" s="1">
        <f>IFERROR(IF(BX101&gt;=1,(IF(I101=1,31,IF(I101=2,(IF(D101&gt;=5,VLOOKUP(EMP!AL99,EMP!$H$1:$K$5,4,0),IF(D101&gt;=1,31,0))),0))),0),0)</f>
        <v>0</v>
      </c>
      <c r="K101" s="1">
        <f>EMP!AB99</f>
        <v>0</v>
      </c>
      <c r="L101" s="1">
        <f>EMP!AD99</f>
        <v>0</v>
      </c>
      <c r="M101" s="1">
        <f>EMP!AE99</f>
        <v>0</v>
      </c>
      <c r="N101" s="1">
        <f t="shared" si="244"/>
        <v>0</v>
      </c>
      <c r="O101" s="1">
        <f t="shared" si="245"/>
        <v>0</v>
      </c>
      <c r="P101" s="1">
        <f t="shared" si="246"/>
        <v>0</v>
      </c>
      <c r="Q101" s="1">
        <f t="shared" si="247"/>
        <v>0</v>
      </c>
      <c r="R101" s="1">
        <f t="shared" si="248"/>
        <v>0</v>
      </c>
      <c r="S101" s="1">
        <f t="shared" si="249"/>
        <v>0</v>
      </c>
      <c r="T101" s="1">
        <f t="shared" si="250"/>
        <v>0</v>
      </c>
      <c r="U101" s="1">
        <f t="shared" si="251"/>
        <v>0</v>
      </c>
      <c r="V101" s="1">
        <f t="shared" si="252"/>
        <v>0</v>
      </c>
      <c r="W101" s="1">
        <f t="shared" si="253"/>
        <v>0</v>
      </c>
      <c r="X101" s="1">
        <f t="shared" si="254"/>
        <v>0</v>
      </c>
      <c r="Y101" s="1">
        <f t="shared" si="255"/>
        <v>0</v>
      </c>
      <c r="Z101" s="1">
        <f t="shared" si="256"/>
        <v>0</v>
      </c>
      <c r="AA101" s="1">
        <f t="shared" si="257"/>
        <v>0</v>
      </c>
      <c r="AB101" s="1">
        <f t="shared" si="258"/>
        <v>0</v>
      </c>
      <c r="AC101" s="1">
        <f t="shared" si="259"/>
        <v>0</v>
      </c>
      <c r="AD101" s="1">
        <f t="shared" si="260"/>
        <v>0</v>
      </c>
      <c r="AE101" s="1">
        <f t="shared" si="261"/>
        <v>0</v>
      </c>
      <c r="AF101" s="1">
        <f t="shared" si="262"/>
        <v>0</v>
      </c>
      <c r="AG101" s="1">
        <f t="shared" si="263"/>
        <v>0</v>
      </c>
      <c r="AH101" s="1">
        <f t="shared" si="264"/>
        <v>0</v>
      </c>
      <c r="AI101" s="1">
        <f t="shared" si="265"/>
        <v>0</v>
      </c>
      <c r="AJ101" s="1">
        <f t="shared" si="266"/>
        <v>0</v>
      </c>
      <c r="AK101" s="1">
        <f t="shared" si="267"/>
        <v>0</v>
      </c>
      <c r="AL101" s="1">
        <f t="shared" si="268"/>
        <v>0</v>
      </c>
      <c r="AM101" s="1">
        <f t="shared" si="269"/>
        <v>0</v>
      </c>
      <c r="AN101" s="1">
        <f t="shared" si="270"/>
        <v>0</v>
      </c>
      <c r="AO101" s="1">
        <f t="shared" si="271"/>
        <v>0</v>
      </c>
      <c r="AP101" s="1">
        <f t="shared" si="272"/>
        <v>0</v>
      </c>
      <c r="AQ101" s="1">
        <f t="shared" si="273"/>
        <v>0</v>
      </c>
      <c r="AR101" s="1">
        <f t="shared" si="274"/>
        <v>0</v>
      </c>
      <c r="AS101" s="1">
        <f t="shared" si="275"/>
        <v>0</v>
      </c>
      <c r="AT101" s="1">
        <f t="shared" si="276"/>
        <v>0</v>
      </c>
      <c r="AU101" s="1">
        <f t="shared" si="277"/>
        <v>0</v>
      </c>
      <c r="AV101" s="1">
        <f t="shared" si="278"/>
        <v>0</v>
      </c>
      <c r="AW101" s="1">
        <f t="shared" si="279"/>
        <v>0</v>
      </c>
      <c r="AX101" s="1">
        <f>LARGE($O$8:P101,1)</f>
        <v>0</v>
      </c>
      <c r="AY101" s="1">
        <f>LARGE($O$8:Q101,1)</f>
        <v>0</v>
      </c>
      <c r="AZ101" s="1">
        <f>LARGE($O$8:R101,1)</f>
        <v>0</v>
      </c>
      <c r="BA101" s="1">
        <f>LARGE($O$8:S101,1)</f>
        <v>0</v>
      </c>
      <c r="BB101" s="1">
        <f>LARGE($O$8:T101,1)</f>
        <v>0</v>
      </c>
      <c r="BC101" s="1">
        <f>LARGE($O$8:U101,1)</f>
        <v>0</v>
      </c>
      <c r="BD101" s="1">
        <f>LARGE($O$8:V101,1)</f>
        <v>0</v>
      </c>
      <c r="BE101" s="1">
        <f>LARGE($O$8:W101,1)</f>
        <v>0</v>
      </c>
      <c r="BF101" s="1">
        <f>LARGE($O$8:X101,1)</f>
        <v>0</v>
      </c>
      <c r="BG101" s="1">
        <f>LARGE($O$8:Y101,1)</f>
        <v>0</v>
      </c>
      <c r="BH101" s="1">
        <f>IFERROR(IF(BX101&gt;=1,(IF(EMP!AM99="YES",1,2)),0),0)</f>
        <v>0</v>
      </c>
      <c r="BI101" s="1">
        <f>IFERROR(IF(BX101&gt;=1,(IF(BH101=1,1,IF(BH101=2,VLOOKUP(EMP!AL99,EMP!$H$2:$K$4,4,0),0))),0),0)</f>
        <v>0</v>
      </c>
      <c r="BJ101" s="1">
        <f>IFERROR(IF(BX101&gt;=1,VLOOKUP(EMP!AL99,EMP!$H$1:$K$5,2,0),0),0)</f>
        <v>0</v>
      </c>
      <c r="BK101" s="1">
        <f>IFERROR(IF(BX101&gt;=1,VLOOKUP(EMP!AL99,EMP!$H$1:$K$5,3,0),0),0)</f>
        <v>0</v>
      </c>
      <c r="BX101" s="165">
        <f>EMP!O99</f>
        <v>0</v>
      </c>
      <c r="BY101" s="166">
        <f>EMP!P99</f>
        <v>0</v>
      </c>
      <c r="BZ101" s="165">
        <f>EMP!Q99</f>
        <v>0</v>
      </c>
      <c r="CA101" s="185">
        <f t="shared" si="280"/>
        <v>0</v>
      </c>
      <c r="CB101" s="185">
        <f t="shared" si="281"/>
        <v>0</v>
      </c>
      <c r="CC101" s="185">
        <f t="shared" si="282"/>
        <v>0</v>
      </c>
      <c r="CD101" s="185">
        <f t="shared" si="283"/>
        <v>0</v>
      </c>
      <c r="CE101" s="185">
        <f t="shared" si="284"/>
        <v>0</v>
      </c>
      <c r="CF101" s="185">
        <f t="shared" si="285"/>
        <v>0</v>
      </c>
      <c r="CG101" s="185">
        <f t="shared" si="286"/>
        <v>0</v>
      </c>
      <c r="CH101" s="185">
        <f t="shared" si="287"/>
        <v>0</v>
      </c>
      <c r="CI101" s="185">
        <f t="shared" si="288"/>
        <v>0</v>
      </c>
      <c r="CJ101" s="185">
        <f t="shared" si="289"/>
        <v>0</v>
      </c>
      <c r="CK101" s="185">
        <f t="shared" si="290"/>
        <v>0</v>
      </c>
      <c r="CL101" s="185">
        <f t="shared" si="291"/>
        <v>0</v>
      </c>
      <c r="CM101" s="193"/>
      <c r="CN101" s="193"/>
      <c r="CO101" s="193"/>
      <c r="CP101" s="193"/>
      <c r="CQ101" s="193"/>
      <c r="CR101" s="193"/>
      <c r="CS101" s="193"/>
      <c r="CT101" s="193"/>
      <c r="CU101" s="193"/>
      <c r="CV101" s="193"/>
      <c r="CW101" s="193"/>
      <c r="CX101" s="193"/>
      <c r="CY101" s="112">
        <f t="shared" si="292"/>
        <v>0</v>
      </c>
      <c r="CZ101" s="112">
        <f t="shared" si="293"/>
        <v>0</v>
      </c>
      <c r="DA101" s="112">
        <f t="shared" si="294"/>
        <v>0</v>
      </c>
      <c r="DB101" s="112">
        <f t="shared" si="295"/>
        <v>0</v>
      </c>
      <c r="DC101" s="112">
        <f t="shared" si="296"/>
        <v>0</v>
      </c>
      <c r="DD101" s="112">
        <f t="shared" si="297"/>
        <v>0</v>
      </c>
      <c r="DE101" s="112">
        <f t="shared" si="298"/>
        <v>0</v>
      </c>
      <c r="DF101" s="112">
        <f t="shared" si="299"/>
        <v>0</v>
      </c>
      <c r="DG101" s="112">
        <f t="shared" si="300"/>
        <v>0</v>
      </c>
      <c r="DH101" s="112">
        <f t="shared" si="301"/>
        <v>0</v>
      </c>
      <c r="DI101" s="112">
        <f t="shared" si="302"/>
        <v>0</v>
      </c>
      <c r="DJ101" s="112">
        <f t="shared" si="303"/>
        <v>0</v>
      </c>
      <c r="DK101" s="194"/>
      <c r="DL101" s="194"/>
      <c r="DM101" s="194"/>
      <c r="DN101" s="194"/>
      <c r="DO101" s="194"/>
      <c r="DP101" s="194"/>
      <c r="DQ101" s="194"/>
      <c r="DR101" s="194"/>
      <c r="DS101" s="194"/>
      <c r="DT101" s="194"/>
      <c r="DU101" s="194"/>
      <c r="DV101" s="194"/>
      <c r="DW101" s="112">
        <f t="shared" si="304"/>
        <v>0</v>
      </c>
      <c r="DX101" s="112">
        <f t="shared" si="305"/>
        <v>0</v>
      </c>
      <c r="DY101" s="112">
        <f t="shared" si="306"/>
        <v>0</v>
      </c>
      <c r="DZ101" s="112">
        <f t="shared" si="307"/>
        <v>0</v>
      </c>
      <c r="EA101" s="112">
        <f t="shared" si="308"/>
        <v>0</v>
      </c>
      <c r="EB101" s="112">
        <f t="shared" si="309"/>
        <v>0</v>
      </c>
      <c r="EC101" s="112">
        <f t="shared" si="310"/>
        <v>0</v>
      </c>
      <c r="ED101" s="112">
        <f t="shared" si="311"/>
        <v>0</v>
      </c>
      <c r="EE101" s="112">
        <f t="shared" si="312"/>
        <v>0</v>
      </c>
      <c r="EF101" s="112">
        <f t="shared" si="313"/>
        <v>0</v>
      </c>
      <c r="EG101" s="112">
        <f t="shared" si="314"/>
        <v>0</v>
      </c>
      <c r="EH101" s="112">
        <f t="shared" si="315"/>
        <v>0</v>
      </c>
      <c r="EI101" s="195"/>
      <c r="EJ101" s="195"/>
      <c r="EK101" s="195"/>
      <c r="EL101" s="195"/>
      <c r="EM101" s="195"/>
      <c r="EN101" s="195"/>
      <c r="EO101" s="195"/>
      <c r="EP101" s="195"/>
      <c r="EQ101" s="195"/>
      <c r="ER101" s="195"/>
      <c r="ES101" s="195"/>
      <c r="ET101" s="195"/>
      <c r="EU101" s="196"/>
      <c r="EV101" s="196">
        <f t="shared" si="316"/>
        <v>0</v>
      </c>
      <c r="EW101" s="196">
        <f t="shared" si="317"/>
        <v>0</v>
      </c>
      <c r="EX101" s="196">
        <f t="shared" si="318"/>
        <v>0</v>
      </c>
      <c r="EY101" s="196">
        <f t="shared" si="319"/>
        <v>0</v>
      </c>
      <c r="EZ101" s="196">
        <f t="shared" si="320"/>
        <v>0</v>
      </c>
      <c r="FA101" s="196">
        <f t="shared" si="321"/>
        <v>0</v>
      </c>
      <c r="FB101" s="196">
        <f t="shared" si="322"/>
        <v>0</v>
      </c>
      <c r="FC101" s="196">
        <f t="shared" si="323"/>
        <v>0</v>
      </c>
      <c r="FD101" s="196">
        <f t="shared" si="324"/>
        <v>0</v>
      </c>
      <c r="FE101" s="196">
        <f t="shared" si="325"/>
        <v>0</v>
      </c>
      <c r="FF101" s="196">
        <f t="shared" si="326"/>
        <v>0</v>
      </c>
      <c r="FG101" s="197"/>
      <c r="FH101" s="197">
        <f t="shared" si="327"/>
        <v>0</v>
      </c>
      <c r="FI101" s="197">
        <f t="shared" si="328"/>
        <v>0</v>
      </c>
      <c r="FJ101" s="197">
        <f t="shared" si="329"/>
        <v>0</v>
      </c>
      <c r="FK101" s="197">
        <f t="shared" si="330"/>
        <v>0</v>
      </c>
      <c r="FL101" s="197">
        <f t="shared" si="331"/>
        <v>0</v>
      </c>
      <c r="FM101" s="197">
        <f t="shared" si="332"/>
        <v>0</v>
      </c>
      <c r="FN101" s="197">
        <f t="shared" si="333"/>
        <v>0</v>
      </c>
      <c r="FO101" s="197">
        <f t="shared" si="334"/>
        <v>0</v>
      </c>
      <c r="FP101" s="197">
        <f t="shared" si="335"/>
        <v>0</v>
      </c>
      <c r="FQ101" s="197">
        <f t="shared" si="336"/>
        <v>0</v>
      </c>
      <c r="FR101" s="197">
        <f t="shared" si="337"/>
        <v>0</v>
      </c>
      <c r="FS101" s="195"/>
      <c r="FT101" s="195"/>
      <c r="FU101" s="198"/>
      <c r="FV101" s="198"/>
      <c r="FW101" s="199"/>
      <c r="FX101" s="199"/>
      <c r="FY101" s="196"/>
      <c r="FZ101" s="196"/>
      <c r="GA101" s="127">
        <f t="shared" si="338"/>
        <v>0</v>
      </c>
      <c r="GB101" s="127">
        <f t="shared" si="339"/>
        <v>0</v>
      </c>
      <c r="GC101" s="127">
        <f t="shared" si="340"/>
        <v>0</v>
      </c>
      <c r="GD101" s="127">
        <f t="shared" si="341"/>
        <v>0</v>
      </c>
      <c r="GE101" s="127">
        <f t="shared" si="342"/>
        <v>0</v>
      </c>
      <c r="GF101" s="127">
        <f t="shared" si="343"/>
        <v>0</v>
      </c>
      <c r="GG101" s="127">
        <f t="shared" si="344"/>
        <v>0</v>
      </c>
      <c r="GH101" s="127">
        <f t="shared" si="345"/>
        <v>0</v>
      </c>
      <c r="GI101" s="127">
        <f t="shared" si="346"/>
        <v>0</v>
      </c>
      <c r="GJ101" s="127">
        <f t="shared" si="347"/>
        <v>0</v>
      </c>
      <c r="GK101" s="127">
        <f t="shared" si="348"/>
        <v>0</v>
      </c>
      <c r="GL101" s="127">
        <f t="shared" si="349"/>
        <v>0</v>
      </c>
      <c r="GM101" s="127">
        <f t="shared" si="350"/>
        <v>0</v>
      </c>
      <c r="GN101" s="127">
        <f t="shared" si="351"/>
        <v>0</v>
      </c>
      <c r="GO101" s="127">
        <f t="shared" si="352"/>
        <v>0</v>
      </c>
      <c r="GP101" s="127">
        <f t="shared" si="353"/>
        <v>0</v>
      </c>
      <c r="GQ101" s="127">
        <f t="shared" si="354"/>
        <v>0</v>
      </c>
      <c r="GR101" s="127">
        <f t="shared" si="355"/>
        <v>0</v>
      </c>
      <c r="GS101" s="127">
        <f t="shared" si="356"/>
        <v>0</v>
      </c>
      <c r="GT101" s="127">
        <f t="shared" si="357"/>
        <v>0</v>
      </c>
      <c r="GU101" s="127">
        <f t="shared" si="358"/>
        <v>0</v>
      </c>
      <c r="GV101" s="127">
        <f t="shared" si="359"/>
        <v>0</v>
      </c>
      <c r="GW101" s="127">
        <f t="shared" si="360"/>
        <v>0</v>
      </c>
      <c r="GX101" s="127">
        <f t="shared" si="361"/>
        <v>0</v>
      </c>
      <c r="GY101" s="127">
        <f t="shared" si="362"/>
        <v>0</v>
      </c>
      <c r="GZ101" s="127">
        <f t="shared" si="363"/>
        <v>0</v>
      </c>
      <c r="HA101" s="127">
        <f t="shared" si="364"/>
        <v>0</v>
      </c>
      <c r="HB101" s="127">
        <f t="shared" si="365"/>
        <v>0</v>
      </c>
      <c r="HC101" s="127">
        <f t="shared" si="366"/>
        <v>0</v>
      </c>
      <c r="HD101" s="127">
        <f t="shared" si="367"/>
        <v>0</v>
      </c>
      <c r="HE101" s="127">
        <f t="shared" si="368"/>
        <v>0</v>
      </c>
      <c r="HF101" s="127">
        <f t="shared" si="369"/>
        <v>0</v>
      </c>
      <c r="HG101" s="127">
        <f t="shared" si="370"/>
        <v>0</v>
      </c>
      <c r="HH101" s="127">
        <f t="shared" si="371"/>
        <v>0</v>
      </c>
      <c r="HI101" s="127">
        <f t="shared" si="372"/>
        <v>0</v>
      </c>
      <c r="HJ101" s="127">
        <f t="shared" si="373"/>
        <v>0</v>
      </c>
      <c r="HK101" s="127">
        <f t="shared" si="374"/>
        <v>0</v>
      </c>
      <c r="HL101" s="127">
        <f t="shared" si="375"/>
        <v>0</v>
      </c>
      <c r="HM101" s="127">
        <f t="shared" si="376"/>
        <v>0</v>
      </c>
      <c r="HN101" s="127">
        <f t="shared" si="377"/>
        <v>0</v>
      </c>
      <c r="HO101" s="127">
        <f t="shared" si="378"/>
        <v>0</v>
      </c>
      <c r="HP101" s="127">
        <f t="shared" si="379"/>
        <v>0</v>
      </c>
      <c r="HQ101" s="127">
        <f t="shared" si="380"/>
        <v>0</v>
      </c>
      <c r="HR101" s="127">
        <f t="shared" si="381"/>
        <v>0</v>
      </c>
      <c r="HS101" s="127">
        <f t="shared" si="382"/>
        <v>0</v>
      </c>
      <c r="HT101" s="127">
        <f t="shared" si="383"/>
        <v>0</v>
      </c>
      <c r="HU101" s="127">
        <f t="shared" si="384"/>
        <v>0</v>
      </c>
      <c r="HV101" s="127">
        <f t="shared" si="385"/>
        <v>0</v>
      </c>
      <c r="HW101" s="127">
        <f t="shared" si="386"/>
        <v>0</v>
      </c>
      <c r="HX101" s="127">
        <f t="shared" si="387"/>
        <v>0</v>
      </c>
      <c r="HY101" s="127">
        <f t="shared" si="388"/>
        <v>0</v>
      </c>
      <c r="HZ101" s="127">
        <f t="shared" si="389"/>
        <v>0</v>
      </c>
      <c r="IA101" s="127">
        <f t="shared" si="390"/>
        <v>0</v>
      </c>
      <c r="IB101" s="127">
        <f t="shared" si="391"/>
        <v>0</v>
      </c>
      <c r="IC101" s="127">
        <f t="shared" si="392"/>
        <v>0</v>
      </c>
      <c r="ID101" s="127">
        <f t="shared" si="393"/>
        <v>0</v>
      </c>
      <c r="IE101" s="127">
        <f t="shared" si="394"/>
        <v>0</v>
      </c>
      <c r="IF101" s="127">
        <f t="shared" si="395"/>
        <v>0</v>
      </c>
      <c r="IG101" s="127">
        <f t="shared" si="396"/>
        <v>0</v>
      </c>
      <c r="IH101" s="127">
        <f t="shared" si="397"/>
        <v>0</v>
      </c>
      <c r="II101" s="127">
        <f t="shared" si="398"/>
        <v>0</v>
      </c>
      <c r="IJ101" s="127">
        <f t="shared" si="399"/>
        <v>0</v>
      </c>
      <c r="IK101" s="127">
        <f t="shared" si="400"/>
        <v>0</v>
      </c>
      <c r="IL101" s="127">
        <f t="shared" si="401"/>
        <v>0</v>
      </c>
      <c r="IM101" s="127">
        <f t="shared" si="402"/>
        <v>0</v>
      </c>
      <c r="IN101" s="127">
        <f t="shared" si="403"/>
        <v>0</v>
      </c>
      <c r="IO101" s="127">
        <f t="shared" si="404"/>
        <v>0</v>
      </c>
      <c r="IP101" s="127">
        <f t="shared" si="405"/>
        <v>0</v>
      </c>
      <c r="IQ101" s="127">
        <f t="shared" si="406"/>
        <v>0</v>
      </c>
      <c r="IR101" s="127">
        <f t="shared" si="407"/>
        <v>0</v>
      </c>
      <c r="IS101" s="127">
        <f t="shared" si="408"/>
        <v>0</v>
      </c>
      <c r="IT101" s="127">
        <f t="shared" si="409"/>
        <v>0</v>
      </c>
      <c r="IU101" s="127">
        <f t="shared" si="410"/>
        <v>0</v>
      </c>
      <c r="IV101" s="1">
        <f>IFERROR(IF($BX101&gt;=1,SUMIFS(ARR!K$8:K$607,ARR!$I$8:$I$607,$BZ101),0),0)</f>
        <v>0</v>
      </c>
      <c r="IW101" s="1">
        <f>IFERROR(IF($BX101&gt;=1,SUMIFS(ARR!L$8:L$607,ARR!$I$8:$I$607,$BZ101),0),0)</f>
        <v>0</v>
      </c>
      <c r="IX101" s="1">
        <f>IFERROR(IF($BX101&gt;=1,SUMIFS(ARR!M$8:M$607,ARR!$I$8:$I$607,$BZ101),0),0)</f>
        <v>0</v>
      </c>
      <c r="IY101" s="1">
        <f>IFERROR(IF($BX101&gt;=1,SUMIFS(ARR!N$8:N$607,ARR!$I$8:$I$607,$BZ101),0),0)</f>
        <v>0</v>
      </c>
      <c r="IZ101" s="1">
        <f t="shared" si="411"/>
        <v>0</v>
      </c>
    </row>
    <row r="102" spans="1:260" ht="18" customHeight="1" x14ac:dyDescent="0.25">
      <c r="A102" s="1">
        <f>IFERROR(IF(BX102&gt;=1,VLOOKUP(EMP!Y100,EMP!$B$2:$E$3,4,0),0),0)</f>
        <v>0</v>
      </c>
      <c r="B102" s="1">
        <f>IFERROR(IF(BX102&gt;=1,VLOOKUP(EMP!Z100,EMP!$D$2:$E$3,2,0),0),0)</f>
        <v>0</v>
      </c>
      <c r="C102" s="1">
        <f>IFERROR(IF(BX102&gt;=1,VLOOKUP(EMP!AC100,EMP!$B$6:$C$17,2,0),0),0)</f>
        <v>0</v>
      </c>
      <c r="D102" s="1">
        <f>IFERROR(IF(BX102&gt;=1,VLOOKUP(EMP!AA100,EMP!$E$6:$M$29,9,0),0),0)</f>
        <v>0</v>
      </c>
      <c r="E102" s="1">
        <f>IFERROR(IF(BX102&gt;=1,(IF(EMP!AE100&gt;=1,VLOOKUP(EMP!AF100,EMP!$B$6:$C$17,2,0),0)),0),0)</f>
        <v>0</v>
      </c>
      <c r="F102" s="1">
        <f>IFERROR(IF(BX102&gt;=1,(IF(EMP!AG100=EMP!$F$3,(IF(EMP!AH100&gt;=1,EMP!AH100,0)),0)),0),0)</f>
        <v>0</v>
      </c>
      <c r="G102" s="1">
        <f>IFERROR(IF(BX102&gt;=1,(IF(EMP!AI100=EMP!$F$3,VLOOKUP(EMP!AJ100,EMP!$B$6:$C$17,2,0),0)),0),0)</f>
        <v>0</v>
      </c>
      <c r="H102" s="1">
        <f>IFERROR(IF(BX102&gt;=1,(IF(EMP!AK100=EMP!$F$3,EMP!#REF!,0)),0),0)</f>
        <v>0</v>
      </c>
      <c r="I102" s="1">
        <f>IFERROR(IF(BX102&gt;=1,(IF(EMP!AM100="YES",1,2)),0),0)</f>
        <v>0</v>
      </c>
      <c r="J102" s="1">
        <f>IFERROR(IF(BX102&gt;=1,(IF(I102=1,31,IF(I102=2,(IF(D102&gt;=5,VLOOKUP(EMP!AL100,EMP!$H$1:$K$5,4,0),IF(D102&gt;=1,31,0))),0))),0),0)</f>
        <v>0</v>
      </c>
      <c r="K102" s="1">
        <f>EMP!AB100</f>
        <v>0</v>
      </c>
      <c r="L102" s="1">
        <f>EMP!AD100</f>
        <v>0</v>
      </c>
      <c r="M102" s="1">
        <f>EMP!AE100</f>
        <v>0</v>
      </c>
      <c r="N102" s="1">
        <f t="shared" si="244"/>
        <v>0</v>
      </c>
      <c r="O102" s="1">
        <f t="shared" si="245"/>
        <v>0</v>
      </c>
      <c r="P102" s="1">
        <f t="shared" si="246"/>
        <v>0</v>
      </c>
      <c r="Q102" s="1">
        <f t="shared" si="247"/>
        <v>0</v>
      </c>
      <c r="R102" s="1">
        <f t="shared" si="248"/>
        <v>0</v>
      </c>
      <c r="S102" s="1">
        <f t="shared" si="249"/>
        <v>0</v>
      </c>
      <c r="T102" s="1">
        <f t="shared" si="250"/>
        <v>0</v>
      </c>
      <c r="U102" s="1">
        <f t="shared" si="251"/>
        <v>0</v>
      </c>
      <c r="V102" s="1">
        <f t="shared" si="252"/>
        <v>0</v>
      </c>
      <c r="W102" s="1">
        <f t="shared" si="253"/>
        <v>0</v>
      </c>
      <c r="X102" s="1">
        <f t="shared" si="254"/>
        <v>0</v>
      </c>
      <c r="Y102" s="1">
        <f t="shared" si="255"/>
        <v>0</v>
      </c>
      <c r="Z102" s="1">
        <f t="shared" si="256"/>
        <v>0</v>
      </c>
      <c r="AA102" s="1">
        <f t="shared" si="257"/>
        <v>0</v>
      </c>
      <c r="AB102" s="1">
        <f t="shared" si="258"/>
        <v>0</v>
      </c>
      <c r="AC102" s="1">
        <f t="shared" si="259"/>
        <v>0</v>
      </c>
      <c r="AD102" s="1">
        <f t="shared" si="260"/>
        <v>0</v>
      </c>
      <c r="AE102" s="1">
        <f t="shared" si="261"/>
        <v>0</v>
      </c>
      <c r="AF102" s="1">
        <f t="shared" si="262"/>
        <v>0</v>
      </c>
      <c r="AG102" s="1">
        <f t="shared" si="263"/>
        <v>0</v>
      </c>
      <c r="AH102" s="1">
        <f t="shared" si="264"/>
        <v>0</v>
      </c>
      <c r="AI102" s="1">
        <f t="shared" si="265"/>
        <v>0</v>
      </c>
      <c r="AJ102" s="1">
        <f t="shared" si="266"/>
        <v>0</v>
      </c>
      <c r="AK102" s="1">
        <f t="shared" si="267"/>
        <v>0</v>
      </c>
      <c r="AL102" s="1">
        <f t="shared" si="268"/>
        <v>0</v>
      </c>
      <c r="AM102" s="1">
        <f t="shared" si="269"/>
        <v>0</v>
      </c>
      <c r="AN102" s="1">
        <f t="shared" si="270"/>
        <v>0</v>
      </c>
      <c r="AO102" s="1">
        <f t="shared" si="271"/>
        <v>0</v>
      </c>
      <c r="AP102" s="1">
        <f t="shared" si="272"/>
        <v>0</v>
      </c>
      <c r="AQ102" s="1">
        <f t="shared" si="273"/>
        <v>0</v>
      </c>
      <c r="AR102" s="1">
        <f t="shared" si="274"/>
        <v>0</v>
      </c>
      <c r="AS102" s="1">
        <f t="shared" si="275"/>
        <v>0</v>
      </c>
      <c r="AT102" s="1">
        <f t="shared" si="276"/>
        <v>0</v>
      </c>
      <c r="AU102" s="1">
        <f t="shared" si="277"/>
        <v>0</v>
      </c>
      <c r="AV102" s="1">
        <f t="shared" si="278"/>
        <v>0</v>
      </c>
      <c r="AW102" s="1">
        <f t="shared" si="279"/>
        <v>0</v>
      </c>
      <c r="AX102" s="1">
        <f>LARGE($O$8:P102,1)</f>
        <v>0</v>
      </c>
      <c r="AY102" s="1">
        <f>LARGE($O$8:Q102,1)</f>
        <v>0</v>
      </c>
      <c r="AZ102" s="1">
        <f>LARGE($O$8:R102,1)</f>
        <v>0</v>
      </c>
      <c r="BA102" s="1">
        <f>LARGE($O$8:S102,1)</f>
        <v>0</v>
      </c>
      <c r="BB102" s="1">
        <f>LARGE($O$8:T102,1)</f>
        <v>0</v>
      </c>
      <c r="BC102" s="1">
        <f>LARGE($O$8:U102,1)</f>
        <v>0</v>
      </c>
      <c r="BD102" s="1">
        <f>LARGE($O$8:V102,1)</f>
        <v>0</v>
      </c>
      <c r="BE102" s="1">
        <f>LARGE($O$8:W102,1)</f>
        <v>0</v>
      </c>
      <c r="BF102" s="1">
        <f>LARGE($O$8:X102,1)</f>
        <v>0</v>
      </c>
      <c r="BG102" s="1">
        <f>LARGE($O$8:Y102,1)</f>
        <v>0</v>
      </c>
      <c r="BH102" s="1">
        <f>IFERROR(IF(BX102&gt;=1,(IF(EMP!AM100="YES",1,2)),0),0)</f>
        <v>0</v>
      </c>
      <c r="BI102" s="1">
        <f>IFERROR(IF(BX102&gt;=1,(IF(BH102=1,1,IF(BH102=2,VLOOKUP(EMP!AL100,EMP!$H$2:$K$4,4,0),0))),0),0)</f>
        <v>0</v>
      </c>
      <c r="BJ102" s="1">
        <f>IFERROR(IF(BX102&gt;=1,VLOOKUP(EMP!AL100,EMP!$H$1:$K$5,2,0),0),0)</f>
        <v>0</v>
      </c>
      <c r="BK102" s="1">
        <f>IFERROR(IF(BX102&gt;=1,VLOOKUP(EMP!AL100,EMP!$H$1:$K$5,3,0),0),0)</f>
        <v>0</v>
      </c>
      <c r="BX102" s="165">
        <f>EMP!O100</f>
        <v>0</v>
      </c>
      <c r="BY102" s="166">
        <f>EMP!P100</f>
        <v>0</v>
      </c>
      <c r="BZ102" s="165">
        <f>EMP!Q100</f>
        <v>0</v>
      </c>
      <c r="CA102" s="185">
        <f t="shared" si="280"/>
        <v>0</v>
      </c>
      <c r="CB102" s="185">
        <f t="shared" si="281"/>
        <v>0</v>
      </c>
      <c r="CC102" s="185">
        <f t="shared" si="282"/>
        <v>0</v>
      </c>
      <c r="CD102" s="185">
        <f t="shared" si="283"/>
        <v>0</v>
      </c>
      <c r="CE102" s="185">
        <f t="shared" si="284"/>
        <v>0</v>
      </c>
      <c r="CF102" s="185">
        <f t="shared" si="285"/>
        <v>0</v>
      </c>
      <c r="CG102" s="185">
        <f t="shared" si="286"/>
        <v>0</v>
      </c>
      <c r="CH102" s="185">
        <f t="shared" si="287"/>
        <v>0</v>
      </c>
      <c r="CI102" s="185">
        <f t="shared" si="288"/>
        <v>0</v>
      </c>
      <c r="CJ102" s="185">
        <f t="shared" si="289"/>
        <v>0</v>
      </c>
      <c r="CK102" s="185">
        <f t="shared" si="290"/>
        <v>0</v>
      </c>
      <c r="CL102" s="185">
        <f t="shared" si="291"/>
        <v>0</v>
      </c>
      <c r="CM102" s="193"/>
      <c r="CN102" s="193"/>
      <c r="CO102" s="193"/>
      <c r="CP102" s="193"/>
      <c r="CQ102" s="193"/>
      <c r="CR102" s="193"/>
      <c r="CS102" s="193"/>
      <c r="CT102" s="193"/>
      <c r="CU102" s="193"/>
      <c r="CV102" s="193"/>
      <c r="CW102" s="193"/>
      <c r="CX102" s="193"/>
      <c r="CY102" s="112">
        <f t="shared" si="292"/>
        <v>0</v>
      </c>
      <c r="CZ102" s="112">
        <f t="shared" si="293"/>
        <v>0</v>
      </c>
      <c r="DA102" s="112">
        <f t="shared" si="294"/>
        <v>0</v>
      </c>
      <c r="DB102" s="112">
        <f t="shared" si="295"/>
        <v>0</v>
      </c>
      <c r="DC102" s="112">
        <f t="shared" si="296"/>
        <v>0</v>
      </c>
      <c r="DD102" s="112">
        <f t="shared" si="297"/>
        <v>0</v>
      </c>
      <c r="DE102" s="112">
        <f t="shared" si="298"/>
        <v>0</v>
      </c>
      <c r="DF102" s="112">
        <f t="shared" si="299"/>
        <v>0</v>
      </c>
      <c r="DG102" s="112">
        <f t="shared" si="300"/>
        <v>0</v>
      </c>
      <c r="DH102" s="112">
        <f t="shared" si="301"/>
        <v>0</v>
      </c>
      <c r="DI102" s="112">
        <f t="shared" si="302"/>
        <v>0</v>
      </c>
      <c r="DJ102" s="112">
        <f t="shared" si="303"/>
        <v>0</v>
      </c>
      <c r="DK102" s="194"/>
      <c r="DL102" s="194"/>
      <c r="DM102" s="194"/>
      <c r="DN102" s="194"/>
      <c r="DO102" s="194"/>
      <c r="DP102" s="194"/>
      <c r="DQ102" s="194"/>
      <c r="DR102" s="194"/>
      <c r="DS102" s="194"/>
      <c r="DT102" s="194"/>
      <c r="DU102" s="194"/>
      <c r="DV102" s="194"/>
      <c r="DW102" s="112">
        <f t="shared" si="304"/>
        <v>0</v>
      </c>
      <c r="DX102" s="112">
        <f t="shared" si="305"/>
        <v>0</v>
      </c>
      <c r="DY102" s="112">
        <f t="shared" si="306"/>
        <v>0</v>
      </c>
      <c r="DZ102" s="112">
        <f t="shared" si="307"/>
        <v>0</v>
      </c>
      <c r="EA102" s="112">
        <f t="shared" si="308"/>
        <v>0</v>
      </c>
      <c r="EB102" s="112">
        <f t="shared" si="309"/>
        <v>0</v>
      </c>
      <c r="EC102" s="112">
        <f t="shared" si="310"/>
        <v>0</v>
      </c>
      <c r="ED102" s="112">
        <f t="shared" si="311"/>
        <v>0</v>
      </c>
      <c r="EE102" s="112">
        <f t="shared" si="312"/>
        <v>0</v>
      </c>
      <c r="EF102" s="112">
        <f t="shared" si="313"/>
        <v>0</v>
      </c>
      <c r="EG102" s="112">
        <f t="shared" si="314"/>
        <v>0</v>
      </c>
      <c r="EH102" s="112">
        <f t="shared" si="315"/>
        <v>0</v>
      </c>
      <c r="EI102" s="195"/>
      <c r="EJ102" s="195"/>
      <c r="EK102" s="195"/>
      <c r="EL102" s="195"/>
      <c r="EM102" s="195"/>
      <c r="EN102" s="195"/>
      <c r="EO102" s="195"/>
      <c r="EP102" s="195"/>
      <c r="EQ102" s="195"/>
      <c r="ER102" s="195"/>
      <c r="ES102" s="195"/>
      <c r="ET102" s="195"/>
      <c r="EU102" s="196"/>
      <c r="EV102" s="196">
        <f t="shared" si="316"/>
        <v>0</v>
      </c>
      <c r="EW102" s="196">
        <f t="shared" si="317"/>
        <v>0</v>
      </c>
      <c r="EX102" s="196">
        <f t="shared" si="318"/>
        <v>0</v>
      </c>
      <c r="EY102" s="196">
        <f t="shared" si="319"/>
        <v>0</v>
      </c>
      <c r="EZ102" s="196">
        <f t="shared" si="320"/>
        <v>0</v>
      </c>
      <c r="FA102" s="196">
        <f t="shared" si="321"/>
        <v>0</v>
      </c>
      <c r="FB102" s="196">
        <f t="shared" si="322"/>
        <v>0</v>
      </c>
      <c r="FC102" s="196">
        <f t="shared" si="323"/>
        <v>0</v>
      </c>
      <c r="FD102" s="196">
        <f t="shared" si="324"/>
        <v>0</v>
      </c>
      <c r="FE102" s="196">
        <f t="shared" si="325"/>
        <v>0</v>
      </c>
      <c r="FF102" s="196">
        <f t="shared" si="326"/>
        <v>0</v>
      </c>
      <c r="FG102" s="197"/>
      <c r="FH102" s="197">
        <f t="shared" si="327"/>
        <v>0</v>
      </c>
      <c r="FI102" s="197">
        <f t="shared" si="328"/>
        <v>0</v>
      </c>
      <c r="FJ102" s="197">
        <f t="shared" si="329"/>
        <v>0</v>
      </c>
      <c r="FK102" s="197">
        <f t="shared" si="330"/>
        <v>0</v>
      </c>
      <c r="FL102" s="197">
        <f t="shared" si="331"/>
        <v>0</v>
      </c>
      <c r="FM102" s="197">
        <f t="shared" si="332"/>
        <v>0</v>
      </c>
      <c r="FN102" s="197">
        <f t="shared" si="333"/>
        <v>0</v>
      </c>
      <c r="FO102" s="197">
        <f t="shared" si="334"/>
        <v>0</v>
      </c>
      <c r="FP102" s="197">
        <f t="shared" si="335"/>
        <v>0</v>
      </c>
      <c r="FQ102" s="197">
        <f t="shared" si="336"/>
        <v>0</v>
      </c>
      <c r="FR102" s="197">
        <f t="shared" si="337"/>
        <v>0</v>
      </c>
      <c r="FS102" s="195"/>
      <c r="FT102" s="195"/>
      <c r="FU102" s="198"/>
      <c r="FV102" s="198"/>
      <c r="FW102" s="199"/>
      <c r="FX102" s="199"/>
      <c r="FY102" s="196"/>
      <c r="FZ102" s="196"/>
      <c r="GA102" s="127">
        <f t="shared" si="338"/>
        <v>0</v>
      </c>
      <c r="GB102" s="127">
        <f t="shared" si="339"/>
        <v>0</v>
      </c>
      <c r="GC102" s="127">
        <f t="shared" si="340"/>
        <v>0</v>
      </c>
      <c r="GD102" s="127">
        <f t="shared" si="341"/>
        <v>0</v>
      </c>
      <c r="GE102" s="127">
        <f t="shared" si="342"/>
        <v>0</v>
      </c>
      <c r="GF102" s="127">
        <f t="shared" si="343"/>
        <v>0</v>
      </c>
      <c r="GG102" s="127">
        <f t="shared" si="344"/>
        <v>0</v>
      </c>
      <c r="GH102" s="127">
        <f t="shared" si="345"/>
        <v>0</v>
      </c>
      <c r="GI102" s="127">
        <f t="shared" si="346"/>
        <v>0</v>
      </c>
      <c r="GJ102" s="127">
        <f t="shared" si="347"/>
        <v>0</v>
      </c>
      <c r="GK102" s="127">
        <f t="shared" si="348"/>
        <v>0</v>
      </c>
      <c r="GL102" s="127">
        <f t="shared" si="349"/>
        <v>0</v>
      </c>
      <c r="GM102" s="127">
        <f t="shared" si="350"/>
        <v>0</v>
      </c>
      <c r="GN102" s="127">
        <f t="shared" si="351"/>
        <v>0</v>
      </c>
      <c r="GO102" s="127">
        <f t="shared" si="352"/>
        <v>0</v>
      </c>
      <c r="GP102" s="127">
        <f t="shared" si="353"/>
        <v>0</v>
      </c>
      <c r="GQ102" s="127">
        <f t="shared" si="354"/>
        <v>0</v>
      </c>
      <c r="GR102" s="127">
        <f t="shared" si="355"/>
        <v>0</v>
      </c>
      <c r="GS102" s="127">
        <f t="shared" si="356"/>
        <v>0</v>
      </c>
      <c r="GT102" s="127">
        <f t="shared" si="357"/>
        <v>0</v>
      </c>
      <c r="GU102" s="127">
        <f t="shared" si="358"/>
        <v>0</v>
      </c>
      <c r="GV102" s="127">
        <f t="shared" si="359"/>
        <v>0</v>
      </c>
      <c r="GW102" s="127">
        <f t="shared" si="360"/>
        <v>0</v>
      </c>
      <c r="GX102" s="127">
        <f t="shared" si="361"/>
        <v>0</v>
      </c>
      <c r="GY102" s="127">
        <f t="shared" si="362"/>
        <v>0</v>
      </c>
      <c r="GZ102" s="127">
        <f t="shared" si="363"/>
        <v>0</v>
      </c>
      <c r="HA102" s="127">
        <f t="shared" si="364"/>
        <v>0</v>
      </c>
      <c r="HB102" s="127">
        <f t="shared" si="365"/>
        <v>0</v>
      </c>
      <c r="HC102" s="127">
        <f t="shared" si="366"/>
        <v>0</v>
      </c>
      <c r="HD102" s="127">
        <f t="shared" si="367"/>
        <v>0</v>
      </c>
      <c r="HE102" s="127">
        <f t="shared" si="368"/>
        <v>0</v>
      </c>
      <c r="HF102" s="127">
        <f t="shared" si="369"/>
        <v>0</v>
      </c>
      <c r="HG102" s="127">
        <f t="shared" si="370"/>
        <v>0</v>
      </c>
      <c r="HH102" s="127">
        <f t="shared" si="371"/>
        <v>0</v>
      </c>
      <c r="HI102" s="127">
        <f t="shared" si="372"/>
        <v>0</v>
      </c>
      <c r="HJ102" s="127">
        <f t="shared" si="373"/>
        <v>0</v>
      </c>
      <c r="HK102" s="127">
        <f t="shared" si="374"/>
        <v>0</v>
      </c>
      <c r="HL102" s="127">
        <f t="shared" si="375"/>
        <v>0</v>
      </c>
      <c r="HM102" s="127">
        <f t="shared" si="376"/>
        <v>0</v>
      </c>
      <c r="HN102" s="127">
        <f t="shared" si="377"/>
        <v>0</v>
      </c>
      <c r="HO102" s="127">
        <f t="shared" si="378"/>
        <v>0</v>
      </c>
      <c r="HP102" s="127">
        <f t="shared" si="379"/>
        <v>0</v>
      </c>
      <c r="HQ102" s="127">
        <f t="shared" si="380"/>
        <v>0</v>
      </c>
      <c r="HR102" s="127">
        <f t="shared" si="381"/>
        <v>0</v>
      </c>
      <c r="HS102" s="127">
        <f t="shared" si="382"/>
        <v>0</v>
      </c>
      <c r="HT102" s="127">
        <f t="shared" si="383"/>
        <v>0</v>
      </c>
      <c r="HU102" s="127">
        <f t="shared" si="384"/>
        <v>0</v>
      </c>
      <c r="HV102" s="127">
        <f t="shared" si="385"/>
        <v>0</v>
      </c>
      <c r="HW102" s="127">
        <f t="shared" si="386"/>
        <v>0</v>
      </c>
      <c r="HX102" s="127">
        <f t="shared" si="387"/>
        <v>0</v>
      </c>
      <c r="HY102" s="127">
        <f t="shared" si="388"/>
        <v>0</v>
      </c>
      <c r="HZ102" s="127">
        <f t="shared" si="389"/>
        <v>0</v>
      </c>
      <c r="IA102" s="127">
        <f t="shared" si="390"/>
        <v>0</v>
      </c>
      <c r="IB102" s="127">
        <f t="shared" si="391"/>
        <v>0</v>
      </c>
      <c r="IC102" s="127">
        <f t="shared" si="392"/>
        <v>0</v>
      </c>
      <c r="ID102" s="127">
        <f t="shared" si="393"/>
        <v>0</v>
      </c>
      <c r="IE102" s="127">
        <f t="shared" si="394"/>
        <v>0</v>
      </c>
      <c r="IF102" s="127">
        <f t="shared" si="395"/>
        <v>0</v>
      </c>
      <c r="IG102" s="127">
        <f t="shared" si="396"/>
        <v>0</v>
      </c>
      <c r="IH102" s="127">
        <f t="shared" si="397"/>
        <v>0</v>
      </c>
      <c r="II102" s="127">
        <f t="shared" si="398"/>
        <v>0</v>
      </c>
      <c r="IJ102" s="127">
        <f t="shared" si="399"/>
        <v>0</v>
      </c>
      <c r="IK102" s="127">
        <f t="shared" si="400"/>
        <v>0</v>
      </c>
      <c r="IL102" s="127">
        <f t="shared" si="401"/>
        <v>0</v>
      </c>
      <c r="IM102" s="127">
        <f t="shared" si="402"/>
        <v>0</v>
      </c>
      <c r="IN102" s="127">
        <f t="shared" si="403"/>
        <v>0</v>
      </c>
      <c r="IO102" s="127">
        <f t="shared" si="404"/>
        <v>0</v>
      </c>
      <c r="IP102" s="127">
        <f t="shared" si="405"/>
        <v>0</v>
      </c>
      <c r="IQ102" s="127">
        <f t="shared" si="406"/>
        <v>0</v>
      </c>
      <c r="IR102" s="127">
        <f t="shared" si="407"/>
        <v>0</v>
      </c>
      <c r="IS102" s="127">
        <f t="shared" si="408"/>
        <v>0</v>
      </c>
      <c r="IT102" s="127">
        <f t="shared" si="409"/>
        <v>0</v>
      </c>
      <c r="IU102" s="127">
        <f t="shared" si="410"/>
        <v>0</v>
      </c>
      <c r="IV102" s="1">
        <f>IFERROR(IF($BX102&gt;=1,SUMIFS(ARR!K$8:K$607,ARR!$I$8:$I$607,$BZ102),0),0)</f>
        <v>0</v>
      </c>
      <c r="IW102" s="1">
        <f>IFERROR(IF($BX102&gt;=1,SUMIFS(ARR!L$8:L$607,ARR!$I$8:$I$607,$BZ102),0),0)</f>
        <v>0</v>
      </c>
      <c r="IX102" s="1">
        <f>IFERROR(IF($BX102&gt;=1,SUMIFS(ARR!M$8:M$607,ARR!$I$8:$I$607,$BZ102),0),0)</f>
        <v>0</v>
      </c>
      <c r="IY102" s="1">
        <f>IFERROR(IF($BX102&gt;=1,SUMIFS(ARR!N$8:N$607,ARR!$I$8:$I$607,$BZ102),0),0)</f>
        <v>0</v>
      </c>
      <c r="IZ102" s="1">
        <f t="shared" si="411"/>
        <v>0</v>
      </c>
    </row>
    <row r="103" spans="1:260" ht="18" customHeight="1" x14ac:dyDescent="0.25">
      <c r="A103" s="1">
        <f>IFERROR(IF(BX103&gt;=1,VLOOKUP(EMP!Y101,EMP!$B$2:$E$3,4,0),0),0)</f>
        <v>0</v>
      </c>
      <c r="B103" s="1">
        <f>IFERROR(IF(BX103&gt;=1,VLOOKUP(EMP!Z101,EMP!$D$2:$E$3,2,0),0),0)</f>
        <v>0</v>
      </c>
      <c r="C103" s="1">
        <f>IFERROR(IF(BX103&gt;=1,VLOOKUP(EMP!AC101,EMP!$B$6:$C$17,2,0),0),0)</f>
        <v>0</v>
      </c>
      <c r="D103" s="1">
        <f>IFERROR(IF(BX103&gt;=1,VLOOKUP(EMP!AA101,EMP!$E$6:$M$29,9,0),0),0)</f>
        <v>0</v>
      </c>
      <c r="E103" s="1">
        <f>IFERROR(IF(BX103&gt;=1,(IF(EMP!AE101&gt;=1,VLOOKUP(EMP!AF101,EMP!$B$6:$C$17,2,0),0)),0),0)</f>
        <v>0</v>
      </c>
      <c r="F103" s="1">
        <f>IFERROR(IF(BX103&gt;=1,(IF(EMP!AG101=EMP!$F$3,(IF(EMP!AH101&gt;=1,EMP!AH101,0)),0)),0),0)</f>
        <v>0</v>
      </c>
      <c r="G103" s="1">
        <f>IFERROR(IF(BX103&gt;=1,(IF(EMP!AI101=EMP!$F$3,VLOOKUP(EMP!AJ101,EMP!$B$6:$C$17,2,0),0)),0),0)</f>
        <v>0</v>
      </c>
      <c r="H103" s="1">
        <f>IFERROR(IF(BX103&gt;=1,(IF(EMP!AK101=EMP!$F$3,EMP!#REF!,0)),0),0)</f>
        <v>0</v>
      </c>
      <c r="I103" s="1">
        <f>IFERROR(IF(BX103&gt;=1,(IF(EMP!AM101="YES",1,2)),0),0)</f>
        <v>0</v>
      </c>
      <c r="J103" s="1">
        <f>IFERROR(IF(BX103&gt;=1,(IF(I103=1,31,IF(I103=2,(IF(D103&gt;=5,VLOOKUP(EMP!AL101,EMP!$H$1:$K$5,4,0),IF(D103&gt;=1,31,0))),0))),0),0)</f>
        <v>0</v>
      </c>
      <c r="K103" s="1">
        <f>EMP!AB101</f>
        <v>0</v>
      </c>
      <c r="L103" s="1">
        <f>EMP!AD101</f>
        <v>0</v>
      </c>
      <c r="M103" s="1">
        <f>EMP!AE101</f>
        <v>0</v>
      </c>
      <c r="N103" s="1">
        <f t="shared" si="244"/>
        <v>0</v>
      </c>
      <c r="O103" s="1">
        <f t="shared" si="245"/>
        <v>0</v>
      </c>
      <c r="P103" s="1">
        <f t="shared" si="246"/>
        <v>0</v>
      </c>
      <c r="Q103" s="1">
        <f t="shared" si="247"/>
        <v>0</v>
      </c>
      <c r="R103" s="1">
        <f t="shared" si="248"/>
        <v>0</v>
      </c>
      <c r="S103" s="1">
        <f t="shared" si="249"/>
        <v>0</v>
      </c>
      <c r="T103" s="1">
        <f t="shared" si="250"/>
        <v>0</v>
      </c>
      <c r="U103" s="1">
        <f t="shared" si="251"/>
        <v>0</v>
      </c>
      <c r="V103" s="1">
        <f t="shared" si="252"/>
        <v>0</v>
      </c>
      <c r="W103" s="1">
        <f t="shared" si="253"/>
        <v>0</v>
      </c>
      <c r="X103" s="1">
        <f t="shared" si="254"/>
        <v>0</v>
      </c>
      <c r="Y103" s="1">
        <f t="shared" si="255"/>
        <v>0</v>
      </c>
      <c r="Z103" s="1">
        <f t="shared" si="256"/>
        <v>0</v>
      </c>
      <c r="AA103" s="1">
        <f t="shared" si="257"/>
        <v>0</v>
      </c>
      <c r="AB103" s="1">
        <f t="shared" si="258"/>
        <v>0</v>
      </c>
      <c r="AC103" s="1">
        <f t="shared" si="259"/>
        <v>0</v>
      </c>
      <c r="AD103" s="1">
        <f t="shared" si="260"/>
        <v>0</v>
      </c>
      <c r="AE103" s="1">
        <f t="shared" si="261"/>
        <v>0</v>
      </c>
      <c r="AF103" s="1">
        <f t="shared" si="262"/>
        <v>0</v>
      </c>
      <c r="AG103" s="1">
        <f t="shared" si="263"/>
        <v>0</v>
      </c>
      <c r="AH103" s="1">
        <f t="shared" si="264"/>
        <v>0</v>
      </c>
      <c r="AI103" s="1">
        <f t="shared" si="265"/>
        <v>0</v>
      </c>
      <c r="AJ103" s="1">
        <f t="shared" si="266"/>
        <v>0</v>
      </c>
      <c r="AK103" s="1">
        <f t="shared" si="267"/>
        <v>0</v>
      </c>
      <c r="AL103" s="1">
        <f t="shared" si="268"/>
        <v>0</v>
      </c>
      <c r="AM103" s="1">
        <f t="shared" si="269"/>
        <v>0</v>
      </c>
      <c r="AN103" s="1">
        <f t="shared" si="270"/>
        <v>0</v>
      </c>
      <c r="AO103" s="1">
        <f t="shared" si="271"/>
        <v>0</v>
      </c>
      <c r="AP103" s="1">
        <f t="shared" si="272"/>
        <v>0</v>
      </c>
      <c r="AQ103" s="1">
        <f t="shared" si="273"/>
        <v>0</v>
      </c>
      <c r="AR103" s="1">
        <f t="shared" si="274"/>
        <v>0</v>
      </c>
      <c r="AS103" s="1">
        <f t="shared" si="275"/>
        <v>0</v>
      </c>
      <c r="AT103" s="1">
        <f t="shared" si="276"/>
        <v>0</v>
      </c>
      <c r="AU103" s="1">
        <f t="shared" si="277"/>
        <v>0</v>
      </c>
      <c r="AV103" s="1">
        <f t="shared" si="278"/>
        <v>0</v>
      </c>
      <c r="AW103" s="1">
        <f t="shared" si="279"/>
        <v>0</v>
      </c>
      <c r="AX103" s="1">
        <f>LARGE($O$8:P103,1)</f>
        <v>0</v>
      </c>
      <c r="AY103" s="1">
        <f>LARGE($O$8:Q103,1)</f>
        <v>0</v>
      </c>
      <c r="AZ103" s="1">
        <f>LARGE($O$8:R103,1)</f>
        <v>0</v>
      </c>
      <c r="BA103" s="1">
        <f>LARGE($O$8:S103,1)</f>
        <v>0</v>
      </c>
      <c r="BB103" s="1">
        <f>LARGE($O$8:T103,1)</f>
        <v>0</v>
      </c>
      <c r="BC103" s="1">
        <f>LARGE($O$8:U103,1)</f>
        <v>0</v>
      </c>
      <c r="BD103" s="1">
        <f>LARGE($O$8:V103,1)</f>
        <v>0</v>
      </c>
      <c r="BE103" s="1">
        <f>LARGE($O$8:W103,1)</f>
        <v>0</v>
      </c>
      <c r="BF103" s="1">
        <f>LARGE($O$8:X103,1)</f>
        <v>0</v>
      </c>
      <c r="BG103" s="1">
        <f>LARGE($O$8:Y103,1)</f>
        <v>0</v>
      </c>
      <c r="BH103" s="1">
        <f>IFERROR(IF(BX103&gt;=1,(IF(EMP!AM101="YES",1,2)),0),0)</f>
        <v>0</v>
      </c>
      <c r="BI103" s="1">
        <f>IFERROR(IF(BX103&gt;=1,(IF(BH103=1,1,IF(BH103=2,VLOOKUP(EMP!AL101,EMP!$H$2:$K$4,4,0),0))),0),0)</f>
        <v>0</v>
      </c>
      <c r="BJ103" s="1">
        <f>IFERROR(IF(BX103&gt;=1,VLOOKUP(EMP!AL101,EMP!$H$1:$K$5,2,0),0),0)</f>
        <v>0</v>
      </c>
      <c r="BK103" s="1">
        <f>IFERROR(IF(BX103&gt;=1,VLOOKUP(EMP!AL101,EMP!$H$1:$K$5,3,0),0),0)</f>
        <v>0</v>
      </c>
      <c r="BX103" s="165">
        <f>EMP!O101</f>
        <v>0</v>
      </c>
      <c r="BY103" s="166">
        <f>EMP!P101</f>
        <v>0</v>
      </c>
      <c r="BZ103" s="165">
        <f>EMP!Q101</f>
        <v>0</v>
      </c>
      <c r="CA103" s="185">
        <f t="shared" si="280"/>
        <v>0</v>
      </c>
      <c r="CB103" s="185">
        <f t="shared" si="281"/>
        <v>0</v>
      </c>
      <c r="CC103" s="185">
        <f t="shared" si="282"/>
        <v>0</v>
      </c>
      <c r="CD103" s="185">
        <f t="shared" si="283"/>
        <v>0</v>
      </c>
      <c r="CE103" s="185">
        <f t="shared" si="284"/>
        <v>0</v>
      </c>
      <c r="CF103" s="185">
        <f t="shared" si="285"/>
        <v>0</v>
      </c>
      <c r="CG103" s="185">
        <f t="shared" si="286"/>
        <v>0</v>
      </c>
      <c r="CH103" s="185">
        <f t="shared" si="287"/>
        <v>0</v>
      </c>
      <c r="CI103" s="185">
        <f t="shared" si="288"/>
        <v>0</v>
      </c>
      <c r="CJ103" s="185">
        <f t="shared" si="289"/>
        <v>0</v>
      </c>
      <c r="CK103" s="185">
        <f t="shared" si="290"/>
        <v>0</v>
      </c>
      <c r="CL103" s="185">
        <f t="shared" si="291"/>
        <v>0</v>
      </c>
      <c r="CM103" s="193"/>
      <c r="CN103" s="193"/>
      <c r="CO103" s="193"/>
      <c r="CP103" s="193"/>
      <c r="CQ103" s="193"/>
      <c r="CR103" s="193"/>
      <c r="CS103" s="193"/>
      <c r="CT103" s="193"/>
      <c r="CU103" s="193"/>
      <c r="CV103" s="193"/>
      <c r="CW103" s="193"/>
      <c r="CX103" s="193"/>
      <c r="CY103" s="112">
        <f t="shared" si="292"/>
        <v>0</v>
      </c>
      <c r="CZ103" s="112">
        <f t="shared" si="293"/>
        <v>0</v>
      </c>
      <c r="DA103" s="112">
        <f t="shared" si="294"/>
        <v>0</v>
      </c>
      <c r="DB103" s="112">
        <f t="shared" si="295"/>
        <v>0</v>
      </c>
      <c r="DC103" s="112">
        <f t="shared" si="296"/>
        <v>0</v>
      </c>
      <c r="DD103" s="112">
        <f t="shared" si="297"/>
        <v>0</v>
      </c>
      <c r="DE103" s="112">
        <f t="shared" si="298"/>
        <v>0</v>
      </c>
      <c r="DF103" s="112">
        <f t="shared" si="299"/>
        <v>0</v>
      </c>
      <c r="DG103" s="112">
        <f t="shared" si="300"/>
        <v>0</v>
      </c>
      <c r="DH103" s="112">
        <f t="shared" si="301"/>
        <v>0</v>
      </c>
      <c r="DI103" s="112">
        <f t="shared" si="302"/>
        <v>0</v>
      </c>
      <c r="DJ103" s="112">
        <f t="shared" si="303"/>
        <v>0</v>
      </c>
      <c r="DK103" s="194"/>
      <c r="DL103" s="194"/>
      <c r="DM103" s="194"/>
      <c r="DN103" s="194"/>
      <c r="DO103" s="194"/>
      <c r="DP103" s="194"/>
      <c r="DQ103" s="194"/>
      <c r="DR103" s="194"/>
      <c r="DS103" s="194"/>
      <c r="DT103" s="194"/>
      <c r="DU103" s="194"/>
      <c r="DV103" s="194"/>
      <c r="DW103" s="112">
        <f t="shared" si="304"/>
        <v>0</v>
      </c>
      <c r="DX103" s="112">
        <f t="shared" si="305"/>
        <v>0</v>
      </c>
      <c r="DY103" s="112">
        <f t="shared" si="306"/>
        <v>0</v>
      </c>
      <c r="DZ103" s="112">
        <f t="shared" si="307"/>
        <v>0</v>
      </c>
      <c r="EA103" s="112">
        <f t="shared" si="308"/>
        <v>0</v>
      </c>
      <c r="EB103" s="112">
        <f t="shared" si="309"/>
        <v>0</v>
      </c>
      <c r="EC103" s="112">
        <f t="shared" si="310"/>
        <v>0</v>
      </c>
      <c r="ED103" s="112">
        <f t="shared" si="311"/>
        <v>0</v>
      </c>
      <c r="EE103" s="112">
        <f t="shared" si="312"/>
        <v>0</v>
      </c>
      <c r="EF103" s="112">
        <f t="shared" si="313"/>
        <v>0</v>
      </c>
      <c r="EG103" s="112">
        <f t="shared" si="314"/>
        <v>0</v>
      </c>
      <c r="EH103" s="112">
        <f t="shared" si="315"/>
        <v>0</v>
      </c>
      <c r="EI103" s="195"/>
      <c r="EJ103" s="195"/>
      <c r="EK103" s="195"/>
      <c r="EL103" s="195"/>
      <c r="EM103" s="195"/>
      <c r="EN103" s="195"/>
      <c r="EO103" s="195"/>
      <c r="EP103" s="195"/>
      <c r="EQ103" s="195"/>
      <c r="ER103" s="195"/>
      <c r="ES103" s="195"/>
      <c r="ET103" s="195"/>
      <c r="EU103" s="196"/>
      <c r="EV103" s="196">
        <f t="shared" si="316"/>
        <v>0</v>
      </c>
      <c r="EW103" s="196">
        <f t="shared" si="317"/>
        <v>0</v>
      </c>
      <c r="EX103" s="196">
        <f t="shared" si="318"/>
        <v>0</v>
      </c>
      <c r="EY103" s="196">
        <f t="shared" si="319"/>
        <v>0</v>
      </c>
      <c r="EZ103" s="196">
        <f t="shared" si="320"/>
        <v>0</v>
      </c>
      <c r="FA103" s="196">
        <f t="shared" si="321"/>
        <v>0</v>
      </c>
      <c r="FB103" s="196">
        <f t="shared" si="322"/>
        <v>0</v>
      </c>
      <c r="FC103" s="196">
        <f t="shared" si="323"/>
        <v>0</v>
      </c>
      <c r="FD103" s="196">
        <f t="shared" si="324"/>
        <v>0</v>
      </c>
      <c r="FE103" s="196">
        <f t="shared" si="325"/>
        <v>0</v>
      </c>
      <c r="FF103" s="196">
        <f t="shared" si="326"/>
        <v>0</v>
      </c>
      <c r="FG103" s="197"/>
      <c r="FH103" s="197">
        <f t="shared" si="327"/>
        <v>0</v>
      </c>
      <c r="FI103" s="197">
        <f t="shared" si="328"/>
        <v>0</v>
      </c>
      <c r="FJ103" s="197">
        <f t="shared" si="329"/>
        <v>0</v>
      </c>
      <c r="FK103" s="197">
        <f t="shared" si="330"/>
        <v>0</v>
      </c>
      <c r="FL103" s="197">
        <f t="shared" si="331"/>
        <v>0</v>
      </c>
      <c r="FM103" s="197">
        <f t="shared" si="332"/>
        <v>0</v>
      </c>
      <c r="FN103" s="197">
        <f t="shared" si="333"/>
        <v>0</v>
      </c>
      <c r="FO103" s="197">
        <f t="shared" si="334"/>
        <v>0</v>
      </c>
      <c r="FP103" s="197">
        <f t="shared" si="335"/>
        <v>0</v>
      </c>
      <c r="FQ103" s="197">
        <f t="shared" si="336"/>
        <v>0</v>
      </c>
      <c r="FR103" s="197">
        <f t="shared" si="337"/>
        <v>0</v>
      </c>
      <c r="FS103" s="195"/>
      <c r="FT103" s="195"/>
      <c r="FU103" s="198"/>
      <c r="FV103" s="198"/>
      <c r="FW103" s="199"/>
      <c r="FX103" s="199"/>
      <c r="FY103" s="196"/>
      <c r="FZ103" s="196"/>
      <c r="GA103" s="127">
        <f t="shared" si="338"/>
        <v>0</v>
      </c>
      <c r="GB103" s="127">
        <f t="shared" si="339"/>
        <v>0</v>
      </c>
      <c r="GC103" s="127">
        <f t="shared" si="340"/>
        <v>0</v>
      </c>
      <c r="GD103" s="127">
        <f t="shared" si="341"/>
        <v>0</v>
      </c>
      <c r="GE103" s="127">
        <f t="shared" si="342"/>
        <v>0</v>
      </c>
      <c r="GF103" s="127">
        <f t="shared" si="343"/>
        <v>0</v>
      </c>
      <c r="GG103" s="127">
        <f t="shared" si="344"/>
        <v>0</v>
      </c>
      <c r="GH103" s="127">
        <f t="shared" si="345"/>
        <v>0</v>
      </c>
      <c r="GI103" s="127">
        <f t="shared" si="346"/>
        <v>0</v>
      </c>
      <c r="GJ103" s="127">
        <f t="shared" si="347"/>
        <v>0</v>
      </c>
      <c r="GK103" s="127">
        <f t="shared" si="348"/>
        <v>0</v>
      </c>
      <c r="GL103" s="127">
        <f t="shared" si="349"/>
        <v>0</v>
      </c>
      <c r="GM103" s="127">
        <f t="shared" si="350"/>
        <v>0</v>
      </c>
      <c r="GN103" s="127">
        <f t="shared" si="351"/>
        <v>0</v>
      </c>
      <c r="GO103" s="127">
        <f t="shared" si="352"/>
        <v>0</v>
      </c>
      <c r="GP103" s="127">
        <f t="shared" si="353"/>
        <v>0</v>
      </c>
      <c r="GQ103" s="127">
        <f t="shared" si="354"/>
        <v>0</v>
      </c>
      <c r="GR103" s="127">
        <f t="shared" si="355"/>
        <v>0</v>
      </c>
      <c r="GS103" s="127">
        <f t="shared" si="356"/>
        <v>0</v>
      </c>
      <c r="GT103" s="127">
        <f t="shared" si="357"/>
        <v>0</v>
      </c>
      <c r="GU103" s="127">
        <f t="shared" si="358"/>
        <v>0</v>
      </c>
      <c r="GV103" s="127">
        <f t="shared" si="359"/>
        <v>0</v>
      </c>
      <c r="GW103" s="127">
        <f t="shared" si="360"/>
        <v>0</v>
      </c>
      <c r="GX103" s="127">
        <f t="shared" si="361"/>
        <v>0</v>
      </c>
      <c r="GY103" s="127">
        <f t="shared" si="362"/>
        <v>0</v>
      </c>
      <c r="GZ103" s="127">
        <f t="shared" si="363"/>
        <v>0</v>
      </c>
      <c r="HA103" s="127">
        <f t="shared" si="364"/>
        <v>0</v>
      </c>
      <c r="HB103" s="127">
        <f t="shared" si="365"/>
        <v>0</v>
      </c>
      <c r="HC103" s="127">
        <f t="shared" si="366"/>
        <v>0</v>
      </c>
      <c r="HD103" s="127">
        <f t="shared" si="367"/>
        <v>0</v>
      </c>
      <c r="HE103" s="127">
        <f t="shared" si="368"/>
        <v>0</v>
      </c>
      <c r="HF103" s="127">
        <f t="shared" si="369"/>
        <v>0</v>
      </c>
      <c r="HG103" s="127">
        <f t="shared" si="370"/>
        <v>0</v>
      </c>
      <c r="HH103" s="127">
        <f t="shared" si="371"/>
        <v>0</v>
      </c>
      <c r="HI103" s="127">
        <f t="shared" si="372"/>
        <v>0</v>
      </c>
      <c r="HJ103" s="127">
        <f t="shared" si="373"/>
        <v>0</v>
      </c>
      <c r="HK103" s="127">
        <f t="shared" si="374"/>
        <v>0</v>
      </c>
      <c r="HL103" s="127">
        <f t="shared" si="375"/>
        <v>0</v>
      </c>
      <c r="HM103" s="127">
        <f t="shared" si="376"/>
        <v>0</v>
      </c>
      <c r="HN103" s="127">
        <f t="shared" si="377"/>
        <v>0</v>
      </c>
      <c r="HO103" s="127">
        <f t="shared" si="378"/>
        <v>0</v>
      </c>
      <c r="HP103" s="127">
        <f t="shared" si="379"/>
        <v>0</v>
      </c>
      <c r="HQ103" s="127">
        <f t="shared" si="380"/>
        <v>0</v>
      </c>
      <c r="HR103" s="127">
        <f t="shared" si="381"/>
        <v>0</v>
      </c>
      <c r="HS103" s="127">
        <f t="shared" si="382"/>
        <v>0</v>
      </c>
      <c r="HT103" s="127">
        <f t="shared" si="383"/>
        <v>0</v>
      </c>
      <c r="HU103" s="127">
        <f t="shared" si="384"/>
        <v>0</v>
      </c>
      <c r="HV103" s="127">
        <f t="shared" si="385"/>
        <v>0</v>
      </c>
      <c r="HW103" s="127">
        <f t="shared" si="386"/>
        <v>0</v>
      </c>
      <c r="HX103" s="127">
        <f t="shared" si="387"/>
        <v>0</v>
      </c>
      <c r="HY103" s="127">
        <f t="shared" si="388"/>
        <v>0</v>
      </c>
      <c r="HZ103" s="127">
        <f t="shared" si="389"/>
        <v>0</v>
      </c>
      <c r="IA103" s="127">
        <f t="shared" si="390"/>
        <v>0</v>
      </c>
      <c r="IB103" s="127">
        <f t="shared" si="391"/>
        <v>0</v>
      </c>
      <c r="IC103" s="127">
        <f t="shared" si="392"/>
        <v>0</v>
      </c>
      <c r="ID103" s="127">
        <f t="shared" si="393"/>
        <v>0</v>
      </c>
      <c r="IE103" s="127">
        <f t="shared" si="394"/>
        <v>0</v>
      </c>
      <c r="IF103" s="127">
        <f t="shared" si="395"/>
        <v>0</v>
      </c>
      <c r="IG103" s="127">
        <f t="shared" si="396"/>
        <v>0</v>
      </c>
      <c r="IH103" s="127">
        <f t="shared" si="397"/>
        <v>0</v>
      </c>
      <c r="II103" s="127">
        <f t="shared" si="398"/>
        <v>0</v>
      </c>
      <c r="IJ103" s="127">
        <f t="shared" si="399"/>
        <v>0</v>
      </c>
      <c r="IK103" s="127">
        <f t="shared" si="400"/>
        <v>0</v>
      </c>
      <c r="IL103" s="127">
        <f t="shared" si="401"/>
        <v>0</v>
      </c>
      <c r="IM103" s="127">
        <f t="shared" si="402"/>
        <v>0</v>
      </c>
      <c r="IN103" s="127">
        <f t="shared" si="403"/>
        <v>0</v>
      </c>
      <c r="IO103" s="127">
        <f t="shared" si="404"/>
        <v>0</v>
      </c>
      <c r="IP103" s="127">
        <f t="shared" si="405"/>
        <v>0</v>
      </c>
      <c r="IQ103" s="127">
        <f t="shared" si="406"/>
        <v>0</v>
      </c>
      <c r="IR103" s="127">
        <f t="shared" si="407"/>
        <v>0</v>
      </c>
      <c r="IS103" s="127">
        <f t="shared" si="408"/>
        <v>0</v>
      </c>
      <c r="IT103" s="127">
        <f t="shared" si="409"/>
        <v>0</v>
      </c>
      <c r="IU103" s="127">
        <f t="shared" si="410"/>
        <v>0</v>
      </c>
      <c r="IV103" s="1">
        <f>IFERROR(IF($BX103&gt;=1,SUMIFS(ARR!K$8:K$607,ARR!$I$8:$I$607,$BZ103),0),0)</f>
        <v>0</v>
      </c>
      <c r="IW103" s="1">
        <f>IFERROR(IF($BX103&gt;=1,SUMIFS(ARR!L$8:L$607,ARR!$I$8:$I$607,$BZ103),0),0)</f>
        <v>0</v>
      </c>
      <c r="IX103" s="1">
        <f>IFERROR(IF($BX103&gt;=1,SUMIFS(ARR!M$8:M$607,ARR!$I$8:$I$607,$BZ103),0),0)</f>
        <v>0</v>
      </c>
      <c r="IY103" s="1">
        <f>IFERROR(IF($BX103&gt;=1,SUMIFS(ARR!N$8:N$607,ARR!$I$8:$I$607,$BZ103),0),0)</f>
        <v>0</v>
      </c>
      <c r="IZ103" s="1">
        <f t="shared" si="411"/>
        <v>0</v>
      </c>
    </row>
    <row r="104" spans="1:260" ht="18" customHeight="1" x14ac:dyDescent="0.25">
      <c r="A104" s="1">
        <f>IFERROR(IF(BX104&gt;=1,VLOOKUP(EMP!Y102,EMP!$B$2:$E$3,4,0),0),0)</f>
        <v>0</v>
      </c>
      <c r="B104" s="1">
        <f>IFERROR(IF(BX104&gt;=1,VLOOKUP(EMP!Z102,EMP!$D$2:$E$3,2,0),0),0)</f>
        <v>0</v>
      </c>
      <c r="C104" s="1">
        <f>IFERROR(IF(BX104&gt;=1,VLOOKUP(EMP!AC102,EMP!$B$6:$C$17,2,0),0),0)</f>
        <v>0</v>
      </c>
      <c r="D104" s="1">
        <f>IFERROR(IF(BX104&gt;=1,VLOOKUP(EMP!AA102,EMP!$E$6:$M$29,9,0),0),0)</f>
        <v>0</v>
      </c>
      <c r="E104" s="1">
        <f>IFERROR(IF(BX104&gt;=1,(IF(EMP!AE102&gt;=1,VLOOKUP(EMP!AF102,EMP!$B$6:$C$17,2,0),0)),0),0)</f>
        <v>0</v>
      </c>
      <c r="F104" s="1">
        <f>IFERROR(IF(BX104&gt;=1,(IF(EMP!AG102=EMP!$F$3,(IF(EMP!AH102&gt;=1,EMP!AH102,0)),0)),0),0)</f>
        <v>0</v>
      </c>
      <c r="G104" s="1">
        <f>IFERROR(IF(BX104&gt;=1,(IF(EMP!AI102=EMP!$F$3,VLOOKUP(EMP!AJ102,EMP!$B$6:$C$17,2,0),0)),0),0)</f>
        <v>0</v>
      </c>
      <c r="H104" s="1">
        <f>IFERROR(IF(BX104&gt;=1,(IF(EMP!AK102=EMP!$F$3,EMP!#REF!,0)),0),0)</f>
        <v>0</v>
      </c>
      <c r="I104" s="1">
        <f>IFERROR(IF(BX104&gt;=1,(IF(EMP!AM102="YES",1,2)),0),0)</f>
        <v>0</v>
      </c>
      <c r="J104" s="1">
        <f>IFERROR(IF(BX104&gt;=1,(IF(I104=1,31,IF(I104=2,(IF(D104&gt;=5,VLOOKUP(EMP!AL102,EMP!$H$1:$K$5,4,0),IF(D104&gt;=1,31,0))),0))),0),0)</f>
        <v>0</v>
      </c>
      <c r="K104" s="1">
        <f>EMP!AB102</f>
        <v>0</v>
      </c>
      <c r="L104" s="1">
        <f>EMP!AD102</f>
        <v>0</v>
      </c>
      <c r="M104" s="1">
        <f>EMP!AE102</f>
        <v>0</v>
      </c>
      <c r="N104" s="1">
        <f t="shared" si="244"/>
        <v>0</v>
      </c>
      <c r="O104" s="1">
        <f t="shared" si="245"/>
        <v>0</v>
      </c>
      <c r="P104" s="1">
        <f t="shared" si="246"/>
        <v>0</v>
      </c>
      <c r="Q104" s="1">
        <f t="shared" si="247"/>
        <v>0</v>
      </c>
      <c r="R104" s="1">
        <f t="shared" si="248"/>
        <v>0</v>
      </c>
      <c r="S104" s="1">
        <f t="shared" si="249"/>
        <v>0</v>
      </c>
      <c r="T104" s="1">
        <f t="shared" si="250"/>
        <v>0</v>
      </c>
      <c r="U104" s="1">
        <f t="shared" si="251"/>
        <v>0</v>
      </c>
      <c r="V104" s="1">
        <f t="shared" si="252"/>
        <v>0</v>
      </c>
      <c r="W104" s="1">
        <f t="shared" si="253"/>
        <v>0</v>
      </c>
      <c r="X104" s="1">
        <f t="shared" si="254"/>
        <v>0</v>
      </c>
      <c r="Y104" s="1">
        <f t="shared" si="255"/>
        <v>0</v>
      </c>
      <c r="Z104" s="1">
        <f t="shared" si="256"/>
        <v>0</v>
      </c>
      <c r="AA104" s="1">
        <f t="shared" si="257"/>
        <v>0</v>
      </c>
      <c r="AB104" s="1">
        <f t="shared" si="258"/>
        <v>0</v>
      </c>
      <c r="AC104" s="1">
        <f t="shared" si="259"/>
        <v>0</v>
      </c>
      <c r="AD104" s="1">
        <f t="shared" si="260"/>
        <v>0</v>
      </c>
      <c r="AE104" s="1">
        <f t="shared" si="261"/>
        <v>0</v>
      </c>
      <c r="AF104" s="1">
        <f t="shared" si="262"/>
        <v>0</v>
      </c>
      <c r="AG104" s="1">
        <f t="shared" si="263"/>
        <v>0</v>
      </c>
      <c r="AH104" s="1">
        <f t="shared" si="264"/>
        <v>0</v>
      </c>
      <c r="AI104" s="1">
        <f t="shared" si="265"/>
        <v>0</v>
      </c>
      <c r="AJ104" s="1">
        <f t="shared" si="266"/>
        <v>0</v>
      </c>
      <c r="AK104" s="1">
        <f t="shared" si="267"/>
        <v>0</v>
      </c>
      <c r="AL104" s="1">
        <f t="shared" si="268"/>
        <v>0</v>
      </c>
      <c r="AM104" s="1">
        <f t="shared" si="269"/>
        <v>0</v>
      </c>
      <c r="AN104" s="1">
        <f t="shared" si="270"/>
        <v>0</v>
      </c>
      <c r="AO104" s="1">
        <f t="shared" si="271"/>
        <v>0</v>
      </c>
      <c r="AP104" s="1">
        <f t="shared" si="272"/>
        <v>0</v>
      </c>
      <c r="AQ104" s="1">
        <f t="shared" si="273"/>
        <v>0</v>
      </c>
      <c r="AR104" s="1">
        <f t="shared" si="274"/>
        <v>0</v>
      </c>
      <c r="AS104" s="1">
        <f t="shared" si="275"/>
        <v>0</v>
      </c>
      <c r="AT104" s="1">
        <f t="shared" si="276"/>
        <v>0</v>
      </c>
      <c r="AU104" s="1">
        <f t="shared" si="277"/>
        <v>0</v>
      </c>
      <c r="AV104" s="1">
        <f t="shared" si="278"/>
        <v>0</v>
      </c>
      <c r="AW104" s="1">
        <f t="shared" si="279"/>
        <v>0</v>
      </c>
      <c r="AX104" s="1">
        <f>LARGE($O$8:P104,1)</f>
        <v>0</v>
      </c>
      <c r="AY104" s="1">
        <f>LARGE($O$8:Q104,1)</f>
        <v>0</v>
      </c>
      <c r="AZ104" s="1">
        <f>LARGE($O$8:R104,1)</f>
        <v>0</v>
      </c>
      <c r="BA104" s="1">
        <f>LARGE($O$8:S104,1)</f>
        <v>0</v>
      </c>
      <c r="BB104" s="1">
        <f>LARGE($O$8:T104,1)</f>
        <v>0</v>
      </c>
      <c r="BC104" s="1">
        <f>LARGE($O$8:U104,1)</f>
        <v>0</v>
      </c>
      <c r="BD104" s="1">
        <f>LARGE($O$8:V104,1)</f>
        <v>0</v>
      </c>
      <c r="BE104" s="1">
        <f>LARGE($O$8:W104,1)</f>
        <v>0</v>
      </c>
      <c r="BF104" s="1">
        <f>LARGE($O$8:X104,1)</f>
        <v>0</v>
      </c>
      <c r="BG104" s="1">
        <f>LARGE($O$8:Y104,1)</f>
        <v>0</v>
      </c>
      <c r="BH104" s="1">
        <f>IFERROR(IF(BX104&gt;=1,(IF(EMP!AM102="YES",1,2)),0),0)</f>
        <v>0</v>
      </c>
      <c r="BI104" s="1">
        <f>IFERROR(IF(BX104&gt;=1,(IF(BH104=1,1,IF(BH104=2,VLOOKUP(EMP!AL102,EMP!$H$2:$K$4,4,0),0))),0),0)</f>
        <v>0</v>
      </c>
      <c r="BJ104" s="1">
        <f>IFERROR(IF(BX104&gt;=1,VLOOKUP(EMP!AL102,EMP!$H$1:$K$5,2,0),0),0)</f>
        <v>0</v>
      </c>
      <c r="BK104" s="1">
        <f>IFERROR(IF(BX104&gt;=1,VLOOKUP(EMP!AL102,EMP!$H$1:$K$5,3,0),0),0)</f>
        <v>0</v>
      </c>
      <c r="BX104" s="165">
        <f>EMP!O102</f>
        <v>0</v>
      </c>
      <c r="BY104" s="166">
        <f>EMP!P102</f>
        <v>0</v>
      </c>
      <c r="BZ104" s="165">
        <f>EMP!Q102</f>
        <v>0</v>
      </c>
      <c r="CA104" s="185">
        <f t="shared" si="280"/>
        <v>0</v>
      </c>
      <c r="CB104" s="185">
        <f t="shared" si="281"/>
        <v>0</v>
      </c>
      <c r="CC104" s="185">
        <f t="shared" si="282"/>
        <v>0</v>
      </c>
      <c r="CD104" s="185">
        <f t="shared" si="283"/>
        <v>0</v>
      </c>
      <c r="CE104" s="185">
        <f t="shared" si="284"/>
        <v>0</v>
      </c>
      <c r="CF104" s="185">
        <f t="shared" si="285"/>
        <v>0</v>
      </c>
      <c r="CG104" s="185">
        <f t="shared" si="286"/>
        <v>0</v>
      </c>
      <c r="CH104" s="185">
        <f t="shared" si="287"/>
        <v>0</v>
      </c>
      <c r="CI104" s="185">
        <f t="shared" si="288"/>
        <v>0</v>
      </c>
      <c r="CJ104" s="185">
        <f t="shared" si="289"/>
        <v>0</v>
      </c>
      <c r="CK104" s="185">
        <f t="shared" si="290"/>
        <v>0</v>
      </c>
      <c r="CL104" s="185">
        <f t="shared" si="291"/>
        <v>0</v>
      </c>
      <c r="CM104" s="193"/>
      <c r="CN104" s="193"/>
      <c r="CO104" s="193"/>
      <c r="CP104" s="193"/>
      <c r="CQ104" s="193"/>
      <c r="CR104" s="193"/>
      <c r="CS104" s="193"/>
      <c r="CT104" s="193"/>
      <c r="CU104" s="193"/>
      <c r="CV104" s="193"/>
      <c r="CW104" s="193"/>
      <c r="CX104" s="193"/>
      <c r="CY104" s="112">
        <f t="shared" si="292"/>
        <v>0</v>
      </c>
      <c r="CZ104" s="112">
        <f t="shared" si="293"/>
        <v>0</v>
      </c>
      <c r="DA104" s="112">
        <f t="shared" si="294"/>
        <v>0</v>
      </c>
      <c r="DB104" s="112">
        <f t="shared" si="295"/>
        <v>0</v>
      </c>
      <c r="DC104" s="112">
        <f t="shared" si="296"/>
        <v>0</v>
      </c>
      <c r="DD104" s="112">
        <f t="shared" si="297"/>
        <v>0</v>
      </c>
      <c r="DE104" s="112">
        <f t="shared" si="298"/>
        <v>0</v>
      </c>
      <c r="DF104" s="112">
        <f t="shared" si="299"/>
        <v>0</v>
      </c>
      <c r="DG104" s="112">
        <f t="shared" si="300"/>
        <v>0</v>
      </c>
      <c r="DH104" s="112">
        <f t="shared" si="301"/>
        <v>0</v>
      </c>
      <c r="DI104" s="112">
        <f t="shared" si="302"/>
        <v>0</v>
      </c>
      <c r="DJ104" s="112">
        <f t="shared" si="303"/>
        <v>0</v>
      </c>
      <c r="DK104" s="194"/>
      <c r="DL104" s="194"/>
      <c r="DM104" s="194"/>
      <c r="DN104" s="194"/>
      <c r="DO104" s="194"/>
      <c r="DP104" s="194"/>
      <c r="DQ104" s="194"/>
      <c r="DR104" s="194"/>
      <c r="DS104" s="194"/>
      <c r="DT104" s="194"/>
      <c r="DU104" s="194"/>
      <c r="DV104" s="194"/>
      <c r="DW104" s="112">
        <f t="shared" si="304"/>
        <v>0</v>
      </c>
      <c r="DX104" s="112">
        <f t="shared" si="305"/>
        <v>0</v>
      </c>
      <c r="DY104" s="112">
        <f t="shared" si="306"/>
        <v>0</v>
      </c>
      <c r="DZ104" s="112">
        <f t="shared" si="307"/>
        <v>0</v>
      </c>
      <c r="EA104" s="112">
        <f t="shared" si="308"/>
        <v>0</v>
      </c>
      <c r="EB104" s="112">
        <f t="shared" si="309"/>
        <v>0</v>
      </c>
      <c r="EC104" s="112">
        <f t="shared" si="310"/>
        <v>0</v>
      </c>
      <c r="ED104" s="112">
        <f t="shared" si="311"/>
        <v>0</v>
      </c>
      <c r="EE104" s="112">
        <f t="shared" si="312"/>
        <v>0</v>
      </c>
      <c r="EF104" s="112">
        <f t="shared" si="313"/>
        <v>0</v>
      </c>
      <c r="EG104" s="112">
        <f t="shared" si="314"/>
        <v>0</v>
      </c>
      <c r="EH104" s="112">
        <f t="shared" si="315"/>
        <v>0</v>
      </c>
      <c r="EI104" s="195"/>
      <c r="EJ104" s="195"/>
      <c r="EK104" s="195"/>
      <c r="EL104" s="195"/>
      <c r="EM104" s="195"/>
      <c r="EN104" s="195"/>
      <c r="EO104" s="195"/>
      <c r="EP104" s="195"/>
      <c r="EQ104" s="195"/>
      <c r="ER104" s="195"/>
      <c r="ES104" s="195"/>
      <c r="ET104" s="195"/>
      <c r="EU104" s="196"/>
      <c r="EV104" s="196">
        <f t="shared" si="316"/>
        <v>0</v>
      </c>
      <c r="EW104" s="196">
        <f t="shared" si="317"/>
        <v>0</v>
      </c>
      <c r="EX104" s="196">
        <f t="shared" si="318"/>
        <v>0</v>
      </c>
      <c r="EY104" s="196">
        <f t="shared" si="319"/>
        <v>0</v>
      </c>
      <c r="EZ104" s="196">
        <f t="shared" si="320"/>
        <v>0</v>
      </c>
      <c r="FA104" s="196">
        <f t="shared" si="321"/>
        <v>0</v>
      </c>
      <c r="FB104" s="196">
        <f t="shared" si="322"/>
        <v>0</v>
      </c>
      <c r="FC104" s="196">
        <f t="shared" si="323"/>
        <v>0</v>
      </c>
      <c r="FD104" s="196">
        <f t="shared" si="324"/>
        <v>0</v>
      </c>
      <c r="FE104" s="196">
        <f t="shared" si="325"/>
        <v>0</v>
      </c>
      <c r="FF104" s="196">
        <f t="shared" si="326"/>
        <v>0</v>
      </c>
      <c r="FG104" s="197"/>
      <c r="FH104" s="197">
        <f t="shared" si="327"/>
        <v>0</v>
      </c>
      <c r="FI104" s="197">
        <f t="shared" si="328"/>
        <v>0</v>
      </c>
      <c r="FJ104" s="197">
        <f t="shared" si="329"/>
        <v>0</v>
      </c>
      <c r="FK104" s="197">
        <f t="shared" si="330"/>
        <v>0</v>
      </c>
      <c r="FL104" s="197">
        <f t="shared" si="331"/>
        <v>0</v>
      </c>
      <c r="FM104" s="197">
        <f t="shared" si="332"/>
        <v>0</v>
      </c>
      <c r="FN104" s="197">
        <f t="shared" si="333"/>
        <v>0</v>
      </c>
      <c r="FO104" s="197">
        <f t="shared" si="334"/>
        <v>0</v>
      </c>
      <c r="FP104" s="197">
        <f t="shared" si="335"/>
        <v>0</v>
      </c>
      <c r="FQ104" s="197">
        <f t="shared" si="336"/>
        <v>0</v>
      </c>
      <c r="FR104" s="197">
        <f t="shared" si="337"/>
        <v>0</v>
      </c>
      <c r="FS104" s="195"/>
      <c r="FT104" s="195"/>
      <c r="FU104" s="198"/>
      <c r="FV104" s="198"/>
      <c r="FW104" s="199"/>
      <c r="FX104" s="199"/>
      <c r="FY104" s="196"/>
      <c r="FZ104" s="196"/>
      <c r="GA104" s="127">
        <f t="shared" si="338"/>
        <v>0</v>
      </c>
      <c r="GB104" s="127">
        <f t="shared" si="339"/>
        <v>0</v>
      </c>
      <c r="GC104" s="127">
        <f t="shared" si="340"/>
        <v>0</v>
      </c>
      <c r="GD104" s="127">
        <f t="shared" si="341"/>
        <v>0</v>
      </c>
      <c r="GE104" s="127">
        <f t="shared" si="342"/>
        <v>0</v>
      </c>
      <c r="GF104" s="127">
        <f t="shared" si="343"/>
        <v>0</v>
      </c>
      <c r="GG104" s="127">
        <f t="shared" si="344"/>
        <v>0</v>
      </c>
      <c r="GH104" s="127">
        <f t="shared" si="345"/>
        <v>0</v>
      </c>
      <c r="GI104" s="127">
        <f t="shared" si="346"/>
        <v>0</v>
      </c>
      <c r="GJ104" s="127">
        <f t="shared" si="347"/>
        <v>0</v>
      </c>
      <c r="GK104" s="127">
        <f t="shared" si="348"/>
        <v>0</v>
      </c>
      <c r="GL104" s="127">
        <f t="shared" si="349"/>
        <v>0</v>
      </c>
      <c r="GM104" s="127">
        <f t="shared" si="350"/>
        <v>0</v>
      </c>
      <c r="GN104" s="127">
        <f t="shared" si="351"/>
        <v>0</v>
      </c>
      <c r="GO104" s="127">
        <f t="shared" si="352"/>
        <v>0</v>
      </c>
      <c r="GP104" s="127">
        <f t="shared" si="353"/>
        <v>0</v>
      </c>
      <c r="GQ104" s="127">
        <f t="shared" si="354"/>
        <v>0</v>
      </c>
      <c r="GR104" s="127">
        <f t="shared" si="355"/>
        <v>0</v>
      </c>
      <c r="GS104" s="127">
        <f t="shared" si="356"/>
        <v>0</v>
      </c>
      <c r="GT104" s="127">
        <f t="shared" si="357"/>
        <v>0</v>
      </c>
      <c r="GU104" s="127">
        <f t="shared" si="358"/>
        <v>0</v>
      </c>
      <c r="GV104" s="127">
        <f t="shared" si="359"/>
        <v>0</v>
      </c>
      <c r="GW104" s="127">
        <f t="shared" si="360"/>
        <v>0</v>
      </c>
      <c r="GX104" s="127">
        <f t="shared" si="361"/>
        <v>0</v>
      </c>
      <c r="GY104" s="127">
        <f t="shared" si="362"/>
        <v>0</v>
      </c>
      <c r="GZ104" s="127">
        <f t="shared" si="363"/>
        <v>0</v>
      </c>
      <c r="HA104" s="127">
        <f t="shared" si="364"/>
        <v>0</v>
      </c>
      <c r="HB104" s="127">
        <f t="shared" si="365"/>
        <v>0</v>
      </c>
      <c r="HC104" s="127">
        <f t="shared" si="366"/>
        <v>0</v>
      </c>
      <c r="HD104" s="127">
        <f t="shared" si="367"/>
        <v>0</v>
      </c>
      <c r="HE104" s="127">
        <f t="shared" si="368"/>
        <v>0</v>
      </c>
      <c r="HF104" s="127">
        <f t="shared" si="369"/>
        <v>0</v>
      </c>
      <c r="HG104" s="127">
        <f t="shared" si="370"/>
        <v>0</v>
      </c>
      <c r="HH104" s="127">
        <f t="shared" si="371"/>
        <v>0</v>
      </c>
      <c r="HI104" s="127">
        <f t="shared" si="372"/>
        <v>0</v>
      </c>
      <c r="HJ104" s="127">
        <f t="shared" si="373"/>
        <v>0</v>
      </c>
      <c r="HK104" s="127">
        <f t="shared" si="374"/>
        <v>0</v>
      </c>
      <c r="HL104" s="127">
        <f t="shared" si="375"/>
        <v>0</v>
      </c>
      <c r="HM104" s="127">
        <f t="shared" si="376"/>
        <v>0</v>
      </c>
      <c r="HN104" s="127">
        <f t="shared" si="377"/>
        <v>0</v>
      </c>
      <c r="HO104" s="127">
        <f t="shared" si="378"/>
        <v>0</v>
      </c>
      <c r="HP104" s="127">
        <f t="shared" si="379"/>
        <v>0</v>
      </c>
      <c r="HQ104" s="127">
        <f t="shared" si="380"/>
        <v>0</v>
      </c>
      <c r="HR104" s="127">
        <f t="shared" si="381"/>
        <v>0</v>
      </c>
      <c r="HS104" s="127">
        <f t="shared" si="382"/>
        <v>0</v>
      </c>
      <c r="HT104" s="127">
        <f t="shared" si="383"/>
        <v>0</v>
      </c>
      <c r="HU104" s="127">
        <f t="shared" si="384"/>
        <v>0</v>
      </c>
      <c r="HV104" s="127">
        <f t="shared" si="385"/>
        <v>0</v>
      </c>
      <c r="HW104" s="127">
        <f t="shared" si="386"/>
        <v>0</v>
      </c>
      <c r="HX104" s="127">
        <f t="shared" si="387"/>
        <v>0</v>
      </c>
      <c r="HY104" s="127">
        <f t="shared" si="388"/>
        <v>0</v>
      </c>
      <c r="HZ104" s="127">
        <f t="shared" si="389"/>
        <v>0</v>
      </c>
      <c r="IA104" s="127">
        <f t="shared" si="390"/>
        <v>0</v>
      </c>
      <c r="IB104" s="127">
        <f t="shared" si="391"/>
        <v>0</v>
      </c>
      <c r="IC104" s="127">
        <f t="shared" si="392"/>
        <v>0</v>
      </c>
      <c r="ID104" s="127">
        <f t="shared" si="393"/>
        <v>0</v>
      </c>
      <c r="IE104" s="127">
        <f t="shared" si="394"/>
        <v>0</v>
      </c>
      <c r="IF104" s="127">
        <f t="shared" si="395"/>
        <v>0</v>
      </c>
      <c r="IG104" s="127">
        <f t="shared" si="396"/>
        <v>0</v>
      </c>
      <c r="IH104" s="127">
        <f t="shared" si="397"/>
        <v>0</v>
      </c>
      <c r="II104" s="127">
        <f t="shared" si="398"/>
        <v>0</v>
      </c>
      <c r="IJ104" s="127">
        <f t="shared" si="399"/>
        <v>0</v>
      </c>
      <c r="IK104" s="127">
        <f t="shared" si="400"/>
        <v>0</v>
      </c>
      <c r="IL104" s="127">
        <f t="shared" si="401"/>
        <v>0</v>
      </c>
      <c r="IM104" s="127">
        <f t="shared" si="402"/>
        <v>0</v>
      </c>
      <c r="IN104" s="127">
        <f t="shared" si="403"/>
        <v>0</v>
      </c>
      <c r="IO104" s="127">
        <f t="shared" si="404"/>
        <v>0</v>
      </c>
      <c r="IP104" s="127">
        <f t="shared" si="405"/>
        <v>0</v>
      </c>
      <c r="IQ104" s="127">
        <f t="shared" si="406"/>
        <v>0</v>
      </c>
      <c r="IR104" s="127">
        <f t="shared" si="407"/>
        <v>0</v>
      </c>
      <c r="IS104" s="127">
        <f t="shared" si="408"/>
        <v>0</v>
      </c>
      <c r="IT104" s="127">
        <f t="shared" si="409"/>
        <v>0</v>
      </c>
      <c r="IU104" s="127">
        <f t="shared" si="410"/>
        <v>0</v>
      </c>
      <c r="IV104" s="1">
        <f>IFERROR(IF($BX104&gt;=1,SUMIFS(ARR!K$8:K$607,ARR!$I$8:$I$607,$BZ104),0),0)</f>
        <v>0</v>
      </c>
      <c r="IW104" s="1">
        <f>IFERROR(IF($BX104&gt;=1,SUMIFS(ARR!L$8:L$607,ARR!$I$8:$I$607,$BZ104),0),0)</f>
        <v>0</v>
      </c>
      <c r="IX104" s="1">
        <f>IFERROR(IF($BX104&gt;=1,SUMIFS(ARR!M$8:M$607,ARR!$I$8:$I$607,$BZ104),0),0)</f>
        <v>0</v>
      </c>
      <c r="IY104" s="1">
        <f>IFERROR(IF($BX104&gt;=1,SUMIFS(ARR!N$8:N$607,ARR!$I$8:$I$607,$BZ104),0),0)</f>
        <v>0</v>
      </c>
      <c r="IZ104" s="1">
        <f t="shared" si="411"/>
        <v>0</v>
      </c>
    </row>
    <row r="105" spans="1:260" ht="18" customHeight="1" x14ac:dyDescent="0.25">
      <c r="A105" s="1">
        <f>IFERROR(IF(BX105&gt;=1,VLOOKUP(EMP!Y103,EMP!$B$2:$E$3,4,0),0),0)</f>
        <v>0</v>
      </c>
      <c r="B105" s="1">
        <f>IFERROR(IF(BX105&gt;=1,VLOOKUP(EMP!Z103,EMP!$D$2:$E$3,2,0),0),0)</f>
        <v>0</v>
      </c>
      <c r="C105" s="1">
        <f>IFERROR(IF(BX105&gt;=1,VLOOKUP(EMP!AC103,EMP!$B$6:$C$17,2,0),0),0)</f>
        <v>0</v>
      </c>
      <c r="D105" s="1">
        <f>IFERROR(IF(BX105&gt;=1,VLOOKUP(EMP!AA103,EMP!$E$6:$M$29,9,0),0),0)</f>
        <v>0</v>
      </c>
      <c r="E105" s="1">
        <f>IFERROR(IF(BX105&gt;=1,(IF(EMP!AE103&gt;=1,VLOOKUP(EMP!AF103,EMP!$B$6:$C$17,2,0),0)),0),0)</f>
        <v>0</v>
      </c>
      <c r="F105" s="1">
        <f>IFERROR(IF(BX105&gt;=1,(IF(EMP!AG103=EMP!$F$3,(IF(EMP!AH103&gt;=1,EMP!AH103,0)),0)),0),0)</f>
        <v>0</v>
      </c>
      <c r="G105" s="1">
        <f>IFERROR(IF(BX105&gt;=1,(IF(EMP!AI103=EMP!$F$3,VLOOKUP(EMP!AJ103,EMP!$B$6:$C$17,2,0),0)),0),0)</f>
        <v>0</v>
      </c>
      <c r="H105" s="1">
        <f>IFERROR(IF(BX105&gt;=1,(IF(EMP!AK103=EMP!$F$3,EMP!#REF!,0)),0),0)</f>
        <v>0</v>
      </c>
      <c r="I105" s="1">
        <f>IFERROR(IF(BX105&gt;=1,(IF(EMP!AM103="YES",1,2)),0),0)</f>
        <v>0</v>
      </c>
      <c r="J105" s="1">
        <f>IFERROR(IF(BX105&gt;=1,(IF(I105=1,31,IF(I105=2,(IF(D105&gt;=5,VLOOKUP(EMP!AL103,EMP!$H$1:$K$5,4,0),IF(D105&gt;=1,31,0))),0))),0),0)</f>
        <v>0</v>
      </c>
      <c r="K105" s="1">
        <f>EMP!AB103</f>
        <v>0</v>
      </c>
      <c r="L105" s="1">
        <f>EMP!AD103</f>
        <v>0</v>
      </c>
      <c r="M105" s="1">
        <f>EMP!AE103</f>
        <v>0</v>
      </c>
      <c r="N105" s="1">
        <f t="shared" si="244"/>
        <v>0</v>
      </c>
      <c r="O105" s="1">
        <f t="shared" si="245"/>
        <v>0</v>
      </c>
      <c r="P105" s="1">
        <f t="shared" si="246"/>
        <v>0</v>
      </c>
      <c r="Q105" s="1">
        <f t="shared" si="247"/>
        <v>0</v>
      </c>
      <c r="R105" s="1">
        <f t="shared" si="248"/>
        <v>0</v>
      </c>
      <c r="S105" s="1">
        <f t="shared" si="249"/>
        <v>0</v>
      </c>
      <c r="T105" s="1">
        <f t="shared" si="250"/>
        <v>0</v>
      </c>
      <c r="U105" s="1">
        <f t="shared" si="251"/>
        <v>0</v>
      </c>
      <c r="V105" s="1">
        <f t="shared" si="252"/>
        <v>0</v>
      </c>
      <c r="W105" s="1">
        <f t="shared" si="253"/>
        <v>0</v>
      </c>
      <c r="X105" s="1">
        <f t="shared" si="254"/>
        <v>0</v>
      </c>
      <c r="Y105" s="1">
        <f t="shared" si="255"/>
        <v>0</v>
      </c>
      <c r="Z105" s="1">
        <f t="shared" si="256"/>
        <v>0</v>
      </c>
      <c r="AA105" s="1">
        <f t="shared" si="257"/>
        <v>0</v>
      </c>
      <c r="AB105" s="1">
        <f t="shared" si="258"/>
        <v>0</v>
      </c>
      <c r="AC105" s="1">
        <f t="shared" si="259"/>
        <v>0</v>
      </c>
      <c r="AD105" s="1">
        <f t="shared" si="260"/>
        <v>0</v>
      </c>
      <c r="AE105" s="1">
        <f t="shared" si="261"/>
        <v>0</v>
      </c>
      <c r="AF105" s="1">
        <f t="shared" si="262"/>
        <v>0</v>
      </c>
      <c r="AG105" s="1">
        <f t="shared" si="263"/>
        <v>0</v>
      </c>
      <c r="AH105" s="1">
        <f t="shared" si="264"/>
        <v>0</v>
      </c>
      <c r="AI105" s="1">
        <f t="shared" si="265"/>
        <v>0</v>
      </c>
      <c r="AJ105" s="1">
        <f t="shared" si="266"/>
        <v>0</v>
      </c>
      <c r="AK105" s="1">
        <f t="shared" si="267"/>
        <v>0</v>
      </c>
      <c r="AL105" s="1">
        <f t="shared" si="268"/>
        <v>0</v>
      </c>
      <c r="AM105" s="1">
        <f t="shared" si="269"/>
        <v>0</v>
      </c>
      <c r="AN105" s="1">
        <f t="shared" si="270"/>
        <v>0</v>
      </c>
      <c r="AO105" s="1">
        <f t="shared" si="271"/>
        <v>0</v>
      </c>
      <c r="AP105" s="1">
        <f t="shared" si="272"/>
        <v>0</v>
      </c>
      <c r="AQ105" s="1">
        <f t="shared" si="273"/>
        <v>0</v>
      </c>
      <c r="AR105" s="1">
        <f t="shared" si="274"/>
        <v>0</v>
      </c>
      <c r="AS105" s="1">
        <f t="shared" si="275"/>
        <v>0</v>
      </c>
      <c r="AT105" s="1">
        <f t="shared" si="276"/>
        <v>0</v>
      </c>
      <c r="AU105" s="1">
        <f t="shared" si="277"/>
        <v>0</v>
      </c>
      <c r="AV105" s="1">
        <f t="shared" si="278"/>
        <v>0</v>
      </c>
      <c r="AW105" s="1">
        <f t="shared" si="279"/>
        <v>0</v>
      </c>
      <c r="AX105" s="1">
        <f>LARGE($O$8:P105,1)</f>
        <v>0</v>
      </c>
      <c r="AY105" s="1">
        <f>LARGE($O$8:Q105,1)</f>
        <v>0</v>
      </c>
      <c r="AZ105" s="1">
        <f>LARGE($O$8:R105,1)</f>
        <v>0</v>
      </c>
      <c r="BA105" s="1">
        <f>LARGE($O$8:S105,1)</f>
        <v>0</v>
      </c>
      <c r="BB105" s="1">
        <f>LARGE($O$8:T105,1)</f>
        <v>0</v>
      </c>
      <c r="BC105" s="1">
        <f>LARGE($O$8:U105,1)</f>
        <v>0</v>
      </c>
      <c r="BD105" s="1">
        <f>LARGE($O$8:V105,1)</f>
        <v>0</v>
      </c>
      <c r="BE105" s="1">
        <f>LARGE($O$8:W105,1)</f>
        <v>0</v>
      </c>
      <c r="BF105" s="1">
        <f>LARGE($O$8:X105,1)</f>
        <v>0</v>
      </c>
      <c r="BG105" s="1">
        <f>LARGE($O$8:Y105,1)</f>
        <v>0</v>
      </c>
      <c r="BH105" s="1">
        <f>IFERROR(IF(BX105&gt;=1,(IF(EMP!AM103="YES",1,2)),0),0)</f>
        <v>0</v>
      </c>
      <c r="BI105" s="1">
        <f>IFERROR(IF(BX105&gt;=1,(IF(BH105=1,1,IF(BH105=2,VLOOKUP(EMP!AL103,EMP!$H$2:$K$4,4,0),0))),0),0)</f>
        <v>0</v>
      </c>
      <c r="BJ105" s="1">
        <f>IFERROR(IF(BX105&gt;=1,VLOOKUP(EMP!AL103,EMP!$H$1:$K$5,2,0),0),0)</f>
        <v>0</v>
      </c>
      <c r="BK105" s="1">
        <f>IFERROR(IF(BX105&gt;=1,VLOOKUP(EMP!AL103,EMP!$H$1:$K$5,3,0),0),0)</f>
        <v>0</v>
      </c>
      <c r="BX105" s="165">
        <f>EMP!O103</f>
        <v>0</v>
      </c>
      <c r="BY105" s="166">
        <f>EMP!P103</f>
        <v>0</v>
      </c>
      <c r="BZ105" s="165">
        <f>EMP!Q103</f>
        <v>0</v>
      </c>
      <c r="CA105" s="185">
        <f t="shared" si="280"/>
        <v>0</v>
      </c>
      <c r="CB105" s="185">
        <f t="shared" si="281"/>
        <v>0</v>
      </c>
      <c r="CC105" s="185">
        <f t="shared" si="282"/>
        <v>0</v>
      </c>
      <c r="CD105" s="185">
        <f t="shared" si="283"/>
        <v>0</v>
      </c>
      <c r="CE105" s="185">
        <f t="shared" si="284"/>
        <v>0</v>
      </c>
      <c r="CF105" s="185">
        <f t="shared" si="285"/>
        <v>0</v>
      </c>
      <c r="CG105" s="185">
        <f t="shared" si="286"/>
        <v>0</v>
      </c>
      <c r="CH105" s="185">
        <f t="shared" si="287"/>
        <v>0</v>
      </c>
      <c r="CI105" s="185">
        <f t="shared" si="288"/>
        <v>0</v>
      </c>
      <c r="CJ105" s="185">
        <f t="shared" si="289"/>
        <v>0</v>
      </c>
      <c r="CK105" s="185">
        <f t="shared" si="290"/>
        <v>0</v>
      </c>
      <c r="CL105" s="185">
        <f t="shared" si="291"/>
        <v>0</v>
      </c>
      <c r="CM105" s="193"/>
      <c r="CN105" s="193"/>
      <c r="CO105" s="193"/>
      <c r="CP105" s="193"/>
      <c r="CQ105" s="193"/>
      <c r="CR105" s="193"/>
      <c r="CS105" s="193"/>
      <c r="CT105" s="193"/>
      <c r="CU105" s="193"/>
      <c r="CV105" s="193"/>
      <c r="CW105" s="193"/>
      <c r="CX105" s="193"/>
      <c r="CY105" s="112">
        <f t="shared" si="292"/>
        <v>0</v>
      </c>
      <c r="CZ105" s="112">
        <f t="shared" si="293"/>
        <v>0</v>
      </c>
      <c r="DA105" s="112">
        <f t="shared" si="294"/>
        <v>0</v>
      </c>
      <c r="DB105" s="112">
        <f t="shared" si="295"/>
        <v>0</v>
      </c>
      <c r="DC105" s="112">
        <f t="shared" si="296"/>
        <v>0</v>
      </c>
      <c r="DD105" s="112">
        <f t="shared" si="297"/>
        <v>0</v>
      </c>
      <c r="DE105" s="112">
        <f t="shared" si="298"/>
        <v>0</v>
      </c>
      <c r="DF105" s="112">
        <f t="shared" si="299"/>
        <v>0</v>
      </c>
      <c r="DG105" s="112">
        <f t="shared" si="300"/>
        <v>0</v>
      </c>
      <c r="DH105" s="112">
        <f t="shared" si="301"/>
        <v>0</v>
      </c>
      <c r="DI105" s="112">
        <f t="shared" si="302"/>
        <v>0</v>
      </c>
      <c r="DJ105" s="112">
        <f t="shared" si="303"/>
        <v>0</v>
      </c>
      <c r="DK105" s="194"/>
      <c r="DL105" s="194"/>
      <c r="DM105" s="194"/>
      <c r="DN105" s="194"/>
      <c r="DO105" s="194"/>
      <c r="DP105" s="194"/>
      <c r="DQ105" s="194"/>
      <c r="DR105" s="194"/>
      <c r="DS105" s="194"/>
      <c r="DT105" s="194"/>
      <c r="DU105" s="194"/>
      <c r="DV105" s="194"/>
      <c r="DW105" s="112">
        <f t="shared" si="304"/>
        <v>0</v>
      </c>
      <c r="DX105" s="112">
        <f t="shared" si="305"/>
        <v>0</v>
      </c>
      <c r="DY105" s="112">
        <f t="shared" si="306"/>
        <v>0</v>
      </c>
      <c r="DZ105" s="112">
        <f t="shared" si="307"/>
        <v>0</v>
      </c>
      <c r="EA105" s="112">
        <f t="shared" si="308"/>
        <v>0</v>
      </c>
      <c r="EB105" s="112">
        <f t="shared" si="309"/>
        <v>0</v>
      </c>
      <c r="EC105" s="112">
        <f t="shared" si="310"/>
        <v>0</v>
      </c>
      <c r="ED105" s="112">
        <f t="shared" si="311"/>
        <v>0</v>
      </c>
      <c r="EE105" s="112">
        <f t="shared" si="312"/>
        <v>0</v>
      </c>
      <c r="EF105" s="112">
        <f t="shared" si="313"/>
        <v>0</v>
      </c>
      <c r="EG105" s="112">
        <f t="shared" si="314"/>
        <v>0</v>
      </c>
      <c r="EH105" s="112">
        <f t="shared" si="315"/>
        <v>0</v>
      </c>
      <c r="EI105" s="195"/>
      <c r="EJ105" s="195"/>
      <c r="EK105" s="195"/>
      <c r="EL105" s="195"/>
      <c r="EM105" s="195"/>
      <c r="EN105" s="195"/>
      <c r="EO105" s="195"/>
      <c r="EP105" s="195"/>
      <c r="EQ105" s="195"/>
      <c r="ER105" s="195"/>
      <c r="ES105" s="195"/>
      <c r="ET105" s="195"/>
      <c r="EU105" s="196"/>
      <c r="EV105" s="196">
        <f t="shared" si="316"/>
        <v>0</v>
      </c>
      <c r="EW105" s="196">
        <f t="shared" si="317"/>
        <v>0</v>
      </c>
      <c r="EX105" s="196">
        <f t="shared" si="318"/>
        <v>0</v>
      </c>
      <c r="EY105" s="196">
        <f t="shared" si="319"/>
        <v>0</v>
      </c>
      <c r="EZ105" s="196">
        <f t="shared" si="320"/>
        <v>0</v>
      </c>
      <c r="FA105" s="196">
        <f t="shared" si="321"/>
        <v>0</v>
      </c>
      <c r="FB105" s="196">
        <f t="shared" si="322"/>
        <v>0</v>
      </c>
      <c r="FC105" s="196">
        <f t="shared" si="323"/>
        <v>0</v>
      </c>
      <c r="FD105" s="196">
        <f t="shared" si="324"/>
        <v>0</v>
      </c>
      <c r="FE105" s="196">
        <f t="shared" si="325"/>
        <v>0</v>
      </c>
      <c r="FF105" s="196">
        <f t="shared" si="326"/>
        <v>0</v>
      </c>
      <c r="FG105" s="197"/>
      <c r="FH105" s="197">
        <f t="shared" si="327"/>
        <v>0</v>
      </c>
      <c r="FI105" s="197">
        <f t="shared" si="328"/>
        <v>0</v>
      </c>
      <c r="FJ105" s="197">
        <f t="shared" si="329"/>
        <v>0</v>
      </c>
      <c r="FK105" s="197">
        <f t="shared" si="330"/>
        <v>0</v>
      </c>
      <c r="FL105" s="197">
        <f t="shared" si="331"/>
        <v>0</v>
      </c>
      <c r="FM105" s="197">
        <f t="shared" si="332"/>
        <v>0</v>
      </c>
      <c r="FN105" s="197">
        <f t="shared" si="333"/>
        <v>0</v>
      </c>
      <c r="FO105" s="197">
        <f t="shared" si="334"/>
        <v>0</v>
      </c>
      <c r="FP105" s="197">
        <f t="shared" si="335"/>
        <v>0</v>
      </c>
      <c r="FQ105" s="197">
        <f t="shared" si="336"/>
        <v>0</v>
      </c>
      <c r="FR105" s="197">
        <f t="shared" si="337"/>
        <v>0</v>
      </c>
      <c r="FS105" s="195"/>
      <c r="FT105" s="195"/>
      <c r="FU105" s="198"/>
      <c r="FV105" s="198"/>
      <c r="FW105" s="199"/>
      <c r="FX105" s="199"/>
      <c r="FY105" s="196"/>
      <c r="FZ105" s="196"/>
      <c r="GA105" s="127">
        <f t="shared" si="338"/>
        <v>0</v>
      </c>
      <c r="GB105" s="127">
        <f t="shared" si="339"/>
        <v>0</v>
      </c>
      <c r="GC105" s="127">
        <f t="shared" si="340"/>
        <v>0</v>
      </c>
      <c r="GD105" s="127">
        <f t="shared" si="341"/>
        <v>0</v>
      </c>
      <c r="GE105" s="127">
        <f t="shared" si="342"/>
        <v>0</v>
      </c>
      <c r="GF105" s="127">
        <f t="shared" si="343"/>
        <v>0</v>
      </c>
      <c r="GG105" s="127">
        <f t="shared" si="344"/>
        <v>0</v>
      </c>
      <c r="GH105" s="127">
        <f t="shared" si="345"/>
        <v>0</v>
      </c>
      <c r="GI105" s="127">
        <f t="shared" si="346"/>
        <v>0</v>
      </c>
      <c r="GJ105" s="127">
        <f t="shared" si="347"/>
        <v>0</v>
      </c>
      <c r="GK105" s="127">
        <f t="shared" si="348"/>
        <v>0</v>
      </c>
      <c r="GL105" s="127">
        <f t="shared" si="349"/>
        <v>0</v>
      </c>
      <c r="GM105" s="127">
        <f t="shared" si="350"/>
        <v>0</v>
      </c>
      <c r="GN105" s="127">
        <f t="shared" si="351"/>
        <v>0</v>
      </c>
      <c r="GO105" s="127">
        <f t="shared" si="352"/>
        <v>0</v>
      </c>
      <c r="GP105" s="127">
        <f t="shared" si="353"/>
        <v>0</v>
      </c>
      <c r="GQ105" s="127">
        <f t="shared" si="354"/>
        <v>0</v>
      </c>
      <c r="GR105" s="127">
        <f t="shared" si="355"/>
        <v>0</v>
      </c>
      <c r="GS105" s="127">
        <f t="shared" si="356"/>
        <v>0</v>
      </c>
      <c r="GT105" s="127">
        <f t="shared" si="357"/>
        <v>0</v>
      </c>
      <c r="GU105" s="127">
        <f t="shared" si="358"/>
        <v>0</v>
      </c>
      <c r="GV105" s="127">
        <f t="shared" si="359"/>
        <v>0</v>
      </c>
      <c r="GW105" s="127">
        <f t="shared" si="360"/>
        <v>0</v>
      </c>
      <c r="GX105" s="127">
        <f t="shared" si="361"/>
        <v>0</v>
      </c>
      <c r="GY105" s="127">
        <f t="shared" si="362"/>
        <v>0</v>
      </c>
      <c r="GZ105" s="127">
        <f t="shared" si="363"/>
        <v>0</v>
      </c>
      <c r="HA105" s="127">
        <f t="shared" si="364"/>
        <v>0</v>
      </c>
      <c r="HB105" s="127">
        <f t="shared" si="365"/>
        <v>0</v>
      </c>
      <c r="HC105" s="127">
        <f t="shared" si="366"/>
        <v>0</v>
      </c>
      <c r="HD105" s="127">
        <f t="shared" si="367"/>
        <v>0</v>
      </c>
      <c r="HE105" s="127">
        <f t="shared" si="368"/>
        <v>0</v>
      </c>
      <c r="HF105" s="127">
        <f t="shared" si="369"/>
        <v>0</v>
      </c>
      <c r="HG105" s="127">
        <f t="shared" si="370"/>
        <v>0</v>
      </c>
      <c r="HH105" s="127">
        <f t="shared" si="371"/>
        <v>0</v>
      </c>
      <c r="HI105" s="127">
        <f t="shared" si="372"/>
        <v>0</v>
      </c>
      <c r="HJ105" s="127">
        <f t="shared" si="373"/>
        <v>0</v>
      </c>
      <c r="HK105" s="127">
        <f t="shared" si="374"/>
        <v>0</v>
      </c>
      <c r="HL105" s="127">
        <f t="shared" si="375"/>
        <v>0</v>
      </c>
      <c r="HM105" s="127">
        <f t="shared" si="376"/>
        <v>0</v>
      </c>
      <c r="HN105" s="127">
        <f t="shared" si="377"/>
        <v>0</v>
      </c>
      <c r="HO105" s="127">
        <f t="shared" si="378"/>
        <v>0</v>
      </c>
      <c r="HP105" s="127">
        <f t="shared" si="379"/>
        <v>0</v>
      </c>
      <c r="HQ105" s="127">
        <f t="shared" si="380"/>
        <v>0</v>
      </c>
      <c r="HR105" s="127">
        <f t="shared" si="381"/>
        <v>0</v>
      </c>
      <c r="HS105" s="127">
        <f t="shared" si="382"/>
        <v>0</v>
      </c>
      <c r="HT105" s="127">
        <f t="shared" si="383"/>
        <v>0</v>
      </c>
      <c r="HU105" s="127">
        <f t="shared" si="384"/>
        <v>0</v>
      </c>
      <c r="HV105" s="127">
        <f t="shared" si="385"/>
        <v>0</v>
      </c>
      <c r="HW105" s="127">
        <f t="shared" si="386"/>
        <v>0</v>
      </c>
      <c r="HX105" s="127">
        <f t="shared" si="387"/>
        <v>0</v>
      </c>
      <c r="HY105" s="127">
        <f t="shared" si="388"/>
        <v>0</v>
      </c>
      <c r="HZ105" s="127">
        <f t="shared" si="389"/>
        <v>0</v>
      </c>
      <c r="IA105" s="127">
        <f t="shared" si="390"/>
        <v>0</v>
      </c>
      <c r="IB105" s="127">
        <f t="shared" si="391"/>
        <v>0</v>
      </c>
      <c r="IC105" s="127">
        <f t="shared" si="392"/>
        <v>0</v>
      </c>
      <c r="ID105" s="127">
        <f t="shared" si="393"/>
        <v>0</v>
      </c>
      <c r="IE105" s="127">
        <f t="shared" si="394"/>
        <v>0</v>
      </c>
      <c r="IF105" s="127">
        <f t="shared" si="395"/>
        <v>0</v>
      </c>
      <c r="IG105" s="127">
        <f t="shared" si="396"/>
        <v>0</v>
      </c>
      <c r="IH105" s="127">
        <f t="shared" si="397"/>
        <v>0</v>
      </c>
      <c r="II105" s="127">
        <f t="shared" si="398"/>
        <v>0</v>
      </c>
      <c r="IJ105" s="127">
        <f t="shared" si="399"/>
        <v>0</v>
      </c>
      <c r="IK105" s="127">
        <f t="shared" si="400"/>
        <v>0</v>
      </c>
      <c r="IL105" s="127">
        <f t="shared" si="401"/>
        <v>0</v>
      </c>
      <c r="IM105" s="127">
        <f t="shared" si="402"/>
        <v>0</v>
      </c>
      <c r="IN105" s="127">
        <f t="shared" si="403"/>
        <v>0</v>
      </c>
      <c r="IO105" s="127">
        <f t="shared" si="404"/>
        <v>0</v>
      </c>
      <c r="IP105" s="127">
        <f t="shared" si="405"/>
        <v>0</v>
      </c>
      <c r="IQ105" s="127">
        <f t="shared" si="406"/>
        <v>0</v>
      </c>
      <c r="IR105" s="127">
        <f t="shared" si="407"/>
        <v>0</v>
      </c>
      <c r="IS105" s="127">
        <f t="shared" si="408"/>
        <v>0</v>
      </c>
      <c r="IT105" s="127">
        <f t="shared" si="409"/>
        <v>0</v>
      </c>
      <c r="IU105" s="127">
        <f t="shared" si="410"/>
        <v>0</v>
      </c>
      <c r="IV105" s="1">
        <f>IFERROR(IF($BX105&gt;=1,SUMIFS(ARR!K$8:K$607,ARR!$I$8:$I$607,$BZ105),0),0)</f>
        <v>0</v>
      </c>
      <c r="IW105" s="1">
        <f>IFERROR(IF($BX105&gt;=1,SUMIFS(ARR!L$8:L$607,ARR!$I$8:$I$607,$BZ105),0),0)</f>
        <v>0</v>
      </c>
      <c r="IX105" s="1">
        <f>IFERROR(IF($BX105&gt;=1,SUMIFS(ARR!M$8:M$607,ARR!$I$8:$I$607,$BZ105),0),0)</f>
        <v>0</v>
      </c>
      <c r="IY105" s="1">
        <f>IFERROR(IF($BX105&gt;=1,SUMIFS(ARR!N$8:N$607,ARR!$I$8:$I$607,$BZ105),0),0)</f>
        <v>0</v>
      </c>
      <c r="IZ105" s="1">
        <f t="shared" si="411"/>
        <v>0</v>
      </c>
    </row>
    <row r="106" spans="1:260" ht="18" customHeight="1" x14ac:dyDescent="0.25">
      <c r="A106" s="1">
        <f>IFERROR(IF(BX106&gt;=1,VLOOKUP(EMP!Y104,EMP!$B$2:$E$3,4,0),0),0)</f>
        <v>0</v>
      </c>
      <c r="B106" s="1">
        <f>IFERROR(IF(BX106&gt;=1,VLOOKUP(EMP!Z104,EMP!$D$2:$E$3,2,0),0),0)</f>
        <v>0</v>
      </c>
      <c r="C106" s="1">
        <f>IFERROR(IF(BX106&gt;=1,VLOOKUP(EMP!AC104,EMP!$B$6:$C$17,2,0),0),0)</f>
        <v>0</v>
      </c>
      <c r="D106" s="1">
        <f>IFERROR(IF(BX106&gt;=1,VLOOKUP(EMP!AA104,EMP!$E$6:$M$29,9,0),0),0)</f>
        <v>0</v>
      </c>
      <c r="E106" s="1">
        <f>IFERROR(IF(BX106&gt;=1,(IF(EMP!AE104&gt;=1,VLOOKUP(EMP!AF104,EMP!$B$6:$C$17,2,0),0)),0),0)</f>
        <v>0</v>
      </c>
      <c r="F106" s="1">
        <f>IFERROR(IF(BX106&gt;=1,(IF(EMP!AG104=EMP!$F$3,(IF(EMP!AH104&gt;=1,EMP!AH104,0)),0)),0),0)</f>
        <v>0</v>
      </c>
      <c r="G106" s="1">
        <f>IFERROR(IF(BX106&gt;=1,(IF(EMP!AI104=EMP!$F$3,VLOOKUP(EMP!AJ104,EMP!$B$6:$C$17,2,0),0)),0),0)</f>
        <v>0</v>
      </c>
      <c r="H106" s="1">
        <f>IFERROR(IF(BX106&gt;=1,(IF(EMP!AK104=EMP!$F$3,EMP!#REF!,0)),0),0)</f>
        <v>0</v>
      </c>
      <c r="I106" s="1">
        <f>IFERROR(IF(BX106&gt;=1,(IF(EMP!AM104="YES",1,2)),0),0)</f>
        <v>0</v>
      </c>
      <c r="J106" s="1">
        <f>IFERROR(IF(BX106&gt;=1,(IF(I106=1,31,IF(I106=2,(IF(D106&gt;=5,VLOOKUP(EMP!AL104,EMP!$H$1:$K$5,4,0),IF(D106&gt;=1,31,0))),0))),0),0)</f>
        <v>0</v>
      </c>
      <c r="K106" s="1">
        <f>EMP!AB104</f>
        <v>0</v>
      </c>
      <c r="L106" s="1">
        <f>EMP!AD104</f>
        <v>0</v>
      </c>
      <c r="M106" s="1">
        <f>EMP!AE104</f>
        <v>0</v>
      </c>
      <c r="N106" s="1">
        <f t="shared" si="244"/>
        <v>0</v>
      </c>
      <c r="O106" s="1">
        <f t="shared" si="245"/>
        <v>0</v>
      </c>
      <c r="P106" s="1">
        <f t="shared" si="246"/>
        <v>0</v>
      </c>
      <c r="Q106" s="1">
        <f t="shared" si="247"/>
        <v>0</v>
      </c>
      <c r="R106" s="1">
        <f t="shared" si="248"/>
        <v>0</v>
      </c>
      <c r="S106" s="1">
        <f t="shared" si="249"/>
        <v>0</v>
      </c>
      <c r="T106" s="1">
        <f t="shared" si="250"/>
        <v>0</v>
      </c>
      <c r="U106" s="1">
        <f t="shared" si="251"/>
        <v>0</v>
      </c>
      <c r="V106" s="1">
        <f t="shared" si="252"/>
        <v>0</v>
      </c>
      <c r="W106" s="1">
        <f t="shared" si="253"/>
        <v>0</v>
      </c>
      <c r="X106" s="1">
        <f t="shared" si="254"/>
        <v>0</v>
      </c>
      <c r="Y106" s="1">
        <f t="shared" si="255"/>
        <v>0</v>
      </c>
      <c r="Z106" s="1">
        <f t="shared" si="256"/>
        <v>0</v>
      </c>
      <c r="AA106" s="1">
        <f t="shared" si="257"/>
        <v>0</v>
      </c>
      <c r="AB106" s="1">
        <f t="shared" si="258"/>
        <v>0</v>
      </c>
      <c r="AC106" s="1">
        <f t="shared" si="259"/>
        <v>0</v>
      </c>
      <c r="AD106" s="1">
        <f t="shared" si="260"/>
        <v>0</v>
      </c>
      <c r="AE106" s="1">
        <f t="shared" si="261"/>
        <v>0</v>
      </c>
      <c r="AF106" s="1">
        <f t="shared" si="262"/>
        <v>0</v>
      </c>
      <c r="AG106" s="1">
        <f t="shared" si="263"/>
        <v>0</v>
      </c>
      <c r="AH106" s="1">
        <f t="shared" si="264"/>
        <v>0</v>
      </c>
      <c r="AI106" s="1">
        <f t="shared" si="265"/>
        <v>0</v>
      </c>
      <c r="AJ106" s="1">
        <f t="shared" si="266"/>
        <v>0</v>
      </c>
      <c r="AK106" s="1">
        <f t="shared" si="267"/>
        <v>0</v>
      </c>
      <c r="AL106" s="1">
        <f t="shared" si="268"/>
        <v>0</v>
      </c>
      <c r="AM106" s="1">
        <f t="shared" si="269"/>
        <v>0</v>
      </c>
      <c r="AN106" s="1">
        <f t="shared" si="270"/>
        <v>0</v>
      </c>
      <c r="AO106" s="1">
        <f t="shared" si="271"/>
        <v>0</v>
      </c>
      <c r="AP106" s="1">
        <f t="shared" si="272"/>
        <v>0</v>
      </c>
      <c r="AQ106" s="1">
        <f t="shared" si="273"/>
        <v>0</v>
      </c>
      <c r="AR106" s="1">
        <f t="shared" si="274"/>
        <v>0</v>
      </c>
      <c r="AS106" s="1">
        <f t="shared" si="275"/>
        <v>0</v>
      </c>
      <c r="AT106" s="1">
        <f t="shared" si="276"/>
        <v>0</v>
      </c>
      <c r="AU106" s="1">
        <f t="shared" si="277"/>
        <v>0</v>
      </c>
      <c r="AV106" s="1">
        <f t="shared" si="278"/>
        <v>0</v>
      </c>
      <c r="AW106" s="1">
        <f t="shared" si="279"/>
        <v>0</v>
      </c>
      <c r="AX106" s="1">
        <f>LARGE($O$8:P106,1)</f>
        <v>0</v>
      </c>
      <c r="AY106" s="1">
        <f>LARGE($O$8:Q106,1)</f>
        <v>0</v>
      </c>
      <c r="AZ106" s="1">
        <f>LARGE($O$8:R106,1)</f>
        <v>0</v>
      </c>
      <c r="BA106" s="1">
        <f>LARGE($O$8:S106,1)</f>
        <v>0</v>
      </c>
      <c r="BB106" s="1">
        <f>LARGE($O$8:T106,1)</f>
        <v>0</v>
      </c>
      <c r="BC106" s="1">
        <f>LARGE($O$8:U106,1)</f>
        <v>0</v>
      </c>
      <c r="BD106" s="1">
        <f>LARGE($O$8:V106,1)</f>
        <v>0</v>
      </c>
      <c r="BE106" s="1">
        <f>LARGE($O$8:W106,1)</f>
        <v>0</v>
      </c>
      <c r="BF106" s="1">
        <f>LARGE($O$8:X106,1)</f>
        <v>0</v>
      </c>
      <c r="BG106" s="1">
        <f>LARGE($O$8:Y106,1)</f>
        <v>0</v>
      </c>
      <c r="BH106" s="1">
        <f>IFERROR(IF(BX106&gt;=1,(IF(EMP!AM104="YES",1,2)),0),0)</f>
        <v>0</v>
      </c>
      <c r="BI106" s="1">
        <f>IFERROR(IF(BX106&gt;=1,(IF(BH106=1,1,IF(BH106=2,VLOOKUP(EMP!AL104,EMP!$H$2:$K$4,4,0),0))),0),0)</f>
        <v>0</v>
      </c>
      <c r="BJ106" s="1">
        <f>IFERROR(IF(BX106&gt;=1,VLOOKUP(EMP!AL104,EMP!$H$1:$K$5,2,0),0),0)</f>
        <v>0</v>
      </c>
      <c r="BK106" s="1">
        <f>IFERROR(IF(BX106&gt;=1,VLOOKUP(EMP!AL104,EMP!$H$1:$K$5,3,0),0),0)</f>
        <v>0</v>
      </c>
      <c r="BX106" s="165">
        <f>EMP!O104</f>
        <v>0</v>
      </c>
      <c r="BY106" s="166">
        <f>EMP!P104</f>
        <v>0</v>
      </c>
      <c r="BZ106" s="165">
        <f>EMP!Q104</f>
        <v>0</v>
      </c>
      <c r="CA106" s="185">
        <f t="shared" si="280"/>
        <v>0</v>
      </c>
      <c r="CB106" s="185">
        <f t="shared" si="281"/>
        <v>0</v>
      </c>
      <c r="CC106" s="185">
        <f t="shared" si="282"/>
        <v>0</v>
      </c>
      <c r="CD106" s="185">
        <f t="shared" si="283"/>
        <v>0</v>
      </c>
      <c r="CE106" s="185">
        <f t="shared" si="284"/>
        <v>0</v>
      </c>
      <c r="CF106" s="185">
        <f t="shared" si="285"/>
        <v>0</v>
      </c>
      <c r="CG106" s="185">
        <f t="shared" si="286"/>
        <v>0</v>
      </c>
      <c r="CH106" s="185">
        <f t="shared" si="287"/>
        <v>0</v>
      </c>
      <c r="CI106" s="185">
        <f t="shared" si="288"/>
        <v>0</v>
      </c>
      <c r="CJ106" s="185">
        <f t="shared" si="289"/>
        <v>0</v>
      </c>
      <c r="CK106" s="185">
        <f t="shared" si="290"/>
        <v>0</v>
      </c>
      <c r="CL106" s="185">
        <f t="shared" si="291"/>
        <v>0</v>
      </c>
      <c r="CM106" s="193"/>
      <c r="CN106" s="193"/>
      <c r="CO106" s="193"/>
      <c r="CP106" s="193"/>
      <c r="CQ106" s="193"/>
      <c r="CR106" s="193"/>
      <c r="CS106" s="193"/>
      <c r="CT106" s="193"/>
      <c r="CU106" s="193"/>
      <c r="CV106" s="193"/>
      <c r="CW106" s="193"/>
      <c r="CX106" s="193"/>
      <c r="CY106" s="112">
        <f t="shared" si="292"/>
        <v>0</v>
      </c>
      <c r="CZ106" s="112">
        <f t="shared" si="293"/>
        <v>0</v>
      </c>
      <c r="DA106" s="112">
        <f t="shared" si="294"/>
        <v>0</v>
      </c>
      <c r="DB106" s="112">
        <f t="shared" si="295"/>
        <v>0</v>
      </c>
      <c r="DC106" s="112">
        <f t="shared" si="296"/>
        <v>0</v>
      </c>
      <c r="DD106" s="112">
        <f t="shared" si="297"/>
        <v>0</v>
      </c>
      <c r="DE106" s="112">
        <f t="shared" si="298"/>
        <v>0</v>
      </c>
      <c r="DF106" s="112">
        <f t="shared" si="299"/>
        <v>0</v>
      </c>
      <c r="DG106" s="112">
        <f t="shared" si="300"/>
        <v>0</v>
      </c>
      <c r="DH106" s="112">
        <f t="shared" si="301"/>
        <v>0</v>
      </c>
      <c r="DI106" s="112">
        <f t="shared" si="302"/>
        <v>0</v>
      </c>
      <c r="DJ106" s="112">
        <f t="shared" si="303"/>
        <v>0</v>
      </c>
      <c r="DK106" s="194"/>
      <c r="DL106" s="194"/>
      <c r="DM106" s="194"/>
      <c r="DN106" s="194"/>
      <c r="DO106" s="194"/>
      <c r="DP106" s="194"/>
      <c r="DQ106" s="194"/>
      <c r="DR106" s="194"/>
      <c r="DS106" s="194"/>
      <c r="DT106" s="194"/>
      <c r="DU106" s="194"/>
      <c r="DV106" s="194"/>
      <c r="DW106" s="112">
        <f t="shared" si="304"/>
        <v>0</v>
      </c>
      <c r="DX106" s="112">
        <f t="shared" si="305"/>
        <v>0</v>
      </c>
      <c r="DY106" s="112">
        <f t="shared" si="306"/>
        <v>0</v>
      </c>
      <c r="DZ106" s="112">
        <f t="shared" si="307"/>
        <v>0</v>
      </c>
      <c r="EA106" s="112">
        <f t="shared" si="308"/>
        <v>0</v>
      </c>
      <c r="EB106" s="112">
        <f t="shared" si="309"/>
        <v>0</v>
      </c>
      <c r="EC106" s="112">
        <f t="shared" si="310"/>
        <v>0</v>
      </c>
      <c r="ED106" s="112">
        <f t="shared" si="311"/>
        <v>0</v>
      </c>
      <c r="EE106" s="112">
        <f t="shared" si="312"/>
        <v>0</v>
      </c>
      <c r="EF106" s="112">
        <f t="shared" si="313"/>
        <v>0</v>
      </c>
      <c r="EG106" s="112">
        <f t="shared" si="314"/>
        <v>0</v>
      </c>
      <c r="EH106" s="112">
        <f t="shared" si="315"/>
        <v>0</v>
      </c>
      <c r="EI106" s="195"/>
      <c r="EJ106" s="195"/>
      <c r="EK106" s="195"/>
      <c r="EL106" s="195"/>
      <c r="EM106" s="195"/>
      <c r="EN106" s="195"/>
      <c r="EO106" s="195"/>
      <c r="EP106" s="195"/>
      <c r="EQ106" s="195"/>
      <c r="ER106" s="195"/>
      <c r="ES106" s="195"/>
      <c r="ET106" s="195"/>
      <c r="EU106" s="196"/>
      <c r="EV106" s="196">
        <f t="shared" si="316"/>
        <v>0</v>
      </c>
      <c r="EW106" s="196">
        <f t="shared" si="317"/>
        <v>0</v>
      </c>
      <c r="EX106" s="196">
        <f t="shared" si="318"/>
        <v>0</v>
      </c>
      <c r="EY106" s="196">
        <f t="shared" si="319"/>
        <v>0</v>
      </c>
      <c r="EZ106" s="196">
        <f t="shared" si="320"/>
        <v>0</v>
      </c>
      <c r="FA106" s="196">
        <f t="shared" si="321"/>
        <v>0</v>
      </c>
      <c r="FB106" s="196">
        <f t="shared" si="322"/>
        <v>0</v>
      </c>
      <c r="FC106" s="196">
        <f t="shared" si="323"/>
        <v>0</v>
      </c>
      <c r="FD106" s="196">
        <f t="shared" si="324"/>
        <v>0</v>
      </c>
      <c r="FE106" s="196">
        <f t="shared" si="325"/>
        <v>0</v>
      </c>
      <c r="FF106" s="196">
        <f t="shared" si="326"/>
        <v>0</v>
      </c>
      <c r="FG106" s="197"/>
      <c r="FH106" s="197">
        <f t="shared" si="327"/>
        <v>0</v>
      </c>
      <c r="FI106" s="197">
        <f t="shared" si="328"/>
        <v>0</v>
      </c>
      <c r="FJ106" s="197">
        <f t="shared" si="329"/>
        <v>0</v>
      </c>
      <c r="FK106" s="197">
        <f t="shared" si="330"/>
        <v>0</v>
      </c>
      <c r="FL106" s="197">
        <f t="shared" si="331"/>
        <v>0</v>
      </c>
      <c r="FM106" s="197">
        <f t="shared" si="332"/>
        <v>0</v>
      </c>
      <c r="FN106" s="197">
        <f t="shared" si="333"/>
        <v>0</v>
      </c>
      <c r="FO106" s="197">
        <f t="shared" si="334"/>
        <v>0</v>
      </c>
      <c r="FP106" s="197">
        <f t="shared" si="335"/>
        <v>0</v>
      </c>
      <c r="FQ106" s="197">
        <f t="shared" si="336"/>
        <v>0</v>
      </c>
      <c r="FR106" s="197">
        <f t="shared" si="337"/>
        <v>0</v>
      </c>
      <c r="FS106" s="195"/>
      <c r="FT106" s="195"/>
      <c r="FU106" s="198"/>
      <c r="FV106" s="198"/>
      <c r="FW106" s="199"/>
      <c r="FX106" s="199"/>
      <c r="FY106" s="196"/>
      <c r="FZ106" s="196"/>
      <c r="GA106" s="127">
        <f t="shared" si="338"/>
        <v>0</v>
      </c>
      <c r="GB106" s="127">
        <f t="shared" si="339"/>
        <v>0</v>
      </c>
      <c r="GC106" s="127">
        <f t="shared" si="340"/>
        <v>0</v>
      </c>
      <c r="GD106" s="127">
        <f t="shared" si="341"/>
        <v>0</v>
      </c>
      <c r="GE106" s="127">
        <f t="shared" si="342"/>
        <v>0</v>
      </c>
      <c r="GF106" s="127">
        <f t="shared" si="343"/>
        <v>0</v>
      </c>
      <c r="GG106" s="127">
        <f t="shared" si="344"/>
        <v>0</v>
      </c>
      <c r="GH106" s="127">
        <f t="shared" si="345"/>
        <v>0</v>
      </c>
      <c r="GI106" s="127">
        <f t="shared" si="346"/>
        <v>0</v>
      </c>
      <c r="GJ106" s="127">
        <f t="shared" si="347"/>
        <v>0</v>
      </c>
      <c r="GK106" s="127">
        <f t="shared" si="348"/>
        <v>0</v>
      </c>
      <c r="GL106" s="127">
        <f t="shared" si="349"/>
        <v>0</v>
      </c>
      <c r="GM106" s="127">
        <f t="shared" si="350"/>
        <v>0</v>
      </c>
      <c r="GN106" s="127">
        <f t="shared" si="351"/>
        <v>0</v>
      </c>
      <c r="GO106" s="127">
        <f t="shared" si="352"/>
        <v>0</v>
      </c>
      <c r="GP106" s="127">
        <f t="shared" si="353"/>
        <v>0</v>
      </c>
      <c r="GQ106" s="127">
        <f t="shared" si="354"/>
        <v>0</v>
      </c>
      <c r="GR106" s="127">
        <f t="shared" si="355"/>
        <v>0</v>
      </c>
      <c r="GS106" s="127">
        <f t="shared" si="356"/>
        <v>0</v>
      </c>
      <c r="GT106" s="127">
        <f t="shared" si="357"/>
        <v>0</v>
      </c>
      <c r="GU106" s="127">
        <f t="shared" si="358"/>
        <v>0</v>
      </c>
      <c r="GV106" s="127">
        <f t="shared" si="359"/>
        <v>0</v>
      </c>
      <c r="GW106" s="127">
        <f t="shared" si="360"/>
        <v>0</v>
      </c>
      <c r="GX106" s="127">
        <f t="shared" si="361"/>
        <v>0</v>
      </c>
      <c r="GY106" s="127">
        <f t="shared" si="362"/>
        <v>0</v>
      </c>
      <c r="GZ106" s="127">
        <f t="shared" si="363"/>
        <v>0</v>
      </c>
      <c r="HA106" s="127">
        <f t="shared" si="364"/>
        <v>0</v>
      </c>
      <c r="HB106" s="127">
        <f t="shared" si="365"/>
        <v>0</v>
      </c>
      <c r="HC106" s="127">
        <f t="shared" si="366"/>
        <v>0</v>
      </c>
      <c r="HD106" s="127">
        <f t="shared" si="367"/>
        <v>0</v>
      </c>
      <c r="HE106" s="127">
        <f t="shared" si="368"/>
        <v>0</v>
      </c>
      <c r="HF106" s="127">
        <f t="shared" si="369"/>
        <v>0</v>
      </c>
      <c r="HG106" s="127">
        <f t="shared" si="370"/>
        <v>0</v>
      </c>
      <c r="HH106" s="127">
        <f t="shared" si="371"/>
        <v>0</v>
      </c>
      <c r="HI106" s="127">
        <f t="shared" si="372"/>
        <v>0</v>
      </c>
      <c r="HJ106" s="127">
        <f t="shared" si="373"/>
        <v>0</v>
      </c>
      <c r="HK106" s="127">
        <f t="shared" si="374"/>
        <v>0</v>
      </c>
      <c r="HL106" s="127">
        <f t="shared" si="375"/>
        <v>0</v>
      </c>
      <c r="HM106" s="127">
        <f t="shared" si="376"/>
        <v>0</v>
      </c>
      <c r="HN106" s="127">
        <f t="shared" si="377"/>
        <v>0</v>
      </c>
      <c r="HO106" s="127">
        <f t="shared" si="378"/>
        <v>0</v>
      </c>
      <c r="HP106" s="127">
        <f t="shared" si="379"/>
        <v>0</v>
      </c>
      <c r="HQ106" s="127">
        <f t="shared" si="380"/>
        <v>0</v>
      </c>
      <c r="HR106" s="127">
        <f t="shared" si="381"/>
        <v>0</v>
      </c>
      <c r="HS106" s="127">
        <f t="shared" si="382"/>
        <v>0</v>
      </c>
      <c r="HT106" s="127">
        <f t="shared" si="383"/>
        <v>0</v>
      </c>
      <c r="HU106" s="127">
        <f t="shared" si="384"/>
        <v>0</v>
      </c>
      <c r="HV106" s="127">
        <f t="shared" si="385"/>
        <v>0</v>
      </c>
      <c r="HW106" s="127">
        <f t="shared" si="386"/>
        <v>0</v>
      </c>
      <c r="HX106" s="127">
        <f t="shared" si="387"/>
        <v>0</v>
      </c>
      <c r="HY106" s="127">
        <f t="shared" si="388"/>
        <v>0</v>
      </c>
      <c r="HZ106" s="127">
        <f t="shared" si="389"/>
        <v>0</v>
      </c>
      <c r="IA106" s="127">
        <f t="shared" si="390"/>
        <v>0</v>
      </c>
      <c r="IB106" s="127">
        <f t="shared" si="391"/>
        <v>0</v>
      </c>
      <c r="IC106" s="127">
        <f t="shared" si="392"/>
        <v>0</v>
      </c>
      <c r="ID106" s="127">
        <f t="shared" si="393"/>
        <v>0</v>
      </c>
      <c r="IE106" s="127">
        <f t="shared" si="394"/>
        <v>0</v>
      </c>
      <c r="IF106" s="127">
        <f t="shared" si="395"/>
        <v>0</v>
      </c>
      <c r="IG106" s="127">
        <f t="shared" si="396"/>
        <v>0</v>
      </c>
      <c r="IH106" s="127">
        <f t="shared" si="397"/>
        <v>0</v>
      </c>
      <c r="II106" s="127">
        <f t="shared" si="398"/>
        <v>0</v>
      </c>
      <c r="IJ106" s="127">
        <f t="shared" si="399"/>
        <v>0</v>
      </c>
      <c r="IK106" s="127">
        <f t="shared" si="400"/>
        <v>0</v>
      </c>
      <c r="IL106" s="127">
        <f t="shared" si="401"/>
        <v>0</v>
      </c>
      <c r="IM106" s="127">
        <f t="shared" si="402"/>
        <v>0</v>
      </c>
      <c r="IN106" s="127">
        <f t="shared" si="403"/>
        <v>0</v>
      </c>
      <c r="IO106" s="127">
        <f t="shared" si="404"/>
        <v>0</v>
      </c>
      <c r="IP106" s="127">
        <f t="shared" si="405"/>
        <v>0</v>
      </c>
      <c r="IQ106" s="127">
        <f t="shared" si="406"/>
        <v>0</v>
      </c>
      <c r="IR106" s="127">
        <f t="shared" si="407"/>
        <v>0</v>
      </c>
      <c r="IS106" s="127">
        <f t="shared" si="408"/>
        <v>0</v>
      </c>
      <c r="IT106" s="127">
        <f t="shared" si="409"/>
        <v>0</v>
      </c>
      <c r="IU106" s="127">
        <f t="shared" si="410"/>
        <v>0</v>
      </c>
      <c r="IV106" s="1">
        <f>IFERROR(IF($BX106&gt;=1,SUMIFS(ARR!K$8:K$607,ARR!$I$8:$I$607,$BZ106),0),0)</f>
        <v>0</v>
      </c>
      <c r="IW106" s="1">
        <f>IFERROR(IF($BX106&gt;=1,SUMIFS(ARR!L$8:L$607,ARR!$I$8:$I$607,$BZ106),0),0)</f>
        <v>0</v>
      </c>
      <c r="IX106" s="1">
        <f>IFERROR(IF($BX106&gt;=1,SUMIFS(ARR!M$8:M$607,ARR!$I$8:$I$607,$BZ106),0),0)</f>
        <v>0</v>
      </c>
      <c r="IY106" s="1">
        <f>IFERROR(IF($BX106&gt;=1,SUMIFS(ARR!N$8:N$607,ARR!$I$8:$I$607,$BZ106),0),0)</f>
        <v>0</v>
      </c>
      <c r="IZ106" s="1">
        <f t="shared" si="411"/>
        <v>0</v>
      </c>
    </row>
    <row r="107" spans="1:260" ht="18" customHeight="1" x14ac:dyDescent="0.25">
      <c r="A107" s="1">
        <f>IFERROR(IF(BX107&gt;=1,VLOOKUP(EMP!Y105,EMP!$B$2:$E$3,4,0),0),0)</f>
        <v>0</v>
      </c>
      <c r="B107" s="1">
        <f>IFERROR(IF(BX107&gt;=1,VLOOKUP(EMP!Z105,EMP!$D$2:$E$3,2,0),0),0)</f>
        <v>0</v>
      </c>
      <c r="C107" s="1">
        <f>IFERROR(IF(BX107&gt;=1,VLOOKUP(EMP!AC105,EMP!$B$6:$C$17,2,0),0),0)</f>
        <v>0</v>
      </c>
      <c r="D107" s="1">
        <f>IFERROR(IF(BX107&gt;=1,VLOOKUP(EMP!AA105,EMP!$E$6:$M$29,9,0),0),0)</f>
        <v>0</v>
      </c>
      <c r="E107" s="1">
        <f>IFERROR(IF(BX107&gt;=1,(IF(EMP!AE105&gt;=1,VLOOKUP(EMP!AF105,EMP!$B$6:$C$17,2,0),0)),0),0)</f>
        <v>0</v>
      </c>
      <c r="F107" s="1">
        <f>IFERROR(IF(BX107&gt;=1,(IF(EMP!AG105=EMP!$F$3,(IF(EMP!AH105&gt;=1,EMP!AH105,0)),0)),0),0)</f>
        <v>0</v>
      </c>
      <c r="G107" s="1">
        <f>IFERROR(IF(BX107&gt;=1,(IF(EMP!AI105=EMP!$F$3,VLOOKUP(EMP!AJ105,EMP!$B$6:$C$17,2,0),0)),0),0)</f>
        <v>0</v>
      </c>
      <c r="H107" s="1">
        <f>IFERROR(IF(BX107&gt;=1,(IF(EMP!AK105=EMP!$F$3,EMP!#REF!,0)),0),0)</f>
        <v>0</v>
      </c>
      <c r="I107" s="1">
        <f>IFERROR(IF(BX107&gt;=1,(IF(EMP!AM105="YES",1,2)),0),0)</f>
        <v>0</v>
      </c>
      <c r="J107" s="1">
        <f>IFERROR(IF(BX107&gt;=1,(IF(I107=1,31,IF(I107=2,(IF(D107&gt;=5,VLOOKUP(EMP!AL105,EMP!$H$1:$K$5,4,0),IF(D107&gt;=1,31,0))),0))),0),0)</f>
        <v>0</v>
      </c>
      <c r="K107" s="1">
        <f>EMP!AB105</f>
        <v>0</v>
      </c>
      <c r="L107" s="1">
        <f>EMP!AD105</f>
        <v>0</v>
      </c>
      <c r="M107" s="1">
        <f>EMP!AE105</f>
        <v>0</v>
      </c>
      <c r="N107" s="1">
        <f t="shared" si="244"/>
        <v>0</v>
      </c>
      <c r="O107" s="1">
        <f t="shared" si="245"/>
        <v>0</v>
      </c>
      <c r="P107" s="1">
        <f t="shared" si="246"/>
        <v>0</v>
      </c>
      <c r="Q107" s="1">
        <f t="shared" si="247"/>
        <v>0</v>
      </c>
      <c r="R107" s="1">
        <f t="shared" si="248"/>
        <v>0</v>
      </c>
      <c r="S107" s="1">
        <f t="shared" si="249"/>
        <v>0</v>
      </c>
      <c r="T107" s="1">
        <f t="shared" si="250"/>
        <v>0</v>
      </c>
      <c r="U107" s="1">
        <f t="shared" si="251"/>
        <v>0</v>
      </c>
      <c r="V107" s="1">
        <f t="shared" si="252"/>
        <v>0</v>
      </c>
      <c r="W107" s="1">
        <f t="shared" si="253"/>
        <v>0</v>
      </c>
      <c r="X107" s="1">
        <f t="shared" si="254"/>
        <v>0</v>
      </c>
      <c r="Y107" s="1">
        <f t="shared" si="255"/>
        <v>0</v>
      </c>
      <c r="Z107" s="1">
        <f t="shared" si="256"/>
        <v>0</v>
      </c>
      <c r="AA107" s="1">
        <f t="shared" si="257"/>
        <v>0</v>
      </c>
      <c r="AB107" s="1">
        <f t="shared" si="258"/>
        <v>0</v>
      </c>
      <c r="AC107" s="1">
        <f t="shared" si="259"/>
        <v>0</v>
      </c>
      <c r="AD107" s="1">
        <f t="shared" si="260"/>
        <v>0</v>
      </c>
      <c r="AE107" s="1">
        <f t="shared" si="261"/>
        <v>0</v>
      </c>
      <c r="AF107" s="1">
        <f t="shared" si="262"/>
        <v>0</v>
      </c>
      <c r="AG107" s="1">
        <f t="shared" si="263"/>
        <v>0</v>
      </c>
      <c r="AH107" s="1">
        <f t="shared" si="264"/>
        <v>0</v>
      </c>
      <c r="AI107" s="1">
        <f t="shared" si="265"/>
        <v>0</v>
      </c>
      <c r="AJ107" s="1">
        <f t="shared" si="266"/>
        <v>0</v>
      </c>
      <c r="AK107" s="1">
        <f t="shared" si="267"/>
        <v>0</v>
      </c>
      <c r="AL107" s="1">
        <f t="shared" si="268"/>
        <v>0</v>
      </c>
      <c r="AM107" s="1">
        <f t="shared" si="269"/>
        <v>0</v>
      </c>
      <c r="AN107" s="1">
        <f t="shared" si="270"/>
        <v>0</v>
      </c>
      <c r="AO107" s="1">
        <f t="shared" si="271"/>
        <v>0</v>
      </c>
      <c r="AP107" s="1">
        <f t="shared" si="272"/>
        <v>0</v>
      </c>
      <c r="AQ107" s="1">
        <f t="shared" si="273"/>
        <v>0</v>
      </c>
      <c r="AR107" s="1">
        <f t="shared" si="274"/>
        <v>0</v>
      </c>
      <c r="AS107" s="1">
        <f t="shared" si="275"/>
        <v>0</v>
      </c>
      <c r="AT107" s="1">
        <f t="shared" si="276"/>
        <v>0</v>
      </c>
      <c r="AU107" s="1">
        <f t="shared" si="277"/>
        <v>0</v>
      </c>
      <c r="AV107" s="1">
        <f t="shared" si="278"/>
        <v>0</v>
      </c>
      <c r="AW107" s="1">
        <f t="shared" si="279"/>
        <v>0</v>
      </c>
      <c r="AX107" s="1">
        <f>LARGE($O$8:P107,1)</f>
        <v>0</v>
      </c>
      <c r="AY107" s="1">
        <f>LARGE($O$8:Q107,1)</f>
        <v>0</v>
      </c>
      <c r="AZ107" s="1">
        <f>LARGE($O$8:R107,1)</f>
        <v>0</v>
      </c>
      <c r="BA107" s="1">
        <f>LARGE($O$8:S107,1)</f>
        <v>0</v>
      </c>
      <c r="BB107" s="1">
        <f>LARGE($O$8:T107,1)</f>
        <v>0</v>
      </c>
      <c r="BC107" s="1">
        <f>LARGE($O$8:U107,1)</f>
        <v>0</v>
      </c>
      <c r="BD107" s="1">
        <f>LARGE($O$8:V107,1)</f>
        <v>0</v>
      </c>
      <c r="BE107" s="1">
        <f>LARGE($O$8:W107,1)</f>
        <v>0</v>
      </c>
      <c r="BF107" s="1">
        <f>LARGE($O$8:X107,1)</f>
        <v>0</v>
      </c>
      <c r="BG107" s="1">
        <f>LARGE($O$8:Y107,1)</f>
        <v>0</v>
      </c>
      <c r="BH107" s="1">
        <f>IFERROR(IF(BX107&gt;=1,(IF(EMP!AM105="YES",1,2)),0),0)</f>
        <v>0</v>
      </c>
      <c r="BI107" s="1">
        <f>IFERROR(IF(BX107&gt;=1,(IF(BH107=1,1,IF(BH107=2,VLOOKUP(EMP!AL105,EMP!$H$2:$K$4,4,0),0))),0),0)</f>
        <v>0</v>
      </c>
      <c r="BJ107" s="1">
        <f>IFERROR(IF(BX107&gt;=1,VLOOKUP(EMP!AL105,EMP!$H$1:$K$5,2,0),0),0)</f>
        <v>0</v>
      </c>
      <c r="BK107" s="1">
        <f>IFERROR(IF(BX107&gt;=1,VLOOKUP(EMP!AL105,EMP!$H$1:$K$5,3,0),0),0)</f>
        <v>0</v>
      </c>
      <c r="BX107" s="165">
        <f>EMP!O105</f>
        <v>0</v>
      </c>
      <c r="BY107" s="166">
        <f>EMP!P105</f>
        <v>0</v>
      </c>
      <c r="BZ107" s="165">
        <f>EMP!Q105</f>
        <v>0</v>
      </c>
      <c r="CA107" s="185">
        <f t="shared" si="280"/>
        <v>0</v>
      </c>
      <c r="CB107" s="185">
        <f t="shared" si="281"/>
        <v>0</v>
      </c>
      <c r="CC107" s="185">
        <f t="shared" si="282"/>
        <v>0</v>
      </c>
      <c r="CD107" s="185">
        <f t="shared" si="283"/>
        <v>0</v>
      </c>
      <c r="CE107" s="185">
        <f t="shared" si="284"/>
        <v>0</v>
      </c>
      <c r="CF107" s="185">
        <f t="shared" si="285"/>
        <v>0</v>
      </c>
      <c r="CG107" s="185">
        <f t="shared" si="286"/>
        <v>0</v>
      </c>
      <c r="CH107" s="185">
        <f t="shared" si="287"/>
        <v>0</v>
      </c>
      <c r="CI107" s="185">
        <f t="shared" si="288"/>
        <v>0</v>
      </c>
      <c r="CJ107" s="185">
        <f t="shared" si="289"/>
        <v>0</v>
      </c>
      <c r="CK107" s="185">
        <f t="shared" si="290"/>
        <v>0</v>
      </c>
      <c r="CL107" s="185">
        <f t="shared" si="291"/>
        <v>0</v>
      </c>
      <c r="CM107" s="193"/>
      <c r="CN107" s="193"/>
      <c r="CO107" s="193"/>
      <c r="CP107" s="193"/>
      <c r="CQ107" s="193"/>
      <c r="CR107" s="193"/>
      <c r="CS107" s="193"/>
      <c r="CT107" s="193"/>
      <c r="CU107" s="193"/>
      <c r="CV107" s="193"/>
      <c r="CW107" s="193"/>
      <c r="CX107" s="193"/>
      <c r="CY107" s="112">
        <f t="shared" si="292"/>
        <v>0</v>
      </c>
      <c r="CZ107" s="112">
        <f t="shared" si="293"/>
        <v>0</v>
      </c>
      <c r="DA107" s="112">
        <f t="shared" si="294"/>
        <v>0</v>
      </c>
      <c r="DB107" s="112">
        <f t="shared" si="295"/>
        <v>0</v>
      </c>
      <c r="DC107" s="112">
        <f t="shared" si="296"/>
        <v>0</v>
      </c>
      <c r="DD107" s="112">
        <f t="shared" si="297"/>
        <v>0</v>
      </c>
      <c r="DE107" s="112">
        <f t="shared" si="298"/>
        <v>0</v>
      </c>
      <c r="DF107" s="112">
        <f t="shared" si="299"/>
        <v>0</v>
      </c>
      <c r="DG107" s="112">
        <f t="shared" si="300"/>
        <v>0</v>
      </c>
      <c r="DH107" s="112">
        <f t="shared" si="301"/>
        <v>0</v>
      </c>
      <c r="DI107" s="112">
        <f t="shared" si="302"/>
        <v>0</v>
      </c>
      <c r="DJ107" s="112">
        <f t="shared" si="303"/>
        <v>0</v>
      </c>
      <c r="DK107" s="194"/>
      <c r="DL107" s="194"/>
      <c r="DM107" s="194"/>
      <c r="DN107" s="194"/>
      <c r="DO107" s="194"/>
      <c r="DP107" s="194"/>
      <c r="DQ107" s="194"/>
      <c r="DR107" s="194"/>
      <c r="DS107" s="194"/>
      <c r="DT107" s="194"/>
      <c r="DU107" s="194"/>
      <c r="DV107" s="194"/>
      <c r="DW107" s="112">
        <f t="shared" si="304"/>
        <v>0</v>
      </c>
      <c r="DX107" s="112">
        <f t="shared" si="305"/>
        <v>0</v>
      </c>
      <c r="DY107" s="112">
        <f t="shared" si="306"/>
        <v>0</v>
      </c>
      <c r="DZ107" s="112">
        <f t="shared" si="307"/>
        <v>0</v>
      </c>
      <c r="EA107" s="112">
        <f t="shared" si="308"/>
        <v>0</v>
      </c>
      <c r="EB107" s="112">
        <f t="shared" si="309"/>
        <v>0</v>
      </c>
      <c r="EC107" s="112">
        <f t="shared" si="310"/>
        <v>0</v>
      </c>
      <c r="ED107" s="112">
        <f t="shared" si="311"/>
        <v>0</v>
      </c>
      <c r="EE107" s="112">
        <f t="shared" si="312"/>
        <v>0</v>
      </c>
      <c r="EF107" s="112">
        <f t="shared" si="313"/>
        <v>0</v>
      </c>
      <c r="EG107" s="112">
        <f t="shared" si="314"/>
        <v>0</v>
      </c>
      <c r="EH107" s="112">
        <f t="shared" si="315"/>
        <v>0</v>
      </c>
      <c r="EI107" s="195"/>
      <c r="EJ107" s="195"/>
      <c r="EK107" s="195"/>
      <c r="EL107" s="195"/>
      <c r="EM107" s="195"/>
      <c r="EN107" s="195"/>
      <c r="EO107" s="195"/>
      <c r="EP107" s="195"/>
      <c r="EQ107" s="195"/>
      <c r="ER107" s="195"/>
      <c r="ES107" s="195"/>
      <c r="ET107" s="195"/>
      <c r="EU107" s="196"/>
      <c r="EV107" s="196">
        <f t="shared" si="316"/>
        <v>0</v>
      </c>
      <c r="EW107" s="196">
        <f t="shared" si="317"/>
        <v>0</v>
      </c>
      <c r="EX107" s="196">
        <f t="shared" si="318"/>
        <v>0</v>
      </c>
      <c r="EY107" s="196">
        <f t="shared" si="319"/>
        <v>0</v>
      </c>
      <c r="EZ107" s="196">
        <f t="shared" si="320"/>
        <v>0</v>
      </c>
      <c r="FA107" s="196">
        <f t="shared" si="321"/>
        <v>0</v>
      </c>
      <c r="FB107" s="196">
        <f t="shared" si="322"/>
        <v>0</v>
      </c>
      <c r="FC107" s="196">
        <f t="shared" si="323"/>
        <v>0</v>
      </c>
      <c r="FD107" s="196">
        <f t="shared" si="324"/>
        <v>0</v>
      </c>
      <c r="FE107" s="196">
        <f t="shared" si="325"/>
        <v>0</v>
      </c>
      <c r="FF107" s="196">
        <f t="shared" si="326"/>
        <v>0</v>
      </c>
      <c r="FG107" s="197"/>
      <c r="FH107" s="197">
        <f t="shared" si="327"/>
        <v>0</v>
      </c>
      <c r="FI107" s="197">
        <f t="shared" si="328"/>
        <v>0</v>
      </c>
      <c r="FJ107" s="197">
        <f t="shared" si="329"/>
        <v>0</v>
      </c>
      <c r="FK107" s="197">
        <f t="shared" si="330"/>
        <v>0</v>
      </c>
      <c r="FL107" s="197">
        <f t="shared" si="331"/>
        <v>0</v>
      </c>
      <c r="FM107" s="197">
        <f t="shared" si="332"/>
        <v>0</v>
      </c>
      <c r="FN107" s="197">
        <f t="shared" si="333"/>
        <v>0</v>
      </c>
      <c r="FO107" s="197">
        <f t="shared" si="334"/>
        <v>0</v>
      </c>
      <c r="FP107" s="197">
        <f t="shared" si="335"/>
        <v>0</v>
      </c>
      <c r="FQ107" s="197">
        <f t="shared" si="336"/>
        <v>0</v>
      </c>
      <c r="FR107" s="197">
        <f t="shared" si="337"/>
        <v>0</v>
      </c>
      <c r="FS107" s="195"/>
      <c r="FT107" s="195"/>
      <c r="FU107" s="198"/>
      <c r="FV107" s="198"/>
      <c r="FW107" s="199"/>
      <c r="FX107" s="199"/>
      <c r="FY107" s="196"/>
      <c r="FZ107" s="196"/>
      <c r="GA107" s="127">
        <f t="shared" si="338"/>
        <v>0</v>
      </c>
      <c r="GB107" s="127">
        <f t="shared" si="339"/>
        <v>0</v>
      </c>
      <c r="GC107" s="127">
        <f t="shared" si="340"/>
        <v>0</v>
      </c>
      <c r="GD107" s="127">
        <f t="shared" si="341"/>
        <v>0</v>
      </c>
      <c r="GE107" s="127">
        <f t="shared" si="342"/>
        <v>0</v>
      </c>
      <c r="GF107" s="127">
        <f t="shared" si="343"/>
        <v>0</v>
      </c>
      <c r="GG107" s="127">
        <f t="shared" si="344"/>
        <v>0</v>
      </c>
      <c r="GH107" s="127">
        <f t="shared" si="345"/>
        <v>0</v>
      </c>
      <c r="GI107" s="127">
        <f t="shared" si="346"/>
        <v>0</v>
      </c>
      <c r="GJ107" s="127">
        <f t="shared" si="347"/>
        <v>0</v>
      </c>
      <c r="GK107" s="127">
        <f t="shared" si="348"/>
        <v>0</v>
      </c>
      <c r="GL107" s="127">
        <f t="shared" si="349"/>
        <v>0</v>
      </c>
      <c r="GM107" s="127">
        <f t="shared" si="350"/>
        <v>0</v>
      </c>
      <c r="GN107" s="127">
        <f t="shared" si="351"/>
        <v>0</v>
      </c>
      <c r="GO107" s="127">
        <f t="shared" si="352"/>
        <v>0</v>
      </c>
      <c r="GP107" s="127">
        <f t="shared" si="353"/>
        <v>0</v>
      </c>
      <c r="GQ107" s="127">
        <f t="shared" si="354"/>
        <v>0</v>
      </c>
      <c r="GR107" s="127">
        <f t="shared" si="355"/>
        <v>0</v>
      </c>
      <c r="GS107" s="127">
        <f t="shared" si="356"/>
        <v>0</v>
      </c>
      <c r="GT107" s="127">
        <f t="shared" si="357"/>
        <v>0</v>
      </c>
      <c r="GU107" s="127">
        <f t="shared" si="358"/>
        <v>0</v>
      </c>
      <c r="GV107" s="127">
        <f t="shared" si="359"/>
        <v>0</v>
      </c>
      <c r="GW107" s="127">
        <f t="shared" si="360"/>
        <v>0</v>
      </c>
      <c r="GX107" s="127">
        <f t="shared" si="361"/>
        <v>0</v>
      </c>
      <c r="GY107" s="127">
        <f t="shared" si="362"/>
        <v>0</v>
      </c>
      <c r="GZ107" s="127">
        <f t="shared" si="363"/>
        <v>0</v>
      </c>
      <c r="HA107" s="127">
        <f t="shared" si="364"/>
        <v>0</v>
      </c>
      <c r="HB107" s="127">
        <f t="shared" si="365"/>
        <v>0</v>
      </c>
      <c r="HC107" s="127">
        <f t="shared" si="366"/>
        <v>0</v>
      </c>
      <c r="HD107" s="127">
        <f t="shared" si="367"/>
        <v>0</v>
      </c>
      <c r="HE107" s="127">
        <f t="shared" si="368"/>
        <v>0</v>
      </c>
      <c r="HF107" s="127">
        <f t="shared" si="369"/>
        <v>0</v>
      </c>
      <c r="HG107" s="127">
        <f t="shared" si="370"/>
        <v>0</v>
      </c>
      <c r="HH107" s="127">
        <f t="shared" si="371"/>
        <v>0</v>
      </c>
      <c r="HI107" s="127">
        <f t="shared" si="372"/>
        <v>0</v>
      </c>
      <c r="HJ107" s="127">
        <f t="shared" si="373"/>
        <v>0</v>
      </c>
      <c r="HK107" s="127">
        <f t="shared" si="374"/>
        <v>0</v>
      </c>
      <c r="HL107" s="127">
        <f t="shared" si="375"/>
        <v>0</v>
      </c>
      <c r="HM107" s="127">
        <f t="shared" si="376"/>
        <v>0</v>
      </c>
      <c r="HN107" s="127">
        <f t="shared" si="377"/>
        <v>0</v>
      </c>
      <c r="HO107" s="127">
        <f t="shared" si="378"/>
        <v>0</v>
      </c>
      <c r="HP107" s="127">
        <f t="shared" si="379"/>
        <v>0</v>
      </c>
      <c r="HQ107" s="127">
        <f t="shared" si="380"/>
        <v>0</v>
      </c>
      <c r="HR107" s="127">
        <f t="shared" si="381"/>
        <v>0</v>
      </c>
      <c r="HS107" s="127">
        <f t="shared" si="382"/>
        <v>0</v>
      </c>
      <c r="HT107" s="127">
        <f t="shared" si="383"/>
        <v>0</v>
      </c>
      <c r="HU107" s="127">
        <f t="shared" si="384"/>
        <v>0</v>
      </c>
      <c r="HV107" s="127">
        <f t="shared" si="385"/>
        <v>0</v>
      </c>
      <c r="HW107" s="127">
        <f t="shared" si="386"/>
        <v>0</v>
      </c>
      <c r="HX107" s="127">
        <f t="shared" si="387"/>
        <v>0</v>
      </c>
      <c r="HY107" s="127">
        <f t="shared" si="388"/>
        <v>0</v>
      </c>
      <c r="HZ107" s="127">
        <f t="shared" si="389"/>
        <v>0</v>
      </c>
      <c r="IA107" s="127">
        <f t="shared" si="390"/>
        <v>0</v>
      </c>
      <c r="IB107" s="127">
        <f t="shared" si="391"/>
        <v>0</v>
      </c>
      <c r="IC107" s="127">
        <f t="shared" si="392"/>
        <v>0</v>
      </c>
      <c r="ID107" s="127">
        <f t="shared" si="393"/>
        <v>0</v>
      </c>
      <c r="IE107" s="127">
        <f t="shared" si="394"/>
        <v>0</v>
      </c>
      <c r="IF107" s="127">
        <f t="shared" si="395"/>
        <v>0</v>
      </c>
      <c r="IG107" s="127">
        <f t="shared" si="396"/>
        <v>0</v>
      </c>
      <c r="IH107" s="127">
        <f t="shared" si="397"/>
        <v>0</v>
      </c>
      <c r="II107" s="127">
        <f t="shared" si="398"/>
        <v>0</v>
      </c>
      <c r="IJ107" s="127">
        <f t="shared" si="399"/>
        <v>0</v>
      </c>
      <c r="IK107" s="127">
        <f t="shared" si="400"/>
        <v>0</v>
      </c>
      <c r="IL107" s="127">
        <f t="shared" si="401"/>
        <v>0</v>
      </c>
      <c r="IM107" s="127">
        <f t="shared" si="402"/>
        <v>0</v>
      </c>
      <c r="IN107" s="127">
        <f t="shared" si="403"/>
        <v>0</v>
      </c>
      <c r="IO107" s="127">
        <f t="shared" si="404"/>
        <v>0</v>
      </c>
      <c r="IP107" s="127">
        <f t="shared" si="405"/>
        <v>0</v>
      </c>
      <c r="IQ107" s="127">
        <f t="shared" si="406"/>
        <v>0</v>
      </c>
      <c r="IR107" s="127">
        <f t="shared" si="407"/>
        <v>0</v>
      </c>
      <c r="IS107" s="127">
        <f t="shared" si="408"/>
        <v>0</v>
      </c>
      <c r="IT107" s="127">
        <f t="shared" si="409"/>
        <v>0</v>
      </c>
      <c r="IU107" s="127">
        <f t="shared" si="410"/>
        <v>0</v>
      </c>
      <c r="IV107" s="1">
        <f>IFERROR(IF($BX107&gt;=1,SUMIFS(ARR!K$8:K$607,ARR!$I$8:$I$607,$BZ107),0),0)</f>
        <v>0</v>
      </c>
      <c r="IW107" s="1">
        <f>IFERROR(IF($BX107&gt;=1,SUMIFS(ARR!L$8:L$607,ARR!$I$8:$I$607,$BZ107),0),0)</f>
        <v>0</v>
      </c>
      <c r="IX107" s="1">
        <f>IFERROR(IF($BX107&gt;=1,SUMIFS(ARR!M$8:M$607,ARR!$I$8:$I$607,$BZ107),0),0)</f>
        <v>0</v>
      </c>
      <c r="IY107" s="1">
        <f>IFERROR(IF($BX107&gt;=1,SUMIFS(ARR!N$8:N$607,ARR!$I$8:$I$607,$BZ107),0),0)</f>
        <v>0</v>
      </c>
      <c r="IZ107" s="1">
        <f t="shared" si="411"/>
        <v>0</v>
      </c>
    </row>
    <row r="108" spans="1:260" ht="18" customHeight="1" x14ac:dyDescent="0.25">
      <c r="A108" s="1">
        <f>IFERROR(IF(BX108&gt;=1,VLOOKUP(EMP!Y106,EMP!$B$2:$E$3,4,0),0),0)</f>
        <v>0</v>
      </c>
      <c r="B108" s="1">
        <f>IFERROR(IF(BX108&gt;=1,VLOOKUP(EMP!Z106,EMP!$D$2:$E$3,2,0),0),0)</f>
        <v>0</v>
      </c>
      <c r="C108" s="1">
        <f>IFERROR(IF(BX108&gt;=1,VLOOKUP(EMP!AC106,EMP!$B$6:$C$17,2,0),0),0)</f>
        <v>0</v>
      </c>
      <c r="D108" s="1">
        <f>IFERROR(IF(BX108&gt;=1,VLOOKUP(EMP!AA106,EMP!$E$6:$M$29,9,0),0),0)</f>
        <v>0</v>
      </c>
      <c r="E108" s="1">
        <f>IFERROR(IF(BX108&gt;=1,(IF(EMP!AE106&gt;=1,VLOOKUP(EMP!AF106,EMP!$B$6:$C$17,2,0),0)),0),0)</f>
        <v>0</v>
      </c>
      <c r="F108" s="1">
        <f>IFERROR(IF(BX108&gt;=1,(IF(EMP!AG106=EMP!$F$3,(IF(EMP!AH106&gt;=1,EMP!AH106,0)),0)),0),0)</f>
        <v>0</v>
      </c>
      <c r="G108" s="1">
        <f>IFERROR(IF(BX108&gt;=1,(IF(EMP!AI106=EMP!$F$3,VLOOKUP(EMP!AJ106,EMP!$B$6:$C$17,2,0),0)),0),0)</f>
        <v>0</v>
      </c>
      <c r="H108" s="1">
        <f>IFERROR(IF(BX108&gt;=1,(IF(EMP!AK106=EMP!$F$3,EMP!#REF!,0)),0),0)</f>
        <v>0</v>
      </c>
      <c r="I108" s="1">
        <f>IFERROR(IF(BX108&gt;=1,(IF(EMP!AM106="YES",1,2)),0),0)</f>
        <v>0</v>
      </c>
      <c r="J108" s="1">
        <f>IFERROR(IF(BX108&gt;=1,(IF(I108=1,31,IF(I108=2,(IF(D108&gt;=5,VLOOKUP(EMP!AL106,EMP!$H$1:$K$5,4,0),IF(D108&gt;=1,31,0))),0))),0),0)</f>
        <v>0</v>
      </c>
      <c r="K108" s="1">
        <f>EMP!AB106</f>
        <v>0</v>
      </c>
      <c r="L108" s="1">
        <f>EMP!AD106</f>
        <v>0</v>
      </c>
      <c r="M108" s="1">
        <f>EMP!AE106</f>
        <v>0</v>
      </c>
      <c r="N108" s="1">
        <f t="shared" si="244"/>
        <v>0</v>
      </c>
      <c r="O108" s="1">
        <f t="shared" si="245"/>
        <v>0</v>
      </c>
      <c r="P108" s="1">
        <f t="shared" si="246"/>
        <v>0</v>
      </c>
      <c r="Q108" s="1">
        <f t="shared" si="247"/>
        <v>0</v>
      </c>
      <c r="R108" s="1">
        <f t="shared" si="248"/>
        <v>0</v>
      </c>
      <c r="S108" s="1">
        <f t="shared" si="249"/>
        <v>0</v>
      </c>
      <c r="T108" s="1">
        <f t="shared" si="250"/>
        <v>0</v>
      </c>
      <c r="U108" s="1">
        <f t="shared" si="251"/>
        <v>0</v>
      </c>
      <c r="V108" s="1">
        <f t="shared" si="252"/>
        <v>0</v>
      </c>
      <c r="W108" s="1">
        <f t="shared" si="253"/>
        <v>0</v>
      </c>
      <c r="X108" s="1">
        <f t="shared" si="254"/>
        <v>0</v>
      </c>
      <c r="Y108" s="1">
        <f t="shared" si="255"/>
        <v>0</v>
      </c>
      <c r="Z108" s="1">
        <f t="shared" si="256"/>
        <v>0</v>
      </c>
      <c r="AA108" s="1">
        <f t="shared" si="257"/>
        <v>0</v>
      </c>
      <c r="AB108" s="1">
        <f t="shared" si="258"/>
        <v>0</v>
      </c>
      <c r="AC108" s="1">
        <f t="shared" si="259"/>
        <v>0</v>
      </c>
      <c r="AD108" s="1">
        <f t="shared" si="260"/>
        <v>0</v>
      </c>
      <c r="AE108" s="1">
        <f t="shared" si="261"/>
        <v>0</v>
      </c>
      <c r="AF108" s="1">
        <f t="shared" si="262"/>
        <v>0</v>
      </c>
      <c r="AG108" s="1">
        <f t="shared" si="263"/>
        <v>0</v>
      </c>
      <c r="AH108" s="1">
        <f t="shared" si="264"/>
        <v>0</v>
      </c>
      <c r="AI108" s="1">
        <f t="shared" si="265"/>
        <v>0</v>
      </c>
      <c r="AJ108" s="1">
        <f t="shared" si="266"/>
        <v>0</v>
      </c>
      <c r="AK108" s="1">
        <f t="shared" si="267"/>
        <v>0</v>
      </c>
      <c r="AL108" s="1">
        <f t="shared" si="268"/>
        <v>0</v>
      </c>
      <c r="AM108" s="1">
        <f t="shared" si="269"/>
        <v>0</v>
      </c>
      <c r="AN108" s="1">
        <f t="shared" si="270"/>
        <v>0</v>
      </c>
      <c r="AO108" s="1">
        <f t="shared" si="271"/>
        <v>0</v>
      </c>
      <c r="AP108" s="1">
        <f t="shared" si="272"/>
        <v>0</v>
      </c>
      <c r="AQ108" s="1">
        <f t="shared" si="273"/>
        <v>0</v>
      </c>
      <c r="AR108" s="1">
        <f t="shared" si="274"/>
        <v>0</v>
      </c>
      <c r="AS108" s="1">
        <f t="shared" si="275"/>
        <v>0</v>
      </c>
      <c r="AT108" s="1">
        <f t="shared" si="276"/>
        <v>0</v>
      </c>
      <c r="AU108" s="1">
        <f t="shared" si="277"/>
        <v>0</v>
      </c>
      <c r="AV108" s="1">
        <f t="shared" si="278"/>
        <v>0</v>
      </c>
      <c r="AW108" s="1">
        <f t="shared" si="279"/>
        <v>0</v>
      </c>
      <c r="AX108" s="1">
        <f>LARGE($O$8:P108,1)</f>
        <v>0</v>
      </c>
      <c r="AY108" s="1">
        <f>LARGE($O$8:Q108,1)</f>
        <v>0</v>
      </c>
      <c r="AZ108" s="1">
        <f>LARGE($O$8:R108,1)</f>
        <v>0</v>
      </c>
      <c r="BA108" s="1">
        <f>LARGE($O$8:S108,1)</f>
        <v>0</v>
      </c>
      <c r="BB108" s="1">
        <f>LARGE($O$8:T108,1)</f>
        <v>0</v>
      </c>
      <c r="BC108" s="1">
        <f>LARGE($O$8:U108,1)</f>
        <v>0</v>
      </c>
      <c r="BD108" s="1">
        <f>LARGE($O$8:V108,1)</f>
        <v>0</v>
      </c>
      <c r="BE108" s="1">
        <f>LARGE($O$8:W108,1)</f>
        <v>0</v>
      </c>
      <c r="BF108" s="1">
        <f>LARGE($O$8:X108,1)</f>
        <v>0</v>
      </c>
      <c r="BG108" s="1">
        <f>LARGE($O$8:Y108,1)</f>
        <v>0</v>
      </c>
      <c r="BH108" s="1">
        <f>IFERROR(IF(BX108&gt;=1,(IF(EMP!AM106="YES",1,2)),0),0)</f>
        <v>0</v>
      </c>
      <c r="BI108" s="1">
        <f>IFERROR(IF(BX108&gt;=1,(IF(BH108=1,1,IF(BH108=2,VLOOKUP(EMP!AL106,EMP!$H$2:$K$4,4,0),0))),0),0)</f>
        <v>0</v>
      </c>
      <c r="BJ108" s="1">
        <f>IFERROR(IF(BX108&gt;=1,VLOOKUP(EMP!AL106,EMP!$H$1:$K$5,2,0),0),0)</f>
        <v>0</v>
      </c>
      <c r="BK108" s="1">
        <f>IFERROR(IF(BX108&gt;=1,VLOOKUP(EMP!AL106,EMP!$H$1:$K$5,3,0),0),0)</f>
        <v>0</v>
      </c>
      <c r="BX108" s="165">
        <f>EMP!O106</f>
        <v>0</v>
      </c>
      <c r="BY108" s="166">
        <f>EMP!P106</f>
        <v>0</v>
      </c>
      <c r="BZ108" s="165">
        <f>EMP!Q106</f>
        <v>0</v>
      </c>
      <c r="CA108" s="185">
        <f t="shared" si="280"/>
        <v>0</v>
      </c>
      <c r="CB108" s="185">
        <f t="shared" si="281"/>
        <v>0</v>
      </c>
      <c r="CC108" s="185">
        <f t="shared" si="282"/>
        <v>0</v>
      </c>
      <c r="CD108" s="185">
        <f t="shared" si="283"/>
        <v>0</v>
      </c>
      <c r="CE108" s="185">
        <f t="shared" si="284"/>
        <v>0</v>
      </c>
      <c r="CF108" s="185">
        <f t="shared" si="285"/>
        <v>0</v>
      </c>
      <c r="CG108" s="185">
        <f t="shared" si="286"/>
        <v>0</v>
      </c>
      <c r="CH108" s="185">
        <f t="shared" si="287"/>
        <v>0</v>
      </c>
      <c r="CI108" s="185">
        <f t="shared" si="288"/>
        <v>0</v>
      </c>
      <c r="CJ108" s="185">
        <f t="shared" si="289"/>
        <v>0</v>
      </c>
      <c r="CK108" s="185">
        <f t="shared" si="290"/>
        <v>0</v>
      </c>
      <c r="CL108" s="185">
        <f t="shared" si="291"/>
        <v>0</v>
      </c>
      <c r="CM108" s="193"/>
      <c r="CN108" s="193"/>
      <c r="CO108" s="193"/>
      <c r="CP108" s="193"/>
      <c r="CQ108" s="193"/>
      <c r="CR108" s="193"/>
      <c r="CS108" s="193"/>
      <c r="CT108" s="193"/>
      <c r="CU108" s="193"/>
      <c r="CV108" s="193"/>
      <c r="CW108" s="193"/>
      <c r="CX108" s="193"/>
      <c r="CY108" s="112">
        <f t="shared" si="292"/>
        <v>0</v>
      </c>
      <c r="CZ108" s="112">
        <f t="shared" si="293"/>
        <v>0</v>
      </c>
      <c r="DA108" s="112">
        <f t="shared" si="294"/>
        <v>0</v>
      </c>
      <c r="DB108" s="112">
        <f t="shared" si="295"/>
        <v>0</v>
      </c>
      <c r="DC108" s="112">
        <f t="shared" si="296"/>
        <v>0</v>
      </c>
      <c r="DD108" s="112">
        <f t="shared" si="297"/>
        <v>0</v>
      </c>
      <c r="DE108" s="112">
        <f t="shared" si="298"/>
        <v>0</v>
      </c>
      <c r="DF108" s="112">
        <f t="shared" si="299"/>
        <v>0</v>
      </c>
      <c r="DG108" s="112">
        <f t="shared" si="300"/>
        <v>0</v>
      </c>
      <c r="DH108" s="112">
        <f t="shared" si="301"/>
        <v>0</v>
      </c>
      <c r="DI108" s="112">
        <f t="shared" si="302"/>
        <v>0</v>
      </c>
      <c r="DJ108" s="112">
        <f t="shared" si="303"/>
        <v>0</v>
      </c>
      <c r="DK108" s="194"/>
      <c r="DL108" s="194"/>
      <c r="DM108" s="194"/>
      <c r="DN108" s="194"/>
      <c r="DO108" s="194"/>
      <c r="DP108" s="194"/>
      <c r="DQ108" s="194"/>
      <c r="DR108" s="194"/>
      <c r="DS108" s="194"/>
      <c r="DT108" s="194"/>
      <c r="DU108" s="194"/>
      <c r="DV108" s="194"/>
      <c r="DW108" s="112">
        <f t="shared" si="304"/>
        <v>0</v>
      </c>
      <c r="DX108" s="112">
        <f t="shared" si="305"/>
        <v>0</v>
      </c>
      <c r="DY108" s="112">
        <f t="shared" si="306"/>
        <v>0</v>
      </c>
      <c r="DZ108" s="112">
        <f t="shared" si="307"/>
        <v>0</v>
      </c>
      <c r="EA108" s="112">
        <f t="shared" si="308"/>
        <v>0</v>
      </c>
      <c r="EB108" s="112">
        <f t="shared" si="309"/>
        <v>0</v>
      </c>
      <c r="EC108" s="112">
        <f t="shared" si="310"/>
        <v>0</v>
      </c>
      <c r="ED108" s="112">
        <f t="shared" si="311"/>
        <v>0</v>
      </c>
      <c r="EE108" s="112">
        <f t="shared" si="312"/>
        <v>0</v>
      </c>
      <c r="EF108" s="112">
        <f t="shared" si="313"/>
        <v>0</v>
      </c>
      <c r="EG108" s="112">
        <f t="shared" si="314"/>
        <v>0</v>
      </c>
      <c r="EH108" s="112">
        <f t="shared" si="315"/>
        <v>0</v>
      </c>
      <c r="EI108" s="195"/>
      <c r="EJ108" s="195"/>
      <c r="EK108" s="195"/>
      <c r="EL108" s="195"/>
      <c r="EM108" s="195"/>
      <c r="EN108" s="195"/>
      <c r="EO108" s="195"/>
      <c r="EP108" s="195"/>
      <c r="EQ108" s="195"/>
      <c r="ER108" s="195"/>
      <c r="ES108" s="195"/>
      <c r="ET108" s="195"/>
      <c r="EU108" s="196"/>
      <c r="EV108" s="196">
        <f t="shared" si="316"/>
        <v>0</v>
      </c>
      <c r="EW108" s="196">
        <f t="shared" si="317"/>
        <v>0</v>
      </c>
      <c r="EX108" s="196">
        <f t="shared" si="318"/>
        <v>0</v>
      </c>
      <c r="EY108" s="196">
        <f t="shared" si="319"/>
        <v>0</v>
      </c>
      <c r="EZ108" s="196">
        <f t="shared" si="320"/>
        <v>0</v>
      </c>
      <c r="FA108" s="196">
        <f t="shared" si="321"/>
        <v>0</v>
      </c>
      <c r="FB108" s="196">
        <f t="shared" si="322"/>
        <v>0</v>
      </c>
      <c r="FC108" s="196">
        <f t="shared" si="323"/>
        <v>0</v>
      </c>
      <c r="FD108" s="196">
        <f t="shared" si="324"/>
        <v>0</v>
      </c>
      <c r="FE108" s="196">
        <f t="shared" si="325"/>
        <v>0</v>
      </c>
      <c r="FF108" s="196">
        <f t="shared" si="326"/>
        <v>0</v>
      </c>
      <c r="FG108" s="197"/>
      <c r="FH108" s="197">
        <f t="shared" si="327"/>
        <v>0</v>
      </c>
      <c r="FI108" s="197">
        <f t="shared" si="328"/>
        <v>0</v>
      </c>
      <c r="FJ108" s="197">
        <f t="shared" si="329"/>
        <v>0</v>
      </c>
      <c r="FK108" s="197">
        <f t="shared" si="330"/>
        <v>0</v>
      </c>
      <c r="FL108" s="197">
        <f t="shared" si="331"/>
        <v>0</v>
      </c>
      <c r="FM108" s="197">
        <f t="shared" si="332"/>
        <v>0</v>
      </c>
      <c r="FN108" s="197">
        <f t="shared" si="333"/>
        <v>0</v>
      </c>
      <c r="FO108" s="197">
        <f t="shared" si="334"/>
        <v>0</v>
      </c>
      <c r="FP108" s="197">
        <f t="shared" si="335"/>
        <v>0</v>
      </c>
      <c r="FQ108" s="197">
        <f t="shared" si="336"/>
        <v>0</v>
      </c>
      <c r="FR108" s="197">
        <f t="shared" si="337"/>
        <v>0</v>
      </c>
      <c r="FS108" s="195"/>
      <c r="FT108" s="195"/>
      <c r="FU108" s="198"/>
      <c r="FV108" s="198"/>
      <c r="FW108" s="199"/>
      <c r="FX108" s="199"/>
      <c r="FY108" s="196"/>
      <c r="FZ108" s="196"/>
      <c r="GA108" s="127">
        <f t="shared" si="338"/>
        <v>0</v>
      </c>
      <c r="GB108" s="127">
        <f t="shared" si="339"/>
        <v>0</v>
      </c>
      <c r="GC108" s="127">
        <f t="shared" si="340"/>
        <v>0</v>
      </c>
      <c r="GD108" s="127">
        <f t="shared" si="341"/>
        <v>0</v>
      </c>
      <c r="GE108" s="127">
        <f t="shared" si="342"/>
        <v>0</v>
      </c>
      <c r="GF108" s="127">
        <f t="shared" si="343"/>
        <v>0</v>
      </c>
      <c r="GG108" s="127">
        <f t="shared" si="344"/>
        <v>0</v>
      </c>
      <c r="GH108" s="127">
        <f t="shared" si="345"/>
        <v>0</v>
      </c>
      <c r="GI108" s="127">
        <f t="shared" si="346"/>
        <v>0</v>
      </c>
      <c r="GJ108" s="127">
        <f t="shared" si="347"/>
        <v>0</v>
      </c>
      <c r="GK108" s="127">
        <f t="shared" si="348"/>
        <v>0</v>
      </c>
      <c r="GL108" s="127">
        <f t="shared" si="349"/>
        <v>0</v>
      </c>
      <c r="GM108" s="127">
        <f t="shared" si="350"/>
        <v>0</v>
      </c>
      <c r="GN108" s="127">
        <f t="shared" si="351"/>
        <v>0</v>
      </c>
      <c r="GO108" s="127">
        <f t="shared" si="352"/>
        <v>0</v>
      </c>
      <c r="GP108" s="127">
        <f t="shared" si="353"/>
        <v>0</v>
      </c>
      <c r="GQ108" s="127">
        <f t="shared" si="354"/>
        <v>0</v>
      </c>
      <c r="GR108" s="127">
        <f t="shared" si="355"/>
        <v>0</v>
      </c>
      <c r="GS108" s="127">
        <f t="shared" si="356"/>
        <v>0</v>
      </c>
      <c r="GT108" s="127">
        <f t="shared" si="357"/>
        <v>0</v>
      </c>
      <c r="GU108" s="127">
        <f t="shared" si="358"/>
        <v>0</v>
      </c>
      <c r="GV108" s="127">
        <f t="shared" si="359"/>
        <v>0</v>
      </c>
      <c r="GW108" s="127">
        <f t="shared" si="360"/>
        <v>0</v>
      </c>
      <c r="GX108" s="127">
        <f t="shared" si="361"/>
        <v>0</v>
      </c>
      <c r="GY108" s="127">
        <f t="shared" si="362"/>
        <v>0</v>
      </c>
      <c r="GZ108" s="127">
        <f t="shared" si="363"/>
        <v>0</v>
      </c>
      <c r="HA108" s="127">
        <f t="shared" si="364"/>
        <v>0</v>
      </c>
      <c r="HB108" s="127">
        <f t="shared" si="365"/>
        <v>0</v>
      </c>
      <c r="HC108" s="127">
        <f t="shared" si="366"/>
        <v>0</v>
      </c>
      <c r="HD108" s="127">
        <f t="shared" si="367"/>
        <v>0</v>
      </c>
      <c r="HE108" s="127">
        <f t="shared" si="368"/>
        <v>0</v>
      </c>
      <c r="HF108" s="127">
        <f t="shared" si="369"/>
        <v>0</v>
      </c>
      <c r="HG108" s="127">
        <f t="shared" si="370"/>
        <v>0</v>
      </c>
      <c r="HH108" s="127">
        <f t="shared" si="371"/>
        <v>0</v>
      </c>
      <c r="HI108" s="127">
        <f t="shared" si="372"/>
        <v>0</v>
      </c>
      <c r="HJ108" s="127">
        <f t="shared" si="373"/>
        <v>0</v>
      </c>
      <c r="HK108" s="127">
        <f t="shared" si="374"/>
        <v>0</v>
      </c>
      <c r="HL108" s="127">
        <f t="shared" si="375"/>
        <v>0</v>
      </c>
      <c r="HM108" s="127">
        <f t="shared" si="376"/>
        <v>0</v>
      </c>
      <c r="HN108" s="127">
        <f t="shared" si="377"/>
        <v>0</v>
      </c>
      <c r="HO108" s="127">
        <f t="shared" si="378"/>
        <v>0</v>
      </c>
      <c r="HP108" s="127">
        <f t="shared" si="379"/>
        <v>0</v>
      </c>
      <c r="HQ108" s="127">
        <f t="shared" si="380"/>
        <v>0</v>
      </c>
      <c r="HR108" s="127">
        <f t="shared" si="381"/>
        <v>0</v>
      </c>
      <c r="HS108" s="127">
        <f t="shared" si="382"/>
        <v>0</v>
      </c>
      <c r="HT108" s="127">
        <f t="shared" si="383"/>
        <v>0</v>
      </c>
      <c r="HU108" s="127">
        <f t="shared" si="384"/>
        <v>0</v>
      </c>
      <c r="HV108" s="127">
        <f t="shared" si="385"/>
        <v>0</v>
      </c>
      <c r="HW108" s="127">
        <f t="shared" si="386"/>
        <v>0</v>
      </c>
      <c r="HX108" s="127">
        <f t="shared" si="387"/>
        <v>0</v>
      </c>
      <c r="HY108" s="127">
        <f t="shared" si="388"/>
        <v>0</v>
      </c>
      <c r="HZ108" s="127">
        <f t="shared" si="389"/>
        <v>0</v>
      </c>
      <c r="IA108" s="127">
        <f t="shared" si="390"/>
        <v>0</v>
      </c>
      <c r="IB108" s="127">
        <f t="shared" si="391"/>
        <v>0</v>
      </c>
      <c r="IC108" s="127">
        <f t="shared" si="392"/>
        <v>0</v>
      </c>
      <c r="ID108" s="127">
        <f t="shared" si="393"/>
        <v>0</v>
      </c>
      <c r="IE108" s="127">
        <f t="shared" si="394"/>
        <v>0</v>
      </c>
      <c r="IF108" s="127">
        <f t="shared" si="395"/>
        <v>0</v>
      </c>
      <c r="IG108" s="127">
        <f t="shared" si="396"/>
        <v>0</v>
      </c>
      <c r="IH108" s="127">
        <f t="shared" si="397"/>
        <v>0</v>
      </c>
      <c r="II108" s="127">
        <f t="shared" si="398"/>
        <v>0</v>
      </c>
      <c r="IJ108" s="127">
        <f t="shared" si="399"/>
        <v>0</v>
      </c>
      <c r="IK108" s="127">
        <f t="shared" si="400"/>
        <v>0</v>
      </c>
      <c r="IL108" s="127">
        <f t="shared" si="401"/>
        <v>0</v>
      </c>
      <c r="IM108" s="127">
        <f t="shared" si="402"/>
        <v>0</v>
      </c>
      <c r="IN108" s="127">
        <f t="shared" si="403"/>
        <v>0</v>
      </c>
      <c r="IO108" s="127">
        <f t="shared" si="404"/>
        <v>0</v>
      </c>
      <c r="IP108" s="127">
        <f t="shared" si="405"/>
        <v>0</v>
      </c>
      <c r="IQ108" s="127">
        <f t="shared" si="406"/>
        <v>0</v>
      </c>
      <c r="IR108" s="127">
        <f t="shared" si="407"/>
        <v>0</v>
      </c>
      <c r="IS108" s="127">
        <f t="shared" si="408"/>
        <v>0</v>
      </c>
      <c r="IT108" s="127">
        <f t="shared" si="409"/>
        <v>0</v>
      </c>
      <c r="IU108" s="127">
        <f t="shared" si="410"/>
        <v>0</v>
      </c>
      <c r="IV108" s="1">
        <f>IFERROR(IF($BX108&gt;=1,SUMIFS(ARR!K$8:K$607,ARR!$I$8:$I$607,$BZ108),0),0)</f>
        <v>0</v>
      </c>
      <c r="IW108" s="1">
        <f>IFERROR(IF($BX108&gt;=1,SUMIFS(ARR!L$8:L$607,ARR!$I$8:$I$607,$BZ108),0),0)</f>
        <v>0</v>
      </c>
      <c r="IX108" s="1">
        <f>IFERROR(IF($BX108&gt;=1,SUMIFS(ARR!M$8:M$607,ARR!$I$8:$I$607,$BZ108),0),0)</f>
        <v>0</v>
      </c>
      <c r="IY108" s="1">
        <f>IFERROR(IF($BX108&gt;=1,SUMIFS(ARR!N$8:N$607,ARR!$I$8:$I$607,$BZ108),0),0)</f>
        <v>0</v>
      </c>
      <c r="IZ108" s="1">
        <f t="shared" si="411"/>
        <v>0</v>
      </c>
    </row>
    <row r="109" spans="1:260" ht="18" customHeight="1" x14ac:dyDescent="0.25">
      <c r="A109" s="1">
        <f>IFERROR(IF(BX109&gt;=1,VLOOKUP(EMP!Y107,EMP!$B$2:$E$3,4,0),0),0)</f>
        <v>0</v>
      </c>
      <c r="B109" s="1">
        <f>IFERROR(IF(BX109&gt;=1,VLOOKUP(EMP!Z107,EMP!$D$2:$E$3,2,0),0),0)</f>
        <v>0</v>
      </c>
      <c r="C109" s="1">
        <f>IFERROR(IF(BX109&gt;=1,VLOOKUP(EMP!AC107,EMP!$B$6:$C$17,2,0),0),0)</f>
        <v>0</v>
      </c>
      <c r="D109" s="1">
        <f>IFERROR(IF(BX109&gt;=1,VLOOKUP(EMP!AA107,EMP!$E$6:$M$29,9,0),0),0)</f>
        <v>0</v>
      </c>
      <c r="E109" s="1">
        <f>IFERROR(IF(BX109&gt;=1,(IF(EMP!AE107&gt;=1,VLOOKUP(EMP!AF107,EMP!$B$6:$C$17,2,0),0)),0),0)</f>
        <v>0</v>
      </c>
      <c r="F109" s="1">
        <f>IFERROR(IF(BX109&gt;=1,(IF(EMP!AG107=EMP!$F$3,(IF(EMP!AH107&gt;=1,EMP!AH107,0)),0)),0),0)</f>
        <v>0</v>
      </c>
      <c r="G109" s="1">
        <f>IFERROR(IF(BX109&gt;=1,(IF(EMP!AI107=EMP!$F$3,VLOOKUP(EMP!AJ107,EMP!$B$6:$C$17,2,0),0)),0),0)</f>
        <v>0</v>
      </c>
      <c r="H109" s="1">
        <f>IFERROR(IF(BX109&gt;=1,(IF(EMP!AK107=EMP!$F$3,EMP!#REF!,0)),0),0)</f>
        <v>0</v>
      </c>
      <c r="I109" s="1">
        <f>IFERROR(IF(BX109&gt;=1,(IF(EMP!AM107="YES",1,2)),0),0)</f>
        <v>0</v>
      </c>
      <c r="J109" s="1">
        <f>IFERROR(IF(BX109&gt;=1,(IF(I109=1,31,IF(I109=2,(IF(D109&gt;=5,VLOOKUP(EMP!AL107,EMP!$H$1:$K$5,4,0),IF(D109&gt;=1,31,0))),0))),0),0)</f>
        <v>0</v>
      </c>
      <c r="K109" s="1">
        <f>EMP!AB107</f>
        <v>0</v>
      </c>
      <c r="L109" s="1">
        <f>EMP!AD107</f>
        <v>0</v>
      </c>
      <c r="M109" s="1">
        <f>EMP!AE107</f>
        <v>0</v>
      </c>
      <c r="N109" s="1">
        <f t="shared" si="244"/>
        <v>0</v>
      </c>
      <c r="O109" s="1">
        <f t="shared" si="245"/>
        <v>0</v>
      </c>
      <c r="P109" s="1">
        <f t="shared" si="246"/>
        <v>0</v>
      </c>
      <c r="Q109" s="1">
        <f t="shared" si="247"/>
        <v>0</v>
      </c>
      <c r="R109" s="1">
        <f t="shared" si="248"/>
        <v>0</v>
      </c>
      <c r="S109" s="1">
        <f t="shared" si="249"/>
        <v>0</v>
      </c>
      <c r="T109" s="1">
        <f t="shared" si="250"/>
        <v>0</v>
      </c>
      <c r="U109" s="1">
        <f t="shared" si="251"/>
        <v>0</v>
      </c>
      <c r="V109" s="1">
        <f t="shared" si="252"/>
        <v>0</v>
      </c>
      <c r="W109" s="1">
        <f t="shared" si="253"/>
        <v>0</v>
      </c>
      <c r="X109" s="1">
        <f t="shared" si="254"/>
        <v>0</v>
      </c>
      <c r="Y109" s="1">
        <f t="shared" si="255"/>
        <v>0</v>
      </c>
      <c r="Z109" s="1">
        <f t="shared" si="256"/>
        <v>0</v>
      </c>
      <c r="AA109" s="1">
        <f t="shared" si="257"/>
        <v>0</v>
      </c>
      <c r="AB109" s="1">
        <f t="shared" si="258"/>
        <v>0</v>
      </c>
      <c r="AC109" s="1">
        <f t="shared" si="259"/>
        <v>0</v>
      </c>
      <c r="AD109" s="1">
        <f t="shared" si="260"/>
        <v>0</v>
      </c>
      <c r="AE109" s="1">
        <f t="shared" si="261"/>
        <v>0</v>
      </c>
      <c r="AF109" s="1">
        <f t="shared" si="262"/>
        <v>0</v>
      </c>
      <c r="AG109" s="1">
        <f t="shared" si="263"/>
        <v>0</v>
      </c>
      <c r="AH109" s="1">
        <f t="shared" si="264"/>
        <v>0</v>
      </c>
      <c r="AI109" s="1">
        <f t="shared" si="265"/>
        <v>0</v>
      </c>
      <c r="AJ109" s="1">
        <f t="shared" si="266"/>
        <v>0</v>
      </c>
      <c r="AK109" s="1">
        <f t="shared" si="267"/>
        <v>0</v>
      </c>
      <c r="AL109" s="1">
        <f t="shared" si="268"/>
        <v>0</v>
      </c>
      <c r="AM109" s="1">
        <f t="shared" si="269"/>
        <v>0</v>
      </c>
      <c r="AN109" s="1">
        <f t="shared" si="270"/>
        <v>0</v>
      </c>
      <c r="AO109" s="1">
        <f t="shared" si="271"/>
        <v>0</v>
      </c>
      <c r="AP109" s="1">
        <f t="shared" si="272"/>
        <v>0</v>
      </c>
      <c r="AQ109" s="1">
        <f t="shared" si="273"/>
        <v>0</v>
      </c>
      <c r="AR109" s="1">
        <f t="shared" si="274"/>
        <v>0</v>
      </c>
      <c r="AS109" s="1">
        <f t="shared" si="275"/>
        <v>0</v>
      </c>
      <c r="AT109" s="1">
        <f t="shared" si="276"/>
        <v>0</v>
      </c>
      <c r="AU109" s="1">
        <f t="shared" si="277"/>
        <v>0</v>
      </c>
      <c r="AV109" s="1">
        <f t="shared" si="278"/>
        <v>0</v>
      </c>
      <c r="AW109" s="1">
        <f t="shared" si="279"/>
        <v>0</v>
      </c>
      <c r="AX109" s="1">
        <f>LARGE($O$8:P109,1)</f>
        <v>0</v>
      </c>
      <c r="AY109" s="1">
        <f>LARGE($O$8:Q109,1)</f>
        <v>0</v>
      </c>
      <c r="AZ109" s="1">
        <f>LARGE($O$8:R109,1)</f>
        <v>0</v>
      </c>
      <c r="BA109" s="1">
        <f>LARGE($O$8:S109,1)</f>
        <v>0</v>
      </c>
      <c r="BB109" s="1">
        <f>LARGE($O$8:T109,1)</f>
        <v>0</v>
      </c>
      <c r="BC109" s="1">
        <f>LARGE($O$8:U109,1)</f>
        <v>0</v>
      </c>
      <c r="BD109" s="1">
        <f>LARGE($O$8:V109,1)</f>
        <v>0</v>
      </c>
      <c r="BE109" s="1">
        <f>LARGE($O$8:W109,1)</f>
        <v>0</v>
      </c>
      <c r="BF109" s="1">
        <f>LARGE($O$8:X109,1)</f>
        <v>0</v>
      </c>
      <c r="BG109" s="1">
        <f>LARGE($O$8:Y109,1)</f>
        <v>0</v>
      </c>
      <c r="BH109" s="1">
        <f>IFERROR(IF(BX109&gt;=1,(IF(EMP!AM107="YES",1,2)),0),0)</f>
        <v>0</v>
      </c>
      <c r="BI109" s="1">
        <f>IFERROR(IF(BX109&gt;=1,(IF(BH109=1,1,IF(BH109=2,VLOOKUP(EMP!AL107,EMP!$H$2:$K$4,4,0),0))),0),0)</f>
        <v>0</v>
      </c>
      <c r="BJ109" s="1">
        <f>IFERROR(IF(BX109&gt;=1,VLOOKUP(EMP!AL107,EMP!$H$1:$K$5,2,0),0),0)</f>
        <v>0</v>
      </c>
      <c r="BK109" s="1">
        <f>IFERROR(IF(BX109&gt;=1,VLOOKUP(EMP!AL107,EMP!$H$1:$K$5,3,0),0),0)</f>
        <v>0</v>
      </c>
      <c r="BX109" s="165">
        <f>EMP!O107</f>
        <v>0</v>
      </c>
      <c r="BY109" s="166">
        <f>EMP!P107</f>
        <v>0</v>
      </c>
      <c r="BZ109" s="165">
        <f>EMP!Q107</f>
        <v>0</v>
      </c>
      <c r="CA109" s="185">
        <f t="shared" si="280"/>
        <v>0</v>
      </c>
      <c r="CB109" s="185">
        <f t="shared" si="281"/>
        <v>0</v>
      </c>
      <c r="CC109" s="185">
        <f t="shared" si="282"/>
        <v>0</v>
      </c>
      <c r="CD109" s="185">
        <f t="shared" si="283"/>
        <v>0</v>
      </c>
      <c r="CE109" s="185">
        <f t="shared" si="284"/>
        <v>0</v>
      </c>
      <c r="CF109" s="185">
        <f t="shared" si="285"/>
        <v>0</v>
      </c>
      <c r="CG109" s="185">
        <f t="shared" si="286"/>
        <v>0</v>
      </c>
      <c r="CH109" s="185">
        <f t="shared" si="287"/>
        <v>0</v>
      </c>
      <c r="CI109" s="185">
        <f t="shared" si="288"/>
        <v>0</v>
      </c>
      <c r="CJ109" s="185">
        <f t="shared" si="289"/>
        <v>0</v>
      </c>
      <c r="CK109" s="185">
        <f t="shared" si="290"/>
        <v>0</v>
      </c>
      <c r="CL109" s="185">
        <f t="shared" si="291"/>
        <v>0</v>
      </c>
      <c r="CM109" s="193"/>
      <c r="CN109" s="193"/>
      <c r="CO109" s="193"/>
      <c r="CP109" s="193"/>
      <c r="CQ109" s="193"/>
      <c r="CR109" s="193"/>
      <c r="CS109" s="193"/>
      <c r="CT109" s="193"/>
      <c r="CU109" s="193"/>
      <c r="CV109" s="193"/>
      <c r="CW109" s="193"/>
      <c r="CX109" s="193"/>
      <c r="CY109" s="112">
        <f t="shared" si="292"/>
        <v>0</v>
      </c>
      <c r="CZ109" s="112">
        <f t="shared" si="293"/>
        <v>0</v>
      </c>
      <c r="DA109" s="112">
        <f t="shared" si="294"/>
        <v>0</v>
      </c>
      <c r="DB109" s="112">
        <f t="shared" si="295"/>
        <v>0</v>
      </c>
      <c r="DC109" s="112">
        <f t="shared" si="296"/>
        <v>0</v>
      </c>
      <c r="DD109" s="112">
        <f t="shared" si="297"/>
        <v>0</v>
      </c>
      <c r="DE109" s="112">
        <f t="shared" si="298"/>
        <v>0</v>
      </c>
      <c r="DF109" s="112">
        <f t="shared" si="299"/>
        <v>0</v>
      </c>
      <c r="DG109" s="112">
        <f t="shared" si="300"/>
        <v>0</v>
      </c>
      <c r="DH109" s="112">
        <f t="shared" si="301"/>
        <v>0</v>
      </c>
      <c r="DI109" s="112">
        <f t="shared" si="302"/>
        <v>0</v>
      </c>
      <c r="DJ109" s="112">
        <f t="shared" si="303"/>
        <v>0</v>
      </c>
      <c r="DK109" s="194"/>
      <c r="DL109" s="194"/>
      <c r="DM109" s="194"/>
      <c r="DN109" s="194"/>
      <c r="DO109" s="194"/>
      <c r="DP109" s="194"/>
      <c r="DQ109" s="194"/>
      <c r="DR109" s="194"/>
      <c r="DS109" s="194"/>
      <c r="DT109" s="194"/>
      <c r="DU109" s="194"/>
      <c r="DV109" s="194"/>
      <c r="DW109" s="112">
        <f t="shared" si="304"/>
        <v>0</v>
      </c>
      <c r="DX109" s="112">
        <f t="shared" si="305"/>
        <v>0</v>
      </c>
      <c r="DY109" s="112">
        <f t="shared" si="306"/>
        <v>0</v>
      </c>
      <c r="DZ109" s="112">
        <f t="shared" si="307"/>
        <v>0</v>
      </c>
      <c r="EA109" s="112">
        <f t="shared" si="308"/>
        <v>0</v>
      </c>
      <c r="EB109" s="112">
        <f t="shared" si="309"/>
        <v>0</v>
      </c>
      <c r="EC109" s="112">
        <f t="shared" si="310"/>
        <v>0</v>
      </c>
      <c r="ED109" s="112">
        <f t="shared" si="311"/>
        <v>0</v>
      </c>
      <c r="EE109" s="112">
        <f t="shared" si="312"/>
        <v>0</v>
      </c>
      <c r="EF109" s="112">
        <f t="shared" si="313"/>
        <v>0</v>
      </c>
      <c r="EG109" s="112">
        <f t="shared" si="314"/>
        <v>0</v>
      </c>
      <c r="EH109" s="112">
        <f t="shared" si="315"/>
        <v>0</v>
      </c>
      <c r="EI109" s="195"/>
      <c r="EJ109" s="195"/>
      <c r="EK109" s="195"/>
      <c r="EL109" s="195"/>
      <c r="EM109" s="195"/>
      <c r="EN109" s="195"/>
      <c r="EO109" s="195"/>
      <c r="EP109" s="195"/>
      <c r="EQ109" s="195"/>
      <c r="ER109" s="195"/>
      <c r="ES109" s="195"/>
      <c r="ET109" s="195"/>
      <c r="EU109" s="196"/>
      <c r="EV109" s="196">
        <f t="shared" si="316"/>
        <v>0</v>
      </c>
      <c r="EW109" s="196">
        <f t="shared" si="317"/>
        <v>0</v>
      </c>
      <c r="EX109" s="196">
        <f t="shared" si="318"/>
        <v>0</v>
      </c>
      <c r="EY109" s="196">
        <f t="shared" si="319"/>
        <v>0</v>
      </c>
      <c r="EZ109" s="196">
        <f t="shared" si="320"/>
        <v>0</v>
      </c>
      <c r="FA109" s="196">
        <f t="shared" si="321"/>
        <v>0</v>
      </c>
      <c r="FB109" s="196">
        <f t="shared" si="322"/>
        <v>0</v>
      </c>
      <c r="FC109" s="196">
        <f t="shared" si="323"/>
        <v>0</v>
      </c>
      <c r="FD109" s="196">
        <f t="shared" si="324"/>
        <v>0</v>
      </c>
      <c r="FE109" s="196">
        <f t="shared" si="325"/>
        <v>0</v>
      </c>
      <c r="FF109" s="196">
        <f t="shared" si="326"/>
        <v>0</v>
      </c>
      <c r="FG109" s="197"/>
      <c r="FH109" s="197">
        <f t="shared" si="327"/>
        <v>0</v>
      </c>
      <c r="FI109" s="197">
        <f t="shared" si="328"/>
        <v>0</v>
      </c>
      <c r="FJ109" s="197">
        <f t="shared" si="329"/>
        <v>0</v>
      </c>
      <c r="FK109" s="197">
        <f t="shared" si="330"/>
        <v>0</v>
      </c>
      <c r="FL109" s="197">
        <f t="shared" si="331"/>
        <v>0</v>
      </c>
      <c r="FM109" s="197">
        <f t="shared" si="332"/>
        <v>0</v>
      </c>
      <c r="FN109" s="197">
        <f t="shared" si="333"/>
        <v>0</v>
      </c>
      <c r="FO109" s="197">
        <f t="shared" si="334"/>
        <v>0</v>
      </c>
      <c r="FP109" s="197">
        <f t="shared" si="335"/>
        <v>0</v>
      </c>
      <c r="FQ109" s="197">
        <f t="shared" si="336"/>
        <v>0</v>
      </c>
      <c r="FR109" s="197">
        <f t="shared" si="337"/>
        <v>0</v>
      </c>
      <c r="FS109" s="195"/>
      <c r="FT109" s="195"/>
      <c r="FU109" s="198"/>
      <c r="FV109" s="198"/>
      <c r="FW109" s="199"/>
      <c r="FX109" s="199"/>
      <c r="FY109" s="196"/>
      <c r="FZ109" s="196"/>
      <c r="GA109" s="127">
        <f t="shared" si="338"/>
        <v>0</v>
      </c>
      <c r="GB109" s="127">
        <f t="shared" si="339"/>
        <v>0</v>
      </c>
      <c r="GC109" s="127">
        <f t="shared" si="340"/>
        <v>0</v>
      </c>
      <c r="GD109" s="127">
        <f t="shared" si="341"/>
        <v>0</v>
      </c>
      <c r="GE109" s="127">
        <f t="shared" si="342"/>
        <v>0</v>
      </c>
      <c r="GF109" s="127">
        <f t="shared" si="343"/>
        <v>0</v>
      </c>
      <c r="GG109" s="127">
        <f t="shared" si="344"/>
        <v>0</v>
      </c>
      <c r="GH109" s="127">
        <f t="shared" si="345"/>
        <v>0</v>
      </c>
      <c r="GI109" s="127">
        <f t="shared" si="346"/>
        <v>0</v>
      </c>
      <c r="GJ109" s="127">
        <f t="shared" si="347"/>
        <v>0</v>
      </c>
      <c r="GK109" s="127">
        <f t="shared" si="348"/>
        <v>0</v>
      </c>
      <c r="GL109" s="127">
        <f t="shared" si="349"/>
        <v>0</v>
      </c>
      <c r="GM109" s="127">
        <f t="shared" si="350"/>
        <v>0</v>
      </c>
      <c r="GN109" s="127">
        <f t="shared" si="351"/>
        <v>0</v>
      </c>
      <c r="GO109" s="127">
        <f t="shared" si="352"/>
        <v>0</v>
      </c>
      <c r="GP109" s="127">
        <f t="shared" si="353"/>
        <v>0</v>
      </c>
      <c r="GQ109" s="127">
        <f t="shared" si="354"/>
        <v>0</v>
      </c>
      <c r="GR109" s="127">
        <f t="shared" si="355"/>
        <v>0</v>
      </c>
      <c r="GS109" s="127">
        <f t="shared" si="356"/>
        <v>0</v>
      </c>
      <c r="GT109" s="127">
        <f t="shared" si="357"/>
        <v>0</v>
      </c>
      <c r="GU109" s="127">
        <f t="shared" si="358"/>
        <v>0</v>
      </c>
      <c r="GV109" s="127">
        <f t="shared" si="359"/>
        <v>0</v>
      </c>
      <c r="GW109" s="127">
        <f t="shared" si="360"/>
        <v>0</v>
      </c>
      <c r="GX109" s="127">
        <f t="shared" si="361"/>
        <v>0</v>
      </c>
      <c r="GY109" s="127">
        <f t="shared" si="362"/>
        <v>0</v>
      </c>
      <c r="GZ109" s="127">
        <f t="shared" si="363"/>
        <v>0</v>
      </c>
      <c r="HA109" s="127">
        <f t="shared" si="364"/>
        <v>0</v>
      </c>
      <c r="HB109" s="127">
        <f t="shared" si="365"/>
        <v>0</v>
      </c>
      <c r="HC109" s="127">
        <f t="shared" si="366"/>
        <v>0</v>
      </c>
      <c r="HD109" s="127">
        <f t="shared" si="367"/>
        <v>0</v>
      </c>
      <c r="HE109" s="127">
        <f t="shared" si="368"/>
        <v>0</v>
      </c>
      <c r="HF109" s="127">
        <f t="shared" si="369"/>
        <v>0</v>
      </c>
      <c r="HG109" s="127">
        <f t="shared" si="370"/>
        <v>0</v>
      </c>
      <c r="HH109" s="127">
        <f t="shared" si="371"/>
        <v>0</v>
      </c>
      <c r="HI109" s="127">
        <f t="shared" si="372"/>
        <v>0</v>
      </c>
      <c r="HJ109" s="127">
        <f t="shared" si="373"/>
        <v>0</v>
      </c>
      <c r="HK109" s="127">
        <f t="shared" si="374"/>
        <v>0</v>
      </c>
      <c r="HL109" s="127">
        <f t="shared" si="375"/>
        <v>0</v>
      </c>
      <c r="HM109" s="127">
        <f t="shared" si="376"/>
        <v>0</v>
      </c>
      <c r="HN109" s="127">
        <f t="shared" si="377"/>
        <v>0</v>
      </c>
      <c r="HO109" s="127">
        <f t="shared" si="378"/>
        <v>0</v>
      </c>
      <c r="HP109" s="127">
        <f t="shared" si="379"/>
        <v>0</v>
      </c>
      <c r="HQ109" s="127">
        <f t="shared" si="380"/>
        <v>0</v>
      </c>
      <c r="HR109" s="127">
        <f t="shared" si="381"/>
        <v>0</v>
      </c>
      <c r="HS109" s="127">
        <f t="shared" si="382"/>
        <v>0</v>
      </c>
      <c r="HT109" s="127">
        <f t="shared" si="383"/>
        <v>0</v>
      </c>
      <c r="HU109" s="127">
        <f t="shared" si="384"/>
        <v>0</v>
      </c>
      <c r="HV109" s="127">
        <f t="shared" si="385"/>
        <v>0</v>
      </c>
      <c r="HW109" s="127">
        <f t="shared" si="386"/>
        <v>0</v>
      </c>
      <c r="HX109" s="127">
        <f t="shared" si="387"/>
        <v>0</v>
      </c>
      <c r="HY109" s="127">
        <f t="shared" si="388"/>
        <v>0</v>
      </c>
      <c r="HZ109" s="127">
        <f t="shared" si="389"/>
        <v>0</v>
      </c>
      <c r="IA109" s="127">
        <f t="shared" si="390"/>
        <v>0</v>
      </c>
      <c r="IB109" s="127">
        <f t="shared" si="391"/>
        <v>0</v>
      </c>
      <c r="IC109" s="127">
        <f t="shared" si="392"/>
        <v>0</v>
      </c>
      <c r="ID109" s="127">
        <f t="shared" si="393"/>
        <v>0</v>
      </c>
      <c r="IE109" s="127">
        <f t="shared" si="394"/>
        <v>0</v>
      </c>
      <c r="IF109" s="127">
        <f t="shared" si="395"/>
        <v>0</v>
      </c>
      <c r="IG109" s="127">
        <f t="shared" si="396"/>
        <v>0</v>
      </c>
      <c r="IH109" s="127">
        <f t="shared" si="397"/>
        <v>0</v>
      </c>
      <c r="II109" s="127">
        <f t="shared" si="398"/>
        <v>0</v>
      </c>
      <c r="IJ109" s="127">
        <f t="shared" si="399"/>
        <v>0</v>
      </c>
      <c r="IK109" s="127">
        <f t="shared" si="400"/>
        <v>0</v>
      </c>
      <c r="IL109" s="127">
        <f t="shared" si="401"/>
        <v>0</v>
      </c>
      <c r="IM109" s="127">
        <f t="shared" si="402"/>
        <v>0</v>
      </c>
      <c r="IN109" s="127">
        <f t="shared" si="403"/>
        <v>0</v>
      </c>
      <c r="IO109" s="127">
        <f t="shared" si="404"/>
        <v>0</v>
      </c>
      <c r="IP109" s="127">
        <f t="shared" si="405"/>
        <v>0</v>
      </c>
      <c r="IQ109" s="127">
        <f t="shared" si="406"/>
        <v>0</v>
      </c>
      <c r="IR109" s="127">
        <f t="shared" si="407"/>
        <v>0</v>
      </c>
      <c r="IS109" s="127">
        <f t="shared" si="408"/>
        <v>0</v>
      </c>
      <c r="IT109" s="127">
        <f t="shared" si="409"/>
        <v>0</v>
      </c>
      <c r="IU109" s="127">
        <f t="shared" si="410"/>
        <v>0</v>
      </c>
      <c r="IV109" s="1">
        <f>IFERROR(IF($BX109&gt;=1,SUMIFS(ARR!K$8:K$607,ARR!$I$8:$I$607,$BZ109),0),0)</f>
        <v>0</v>
      </c>
      <c r="IW109" s="1">
        <f>IFERROR(IF($BX109&gt;=1,SUMIFS(ARR!L$8:L$607,ARR!$I$8:$I$607,$BZ109),0),0)</f>
        <v>0</v>
      </c>
      <c r="IX109" s="1">
        <f>IFERROR(IF($BX109&gt;=1,SUMIFS(ARR!M$8:M$607,ARR!$I$8:$I$607,$BZ109),0),0)</f>
        <v>0</v>
      </c>
      <c r="IY109" s="1">
        <f>IFERROR(IF($BX109&gt;=1,SUMIFS(ARR!N$8:N$607,ARR!$I$8:$I$607,$BZ109),0),0)</f>
        <v>0</v>
      </c>
      <c r="IZ109" s="1">
        <f t="shared" si="411"/>
        <v>0</v>
      </c>
    </row>
    <row r="110" spans="1:260" ht="18" customHeight="1" x14ac:dyDescent="0.25">
      <c r="A110" s="1">
        <f>IFERROR(IF(BX110&gt;=1,VLOOKUP(EMP!Y108,EMP!$B$2:$E$3,4,0),0),0)</f>
        <v>0</v>
      </c>
      <c r="B110" s="1">
        <f>IFERROR(IF(BX110&gt;=1,VLOOKUP(EMP!Z108,EMP!$D$2:$E$3,2,0),0),0)</f>
        <v>0</v>
      </c>
      <c r="C110" s="1">
        <f>IFERROR(IF(BX110&gt;=1,VLOOKUP(EMP!AC108,EMP!$B$6:$C$17,2,0),0),0)</f>
        <v>0</v>
      </c>
      <c r="D110" s="1">
        <f>IFERROR(IF(BX110&gt;=1,VLOOKUP(EMP!AA108,EMP!$E$6:$M$29,9,0),0),0)</f>
        <v>0</v>
      </c>
      <c r="E110" s="1">
        <f>IFERROR(IF(BX110&gt;=1,(IF(EMP!AE108&gt;=1,VLOOKUP(EMP!AF108,EMP!$B$6:$C$17,2,0),0)),0),0)</f>
        <v>0</v>
      </c>
      <c r="F110" s="1">
        <f>IFERROR(IF(BX110&gt;=1,(IF(EMP!AG108=EMP!$F$3,(IF(EMP!AH108&gt;=1,EMP!AH108,0)),0)),0),0)</f>
        <v>0</v>
      </c>
      <c r="G110" s="1">
        <f>IFERROR(IF(BX110&gt;=1,(IF(EMP!AI108=EMP!$F$3,VLOOKUP(EMP!AJ108,EMP!$B$6:$C$17,2,0),0)),0),0)</f>
        <v>0</v>
      </c>
      <c r="H110" s="1">
        <f>IFERROR(IF(BX110&gt;=1,(IF(EMP!AK108=EMP!$F$3,EMP!#REF!,0)),0),0)</f>
        <v>0</v>
      </c>
      <c r="I110" s="1">
        <f>IFERROR(IF(BX110&gt;=1,(IF(EMP!AM108="YES",1,2)),0),0)</f>
        <v>0</v>
      </c>
      <c r="J110" s="1">
        <f>IFERROR(IF(BX110&gt;=1,(IF(I110=1,31,IF(I110=2,(IF(D110&gt;=5,VLOOKUP(EMP!AL108,EMP!$H$1:$K$5,4,0),IF(D110&gt;=1,31,0))),0))),0),0)</f>
        <v>0</v>
      </c>
      <c r="K110" s="1">
        <f>EMP!AB108</f>
        <v>0</v>
      </c>
      <c r="L110" s="1">
        <f>EMP!AD108</f>
        <v>0</v>
      </c>
      <c r="M110" s="1">
        <f>EMP!AE108</f>
        <v>0</v>
      </c>
      <c r="N110" s="1">
        <f t="shared" si="244"/>
        <v>0</v>
      </c>
      <c r="O110" s="1">
        <f t="shared" si="245"/>
        <v>0</v>
      </c>
      <c r="P110" s="1">
        <f t="shared" si="246"/>
        <v>0</v>
      </c>
      <c r="Q110" s="1">
        <f t="shared" si="247"/>
        <v>0</v>
      </c>
      <c r="R110" s="1">
        <f t="shared" si="248"/>
        <v>0</v>
      </c>
      <c r="S110" s="1">
        <f t="shared" si="249"/>
        <v>0</v>
      </c>
      <c r="T110" s="1">
        <f t="shared" si="250"/>
        <v>0</v>
      </c>
      <c r="U110" s="1">
        <f t="shared" si="251"/>
        <v>0</v>
      </c>
      <c r="V110" s="1">
        <f t="shared" si="252"/>
        <v>0</v>
      </c>
      <c r="W110" s="1">
        <f t="shared" si="253"/>
        <v>0</v>
      </c>
      <c r="X110" s="1">
        <f t="shared" si="254"/>
        <v>0</v>
      </c>
      <c r="Y110" s="1">
        <f t="shared" si="255"/>
        <v>0</v>
      </c>
      <c r="Z110" s="1">
        <f t="shared" si="256"/>
        <v>0</v>
      </c>
      <c r="AA110" s="1">
        <f t="shared" si="257"/>
        <v>0</v>
      </c>
      <c r="AB110" s="1">
        <f t="shared" si="258"/>
        <v>0</v>
      </c>
      <c r="AC110" s="1">
        <f t="shared" si="259"/>
        <v>0</v>
      </c>
      <c r="AD110" s="1">
        <f t="shared" si="260"/>
        <v>0</v>
      </c>
      <c r="AE110" s="1">
        <f t="shared" si="261"/>
        <v>0</v>
      </c>
      <c r="AF110" s="1">
        <f t="shared" si="262"/>
        <v>0</v>
      </c>
      <c r="AG110" s="1">
        <f t="shared" si="263"/>
        <v>0</v>
      </c>
      <c r="AH110" s="1">
        <f t="shared" si="264"/>
        <v>0</v>
      </c>
      <c r="AI110" s="1">
        <f t="shared" si="265"/>
        <v>0</v>
      </c>
      <c r="AJ110" s="1">
        <f t="shared" si="266"/>
        <v>0</v>
      </c>
      <c r="AK110" s="1">
        <f t="shared" si="267"/>
        <v>0</v>
      </c>
      <c r="AL110" s="1">
        <f t="shared" si="268"/>
        <v>0</v>
      </c>
      <c r="AM110" s="1">
        <f t="shared" si="269"/>
        <v>0</v>
      </c>
      <c r="AN110" s="1">
        <f t="shared" si="270"/>
        <v>0</v>
      </c>
      <c r="AO110" s="1">
        <f t="shared" si="271"/>
        <v>0</v>
      </c>
      <c r="AP110" s="1">
        <f t="shared" si="272"/>
        <v>0</v>
      </c>
      <c r="AQ110" s="1">
        <f t="shared" si="273"/>
        <v>0</v>
      </c>
      <c r="AR110" s="1">
        <f t="shared" si="274"/>
        <v>0</v>
      </c>
      <c r="AS110" s="1">
        <f t="shared" si="275"/>
        <v>0</v>
      </c>
      <c r="AT110" s="1">
        <f t="shared" si="276"/>
        <v>0</v>
      </c>
      <c r="AU110" s="1">
        <f t="shared" si="277"/>
        <v>0</v>
      </c>
      <c r="AV110" s="1">
        <f t="shared" si="278"/>
        <v>0</v>
      </c>
      <c r="AW110" s="1">
        <f t="shared" si="279"/>
        <v>0</v>
      </c>
      <c r="AX110" s="1">
        <f>LARGE($O$8:P110,1)</f>
        <v>0</v>
      </c>
      <c r="AY110" s="1">
        <f>LARGE($O$8:Q110,1)</f>
        <v>0</v>
      </c>
      <c r="AZ110" s="1">
        <f>LARGE($O$8:R110,1)</f>
        <v>0</v>
      </c>
      <c r="BA110" s="1">
        <f>LARGE($O$8:S110,1)</f>
        <v>0</v>
      </c>
      <c r="BB110" s="1">
        <f>LARGE($O$8:T110,1)</f>
        <v>0</v>
      </c>
      <c r="BC110" s="1">
        <f>LARGE($O$8:U110,1)</f>
        <v>0</v>
      </c>
      <c r="BD110" s="1">
        <f>LARGE($O$8:V110,1)</f>
        <v>0</v>
      </c>
      <c r="BE110" s="1">
        <f>LARGE($O$8:W110,1)</f>
        <v>0</v>
      </c>
      <c r="BF110" s="1">
        <f>LARGE($O$8:X110,1)</f>
        <v>0</v>
      </c>
      <c r="BG110" s="1">
        <f>LARGE($O$8:Y110,1)</f>
        <v>0</v>
      </c>
      <c r="BH110" s="1">
        <f>IFERROR(IF(BX110&gt;=1,(IF(EMP!AM108="YES",1,2)),0),0)</f>
        <v>0</v>
      </c>
      <c r="BI110" s="1">
        <f>IFERROR(IF(BX110&gt;=1,(IF(BH110=1,1,IF(BH110=2,VLOOKUP(EMP!AL108,EMP!$H$2:$K$4,4,0),0))),0),0)</f>
        <v>0</v>
      </c>
      <c r="BJ110" s="1">
        <f>IFERROR(IF(BX110&gt;=1,VLOOKUP(EMP!AL108,EMP!$H$1:$K$5,2,0),0),0)</f>
        <v>0</v>
      </c>
      <c r="BK110" s="1">
        <f>IFERROR(IF(BX110&gt;=1,VLOOKUP(EMP!AL108,EMP!$H$1:$K$5,3,0),0),0)</f>
        <v>0</v>
      </c>
      <c r="BX110" s="165">
        <f>EMP!O108</f>
        <v>0</v>
      </c>
      <c r="BY110" s="166">
        <f>EMP!P108</f>
        <v>0</v>
      </c>
      <c r="BZ110" s="165">
        <f>EMP!Q108</f>
        <v>0</v>
      </c>
      <c r="CA110" s="185">
        <f t="shared" si="280"/>
        <v>0</v>
      </c>
      <c r="CB110" s="185">
        <f t="shared" si="281"/>
        <v>0</v>
      </c>
      <c r="CC110" s="185">
        <f t="shared" si="282"/>
        <v>0</v>
      </c>
      <c r="CD110" s="185">
        <f t="shared" si="283"/>
        <v>0</v>
      </c>
      <c r="CE110" s="185">
        <f t="shared" si="284"/>
        <v>0</v>
      </c>
      <c r="CF110" s="185">
        <f t="shared" si="285"/>
        <v>0</v>
      </c>
      <c r="CG110" s="185">
        <f t="shared" si="286"/>
        <v>0</v>
      </c>
      <c r="CH110" s="185">
        <f t="shared" si="287"/>
        <v>0</v>
      </c>
      <c r="CI110" s="185">
        <f t="shared" si="288"/>
        <v>0</v>
      </c>
      <c r="CJ110" s="185">
        <f t="shared" si="289"/>
        <v>0</v>
      </c>
      <c r="CK110" s="185">
        <f t="shared" si="290"/>
        <v>0</v>
      </c>
      <c r="CL110" s="185">
        <f t="shared" si="291"/>
        <v>0</v>
      </c>
      <c r="CM110" s="193"/>
      <c r="CN110" s="193"/>
      <c r="CO110" s="193"/>
      <c r="CP110" s="193"/>
      <c r="CQ110" s="193"/>
      <c r="CR110" s="193"/>
      <c r="CS110" s="193"/>
      <c r="CT110" s="193"/>
      <c r="CU110" s="193"/>
      <c r="CV110" s="193"/>
      <c r="CW110" s="193"/>
      <c r="CX110" s="193"/>
      <c r="CY110" s="112">
        <f t="shared" si="292"/>
        <v>0</v>
      </c>
      <c r="CZ110" s="112">
        <f t="shared" si="293"/>
        <v>0</v>
      </c>
      <c r="DA110" s="112">
        <f t="shared" si="294"/>
        <v>0</v>
      </c>
      <c r="DB110" s="112">
        <f t="shared" si="295"/>
        <v>0</v>
      </c>
      <c r="DC110" s="112">
        <f t="shared" si="296"/>
        <v>0</v>
      </c>
      <c r="DD110" s="112">
        <f t="shared" si="297"/>
        <v>0</v>
      </c>
      <c r="DE110" s="112">
        <f t="shared" si="298"/>
        <v>0</v>
      </c>
      <c r="DF110" s="112">
        <f t="shared" si="299"/>
        <v>0</v>
      </c>
      <c r="DG110" s="112">
        <f t="shared" si="300"/>
        <v>0</v>
      </c>
      <c r="DH110" s="112">
        <f t="shared" si="301"/>
        <v>0</v>
      </c>
      <c r="DI110" s="112">
        <f t="shared" si="302"/>
        <v>0</v>
      </c>
      <c r="DJ110" s="112">
        <f t="shared" si="303"/>
        <v>0</v>
      </c>
      <c r="DK110" s="194"/>
      <c r="DL110" s="194"/>
      <c r="DM110" s="194"/>
      <c r="DN110" s="194"/>
      <c r="DO110" s="194"/>
      <c r="DP110" s="194"/>
      <c r="DQ110" s="194"/>
      <c r="DR110" s="194"/>
      <c r="DS110" s="194"/>
      <c r="DT110" s="194"/>
      <c r="DU110" s="194"/>
      <c r="DV110" s="194"/>
      <c r="DW110" s="112">
        <f t="shared" si="304"/>
        <v>0</v>
      </c>
      <c r="DX110" s="112">
        <f t="shared" si="305"/>
        <v>0</v>
      </c>
      <c r="DY110" s="112">
        <f t="shared" si="306"/>
        <v>0</v>
      </c>
      <c r="DZ110" s="112">
        <f t="shared" si="307"/>
        <v>0</v>
      </c>
      <c r="EA110" s="112">
        <f t="shared" si="308"/>
        <v>0</v>
      </c>
      <c r="EB110" s="112">
        <f t="shared" si="309"/>
        <v>0</v>
      </c>
      <c r="EC110" s="112">
        <f t="shared" si="310"/>
        <v>0</v>
      </c>
      <c r="ED110" s="112">
        <f t="shared" si="311"/>
        <v>0</v>
      </c>
      <c r="EE110" s="112">
        <f t="shared" si="312"/>
        <v>0</v>
      </c>
      <c r="EF110" s="112">
        <f t="shared" si="313"/>
        <v>0</v>
      </c>
      <c r="EG110" s="112">
        <f t="shared" si="314"/>
        <v>0</v>
      </c>
      <c r="EH110" s="112">
        <f t="shared" si="315"/>
        <v>0</v>
      </c>
      <c r="EI110" s="195"/>
      <c r="EJ110" s="195"/>
      <c r="EK110" s="195"/>
      <c r="EL110" s="195"/>
      <c r="EM110" s="195"/>
      <c r="EN110" s="195"/>
      <c r="EO110" s="195"/>
      <c r="EP110" s="195"/>
      <c r="EQ110" s="195"/>
      <c r="ER110" s="195"/>
      <c r="ES110" s="195"/>
      <c r="ET110" s="195"/>
      <c r="EU110" s="196"/>
      <c r="EV110" s="196">
        <f t="shared" si="316"/>
        <v>0</v>
      </c>
      <c r="EW110" s="196">
        <f t="shared" si="317"/>
        <v>0</v>
      </c>
      <c r="EX110" s="196">
        <f t="shared" si="318"/>
        <v>0</v>
      </c>
      <c r="EY110" s="196">
        <f t="shared" si="319"/>
        <v>0</v>
      </c>
      <c r="EZ110" s="196">
        <f t="shared" si="320"/>
        <v>0</v>
      </c>
      <c r="FA110" s="196">
        <f t="shared" si="321"/>
        <v>0</v>
      </c>
      <c r="FB110" s="196">
        <f t="shared" si="322"/>
        <v>0</v>
      </c>
      <c r="FC110" s="196">
        <f t="shared" si="323"/>
        <v>0</v>
      </c>
      <c r="FD110" s="196">
        <f t="shared" si="324"/>
        <v>0</v>
      </c>
      <c r="FE110" s="196">
        <f t="shared" si="325"/>
        <v>0</v>
      </c>
      <c r="FF110" s="196">
        <f t="shared" si="326"/>
        <v>0</v>
      </c>
      <c r="FG110" s="197"/>
      <c r="FH110" s="197">
        <f t="shared" si="327"/>
        <v>0</v>
      </c>
      <c r="FI110" s="197">
        <f t="shared" si="328"/>
        <v>0</v>
      </c>
      <c r="FJ110" s="197">
        <f t="shared" si="329"/>
        <v>0</v>
      </c>
      <c r="FK110" s="197">
        <f t="shared" si="330"/>
        <v>0</v>
      </c>
      <c r="FL110" s="197">
        <f t="shared" si="331"/>
        <v>0</v>
      </c>
      <c r="FM110" s="197">
        <f t="shared" si="332"/>
        <v>0</v>
      </c>
      <c r="FN110" s="197">
        <f t="shared" si="333"/>
        <v>0</v>
      </c>
      <c r="FO110" s="197">
        <f t="shared" si="334"/>
        <v>0</v>
      </c>
      <c r="FP110" s="197">
        <f t="shared" si="335"/>
        <v>0</v>
      </c>
      <c r="FQ110" s="197">
        <f t="shared" si="336"/>
        <v>0</v>
      </c>
      <c r="FR110" s="197">
        <f t="shared" si="337"/>
        <v>0</v>
      </c>
      <c r="FS110" s="195"/>
      <c r="FT110" s="195"/>
      <c r="FU110" s="198"/>
      <c r="FV110" s="198"/>
      <c r="FW110" s="199"/>
      <c r="FX110" s="199"/>
      <c r="FY110" s="196"/>
      <c r="FZ110" s="196"/>
      <c r="GA110" s="127">
        <f t="shared" si="338"/>
        <v>0</v>
      </c>
      <c r="GB110" s="127">
        <f t="shared" si="339"/>
        <v>0</v>
      </c>
      <c r="GC110" s="127">
        <f t="shared" si="340"/>
        <v>0</v>
      </c>
      <c r="GD110" s="127">
        <f t="shared" si="341"/>
        <v>0</v>
      </c>
      <c r="GE110" s="127">
        <f t="shared" si="342"/>
        <v>0</v>
      </c>
      <c r="GF110" s="127">
        <f t="shared" si="343"/>
        <v>0</v>
      </c>
      <c r="GG110" s="127">
        <f t="shared" si="344"/>
        <v>0</v>
      </c>
      <c r="GH110" s="127">
        <f t="shared" si="345"/>
        <v>0</v>
      </c>
      <c r="GI110" s="127">
        <f t="shared" si="346"/>
        <v>0</v>
      </c>
      <c r="GJ110" s="127">
        <f t="shared" si="347"/>
        <v>0</v>
      </c>
      <c r="GK110" s="127">
        <f t="shared" si="348"/>
        <v>0</v>
      </c>
      <c r="GL110" s="127">
        <f t="shared" si="349"/>
        <v>0</v>
      </c>
      <c r="GM110" s="127">
        <f t="shared" si="350"/>
        <v>0</v>
      </c>
      <c r="GN110" s="127">
        <f t="shared" si="351"/>
        <v>0</v>
      </c>
      <c r="GO110" s="127">
        <f t="shared" si="352"/>
        <v>0</v>
      </c>
      <c r="GP110" s="127">
        <f t="shared" si="353"/>
        <v>0</v>
      </c>
      <c r="GQ110" s="127">
        <f t="shared" si="354"/>
        <v>0</v>
      </c>
      <c r="GR110" s="127">
        <f t="shared" si="355"/>
        <v>0</v>
      </c>
      <c r="GS110" s="127">
        <f t="shared" si="356"/>
        <v>0</v>
      </c>
      <c r="GT110" s="127">
        <f t="shared" si="357"/>
        <v>0</v>
      </c>
      <c r="GU110" s="127">
        <f t="shared" si="358"/>
        <v>0</v>
      </c>
      <c r="GV110" s="127">
        <f t="shared" si="359"/>
        <v>0</v>
      </c>
      <c r="GW110" s="127">
        <f t="shared" si="360"/>
        <v>0</v>
      </c>
      <c r="GX110" s="127">
        <f t="shared" si="361"/>
        <v>0</v>
      </c>
      <c r="GY110" s="127">
        <f t="shared" si="362"/>
        <v>0</v>
      </c>
      <c r="GZ110" s="127">
        <f t="shared" si="363"/>
        <v>0</v>
      </c>
      <c r="HA110" s="127">
        <f t="shared" si="364"/>
        <v>0</v>
      </c>
      <c r="HB110" s="127">
        <f t="shared" si="365"/>
        <v>0</v>
      </c>
      <c r="HC110" s="127">
        <f t="shared" si="366"/>
        <v>0</v>
      </c>
      <c r="HD110" s="127">
        <f t="shared" si="367"/>
        <v>0</v>
      </c>
      <c r="HE110" s="127">
        <f t="shared" si="368"/>
        <v>0</v>
      </c>
      <c r="HF110" s="127">
        <f t="shared" si="369"/>
        <v>0</v>
      </c>
      <c r="HG110" s="127">
        <f t="shared" si="370"/>
        <v>0</v>
      </c>
      <c r="HH110" s="127">
        <f t="shared" si="371"/>
        <v>0</v>
      </c>
      <c r="HI110" s="127">
        <f t="shared" si="372"/>
        <v>0</v>
      </c>
      <c r="HJ110" s="127">
        <f t="shared" si="373"/>
        <v>0</v>
      </c>
      <c r="HK110" s="127">
        <f t="shared" si="374"/>
        <v>0</v>
      </c>
      <c r="HL110" s="127">
        <f t="shared" si="375"/>
        <v>0</v>
      </c>
      <c r="HM110" s="127">
        <f t="shared" si="376"/>
        <v>0</v>
      </c>
      <c r="HN110" s="127">
        <f t="shared" si="377"/>
        <v>0</v>
      </c>
      <c r="HO110" s="127">
        <f t="shared" si="378"/>
        <v>0</v>
      </c>
      <c r="HP110" s="127">
        <f t="shared" si="379"/>
        <v>0</v>
      </c>
      <c r="HQ110" s="127">
        <f t="shared" si="380"/>
        <v>0</v>
      </c>
      <c r="HR110" s="127">
        <f t="shared" si="381"/>
        <v>0</v>
      </c>
      <c r="HS110" s="127">
        <f t="shared" si="382"/>
        <v>0</v>
      </c>
      <c r="HT110" s="127">
        <f t="shared" si="383"/>
        <v>0</v>
      </c>
      <c r="HU110" s="127">
        <f t="shared" si="384"/>
        <v>0</v>
      </c>
      <c r="HV110" s="127">
        <f t="shared" si="385"/>
        <v>0</v>
      </c>
      <c r="HW110" s="127">
        <f t="shared" si="386"/>
        <v>0</v>
      </c>
      <c r="HX110" s="127">
        <f t="shared" si="387"/>
        <v>0</v>
      </c>
      <c r="HY110" s="127">
        <f t="shared" si="388"/>
        <v>0</v>
      </c>
      <c r="HZ110" s="127">
        <f t="shared" si="389"/>
        <v>0</v>
      </c>
      <c r="IA110" s="127">
        <f t="shared" si="390"/>
        <v>0</v>
      </c>
      <c r="IB110" s="127">
        <f t="shared" si="391"/>
        <v>0</v>
      </c>
      <c r="IC110" s="127">
        <f t="shared" si="392"/>
        <v>0</v>
      </c>
      <c r="ID110" s="127">
        <f t="shared" si="393"/>
        <v>0</v>
      </c>
      <c r="IE110" s="127">
        <f t="shared" si="394"/>
        <v>0</v>
      </c>
      <c r="IF110" s="127">
        <f t="shared" si="395"/>
        <v>0</v>
      </c>
      <c r="IG110" s="127">
        <f t="shared" si="396"/>
        <v>0</v>
      </c>
      <c r="IH110" s="127">
        <f t="shared" si="397"/>
        <v>0</v>
      </c>
      <c r="II110" s="127">
        <f t="shared" si="398"/>
        <v>0</v>
      </c>
      <c r="IJ110" s="127">
        <f t="shared" si="399"/>
        <v>0</v>
      </c>
      <c r="IK110" s="127">
        <f t="shared" si="400"/>
        <v>0</v>
      </c>
      <c r="IL110" s="127">
        <f t="shared" si="401"/>
        <v>0</v>
      </c>
      <c r="IM110" s="127">
        <f t="shared" si="402"/>
        <v>0</v>
      </c>
      <c r="IN110" s="127">
        <f t="shared" si="403"/>
        <v>0</v>
      </c>
      <c r="IO110" s="127">
        <f t="shared" si="404"/>
        <v>0</v>
      </c>
      <c r="IP110" s="127">
        <f t="shared" si="405"/>
        <v>0</v>
      </c>
      <c r="IQ110" s="127">
        <f t="shared" si="406"/>
        <v>0</v>
      </c>
      <c r="IR110" s="127">
        <f t="shared" si="407"/>
        <v>0</v>
      </c>
      <c r="IS110" s="127">
        <f t="shared" si="408"/>
        <v>0</v>
      </c>
      <c r="IT110" s="127">
        <f t="shared" si="409"/>
        <v>0</v>
      </c>
      <c r="IU110" s="127">
        <f t="shared" si="410"/>
        <v>0</v>
      </c>
      <c r="IV110" s="1">
        <f>IFERROR(IF($BX110&gt;=1,SUMIFS(ARR!K$8:K$607,ARR!$I$8:$I$607,$BZ110),0),0)</f>
        <v>0</v>
      </c>
      <c r="IW110" s="1">
        <f>IFERROR(IF($BX110&gt;=1,SUMIFS(ARR!L$8:L$607,ARR!$I$8:$I$607,$BZ110),0),0)</f>
        <v>0</v>
      </c>
      <c r="IX110" s="1">
        <f>IFERROR(IF($BX110&gt;=1,SUMIFS(ARR!M$8:M$607,ARR!$I$8:$I$607,$BZ110),0),0)</f>
        <v>0</v>
      </c>
      <c r="IY110" s="1">
        <f>IFERROR(IF($BX110&gt;=1,SUMIFS(ARR!N$8:N$607,ARR!$I$8:$I$607,$BZ110),0),0)</f>
        <v>0</v>
      </c>
      <c r="IZ110" s="1">
        <f t="shared" si="411"/>
        <v>0</v>
      </c>
    </row>
    <row r="111" spans="1:260" ht="18" customHeight="1" x14ac:dyDescent="0.25">
      <c r="A111" s="1">
        <f>IFERROR(IF(BX111&gt;=1,VLOOKUP(EMP!Y109,EMP!$B$2:$E$3,4,0),0),0)</f>
        <v>0</v>
      </c>
      <c r="B111" s="1">
        <f>IFERROR(IF(BX111&gt;=1,VLOOKUP(EMP!Z109,EMP!$D$2:$E$3,2,0),0),0)</f>
        <v>0</v>
      </c>
      <c r="C111" s="1">
        <f>IFERROR(IF(BX111&gt;=1,VLOOKUP(EMP!AC109,EMP!$B$6:$C$17,2,0),0),0)</f>
        <v>0</v>
      </c>
      <c r="D111" s="1">
        <f>IFERROR(IF(BX111&gt;=1,VLOOKUP(EMP!AA109,EMP!$E$6:$M$29,9,0),0),0)</f>
        <v>0</v>
      </c>
      <c r="E111" s="1">
        <f>IFERROR(IF(BX111&gt;=1,(IF(EMP!AE109&gt;=1,VLOOKUP(EMP!AF109,EMP!$B$6:$C$17,2,0),0)),0),0)</f>
        <v>0</v>
      </c>
      <c r="F111" s="1">
        <f>IFERROR(IF(BX111&gt;=1,(IF(EMP!AG109=EMP!$F$3,(IF(EMP!AH109&gt;=1,EMP!AH109,0)),0)),0),0)</f>
        <v>0</v>
      </c>
      <c r="G111" s="1">
        <f>IFERROR(IF(BX111&gt;=1,(IF(EMP!AI109=EMP!$F$3,VLOOKUP(EMP!AJ109,EMP!$B$6:$C$17,2,0),0)),0),0)</f>
        <v>0</v>
      </c>
      <c r="H111" s="1">
        <f>IFERROR(IF(BX111&gt;=1,(IF(EMP!AK109=EMP!$F$3,EMP!#REF!,0)),0),0)</f>
        <v>0</v>
      </c>
      <c r="I111" s="1">
        <f>IFERROR(IF(BX111&gt;=1,(IF(EMP!AM109="YES",1,2)),0),0)</f>
        <v>0</v>
      </c>
      <c r="J111" s="1">
        <f>IFERROR(IF(BX111&gt;=1,(IF(I111=1,31,IF(I111=2,(IF(D111&gt;=5,VLOOKUP(EMP!AL109,EMP!$H$1:$K$5,4,0),IF(D111&gt;=1,31,0))),0))),0),0)</f>
        <v>0</v>
      </c>
      <c r="K111" s="1">
        <f>EMP!AB109</f>
        <v>0</v>
      </c>
      <c r="L111" s="1">
        <f>EMP!AD109</f>
        <v>0</v>
      </c>
      <c r="M111" s="1">
        <f>EMP!AE109</f>
        <v>0</v>
      </c>
      <c r="N111" s="1">
        <f t="shared" si="244"/>
        <v>0</v>
      </c>
      <c r="O111" s="1">
        <f t="shared" si="245"/>
        <v>0</v>
      </c>
      <c r="P111" s="1">
        <f t="shared" si="246"/>
        <v>0</v>
      </c>
      <c r="Q111" s="1">
        <f t="shared" si="247"/>
        <v>0</v>
      </c>
      <c r="R111" s="1">
        <f t="shared" si="248"/>
        <v>0</v>
      </c>
      <c r="S111" s="1">
        <f t="shared" si="249"/>
        <v>0</v>
      </c>
      <c r="T111" s="1">
        <f t="shared" si="250"/>
        <v>0</v>
      </c>
      <c r="U111" s="1">
        <f t="shared" si="251"/>
        <v>0</v>
      </c>
      <c r="V111" s="1">
        <f t="shared" si="252"/>
        <v>0</v>
      </c>
      <c r="W111" s="1">
        <f t="shared" si="253"/>
        <v>0</v>
      </c>
      <c r="X111" s="1">
        <f t="shared" si="254"/>
        <v>0</v>
      </c>
      <c r="Y111" s="1">
        <f t="shared" si="255"/>
        <v>0</v>
      </c>
      <c r="Z111" s="1">
        <f t="shared" si="256"/>
        <v>0</v>
      </c>
      <c r="AA111" s="1">
        <f t="shared" si="257"/>
        <v>0</v>
      </c>
      <c r="AB111" s="1">
        <f t="shared" si="258"/>
        <v>0</v>
      </c>
      <c r="AC111" s="1">
        <f t="shared" si="259"/>
        <v>0</v>
      </c>
      <c r="AD111" s="1">
        <f t="shared" si="260"/>
        <v>0</v>
      </c>
      <c r="AE111" s="1">
        <f t="shared" si="261"/>
        <v>0</v>
      </c>
      <c r="AF111" s="1">
        <f t="shared" si="262"/>
        <v>0</v>
      </c>
      <c r="AG111" s="1">
        <f t="shared" si="263"/>
        <v>0</v>
      </c>
      <c r="AH111" s="1">
        <f t="shared" si="264"/>
        <v>0</v>
      </c>
      <c r="AI111" s="1">
        <f t="shared" si="265"/>
        <v>0</v>
      </c>
      <c r="AJ111" s="1">
        <f t="shared" si="266"/>
        <v>0</v>
      </c>
      <c r="AK111" s="1">
        <f t="shared" si="267"/>
        <v>0</v>
      </c>
      <c r="AL111" s="1">
        <f t="shared" si="268"/>
        <v>0</v>
      </c>
      <c r="AM111" s="1">
        <f t="shared" si="269"/>
        <v>0</v>
      </c>
      <c r="AN111" s="1">
        <f t="shared" si="270"/>
        <v>0</v>
      </c>
      <c r="AO111" s="1">
        <f t="shared" si="271"/>
        <v>0</v>
      </c>
      <c r="AP111" s="1">
        <f t="shared" si="272"/>
        <v>0</v>
      </c>
      <c r="AQ111" s="1">
        <f t="shared" si="273"/>
        <v>0</v>
      </c>
      <c r="AR111" s="1">
        <f t="shared" si="274"/>
        <v>0</v>
      </c>
      <c r="AS111" s="1">
        <f t="shared" si="275"/>
        <v>0</v>
      </c>
      <c r="AT111" s="1">
        <f t="shared" si="276"/>
        <v>0</v>
      </c>
      <c r="AU111" s="1">
        <f t="shared" si="277"/>
        <v>0</v>
      </c>
      <c r="AV111" s="1">
        <f t="shared" si="278"/>
        <v>0</v>
      </c>
      <c r="AW111" s="1">
        <f t="shared" si="279"/>
        <v>0</v>
      </c>
      <c r="AX111" s="1">
        <f>LARGE($O$8:P111,1)</f>
        <v>0</v>
      </c>
      <c r="AY111" s="1">
        <f>LARGE($O$8:Q111,1)</f>
        <v>0</v>
      </c>
      <c r="AZ111" s="1">
        <f>LARGE($O$8:R111,1)</f>
        <v>0</v>
      </c>
      <c r="BA111" s="1">
        <f>LARGE($O$8:S111,1)</f>
        <v>0</v>
      </c>
      <c r="BB111" s="1">
        <f>LARGE($O$8:T111,1)</f>
        <v>0</v>
      </c>
      <c r="BC111" s="1">
        <f>LARGE($O$8:U111,1)</f>
        <v>0</v>
      </c>
      <c r="BD111" s="1">
        <f>LARGE($O$8:V111,1)</f>
        <v>0</v>
      </c>
      <c r="BE111" s="1">
        <f>LARGE($O$8:W111,1)</f>
        <v>0</v>
      </c>
      <c r="BF111" s="1">
        <f>LARGE($O$8:X111,1)</f>
        <v>0</v>
      </c>
      <c r="BG111" s="1">
        <f>LARGE($O$8:Y111,1)</f>
        <v>0</v>
      </c>
      <c r="BH111" s="1">
        <f>IFERROR(IF(BX111&gt;=1,(IF(EMP!AM109="YES",1,2)),0),0)</f>
        <v>0</v>
      </c>
      <c r="BI111" s="1">
        <f>IFERROR(IF(BX111&gt;=1,(IF(BH111=1,1,IF(BH111=2,VLOOKUP(EMP!AL109,EMP!$H$2:$K$4,4,0),0))),0),0)</f>
        <v>0</v>
      </c>
      <c r="BJ111" s="1">
        <f>IFERROR(IF(BX111&gt;=1,VLOOKUP(EMP!AL109,EMP!$H$1:$K$5,2,0),0),0)</f>
        <v>0</v>
      </c>
      <c r="BK111" s="1">
        <f>IFERROR(IF(BX111&gt;=1,VLOOKUP(EMP!AL109,EMP!$H$1:$K$5,3,0),0),0)</f>
        <v>0</v>
      </c>
      <c r="BX111" s="165">
        <f>EMP!O109</f>
        <v>0</v>
      </c>
      <c r="BY111" s="166">
        <f>EMP!P109</f>
        <v>0</v>
      </c>
      <c r="BZ111" s="165">
        <f>EMP!Q109</f>
        <v>0</v>
      </c>
      <c r="CA111" s="185">
        <f t="shared" si="280"/>
        <v>0</v>
      </c>
      <c r="CB111" s="185">
        <f t="shared" si="281"/>
        <v>0</v>
      </c>
      <c r="CC111" s="185">
        <f t="shared" si="282"/>
        <v>0</v>
      </c>
      <c r="CD111" s="185">
        <f t="shared" si="283"/>
        <v>0</v>
      </c>
      <c r="CE111" s="185">
        <f t="shared" si="284"/>
        <v>0</v>
      </c>
      <c r="CF111" s="185">
        <f t="shared" si="285"/>
        <v>0</v>
      </c>
      <c r="CG111" s="185">
        <f t="shared" si="286"/>
        <v>0</v>
      </c>
      <c r="CH111" s="185">
        <f t="shared" si="287"/>
        <v>0</v>
      </c>
      <c r="CI111" s="185">
        <f t="shared" si="288"/>
        <v>0</v>
      </c>
      <c r="CJ111" s="185">
        <f t="shared" si="289"/>
        <v>0</v>
      </c>
      <c r="CK111" s="185">
        <f t="shared" si="290"/>
        <v>0</v>
      </c>
      <c r="CL111" s="185">
        <f t="shared" si="291"/>
        <v>0</v>
      </c>
      <c r="CM111" s="193"/>
      <c r="CN111" s="193"/>
      <c r="CO111" s="193"/>
      <c r="CP111" s="193"/>
      <c r="CQ111" s="193"/>
      <c r="CR111" s="193"/>
      <c r="CS111" s="193"/>
      <c r="CT111" s="193"/>
      <c r="CU111" s="193"/>
      <c r="CV111" s="193"/>
      <c r="CW111" s="193"/>
      <c r="CX111" s="193"/>
      <c r="CY111" s="112">
        <f t="shared" si="292"/>
        <v>0</v>
      </c>
      <c r="CZ111" s="112">
        <f t="shared" si="293"/>
        <v>0</v>
      </c>
      <c r="DA111" s="112">
        <f t="shared" si="294"/>
        <v>0</v>
      </c>
      <c r="DB111" s="112">
        <f t="shared" si="295"/>
        <v>0</v>
      </c>
      <c r="DC111" s="112">
        <f t="shared" si="296"/>
        <v>0</v>
      </c>
      <c r="DD111" s="112">
        <f t="shared" si="297"/>
        <v>0</v>
      </c>
      <c r="DE111" s="112">
        <f t="shared" si="298"/>
        <v>0</v>
      </c>
      <c r="DF111" s="112">
        <f t="shared" si="299"/>
        <v>0</v>
      </c>
      <c r="DG111" s="112">
        <f t="shared" si="300"/>
        <v>0</v>
      </c>
      <c r="DH111" s="112">
        <f t="shared" si="301"/>
        <v>0</v>
      </c>
      <c r="DI111" s="112">
        <f t="shared" si="302"/>
        <v>0</v>
      </c>
      <c r="DJ111" s="112">
        <f t="shared" si="303"/>
        <v>0</v>
      </c>
      <c r="DK111" s="194"/>
      <c r="DL111" s="194"/>
      <c r="DM111" s="194"/>
      <c r="DN111" s="194"/>
      <c r="DO111" s="194"/>
      <c r="DP111" s="194"/>
      <c r="DQ111" s="194"/>
      <c r="DR111" s="194"/>
      <c r="DS111" s="194"/>
      <c r="DT111" s="194"/>
      <c r="DU111" s="194"/>
      <c r="DV111" s="194"/>
      <c r="DW111" s="112">
        <f t="shared" si="304"/>
        <v>0</v>
      </c>
      <c r="DX111" s="112">
        <f t="shared" si="305"/>
        <v>0</v>
      </c>
      <c r="DY111" s="112">
        <f t="shared" si="306"/>
        <v>0</v>
      </c>
      <c r="DZ111" s="112">
        <f t="shared" si="307"/>
        <v>0</v>
      </c>
      <c r="EA111" s="112">
        <f t="shared" si="308"/>
        <v>0</v>
      </c>
      <c r="EB111" s="112">
        <f t="shared" si="309"/>
        <v>0</v>
      </c>
      <c r="EC111" s="112">
        <f t="shared" si="310"/>
        <v>0</v>
      </c>
      <c r="ED111" s="112">
        <f t="shared" si="311"/>
        <v>0</v>
      </c>
      <c r="EE111" s="112">
        <f t="shared" si="312"/>
        <v>0</v>
      </c>
      <c r="EF111" s="112">
        <f t="shared" si="313"/>
        <v>0</v>
      </c>
      <c r="EG111" s="112">
        <f t="shared" si="314"/>
        <v>0</v>
      </c>
      <c r="EH111" s="112">
        <f t="shared" si="315"/>
        <v>0</v>
      </c>
      <c r="EI111" s="195"/>
      <c r="EJ111" s="195"/>
      <c r="EK111" s="195"/>
      <c r="EL111" s="195"/>
      <c r="EM111" s="195"/>
      <c r="EN111" s="195"/>
      <c r="EO111" s="195"/>
      <c r="EP111" s="195"/>
      <c r="EQ111" s="195"/>
      <c r="ER111" s="195"/>
      <c r="ES111" s="195"/>
      <c r="ET111" s="195"/>
      <c r="EU111" s="196"/>
      <c r="EV111" s="196">
        <f t="shared" si="316"/>
        <v>0</v>
      </c>
      <c r="EW111" s="196">
        <f t="shared" si="317"/>
        <v>0</v>
      </c>
      <c r="EX111" s="196">
        <f t="shared" si="318"/>
        <v>0</v>
      </c>
      <c r="EY111" s="196">
        <f t="shared" si="319"/>
        <v>0</v>
      </c>
      <c r="EZ111" s="196">
        <f t="shared" si="320"/>
        <v>0</v>
      </c>
      <c r="FA111" s="196">
        <f t="shared" si="321"/>
        <v>0</v>
      </c>
      <c r="FB111" s="196">
        <f t="shared" si="322"/>
        <v>0</v>
      </c>
      <c r="FC111" s="196">
        <f t="shared" si="323"/>
        <v>0</v>
      </c>
      <c r="FD111" s="196">
        <f t="shared" si="324"/>
        <v>0</v>
      </c>
      <c r="FE111" s="196">
        <f t="shared" si="325"/>
        <v>0</v>
      </c>
      <c r="FF111" s="196">
        <f t="shared" si="326"/>
        <v>0</v>
      </c>
      <c r="FG111" s="197"/>
      <c r="FH111" s="197">
        <f t="shared" si="327"/>
        <v>0</v>
      </c>
      <c r="FI111" s="197">
        <f t="shared" si="328"/>
        <v>0</v>
      </c>
      <c r="FJ111" s="197">
        <f t="shared" si="329"/>
        <v>0</v>
      </c>
      <c r="FK111" s="197">
        <f t="shared" si="330"/>
        <v>0</v>
      </c>
      <c r="FL111" s="197">
        <f t="shared" si="331"/>
        <v>0</v>
      </c>
      <c r="FM111" s="197">
        <f t="shared" si="332"/>
        <v>0</v>
      </c>
      <c r="FN111" s="197">
        <f t="shared" si="333"/>
        <v>0</v>
      </c>
      <c r="FO111" s="197">
        <f t="shared" si="334"/>
        <v>0</v>
      </c>
      <c r="FP111" s="197">
        <f t="shared" si="335"/>
        <v>0</v>
      </c>
      <c r="FQ111" s="197">
        <f t="shared" si="336"/>
        <v>0</v>
      </c>
      <c r="FR111" s="197">
        <f t="shared" si="337"/>
        <v>0</v>
      </c>
      <c r="FS111" s="195"/>
      <c r="FT111" s="195"/>
      <c r="FU111" s="198"/>
      <c r="FV111" s="198"/>
      <c r="FW111" s="199"/>
      <c r="FX111" s="199"/>
      <c r="FY111" s="196"/>
      <c r="FZ111" s="196"/>
      <c r="GA111" s="127">
        <f t="shared" si="338"/>
        <v>0</v>
      </c>
      <c r="GB111" s="127">
        <f t="shared" si="339"/>
        <v>0</v>
      </c>
      <c r="GC111" s="127">
        <f t="shared" si="340"/>
        <v>0</v>
      </c>
      <c r="GD111" s="127">
        <f t="shared" si="341"/>
        <v>0</v>
      </c>
      <c r="GE111" s="127">
        <f t="shared" si="342"/>
        <v>0</v>
      </c>
      <c r="GF111" s="127">
        <f t="shared" si="343"/>
        <v>0</v>
      </c>
      <c r="GG111" s="127">
        <f t="shared" si="344"/>
        <v>0</v>
      </c>
      <c r="GH111" s="127">
        <f t="shared" si="345"/>
        <v>0</v>
      </c>
      <c r="GI111" s="127">
        <f t="shared" si="346"/>
        <v>0</v>
      </c>
      <c r="GJ111" s="127">
        <f t="shared" si="347"/>
        <v>0</v>
      </c>
      <c r="GK111" s="127">
        <f t="shared" si="348"/>
        <v>0</v>
      </c>
      <c r="GL111" s="127">
        <f t="shared" si="349"/>
        <v>0</v>
      </c>
      <c r="GM111" s="127">
        <f t="shared" si="350"/>
        <v>0</v>
      </c>
      <c r="GN111" s="127">
        <f t="shared" si="351"/>
        <v>0</v>
      </c>
      <c r="GO111" s="127">
        <f t="shared" si="352"/>
        <v>0</v>
      </c>
      <c r="GP111" s="127">
        <f t="shared" si="353"/>
        <v>0</v>
      </c>
      <c r="GQ111" s="127">
        <f t="shared" si="354"/>
        <v>0</v>
      </c>
      <c r="GR111" s="127">
        <f t="shared" si="355"/>
        <v>0</v>
      </c>
      <c r="GS111" s="127">
        <f t="shared" si="356"/>
        <v>0</v>
      </c>
      <c r="GT111" s="127">
        <f t="shared" si="357"/>
        <v>0</v>
      </c>
      <c r="GU111" s="127">
        <f t="shared" si="358"/>
        <v>0</v>
      </c>
      <c r="GV111" s="127">
        <f t="shared" si="359"/>
        <v>0</v>
      </c>
      <c r="GW111" s="127">
        <f t="shared" si="360"/>
        <v>0</v>
      </c>
      <c r="GX111" s="127">
        <f t="shared" si="361"/>
        <v>0</v>
      </c>
      <c r="GY111" s="127">
        <f t="shared" si="362"/>
        <v>0</v>
      </c>
      <c r="GZ111" s="127">
        <f t="shared" si="363"/>
        <v>0</v>
      </c>
      <c r="HA111" s="127">
        <f t="shared" si="364"/>
        <v>0</v>
      </c>
      <c r="HB111" s="127">
        <f t="shared" si="365"/>
        <v>0</v>
      </c>
      <c r="HC111" s="127">
        <f t="shared" si="366"/>
        <v>0</v>
      </c>
      <c r="HD111" s="127">
        <f t="shared" si="367"/>
        <v>0</v>
      </c>
      <c r="HE111" s="127">
        <f t="shared" si="368"/>
        <v>0</v>
      </c>
      <c r="HF111" s="127">
        <f t="shared" si="369"/>
        <v>0</v>
      </c>
      <c r="HG111" s="127">
        <f t="shared" si="370"/>
        <v>0</v>
      </c>
      <c r="HH111" s="127">
        <f t="shared" si="371"/>
        <v>0</v>
      </c>
      <c r="HI111" s="127">
        <f t="shared" si="372"/>
        <v>0</v>
      </c>
      <c r="HJ111" s="127">
        <f t="shared" si="373"/>
        <v>0</v>
      </c>
      <c r="HK111" s="127">
        <f t="shared" si="374"/>
        <v>0</v>
      </c>
      <c r="HL111" s="127">
        <f t="shared" si="375"/>
        <v>0</v>
      </c>
      <c r="HM111" s="127">
        <f t="shared" si="376"/>
        <v>0</v>
      </c>
      <c r="HN111" s="127">
        <f t="shared" si="377"/>
        <v>0</v>
      </c>
      <c r="HO111" s="127">
        <f t="shared" si="378"/>
        <v>0</v>
      </c>
      <c r="HP111" s="127">
        <f t="shared" si="379"/>
        <v>0</v>
      </c>
      <c r="HQ111" s="127">
        <f t="shared" si="380"/>
        <v>0</v>
      </c>
      <c r="HR111" s="127">
        <f t="shared" si="381"/>
        <v>0</v>
      </c>
      <c r="HS111" s="127">
        <f t="shared" si="382"/>
        <v>0</v>
      </c>
      <c r="HT111" s="127">
        <f t="shared" si="383"/>
        <v>0</v>
      </c>
      <c r="HU111" s="127">
        <f t="shared" si="384"/>
        <v>0</v>
      </c>
      <c r="HV111" s="127">
        <f t="shared" si="385"/>
        <v>0</v>
      </c>
      <c r="HW111" s="127">
        <f t="shared" si="386"/>
        <v>0</v>
      </c>
      <c r="HX111" s="127">
        <f t="shared" si="387"/>
        <v>0</v>
      </c>
      <c r="HY111" s="127">
        <f t="shared" si="388"/>
        <v>0</v>
      </c>
      <c r="HZ111" s="127">
        <f t="shared" si="389"/>
        <v>0</v>
      </c>
      <c r="IA111" s="127">
        <f t="shared" si="390"/>
        <v>0</v>
      </c>
      <c r="IB111" s="127">
        <f t="shared" si="391"/>
        <v>0</v>
      </c>
      <c r="IC111" s="127">
        <f t="shared" si="392"/>
        <v>0</v>
      </c>
      <c r="ID111" s="127">
        <f t="shared" si="393"/>
        <v>0</v>
      </c>
      <c r="IE111" s="127">
        <f t="shared" si="394"/>
        <v>0</v>
      </c>
      <c r="IF111" s="127">
        <f t="shared" si="395"/>
        <v>0</v>
      </c>
      <c r="IG111" s="127">
        <f t="shared" si="396"/>
        <v>0</v>
      </c>
      <c r="IH111" s="127">
        <f t="shared" si="397"/>
        <v>0</v>
      </c>
      <c r="II111" s="127">
        <f t="shared" si="398"/>
        <v>0</v>
      </c>
      <c r="IJ111" s="127">
        <f t="shared" si="399"/>
        <v>0</v>
      </c>
      <c r="IK111" s="127">
        <f t="shared" si="400"/>
        <v>0</v>
      </c>
      <c r="IL111" s="127">
        <f t="shared" si="401"/>
        <v>0</v>
      </c>
      <c r="IM111" s="127">
        <f t="shared" si="402"/>
        <v>0</v>
      </c>
      <c r="IN111" s="127">
        <f t="shared" si="403"/>
        <v>0</v>
      </c>
      <c r="IO111" s="127">
        <f t="shared" si="404"/>
        <v>0</v>
      </c>
      <c r="IP111" s="127">
        <f t="shared" si="405"/>
        <v>0</v>
      </c>
      <c r="IQ111" s="127">
        <f t="shared" si="406"/>
        <v>0</v>
      </c>
      <c r="IR111" s="127">
        <f t="shared" si="407"/>
        <v>0</v>
      </c>
      <c r="IS111" s="127">
        <f t="shared" si="408"/>
        <v>0</v>
      </c>
      <c r="IT111" s="127">
        <f t="shared" si="409"/>
        <v>0</v>
      </c>
      <c r="IU111" s="127">
        <f t="shared" si="410"/>
        <v>0</v>
      </c>
      <c r="IV111" s="1">
        <f>IFERROR(IF($BX111&gt;=1,SUMIFS(ARR!K$8:K$607,ARR!$I$8:$I$607,$BZ111),0),0)</f>
        <v>0</v>
      </c>
      <c r="IW111" s="1">
        <f>IFERROR(IF($BX111&gt;=1,SUMIFS(ARR!L$8:L$607,ARR!$I$8:$I$607,$BZ111),0),0)</f>
        <v>0</v>
      </c>
      <c r="IX111" s="1">
        <f>IFERROR(IF($BX111&gt;=1,SUMIFS(ARR!M$8:M$607,ARR!$I$8:$I$607,$BZ111),0),0)</f>
        <v>0</v>
      </c>
      <c r="IY111" s="1">
        <f>IFERROR(IF($BX111&gt;=1,SUMIFS(ARR!N$8:N$607,ARR!$I$8:$I$607,$BZ111),0),0)</f>
        <v>0</v>
      </c>
      <c r="IZ111" s="1">
        <f t="shared" si="411"/>
        <v>0</v>
      </c>
    </row>
    <row r="112" spans="1:260" ht="18" customHeight="1" x14ac:dyDescent="0.25">
      <c r="A112" s="1">
        <f>IFERROR(IF(BX112&gt;=1,VLOOKUP(EMP!Y110,EMP!$B$2:$E$3,4,0),0),0)</f>
        <v>0</v>
      </c>
      <c r="B112" s="1">
        <f>IFERROR(IF(BX112&gt;=1,VLOOKUP(EMP!Z110,EMP!$D$2:$E$3,2,0),0),0)</f>
        <v>0</v>
      </c>
      <c r="C112" s="1">
        <f>IFERROR(IF(BX112&gt;=1,VLOOKUP(EMP!AC110,EMP!$B$6:$C$17,2,0),0),0)</f>
        <v>0</v>
      </c>
      <c r="D112" s="1">
        <f>IFERROR(IF(BX112&gt;=1,VLOOKUP(EMP!AA110,EMP!$E$6:$M$29,9,0),0),0)</f>
        <v>0</v>
      </c>
      <c r="E112" s="1">
        <f>IFERROR(IF(BX112&gt;=1,(IF(EMP!AE110&gt;=1,VLOOKUP(EMP!AF110,EMP!$B$6:$C$17,2,0),0)),0),0)</f>
        <v>0</v>
      </c>
      <c r="F112" s="1">
        <f>IFERROR(IF(BX112&gt;=1,(IF(EMP!AG110=EMP!$F$3,(IF(EMP!AH110&gt;=1,EMP!AH110,0)),0)),0),0)</f>
        <v>0</v>
      </c>
      <c r="G112" s="1">
        <f>IFERROR(IF(BX112&gt;=1,(IF(EMP!AI110=EMP!$F$3,VLOOKUP(EMP!AJ110,EMP!$B$6:$C$17,2,0),0)),0),0)</f>
        <v>0</v>
      </c>
      <c r="H112" s="1">
        <f>IFERROR(IF(BX112&gt;=1,(IF(EMP!AK110=EMP!$F$3,EMP!#REF!,0)),0),0)</f>
        <v>0</v>
      </c>
      <c r="I112" s="1">
        <f>IFERROR(IF(BX112&gt;=1,(IF(EMP!AM110="YES",1,2)),0),0)</f>
        <v>0</v>
      </c>
      <c r="J112" s="1">
        <f>IFERROR(IF(BX112&gt;=1,(IF(I112=1,31,IF(I112=2,(IF(D112&gt;=5,VLOOKUP(EMP!AL110,EMP!$H$1:$K$5,4,0),IF(D112&gt;=1,31,0))),0))),0),0)</f>
        <v>0</v>
      </c>
      <c r="K112" s="1">
        <f>EMP!AB110</f>
        <v>0</v>
      </c>
      <c r="L112" s="1">
        <f>EMP!AD110</f>
        <v>0</v>
      </c>
      <c r="M112" s="1">
        <f>EMP!AE110</f>
        <v>0</v>
      </c>
      <c r="N112" s="1">
        <f t="shared" si="244"/>
        <v>0</v>
      </c>
      <c r="O112" s="1">
        <f t="shared" si="245"/>
        <v>0</v>
      </c>
      <c r="P112" s="1">
        <f t="shared" si="246"/>
        <v>0</v>
      </c>
      <c r="Q112" s="1">
        <f t="shared" si="247"/>
        <v>0</v>
      </c>
      <c r="R112" s="1">
        <f t="shared" si="248"/>
        <v>0</v>
      </c>
      <c r="S112" s="1">
        <f t="shared" si="249"/>
        <v>0</v>
      </c>
      <c r="T112" s="1">
        <f t="shared" si="250"/>
        <v>0</v>
      </c>
      <c r="U112" s="1">
        <f t="shared" si="251"/>
        <v>0</v>
      </c>
      <c r="V112" s="1">
        <f t="shared" si="252"/>
        <v>0</v>
      </c>
      <c r="W112" s="1">
        <f t="shared" si="253"/>
        <v>0</v>
      </c>
      <c r="X112" s="1">
        <f t="shared" si="254"/>
        <v>0</v>
      </c>
      <c r="Y112" s="1">
        <f t="shared" si="255"/>
        <v>0</v>
      </c>
      <c r="Z112" s="1">
        <f t="shared" si="256"/>
        <v>0</v>
      </c>
      <c r="AA112" s="1">
        <f t="shared" si="257"/>
        <v>0</v>
      </c>
      <c r="AB112" s="1">
        <f t="shared" si="258"/>
        <v>0</v>
      </c>
      <c r="AC112" s="1">
        <f t="shared" si="259"/>
        <v>0</v>
      </c>
      <c r="AD112" s="1">
        <f t="shared" si="260"/>
        <v>0</v>
      </c>
      <c r="AE112" s="1">
        <f t="shared" si="261"/>
        <v>0</v>
      </c>
      <c r="AF112" s="1">
        <f t="shared" si="262"/>
        <v>0</v>
      </c>
      <c r="AG112" s="1">
        <f t="shared" si="263"/>
        <v>0</v>
      </c>
      <c r="AH112" s="1">
        <f t="shared" si="264"/>
        <v>0</v>
      </c>
      <c r="AI112" s="1">
        <f t="shared" si="265"/>
        <v>0</v>
      </c>
      <c r="AJ112" s="1">
        <f t="shared" si="266"/>
        <v>0</v>
      </c>
      <c r="AK112" s="1">
        <f t="shared" si="267"/>
        <v>0</v>
      </c>
      <c r="AL112" s="1">
        <f t="shared" si="268"/>
        <v>0</v>
      </c>
      <c r="AM112" s="1">
        <f t="shared" si="269"/>
        <v>0</v>
      </c>
      <c r="AN112" s="1">
        <f t="shared" si="270"/>
        <v>0</v>
      </c>
      <c r="AO112" s="1">
        <f t="shared" si="271"/>
        <v>0</v>
      </c>
      <c r="AP112" s="1">
        <f t="shared" si="272"/>
        <v>0</v>
      </c>
      <c r="AQ112" s="1">
        <f t="shared" si="273"/>
        <v>0</v>
      </c>
      <c r="AR112" s="1">
        <f t="shared" si="274"/>
        <v>0</v>
      </c>
      <c r="AS112" s="1">
        <f t="shared" si="275"/>
        <v>0</v>
      </c>
      <c r="AT112" s="1">
        <f t="shared" si="276"/>
        <v>0</v>
      </c>
      <c r="AU112" s="1">
        <f t="shared" si="277"/>
        <v>0</v>
      </c>
      <c r="AV112" s="1">
        <f t="shared" si="278"/>
        <v>0</v>
      </c>
      <c r="AW112" s="1">
        <f t="shared" si="279"/>
        <v>0</v>
      </c>
      <c r="AX112" s="1">
        <f>LARGE($O$8:P112,1)</f>
        <v>0</v>
      </c>
      <c r="AY112" s="1">
        <f>LARGE($O$8:Q112,1)</f>
        <v>0</v>
      </c>
      <c r="AZ112" s="1">
        <f>LARGE($O$8:R112,1)</f>
        <v>0</v>
      </c>
      <c r="BA112" s="1">
        <f>LARGE($O$8:S112,1)</f>
        <v>0</v>
      </c>
      <c r="BB112" s="1">
        <f>LARGE($O$8:T112,1)</f>
        <v>0</v>
      </c>
      <c r="BC112" s="1">
        <f>LARGE($O$8:U112,1)</f>
        <v>0</v>
      </c>
      <c r="BD112" s="1">
        <f>LARGE($O$8:V112,1)</f>
        <v>0</v>
      </c>
      <c r="BE112" s="1">
        <f>LARGE($O$8:W112,1)</f>
        <v>0</v>
      </c>
      <c r="BF112" s="1">
        <f>LARGE($O$8:X112,1)</f>
        <v>0</v>
      </c>
      <c r="BG112" s="1">
        <f>LARGE($O$8:Y112,1)</f>
        <v>0</v>
      </c>
      <c r="BH112" s="1">
        <f>IFERROR(IF(BX112&gt;=1,(IF(EMP!AM110="YES",1,2)),0),0)</f>
        <v>0</v>
      </c>
      <c r="BI112" s="1">
        <f>IFERROR(IF(BX112&gt;=1,(IF(BH112=1,1,IF(BH112=2,VLOOKUP(EMP!AL110,EMP!$H$2:$K$4,4,0),0))),0),0)</f>
        <v>0</v>
      </c>
      <c r="BJ112" s="1">
        <f>IFERROR(IF(BX112&gt;=1,VLOOKUP(EMP!AL110,EMP!$H$1:$K$5,2,0),0),0)</f>
        <v>0</v>
      </c>
      <c r="BK112" s="1">
        <f>IFERROR(IF(BX112&gt;=1,VLOOKUP(EMP!AL110,EMP!$H$1:$K$5,3,0),0),0)</f>
        <v>0</v>
      </c>
      <c r="BX112" s="165">
        <f>EMP!O110</f>
        <v>0</v>
      </c>
      <c r="BY112" s="166">
        <f>EMP!P110</f>
        <v>0</v>
      </c>
      <c r="BZ112" s="165">
        <f>EMP!Q110</f>
        <v>0</v>
      </c>
      <c r="CA112" s="185">
        <f t="shared" si="280"/>
        <v>0</v>
      </c>
      <c r="CB112" s="185">
        <f t="shared" si="281"/>
        <v>0</v>
      </c>
      <c r="CC112" s="185">
        <f t="shared" si="282"/>
        <v>0</v>
      </c>
      <c r="CD112" s="185">
        <f t="shared" si="283"/>
        <v>0</v>
      </c>
      <c r="CE112" s="185">
        <f t="shared" si="284"/>
        <v>0</v>
      </c>
      <c r="CF112" s="185">
        <f t="shared" si="285"/>
        <v>0</v>
      </c>
      <c r="CG112" s="185">
        <f t="shared" si="286"/>
        <v>0</v>
      </c>
      <c r="CH112" s="185">
        <f t="shared" si="287"/>
        <v>0</v>
      </c>
      <c r="CI112" s="185">
        <f t="shared" si="288"/>
        <v>0</v>
      </c>
      <c r="CJ112" s="185">
        <f t="shared" si="289"/>
        <v>0</v>
      </c>
      <c r="CK112" s="185">
        <f t="shared" si="290"/>
        <v>0</v>
      </c>
      <c r="CL112" s="185">
        <f t="shared" si="291"/>
        <v>0</v>
      </c>
      <c r="CM112" s="193"/>
      <c r="CN112" s="193"/>
      <c r="CO112" s="193"/>
      <c r="CP112" s="193"/>
      <c r="CQ112" s="193"/>
      <c r="CR112" s="193"/>
      <c r="CS112" s="193"/>
      <c r="CT112" s="193"/>
      <c r="CU112" s="193"/>
      <c r="CV112" s="193"/>
      <c r="CW112" s="193"/>
      <c r="CX112" s="193"/>
      <c r="CY112" s="112">
        <f t="shared" si="292"/>
        <v>0</v>
      </c>
      <c r="CZ112" s="112">
        <f t="shared" si="293"/>
        <v>0</v>
      </c>
      <c r="DA112" s="112">
        <f t="shared" si="294"/>
        <v>0</v>
      </c>
      <c r="DB112" s="112">
        <f t="shared" si="295"/>
        <v>0</v>
      </c>
      <c r="DC112" s="112">
        <f t="shared" si="296"/>
        <v>0</v>
      </c>
      <c r="DD112" s="112">
        <f t="shared" si="297"/>
        <v>0</v>
      </c>
      <c r="DE112" s="112">
        <f t="shared" si="298"/>
        <v>0</v>
      </c>
      <c r="DF112" s="112">
        <f t="shared" si="299"/>
        <v>0</v>
      </c>
      <c r="DG112" s="112">
        <f t="shared" si="300"/>
        <v>0</v>
      </c>
      <c r="DH112" s="112">
        <f t="shared" si="301"/>
        <v>0</v>
      </c>
      <c r="DI112" s="112">
        <f t="shared" si="302"/>
        <v>0</v>
      </c>
      <c r="DJ112" s="112">
        <f t="shared" si="303"/>
        <v>0</v>
      </c>
      <c r="DK112" s="194"/>
      <c r="DL112" s="194"/>
      <c r="DM112" s="194"/>
      <c r="DN112" s="194"/>
      <c r="DO112" s="194"/>
      <c r="DP112" s="194"/>
      <c r="DQ112" s="194"/>
      <c r="DR112" s="194"/>
      <c r="DS112" s="194"/>
      <c r="DT112" s="194"/>
      <c r="DU112" s="194"/>
      <c r="DV112" s="194"/>
      <c r="DW112" s="112">
        <f t="shared" si="304"/>
        <v>0</v>
      </c>
      <c r="DX112" s="112">
        <f t="shared" si="305"/>
        <v>0</v>
      </c>
      <c r="DY112" s="112">
        <f t="shared" si="306"/>
        <v>0</v>
      </c>
      <c r="DZ112" s="112">
        <f t="shared" si="307"/>
        <v>0</v>
      </c>
      <c r="EA112" s="112">
        <f t="shared" si="308"/>
        <v>0</v>
      </c>
      <c r="EB112" s="112">
        <f t="shared" si="309"/>
        <v>0</v>
      </c>
      <c r="EC112" s="112">
        <f t="shared" si="310"/>
        <v>0</v>
      </c>
      <c r="ED112" s="112">
        <f t="shared" si="311"/>
        <v>0</v>
      </c>
      <c r="EE112" s="112">
        <f t="shared" si="312"/>
        <v>0</v>
      </c>
      <c r="EF112" s="112">
        <f t="shared" si="313"/>
        <v>0</v>
      </c>
      <c r="EG112" s="112">
        <f t="shared" si="314"/>
        <v>0</v>
      </c>
      <c r="EH112" s="112">
        <f t="shared" si="315"/>
        <v>0</v>
      </c>
      <c r="EI112" s="195"/>
      <c r="EJ112" s="195"/>
      <c r="EK112" s="195"/>
      <c r="EL112" s="195"/>
      <c r="EM112" s="195"/>
      <c r="EN112" s="195"/>
      <c r="EO112" s="195"/>
      <c r="EP112" s="195"/>
      <c r="EQ112" s="195"/>
      <c r="ER112" s="195"/>
      <c r="ES112" s="195"/>
      <c r="ET112" s="195"/>
      <c r="EU112" s="196"/>
      <c r="EV112" s="196">
        <f t="shared" si="316"/>
        <v>0</v>
      </c>
      <c r="EW112" s="196">
        <f t="shared" si="317"/>
        <v>0</v>
      </c>
      <c r="EX112" s="196">
        <f t="shared" si="318"/>
        <v>0</v>
      </c>
      <c r="EY112" s="196">
        <f t="shared" si="319"/>
        <v>0</v>
      </c>
      <c r="EZ112" s="196">
        <f t="shared" si="320"/>
        <v>0</v>
      </c>
      <c r="FA112" s="196">
        <f t="shared" si="321"/>
        <v>0</v>
      </c>
      <c r="FB112" s="196">
        <f t="shared" si="322"/>
        <v>0</v>
      </c>
      <c r="FC112" s="196">
        <f t="shared" si="323"/>
        <v>0</v>
      </c>
      <c r="FD112" s="196">
        <f t="shared" si="324"/>
        <v>0</v>
      </c>
      <c r="FE112" s="196">
        <f t="shared" si="325"/>
        <v>0</v>
      </c>
      <c r="FF112" s="196">
        <f t="shared" si="326"/>
        <v>0</v>
      </c>
      <c r="FG112" s="197"/>
      <c r="FH112" s="197">
        <f t="shared" si="327"/>
        <v>0</v>
      </c>
      <c r="FI112" s="197">
        <f t="shared" si="328"/>
        <v>0</v>
      </c>
      <c r="FJ112" s="197">
        <f t="shared" si="329"/>
        <v>0</v>
      </c>
      <c r="FK112" s="197">
        <f t="shared" si="330"/>
        <v>0</v>
      </c>
      <c r="FL112" s="197">
        <f t="shared" si="331"/>
        <v>0</v>
      </c>
      <c r="FM112" s="197">
        <f t="shared" si="332"/>
        <v>0</v>
      </c>
      <c r="FN112" s="197">
        <f t="shared" si="333"/>
        <v>0</v>
      </c>
      <c r="FO112" s="197">
        <f t="shared" si="334"/>
        <v>0</v>
      </c>
      <c r="FP112" s="197">
        <f t="shared" si="335"/>
        <v>0</v>
      </c>
      <c r="FQ112" s="197">
        <f t="shared" si="336"/>
        <v>0</v>
      </c>
      <c r="FR112" s="197">
        <f t="shared" si="337"/>
        <v>0</v>
      </c>
      <c r="FS112" s="195"/>
      <c r="FT112" s="195"/>
      <c r="FU112" s="198"/>
      <c r="FV112" s="198"/>
      <c r="FW112" s="199"/>
      <c r="FX112" s="199"/>
      <c r="FY112" s="196"/>
      <c r="FZ112" s="196"/>
      <c r="GA112" s="127">
        <f t="shared" si="338"/>
        <v>0</v>
      </c>
      <c r="GB112" s="127">
        <f t="shared" si="339"/>
        <v>0</v>
      </c>
      <c r="GC112" s="127">
        <f t="shared" si="340"/>
        <v>0</v>
      </c>
      <c r="GD112" s="127">
        <f t="shared" si="341"/>
        <v>0</v>
      </c>
      <c r="GE112" s="127">
        <f t="shared" si="342"/>
        <v>0</v>
      </c>
      <c r="GF112" s="127">
        <f t="shared" si="343"/>
        <v>0</v>
      </c>
      <c r="GG112" s="127">
        <f t="shared" si="344"/>
        <v>0</v>
      </c>
      <c r="GH112" s="127">
        <f t="shared" si="345"/>
        <v>0</v>
      </c>
      <c r="GI112" s="127">
        <f t="shared" si="346"/>
        <v>0</v>
      </c>
      <c r="GJ112" s="127">
        <f t="shared" si="347"/>
        <v>0</v>
      </c>
      <c r="GK112" s="127">
        <f t="shared" si="348"/>
        <v>0</v>
      </c>
      <c r="GL112" s="127">
        <f t="shared" si="349"/>
        <v>0</v>
      </c>
      <c r="GM112" s="127">
        <f t="shared" si="350"/>
        <v>0</v>
      </c>
      <c r="GN112" s="127">
        <f t="shared" si="351"/>
        <v>0</v>
      </c>
      <c r="GO112" s="127">
        <f t="shared" si="352"/>
        <v>0</v>
      </c>
      <c r="GP112" s="127">
        <f t="shared" si="353"/>
        <v>0</v>
      </c>
      <c r="GQ112" s="127">
        <f t="shared" si="354"/>
        <v>0</v>
      </c>
      <c r="GR112" s="127">
        <f t="shared" si="355"/>
        <v>0</v>
      </c>
      <c r="GS112" s="127">
        <f t="shared" si="356"/>
        <v>0</v>
      </c>
      <c r="GT112" s="127">
        <f t="shared" si="357"/>
        <v>0</v>
      </c>
      <c r="GU112" s="127">
        <f t="shared" si="358"/>
        <v>0</v>
      </c>
      <c r="GV112" s="127">
        <f t="shared" si="359"/>
        <v>0</v>
      </c>
      <c r="GW112" s="127">
        <f t="shared" si="360"/>
        <v>0</v>
      </c>
      <c r="GX112" s="127">
        <f t="shared" si="361"/>
        <v>0</v>
      </c>
      <c r="GY112" s="127">
        <f t="shared" si="362"/>
        <v>0</v>
      </c>
      <c r="GZ112" s="127">
        <f t="shared" si="363"/>
        <v>0</v>
      </c>
      <c r="HA112" s="127">
        <f t="shared" si="364"/>
        <v>0</v>
      </c>
      <c r="HB112" s="127">
        <f t="shared" si="365"/>
        <v>0</v>
      </c>
      <c r="HC112" s="127">
        <f t="shared" si="366"/>
        <v>0</v>
      </c>
      <c r="HD112" s="127">
        <f t="shared" si="367"/>
        <v>0</v>
      </c>
      <c r="HE112" s="127">
        <f t="shared" si="368"/>
        <v>0</v>
      </c>
      <c r="HF112" s="127">
        <f t="shared" si="369"/>
        <v>0</v>
      </c>
      <c r="HG112" s="127">
        <f t="shared" si="370"/>
        <v>0</v>
      </c>
      <c r="HH112" s="127">
        <f t="shared" si="371"/>
        <v>0</v>
      </c>
      <c r="HI112" s="127">
        <f t="shared" si="372"/>
        <v>0</v>
      </c>
      <c r="HJ112" s="127">
        <f t="shared" si="373"/>
        <v>0</v>
      </c>
      <c r="HK112" s="127">
        <f t="shared" si="374"/>
        <v>0</v>
      </c>
      <c r="HL112" s="127">
        <f t="shared" si="375"/>
        <v>0</v>
      </c>
      <c r="HM112" s="127">
        <f t="shared" si="376"/>
        <v>0</v>
      </c>
      <c r="HN112" s="127">
        <f t="shared" si="377"/>
        <v>0</v>
      </c>
      <c r="HO112" s="127">
        <f t="shared" si="378"/>
        <v>0</v>
      </c>
      <c r="HP112" s="127">
        <f t="shared" si="379"/>
        <v>0</v>
      </c>
      <c r="HQ112" s="127">
        <f t="shared" si="380"/>
        <v>0</v>
      </c>
      <c r="HR112" s="127">
        <f t="shared" si="381"/>
        <v>0</v>
      </c>
      <c r="HS112" s="127">
        <f t="shared" si="382"/>
        <v>0</v>
      </c>
      <c r="HT112" s="127">
        <f t="shared" si="383"/>
        <v>0</v>
      </c>
      <c r="HU112" s="127">
        <f t="shared" si="384"/>
        <v>0</v>
      </c>
      <c r="HV112" s="127">
        <f t="shared" si="385"/>
        <v>0</v>
      </c>
      <c r="HW112" s="127">
        <f t="shared" si="386"/>
        <v>0</v>
      </c>
      <c r="HX112" s="127">
        <f t="shared" si="387"/>
        <v>0</v>
      </c>
      <c r="HY112" s="127">
        <f t="shared" si="388"/>
        <v>0</v>
      </c>
      <c r="HZ112" s="127">
        <f t="shared" si="389"/>
        <v>0</v>
      </c>
      <c r="IA112" s="127">
        <f t="shared" si="390"/>
        <v>0</v>
      </c>
      <c r="IB112" s="127">
        <f t="shared" si="391"/>
        <v>0</v>
      </c>
      <c r="IC112" s="127">
        <f t="shared" si="392"/>
        <v>0</v>
      </c>
      <c r="ID112" s="127">
        <f t="shared" si="393"/>
        <v>0</v>
      </c>
      <c r="IE112" s="127">
        <f t="shared" si="394"/>
        <v>0</v>
      </c>
      <c r="IF112" s="127">
        <f t="shared" si="395"/>
        <v>0</v>
      </c>
      <c r="IG112" s="127">
        <f t="shared" si="396"/>
        <v>0</v>
      </c>
      <c r="IH112" s="127">
        <f t="shared" si="397"/>
        <v>0</v>
      </c>
      <c r="II112" s="127">
        <f t="shared" si="398"/>
        <v>0</v>
      </c>
      <c r="IJ112" s="127">
        <f t="shared" si="399"/>
        <v>0</v>
      </c>
      <c r="IK112" s="127">
        <f t="shared" si="400"/>
        <v>0</v>
      </c>
      <c r="IL112" s="127">
        <f t="shared" si="401"/>
        <v>0</v>
      </c>
      <c r="IM112" s="127">
        <f t="shared" si="402"/>
        <v>0</v>
      </c>
      <c r="IN112" s="127">
        <f t="shared" si="403"/>
        <v>0</v>
      </c>
      <c r="IO112" s="127">
        <f t="shared" si="404"/>
        <v>0</v>
      </c>
      <c r="IP112" s="127">
        <f t="shared" si="405"/>
        <v>0</v>
      </c>
      <c r="IQ112" s="127">
        <f t="shared" si="406"/>
        <v>0</v>
      </c>
      <c r="IR112" s="127">
        <f t="shared" si="407"/>
        <v>0</v>
      </c>
      <c r="IS112" s="127">
        <f t="shared" si="408"/>
        <v>0</v>
      </c>
      <c r="IT112" s="127">
        <f t="shared" si="409"/>
        <v>0</v>
      </c>
      <c r="IU112" s="127">
        <f t="shared" si="410"/>
        <v>0</v>
      </c>
      <c r="IV112" s="1">
        <f>IFERROR(IF($BX112&gt;=1,SUMIFS(ARR!K$8:K$607,ARR!$I$8:$I$607,$BZ112),0),0)</f>
        <v>0</v>
      </c>
      <c r="IW112" s="1">
        <f>IFERROR(IF($BX112&gt;=1,SUMIFS(ARR!L$8:L$607,ARR!$I$8:$I$607,$BZ112),0),0)</f>
        <v>0</v>
      </c>
      <c r="IX112" s="1">
        <f>IFERROR(IF($BX112&gt;=1,SUMIFS(ARR!M$8:M$607,ARR!$I$8:$I$607,$BZ112),0),0)</f>
        <v>0</v>
      </c>
      <c r="IY112" s="1">
        <f>IFERROR(IF($BX112&gt;=1,SUMIFS(ARR!N$8:N$607,ARR!$I$8:$I$607,$BZ112),0),0)</f>
        <v>0</v>
      </c>
      <c r="IZ112" s="1">
        <f t="shared" si="411"/>
        <v>0</v>
      </c>
    </row>
    <row r="113" spans="1:260" ht="18" customHeight="1" x14ac:dyDescent="0.25">
      <c r="A113" s="1">
        <f>IFERROR(IF(BX113&gt;=1,VLOOKUP(EMP!Y111,EMP!$B$2:$E$3,4,0),0),0)</f>
        <v>0</v>
      </c>
      <c r="B113" s="1">
        <f>IFERROR(IF(BX113&gt;=1,VLOOKUP(EMP!Z111,EMP!$D$2:$E$3,2,0),0),0)</f>
        <v>0</v>
      </c>
      <c r="C113" s="1">
        <f>IFERROR(IF(BX113&gt;=1,VLOOKUP(EMP!AC111,EMP!$B$6:$C$17,2,0),0),0)</f>
        <v>0</v>
      </c>
      <c r="D113" s="1">
        <f>IFERROR(IF(BX113&gt;=1,VLOOKUP(EMP!AA111,EMP!$E$6:$M$29,9,0),0),0)</f>
        <v>0</v>
      </c>
      <c r="E113" s="1">
        <f>IFERROR(IF(BX113&gt;=1,(IF(EMP!AE111&gt;=1,VLOOKUP(EMP!AF111,EMP!$B$6:$C$17,2,0),0)),0),0)</f>
        <v>0</v>
      </c>
      <c r="F113" s="1">
        <f>IFERROR(IF(BX113&gt;=1,(IF(EMP!AG111=EMP!$F$3,(IF(EMP!AH111&gt;=1,EMP!AH111,0)),0)),0),0)</f>
        <v>0</v>
      </c>
      <c r="G113" s="1">
        <f>IFERROR(IF(BX113&gt;=1,(IF(EMP!AI111=EMP!$F$3,VLOOKUP(EMP!AJ111,EMP!$B$6:$C$17,2,0),0)),0),0)</f>
        <v>0</v>
      </c>
      <c r="H113" s="1">
        <f>IFERROR(IF(BX113&gt;=1,(IF(EMP!AK111=EMP!$F$3,EMP!#REF!,0)),0),0)</f>
        <v>0</v>
      </c>
      <c r="I113" s="1">
        <f>IFERROR(IF(BX113&gt;=1,(IF(EMP!AM111="YES",1,2)),0),0)</f>
        <v>0</v>
      </c>
      <c r="J113" s="1">
        <f>IFERROR(IF(BX113&gt;=1,(IF(I113=1,31,IF(I113=2,(IF(D113&gt;=5,VLOOKUP(EMP!AL111,EMP!$H$1:$K$5,4,0),IF(D113&gt;=1,31,0))),0))),0),0)</f>
        <v>0</v>
      </c>
      <c r="K113" s="1">
        <f>EMP!AB111</f>
        <v>0</v>
      </c>
      <c r="L113" s="1">
        <f>EMP!AD111</f>
        <v>0</v>
      </c>
      <c r="M113" s="1">
        <f>EMP!AE111</f>
        <v>0</v>
      </c>
      <c r="N113" s="1">
        <f t="shared" si="244"/>
        <v>0</v>
      </c>
      <c r="O113" s="1">
        <f t="shared" si="245"/>
        <v>0</v>
      </c>
      <c r="P113" s="1">
        <f t="shared" si="246"/>
        <v>0</v>
      </c>
      <c r="Q113" s="1">
        <f t="shared" si="247"/>
        <v>0</v>
      </c>
      <c r="R113" s="1">
        <f t="shared" si="248"/>
        <v>0</v>
      </c>
      <c r="S113" s="1">
        <f t="shared" si="249"/>
        <v>0</v>
      </c>
      <c r="T113" s="1">
        <f t="shared" si="250"/>
        <v>0</v>
      </c>
      <c r="U113" s="1">
        <f t="shared" si="251"/>
        <v>0</v>
      </c>
      <c r="V113" s="1">
        <f t="shared" si="252"/>
        <v>0</v>
      </c>
      <c r="W113" s="1">
        <f t="shared" si="253"/>
        <v>0</v>
      </c>
      <c r="X113" s="1">
        <f t="shared" si="254"/>
        <v>0</v>
      </c>
      <c r="Y113" s="1">
        <f t="shared" si="255"/>
        <v>0</v>
      </c>
      <c r="Z113" s="1">
        <f t="shared" si="256"/>
        <v>0</v>
      </c>
      <c r="AA113" s="1">
        <f t="shared" si="257"/>
        <v>0</v>
      </c>
      <c r="AB113" s="1">
        <f t="shared" si="258"/>
        <v>0</v>
      </c>
      <c r="AC113" s="1">
        <f t="shared" si="259"/>
        <v>0</v>
      </c>
      <c r="AD113" s="1">
        <f t="shared" si="260"/>
        <v>0</v>
      </c>
      <c r="AE113" s="1">
        <f t="shared" si="261"/>
        <v>0</v>
      </c>
      <c r="AF113" s="1">
        <f t="shared" si="262"/>
        <v>0</v>
      </c>
      <c r="AG113" s="1">
        <f t="shared" si="263"/>
        <v>0</v>
      </c>
      <c r="AH113" s="1">
        <f t="shared" si="264"/>
        <v>0</v>
      </c>
      <c r="AI113" s="1">
        <f t="shared" si="265"/>
        <v>0</v>
      </c>
      <c r="AJ113" s="1">
        <f t="shared" si="266"/>
        <v>0</v>
      </c>
      <c r="AK113" s="1">
        <f t="shared" si="267"/>
        <v>0</v>
      </c>
      <c r="AL113" s="1">
        <f t="shared" si="268"/>
        <v>0</v>
      </c>
      <c r="AM113" s="1">
        <f t="shared" si="269"/>
        <v>0</v>
      </c>
      <c r="AN113" s="1">
        <f t="shared" si="270"/>
        <v>0</v>
      </c>
      <c r="AO113" s="1">
        <f t="shared" si="271"/>
        <v>0</v>
      </c>
      <c r="AP113" s="1">
        <f t="shared" si="272"/>
        <v>0</v>
      </c>
      <c r="AQ113" s="1">
        <f t="shared" si="273"/>
        <v>0</v>
      </c>
      <c r="AR113" s="1">
        <f t="shared" si="274"/>
        <v>0</v>
      </c>
      <c r="AS113" s="1">
        <f t="shared" si="275"/>
        <v>0</v>
      </c>
      <c r="AT113" s="1">
        <f t="shared" si="276"/>
        <v>0</v>
      </c>
      <c r="AU113" s="1">
        <f t="shared" si="277"/>
        <v>0</v>
      </c>
      <c r="AV113" s="1">
        <f t="shared" si="278"/>
        <v>0</v>
      </c>
      <c r="AW113" s="1">
        <f t="shared" si="279"/>
        <v>0</v>
      </c>
      <c r="AX113" s="1">
        <f>LARGE($O$8:P113,1)</f>
        <v>0</v>
      </c>
      <c r="AY113" s="1">
        <f>LARGE($O$8:Q113,1)</f>
        <v>0</v>
      </c>
      <c r="AZ113" s="1">
        <f>LARGE($O$8:R113,1)</f>
        <v>0</v>
      </c>
      <c r="BA113" s="1">
        <f>LARGE($O$8:S113,1)</f>
        <v>0</v>
      </c>
      <c r="BB113" s="1">
        <f>LARGE($O$8:T113,1)</f>
        <v>0</v>
      </c>
      <c r="BC113" s="1">
        <f>LARGE($O$8:U113,1)</f>
        <v>0</v>
      </c>
      <c r="BD113" s="1">
        <f>LARGE($O$8:V113,1)</f>
        <v>0</v>
      </c>
      <c r="BE113" s="1">
        <f>LARGE($O$8:W113,1)</f>
        <v>0</v>
      </c>
      <c r="BF113" s="1">
        <f>LARGE($O$8:X113,1)</f>
        <v>0</v>
      </c>
      <c r="BG113" s="1">
        <f>LARGE($O$8:Y113,1)</f>
        <v>0</v>
      </c>
      <c r="BH113" s="1">
        <f>IFERROR(IF(BX113&gt;=1,(IF(EMP!AM111="YES",1,2)),0),0)</f>
        <v>0</v>
      </c>
      <c r="BI113" s="1">
        <f>IFERROR(IF(BX113&gt;=1,(IF(BH113=1,1,IF(BH113=2,VLOOKUP(EMP!AL111,EMP!$H$2:$K$4,4,0),0))),0),0)</f>
        <v>0</v>
      </c>
      <c r="BJ113" s="1">
        <f>IFERROR(IF(BX113&gt;=1,VLOOKUP(EMP!AL111,EMP!$H$1:$K$5,2,0),0),0)</f>
        <v>0</v>
      </c>
      <c r="BK113" s="1">
        <f>IFERROR(IF(BX113&gt;=1,VLOOKUP(EMP!AL111,EMP!$H$1:$K$5,3,0),0),0)</f>
        <v>0</v>
      </c>
      <c r="BX113" s="165">
        <f>EMP!O111</f>
        <v>0</v>
      </c>
      <c r="BY113" s="166">
        <f>EMP!P111</f>
        <v>0</v>
      </c>
      <c r="BZ113" s="165">
        <f>EMP!Q111</f>
        <v>0</v>
      </c>
      <c r="CA113" s="185">
        <f t="shared" si="280"/>
        <v>0</v>
      </c>
      <c r="CB113" s="185">
        <f t="shared" si="281"/>
        <v>0</v>
      </c>
      <c r="CC113" s="185">
        <f t="shared" si="282"/>
        <v>0</v>
      </c>
      <c r="CD113" s="185">
        <f t="shared" si="283"/>
        <v>0</v>
      </c>
      <c r="CE113" s="185">
        <f t="shared" si="284"/>
        <v>0</v>
      </c>
      <c r="CF113" s="185">
        <f t="shared" si="285"/>
        <v>0</v>
      </c>
      <c r="CG113" s="185">
        <f t="shared" si="286"/>
        <v>0</v>
      </c>
      <c r="CH113" s="185">
        <f t="shared" si="287"/>
        <v>0</v>
      </c>
      <c r="CI113" s="185">
        <f t="shared" si="288"/>
        <v>0</v>
      </c>
      <c r="CJ113" s="185">
        <f t="shared" si="289"/>
        <v>0</v>
      </c>
      <c r="CK113" s="185">
        <f t="shared" si="290"/>
        <v>0</v>
      </c>
      <c r="CL113" s="185">
        <f t="shared" si="291"/>
        <v>0</v>
      </c>
      <c r="CM113" s="193"/>
      <c r="CN113" s="193"/>
      <c r="CO113" s="193"/>
      <c r="CP113" s="193"/>
      <c r="CQ113" s="193"/>
      <c r="CR113" s="193"/>
      <c r="CS113" s="193"/>
      <c r="CT113" s="193"/>
      <c r="CU113" s="193"/>
      <c r="CV113" s="193"/>
      <c r="CW113" s="193"/>
      <c r="CX113" s="193"/>
      <c r="CY113" s="112">
        <f t="shared" si="292"/>
        <v>0</v>
      </c>
      <c r="CZ113" s="112">
        <f t="shared" si="293"/>
        <v>0</v>
      </c>
      <c r="DA113" s="112">
        <f t="shared" si="294"/>
        <v>0</v>
      </c>
      <c r="DB113" s="112">
        <f t="shared" si="295"/>
        <v>0</v>
      </c>
      <c r="DC113" s="112">
        <f t="shared" si="296"/>
        <v>0</v>
      </c>
      <c r="DD113" s="112">
        <f t="shared" si="297"/>
        <v>0</v>
      </c>
      <c r="DE113" s="112">
        <f t="shared" si="298"/>
        <v>0</v>
      </c>
      <c r="DF113" s="112">
        <f t="shared" si="299"/>
        <v>0</v>
      </c>
      <c r="DG113" s="112">
        <f t="shared" si="300"/>
        <v>0</v>
      </c>
      <c r="DH113" s="112">
        <f t="shared" si="301"/>
        <v>0</v>
      </c>
      <c r="DI113" s="112">
        <f t="shared" si="302"/>
        <v>0</v>
      </c>
      <c r="DJ113" s="112">
        <f t="shared" si="303"/>
        <v>0</v>
      </c>
      <c r="DK113" s="194"/>
      <c r="DL113" s="194"/>
      <c r="DM113" s="194"/>
      <c r="DN113" s="194"/>
      <c r="DO113" s="194"/>
      <c r="DP113" s="194"/>
      <c r="DQ113" s="194"/>
      <c r="DR113" s="194"/>
      <c r="DS113" s="194"/>
      <c r="DT113" s="194"/>
      <c r="DU113" s="194"/>
      <c r="DV113" s="194"/>
      <c r="DW113" s="112">
        <f t="shared" si="304"/>
        <v>0</v>
      </c>
      <c r="DX113" s="112">
        <f t="shared" si="305"/>
        <v>0</v>
      </c>
      <c r="DY113" s="112">
        <f t="shared" si="306"/>
        <v>0</v>
      </c>
      <c r="DZ113" s="112">
        <f t="shared" si="307"/>
        <v>0</v>
      </c>
      <c r="EA113" s="112">
        <f t="shared" si="308"/>
        <v>0</v>
      </c>
      <c r="EB113" s="112">
        <f t="shared" si="309"/>
        <v>0</v>
      </c>
      <c r="EC113" s="112">
        <f t="shared" si="310"/>
        <v>0</v>
      </c>
      <c r="ED113" s="112">
        <f t="shared" si="311"/>
        <v>0</v>
      </c>
      <c r="EE113" s="112">
        <f t="shared" si="312"/>
        <v>0</v>
      </c>
      <c r="EF113" s="112">
        <f t="shared" si="313"/>
        <v>0</v>
      </c>
      <c r="EG113" s="112">
        <f t="shared" si="314"/>
        <v>0</v>
      </c>
      <c r="EH113" s="112">
        <f t="shared" si="315"/>
        <v>0</v>
      </c>
      <c r="EI113" s="195"/>
      <c r="EJ113" s="195"/>
      <c r="EK113" s="195"/>
      <c r="EL113" s="195"/>
      <c r="EM113" s="195"/>
      <c r="EN113" s="195"/>
      <c r="EO113" s="195"/>
      <c r="EP113" s="195"/>
      <c r="EQ113" s="195"/>
      <c r="ER113" s="195"/>
      <c r="ES113" s="195"/>
      <c r="ET113" s="195"/>
      <c r="EU113" s="196"/>
      <c r="EV113" s="196">
        <f t="shared" si="316"/>
        <v>0</v>
      </c>
      <c r="EW113" s="196">
        <f t="shared" si="317"/>
        <v>0</v>
      </c>
      <c r="EX113" s="196">
        <f t="shared" si="318"/>
        <v>0</v>
      </c>
      <c r="EY113" s="196">
        <f t="shared" si="319"/>
        <v>0</v>
      </c>
      <c r="EZ113" s="196">
        <f t="shared" si="320"/>
        <v>0</v>
      </c>
      <c r="FA113" s="196">
        <f t="shared" si="321"/>
        <v>0</v>
      </c>
      <c r="FB113" s="196">
        <f t="shared" si="322"/>
        <v>0</v>
      </c>
      <c r="FC113" s="196">
        <f t="shared" si="323"/>
        <v>0</v>
      </c>
      <c r="FD113" s="196">
        <f t="shared" si="324"/>
        <v>0</v>
      </c>
      <c r="FE113" s="196">
        <f t="shared" si="325"/>
        <v>0</v>
      </c>
      <c r="FF113" s="196">
        <f t="shared" si="326"/>
        <v>0</v>
      </c>
      <c r="FG113" s="197"/>
      <c r="FH113" s="197">
        <f t="shared" si="327"/>
        <v>0</v>
      </c>
      <c r="FI113" s="197">
        <f t="shared" si="328"/>
        <v>0</v>
      </c>
      <c r="FJ113" s="197">
        <f t="shared" si="329"/>
        <v>0</v>
      </c>
      <c r="FK113" s="197">
        <f t="shared" si="330"/>
        <v>0</v>
      </c>
      <c r="FL113" s="197">
        <f t="shared" si="331"/>
        <v>0</v>
      </c>
      <c r="FM113" s="197">
        <f t="shared" si="332"/>
        <v>0</v>
      </c>
      <c r="FN113" s="197">
        <f t="shared" si="333"/>
        <v>0</v>
      </c>
      <c r="FO113" s="197">
        <f t="shared" si="334"/>
        <v>0</v>
      </c>
      <c r="FP113" s="197">
        <f t="shared" si="335"/>
        <v>0</v>
      </c>
      <c r="FQ113" s="197">
        <f t="shared" si="336"/>
        <v>0</v>
      </c>
      <c r="FR113" s="197">
        <f t="shared" si="337"/>
        <v>0</v>
      </c>
      <c r="FS113" s="195"/>
      <c r="FT113" s="195"/>
      <c r="FU113" s="198"/>
      <c r="FV113" s="198"/>
      <c r="FW113" s="199"/>
      <c r="FX113" s="199"/>
      <c r="FY113" s="196"/>
      <c r="FZ113" s="196"/>
      <c r="GA113" s="127">
        <f t="shared" si="338"/>
        <v>0</v>
      </c>
      <c r="GB113" s="127">
        <f t="shared" si="339"/>
        <v>0</v>
      </c>
      <c r="GC113" s="127">
        <f t="shared" si="340"/>
        <v>0</v>
      </c>
      <c r="GD113" s="127">
        <f t="shared" si="341"/>
        <v>0</v>
      </c>
      <c r="GE113" s="127">
        <f t="shared" si="342"/>
        <v>0</v>
      </c>
      <c r="GF113" s="127">
        <f t="shared" si="343"/>
        <v>0</v>
      </c>
      <c r="GG113" s="127">
        <f t="shared" si="344"/>
        <v>0</v>
      </c>
      <c r="GH113" s="127">
        <f t="shared" si="345"/>
        <v>0</v>
      </c>
      <c r="GI113" s="127">
        <f t="shared" si="346"/>
        <v>0</v>
      </c>
      <c r="GJ113" s="127">
        <f t="shared" si="347"/>
        <v>0</v>
      </c>
      <c r="GK113" s="127">
        <f t="shared" si="348"/>
        <v>0</v>
      </c>
      <c r="GL113" s="127">
        <f t="shared" si="349"/>
        <v>0</v>
      </c>
      <c r="GM113" s="127">
        <f t="shared" si="350"/>
        <v>0</v>
      </c>
      <c r="GN113" s="127">
        <f t="shared" si="351"/>
        <v>0</v>
      </c>
      <c r="GO113" s="127">
        <f t="shared" si="352"/>
        <v>0</v>
      </c>
      <c r="GP113" s="127">
        <f t="shared" si="353"/>
        <v>0</v>
      </c>
      <c r="GQ113" s="127">
        <f t="shared" si="354"/>
        <v>0</v>
      </c>
      <c r="GR113" s="127">
        <f t="shared" si="355"/>
        <v>0</v>
      </c>
      <c r="GS113" s="127">
        <f t="shared" si="356"/>
        <v>0</v>
      </c>
      <c r="GT113" s="127">
        <f t="shared" si="357"/>
        <v>0</v>
      </c>
      <c r="GU113" s="127">
        <f t="shared" si="358"/>
        <v>0</v>
      </c>
      <c r="GV113" s="127">
        <f t="shared" si="359"/>
        <v>0</v>
      </c>
      <c r="GW113" s="127">
        <f t="shared" si="360"/>
        <v>0</v>
      </c>
      <c r="GX113" s="127">
        <f t="shared" si="361"/>
        <v>0</v>
      </c>
      <c r="GY113" s="127">
        <f t="shared" si="362"/>
        <v>0</v>
      </c>
      <c r="GZ113" s="127">
        <f t="shared" si="363"/>
        <v>0</v>
      </c>
      <c r="HA113" s="127">
        <f t="shared" si="364"/>
        <v>0</v>
      </c>
      <c r="HB113" s="127">
        <f t="shared" si="365"/>
        <v>0</v>
      </c>
      <c r="HC113" s="127">
        <f t="shared" si="366"/>
        <v>0</v>
      </c>
      <c r="HD113" s="127">
        <f t="shared" si="367"/>
        <v>0</v>
      </c>
      <c r="HE113" s="127">
        <f t="shared" si="368"/>
        <v>0</v>
      </c>
      <c r="HF113" s="127">
        <f t="shared" si="369"/>
        <v>0</v>
      </c>
      <c r="HG113" s="127">
        <f t="shared" si="370"/>
        <v>0</v>
      </c>
      <c r="HH113" s="127">
        <f t="shared" si="371"/>
        <v>0</v>
      </c>
      <c r="HI113" s="127">
        <f t="shared" si="372"/>
        <v>0</v>
      </c>
      <c r="HJ113" s="127">
        <f t="shared" si="373"/>
        <v>0</v>
      </c>
      <c r="HK113" s="127">
        <f t="shared" si="374"/>
        <v>0</v>
      </c>
      <c r="HL113" s="127">
        <f t="shared" si="375"/>
        <v>0</v>
      </c>
      <c r="HM113" s="127">
        <f t="shared" si="376"/>
        <v>0</v>
      </c>
      <c r="HN113" s="127">
        <f t="shared" si="377"/>
        <v>0</v>
      </c>
      <c r="HO113" s="127">
        <f t="shared" si="378"/>
        <v>0</v>
      </c>
      <c r="HP113" s="127">
        <f t="shared" si="379"/>
        <v>0</v>
      </c>
      <c r="HQ113" s="127">
        <f t="shared" si="380"/>
        <v>0</v>
      </c>
      <c r="HR113" s="127">
        <f t="shared" si="381"/>
        <v>0</v>
      </c>
      <c r="HS113" s="127">
        <f t="shared" si="382"/>
        <v>0</v>
      </c>
      <c r="HT113" s="127">
        <f t="shared" si="383"/>
        <v>0</v>
      </c>
      <c r="HU113" s="127">
        <f t="shared" si="384"/>
        <v>0</v>
      </c>
      <c r="HV113" s="127">
        <f t="shared" si="385"/>
        <v>0</v>
      </c>
      <c r="HW113" s="127">
        <f t="shared" si="386"/>
        <v>0</v>
      </c>
      <c r="HX113" s="127">
        <f t="shared" si="387"/>
        <v>0</v>
      </c>
      <c r="HY113" s="127">
        <f t="shared" si="388"/>
        <v>0</v>
      </c>
      <c r="HZ113" s="127">
        <f t="shared" si="389"/>
        <v>0</v>
      </c>
      <c r="IA113" s="127">
        <f t="shared" si="390"/>
        <v>0</v>
      </c>
      <c r="IB113" s="127">
        <f t="shared" si="391"/>
        <v>0</v>
      </c>
      <c r="IC113" s="127">
        <f t="shared" si="392"/>
        <v>0</v>
      </c>
      <c r="ID113" s="127">
        <f t="shared" si="393"/>
        <v>0</v>
      </c>
      <c r="IE113" s="127">
        <f t="shared" si="394"/>
        <v>0</v>
      </c>
      <c r="IF113" s="127">
        <f t="shared" si="395"/>
        <v>0</v>
      </c>
      <c r="IG113" s="127">
        <f t="shared" si="396"/>
        <v>0</v>
      </c>
      <c r="IH113" s="127">
        <f t="shared" si="397"/>
        <v>0</v>
      </c>
      <c r="II113" s="127">
        <f t="shared" si="398"/>
        <v>0</v>
      </c>
      <c r="IJ113" s="127">
        <f t="shared" si="399"/>
        <v>0</v>
      </c>
      <c r="IK113" s="127">
        <f t="shared" si="400"/>
        <v>0</v>
      </c>
      <c r="IL113" s="127">
        <f t="shared" si="401"/>
        <v>0</v>
      </c>
      <c r="IM113" s="127">
        <f t="shared" si="402"/>
        <v>0</v>
      </c>
      <c r="IN113" s="127">
        <f t="shared" si="403"/>
        <v>0</v>
      </c>
      <c r="IO113" s="127">
        <f t="shared" si="404"/>
        <v>0</v>
      </c>
      <c r="IP113" s="127">
        <f t="shared" si="405"/>
        <v>0</v>
      </c>
      <c r="IQ113" s="127">
        <f t="shared" si="406"/>
        <v>0</v>
      </c>
      <c r="IR113" s="127">
        <f t="shared" si="407"/>
        <v>0</v>
      </c>
      <c r="IS113" s="127">
        <f t="shared" si="408"/>
        <v>0</v>
      </c>
      <c r="IT113" s="127">
        <f t="shared" si="409"/>
        <v>0</v>
      </c>
      <c r="IU113" s="127">
        <f t="shared" si="410"/>
        <v>0</v>
      </c>
      <c r="IV113" s="1">
        <f>IFERROR(IF($BX113&gt;=1,SUMIFS(ARR!K$8:K$607,ARR!$I$8:$I$607,$BZ113),0),0)</f>
        <v>0</v>
      </c>
      <c r="IW113" s="1">
        <f>IFERROR(IF($BX113&gt;=1,SUMIFS(ARR!L$8:L$607,ARR!$I$8:$I$607,$BZ113),0),0)</f>
        <v>0</v>
      </c>
      <c r="IX113" s="1">
        <f>IFERROR(IF($BX113&gt;=1,SUMIFS(ARR!M$8:M$607,ARR!$I$8:$I$607,$BZ113),0),0)</f>
        <v>0</v>
      </c>
      <c r="IY113" s="1">
        <f>IFERROR(IF($BX113&gt;=1,SUMIFS(ARR!N$8:N$607,ARR!$I$8:$I$607,$BZ113),0),0)</f>
        <v>0</v>
      </c>
      <c r="IZ113" s="1">
        <f t="shared" si="411"/>
        <v>0</v>
      </c>
    </row>
    <row r="114" spans="1:260" ht="18" customHeight="1" x14ac:dyDescent="0.25">
      <c r="A114" s="1">
        <f>IFERROR(IF(BX114&gt;=1,VLOOKUP(EMP!Y112,EMP!$B$2:$E$3,4,0),0),0)</f>
        <v>0</v>
      </c>
      <c r="B114" s="1">
        <f>IFERROR(IF(BX114&gt;=1,VLOOKUP(EMP!Z112,EMP!$D$2:$E$3,2,0),0),0)</f>
        <v>0</v>
      </c>
      <c r="C114" s="1">
        <f>IFERROR(IF(BX114&gt;=1,VLOOKUP(EMP!AC112,EMP!$B$6:$C$17,2,0),0),0)</f>
        <v>0</v>
      </c>
      <c r="D114" s="1">
        <f>IFERROR(IF(BX114&gt;=1,VLOOKUP(EMP!AA112,EMP!$E$6:$M$29,9,0),0),0)</f>
        <v>0</v>
      </c>
      <c r="E114" s="1">
        <f>IFERROR(IF(BX114&gt;=1,(IF(EMP!AE112&gt;=1,VLOOKUP(EMP!AF112,EMP!$B$6:$C$17,2,0),0)),0),0)</f>
        <v>0</v>
      </c>
      <c r="F114" s="1">
        <f>IFERROR(IF(BX114&gt;=1,(IF(EMP!AG112=EMP!$F$3,(IF(EMP!AH112&gt;=1,EMP!AH112,0)),0)),0),0)</f>
        <v>0</v>
      </c>
      <c r="G114" s="1">
        <f>IFERROR(IF(BX114&gt;=1,(IF(EMP!AI112=EMP!$F$3,VLOOKUP(EMP!AJ112,EMP!$B$6:$C$17,2,0),0)),0),0)</f>
        <v>0</v>
      </c>
      <c r="H114" s="1">
        <f>IFERROR(IF(BX114&gt;=1,(IF(EMP!AK112=EMP!$F$3,EMP!#REF!,0)),0),0)</f>
        <v>0</v>
      </c>
      <c r="I114" s="1">
        <f>IFERROR(IF(BX114&gt;=1,(IF(EMP!AM112="YES",1,2)),0),0)</f>
        <v>0</v>
      </c>
      <c r="J114" s="1">
        <f>IFERROR(IF(BX114&gt;=1,(IF(I114=1,31,IF(I114=2,(IF(D114&gt;=5,VLOOKUP(EMP!AL112,EMP!$H$1:$K$5,4,0),IF(D114&gt;=1,31,0))),0))),0),0)</f>
        <v>0</v>
      </c>
      <c r="K114" s="1">
        <f>EMP!AB112</f>
        <v>0</v>
      </c>
      <c r="L114" s="1">
        <f>EMP!AD112</f>
        <v>0</v>
      </c>
      <c r="M114" s="1">
        <f>EMP!AE112</f>
        <v>0</v>
      </c>
      <c r="N114" s="1">
        <f t="shared" si="244"/>
        <v>0</v>
      </c>
      <c r="O114" s="1">
        <f t="shared" si="245"/>
        <v>0</v>
      </c>
      <c r="P114" s="1">
        <f t="shared" si="246"/>
        <v>0</v>
      </c>
      <c r="Q114" s="1">
        <f t="shared" si="247"/>
        <v>0</v>
      </c>
      <c r="R114" s="1">
        <f t="shared" si="248"/>
        <v>0</v>
      </c>
      <c r="S114" s="1">
        <f t="shared" si="249"/>
        <v>0</v>
      </c>
      <c r="T114" s="1">
        <f t="shared" si="250"/>
        <v>0</v>
      </c>
      <c r="U114" s="1">
        <f t="shared" si="251"/>
        <v>0</v>
      </c>
      <c r="V114" s="1">
        <f t="shared" si="252"/>
        <v>0</v>
      </c>
      <c r="W114" s="1">
        <f t="shared" si="253"/>
        <v>0</v>
      </c>
      <c r="X114" s="1">
        <f t="shared" si="254"/>
        <v>0</v>
      </c>
      <c r="Y114" s="1">
        <f t="shared" si="255"/>
        <v>0</v>
      </c>
      <c r="Z114" s="1">
        <f t="shared" si="256"/>
        <v>0</v>
      </c>
      <c r="AA114" s="1">
        <f t="shared" si="257"/>
        <v>0</v>
      </c>
      <c r="AB114" s="1">
        <f t="shared" si="258"/>
        <v>0</v>
      </c>
      <c r="AC114" s="1">
        <f t="shared" si="259"/>
        <v>0</v>
      </c>
      <c r="AD114" s="1">
        <f t="shared" si="260"/>
        <v>0</v>
      </c>
      <c r="AE114" s="1">
        <f t="shared" si="261"/>
        <v>0</v>
      </c>
      <c r="AF114" s="1">
        <f t="shared" si="262"/>
        <v>0</v>
      </c>
      <c r="AG114" s="1">
        <f t="shared" si="263"/>
        <v>0</v>
      </c>
      <c r="AH114" s="1">
        <f t="shared" si="264"/>
        <v>0</v>
      </c>
      <c r="AI114" s="1">
        <f t="shared" si="265"/>
        <v>0</v>
      </c>
      <c r="AJ114" s="1">
        <f t="shared" si="266"/>
        <v>0</v>
      </c>
      <c r="AK114" s="1">
        <f t="shared" si="267"/>
        <v>0</v>
      </c>
      <c r="AL114" s="1">
        <f t="shared" si="268"/>
        <v>0</v>
      </c>
      <c r="AM114" s="1">
        <f t="shared" si="269"/>
        <v>0</v>
      </c>
      <c r="AN114" s="1">
        <f t="shared" si="270"/>
        <v>0</v>
      </c>
      <c r="AO114" s="1">
        <f t="shared" si="271"/>
        <v>0</v>
      </c>
      <c r="AP114" s="1">
        <f t="shared" si="272"/>
        <v>0</v>
      </c>
      <c r="AQ114" s="1">
        <f t="shared" si="273"/>
        <v>0</v>
      </c>
      <c r="AR114" s="1">
        <f t="shared" si="274"/>
        <v>0</v>
      </c>
      <c r="AS114" s="1">
        <f t="shared" si="275"/>
        <v>0</v>
      </c>
      <c r="AT114" s="1">
        <f t="shared" si="276"/>
        <v>0</v>
      </c>
      <c r="AU114" s="1">
        <f t="shared" si="277"/>
        <v>0</v>
      </c>
      <c r="AV114" s="1">
        <f t="shared" si="278"/>
        <v>0</v>
      </c>
      <c r="AW114" s="1">
        <f t="shared" si="279"/>
        <v>0</v>
      </c>
      <c r="AX114" s="1">
        <f>LARGE($O$8:P114,1)</f>
        <v>0</v>
      </c>
      <c r="AY114" s="1">
        <f>LARGE($O$8:Q114,1)</f>
        <v>0</v>
      </c>
      <c r="AZ114" s="1">
        <f>LARGE($O$8:R114,1)</f>
        <v>0</v>
      </c>
      <c r="BA114" s="1">
        <f>LARGE($O$8:S114,1)</f>
        <v>0</v>
      </c>
      <c r="BB114" s="1">
        <f>LARGE($O$8:T114,1)</f>
        <v>0</v>
      </c>
      <c r="BC114" s="1">
        <f>LARGE($O$8:U114,1)</f>
        <v>0</v>
      </c>
      <c r="BD114" s="1">
        <f>LARGE($O$8:V114,1)</f>
        <v>0</v>
      </c>
      <c r="BE114" s="1">
        <f>LARGE($O$8:W114,1)</f>
        <v>0</v>
      </c>
      <c r="BF114" s="1">
        <f>LARGE($O$8:X114,1)</f>
        <v>0</v>
      </c>
      <c r="BG114" s="1">
        <f>LARGE($O$8:Y114,1)</f>
        <v>0</v>
      </c>
      <c r="BH114" s="1">
        <f>IFERROR(IF(BX114&gt;=1,(IF(EMP!AM112="YES",1,2)),0),0)</f>
        <v>0</v>
      </c>
      <c r="BI114" s="1">
        <f>IFERROR(IF(BX114&gt;=1,(IF(BH114=1,1,IF(BH114=2,VLOOKUP(EMP!AL112,EMP!$H$2:$K$4,4,0),0))),0),0)</f>
        <v>0</v>
      </c>
      <c r="BJ114" s="1">
        <f>IFERROR(IF(BX114&gt;=1,VLOOKUP(EMP!AL112,EMP!$H$1:$K$5,2,0),0),0)</f>
        <v>0</v>
      </c>
      <c r="BK114" s="1">
        <f>IFERROR(IF(BX114&gt;=1,VLOOKUP(EMP!AL112,EMP!$H$1:$K$5,3,0),0),0)</f>
        <v>0</v>
      </c>
      <c r="BX114" s="165">
        <f>EMP!O112</f>
        <v>0</v>
      </c>
      <c r="BY114" s="166">
        <f>EMP!P112</f>
        <v>0</v>
      </c>
      <c r="BZ114" s="165">
        <f>EMP!Q112</f>
        <v>0</v>
      </c>
      <c r="CA114" s="185">
        <f t="shared" si="280"/>
        <v>0</v>
      </c>
      <c r="CB114" s="185">
        <f t="shared" si="281"/>
        <v>0</v>
      </c>
      <c r="CC114" s="185">
        <f t="shared" si="282"/>
        <v>0</v>
      </c>
      <c r="CD114" s="185">
        <f t="shared" si="283"/>
        <v>0</v>
      </c>
      <c r="CE114" s="185">
        <f t="shared" si="284"/>
        <v>0</v>
      </c>
      <c r="CF114" s="185">
        <f t="shared" si="285"/>
        <v>0</v>
      </c>
      <c r="CG114" s="185">
        <f t="shared" si="286"/>
        <v>0</v>
      </c>
      <c r="CH114" s="185">
        <f t="shared" si="287"/>
        <v>0</v>
      </c>
      <c r="CI114" s="185">
        <f t="shared" si="288"/>
        <v>0</v>
      </c>
      <c r="CJ114" s="185">
        <f t="shared" si="289"/>
        <v>0</v>
      </c>
      <c r="CK114" s="185">
        <f t="shared" si="290"/>
        <v>0</v>
      </c>
      <c r="CL114" s="185">
        <f t="shared" si="291"/>
        <v>0</v>
      </c>
      <c r="CM114" s="193"/>
      <c r="CN114" s="193"/>
      <c r="CO114" s="193"/>
      <c r="CP114" s="193"/>
      <c r="CQ114" s="193"/>
      <c r="CR114" s="193"/>
      <c r="CS114" s="193"/>
      <c r="CT114" s="193"/>
      <c r="CU114" s="193"/>
      <c r="CV114" s="193"/>
      <c r="CW114" s="193"/>
      <c r="CX114" s="193"/>
      <c r="CY114" s="112">
        <f t="shared" si="292"/>
        <v>0</v>
      </c>
      <c r="CZ114" s="112">
        <f t="shared" si="293"/>
        <v>0</v>
      </c>
      <c r="DA114" s="112">
        <f t="shared" si="294"/>
        <v>0</v>
      </c>
      <c r="DB114" s="112">
        <f t="shared" si="295"/>
        <v>0</v>
      </c>
      <c r="DC114" s="112">
        <f t="shared" si="296"/>
        <v>0</v>
      </c>
      <c r="DD114" s="112">
        <f t="shared" si="297"/>
        <v>0</v>
      </c>
      <c r="DE114" s="112">
        <f t="shared" si="298"/>
        <v>0</v>
      </c>
      <c r="DF114" s="112">
        <f t="shared" si="299"/>
        <v>0</v>
      </c>
      <c r="DG114" s="112">
        <f t="shared" si="300"/>
        <v>0</v>
      </c>
      <c r="DH114" s="112">
        <f t="shared" si="301"/>
        <v>0</v>
      </c>
      <c r="DI114" s="112">
        <f t="shared" si="302"/>
        <v>0</v>
      </c>
      <c r="DJ114" s="112">
        <f t="shared" si="303"/>
        <v>0</v>
      </c>
      <c r="DK114" s="194"/>
      <c r="DL114" s="194"/>
      <c r="DM114" s="194"/>
      <c r="DN114" s="194"/>
      <c r="DO114" s="194"/>
      <c r="DP114" s="194"/>
      <c r="DQ114" s="194"/>
      <c r="DR114" s="194"/>
      <c r="DS114" s="194"/>
      <c r="DT114" s="194"/>
      <c r="DU114" s="194"/>
      <c r="DV114" s="194"/>
      <c r="DW114" s="112">
        <f t="shared" si="304"/>
        <v>0</v>
      </c>
      <c r="DX114" s="112">
        <f t="shared" si="305"/>
        <v>0</v>
      </c>
      <c r="DY114" s="112">
        <f t="shared" si="306"/>
        <v>0</v>
      </c>
      <c r="DZ114" s="112">
        <f t="shared" si="307"/>
        <v>0</v>
      </c>
      <c r="EA114" s="112">
        <f t="shared" si="308"/>
        <v>0</v>
      </c>
      <c r="EB114" s="112">
        <f t="shared" si="309"/>
        <v>0</v>
      </c>
      <c r="EC114" s="112">
        <f t="shared" si="310"/>
        <v>0</v>
      </c>
      <c r="ED114" s="112">
        <f t="shared" si="311"/>
        <v>0</v>
      </c>
      <c r="EE114" s="112">
        <f t="shared" si="312"/>
        <v>0</v>
      </c>
      <c r="EF114" s="112">
        <f t="shared" si="313"/>
        <v>0</v>
      </c>
      <c r="EG114" s="112">
        <f t="shared" si="314"/>
        <v>0</v>
      </c>
      <c r="EH114" s="112">
        <f t="shared" si="315"/>
        <v>0</v>
      </c>
      <c r="EI114" s="195"/>
      <c r="EJ114" s="195"/>
      <c r="EK114" s="195"/>
      <c r="EL114" s="195"/>
      <c r="EM114" s="195"/>
      <c r="EN114" s="195"/>
      <c r="EO114" s="195"/>
      <c r="EP114" s="195"/>
      <c r="EQ114" s="195"/>
      <c r="ER114" s="195"/>
      <c r="ES114" s="195"/>
      <c r="ET114" s="195"/>
      <c r="EU114" s="196"/>
      <c r="EV114" s="196">
        <f t="shared" si="316"/>
        <v>0</v>
      </c>
      <c r="EW114" s="196">
        <f t="shared" si="317"/>
        <v>0</v>
      </c>
      <c r="EX114" s="196">
        <f t="shared" si="318"/>
        <v>0</v>
      </c>
      <c r="EY114" s="196">
        <f t="shared" si="319"/>
        <v>0</v>
      </c>
      <c r="EZ114" s="196">
        <f t="shared" si="320"/>
        <v>0</v>
      </c>
      <c r="FA114" s="196">
        <f t="shared" si="321"/>
        <v>0</v>
      </c>
      <c r="FB114" s="196">
        <f t="shared" si="322"/>
        <v>0</v>
      </c>
      <c r="FC114" s="196">
        <f t="shared" si="323"/>
        <v>0</v>
      </c>
      <c r="FD114" s="196">
        <f t="shared" si="324"/>
        <v>0</v>
      </c>
      <c r="FE114" s="196">
        <f t="shared" si="325"/>
        <v>0</v>
      </c>
      <c r="FF114" s="196">
        <f t="shared" si="326"/>
        <v>0</v>
      </c>
      <c r="FG114" s="197"/>
      <c r="FH114" s="197">
        <f t="shared" si="327"/>
        <v>0</v>
      </c>
      <c r="FI114" s="197">
        <f t="shared" si="328"/>
        <v>0</v>
      </c>
      <c r="FJ114" s="197">
        <f t="shared" si="329"/>
        <v>0</v>
      </c>
      <c r="FK114" s="197">
        <f t="shared" si="330"/>
        <v>0</v>
      </c>
      <c r="FL114" s="197">
        <f t="shared" si="331"/>
        <v>0</v>
      </c>
      <c r="FM114" s="197">
        <f t="shared" si="332"/>
        <v>0</v>
      </c>
      <c r="FN114" s="197">
        <f t="shared" si="333"/>
        <v>0</v>
      </c>
      <c r="FO114" s="197">
        <f t="shared" si="334"/>
        <v>0</v>
      </c>
      <c r="FP114" s="197">
        <f t="shared" si="335"/>
        <v>0</v>
      </c>
      <c r="FQ114" s="197">
        <f t="shared" si="336"/>
        <v>0</v>
      </c>
      <c r="FR114" s="197">
        <f t="shared" si="337"/>
        <v>0</v>
      </c>
      <c r="FS114" s="195"/>
      <c r="FT114" s="195"/>
      <c r="FU114" s="198"/>
      <c r="FV114" s="198"/>
      <c r="FW114" s="199"/>
      <c r="FX114" s="199"/>
      <c r="FY114" s="196"/>
      <c r="FZ114" s="196"/>
      <c r="GA114" s="127">
        <f t="shared" si="338"/>
        <v>0</v>
      </c>
      <c r="GB114" s="127">
        <f t="shared" si="339"/>
        <v>0</v>
      </c>
      <c r="GC114" s="127">
        <f t="shared" si="340"/>
        <v>0</v>
      </c>
      <c r="GD114" s="127">
        <f t="shared" si="341"/>
        <v>0</v>
      </c>
      <c r="GE114" s="127">
        <f t="shared" si="342"/>
        <v>0</v>
      </c>
      <c r="GF114" s="127">
        <f t="shared" si="343"/>
        <v>0</v>
      </c>
      <c r="GG114" s="127">
        <f t="shared" si="344"/>
        <v>0</v>
      </c>
      <c r="GH114" s="127">
        <f t="shared" si="345"/>
        <v>0</v>
      </c>
      <c r="GI114" s="127">
        <f t="shared" si="346"/>
        <v>0</v>
      </c>
      <c r="GJ114" s="127">
        <f t="shared" si="347"/>
        <v>0</v>
      </c>
      <c r="GK114" s="127">
        <f t="shared" si="348"/>
        <v>0</v>
      </c>
      <c r="GL114" s="127">
        <f t="shared" si="349"/>
        <v>0</v>
      </c>
      <c r="GM114" s="127">
        <f t="shared" si="350"/>
        <v>0</v>
      </c>
      <c r="GN114" s="127">
        <f t="shared" si="351"/>
        <v>0</v>
      </c>
      <c r="GO114" s="127">
        <f t="shared" si="352"/>
        <v>0</v>
      </c>
      <c r="GP114" s="127">
        <f t="shared" si="353"/>
        <v>0</v>
      </c>
      <c r="GQ114" s="127">
        <f t="shared" si="354"/>
        <v>0</v>
      </c>
      <c r="GR114" s="127">
        <f t="shared" si="355"/>
        <v>0</v>
      </c>
      <c r="GS114" s="127">
        <f t="shared" si="356"/>
        <v>0</v>
      </c>
      <c r="GT114" s="127">
        <f t="shared" si="357"/>
        <v>0</v>
      </c>
      <c r="GU114" s="127">
        <f t="shared" si="358"/>
        <v>0</v>
      </c>
      <c r="GV114" s="127">
        <f t="shared" si="359"/>
        <v>0</v>
      </c>
      <c r="GW114" s="127">
        <f t="shared" si="360"/>
        <v>0</v>
      </c>
      <c r="GX114" s="127">
        <f t="shared" si="361"/>
        <v>0</v>
      </c>
      <c r="GY114" s="127">
        <f t="shared" si="362"/>
        <v>0</v>
      </c>
      <c r="GZ114" s="127">
        <f t="shared" si="363"/>
        <v>0</v>
      </c>
      <c r="HA114" s="127">
        <f t="shared" si="364"/>
        <v>0</v>
      </c>
      <c r="HB114" s="127">
        <f t="shared" si="365"/>
        <v>0</v>
      </c>
      <c r="HC114" s="127">
        <f t="shared" si="366"/>
        <v>0</v>
      </c>
      <c r="HD114" s="127">
        <f t="shared" si="367"/>
        <v>0</v>
      </c>
      <c r="HE114" s="127">
        <f t="shared" si="368"/>
        <v>0</v>
      </c>
      <c r="HF114" s="127">
        <f t="shared" si="369"/>
        <v>0</v>
      </c>
      <c r="HG114" s="127">
        <f t="shared" si="370"/>
        <v>0</v>
      </c>
      <c r="HH114" s="127">
        <f t="shared" si="371"/>
        <v>0</v>
      </c>
      <c r="HI114" s="127">
        <f t="shared" si="372"/>
        <v>0</v>
      </c>
      <c r="HJ114" s="127">
        <f t="shared" si="373"/>
        <v>0</v>
      </c>
      <c r="HK114" s="127">
        <f t="shared" si="374"/>
        <v>0</v>
      </c>
      <c r="HL114" s="127">
        <f t="shared" si="375"/>
        <v>0</v>
      </c>
      <c r="HM114" s="127">
        <f t="shared" si="376"/>
        <v>0</v>
      </c>
      <c r="HN114" s="127">
        <f t="shared" si="377"/>
        <v>0</v>
      </c>
      <c r="HO114" s="127">
        <f t="shared" si="378"/>
        <v>0</v>
      </c>
      <c r="HP114" s="127">
        <f t="shared" si="379"/>
        <v>0</v>
      </c>
      <c r="HQ114" s="127">
        <f t="shared" si="380"/>
        <v>0</v>
      </c>
      <c r="HR114" s="127">
        <f t="shared" si="381"/>
        <v>0</v>
      </c>
      <c r="HS114" s="127">
        <f t="shared" si="382"/>
        <v>0</v>
      </c>
      <c r="HT114" s="127">
        <f t="shared" si="383"/>
        <v>0</v>
      </c>
      <c r="HU114" s="127">
        <f t="shared" si="384"/>
        <v>0</v>
      </c>
      <c r="HV114" s="127">
        <f t="shared" si="385"/>
        <v>0</v>
      </c>
      <c r="HW114" s="127">
        <f t="shared" si="386"/>
        <v>0</v>
      </c>
      <c r="HX114" s="127">
        <f t="shared" si="387"/>
        <v>0</v>
      </c>
      <c r="HY114" s="127">
        <f t="shared" si="388"/>
        <v>0</v>
      </c>
      <c r="HZ114" s="127">
        <f t="shared" si="389"/>
        <v>0</v>
      </c>
      <c r="IA114" s="127">
        <f t="shared" si="390"/>
        <v>0</v>
      </c>
      <c r="IB114" s="127">
        <f t="shared" si="391"/>
        <v>0</v>
      </c>
      <c r="IC114" s="127">
        <f t="shared" si="392"/>
        <v>0</v>
      </c>
      <c r="ID114" s="127">
        <f t="shared" si="393"/>
        <v>0</v>
      </c>
      <c r="IE114" s="127">
        <f t="shared" si="394"/>
        <v>0</v>
      </c>
      <c r="IF114" s="127">
        <f t="shared" si="395"/>
        <v>0</v>
      </c>
      <c r="IG114" s="127">
        <f t="shared" si="396"/>
        <v>0</v>
      </c>
      <c r="IH114" s="127">
        <f t="shared" si="397"/>
        <v>0</v>
      </c>
      <c r="II114" s="127">
        <f t="shared" si="398"/>
        <v>0</v>
      </c>
      <c r="IJ114" s="127">
        <f t="shared" si="399"/>
        <v>0</v>
      </c>
      <c r="IK114" s="127">
        <f t="shared" si="400"/>
        <v>0</v>
      </c>
      <c r="IL114" s="127">
        <f t="shared" si="401"/>
        <v>0</v>
      </c>
      <c r="IM114" s="127">
        <f t="shared" si="402"/>
        <v>0</v>
      </c>
      <c r="IN114" s="127">
        <f t="shared" si="403"/>
        <v>0</v>
      </c>
      <c r="IO114" s="127">
        <f t="shared" si="404"/>
        <v>0</v>
      </c>
      <c r="IP114" s="127">
        <f t="shared" si="405"/>
        <v>0</v>
      </c>
      <c r="IQ114" s="127">
        <f t="shared" si="406"/>
        <v>0</v>
      </c>
      <c r="IR114" s="127">
        <f t="shared" si="407"/>
        <v>0</v>
      </c>
      <c r="IS114" s="127">
        <f t="shared" si="408"/>
        <v>0</v>
      </c>
      <c r="IT114" s="127">
        <f t="shared" si="409"/>
        <v>0</v>
      </c>
      <c r="IU114" s="127">
        <f t="shared" si="410"/>
        <v>0</v>
      </c>
      <c r="IV114" s="1">
        <f>IFERROR(IF($BX114&gt;=1,SUMIFS(ARR!K$8:K$607,ARR!$I$8:$I$607,$BZ114),0),0)</f>
        <v>0</v>
      </c>
      <c r="IW114" s="1">
        <f>IFERROR(IF($BX114&gt;=1,SUMIFS(ARR!L$8:L$607,ARR!$I$8:$I$607,$BZ114),0),0)</f>
        <v>0</v>
      </c>
      <c r="IX114" s="1">
        <f>IFERROR(IF($BX114&gt;=1,SUMIFS(ARR!M$8:M$607,ARR!$I$8:$I$607,$BZ114),0),0)</f>
        <v>0</v>
      </c>
      <c r="IY114" s="1">
        <f>IFERROR(IF($BX114&gt;=1,SUMIFS(ARR!N$8:N$607,ARR!$I$8:$I$607,$BZ114),0),0)</f>
        <v>0</v>
      </c>
      <c r="IZ114" s="1">
        <f t="shared" si="411"/>
        <v>0</v>
      </c>
    </row>
    <row r="115" spans="1:260" ht="18" customHeight="1" x14ac:dyDescent="0.25">
      <c r="A115" s="1">
        <f>IFERROR(IF(BX115&gt;=1,VLOOKUP(EMP!Y113,EMP!$B$2:$E$3,4,0),0),0)</f>
        <v>0</v>
      </c>
      <c r="B115" s="1">
        <f>IFERROR(IF(BX115&gt;=1,VLOOKUP(EMP!Z113,EMP!$D$2:$E$3,2,0),0),0)</f>
        <v>0</v>
      </c>
      <c r="C115" s="1">
        <f>IFERROR(IF(BX115&gt;=1,VLOOKUP(EMP!AC113,EMP!$B$6:$C$17,2,0),0),0)</f>
        <v>0</v>
      </c>
      <c r="D115" s="1">
        <f>IFERROR(IF(BX115&gt;=1,VLOOKUP(EMP!AA113,EMP!$E$6:$M$29,9,0),0),0)</f>
        <v>0</v>
      </c>
      <c r="E115" s="1">
        <f>IFERROR(IF(BX115&gt;=1,(IF(EMP!AE113&gt;=1,VLOOKUP(EMP!AF113,EMP!$B$6:$C$17,2,0),0)),0),0)</f>
        <v>0</v>
      </c>
      <c r="F115" s="1">
        <f>IFERROR(IF(BX115&gt;=1,(IF(EMP!AG113=EMP!$F$3,(IF(EMP!AH113&gt;=1,EMP!AH113,0)),0)),0),0)</f>
        <v>0</v>
      </c>
      <c r="G115" s="1">
        <f>IFERROR(IF(BX115&gt;=1,(IF(EMP!AI113=EMP!$F$3,VLOOKUP(EMP!AJ113,EMP!$B$6:$C$17,2,0),0)),0),0)</f>
        <v>0</v>
      </c>
      <c r="H115" s="1">
        <f>IFERROR(IF(BX115&gt;=1,(IF(EMP!AK113=EMP!$F$3,EMP!#REF!,0)),0),0)</f>
        <v>0</v>
      </c>
      <c r="I115" s="1">
        <f>IFERROR(IF(BX115&gt;=1,(IF(EMP!AM113="YES",1,2)),0),0)</f>
        <v>0</v>
      </c>
      <c r="J115" s="1">
        <f>IFERROR(IF(BX115&gt;=1,(IF(I115=1,31,IF(I115=2,(IF(D115&gt;=5,VLOOKUP(EMP!AL113,EMP!$H$1:$K$5,4,0),IF(D115&gt;=1,31,0))),0))),0),0)</f>
        <v>0</v>
      </c>
      <c r="K115" s="1">
        <f>EMP!AB113</f>
        <v>0</v>
      </c>
      <c r="L115" s="1">
        <f>EMP!AD113</f>
        <v>0</v>
      </c>
      <c r="M115" s="1">
        <f>EMP!AE113</f>
        <v>0</v>
      </c>
      <c r="N115" s="1">
        <f t="shared" si="244"/>
        <v>0</v>
      </c>
      <c r="O115" s="1">
        <f t="shared" si="245"/>
        <v>0</v>
      </c>
      <c r="P115" s="1">
        <f t="shared" si="246"/>
        <v>0</v>
      </c>
      <c r="Q115" s="1">
        <f t="shared" si="247"/>
        <v>0</v>
      </c>
      <c r="R115" s="1">
        <f t="shared" si="248"/>
        <v>0</v>
      </c>
      <c r="S115" s="1">
        <f t="shared" si="249"/>
        <v>0</v>
      </c>
      <c r="T115" s="1">
        <f t="shared" si="250"/>
        <v>0</v>
      </c>
      <c r="U115" s="1">
        <f t="shared" si="251"/>
        <v>0</v>
      </c>
      <c r="V115" s="1">
        <f t="shared" si="252"/>
        <v>0</v>
      </c>
      <c r="W115" s="1">
        <f t="shared" si="253"/>
        <v>0</v>
      </c>
      <c r="X115" s="1">
        <f t="shared" si="254"/>
        <v>0</v>
      </c>
      <c r="Y115" s="1">
        <f t="shared" si="255"/>
        <v>0</v>
      </c>
      <c r="Z115" s="1">
        <f t="shared" si="256"/>
        <v>0</v>
      </c>
      <c r="AA115" s="1">
        <f t="shared" si="257"/>
        <v>0</v>
      </c>
      <c r="AB115" s="1">
        <f t="shared" si="258"/>
        <v>0</v>
      </c>
      <c r="AC115" s="1">
        <f t="shared" si="259"/>
        <v>0</v>
      </c>
      <c r="AD115" s="1">
        <f t="shared" si="260"/>
        <v>0</v>
      </c>
      <c r="AE115" s="1">
        <f t="shared" si="261"/>
        <v>0</v>
      </c>
      <c r="AF115" s="1">
        <f t="shared" si="262"/>
        <v>0</v>
      </c>
      <c r="AG115" s="1">
        <f t="shared" si="263"/>
        <v>0</v>
      </c>
      <c r="AH115" s="1">
        <f t="shared" si="264"/>
        <v>0</v>
      </c>
      <c r="AI115" s="1">
        <f t="shared" si="265"/>
        <v>0</v>
      </c>
      <c r="AJ115" s="1">
        <f t="shared" si="266"/>
        <v>0</v>
      </c>
      <c r="AK115" s="1">
        <f t="shared" si="267"/>
        <v>0</v>
      </c>
      <c r="AL115" s="1">
        <f t="shared" si="268"/>
        <v>0</v>
      </c>
      <c r="AM115" s="1">
        <f t="shared" si="269"/>
        <v>0</v>
      </c>
      <c r="AN115" s="1">
        <f t="shared" si="270"/>
        <v>0</v>
      </c>
      <c r="AO115" s="1">
        <f t="shared" si="271"/>
        <v>0</v>
      </c>
      <c r="AP115" s="1">
        <f t="shared" si="272"/>
        <v>0</v>
      </c>
      <c r="AQ115" s="1">
        <f t="shared" si="273"/>
        <v>0</v>
      </c>
      <c r="AR115" s="1">
        <f t="shared" si="274"/>
        <v>0</v>
      </c>
      <c r="AS115" s="1">
        <f t="shared" si="275"/>
        <v>0</v>
      </c>
      <c r="AT115" s="1">
        <f t="shared" si="276"/>
        <v>0</v>
      </c>
      <c r="AU115" s="1">
        <f t="shared" si="277"/>
        <v>0</v>
      </c>
      <c r="AV115" s="1">
        <f t="shared" si="278"/>
        <v>0</v>
      </c>
      <c r="AW115" s="1">
        <f t="shared" si="279"/>
        <v>0</v>
      </c>
      <c r="AX115" s="1">
        <f>LARGE($O$8:P115,1)</f>
        <v>0</v>
      </c>
      <c r="AY115" s="1">
        <f>LARGE($O$8:Q115,1)</f>
        <v>0</v>
      </c>
      <c r="AZ115" s="1">
        <f>LARGE($O$8:R115,1)</f>
        <v>0</v>
      </c>
      <c r="BA115" s="1">
        <f>LARGE($O$8:S115,1)</f>
        <v>0</v>
      </c>
      <c r="BB115" s="1">
        <f>LARGE($O$8:T115,1)</f>
        <v>0</v>
      </c>
      <c r="BC115" s="1">
        <f>LARGE($O$8:U115,1)</f>
        <v>0</v>
      </c>
      <c r="BD115" s="1">
        <f>LARGE($O$8:V115,1)</f>
        <v>0</v>
      </c>
      <c r="BE115" s="1">
        <f>LARGE($O$8:W115,1)</f>
        <v>0</v>
      </c>
      <c r="BF115" s="1">
        <f>LARGE($O$8:X115,1)</f>
        <v>0</v>
      </c>
      <c r="BG115" s="1">
        <f>LARGE($O$8:Y115,1)</f>
        <v>0</v>
      </c>
      <c r="BH115" s="1">
        <f>IFERROR(IF(BX115&gt;=1,(IF(EMP!AM113="YES",1,2)),0),0)</f>
        <v>0</v>
      </c>
      <c r="BI115" s="1">
        <f>IFERROR(IF(BX115&gt;=1,(IF(BH115=1,1,IF(BH115=2,VLOOKUP(EMP!AL113,EMP!$H$2:$K$4,4,0),0))),0),0)</f>
        <v>0</v>
      </c>
      <c r="BJ115" s="1">
        <f>IFERROR(IF(BX115&gt;=1,VLOOKUP(EMP!AL113,EMP!$H$1:$K$5,2,0),0),0)</f>
        <v>0</v>
      </c>
      <c r="BK115" s="1">
        <f>IFERROR(IF(BX115&gt;=1,VLOOKUP(EMP!AL113,EMP!$H$1:$K$5,3,0),0),0)</f>
        <v>0</v>
      </c>
      <c r="BX115" s="165">
        <f>EMP!O113</f>
        <v>0</v>
      </c>
      <c r="BY115" s="166">
        <f>EMP!P113</f>
        <v>0</v>
      </c>
      <c r="BZ115" s="165">
        <f>EMP!Q113</f>
        <v>0</v>
      </c>
      <c r="CA115" s="185">
        <f t="shared" si="280"/>
        <v>0</v>
      </c>
      <c r="CB115" s="185">
        <f t="shared" si="281"/>
        <v>0</v>
      </c>
      <c r="CC115" s="185">
        <f t="shared" si="282"/>
        <v>0</v>
      </c>
      <c r="CD115" s="185">
        <f t="shared" si="283"/>
        <v>0</v>
      </c>
      <c r="CE115" s="185">
        <f t="shared" si="284"/>
        <v>0</v>
      </c>
      <c r="CF115" s="185">
        <f t="shared" si="285"/>
        <v>0</v>
      </c>
      <c r="CG115" s="185">
        <f t="shared" si="286"/>
        <v>0</v>
      </c>
      <c r="CH115" s="185">
        <f t="shared" si="287"/>
        <v>0</v>
      </c>
      <c r="CI115" s="185">
        <f t="shared" si="288"/>
        <v>0</v>
      </c>
      <c r="CJ115" s="185">
        <f t="shared" si="289"/>
        <v>0</v>
      </c>
      <c r="CK115" s="185">
        <f t="shared" si="290"/>
        <v>0</v>
      </c>
      <c r="CL115" s="185">
        <f t="shared" si="291"/>
        <v>0</v>
      </c>
      <c r="CM115" s="193"/>
      <c r="CN115" s="193"/>
      <c r="CO115" s="193"/>
      <c r="CP115" s="193"/>
      <c r="CQ115" s="193"/>
      <c r="CR115" s="193"/>
      <c r="CS115" s="193"/>
      <c r="CT115" s="193"/>
      <c r="CU115" s="193"/>
      <c r="CV115" s="193"/>
      <c r="CW115" s="193"/>
      <c r="CX115" s="193"/>
      <c r="CY115" s="112">
        <f t="shared" si="292"/>
        <v>0</v>
      </c>
      <c r="CZ115" s="112">
        <f t="shared" si="293"/>
        <v>0</v>
      </c>
      <c r="DA115" s="112">
        <f t="shared" si="294"/>
        <v>0</v>
      </c>
      <c r="DB115" s="112">
        <f t="shared" si="295"/>
        <v>0</v>
      </c>
      <c r="DC115" s="112">
        <f t="shared" si="296"/>
        <v>0</v>
      </c>
      <c r="DD115" s="112">
        <f t="shared" si="297"/>
        <v>0</v>
      </c>
      <c r="DE115" s="112">
        <f t="shared" si="298"/>
        <v>0</v>
      </c>
      <c r="DF115" s="112">
        <f t="shared" si="299"/>
        <v>0</v>
      </c>
      <c r="DG115" s="112">
        <f t="shared" si="300"/>
        <v>0</v>
      </c>
      <c r="DH115" s="112">
        <f t="shared" si="301"/>
        <v>0</v>
      </c>
      <c r="DI115" s="112">
        <f t="shared" si="302"/>
        <v>0</v>
      </c>
      <c r="DJ115" s="112">
        <f t="shared" si="303"/>
        <v>0</v>
      </c>
      <c r="DK115" s="194"/>
      <c r="DL115" s="194"/>
      <c r="DM115" s="194"/>
      <c r="DN115" s="194"/>
      <c r="DO115" s="194"/>
      <c r="DP115" s="194"/>
      <c r="DQ115" s="194"/>
      <c r="DR115" s="194"/>
      <c r="DS115" s="194"/>
      <c r="DT115" s="194"/>
      <c r="DU115" s="194"/>
      <c r="DV115" s="194"/>
      <c r="DW115" s="112">
        <f t="shared" si="304"/>
        <v>0</v>
      </c>
      <c r="DX115" s="112">
        <f t="shared" si="305"/>
        <v>0</v>
      </c>
      <c r="DY115" s="112">
        <f t="shared" si="306"/>
        <v>0</v>
      </c>
      <c r="DZ115" s="112">
        <f t="shared" si="307"/>
        <v>0</v>
      </c>
      <c r="EA115" s="112">
        <f t="shared" si="308"/>
        <v>0</v>
      </c>
      <c r="EB115" s="112">
        <f t="shared" si="309"/>
        <v>0</v>
      </c>
      <c r="EC115" s="112">
        <f t="shared" si="310"/>
        <v>0</v>
      </c>
      <c r="ED115" s="112">
        <f t="shared" si="311"/>
        <v>0</v>
      </c>
      <c r="EE115" s="112">
        <f t="shared" si="312"/>
        <v>0</v>
      </c>
      <c r="EF115" s="112">
        <f t="shared" si="313"/>
        <v>0</v>
      </c>
      <c r="EG115" s="112">
        <f t="shared" si="314"/>
        <v>0</v>
      </c>
      <c r="EH115" s="112">
        <f t="shared" si="315"/>
        <v>0</v>
      </c>
      <c r="EI115" s="195"/>
      <c r="EJ115" s="195"/>
      <c r="EK115" s="195"/>
      <c r="EL115" s="195"/>
      <c r="EM115" s="195"/>
      <c r="EN115" s="195"/>
      <c r="EO115" s="195"/>
      <c r="EP115" s="195"/>
      <c r="EQ115" s="195"/>
      <c r="ER115" s="195"/>
      <c r="ES115" s="195"/>
      <c r="ET115" s="195"/>
      <c r="EU115" s="196"/>
      <c r="EV115" s="196">
        <f t="shared" si="316"/>
        <v>0</v>
      </c>
      <c r="EW115" s="196">
        <f t="shared" si="317"/>
        <v>0</v>
      </c>
      <c r="EX115" s="196">
        <f t="shared" si="318"/>
        <v>0</v>
      </c>
      <c r="EY115" s="196">
        <f t="shared" si="319"/>
        <v>0</v>
      </c>
      <c r="EZ115" s="196">
        <f t="shared" si="320"/>
        <v>0</v>
      </c>
      <c r="FA115" s="196">
        <f t="shared" si="321"/>
        <v>0</v>
      </c>
      <c r="FB115" s="196">
        <f t="shared" si="322"/>
        <v>0</v>
      </c>
      <c r="FC115" s="196">
        <f t="shared" si="323"/>
        <v>0</v>
      </c>
      <c r="FD115" s="196">
        <f t="shared" si="324"/>
        <v>0</v>
      </c>
      <c r="FE115" s="196">
        <f t="shared" si="325"/>
        <v>0</v>
      </c>
      <c r="FF115" s="196">
        <f t="shared" si="326"/>
        <v>0</v>
      </c>
      <c r="FG115" s="197"/>
      <c r="FH115" s="197">
        <f t="shared" si="327"/>
        <v>0</v>
      </c>
      <c r="FI115" s="197">
        <f t="shared" si="328"/>
        <v>0</v>
      </c>
      <c r="FJ115" s="197">
        <f t="shared" si="329"/>
        <v>0</v>
      </c>
      <c r="FK115" s="197">
        <f t="shared" si="330"/>
        <v>0</v>
      </c>
      <c r="FL115" s="197">
        <f t="shared" si="331"/>
        <v>0</v>
      </c>
      <c r="FM115" s="197">
        <f t="shared" si="332"/>
        <v>0</v>
      </c>
      <c r="FN115" s="197">
        <f t="shared" si="333"/>
        <v>0</v>
      </c>
      <c r="FO115" s="197">
        <f t="shared" si="334"/>
        <v>0</v>
      </c>
      <c r="FP115" s="197">
        <f t="shared" si="335"/>
        <v>0</v>
      </c>
      <c r="FQ115" s="197">
        <f t="shared" si="336"/>
        <v>0</v>
      </c>
      <c r="FR115" s="197">
        <f t="shared" si="337"/>
        <v>0</v>
      </c>
      <c r="FS115" s="195"/>
      <c r="FT115" s="195"/>
      <c r="FU115" s="198"/>
      <c r="FV115" s="198"/>
      <c r="FW115" s="199"/>
      <c r="FX115" s="199"/>
      <c r="FY115" s="196"/>
      <c r="FZ115" s="196"/>
      <c r="GA115" s="127">
        <f t="shared" si="338"/>
        <v>0</v>
      </c>
      <c r="GB115" s="127">
        <f t="shared" si="339"/>
        <v>0</v>
      </c>
      <c r="GC115" s="127">
        <f t="shared" si="340"/>
        <v>0</v>
      </c>
      <c r="GD115" s="127">
        <f t="shared" si="341"/>
        <v>0</v>
      </c>
      <c r="GE115" s="127">
        <f t="shared" si="342"/>
        <v>0</v>
      </c>
      <c r="GF115" s="127">
        <f t="shared" si="343"/>
        <v>0</v>
      </c>
      <c r="GG115" s="127">
        <f t="shared" si="344"/>
        <v>0</v>
      </c>
      <c r="GH115" s="127">
        <f t="shared" si="345"/>
        <v>0</v>
      </c>
      <c r="GI115" s="127">
        <f t="shared" si="346"/>
        <v>0</v>
      </c>
      <c r="GJ115" s="127">
        <f t="shared" si="347"/>
        <v>0</v>
      </c>
      <c r="GK115" s="127">
        <f t="shared" si="348"/>
        <v>0</v>
      </c>
      <c r="GL115" s="127">
        <f t="shared" si="349"/>
        <v>0</v>
      </c>
      <c r="GM115" s="127">
        <f t="shared" si="350"/>
        <v>0</v>
      </c>
      <c r="GN115" s="127">
        <f t="shared" si="351"/>
        <v>0</v>
      </c>
      <c r="GO115" s="127">
        <f t="shared" si="352"/>
        <v>0</v>
      </c>
      <c r="GP115" s="127">
        <f t="shared" si="353"/>
        <v>0</v>
      </c>
      <c r="GQ115" s="127">
        <f t="shared" si="354"/>
        <v>0</v>
      </c>
      <c r="GR115" s="127">
        <f t="shared" si="355"/>
        <v>0</v>
      </c>
      <c r="GS115" s="127">
        <f t="shared" si="356"/>
        <v>0</v>
      </c>
      <c r="GT115" s="127">
        <f t="shared" si="357"/>
        <v>0</v>
      </c>
      <c r="GU115" s="127">
        <f t="shared" si="358"/>
        <v>0</v>
      </c>
      <c r="GV115" s="127">
        <f t="shared" si="359"/>
        <v>0</v>
      </c>
      <c r="GW115" s="127">
        <f t="shared" si="360"/>
        <v>0</v>
      </c>
      <c r="GX115" s="127">
        <f t="shared" si="361"/>
        <v>0</v>
      </c>
      <c r="GY115" s="127">
        <f t="shared" si="362"/>
        <v>0</v>
      </c>
      <c r="GZ115" s="127">
        <f t="shared" si="363"/>
        <v>0</v>
      </c>
      <c r="HA115" s="127">
        <f t="shared" si="364"/>
        <v>0</v>
      </c>
      <c r="HB115" s="127">
        <f t="shared" si="365"/>
        <v>0</v>
      </c>
      <c r="HC115" s="127">
        <f t="shared" si="366"/>
        <v>0</v>
      </c>
      <c r="HD115" s="127">
        <f t="shared" si="367"/>
        <v>0</v>
      </c>
      <c r="HE115" s="127">
        <f t="shared" si="368"/>
        <v>0</v>
      </c>
      <c r="HF115" s="127">
        <f t="shared" si="369"/>
        <v>0</v>
      </c>
      <c r="HG115" s="127">
        <f t="shared" si="370"/>
        <v>0</v>
      </c>
      <c r="HH115" s="127">
        <f t="shared" si="371"/>
        <v>0</v>
      </c>
      <c r="HI115" s="127">
        <f t="shared" si="372"/>
        <v>0</v>
      </c>
      <c r="HJ115" s="127">
        <f t="shared" si="373"/>
        <v>0</v>
      </c>
      <c r="HK115" s="127">
        <f t="shared" si="374"/>
        <v>0</v>
      </c>
      <c r="HL115" s="127">
        <f t="shared" si="375"/>
        <v>0</v>
      </c>
      <c r="HM115" s="127">
        <f t="shared" si="376"/>
        <v>0</v>
      </c>
      <c r="HN115" s="127">
        <f t="shared" si="377"/>
        <v>0</v>
      </c>
      <c r="HO115" s="127">
        <f t="shared" si="378"/>
        <v>0</v>
      </c>
      <c r="HP115" s="127">
        <f t="shared" si="379"/>
        <v>0</v>
      </c>
      <c r="HQ115" s="127">
        <f t="shared" si="380"/>
        <v>0</v>
      </c>
      <c r="HR115" s="127">
        <f t="shared" si="381"/>
        <v>0</v>
      </c>
      <c r="HS115" s="127">
        <f t="shared" si="382"/>
        <v>0</v>
      </c>
      <c r="HT115" s="127">
        <f t="shared" si="383"/>
        <v>0</v>
      </c>
      <c r="HU115" s="127">
        <f t="shared" si="384"/>
        <v>0</v>
      </c>
      <c r="HV115" s="127">
        <f t="shared" si="385"/>
        <v>0</v>
      </c>
      <c r="HW115" s="127">
        <f t="shared" si="386"/>
        <v>0</v>
      </c>
      <c r="HX115" s="127">
        <f t="shared" si="387"/>
        <v>0</v>
      </c>
      <c r="HY115" s="127">
        <f t="shared" si="388"/>
        <v>0</v>
      </c>
      <c r="HZ115" s="127">
        <f t="shared" si="389"/>
        <v>0</v>
      </c>
      <c r="IA115" s="127">
        <f t="shared" si="390"/>
        <v>0</v>
      </c>
      <c r="IB115" s="127">
        <f t="shared" si="391"/>
        <v>0</v>
      </c>
      <c r="IC115" s="127">
        <f t="shared" si="392"/>
        <v>0</v>
      </c>
      <c r="ID115" s="127">
        <f t="shared" si="393"/>
        <v>0</v>
      </c>
      <c r="IE115" s="127">
        <f t="shared" si="394"/>
        <v>0</v>
      </c>
      <c r="IF115" s="127">
        <f t="shared" si="395"/>
        <v>0</v>
      </c>
      <c r="IG115" s="127">
        <f t="shared" si="396"/>
        <v>0</v>
      </c>
      <c r="IH115" s="127">
        <f t="shared" si="397"/>
        <v>0</v>
      </c>
      <c r="II115" s="127">
        <f t="shared" si="398"/>
        <v>0</v>
      </c>
      <c r="IJ115" s="127">
        <f t="shared" si="399"/>
        <v>0</v>
      </c>
      <c r="IK115" s="127">
        <f t="shared" si="400"/>
        <v>0</v>
      </c>
      <c r="IL115" s="127">
        <f t="shared" si="401"/>
        <v>0</v>
      </c>
      <c r="IM115" s="127">
        <f t="shared" si="402"/>
        <v>0</v>
      </c>
      <c r="IN115" s="127">
        <f t="shared" si="403"/>
        <v>0</v>
      </c>
      <c r="IO115" s="127">
        <f t="shared" si="404"/>
        <v>0</v>
      </c>
      <c r="IP115" s="127">
        <f t="shared" si="405"/>
        <v>0</v>
      </c>
      <c r="IQ115" s="127">
        <f t="shared" si="406"/>
        <v>0</v>
      </c>
      <c r="IR115" s="127">
        <f t="shared" si="407"/>
        <v>0</v>
      </c>
      <c r="IS115" s="127">
        <f t="shared" si="408"/>
        <v>0</v>
      </c>
      <c r="IT115" s="127">
        <f t="shared" si="409"/>
        <v>0</v>
      </c>
      <c r="IU115" s="127">
        <f t="shared" si="410"/>
        <v>0</v>
      </c>
      <c r="IV115" s="1">
        <f>IFERROR(IF($BX115&gt;=1,SUMIFS(ARR!K$8:K$607,ARR!$I$8:$I$607,$BZ115),0),0)</f>
        <v>0</v>
      </c>
      <c r="IW115" s="1">
        <f>IFERROR(IF($BX115&gt;=1,SUMIFS(ARR!L$8:L$607,ARR!$I$8:$I$607,$BZ115),0),0)</f>
        <v>0</v>
      </c>
      <c r="IX115" s="1">
        <f>IFERROR(IF($BX115&gt;=1,SUMIFS(ARR!M$8:M$607,ARR!$I$8:$I$607,$BZ115),0),0)</f>
        <v>0</v>
      </c>
      <c r="IY115" s="1">
        <f>IFERROR(IF($BX115&gt;=1,SUMIFS(ARR!N$8:N$607,ARR!$I$8:$I$607,$BZ115),0),0)</f>
        <v>0</v>
      </c>
      <c r="IZ115" s="1">
        <f t="shared" si="411"/>
        <v>0</v>
      </c>
    </row>
    <row r="116" spans="1:260" ht="18" customHeight="1" x14ac:dyDescent="0.25">
      <c r="A116" s="1">
        <f>IFERROR(IF(BX116&gt;=1,VLOOKUP(EMP!Y114,EMP!$B$2:$E$3,4,0),0),0)</f>
        <v>0</v>
      </c>
      <c r="B116" s="1">
        <f>IFERROR(IF(BX116&gt;=1,VLOOKUP(EMP!Z114,EMP!$D$2:$E$3,2,0),0),0)</f>
        <v>0</v>
      </c>
      <c r="C116" s="1">
        <f>IFERROR(IF(BX116&gt;=1,VLOOKUP(EMP!AC114,EMP!$B$6:$C$17,2,0),0),0)</f>
        <v>0</v>
      </c>
      <c r="D116" s="1">
        <f>IFERROR(IF(BX116&gt;=1,VLOOKUP(EMP!AA114,EMP!$E$6:$M$29,9,0),0),0)</f>
        <v>0</v>
      </c>
      <c r="E116" s="1">
        <f>IFERROR(IF(BX116&gt;=1,(IF(EMP!AE114&gt;=1,VLOOKUP(EMP!AF114,EMP!$B$6:$C$17,2,0),0)),0),0)</f>
        <v>0</v>
      </c>
      <c r="F116" s="1">
        <f>IFERROR(IF(BX116&gt;=1,(IF(EMP!AG114=EMP!$F$3,(IF(EMP!AH114&gt;=1,EMP!AH114,0)),0)),0),0)</f>
        <v>0</v>
      </c>
      <c r="G116" s="1">
        <f>IFERROR(IF(BX116&gt;=1,(IF(EMP!AI114=EMP!$F$3,VLOOKUP(EMP!AJ114,EMP!$B$6:$C$17,2,0),0)),0),0)</f>
        <v>0</v>
      </c>
      <c r="H116" s="1">
        <f>IFERROR(IF(BX116&gt;=1,(IF(EMP!AK114=EMP!$F$3,EMP!#REF!,0)),0),0)</f>
        <v>0</v>
      </c>
      <c r="I116" s="1">
        <f>IFERROR(IF(BX116&gt;=1,(IF(EMP!AM114="YES",1,2)),0),0)</f>
        <v>0</v>
      </c>
      <c r="J116" s="1">
        <f>IFERROR(IF(BX116&gt;=1,(IF(I116=1,31,IF(I116=2,(IF(D116&gt;=5,VLOOKUP(EMP!AL114,EMP!$H$1:$K$5,4,0),IF(D116&gt;=1,31,0))),0))),0),0)</f>
        <v>0</v>
      </c>
      <c r="K116" s="1">
        <f>EMP!AB114</f>
        <v>0</v>
      </c>
      <c r="L116" s="1">
        <f>EMP!AD114</f>
        <v>0</v>
      </c>
      <c r="M116" s="1">
        <f>EMP!AE114</f>
        <v>0</v>
      </c>
      <c r="N116" s="1">
        <f t="shared" si="244"/>
        <v>0</v>
      </c>
      <c r="O116" s="1">
        <f t="shared" si="245"/>
        <v>0</v>
      </c>
      <c r="P116" s="1">
        <f t="shared" si="246"/>
        <v>0</v>
      </c>
      <c r="Q116" s="1">
        <f t="shared" si="247"/>
        <v>0</v>
      </c>
      <c r="R116" s="1">
        <f t="shared" si="248"/>
        <v>0</v>
      </c>
      <c r="S116" s="1">
        <f t="shared" si="249"/>
        <v>0</v>
      </c>
      <c r="T116" s="1">
        <f t="shared" si="250"/>
        <v>0</v>
      </c>
      <c r="U116" s="1">
        <f t="shared" si="251"/>
        <v>0</v>
      </c>
      <c r="V116" s="1">
        <f t="shared" si="252"/>
        <v>0</v>
      </c>
      <c r="W116" s="1">
        <f t="shared" si="253"/>
        <v>0</v>
      </c>
      <c r="X116" s="1">
        <f t="shared" si="254"/>
        <v>0</v>
      </c>
      <c r="Y116" s="1">
        <f t="shared" si="255"/>
        <v>0</v>
      </c>
      <c r="Z116" s="1">
        <f t="shared" si="256"/>
        <v>0</v>
      </c>
      <c r="AA116" s="1">
        <f t="shared" si="257"/>
        <v>0</v>
      </c>
      <c r="AB116" s="1">
        <f t="shared" si="258"/>
        <v>0</v>
      </c>
      <c r="AC116" s="1">
        <f t="shared" si="259"/>
        <v>0</v>
      </c>
      <c r="AD116" s="1">
        <f t="shared" si="260"/>
        <v>0</v>
      </c>
      <c r="AE116" s="1">
        <f t="shared" si="261"/>
        <v>0</v>
      </c>
      <c r="AF116" s="1">
        <f t="shared" si="262"/>
        <v>0</v>
      </c>
      <c r="AG116" s="1">
        <f t="shared" si="263"/>
        <v>0</v>
      </c>
      <c r="AH116" s="1">
        <f t="shared" si="264"/>
        <v>0</v>
      </c>
      <c r="AI116" s="1">
        <f t="shared" si="265"/>
        <v>0</v>
      </c>
      <c r="AJ116" s="1">
        <f t="shared" si="266"/>
        <v>0</v>
      </c>
      <c r="AK116" s="1">
        <f t="shared" si="267"/>
        <v>0</v>
      </c>
      <c r="AL116" s="1">
        <f t="shared" si="268"/>
        <v>0</v>
      </c>
      <c r="AM116" s="1">
        <f t="shared" si="269"/>
        <v>0</v>
      </c>
      <c r="AN116" s="1">
        <f t="shared" si="270"/>
        <v>0</v>
      </c>
      <c r="AO116" s="1">
        <f t="shared" si="271"/>
        <v>0</v>
      </c>
      <c r="AP116" s="1">
        <f t="shared" si="272"/>
        <v>0</v>
      </c>
      <c r="AQ116" s="1">
        <f t="shared" si="273"/>
        <v>0</v>
      </c>
      <c r="AR116" s="1">
        <f t="shared" si="274"/>
        <v>0</v>
      </c>
      <c r="AS116" s="1">
        <f t="shared" si="275"/>
        <v>0</v>
      </c>
      <c r="AT116" s="1">
        <f t="shared" si="276"/>
        <v>0</v>
      </c>
      <c r="AU116" s="1">
        <f t="shared" si="277"/>
        <v>0</v>
      </c>
      <c r="AV116" s="1">
        <f t="shared" si="278"/>
        <v>0</v>
      </c>
      <c r="AW116" s="1">
        <f t="shared" si="279"/>
        <v>0</v>
      </c>
      <c r="AX116" s="1">
        <f>LARGE($O$8:P116,1)</f>
        <v>0</v>
      </c>
      <c r="AY116" s="1">
        <f>LARGE($O$8:Q116,1)</f>
        <v>0</v>
      </c>
      <c r="AZ116" s="1">
        <f>LARGE($O$8:R116,1)</f>
        <v>0</v>
      </c>
      <c r="BA116" s="1">
        <f>LARGE($O$8:S116,1)</f>
        <v>0</v>
      </c>
      <c r="BB116" s="1">
        <f>LARGE($O$8:T116,1)</f>
        <v>0</v>
      </c>
      <c r="BC116" s="1">
        <f>LARGE($O$8:U116,1)</f>
        <v>0</v>
      </c>
      <c r="BD116" s="1">
        <f>LARGE($O$8:V116,1)</f>
        <v>0</v>
      </c>
      <c r="BE116" s="1">
        <f>LARGE($O$8:W116,1)</f>
        <v>0</v>
      </c>
      <c r="BF116" s="1">
        <f>LARGE($O$8:X116,1)</f>
        <v>0</v>
      </c>
      <c r="BG116" s="1">
        <f>LARGE($O$8:Y116,1)</f>
        <v>0</v>
      </c>
      <c r="BH116" s="1">
        <f>IFERROR(IF(BX116&gt;=1,(IF(EMP!AM114="YES",1,2)),0),0)</f>
        <v>0</v>
      </c>
      <c r="BI116" s="1">
        <f>IFERROR(IF(BX116&gt;=1,(IF(BH116=1,1,IF(BH116=2,VLOOKUP(EMP!AL114,EMP!$H$2:$K$4,4,0),0))),0),0)</f>
        <v>0</v>
      </c>
      <c r="BJ116" s="1">
        <f>IFERROR(IF(BX116&gt;=1,VLOOKUP(EMP!AL114,EMP!$H$1:$K$5,2,0),0),0)</f>
        <v>0</v>
      </c>
      <c r="BK116" s="1">
        <f>IFERROR(IF(BX116&gt;=1,VLOOKUP(EMP!AL114,EMP!$H$1:$K$5,3,0),0),0)</f>
        <v>0</v>
      </c>
      <c r="BX116" s="165">
        <f>EMP!O114</f>
        <v>0</v>
      </c>
      <c r="BY116" s="166">
        <f>EMP!P114</f>
        <v>0</v>
      </c>
      <c r="BZ116" s="165">
        <f>EMP!Q114</f>
        <v>0</v>
      </c>
      <c r="CA116" s="185">
        <f t="shared" si="280"/>
        <v>0</v>
      </c>
      <c r="CB116" s="185">
        <f t="shared" si="281"/>
        <v>0</v>
      </c>
      <c r="CC116" s="185">
        <f t="shared" si="282"/>
        <v>0</v>
      </c>
      <c r="CD116" s="185">
        <f t="shared" si="283"/>
        <v>0</v>
      </c>
      <c r="CE116" s="185">
        <f t="shared" si="284"/>
        <v>0</v>
      </c>
      <c r="CF116" s="185">
        <f t="shared" si="285"/>
        <v>0</v>
      </c>
      <c r="CG116" s="185">
        <f t="shared" si="286"/>
        <v>0</v>
      </c>
      <c r="CH116" s="185">
        <f t="shared" si="287"/>
        <v>0</v>
      </c>
      <c r="CI116" s="185">
        <f t="shared" si="288"/>
        <v>0</v>
      </c>
      <c r="CJ116" s="185">
        <f t="shared" si="289"/>
        <v>0</v>
      </c>
      <c r="CK116" s="185">
        <f t="shared" si="290"/>
        <v>0</v>
      </c>
      <c r="CL116" s="185">
        <f t="shared" si="291"/>
        <v>0</v>
      </c>
      <c r="CM116" s="193"/>
      <c r="CN116" s="193"/>
      <c r="CO116" s="193"/>
      <c r="CP116" s="193"/>
      <c r="CQ116" s="193"/>
      <c r="CR116" s="193"/>
      <c r="CS116" s="193"/>
      <c r="CT116" s="193"/>
      <c r="CU116" s="193"/>
      <c r="CV116" s="193"/>
      <c r="CW116" s="193"/>
      <c r="CX116" s="193"/>
      <c r="CY116" s="112">
        <f t="shared" si="292"/>
        <v>0</v>
      </c>
      <c r="CZ116" s="112">
        <f t="shared" si="293"/>
        <v>0</v>
      </c>
      <c r="DA116" s="112">
        <f t="shared" si="294"/>
        <v>0</v>
      </c>
      <c r="DB116" s="112">
        <f t="shared" si="295"/>
        <v>0</v>
      </c>
      <c r="DC116" s="112">
        <f t="shared" si="296"/>
        <v>0</v>
      </c>
      <c r="DD116" s="112">
        <f t="shared" si="297"/>
        <v>0</v>
      </c>
      <c r="DE116" s="112">
        <f t="shared" si="298"/>
        <v>0</v>
      </c>
      <c r="DF116" s="112">
        <f t="shared" si="299"/>
        <v>0</v>
      </c>
      <c r="DG116" s="112">
        <f t="shared" si="300"/>
        <v>0</v>
      </c>
      <c r="DH116" s="112">
        <f t="shared" si="301"/>
        <v>0</v>
      </c>
      <c r="DI116" s="112">
        <f t="shared" si="302"/>
        <v>0</v>
      </c>
      <c r="DJ116" s="112">
        <f t="shared" si="303"/>
        <v>0</v>
      </c>
      <c r="DK116" s="194"/>
      <c r="DL116" s="194"/>
      <c r="DM116" s="194"/>
      <c r="DN116" s="194"/>
      <c r="DO116" s="194"/>
      <c r="DP116" s="194"/>
      <c r="DQ116" s="194"/>
      <c r="DR116" s="194"/>
      <c r="DS116" s="194"/>
      <c r="DT116" s="194"/>
      <c r="DU116" s="194"/>
      <c r="DV116" s="194"/>
      <c r="DW116" s="112">
        <f t="shared" si="304"/>
        <v>0</v>
      </c>
      <c r="DX116" s="112">
        <f t="shared" si="305"/>
        <v>0</v>
      </c>
      <c r="DY116" s="112">
        <f t="shared" si="306"/>
        <v>0</v>
      </c>
      <c r="DZ116" s="112">
        <f t="shared" si="307"/>
        <v>0</v>
      </c>
      <c r="EA116" s="112">
        <f t="shared" si="308"/>
        <v>0</v>
      </c>
      <c r="EB116" s="112">
        <f t="shared" si="309"/>
        <v>0</v>
      </c>
      <c r="EC116" s="112">
        <f t="shared" si="310"/>
        <v>0</v>
      </c>
      <c r="ED116" s="112">
        <f t="shared" si="311"/>
        <v>0</v>
      </c>
      <c r="EE116" s="112">
        <f t="shared" si="312"/>
        <v>0</v>
      </c>
      <c r="EF116" s="112">
        <f t="shared" si="313"/>
        <v>0</v>
      </c>
      <c r="EG116" s="112">
        <f t="shared" si="314"/>
        <v>0</v>
      </c>
      <c r="EH116" s="112">
        <f t="shared" si="315"/>
        <v>0</v>
      </c>
      <c r="EI116" s="195"/>
      <c r="EJ116" s="195"/>
      <c r="EK116" s="195"/>
      <c r="EL116" s="195"/>
      <c r="EM116" s="195"/>
      <c r="EN116" s="195"/>
      <c r="EO116" s="195"/>
      <c r="EP116" s="195"/>
      <c r="EQ116" s="195"/>
      <c r="ER116" s="195"/>
      <c r="ES116" s="195"/>
      <c r="ET116" s="195"/>
      <c r="EU116" s="196"/>
      <c r="EV116" s="196">
        <f t="shared" si="316"/>
        <v>0</v>
      </c>
      <c r="EW116" s="196">
        <f t="shared" si="317"/>
        <v>0</v>
      </c>
      <c r="EX116" s="196">
        <f t="shared" si="318"/>
        <v>0</v>
      </c>
      <c r="EY116" s="196">
        <f t="shared" si="319"/>
        <v>0</v>
      </c>
      <c r="EZ116" s="196">
        <f t="shared" si="320"/>
        <v>0</v>
      </c>
      <c r="FA116" s="196">
        <f t="shared" si="321"/>
        <v>0</v>
      </c>
      <c r="FB116" s="196">
        <f t="shared" si="322"/>
        <v>0</v>
      </c>
      <c r="FC116" s="196">
        <f t="shared" si="323"/>
        <v>0</v>
      </c>
      <c r="FD116" s="196">
        <f t="shared" si="324"/>
        <v>0</v>
      </c>
      <c r="FE116" s="196">
        <f t="shared" si="325"/>
        <v>0</v>
      </c>
      <c r="FF116" s="196">
        <f t="shared" si="326"/>
        <v>0</v>
      </c>
      <c r="FG116" s="197"/>
      <c r="FH116" s="197">
        <f t="shared" si="327"/>
        <v>0</v>
      </c>
      <c r="FI116" s="197">
        <f t="shared" si="328"/>
        <v>0</v>
      </c>
      <c r="FJ116" s="197">
        <f t="shared" si="329"/>
        <v>0</v>
      </c>
      <c r="FK116" s="197">
        <f t="shared" si="330"/>
        <v>0</v>
      </c>
      <c r="FL116" s="197">
        <f t="shared" si="331"/>
        <v>0</v>
      </c>
      <c r="FM116" s="197">
        <f t="shared" si="332"/>
        <v>0</v>
      </c>
      <c r="FN116" s="197">
        <f t="shared" si="333"/>
        <v>0</v>
      </c>
      <c r="FO116" s="197">
        <f t="shared" si="334"/>
        <v>0</v>
      </c>
      <c r="FP116" s="197">
        <f t="shared" si="335"/>
        <v>0</v>
      </c>
      <c r="FQ116" s="197">
        <f t="shared" si="336"/>
        <v>0</v>
      </c>
      <c r="FR116" s="197">
        <f t="shared" si="337"/>
        <v>0</v>
      </c>
      <c r="FS116" s="195"/>
      <c r="FT116" s="195"/>
      <c r="FU116" s="198"/>
      <c r="FV116" s="198"/>
      <c r="FW116" s="199"/>
      <c r="FX116" s="199"/>
      <c r="FY116" s="196"/>
      <c r="FZ116" s="196"/>
      <c r="GA116" s="127">
        <f t="shared" si="338"/>
        <v>0</v>
      </c>
      <c r="GB116" s="127">
        <f t="shared" si="339"/>
        <v>0</v>
      </c>
      <c r="GC116" s="127">
        <f t="shared" si="340"/>
        <v>0</v>
      </c>
      <c r="GD116" s="127">
        <f t="shared" si="341"/>
        <v>0</v>
      </c>
      <c r="GE116" s="127">
        <f t="shared" si="342"/>
        <v>0</v>
      </c>
      <c r="GF116" s="127">
        <f t="shared" si="343"/>
        <v>0</v>
      </c>
      <c r="GG116" s="127">
        <f t="shared" si="344"/>
        <v>0</v>
      </c>
      <c r="GH116" s="127">
        <f t="shared" si="345"/>
        <v>0</v>
      </c>
      <c r="GI116" s="127">
        <f t="shared" si="346"/>
        <v>0</v>
      </c>
      <c r="GJ116" s="127">
        <f t="shared" si="347"/>
        <v>0</v>
      </c>
      <c r="GK116" s="127">
        <f t="shared" si="348"/>
        <v>0</v>
      </c>
      <c r="GL116" s="127">
        <f t="shared" si="349"/>
        <v>0</v>
      </c>
      <c r="GM116" s="127">
        <f t="shared" si="350"/>
        <v>0</v>
      </c>
      <c r="GN116" s="127">
        <f t="shared" si="351"/>
        <v>0</v>
      </c>
      <c r="GO116" s="127">
        <f t="shared" si="352"/>
        <v>0</v>
      </c>
      <c r="GP116" s="127">
        <f t="shared" si="353"/>
        <v>0</v>
      </c>
      <c r="GQ116" s="127">
        <f t="shared" si="354"/>
        <v>0</v>
      </c>
      <c r="GR116" s="127">
        <f t="shared" si="355"/>
        <v>0</v>
      </c>
      <c r="GS116" s="127">
        <f t="shared" si="356"/>
        <v>0</v>
      </c>
      <c r="GT116" s="127">
        <f t="shared" si="357"/>
        <v>0</v>
      </c>
      <c r="GU116" s="127">
        <f t="shared" si="358"/>
        <v>0</v>
      </c>
      <c r="GV116" s="127">
        <f t="shared" si="359"/>
        <v>0</v>
      </c>
      <c r="GW116" s="127">
        <f t="shared" si="360"/>
        <v>0</v>
      </c>
      <c r="GX116" s="127">
        <f t="shared" si="361"/>
        <v>0</v>
      </c>
      <c r="GY116" s="127">
        <f t="shared" si="362"/>
        <v>0</v>
      </c>
      <c r="GZ116" s="127">
        <f t="shared" si="363"/>
        <v>0</v>
      </c>
      <c r="HA116" s="127">
        <f t="shared" si="364"/>
        <v>0</v>
      </c>
      <c r="HB116" s="127">
        <f t="shared" si="365"/>
        <v>0</v>
      </c>
      <c r="HC116" s="127">
        <f t="shared" si="366"/>
        <v>0</v>
      </c>
      <c r="HD116" s="127">
        <f t="shared" si="367"/>
        <v>0</v>
      </c>
      <c r="HE116" s="127">
        <f t="shared" si="368"/>
        <v>0</v>
      </c>
      <c r="HF116" s="127">
        <f t="shared" si="369"/>
        <v>0</v>
      </c>
      <c r="HG116" s="127">
        <f t="shared" si="370"/>
        <v>0</v>
      </c>
      <c r="HH116" s="127">
        <f t="shared" si="371"/>
        <v>0</v>
      </c>
      <c r="HI116" s="127">
        <f t="shared" si="372"/>
        <v>0</v>
      </c>
      <c r="HJ116" s="127">
        <f t="shared" si="373"/>
        <v>0</v>
      </c>
      <c r="HK116" s="127">
        <f t="shared" si="374"/>
        <v>0</v>
      </c>
      <c r="HL116" s="127">
        <f t="shared" si="375"/>
        <v>0</v>
      </c>
      <c r="HM116" s="127">
        <f t="shared" si="376"/>
        <v>0</v>
      </c>
      <c r="HN116" s="127">
        <f t="shared" si="377"/>
        <v>0</v>
      </c>
      <c r="HO116" s="127">
        <f t="shared" si="378"/>
        <v>0</v>
      </c>
      <c r="HP116" s="127">
        <f t="shared" si="379"/>
        <v>0</v>
      </c>
      <c r="HQ116" s="127">
        <f t="shared" si="380"/>
        <v>0</v>
      </c>
      <c r="HR116" s="127">
        <f t="shared" si="381"/>
        <v>0</v>
      </c>
      <c r="HS116" s="127">
        <f t="shared" si="382"/>
        <v>0</v>
      </c>
      <c r="HT116" s="127">
        <f t="shared" si="383"/>
        <v>0</v>
      </c>
      <c r="HU116" s="127">
        <f t="shared" si="384"/>
        <v>0</v>
      </c>
      <c r="HV116" s="127">
        <f t="shared" si="385"/>
        <v>0</v>
      </c>
      <c r="HW116" s="127">
        <f t="shared" si="386"/>
        <v>0</v>
      </c>
      <c r="HX116" s="127">
        <f t="shared" si="387"/>
        <v>0</v>
      </c>
      <c r="HY116" s="127">
        <f t="shared" si="388"/>
        <v>0</v>
      </c>
      <c r="HZ116" s="127">
        <f t="shared" si="389"/>
        <v>0</v>
      </c>
      <c r="IA116" s="127">
        <f t="shared" si="390"/>
        <v>0</v>
      </c>
      <c r="IB116" s="127">
        <f t="shared" si="391"/>
        <v>0</v>
      </c>
      <c r="IC116" s="127">
        <f t="shared" si="392"/>
        <v>0</v>
      </c>
      <c r="ID116" s="127">
        <f t="shared" si="393"/>
        <v>0</v>
      </c>
      <c r="IE116" s="127">
        <f t="shared" si="394"/>
        <v>0</v>
      </c>
      <c r="IF116" s="127">
        <f t="shared" si="395"/>
        <v>0</v>
      </c>
      <c r="IG116" s="127">
        <f t="shared" si="396"/>
        <v>0</v>
      </c>
      <c r="IH116" s="127">
        <f t="shared" si="397"/>
        <v>0</v>
      </c>
      <c r="II116" s="127">
        <f t="shared" si="398"/>
        <v>0</v>
      </c>
      <c r="IJ116" s="127">
        <f t="shared" si="399"/>
        <v>0</v>
      </c>
      <c r="IK116" s="127">
        <f t="shared" si="400"/>
        <v>0</v>
      </c>
      <c r="IL116" s="127">
        <f t="shared" si="401"/>
        <v>0</v>
      </c>
      <c r="IM116" s="127">
        <f t="shared" si="402"/>
        <v>0</v>
      </c>
      <c r="IN116" s="127">
        <f t="shared" si="403"/>
        <v>0</v>
      </c>
      <c r="IO116" s="127">
        <f t="shared" si="404"/>
        <v>0</v>
      </c>
      <c r="IP116" s="127">
        <f t="shared" si="405"/>
        <v>0</v>
      </c>
      <c r="IQ116" s="127">
        <f t="shared" si="406"/>
        <v>0</v>
      </c>
      <c r="IR116" s="127">
        <f t="shared" si="407"/>
        <v>0</v>
      </c>
      <c r="IS116" s="127">
        <f t="shared" si="408"/>
        <v>0</v>
      </c>
      <c r="IT116" s="127">
        <f t="shared" si="409"/>
        <v>0</v>
      </c>
      <c r="IU116" s="127">
        <f t="shared" si="410"/>
        <v>0</v>
      </c>
      <c r="IV116" s="1">
        <f>IFERROR(IF($BX116&gt;=1,SUMIFS(ARR!K$8:K$607,ARR!$I$8:$I$607,$BZ116),0),0)</f>
        <v>0</v>
      </c>
      <c r="IW116" s="1">
        <f>IFERROR(IF($BX116&gt;=1,SUMIFS(ARR!L$8:L$607,ARR!$I$8:$I$607,$BZ116),0),0)</f>
        <v>0</v>
      </c>
      <c r="IX116" s="1">
        <f>IFERROR(IF($BX116&gt;=1,SUMIFS(ARR!M$8:M$607,ARR!$I$8:$I$607,$BZ116),0),0)</f>
        <v>0</v>
      </c>
      <c r="IY116" s="1">
        <f>IFERROR(IF($BX116&gt;=1,SUMIFS(ARR!N$8:N$607,ARR!$I$8:$I$607,$BZ116),0),0)</f>
        <v>0</v>
      </c>
      <c r="IZ116" s="1">
        <f t="shared" si="411"/>
        <v>0</v>
      </c>
    </row>
    <row r="117" spans="1:260" ht="18" customHeight="1" x14ac:dyDescent="0.25">
      <c r="A117" s="1">
        <f>IFERROR(IF(BX117&gt;=1,VLOOKUP(EMP!Y115,EMP!$B$2:$E$3,4,0),0),0)</f>
        <v>0</v>
      </c>
      <c r="B117" s="1">
        <f>IFERROR(IF(BX117&gt;=1,VLOOKUP(EMP!Z115,EMP!$D$2:$E$3,2,0),0),0)</f>
        <v>0</v>
      </c>
      <c r="C117" s="1">
        <f>IFERROR(IF(BX117&gt;=1,VLOOKUP(EMP!AC115,EMP!$B$6:$C$17,2,0),0),0)</f>
        <v>0</v>
      </c>
      <c r="D117" s="1">
        <f>IFERROR(IF(BX117&gt;=1,VLOOKUP(EMP!AA115,EMP!$E$6:$M$29,9,0),0),0)</f>
        <v>0</v>
      </c>
      <c r="E117" s="1">
        <f>IFERROR(IF(BX117&gt;=1,(IF(EMP!AE115&gt;=1,VLOOKUP(EMP!AF115,EMP!$B$6:$C$17,2,0),0)),0),0)</f>
        <v>0</v>
      </c>
      <c r="F117" s="1">
        <f>IFERROR(IF(BX117&gt;=1,(IF(EMP!AG115=EMP!$F$3,(IF(EMP!AH115&gt;=1,EMP!AH115,0)),0)),0),0)</f>
        <v>0</v>
      </c>
      <c r="G117" s="1">
        <f>IFERROR(IF(BX117&gt;=1,(IF(EMP!AI115=EMP!$F$3,VLOOKUP(EMP!AJ115,EMP!$B$6:$C$17,2,0),0)),0),0)</f>
        <v>0</v>
      </c>
      <c r="H117" s="1">
        <f>IFERROR(IF(BX117&gt;=1,(IF(EMP!AK115=EMP!$F$3,EMP!#REF!,0)),0),0)</f>
        <v>0</v>
      </c>
      <c r="I117" s="1">
        <f>IFERROR(IF(BX117&gt;=1,(IF(EMP!AM115="YES",1,2)),0),0)</f>
        <v>0</v>
      </c>
      <c r="J117" s="1">
        <f>IFERROR(IF(BX117&gt;=1,(IF(I117=1,31,IF(I117=2,(IF(D117&gt;=5,VLOOKUP(EMP!AL115,EMP!$H$1:$K$5,4,0),IF(D117&gt;=1,31,0))),0))),0),0)</f>
        <v>0</v>
      </c>
      <c r="K117" s="1">
        <f>EMP!AB115</f>
        <v>0</v>
      </c>
      <c r="L117" s="1">
        <f>EMP!AD115</f>
        <v>0</v>
      </c>
      <c r="M117" s="1">
        <f>EMP!AE115</f>
        <v>0</v>
      </c>
      <c r="N117" s="1">
        <f t="shared" si="244"/>
        <v>0</v>
      </c>
      <c r="O117" s="1">
        <f t="shared" si="245"/>
        <v>0</v>
      </c>
      <c r="P117" s="1">
        <f t="shared" si="246"/>
        <v>0</v>
      </c>
      <c r="Q117" s="1">
        <f t="shared" si="247"/>
        <v>0</v>
      </c>
      <c r="R117" s="1">
        <f t="shared" si="248"/>
        <v>0</v>
      </c>
      <c r="S117" s="1">
        <f t="shared" si="249"/>
        <v>0</v>
      </c>
      <c r="T117" s="1">
        <f t="shared" si="250"/>
        <v>0</v>
      </c>
      <c r="U117" s="1">
        <f t="shared" si="251"/>
        <v>0</v>
      </c>
      <c r="V117" s="1">
        <f t="shared" si="252"/>
        <v>0</v>
      </c>
      <c r="W117" s="1">
        <f t="shared" si="253"/>
        <v>0</v>
      </c>
      <c r="X117" s="1">
        <f t="shared" si="254"/>
        <v>0</v>
      </c>
      <c r="Y117" s="1">
        <f t="shared" si="255"/>
        <v>0</v>
      </c>
      <c r="Z117" s="1">
        <f t="shared" si="256"/>
        <v>0</v>
      </c>
      <c r="AA117" s="1">
        <f t="shared" si="257"/>
        <v>0</v>
      </c>
      <c r="AB117" s="1">
        <f t="shared" si="258"/>
        <v>0</v>
      </c>
      <c r="AC117" s="1">
        <f t="shared" si="259"/>
        <v>0</v>
      </c>
      <c r="AD117" s="1">
        <f t="shared" si="260"/>
        <v>0</v>
      </c>
      <c r="AE117" s="1">
        <f t="shared" si="261"/>
        <v>0</v>
      </c>
      <c r="AF117" s="1">
        <f t="shared" si="262"/>
        <v>0</v>
      </c>
      <c r="AG117" s="1">
        <f t="shared" si="263"/>
        <v>0</v>
      </c>
      <c r="AH117" s="1">
        <f t="shared" si="264"/>
        <v>0</v>
      </c>
      <c r="AI117" s="1">
        <f t="shared" si="265"/>
        <v>0</v>
      </c>
      <c r="AJ117" s="1">
        <f t="shared" si="266"/>
        <v>0</v>
      </c>
      <c r="AK117" s="1">
        <f t="shared" si="267"/>
        <v>0</v>
      </c>
      <c r="AL117" s="1">
        <f t="shared" si="268"/>
        <v>0</v>
      </c>
      <c r="AM117" s="1">
        <f t="shared" si="269"/>
        <v>0</v>
      </c>
      <c r="AN117" s="1">
        <f t="shared" si="270"/>
        <v>0</v>
      </c>
      <c r="AO117" s="1">
        <f t="shared" si="271"/>
        <v>0</v>
      </c>
      <c r="AP117" s="1">
        <f t="shared" si="272"/>
        <v>0</v>
      </c>
      <c r="AQ117" s="1">
        <f t="shared" si="273"/>
        <v>0</v>
      </c>
      <c r="AR117" s="1">
        <f t="shared" si="274"/>
        <v>0</v>
      </c>
      <c r="AS117" s="1">
        <f t="shared" si="275"/>
        <v>0</v>
      </c>
      <c r="AT117" s="1">
        <f t="shared" si="276"/>
        <v>0</v>
      </c>
      <c r="AU117" s="1">
        <f t="shared" si="277"/>
        <v>0</v>
      </c>
      <c r="AV117" s="1">
        <f t="shared" si="278"/>
        <v>0</v>
      </c>
      <c r="AW117" s="1">
        <f t="shared" si="279"/>
        <v>0</v>
      </c>
      <c r="AX117" s="1">
        <f>LARGE($O$8:P117,1)</f>
        <v>0</v>
      </c>
      <c r="AY117" s="1">
        <f>LARGE($O$8:Q117,1)</f>
        <v>0</v>
      </c>
      <c r="AZ117" s="1">
        <f>LARGE($O$8:R117,1)</f>
        <v>0</v>
      </c>
      <c r="BA117" s="1">
        <f>LARGE($O$8:S117,1)</f>
        <v>0</v>
      </c>
      <c r="BB117" s="1">
        <f>LARGE($O$8:T117,1)</f>
        <v>0</v>
      </c>
      <c r="BC117" s="1">
        <f>LARGE($O$8:U117,1)</f>
        <v>0</v>
      </c>
      <c r="BD117" s="1">
        <f>LARGE($O$8:V117,1)</f>
        <v>0</v>
      </c>
      <c r="BE117" s="1">
        <f>LARGE($O$8:W117,1)</f>
        <v>0</v>
      </c>
      <c r="BF117" s="1">
        <f>LARGE($O$8:X117,1)</f>
        <v>0</v>
      </c>
      <c r="BG117" s="1">
        <f>LARGE($O$8:Y117,1)</f>
        <v>0</v>
      </c>
      <c r="BH117" s="1">
        <f>IFERROR(IF(BX117&gt;=1,(IF(EMP!AM115="YES",1,2)),0),0)</f>
        <v>0</v>
      </c>
      <c r="BI117" s="1">
        <f>IFERROR(IF(BX117&gt;=1,(IF(BH117=1,1,IF(BH117=2,VLOOKUP(EMP!AL115,EMP!$H$2:$K$4,4,0),0))),0),0)</f>
        <v>0</v>
      </c>
      <c r="BJ117" s="1">
        <f>IFERROR(IF(BX117&gt;=1,VLOOKUP(EMP!AL115,EMP!$H$1:$K$5,2,0),0),0)</f>
        <v>0</v>
      </c>
      <c r="BK117" s="1">
        <f>IFERROR(IF(BX117&gt;=1,VLOOKUP(EMP!AL115,EMP!$H$1:$K$5,3,0),0),0)</f>
        <v>0</v>
      </c>
      <c r="BX117" s="165">
        <f>EMP!O115</f>
        <v>0</v>
      </c>
      <c r="BY117" s="166">
        <f>EMP!P115</f>
        <v>0</v>
      </c>
      <c r="BZ117" s="165">
        <f>EMP!Q115</f>
        <v>0</v>
      </c>
      <c r="CA117" s="185">
        <f t="shared" si="280"/>
        <v>0</v>
      </c>
      <c r="CB117" s="185">
        <f t="shared" si="281"/>
        <v>0</v>
      </c>
      <c r="CC117" s="185">
        <f t="shared" si="282"/>
        <v>0</v>
      </c>
      <c r="CD117" s="185">
        <f t="shared" si="283"/>
        <v>0</v>
      </c>
      <c r="CE117" s="185">
        <f t="shared" si="284"/>
        <v>0</v>
      </c>
      <c r="CF117" s="185">
        <f t="shared" si="285"/>
        <v>0</v>
      </c>
      <c r="CG117" s="185">
        <f t="shared" si="286"/>
        <v>0</v>
      </c>
      <c r="CH117" s="185">
        <f t="shared" si="287"/>
        <v>0</v>
      </c>
      <c r="CI117" s="185">
        <f t="shared" si="288"/>
        <v>0</v>
      </c>
      <c r="CJ117" s="185">
        <f t="shared" si="289"/>
        <v>0</v>
      </c>
      <c r="CK117" s="185">
        <f t="shared" si="290"/>
        <v>0</v>
      </c>
      <c r="CL117" s="185">
        <f t="shared" si="291"/>
        <v>0</v>
      </c>
      <c r="CM117" s="193"/>
      <c r="CN117" s="193"/>
      <c r="CO117" s="193"/>
      <c r="CP117" s="193"/>
      <c r="CQ117" s="193"/>
      <c r="CR117" s="193"/>
      <c r="CS117" s="193"/>
      <c r="CT117" s="193"/>
      <c r="CU117" s="193"/>
      <c r="CV117" s="193"/>
      <c r="CW117" s="193"/>
      <c r="CX117" s="193"/>
      <c r="CY117" s="112">
        <f t="shared" si="292"/>
        <v>0</v>
      </c>
      <c r="CZ117" s="112">
        <f t="shared" si="293"/>
        <v>0</v>
      </c>
      <c r="DA117" s="112">
        <f t="shared" si="294"/>
        <v>0</v>
      </c>
      <c r="DB117" s="112">
        <f t="shared" si="295"/>
        <v>0</v>
      </c>
      <c r="DC117" s="112">
        <f t="shared" si="296"/>
        <v>0</v>
      </c>
      <c r="DD117" s="112">
        <f t="shared" si="297"/>
        <v>0</v>
      </c>
      <c r="DE117" s="112">
        <f t="shared" si="298"/>
        <v>0</v>
      </c>
      <c r="DF117" s="112">
        <f t="shared" si="299"/>
        <v>0</v>
      </c>
      <c r="DG117" s="112">
        <f t="shared" si="300"/>
        <v>0</v>
      </c>
      <c r="DH117" s="112">
        <f t="shared" si="301"/>
        <v>0</v>
      </c>
      <c r="DI117" s="112">
        <f t="shared" si="302"/>
        <v>0</v>
      </c>
      <c r="DJ117" s="112">
        <f t="shared" si="303"/>
        <v>0</v>
      </c>
      <c r="DK117" s="194"/>
      <c r="DL117" s="194"/>
      <c r="DM117" s="194"/>
      <c r="DN117" s="194"/>
      <c r="DO117" s="194"/>
      <c r="DP117" s="194"/>
      <c r="DQ117" s="194"/>
      <c r="DR117" s="194"/>
      <c r="DS117" s="194"/>
      <c r="DT117" s="194"/>
      <c r="DU117" s="194"/>
      <c r="DV117" s="194"/>
      <c r="DW117" s="112">
        <f t="shared" si="304"/>
        <v>0</v>
      </c>
      <c r="DX117" s="112">
        <f t="shared" si="305"/>
        <v>0</v>
      </c>
      <c r="DY117" s="112">
        <f t="shared" si="306"/>
        <v>0</v>
      </c>
      <c r="DZ117" s="112">
        <f t="shared" si="307"/>
        <v>0</v>
      </c>
      <c r="EA117" s="112">
        <f t="shared" si="308"/>
        <v>0</v>
      </c>
      <c r="EB117" s="112">
        <f t="shared" si="309"/>
        <v>0</v>
      </c>
      <c r="EC117" s="112">
        <f t="shared" si="310"/>
        <v>0</v>
      </c>
      <c r="ED117" s="112">
        <f t="shared" si="311"/>
        <v>0</v>
      </c>
      <c r="EE117" s="112">
        <f t="shared" si="312"/>
        <v>0</v>
      </c>
      <c r="EF117" s="112">
        <f t="shared" si="313"/>
        <v>0</v>
      </c>
      <c r="EG117" s="112">
        <f t="shared" si="314"/>
        <v>0</v>
      </c>
      <c r="EH117" s="112">
        <f t="shared" si="315"/>
        <v>0</v>
      </c>
      <c r="EI117" s="195"/>
      <c r="EJ117" s="195"/>
      <c r="EK117" s="195"/>
      <c r="EL117" s="195"/>
      <c r="EM117" s="195"/>
      <c r="EN117" s="195"/>
      <c r="EO117" s="195"/>
      <c r="EP117" s="195"/>
      <c r="EQ117" s="195"/>
      <c r="ER117" s="195"/>
      <c r="ES117" s="195"/>
      <c r="ET117" s="195"/>
      <c r="EU117" s="196"/>
      <c r="EV117" s="196">
        <f t="shared" si="316"/>
        <v>0</v>
      </c>
      <c r="EW117" s="196">
        <f t="shared" si="317"/>
        <v>0</v>
      </c>
      <c r="EX117" s="196">
        <f t="shared" si="318"/>
        <v>0</v>
      </c>
      <c r="EY117" s="196">
        <f t="shared" si="319"/>
        <v>0</v>
      </c>
      <c r="EZ117" s="196">
        <f t="shared" si="320"/>
        <v>0</v>
      </c>
      <c r="FA117" s="196">
        <f t="shared" si="321"/>
        <v>0</v>
      </c>
      <c r="FB117" s="196">
        <f t="shared" si="322"/>
        <v>0</v>
      </c>
      <c r="FC117" s="196">
        <f t="shared" si="323"/>
        <v>0</v>
      </c>
      <c r="FD117" s="196">
        <f t="shared" si="324"/>
        <v>0</v>
      </c>
      <c r="FE117" s="196">
        <f t="shared" si="325"/>
        <v>0</v>
      </c>
      <c r="FF117" s="196">
        <f t="shared" si="326"/>
        <v>0</v>
      </c>
      <c r="FG117" s="197"/>
      <c r="FH117" s="197">
        <f t="shared" si="327"/>
        <v>0</v>
      </c>
      <c r="FI117" s="197">
        <f t="shared" si="328"/>
        <v>0</v>
      </c>
      <c r="FJ117" s="197">
        <f t="shared" si="329"/>
        <v>0</v>
      </c>
      <c r="FK117" s="197">
        <f t="shared" si="330"/>
        <v>0</v>
      </c>
      <c r="FL117" s="197">
        <f t="shared" si="331"/>
        <v>0</v>
      </c>
      <c r="FM117" s="197">
        <f t="shared" si="332"/>
        <v>0</v>
      </c>
      <c r="FN117" s="197">
        <f t="shared" si="333"/>
        <v>0</v>
      </c>
      <c r="FO117" s="197">
        <f t="shared" si="334"/>
        <v>0</v>
      </c>
      <c r="FP117" s="197">
        <f t="shared" si="335"/>
        <v>0</v>
      </c>
      <c r="FQ117" s="197">
        <f t="shared" si="336"/>
        <v>0</v>
      </c>
      <c r="FR117" s="197">
        <f t="shared" si="337"/>
        <v>0</v>
      </c>
      <c r="FS117" s="195"/>
      <c r="FT117" s="195"/>
      <c r="FU117" s="198"/>
      <c r="FV117" s="198"/>
      <c r="FW117" s="199"/>
      <c r="FX117" s="199"/>
      <c r="FY117" s="196"/>
      <c r="FZ117" s="196"/>
      <c r="GA117" s="127">
        <f t="shared" si="338"/>
        <v>0</v>
      </c>
      <c r="GB117" s="127">
        <f t="shared" si="339"/>
        <v>0</v>
      </c>
      <c r="GC117" s="127">
        <f t="shared" si="340"/>
        <v>0</v>
      </c>
      <c r="GD117" s="127">
        <f t="shared" si="341"/>
        <v>0</v>
      </c>
      <c r="GE117" s="127">
        <f t="shared" si="342"/>
        <v>0</v>
      </c>
      <c r="GF117" s="127">
        <f t="shared" si="343"/>
        <v>0</v>
      </c>
      <c r="GG117" s="127">
        <f t="shared" si="344"/>
        <v>0</v>
      </c>
      <c r="GH117" s="127">
        <f t="shared" si="345"/>
        <v>0</v>
      </c>
      <c r="GI117" s="127">
        <f t="shared" si="346"/>
        <v>0</v>
      </c>
      <c r="GJ117" s="127">
        <f t="shared" si="347"/>
        <v>0</v>
      </c>
      <c r="GK117" s="127">
        <f t="shared" si="348"/>
        <v>0</v>
      </c>
      <c r="GL117" s="127">
        <f t="shared" si="349"/>
        <v>0</v>
      </c>
      <c r="GM117" s="127">
        <f t="shared" si="350"/>
        <v>0</v>
      </c>
      <c r="GN117" s="127">
        <f t="shared" si="351"/>
        <v>0</v>
      </c>
      <c r="GO117" s="127">
        <f t="shared" si="352"/>
        <v>0</v>
      </c>
      <c r="GP117" s="127">
        <f t="shared" si="353"/>
        <v>0</v>
      </c>
      <c r="GQ117" s="127">
        <f t="shared" si="354"/>
        <v>0</v>
      </c>
      <c r="GR117" s="127">
        <f t="shared" si="355"/>
        <v>0</v>
      </c>
      <c r="GS117" s="127">
        <f t="shared" si="356"/>
        <v>0</v>
      </c>
      <c r="GT117" s="127">
        <f t="shared" si="357"/>
        <v>0</v>
      </c>
      <c r="GU117" s="127">
        <f t="shared" si="358"/>
        <v>0</v>
      </c>
      <c r="GV117" s="127">
        <f t="shared" si="359"/>
        <v>0</v>
      </c>
      <c r="GW117" s="127">
        <f t="shared" si="360"/>
        <v>0</v>
      </c>
      <c r="GX117" s="127">
        <f t="shared" si="361"/>
        <v>0</v>
      </c>
      <c r="GY117" s="127">
        <f t="shared" si="362"/>
        <v>0</v>
      </c>
      <c r="GZ117" s="127">
        <f t="shared" si="363"/>
        <v>0</v>
      </c>
      <c r="HA117" s="127">
        <f t="shared" si="364"/>
        <v>0</v>
      </c>
      <c r="HB117" s="127">
        <f t="shared" si="365"/>
        <v>0</v>
      </c>
      <c r="HC117" s="127">
        <f t="shared" si="366"/>
        <v>0</v>
      </c>
      <c r="HD117" s="127">
        <f t="shared" si="367"/>
        <v>0</v>
      </c>
      <c r="HE117" s="127">
        <f t="shared" si="368"/>
        <v>0</v>
      </c>
      <c r="HF117" s="127">
        <f t="shared" si="369"/>
        <v>0</v>
      </c>
      <c r="HG117" s="127">
        <f t="shared" si="370"/>
        <v>0</v>
      </c>
      <c r="HH117" s="127">
        <f t="shared" si="371"/>
        <v>0</v>
      </c>
      <c r="HI117" s="127">
        <f t="shared" si="372"/>
        <v>0</v>
      </c>
      <c r="HJ117" s="127">
        <f t="shared" si="373"/>
        <v>0</v>
      </c>
      <c r="HK117" s="127">
        <f t="shared" si="374"/>
        <v>0</v>
      </c>
      <c r="HL117" s="127">
        <f t="shared" si="375"/>
        <v>0</v>
      </c>
      <c r="HM117" s="127">
        <f t="shared" si="376"/>
        <v>0</v>
      </c>
      <c r="HN117" s="127">
        <f t="shared" si="377"/>
        <v>0</v>
      </c>
      <c r="HO117" s="127">
        <f t="shared" si="378"/>
        <v>0</v>
      </c>
      <c r="HP117" s="127">
        <f t="shared" si="379"/>
        <v>0</v>
      </c>
      <c r="HQ117" s="127">
        <f t="shared" si="380"/>
        <v>0</v>
      </c>
      <c r="HR117" s="127">
        <f t="shared" si="381"/>
        <v>0</v>
      </c>
      <c r="HS117" s="127">
        <f t="shared" si="382"/>
        <v>0</v>
      </c>
      <c r="HT117" s="127">
        <f t="shared" si="383"/>
        <v>0</v>
      </c>
      <c r="HU117" s="127">
        <f t="shared" si="384"/>
        <v>0</v>
      </c>
      <c r="HV117" s="127">
        <f t="shared" si="385"/>
        <v>0</v>
      </c>
      <c r="HW117" s="127">
        <f t="shared" si="386"/>
        <v>0</v>
      </c>
      <c r="HX117" s="127">
        <f t="shared" si="387"/>
        <v>0</v>
      </c>
      <c r="HY117" s="127">
        <f t="shared" si="388"/>
        <v>0</v>
      </c>
      <c r="HZ117" s="127">
        <f t="shared" si="389"/>
        <v>0</v>
      </c>
      <c r="IA117" s="127">
        <f t="shared" si="390"/>
        <v>0</v>
      </c>
      <c r="IB117" s="127">
        <f t="shared" si="391"/>
        <v>0</v>
      </c>
      <c r="IC117" s="127">
        <f t="shared" si="392"/>
        <v>0</v>
      </c>
      <c r="ID117" s="127">
        <f t="shared" si="393"/>
        <v>0</v>
      </c>
      <c r="IE117" s="127">
        <f t="shared" si="394"/>
        <v>0</v>
      </c>
      <c r="IF117" s="127">
        <f t="shared" si="395"/>
        <v>0</v>
      </c>
      <c r="IG117" s="127">
        <f t="shared" si="396"/>
        <v>0</v>
      </c>
      <c r="IH117" s="127">
        <f t="shared" si="397"/>
        <v>0</v>
      </c>
      <c r="II117" s="127">
        <f t="shared" si="398"/>
        <v>0</v>
      </c>
      <c r="IJ117" s="127">
        <f t="shared" si="399"/>
        <v>0</v>
      </c>
      <c r="IK117" s="127">
        <f t="shared" si="400"/>
        <v>0</v>
      </c>
      <c r="IL117" s="127">
        <f t="shared" si="401"/>
        <v>0</v>
      </c>
      <c r="IM117" s="127">
        <f t="shared" si="402"/>
        <v>0</v>
      </c>
      <c r="IN117" s="127">
        <f t="shared" si="403"/>
        <v>0</v>
      </c>
      <c r="IO117" s="127">
        <f t="shared" si="404"/>
        <v>0</v>
      </c>
      <c r="IP117" s="127">
        <f t="shared" si="405"/>
        <v>0</v>
      </c>
      <c r="IQ117" s="127">
        <f t="shared" si="406"/>
        <v>0</v>
      </c>
      <c r="IR117" s="127">
        <f t="shared" si="407"/>
        <v>0</v>
      </c>
      <c r="IS117" s="127">
        <f t="shared" si="408"/>
        <v>0</v>
      </c>
      <c r="IT117" s="127">
        <f t="shared" si="409"/>
        <v>0</v>
      </c>
      <c r="IU117" s="127">
        <f t="shared" si="410"/>
        <v>0</v>
      </c>
      <c r="IV117" s="1">
        <f>IFERROR(IF($BX117&gt;=1,SUMIFS(ARR!K$8:K$607,ARR!$I$8:$I$607,$BZ117),0),0)</f>
        <v>0</v>
      </c>
      <c r="IW117" s="1">
        <f>IFERROR(IF($BX117&gt;=1,SUMIFS(ARR!L$8:L$607,ARR!$I$8:$I$607,$BZ117),0),0)</f>
        <v>0</v>
      </c>
      <c r="IX117" s="1">
        <f>IFERROR(IF($BX117&gt;=1,SUMIFS(ARR!M$8:M$607,ARR!$I$8:$I$607,$BZ117),0),0)</f>
        <v>0</v>
      </c>
      <c r="IY117" s="1">
        <f>IFERROR(IF($BX117&gt;=1,SUMIFS(ARR!N$8:N$607,ARR!$I$8:$I$607,$BZ117),0),0)</f>
        <v>0</v>
      </c>
      <c r="IZ117" s="1">
        <f t="shared" si="411"/>
        <v>0</v>
      </c>
    </row>
    <row r="118" spans="1:260" ht="18" customHeight="1" x14ac:dyDescent="0.25">
      <c r="A118" s="1">
        <f>IFERROR(IF(BX118&gt;=1,VLOOKUP(EMP!Y116,EMP!$B$2:$E$3,4,0),0),0)</f>
        <v>0</v>
      </c>
      <c r="B118" s="1">
        <f>IFERROR(IF(BX118&gt;=1,VLOOKUP(EMP!Z116,EMP!$D$2:$E$3,2,0),0),0)</f>
        <v>0</v>
      </c>
      <c r="C118" s="1">
        <f>IFERROR(IF(BX118&gt;=1,VLOOKUP(EMP!AC116,EMP!$B$6:$C$17,2,0),0),0)</f>
        <v>0</v>
      </c>
      <c r="D118" s="1">
        <f>IFERROR(IF(BX118&gt;=1,VLOOKUP(EMP!AA116,EMP!$E$6:$M$29,9,0),0),0)</f>
        <v>0</v>
      </c>
      <c r="E118" s="1">
        <f>IFERROR(IF(BX118&gt;=1,(IF(EMP!AE116&gt;=1,VLOOKUP(EMP!AF116,EMP!$B$6:$C$17,2,0),0)),0),0)</f>
        <v>0</v>
      </c>
      <c r="F118" s="1">
        <f>IFERROR(IF(BX118&gt;=1,(IF(EMP!AG116=EMP!$F$3,(IF(EMP!AH116&gt;=1,EMP!AH116,0)),0)),0),0)</f>
        <v>0</v>
      </c>
      <c r="G118" s="1">
        <f>IFERROR(IF(BX118&gt;=1,(IF(EMP!AI116=EMP!$F$3,VLOOKUP(EMP!AJ116,EMP!$B$6:$C$17,2,0),0)),0),0)</f>
        <v>0</v>
      </c>
      <c r="H118" s="1">
        <f>IFERROR(IF(BX118&gt;=1,(IF(EMP!AK116=EMP!$F$3,EMP!#REF!,0)),0),0)</f>
        <v>0</v>
      </c>
      <c r="I118" s="1">
        <f>IFERROR(IF(BX118&gt;=1,(IF(EMP!AM116="YES",1,2)),0),0)</f>
        <v>0</v>
      </c>
      <c r="J118" s="1">
        <f>IFERROR(IF(BX118&gt;=1,(IF(I118=1,31,IF(I118=2,(IF(D118&gt;=5,VLOOKUP(EMP!AL116,EMP!$H$1:$K$5,4,0),IF(D118&gt;=1,31,0))),0))),0),0)</f>
        <v>0</v>
      </c>
      <c r="K118" s="1">
        <f>EMP!AB116</f>
        <v>0</v>
      </c>
      <c r="L118" s="1">
        <f>EMP!AD116</f>
        <v>0</v>
      </c>
      <c r="M118" s="1">
        <f>EMP!AE116</f>
        <v>0</v>
      </c>
      <c r="N118" s="1">
        <f t="shared" si="244"/>
        <v>0</v>
      </c>
      <c r="O118" s="1">
        <f t="shared" si="245"/>
        <v>0</v>
      </c>
      <c r="P118" s="1">
        <f t="shared" si="246"/>
        <v>0</v>
      </c>
      <c r="Q118" s="1">
        <f t="shared" si="247"/>
        <v>0</v>
      </c>
      <c r="R118" s="1">
        <f t="shared" si="248"/>
        <v>0</v>
      </c>
      <c r="S118" s="1">
        <f t="shared" si="249"/>
        <v>0</v>
      </c>
      <c r="T118" s="1">
        <f t="shared" si="250"/>
        <v>0</v>
      </c>
      <c r="U118" s="1">
        <f t="shared" si="251"/>
        <v>0</v>
      </c>
      <c r="V118" s="1">
        <f t="shared" si="252"/>
        <v>0</v>
      </c>
      <c r="W118" s="1">
        <f t="shared" si="253"/>
        <v>0</v>
      </c>
      <c r="X118" s="1">
        <f t="shared" si="254"/>
        <v>0</v>
      </c>
      <c r="Y118" s="1">
        <f t="shared" si="255"/>
        <v>0</v>
      </c>
      <c r="Z118" s="1">
        <f t="shared" si="256"/>
        <v>0</v>
      </c>
      <c r="AA118" s="1">
        <f t="shared" si="257"/>
        <v>0</v>
      </c>
      <c r="AB118" s="1">
        <f t="shared" si="258"/>
        <v>0</v>
      </c>
      <c r="AC118" s="1">
        <f t="shared" si="259"/>
        <v>0</v>
      </c>
      <c r="AD118" s="1">
        <f t="shared" si="260"/>
        <v>0</v>
      </c>
      <c r="AE118" s="1">
        <f t="shared" si="261"/>
        <v>0</v>
      </c>
      <c r="AF118" s="1">
        <f t="shared" si="262"/>
        <v>0</v>
      </c>
      <c r="AG118" s="1">
        <f t="shared" si="263"/>
        <v>0</v>
      </c>
      <c r="AH118" s="1">
        <f t="shared" si="264"/>
        <v>0</v>
      </c>
      <c r="AI118" s="1">
        <f t="shared" si="265"/>
        <v>0</v>
      </c>
      <c r="AJ118" s="1">
        <f t="shared" si="266"/>
        <v>0</v>
      </c>
      <c r="AK118" s="1">
        <f t="shared" si="267"/>
        <v>0</v>
      </c>
      <c r="AL118" s="1">
        <f t="shared" si="268"/>
        <v>0</v>
      </c>
      <c r="AM118" s="1">
        <f t="shared" si="269"/>
        <v>0</v>
      </c>
      <c r="AN118" s="1">
        <f t="shared" si="270"/>
        <v>0</v>
      </c>
      <c r="AO118" s="1">
        <f t="shared" si="271"/>
        <v>0</v>
      </c>
      <c r="AP118" s="1">
        <f t="shared" si="272"/>
        <v>0</v>
      </c>
      <c r="AQ118" s="1">
        <f t="shared" si="273"/>
        <v>0</v>
      </c>
      <c r="AR118" s="1">
        <f t="shared" si="274"/>
        <v>0</v>
      </c>
      <c r="AS118" s="1">
        <f t="shared" si="275"/>
        <v>0</v>
      </c>
      <c r="AT118" s="1">
        <f t="shared" si="276"/>
        <v>0</v>
      </c>
      <c r="AU118" s="1">
        <f t="shared" si="277"/>
        <v>0</v>
      </c>
      <c r="AV118" s="1">
        <f t="shared" si="278"/>
        <v>0</v>
      </c>
      <c r="AW118" s="1">
        <f t="shared" si="279"/>
        <v>0</v>
      </c>
      <c r="AX118" s="1">
        <f>LARGE($O$8:P118,1)</f>
        <v>0</v>
      </c>
      <c r="AY118" s="1">
        <f>LARGE($O$8:Q118,1)</f>
        <v>0</v>
      </c>
      <c r="AZ118" s="1">
        <f>LARGE($O$8:R118,1)</f>
        <v>0</v>
      </c>
      <c r="BA118" s="1">
        <f>LARGE($O$8:S118,1)</f>
        <v>0</v>
      </c>
      <c r="BB118" s="1">
        <f>LARGE($O$8:T118,1)</f>
        <v>0</v>
      </c>
      <c r="BC118" s="1">
        <f>LARGE($O$8:U118,1)</f>
        <v>0</v>
      </c>
      <c r="BD118" s="1">
        <f>LARGE($O$8:V118,1)</f>
        <v>0</v>
      </c>
      <c r="BE118" s="1">
        <f>LARGE($O$8:W118,1)</f>
        <v>0</v>
      </c>
      <c r="BF118" s="1">
        <f>LARGE($O$8:X118,1)</f>
        <v>0</v>
      </c>
      <c r="BG118" s="1">
        <f>LARGE($O$8:Y118,1)</f>
        <v>0</v>
      </c>
      <c r="BH118" s="1">
        <f>IFERROR(IF(BX118&gt;=1,(IF(EMP!AM116="YES",1,2)),0),0)</f>
        <v>0</v>
      </c>
      <c r="BI118" s="1">
        <f>IFERROR(IF(BX118&gt;=1,(IF(BH118=1,1,IF(BH118=2,VLOOKUP(EMP!AL116,EMP!$H$2:$K$4,4,0),0))),0),0)</f>
        <v>0</v>
      </c>
      <c r="BJ118" s="1">
        <f>IFERROR(IF(BX118&gt;=1,VLOOKUP(EMP!AL116,EMP!$H$1:$K$5,2,0),0),0)</f>
        <v>0</v>
      </c>
      <c r="BK118" s="1">
        <f>IFERROR(IF(BX118&gt;=1,VLOOKUP(EMP!AL116,EMP!$H$1:$K$5,3,0),0),0)</f>
        <v>0</v>
      </c>
      <c r="BX118" s="165">
        <f>EMP!O116</f>
        <v>0</v>
      </c>
      <c r="BY118" s="166">
        <f>EMP!P116</f>
        <v>0</v>
      </c>
      <c r="BZ118" s="165">
        <f>EMP!Q116</f>
        <v>0</v>
      </c>
      <c r="CA118" s="185">
        <f t="shared" si="280"/>
        <v>0</v>
      </c>
      <c r="CB118" s="185">
        <f t="shared" si="281"/>
        <v>0</v>
      </c>
      <c r="CC118" s="185">
        <f t="shared" si="282"/>
        <v>0</v>
      </c>
      <c r="CD118" s="185">
        <f t="shared" si="283"/>
        <v>0</v>
      </c>
      <c r="CE118" s="185">
        <f t="shared" si="284"/>
        <v>0</v>
      </c>
      <c r="CF118" s="185">
        <f t="shared" si="285"/>
        <v>0</v>
      </c>
      <c r="CG118" s="185">
        <f t="shared" si="286"/>
        <v>0</v>
      </c>
      <c r="CH118" s="185">
        <f t="shared" si="287"/>
        <v>0</v>
      </c>
      <c r="CI118" s="185">
        <f t="shared" si="288"/>
        <v>0</v>
      </c>
      <c r="CJ118" s="185">
        <f t="shared" si="289"/>
        <v>0</v>
      </c>
      <c r="CK118" s="185">
        <f t="shared" si="290"/>
        <v>0</v>
      </c>
      <c r="CL118" s="185">
        <f t="shared" si="291"/>
        <v>0</v>
      </c>
      <c r="CM118" s="193"/>
      <c r="CN118" s="193"/>
      <c r="CO118" s="193"/>
      <c r="CP118" s="193"/>
      <c r="CQ118" s="193"/>
      <c r="CR118" s="193"/>
      <c r="CS118" s="193"/>
      <c r="CT118" s="193"/>
      <c r="CU118" s="193"/>
      <c r="CV118" s="193"/>
      <c r="CW118" s="193"/>
      <c r="CX118" s="193"/>
      <c r="CY118" s="112">
        <f t="shared" si="292"/>
        <v>0</v>
      </c>
      <c r="CZ118" s="112">
        <f t="shared" si="293"/>
        <v>0</v>
      </c>
      <c r="DA118" s="112">
        <f t="shared" si="294"/>
        <v>0</v>
      </c>
      <c r="DB118" s="112">
        <f t="shared" si="295"/>
        <v>0</v>
      </c>
      <c r="DC118" s="112">
        <f t="shared" si="296"/>
        <v>0</v>
      </c>
      <c r="DD118" s="112">
        <f t="shared" si="297"/>
        <v>0</v>
      </c>
      <c r="DE118" s="112">
        <f t="shared" si="298"/>
        <v>0</v>
      </c>
      <c r="DF118" s="112">
        <f t="shared" si="299"/>
        <v>0</v>
      </c>
      <c r="DG118" s="112">
        <f t="shared" si="300"/>
        <v>0</v>
      </c>
      <c r="DH118" s="112">
        <f t="shared" si="301"/>
        <v>0</v>
      </c>
      <c r="DI118" s="112">
        <f t="shared" si="302"/>
        <v>0</v>
      </c>
      <c r="DJ118" s="112">
        <f t="shared" si="303"/>
        <v>0</v>
      </c>
      <c r="DK118" s="194"/>
      <c r="DL118" s="194"/>
      <c r="DM118" s="194"/>
      <c r="DN118" s="194"/>
      <c r="DO118" s="194"/>
      <c r="DP118" s="194"/>
      <c r="DQ118" s="194"/>
      <c r="DR118" s="194"/>
      <c r="DS118" s="194"/>
      <c r="DT118" s="194"/>
      <c r="DU118" s="194"/>
      <c r="DV118" s="194"/>
      <c r="DW118" s="112">
        <f t="shared" si="304"/>
        <v>0</v>
      </c>
      <c r="DX118" s="112">
        <f t="shared" si="305"/>
        <v>0</v>
      </c>
      <c r="DY118" s="112">
        <f t="shared" si="306"/>
        <v>0</v>
      </c>
      <c r="DZ118" s="112">
        <f t="shared" si="307"/>
        <v>0</v>
      </c>
      <c r="EA118" s="112">
        <f t="shared" si="308"/>
        <v>0</v>
      </c>
      <c r="EB118" s="112">
        <f t="shared" si="309"/>
        <v>0</v>
      </c>
      <c r="EC118" s="112">
        <f t="shared" si="310"/>
        <v>0</v>
      </c>
      <c r="ED118" s="112">
        <f t="shared" si="311"/>
        <v>0</v>
      </c>
      <c r="EE118" s="112">
        <f t="shared" si="312"/>
        <v>0</v>
      </c>
      <c r="EF118" s="112">
        <f t="shared" si="313"/>
        <v>0</v>
      </c>
      <c r="EG118" s="112">
        <f t="shared" si="314"/>
        <v>0</v>
      </c>
      <c r="EH118" s="112">
        <f t="shared" si="315"/>
        <v>0</v>
      </c>
      <c r="EI118" s="195"/>
      <c r="EJ118" s="195"/>
      <c r="EK118" s="195"/>
      <c r="EL118" s="195"/>
      <c r="EM118" s="195"/>
      <c r="EN118" s="195"/>
      <c r="EO118" s="195"/>
      <c r="EP118" s="195"/>
      <c r="EQ118" s="195"/>
      <c r="ER118" s="195"/>
      <c r="ES118" s="195"/>
      <c r="ET118" s="195"/>
      <c r="EU118" s="196"/>
      <c r="EV118" s="196">
        <f t="shared" si="316"/>
        <v>0</v>
      </c>
      <c r="EW118" s="196">
        <f t="shared" si="317"/>
        <v>0</v>
      </c>
      <c r="EX118" s="196">
        <f t="shared" si="318"/>
        <v>0</v>
      </c>
      <c r="EY118" s="196">
        <f t="shared" si="319"/>
        <v>0</v>
      </c>
      <c r="EZ118" s="196">
        <f t="shared" si="320"/>
        <v>0</v>
      </c>
      <c r="FA118" s="196">
        <f t="shared" si="321"/>
        <v>0</v>
      </c>
      <c r="FB118" s="196">
        <f t="shared" si="322"/>
        <v>0</v>
      </c>
      <c r="FC118" s="196">
        <f t="shared" si="323"/>
        <v>0</v>
      </c>
      <c r="FD118" s="196">
        <f t="shared" si="324"/>
        <v>0</v>
      </c>
      <c r="FE118" s="196">
        <f t="shared" si="325"/>
        <v>0</v>
      </c>
      <c r="FF118" s="196">
        <f t="shared" si="326"/>
        <v>0</v>
      </c>
      <c r="FG118" s="197"/>
      <c r="FH118" s="197">
        <f t="shared" si="327"/>
        <v>0</v>
      </c>
      <c r="FI118" s="197">
        <f t="shared" si="328"/>
        <v>0</v>
      </c>
      <c r="FJ118" s="197">
        <f t="shared" si="329"/>
        <v>0</v>
      </c>
      <c r="FK118" s="197">
        <f t="shared" si="330"/>
        <v>0</v>
      </c>
      <c r="FL118" s="197">
        <f t="shared" si="331"/>
        <v>0</v>
      </c>
      <c r="FM118" s="197">
        <f t="shared" si="332"/>
        <v>0</v>
      </c>
      <c r="FN118" s="197">
        <f t="shared" si="333"/>
        <v>0</v>
      </c>
      <c r="FO118" s="197">
        <f t="shared" si="334"/>
        <v>0</v>
      </c>
      <c r="FP118" s="197">
        <f t="shared" si="335"/>
        <v>0</v>
      </c>
      <c r="FQ118" s="197">
        <f t="shared" si="336"/>
        <v>0</v>
      </c>
      <c r="FR118" s="197">
        <f t="shared" si="337"/>
        <v>0</v>
      </c>
      <c r="FS118" s="195"/>
      <c r="FT118" s="195"/>
      <c r="FU118" s="198"/>
      <c r="FV118" s="198"/>
      <c r="FW118" s="199"/>
      <c r="FX118" s="199"/>
      <c r="FY118" s="196"/>
      <c r="FZ118" s="196"/>
      <c r="GA118" s="127">
        <f t="shared" si="338"/>
        <v>0</v>
      </c>
      <c r="GB118" s="127">
        <f t="shared" si="339"/>
        <v>0</v>
      </c>
      <c r="GC118" s="127">
        <f t="shared" si="340"/>
        <v>0</v>
      </c>
      <c r="GD118" s="127">
        <f t="shared" si="341"/>
        <v>0</v>
      </c>
      <c r="GE118" s="127">
        <f t="shared" si="342"/>
        <v>0</v>
      </c>
      <c r="GF118" s="127">
        <f t="shared" si="343"/>
        <v>0</v>
      </c>
      <c r="GG118" s="127">
        <f t="shared" si="344"/>
        <v>0</v>
      </c>
      <c r="GH118" s="127">
        <f t="shared" si="345"/>
        <v>0</v>
      </c>
      <c r="GI118" s="127">
        <f t="shared" si="346"/>
        <v>0</v>
      </c>
      <c r="GJ118" s="127">
        <f t="shared" si="347"/>
        <v>0</v>
      </c>
      <c r="GK118" s="127">
        <f t="shared" si="348"/>
        <v>0</v>
      </c>
      <c r="GL118" s="127">
        <f t="shared" si="349"/>
        <v>0</v>
      </c>
      <c r="GM118" s="127">
        <f t="shared" si="350"/>
        <v>0</v>
      </c>
      <c r="GN118" s="127">
        <f t="shared" si="351"/>
        <v>0</v>
      </c>
      <c r="GO118" s="127">
        <f t="shared" si="352"/>
        <v>0</v>
      </c>
      <c r="GP118" s="127">
        <f t="shared" si="353"/>
        <v>0</v>
      </c>
      <c r="GQ118" s="127">
        <f t="shared" si="354"/>
        <v>0</v>
      </c>
      <c r="GR118" s="127">
        <f t="shared" si="355"/>
        <v>0</v>
      </c>
      <c r="GS118" s="127">
        <f t="shared" si="356"/>
        <v>0</v>
      </c>
      <c r="GT118" s="127">
        <f t="shared" si="357"/>
        <v>0</v>
      </c>
      <c r="GU118" s="127">
        <f t="shared" si="358"/>
        <v>0</v>
      </c>
      <c r="GV118" s="127">
        <f t="shared" si="359"/>
        <v>0</v>
      </c>
      <c r="GW118" s="127">
        <f t="shared" si="360"/>
        <v>0</v>
      </c>
      <c r="GX118" s="127">
        <f t="shared" si="361"/>
        <v>0</v>
      </c>
      <c r="GY118" s="127">
        <f t="shared" si="362"/>
        <v>0</v>
      </c>
      <c r="GZ118" s="127">
        <f t="shared" si="363"/>
        <v>0</v>
      </c>
      <c r="HA118" s="127">
        <f t="shared" si="364"/>
        <v>0</v>
      </c>
      <c r="HB118" s="127">
        <f t="shared" si="365"/>
        <v>0</v>
      </c>
      <c r="HC118" s="127">
        <f t="shared" si="366"/>
        <v>0</v>
      </c>
      <c r="HD118" s="127">
        <f t="shared" si="367"/>
        <v>0</v>
      </c>
      <c r="HE118" s="127">
        <f t="shared" si="368"/>
        <v>0</v>
      </c>
      <c r="HF118" s="127">
        <f t="shared" si="369"/>
        <v>0</v>
      </c>
      <c r="HG118" s="127">
        <f t="shared" si="370"/>
        <v>0</v>
      </c>
      <c r="HH118" s="127">
        <f t="shared" si="371"/>
        <v>0</v>
      </c>
      <c r="HI118" s="127">
        <f t="shared" si="372"/>
        <v>0</v>
      </c>
      <c r="HJ118" s="127">
        <f t="shared" si="373"/>
        <v>0</v>
      </c>
      <c r="HK118" s="127">
        <f t="shared" si="374"/>
        <v>0</v>
      </c>
      <c r="HL118" s="127">
        <f t="shared" si="375"/>
        <v>0</v>
      </c>
      <c r="HM118" s="127">
        <f t="shared" si="376"/>
        <v>0</v>
      </c>
      <c r="HN118" s="127">
        <f t="shared" si="377"/>
        <v>0</v>
      </c>
      <c r="HO118" s="127">
        <f t="shared" si="378"/>
        <v>0</v>
      </c>
      <c r="HP118" s="127">
        <f t="shared" si="379"/>
        <v>0</v>
      </c>
      <c r="HQ118" s="127">
        <f t="shared" si="380"/>
        <v>0</v>
      </c>
      <c r="HR118" s="127">
        <f t="shared" si="381"/>
        <v>0</v>
      </c>
      <c r="HS118" s="127">
        <f t="shared" si="382"/>
        <v>0</v>
      </c>
      <c r="HT118" s="127">
        <f t="shared" si="383"/>
        <v>0</v>
      </c>
      <c r="HU118" s="127">
        <f t="shared" si="384"/>
        <v>0</v>
      </c>
      <c r="HV118" s="127">
        <f t="shared" si="385"/>
        <v>0</v>
      </c>
      <c r="HW118" s="127">
        <f t="shared" si="386"/>
        <v>0</v>
      </c>
      <c r="HX118" s="127">
        <f t="shared" si="387"/>
        <v>0</v>
      </c>
      <c r="HY118" s="127">
        <f t="shared" si="388"/>
        <v>0</v>
      </c>
      <c r="HZ118" s="127">
        <f t="shared" si="389"/>
        <v>0</v>
      </c>
      <c r="IA118" s="127">
        <f t="shared" si="390"/>
        <v>0</v>
      </c>
      <c r="IB118" s="127">
        <f t="shared" si="391"/>
        <v>0</v>
      </c>
      <c r="IC118" s="127">
        <f t="shared" si="392"/>
        <v>0</v>
      </c>
      <c r="ID118" s="127">
        <f t="shared" si="393"/>
        <v>0</v>
      </c>
      <c r="IE118" s="127">
        <f t="shared" si="394"/>
        <v>0</v>
      </c>
      <c r="IF118" s="127">
        <f t="shared" si="395"/>
        <v>0</v>
      </c>
      <c r="IG118" s="127">
        <f t="shared" si="396"/>
        <v>0</v>
      </c>
      <c r="IH118" s="127">
        <f t="shared" si="397"/>
        <v>0</v>
      </c>
      <c r="II118" s="127">
        <f t="shared" si="398"/>
        <v>0</v>
      </c>
      <c r="IJ118" s="127">
        <f t="shared" si="399"/>
        <v>0</v>
      </c>
      <c r="IK118" s="127">
        <f t="shared" si="400"/>
        <v>0</v>
      </c>
      <c r="IL118" s="127">
        <f t="shared" si="401"/>
        <v>0</v>
      </c>
      <c r="IM118" s="127">
        <f t="shared" si="402"/>
        <v>0</v>
      </c>
      <c r="IN118" s="127">
        <f t="shared" si="403"/>
        <v>0</v>
      </c>
      <c r="IO118" s="127">
        <f t="shared" si="404"/>
        <v>0</v>
      </c>
      <c r="IP118" s="127">
        <f t="shared" si="405"/>
        <v>0</v>
      </c>
      <c r="IQ118" s="127">
        <f t="shared" si="406"/>
        <v>0</v>
      </c>
      <c r="IR118" s="127">
        <f t="shared" si="407"/>
        <v>0</v>
      </c>
      <c r="IS118" s="127">
        <f t="shared" si="408"/>
        <v>0</v>
      </c>
      <c r="IT118" s="127">
        <f t="shared" si="409"/>
        <v>0</v>
      </c>
      <c r="IU118" s="127">
        <f t="shared" si="410"/>
        <v>0</v>
      </c>
      <c r="IV118" s="1">
        <f>IFERROR(IF($BX118&gt;=1,SUMIFS(ARR!K$8:K$607,ARR!$I$8:$I$607,$BZ118),0),0)</f>
        <v>0</v>
      </c>
      <c r="IW118" s="1">
        <f>IFERROR(IF($BX118&gt;=1,SUMIFS(ARR!L$8:L$607,ARR!$I$8:$I$607,$BZ118),0),0)</f>
        <v>0</v>
      </c>
      <c r="IX118" s="1">
        <f>IFERROR(IF($BX118&gt;=1,SUMIFS(ARR!M$8:M$607,ARR!$I$8:$I$607,$BZ118),0),0)</f>
        <v>0</v>
      </c>
      <c r="IY118" s="1">
        <f>IFERROR(IF($BX118&gt;=1,SUMIFS(ARR!N$8:N$607,ARR!$I$8:$I$607,$BZ118),0),0)</f>
        <v>0</v>
      </c>
      <c r="IZ118" s="1">
        <f t="shared" si="411"/>
        <v>0</v>
      </c>
    </row>
    <row r="119" spans="1:260" ht="18" customHeight="1" x14ac:dyDescent="0.25">
      <c r="A119" s="1">
        <f>IFERROR(IF(BX119&gt;=1,VLOOKUP(EMP!Y117,EMP!$B$2:$E$3,4,0),0),0)</f>
        <v>0</v>
      </c>
      <c r="B119" s="1">
        <f>IFERROR(IF(BX119&gt;=1,VLOOKUP(EMP!Z117,EMP!$D$2:$E$3,2,0),0),0)</f>
        <v>0</v>
      </c>
      <c r="C119" s="1">
        <f>IFERROR(IF(BX119&gt;=1,VLOOKUP(EMP!AC117,EMP!$B$6:$C$17,2,0),0),0)</f>
        <v>0</v>
      </c>
      <c r="D119" s="1">
        <f>IFERROR(IF(BX119&gt;=1,VLOOKUP(EMP!AA117,EMP!$E$6:$M$29,9,0),0),0)</f>
        <v>0</v>
      </c>
      <c r="E119" s="1">
        <f>IFERROR(IF(BX119&gt;=1,(IF(EMP!AE117&gt;=1,VLOOKUP(EMP!AF117,EMP!$B$6:$C$17,2,0),0)),0),0)</f>
        <v>0</v>
      </c>
      <c r="F119" s="1">
        <f>IFERROR(IF(BX119&gt;=1,(IF(EMP!AG117=EMP!$F$3,(IF(EMP!AH117&gt;=1,EMP!AH117,0)),0)),0),0)</f>
        <v>0</v>
      </c>
      <c r="G119" s="1">
        <f>IFERROR(IF(BX119&gt;=1,(IF(EMP!AI117=EMP!$F$3,VLOOKUP(EMP!AJ117,EMP!$B$6:$C$17,2,0),0)),0),0)</f>
        <v>0</v>
      </c>
      <c r="H119" s="1">
        <f>IFERROR(IF(BX119&gt;=1,(IF(EMP!AK117=EMP!$F$3,EMP!#REF!,0)),0),0)</f>
        <v>0</v>
      </c>
      <c r="I119" s="1">
        <f>IFERROR(IF(BX119&gt;=1,(IF(EMP!AM117="YES",1,2)),0),0)</f>
        <v>0</v>
      </c>
      <c r="J119" s="1">
        <f>IFERROR(IF(BX119&gt;=1,(IF(I119=1,31,IF(I119=2,(IF(D119&gt;=5,VLOOKUP(EMP!AL117,EMP!$H$1:$K$5,4,0),IF(D119&gt;=1,31,0))),0))),0),0)</f>
        <v>0</v>
      </c>
      <c r="K119" s="1">
        <f>EMP!AB117</f>
        <v>0</v>
      </c>
      <c r="L119" s="1">
        <f>EMP!AD117</f>
        <v>0</v>
      </c>
      <c r="M119" s="1">
        <f>EMP!AE117</f>
        <v>0</v>
      </c>
      <c r="N119" s="1">
        <f t="shared" si="244"/>
        <v>0</v>
      </c>
      <c r="O119" s="1">
        <f t="shared" si="245"/>
        <v>0</v>
      </c>
      <c r="P119" s="1">
        <f t="shared" si="246"/>
        <v>0</v>
      </c>
      <c r="Q119" s="1">
        <f t="shared" si="247"/>
        <v>0</v>
      </c>
      <c r="R119" s="1">
        <f t="shared" si="248"/>
        <v>0</v>
      </c>
      <c r="S119" s="1">
        <f t="shared" si="249"/>
        <v>0</v>
      </c>
      <c r="T119" s="1">
        <f t="shared" si="250"/>
        <v>0</v>
      </c>
      <c r="U119" s="1">
        <f t="shared" si="251"/>
        <v>0</v>
      </c>
      <c r="V119" s="1">
        <f t="shared" si="252"/>
        <v>0</v>
      </c>
      <c r="W119" s="1">
        <f t="shared" si="253"/>
        <v>0</v>
      </c>
      <c r="X119" s="1">
        <f t="shared" si="254"/>
        <v>0</v>
      </c>
      <c r="Y119" s="1">
        <f t="shared" si="255"/>
        <v>0</v>
      </c>
      <c r="Z119" s="1">
        <f t="shared" si="256"/>
        <v>0</v>
      </c>
      <c r="AA119" s="1">
        <f t="shared" si="257"/>
        <v>0</v>
      </c>
      <c r="AB119" s="1">
        <f t="shared" si="258"/>
        <v>0</v>
      </c>
      <c r="AC119" s="1">
        <f t="shared" si="259"/>
        <v>0</v>
      </c>
      <c r="AD119" s="1">
        <f t="shared" si="260"/>
        <v>0</v>
      </c>
      <c r="AE119" s="1">
        <f t="shared" si="261"/>
        <v>0</v>
      </c>
      <c r="AF119" s="1">
        <f t="shared" si="262"/>
        <v>0</v>
      </c>
      <c r="AG119" s="1">
        <f t="shared" si="263"/>
        <v>0</v>
      </c>
      <c r="AH119" s="1">
        <f t="shared" si="264"/>
        <v>0</v>
      </c>
      <c r="AI119" s="1">
        <f t="shared" si="265"/>
        <v>0</v>
      </c>
      <c r="AJ119" s="1">
        <f t="shared" si="266"/>
        <v>0</v>
      </c>
      <c r="AK119" s="1">
        <f t="shared" si="267"/>
        <v>0</v>
      </c>
      <c r="AL119" s="1">
        <f t="shared" si="268"/>
        <v>0</v>
      </c>
      <c r="AM119" s="1">
        <f t="shared" si="269"/>
        <v>0</v>
      </c>
      <c r="AN119" s="1">
        <f t="shared" si="270"/>
        <v>0</v>
      </c>
      <c r="AO119" s="1">
        <f t="shared" si="271"/>
        <v>0</v>
      </c>
      <c r="AP119" s="1">
        <f t="shared" si="272"/>
        <v>0</v>
      </c>
      <c r="AQ119" s="1">
        <f t="shared" si="273"/>
        <v>0</v>
      </c>
      <c r="AR119" s="1">
        <f t="shared" si="274"/>
        <v>0</v>
      </c>
      <c r="AS119" s="1">
        <f t="shared" si="275"/>
        <v>0</v>
      </c>
      <c r="AT119" s="1">
        <f t="shared" si="276"/>
        <v>0</v>
      </c>
      <c r="AU119" s="1">
        <f t="shared" si="277"/>
        <v>0</v>
      </c>
      <c r="AV119" s="1">
        <f t="shared" si="278"/>
        <v>0</v>
      </c>
      <c r="AW119" s="1">
        <f t="shared" si="279"/>
        <v>0</v>
      </c>
      <c r="AX119" s="1">
        <f>LARGE($O$8:P119,1)</f>
        <v>0</v>
      </c>
      <c r="AY119" s="1">
        <f>LARGE($O$8:Q119,1)</f>
        <v>0</v>
      </c>
      <c r="AZ119" s="1">
        <f>LARGE($O$8:R119,1)</f>
        <v>0</v>
      </c>
      <c r="BA119" s="1">
        <f>LARGE($O$8:S119,1)</f>
        <v>0</v>
      </c>
      <c r="BB119" s="1">
        <f>LARGE($O$8:T119,1)</f>
        <v>0</v>
      </c>
      <c r="BC119" s="1">
        <f>LARGE($O$8:U119,1)</f>
        <v>0</v>
      </c>
      <c r="BD119" s="1">
        <f>LARGE($O$8:V119,1)</f>
        <v>0</v>
      </c>
      <c r="BE119" s="1">
        <f>LARGE($O$8:W119,1)</f>
        <v>0</v>
      </c>
      <c r="BF119" s="1">
        <f>LARGE($O$8:X119,1)</f>
        <v>0</v>
      </c>
      <c r="BG119" s="1">
        <f>LARGE($O$8:Y119,1)</f>
        <v>0</v>
      </c>
      <c r="BH119" s="1">
        <f>IFERROR(IF(BX119&gt;=1,(IF(EMP!AM117="YES",1,2)),0),0)</f>
        <v>0</v>
      </c>
      <c r="BI119" s="1">
        <f>IFERROR(IF(BX119&gt;=1,(IF(BH119=1,1,IF(BH119=2,VLOOKUP(EMP!AL117,EMP!$H$2:$K$4,4,0),0))),0),0)</f>
        <v>0</v>
      </c>
      <c r="BJ119" s="1">
        <f>IFERROR(IF(BX119&gt;=1,VLOOKUP(EMP!AL117,EMP!$H$1:$K$5,2,0),0),0)</f>
        <v>0</v>
      </c>
      <c r="BK119" s="1">
        <f>IFERROR(IF(BX119&gt;=1,VLOOKUP(EMP!AL117,EMP!$H$1:$K$5,3,0),0),0)</f>
        <v>0</v>
      </c>
      <c r="BX119" s="165">
        <f>EMP!O117</f>
        <v>0</v>
      </c>
      <c r="BY119" s="166">
        <f>EMP!P117</f>
        <v>0</v>
      </c>
      <c r="BZ119" s="165">
        <f>EMP!Q117</f>
        <v>0</v>
      </c>
      <c r="CA119" s="185">
        <f t="shared" si="280"/>
        <v>0</v>
      </c>
      <c r="CB119" s="185">
        <f t="shared" si="281"/>
        <v>0</v>
      </c>
      <c r="CC119" s="185">
        <f t="shared" si="282"/>
        <v>0</v>
      </c>
      <c r="CD119" s="185">
        <f t="shared" si="283"/>
        <v>0</v>
      </c>
      <c r="CE119" s="185">
        <f t="shared" si="284"/>
        <v>0</v>
      </c>
      <c r="CF119" s="185">
        <f t="shared" si="285"/>
        <v>0</v>
      </c>
      <c r="CG119" s="185">
        <f t="shared" si="286"/>
        <v>0</v>
      </c>
      <c r="CH119" s="185">
        <f t="shared" si="287"/>
        <v>0</v>
      </c>
      <c r="CI119" s="185">
        <f t="shared" si="288"/>
        <v>0</v>
      </c>
      <c r="CJ119" s="185">
        <f t="shared" si="289"/>
        <v>0</v>
      </c>
      <c r="CK119" s="185">
        <f t="shared" si="290"/>
        <v>0</v>
      </c>
      <c r="CL119" s="185">
        <f t="shared" si="291"/>
        <v>0</v>
      </c>
      <c r="CM119" s="193"/>
      <c r="CN119" s="193"/>
      <c r="CO119" s="193"/>
      <c r="CP119" s="193"/>
      <c r="CQ119" s="193"/>
      <c r="CR119" s="193"/>
      <c r="CS119" s="193"/>
      <c r="CT119" s="193"/>
      <c r="CU119" s="193"/>
      <c r="CV119" s="193"/>
      <c r="CW119" s="193"/>
      <c r="CX119" s="193"/>
      <c r="CY119" s="112">
        <f t="shared" si="292"/>
        <v>0</v>
      </c>
      <c r="CZ119" s="112">
        <f t="shared" si="293"/>
        <v>0</v>
      </c>
      <c r="DA119" s="112">
        <f t="shared" si="294"/>
        <v>0</v>
      </c>
      <c r="DB119" s="112">
        <f t="shared" si="295"/>
        <v>0</v>
      </c>
      <c r="DC119" s="112">
        <f t="shared" si="296"/>
        <v>0</v>
      </c>
      <c r="DD119" s="112">
        <f t="shared" si="297"/>
        <v>0</v>
      </c>
      <c r="DE119" s="112">
        <f t="shared" si="298"/>
        <v>0</v>
      </c>
      <c r="DF119" s="112">
        <f t="shared" si="299"/>
        <v>0</v>
      </c>
      <c r="DG119" s="112">
        <f t="shared" si="300"/>
        <v>0</v>
      </c>
      <c r="DH119" s="112">
        <f t="shared" si="301"/>
        <v>0</v>
      </c>
      <c r="DI119" s="112">
        <f t="shared" si="302"/>
        <v>0</v>
      </c>
      <c r="DJ119" s="112">
        <f t="shared" si="303"/>
        <v>0</v>
      </c>
      <c r="DK119" s="194"/>
      <c r="DL119" s="194"/>
      <c r="DM119" s="194"/>
      <c r="DN119" s="194"/>
      <c r="DO119" s="194"/>
      <c r="DP119" s="194"/>
      <c r="DQ119" s="194"/>
      <c r="DR119" s="194"/>
      <c r="DS119" s="194"/>
      <c r="DT119" s="194"/>
      <c r="DU119" s="194"/>
      <c r="DV119" s="194"/>
      <c r="DW119" s="112">
        <f t="shared" si="304"/>
        <v>0</v>
      </c>
      <c r="DX119" s="112">
        <f t="shared" si="305"/>
        <v>0</v>
      </c>
      <c r="DY119" s="112">
        <f t="shared" si="306"/>
        <v>0</v>
      </c>
      <c r="DZ119" s="112">
        <f t="shared" si="307"/>
        <v>0</v>
      </c>
      <c r="EA119" s="112">
        <f t="shared" si="308"/>
        <v>0</v>
      </c>
      <c r="EB119" s="112">
        <f t="shared" si="309"/>
        <v>0</v>
      </c>
      <c r="EC119" s="112">
        <f t="shared" si="310"/>
        <v>0</v>
      </c>
      <c r="ED119" s="112">
        <f t="shared" si="311"/>
        <v>0</v>
      </c>
      <c r="EE119" s="112">
        <f t="shared" si="312"/>
        <v>0</v>
      </c>
      <c r="EF119" s="112">
        <f t="shared" si="313"/>
        <v>0</v>
      </c>
      <c r="EG119" s="112">
        <f t="shared" si="314"/>
        <v>0</v>
      </c>
      <c r="EH119" s="112">
        <f t="shared" si="315"/>
        <v>0</v>
      </c>
      <c r="EI119" s="195"/>
      <c r="EJ119" s="195"/>
      <c r="EK119" s="195"/>
      <c r="EL119" s="195"/>
      <c r="EM119" s="195"/>
      <c r="EN119" s="195"/>
      <c r="EO119" s="195"/>
      <c r="EP119" s="195"/>
      <c r="EQ119" s="195"/>
      <c r="ER119" s="195"/>
      <c r="ES119" s="195"/>
      <c r="ET119" s="195"/>
      <c r="EU119" s="196"/>
      <c r="EV119" s="196">
        <f t="shared" si="316"/>
        <v>0</v>
      </c>
      <c r="EW119" s="196">
        <f t="shared" si="317"/>
        <v>0</v>
      </c>
      <c r="EX119" s="196">
        <f t="shared" si="318"/>
        <v>0</v>
      </c>
      <c r="EY119" s="196">
        <f t="shared" si="319"/>
        <v>0</v>
      </c>
      <c r="EZ119" s="196">
        <f t="shared" si="320"/>
        <v>0</v>
      </c>
      <c r="FA119" s="196">
        <f t="shared" si="321"/>
        <v>0</v>
      </c>
      <c r="FB119" s="196">
        <f t="shared" si="322"/>
        <v>0</v>
      </c>
      <c r="FC119" s="196">
        <f t="shared" si="323"/>
        <v>0</v>
      </c>
      <c r="FD119" s="196">
        <f t="shared" si="324"/>
        <v>0</v>
      </c>
      <c r="FE119" s="196">
        <f t="shared" si="325"/>
        <v>0</v>
      </c>
      <c r="FF119" s="196">
        <f t="shared" si="326"/>
        <v>0</v>
      </c>
      <c r="FG119" s="197"/>
      <c r="FH119" s="197">
        <f t="shared" si="327"/>
        <v>0</v>
      </c>
      <c r="FI119" s="197">
        <f t="shared" si="328"/>
        <v>0</v>
      </c>
      <c r="FJ119" s="197">
        <f t="shared" si="329"/>
        <v>0</v>
      </c>
      <c r="FK119" s="197">
        <f t="shared" si="330"/>
        <v>0</v>
      </c>
      <c r="FL119" s="197">
        <f t="shared" si="331"/>
        <v>0</v>
      </c>
      <c r="FM119" s="197">
        <f t="shared" si="332"/>
        <v>0</v>
      </c>
      <c r="FN119" s="197">
        <f t="shared" si="333"/>
        <v>0</v>
      </c>
      <c r="FO119" s="197">
        <f t="shared" si="334"/>
        <v>0</v>
      </c>
      <c r="FP119" s="197">
        <f t="shared" si="335"/>
        <v>0</v>
      </c>
      <c r="FQ119" s="197">
        <f t="shared" si="336"/>
        <v>0</v>
      </c>
      <c r="FR119" s="197">
        <f t="shared" si="337"/>
        <v>0</v>
      </c>
      <c r="FS119" s="195"/>
      <c r="FT119" s="195"/>
      <c r="FU119" s="198"/>
      <c r="FV119" s="198"/>
      <c r="FW119" s="199"/>
      <c r="FX119" s="199"/>
      <c r="FY119" s="196"/>
      <c r="FZ119" s="196"/>
      <c r="GA119" s="127">
        <f t="shared" si="338"/>
        <v>0</v>
      </c>
      <c r="GB119" s="127">
        <f t="shared" si="339"/>
        <v>0</v>
      </c>
      <c r="GC119" s="127">
        <f t="shared" si="340"/>
        <v>0</v>
      </c>
      <c r="GD119" s="127">
        <f t="shared" si="341"/>
        <v>0</v>
      </c>
      <c r="GE119" s="127">
        <f t="shared" si="342"/>
        <v>0</v>
      </c>
      <c r="GF119" s="127">
        <f t="shared" si="343"/>
        <v>0</v>
      </c>
      <c r="GG119" s="127">
        <f t="shared" si="344"/>
        <v>0</v>
      </c>
      <c r="GH119" s="127">
        <f t="shared" si="345"/>
        <v>0</v>
      </c>
      <c r="GI119" s="127">
        <f t="shared" si="346"/>
        <v>0</v>
      </c>
      <c r="GJ119" s="127">
        <f t="shared" si="347"/>
        <v>0</v>
      </c>
      <c r="GK119" s="127">
        <f t="shared" si="348"/>
        <v>0</v>
      </c>
      <c r="GL119" s="127">
        <f t="shared" si="349"/>
        <v>0</v>
      </c>
      <c r="GM119" s="127">
        <f t="shared" si="350"/>
        <v>0</v>
      </c>
      <c r="GN119" s="127">
        <f t="shared" si="351"/>
        <v>0</v>
      </c>
      <c r="GO119" s="127">
        <f t="shared" si="352"/>
        <v>0</v>
      </c>
      <c r="GP119" s="127">
        <f t="shared" si="353"/>
        <v>0</v>
      </c>
      <c r="GQ119" s="127">
        <f t="shared" si="354"/>
        <v>0</v>
      </c>
      <c r="GR119" s="127">
        <f t="shared" si="355"/>
        <v>0</v>
      </c>
      <c r="GS119" s="127">
        <f t="shared" si="356"/>
        <v>0</v>
      </c>
      <c r="GT119" s="127">
        <f t="shared" si="357"/>
        <v>0</v>
      </c>
      <c r="GU119" s="127">
        <f t="shared" si="358"/>
        <v>0</v>
      </c>
      <c r="GV119" s="127">
        <f t="shared" si="359"/>
        <v>0</v>
      </c>
      <c r="GW119" s="127">
        <f t="shared" si="360"/>
        <v>0</v>
      </c>
      <c r="GX119" s="127">
        <f t="shared" si="361"/>
        <v>0</v>
      </c>
      <c r="GY119" s="127">
        <f t="shared" si="362"/>
        <v>0</v>
      </c>
      <c r="GZ119" s="127">
        <f t="shared" si="363"/>
        <v>0</v>
      </c>
      <c r="HA119" s="127">
        <f t="shared" si="364"/>
        <v>0</v>
      </c>
      <c r="HB119" s="127">
        <f t="shared" si="365"/>
        <v>0</v>
      </c>
      <c r="HC119" s="127">
        <f t="shared" si="366"/>
        <v>0</v>
      </c>
      <c r="HD119" s="127">
        <f t="shared" si="367"/>
        <v>0</v>
      </c>
      <c r="HE119" s="127">
        <f t="shared" si="368"/>
        <v>0</v>
      </c>
      <c r="HF119" s="127">
        <f t="shared" si="369"/>
        <v>0</v>
      </c>
      <c r="HG119" s="127">
        <f t="shared" si="370"/>
        <v>0</v>
      </c>
      <c r="HH119" s="127">
        <f t="shared" si="371"/>
        <v>0</v>
      </c>
      <c r="HI119" s="127">
        <f t="shared" si="372"/>
        <v>0</v>
      </c>
      <c r="HJ119" s="127">
        <f t="shared" si="373"/>
        <v>0</v>
      </c>
      <c r="HK119" s="127">
        <f t="shared" si="374"/>
        <v>0</v>
      </c>
      <c r="HL119" s="127">
        <f t="shared" si="375"/>
        <v>0</v>
      </c>
      <c r="HM119" s="127">
        <f t="shared" si="376"/>
        <v>0</v>
      </c>
      <c r="HN119" s="127">
        <f t="shared" si="377"/>
        <v>0</v>
      </c>
      <c r="HO119" s="127">
        <f t="shared" si="378"/>
        <v>0</v>
      </c>
      <c r="HP119" s="127">
        <f t="shared" si="379"/>
        <v>0</v>
      </c>
      <c r="HQ119" s="127">
        <f t="shared" si="380"/>
        <v>0</v>
      </c>
      <c r="HR119" s="127">
        <f t="shared" si="381"/>
        <v>0</v>
      </c>
      <c r="HS119" s="127">
        <f t="shared" si="382"/>
        <v>0</v>
      </c>
      <c r="HT119" s="127">
        <f t="shared" si="383"/>
        <v>0</v>
      </c>
      <c r="HU119" s="127">
        <f t="shared" si="384"/>
        <v>0</v>
      </c>
      <c r="HV119" s="127">
        <f t="shared" si="385"/>
        <v>0</v>
      </c>
      <c r="HW119" s="127">
        <f t="shared" si="386"/>
        <v>0</v>
      </c>
      <c r="HX119" s="127">
        <f t="shared" si="387"/>
        <v>0</v>
      </c>
      <c r="HY119" s="127">
        <f t="shared" si="388"/>
        <v>0</v>
      </c>
      <c r="HZ119" s="127">
        <f t="shared" si="389"/>
        <v>0</v>
      </c>
      <c r="IA119" s="127">
        <f t="shared" si="390"/>
        <v>0</v>
      </c>
      <c r="IB119" s="127">
        <f t="shared" si="391"/>
        <v>0</v>
      </c>
      <c r="IC119" s="127">
        <f t="shared" si="392"/>
        <v>0</v>
      </c>
      <c r="ID119" s="127">
        <f t="shared" si="393"/>
        <v>0</v>
      </c>
      <c r="IE119" s="127">
        <f t="shared" si="394"/>
        <v>0</v>
      </c>
      <c r="IF119" s="127">
        <f t="shared" si="395"/>
        <v>0</v>
      </c>
      <c r="IG119" s="127">
        <f t="shared" si="396"/>
        <v>0</v>
      </c>
      <c r="IH119" s="127">
        <f t="shared" si="397"/>
        <v>0</v>
      </c>
      <c r="II119" s="127">
        <f t="shared" si="398"/>
        <v>0</v>
      </c>
      <c r="IJ119" s="127">
        <f t="shared" si="399"/>
        <v>0</v>
      </c>
      <c r="IK119" s="127">
        <f t="shared" si="400"/>
        <v>0</v>
      </c>
      <c r="IL119" s="127">
        <f t="shared" si="401"/>
        <v>0</v>
      </c>
      <c r="IM119" s="127">
        <f t="shared" si="402"/>
        <v>0</v>
      </c>
      <c r="IN119" s="127">
        <f t="shared" si="403"/>
        <v>0</v>
      </c>
      <c r="IO119" s="127">
        <f t="shared" si="404"/>
        <v>0</v>
      </c>
      <c r="IP119" s="127">
        <f t="shared" si="405"/>
        <v>0</v>
      </c>
      <c r="IQ119" s="127">
        <f t="shared" si="406"/>
        <v>0</v>
      </c>
      <c r="IR119" s="127">
        <f t="shared" si="407"/>
        <v>0</v>
      </c>
      <c r="IS119" s="127">
        <f t="shared" si="408"/>
        <v>0</v>
      </c>
      <c r="IT119" s="127">
        <f t="shared" si="409"/>
        <v>0</v>
      </c>
      <c r="IU119" s="127">
        <f t="shared" si="410"/>
        <v>0</v>
      </c>
      <c r="IV119" s="1">
        <f>IFERROR(IF($BX119&gt;=1,SUMIFS(ARR!K$8:K$607,ARR!$I$8:$I$607,$BZ119),0),0)</f>
        <v>0</v>
      </c>
      <c r="IW119" s="1">
        <f>IFERROR(IF($BX119&gt;=1,SUMIFS(ARR!L$8:L$607,ARR!$I$8:$I$607,$BZ119),0),0)</f>
        <v>0</v>
      </c>
      <c r="IX119" s="1">
        <f>IFERROR(IF($BX119&gt;=1,SUMIFS(ARR!M$8:M$607,ARR!$I$8:$I$607,$BZ119),0),0)</f>
        <v>0</v>
      </c>
      <c r="IY119" s="1">
        <f>IFERROR(IF($BX119&gt;=1,SUMIFS(ARR!N$8:N$607,ARR!$I$8:$I$607,$BZ119),0),0)</f>
        <v>0</v>
      </c>
      <c r="IZ119" s="1">
        <f t="shared" si="411"/>
        <v>0</v>
      </c>
    </row>
    <row r="120" spans="1:260" ht="18" customHeight="1" x14ac:dyDescent="0.25">
      <c r="A120" s="1">
        <f>IFERROR(IF(BX120&gt;=1,VLOOKUP(EMP!Y118,EMP!$B$2:$E$3,4,0),0),0)</f>
        <v>0</v>
      </c>
      <c r="B120" s="1">
        <f>IFERROR(IF(BX120&gt;=1,VLOOKUP(EMP!Z118,EMP!$D$2:$E$3,2,0),0),0)</f>
        <v>0</v>
      </c>
      <c r="C120" s="1">
        <f>IFERROR(IF(BX120&gt;=1,VLOOKUP(EMP!AC118,EMP!$B$6:$C$17,2,0),0),0)</f>
        <v>0</v>
      </c>
      <c r="D120" s="1">
        <f>IFERROR(IF(BX120&gt;=1,VLOOKUP(EMP!AA118,EMP!$E$6:$M$29,9,0),0),0)</f>
        <v>0</v>
      </c>
      <c r="E120" s="1">
        <f>IFERROR(IF(BX120&gt;=1,(IF(EMP!AE118&gt;=1,VLOOKUP(EMP!AF118,EMP!$B$6:$C$17,2,0),0)),0),0)</f>
        <v>0</v>
      </c>
      <c r="F120" s="1">
        <f>IFERROR(IF(BX120&gt;=1,(IF(EMP!AG118=EMP!$F$3,(IF(EMP!AH118&gt;=1,EMP!AH118,0)),0)),0),0)</f>
        <v>0</v>
      </c>
      <c r="G120" s="1">
        <f>IFERROR(IF(BX120&gt;=1,(IF(EMP!AI118=EMP!$F$3,VLOOKUP(EMP!AJ118,EMP!$B$6:$C$17,2,0),0)),0),0)</f>
        <v>0</v>
      </c>
      <c r="H120" s="1">
        <f>IFERROR(IF(BX120&gt;=1,(IF(EMP!AK118=EMP!$F$3,EMP!#REF!,0)),0),0)</f>
        <v>0</v>
      </c>
      <c r="I120" s="1">
        <f>IFERROR(IF(BX120&gt;=1,(IF(EMP!AM118="YES",1,2)),0),0)</f>
        <v>0</v>
      </c>
      <c r="J120" s="1">
        <f>IFERROR(IF(BX120&gt;=1,(IF(I120=1,31,IF(I120=2,(IF(D120&gt;=5,VLOOKUP(EMP!AL118,EMP!$H$1:$K$5,4,0),IF(D120&gt;=1,31,0))),0))),0),0)</f>
        <v>0</v>
      </c>
      <c r="K120" s="1">
        <f>EMP!AB118</f>
        <v>0</v>
      </c>
      <c r="L120" s="1">
        <f>EMP!AD118</f>
        <v>0</v>
      </c>
      <c r="M120" s="1">
        <f>EMP!AE118</f>
        <v>0</v>
      </c>
      <c r="N120" s="1">
        <f t="shared" si="244"/>
        <v>0</v>
      </c>
      <c r="O120" s="1">
        <f t="shared" si="245"/>
        <v>0</v>
      </c>
      <c r="P120" s="1">
        <f t="shared" si="246"/>
        <v>0</v>
      </c>
      <c r="Q120" s="1">
        <f t="shared" si="247"/>
        <v>0</v>
      </c>
      <c r="R120" s="1">
        <f t="shared" si="248"/>
        <v>0</v>
      </c>
      <c r="S120" s="1">
        <f t="shared" si="249"/>
        <v>0</v>
      </c>
      <c r="T120" s="1">
        <f t="shared" si="250"/>
        <v>0</v>
      </c>
      <c r="U120" s="1">
        <f t="shared" si="251"/>
        <v>0</v>
      </c>
      <c r="V120" s="1">
        <f t="shared" si="252"/>
        <v>0</v>
      </c>
      <c r="W120" s="1">
        <f t="shared" si="253"/>
        <v>0</v>
      </c>
      <c r="X120" s="1">
        <f t="shared" si="254"/>
        <v>0</v>
      </c>
      <c r="Y120" s="1">
        <f t="shared" si="255"/>
        <v>0</v>
      </c>
      <c r="Z120" s="1">
        <f t="shared" si="256"/>
        <v>0</v>
      </c>
      <c r="AA120" s="1">
        <f t="shared" si="257"/>
        <v>0</v>
      </c>
      <c r="AB120" s="1">
        <f t="shared" si="258"/>
        <v>0</v>
      </c>
      <c r="AC120" s="1">
        <f t="shared" si="259"/>
        <v>0</v>
      </c>
      <c r="AD120" s="1">
        <f t="shared" si="260"/>
        <v>0</v>
      </c>
      <c r="AE120" s="1">
        <f t="shared" si="261"/>
        <v>0</v>
      </c>
      <c r="AF120" s="1">
        <f t="shared" si="262"/>
        <v>0</v>
      </c>
      <c r="AG120" s="1">
        <f t="shared" si="263"/>
        <v>0</v>
      </c>
      <c r="AH120" s="1">
        <f t="shared" si="264"/>
        <v>0</v>
      </c>
      <c r="AI120" s="1">
        <f t="shared" si="265"/>
        <v>0</v>
      </c>
      <c r="AJ120" s="1">
        <f t="shared" si="266"/>
        <v>0</v>
      </c>
      <c r="AK120" s="1">
        <f t="shared" si="267"/>
        <v>0</v>
      </c>
      <c r="AL120" s="1">
        <f t="shared" si="268"/>
        <v>0</v>
      </c>
      <c r="AM120" s="1">
        <f t="shared" si="269"/>
        <v>0</v>
      </c>
      <c r="AN120" s="1">
        <f t="shared" si="270"/>
        <v>0</v>
      </c>
      <c r="AO120" s="1">
        <f t="shared" si="271"/>
        <v>0</v>
      </c>
      <c r="AP120" s="1">
        <f t="shared" si="272"/>
        <v>0</v>
      </c>
      <c r="AQ120" s="1">
        <f t="shared" si="273"/>
        <v>0</v>
      </c>
      <c r="AR120" s="1">
        <f t="shared" si="274"/>
        <v>0</v>
      </c>
      <c r="AS120" s="1">
        <f t="shared" si="275"/>
        <v>0</v>
      </c>
      <c r="AT120" s="1">
        <f t="shared" si="276"/>
        <v>0</v>
      </c>
      <c r="AU120" s="1">
        <f t="shared" si="277"/>
        <v>0</v>
      </c>
      <c r="AV120" s="1">
        <f t="shared" si="278"/>
        <v>0</v>
      </c>
      <c r="AW120" s="1">
        <f t="shared" si="279"/>
        <v>0</v>
      </c>
      <c r="AX120" s="1">
        <f>LARGE($O$8:P120,1)</f>
        <v>0</v>
      </c>
      <c r="AY120" s="1">
        <f>LARGE($O$8:Q120,1)</f>
        <v>0</v>
      </c>
      <c r="AZ120" s="1">
        <f>LARGE($O$8:R120,1)</f>
        <v>0</v>
      </c>
      <c r="BA120" s="1">
        <f>LARGE($O$8:S120,1)</f>
        <v>0</v>
      </c>
      <c r="BB120" s="1">
        <f>LARGE($O$8:T120,1)</f>
        <v>0</v>
      </c>
      <c r="BC120" s="1">
        <f>LARGE($O$8:U120,1)</f>
        <v>0</v>
      </c>
      <c r="BD120" s="1">
        <f>LARGE($O$8:V120,1)</f>
        <v>0</v>
      </c>
      <c r="BE120" s="1">
        <f>LARGE($O$8:W120,1)</f>
        <v>0</v>
      </c>
      <c r="BF120" s="1">
        <f>LARGE($O$8:X120,1)</f>
        <v>0</v>
      </c>
      <c r="BG120" s="1">
        <f>LARGE($O$8:Y120,1)</f>
        <v>0</v>
      </c>
      <c r="BH120" s="1">
        <f>IFERROR(IF(BX120&gt;=1,(IF(EMP!AM118="YES",1,2)),0),0)</f>
        <v>0</v>
      </c>
      <c r="BI120" s="1">
        <f>IFERROR(IF(BX120&gt;=1,(IF(BH120=1,1,IF(BH120=2,VLOOKUP(EMP!AL118,EMP!$H$2:$K$4,4,0),0))),0),0)</f>
        <v>0</v>
      </c>
      <c r="BJ120" s="1">
        <f>IFERROR(IF(BX120&gt;=1,VLOOKUP(EMP!AL118,EMP!$H$1:$K$5,2,0),0),0)</f>
        <v>0</v>
      </c>
      <c r="BK120" s="1">
        <f>IFERROR(IF(BX120&gt;=1,VLOOKUP(EMP!AL118,EMP!$H$1:$K$5,3,0),0),0)</f>
        <v>0</v>
      </c>
      <c r="BX120" s="165">
        <f>EMP!O118</f>
        <v>0</v>
      </c>
      <c r="BY120" s="166">
        <f>EMP!P118</f>
        <v>0</v>
      </c>
      <c r="BZ120" s="165">
        <f>EMP!Q118</f>
        <v>0</v>
      </c>
      <c r="CA120" s="185">
        <f t="shared" si="280"/>
        <v>0</v>
      </c>
      <c r="CB120" s="185">
        <f t="shared" si="281"/>
        <v>0</v>
      </c>
      <c r="CC120" s="185">
        <f t="shared" si="282"/>
        <v>0</v>
      </c>
      <c r="CD120" s="185">
        <f t="shared" si="283"/>
        <v>0</v>
      </c>
      <c r="CE120" s="185">
        <f t="shared" si="284"/>
        <v>0</v>
      </c>
      <c r="CF120" s="185">
        <f t="shared" si="285"/>
        <v>0</v>
      </c>
      <c r="CG120" s="185">
        <f t="shared" si="286"/>
        <v>0</v>
      </c>
      <c r="CH120" s="185">
        <f t="shared" si="287"/>
        <v>0</v>
      </c>
      <c r="CI120" s="185">
        <f t="shared" si="288"/>
        <v>0</v>
      </c>
      <c r="CJ120" s="185">
        <f t="shared" si="289"/>
        <v>0</v>
      </c>
      <c r="CK120" s="185">
        <f t="shared" si="290"/>
        <v>0</v>
      </c>
      <c r="CL120" s="185">
        <f t="shared" si="291"/>
        <v>0</v>
      </c>
      <c r="CM120" s="193"/>
      <c r="CN120" s="193"/>
      <c r="CO120" s="193"/>
      <c r="CP120" s="193"/>
      <c r="CQ120" s="193"/>
      <c r="CR120" s="193"/>
      <c r="CS120" s="193"/>
      <c r="CT120" s="193"/>
      <c r="CU120" s="193"/>
      <c r="CV120" s="193"/>
      <c r="CW120" s="193"/>
      <c r="CX120" s="193"/>
      <c r="CY120" s="112">
        <f t="shared" si="292"/>
        <v>0</v>
      </c>
      <c r="CZ120" s="112">
        <f t="shared" si="293"/>
        <v>0</v>
      </c>
      <c r="DA120" s="112">
        <f t="shared" si="294"/>
        <v>0</v>
      </c>
      <c r="DB120" s="112">
        <f t="shared" si="295"/>
        <v>0</v>
      </c>
      <c r="DC120" s="112">
        <f t="shared" si="296"/>
        <v>0</v>
      </c>
      <c r="DD120" s="112">
        <f t="shared" si="297"/>
        <v>0</v>
      </c>
      <c r="DE120" s="112">
        <f t="shared" si="298"/>
        <v>0</v>
      </c>
      <c r="DF120" s="112">
        <f t="shared" si="299"/>
        <v>0</v>
      </c>
      <c r="DG120" s="112">
        <f t="shared" si="300"/>
        <v>0</v>
      </c>
      <c r="DH120" s="112">
        <f t="shared" si="301"/>
        <v>0</v>
      </c>
      <c r="DI120" s="112">
        <f t="shared" si="302"/>
        <v>0</v>
      </c>
      <c r="DJ120" s="112">
        <f t="shared" si="303"/>
        <v>0</v>
      </c>
      <c r="DK120" s="194"/>
      <c r="DL120" s="194"/>
      <c r="DM120" s="194"/>
      <c r="DN120" s="194"/>
      <c r="DO120" s="194"/>
      <c r="DP120" s="194"/>
      <c r="DQ120" s="194"/>
      <c r="DR120" s="194"/>
      <c r="DS120" s="194"/>
      <c r="DT120" s="194"/>
      <c r="DU120" s="194"/>
      <c r="DV120" s="194"/>
      <c r="DW120" s="112">
        <f t="shared" si="304"/>
        <v>0</v>
      </c>
      <c r="DX120" s="112">
        <f t="shared" si="305"/>
        <v>0</v>
      </c>
      <c r="DY120" s="112">
        <f t="shared" si="306"/>
        <v>0</v>
      </c>
      <c r="DZ120" s="112">
        <f t="shared" si="307"/>
        <v>0</v>
      </c>
      <c r="EA120" s="112">
        <f t="shared" si="308"/>
        <v>0</v>
      </c>
      <c r="EB120" s="112">
        <f t="shared" si="309"/>
        <v>0</v>
      </c>
      <c r="EC120" s="112">
        <f t="shared" si="310"/>
        <v>0</v>
      </c>
      <c r="ED120" s="112">
        <f t="shared" si="311"/>
        <v>0</v>
      </c>
      <c r="EE120" s="112">
        <f t="shared" si="312"/>
        <v>0</v>
      </c>
      <c r="EF120" s="112">
        <f t="shared" si="313"/>
        <v>0</v>
      </c>
      <c r="EG120" s="112">
        <f t="shared" si="314"/>
        <v>0</v>
      </c>
      <c r="EH120" s="112">
        <f t="shared" si="315"/>
        <v>0</v>
      </c>
      <c r="EI120" s="195"/>
      <c r="EJ120" s="195"/>
      <c r="EK120" s="195"/>
      <c r="EL120" s="195"/>
      <c r="EM120" s="195"/>
      <c r="EN120" s="195"/>
      <c r="EO120" s="195"/>
      <c r="EP120" s="195"/>
      <c r="EQ120" s="195"/>
      <c r="ER120" s="195"/>
      <c r="ES120" s="195"/>
      <c r="ET120" s="195"/>
      <c r="EU120" s="196"/>
      <c r="EV120" s="196">
        <f t="shared" si="316"/>
        <v>0</v>
      </c>
      <c r="EW120" s="196">
        <f t="shared" si="317"/>
        <v>0</v>
      </c>
      <c r="EX120" s="196">
        <f t="shared" si="318"/>
        <v>0</v>
      </c>
      <c r="EY120" s="196">
        <f t="shared" si="319"/>
        <v>0</v>
      </c>
      <c r="EZ120" s="196">
        <f t="shared" si="320"/>
        <v>0</v>
      </c>
      <c r="FA120" s="196">
        <f t="shared" si="321"/>
        <v>0</v>
      </c>
      <c r="FB120" s="196">
        <f t="shared" si="322"/>
        <v>0</v>
      </c>
      <c r="FC120" s="196">
        <f t="shared" si="323"/>
        <v>0</v>
      </c>
      <c r="FD120" s="196">
        <f t="shared" si="324"/>
        <v>0</v>
      </c>
      <c r="FE120" s="196">
        <f t="shared" si="325"/>
        <v>0</v>
      </c>
      <c r="FF120" s="196">
        <f t="shared" si="326"/>
        <v>0</v>
      </c>
      <c r="FG120" s="197"/>
      <c r="FH120" s="197">
        <f t="shared" si="327"/>
        <v>0</v>
      </c>
      <c r="FI120" s="197">
        <f t="shared" si="328"/>
        <v>0</v>
      </c>
      <c r="FJ120" s="197">
        <f t="shared" si="329"/>
        <v>0</v>
      </c>
      <c r="FK120" s="197">
        <f t="shared" si="330"/>
        <v>0</v>
      </c>
      <c r="FL120" s="197">
        <f t="shared" si="331"/>
        <v>0</v>
      </c>
      <c r="FM120" s="197">
        <f t="shared" si="332"/>
        <v>0</v>
      </c>
      <c r="FN120" s="197">
        <f t="shared" si="333"/>
        <v>0</v>
      </c>
      <c r="FO120" s="197">
        <f t="shared" si="334"/>
        <v>0</v>
      </c>
      <c r="FP120" s="197">
        <f t="shared" si="335"/>
        <v>0</v>
      </c>
      <c r="FQ120" s="197">
        <f t="shared" si="336"/>
        <v>0</v>
      </c>
      <c r="FR120" s="197">
        <f t="shared" si="337"/>
        <v>0</v>
      </c>
      <c r="FS120" s="195"/>
      <c r="FT120" s="195"/>
      <c r="FU120" s="198"/>
      <c r="FV120" s="198"/>
      <c r="FW120" s="199"/>
      <c r="FX120" s="199"/>
      <c r="FY120" s="196"/>
      <c r="FZ120" s="196"/>
      <c r="GA120" s="127">
        <f t="shared" si="338"/>
        <v>0</v>
      </c>
      <c r="GB120" s="127">
        <f t="shared" si="339"/>
        <v>0</v>
      </c>
      <c r="GC120" s="127">
        <f t="shared" si="340"/>
        <v>0</v>
      </c>
      <c r="GD120" s="127">
        <f t="shared" si="341"/>
        <v>0</v>
      </c>
      <c r="GE120" s="127">
        <f t="shared" si="342"/>
        <v>0</v>
      </c>
      <c r="GF120" s="127">
        <f t="shared" si="343"/>
        <v>0</v>
      </c>
      <c r="GG120" s="127">
        <f t="shared" si="344"/>
        <v>0</v>
      </c>
      <c r="GH120" s="127">
        <f t="shared" si="345"/>
        <v>0</v>
      </c>
      <c r="GI120" s="127">
        <f t="shared" si="346"/>
        <v>0</v>
      </c>
      <c r="GJ120" s="127">
        <f t="shared" si="347"/>
        <v>0</v>
      </c>
      <c r="GK120" s="127">
        <f t="shared" si="348"/>
        <v>0</v>
      </c>
      <c r="GL120" s="127">
        <f t="shared" si="349"/>
        <v>0</v>
      </c>
      <c r="GM120" s="127">
        <f t="shared" si="350"/>
        <v>0</v>
      </c>
      <c r="GN120" s="127">
        <f t="shared" si="351"/>
        <v>0</v>
      </c>
      <c r="GO120" s="127">
        <f t="shared" si="352"/>
        <v>0</v>
      </c>
      <c r="GP120" s="127">
        <f t="shared" si="353"/>
        <v>0</v>
      </c>
      <c r="GQ120" s="127">
        <f t="shared" si="354"/>
        <v>0</v>
      </c>
      <c r="GR120" s="127">
        <f t="shared" si="355"/>
        <v>0</v>
      </c>
      <c r="GS120" s="127">
        <f t="shared" si="356"/>
        <v>0</v>
      </c>
      <c r="GT120" s="127">
        <f t="shared" si="357"/>
        <v>0</v>
      </c>
      <c r="GU120" s="127">
        <f t="shared" si="358"/>
        <v>0</v>
      </c>
      <c r="GV120" s="127">
        <f t="shared" si="359"/>
        <v>0</v>
      </c>
      <c r="GW120" s="127">
        <f t="shared" si="360"/>
        <v>0</v>
      </c>
      <c r="GX120" s="127">
        <f t="shared" si="361"/>
        <v>0</v>
      </c>
      <c r="GY120" s="127">
        <f t="shared" si="362"/>
        <v>0</v>
      </c>
      <c r="GZ120" s="127">
        <f t="shared" si="363"/>
        <v>0</v>
      </c>
      <c r="HA120" s="127">
        <f t="shared" si="364"/>
        <v>0</v>
      </c>
      <c r="HB120" s="127">
        <f t="shared" si="365"/>
        <v>0</v>
      </c>
      <c r="HC120" s="127">
        <f t="shared" si="366"/>
        <v>0</v>
      </c>
      <c r="HD120" s="127">
        <f t="shared" si="367"/>
        <v>0</v>
      </c>
      <c r="HE120" s="127">
        <f t="shared" si="368"/>
        <v>0</v>
      </c>
      <c r="HF120" s="127">
        <f t="shared" si="369"/>
        <v>0</v>
      </c>
      <c r="HG120" s="127">
        <f t="shared" si="370"/>
        <v>0</v>
      </c>
      <c r="HH120" s="127">
        <f t="shared" si="371"/>
        <v>0</v>
      </c>
      <c r="HI120" s="127">
        <f t="shared" si="372"/>
        <v>0</v>
      </c>
      <c r="HJ120" s="127">
        <f t="shared" si="373"/>
        <v>0</v>
      </c>
      <c r="HK120" s="127">
        <f t="shared" si="374"/>
        <v>0</v>
      </c>
      <c r="HL120" s="127">
        <f t="shared" si="375"/>
        <v>0</v>
      </c>
      <c r="HM120" s="127">
        <f t="shared" si="376"/>
        <v>0</v>
      </c>
      <c r="HN120" s="127">
        <f t="shared" si="377"/>
        <v>0</v>
      </c>
      <c r="HO120" s="127">
        <f t="shared" si="378"/>
        <v>0</v>
      </c>
      <c r="HP120" s="127">
        <f t="shared" si="379"/>
        <v>0</v>
      </c>
      <c r="HQ120" s="127">
        <f t="shared" si="380"/>
        <v>0</v>
      </c>
      <c r="HR120" s="127">
        <f t="shared" si="381"/>
        <v>0</v>
      </c>
      <c r="HS120" s="127">
        <f t="shared" si="382"/>
        <v>0</v>
      </c>
      <c r="HT120" s="127">
        <f t="shared" si="383"/>
        <v>0</v>
      </c>
      <c r="HU120" s="127">
        <f t="shared" si="384"/>
        <v>0</v>
      </c>
      <c r="HV120" s="127">
        <f t="shared" si="385"/>
        <v>0</v>
      </c>
      <c r="HW120" s="127">
        <f t="shared" si="386"/>
        <v>0</v>
      </c>
      <c r="HX120" s="127">
        <f t="shared" si="387"/>
        <v>0</v>
      </c>
      <c r="HY120" s="127">
        <f t="shared" si="388"/>
        <v>0</v>
      </c>
      <c r="HZ120" s="127">
        <f t="shared" si="389"/>
        <v>0</v>
      </c>
      <c r="IA120" s="127">
        <f t="shared" si="390"/>
        <v>0</v>
      </c>
      <c r="IB120" s="127">
        <f t="shared" si="391"/>
        <v>0</v>
      </c>
      <c r="IC120" s="127">
        <f t="shared" si="392"/>
        <v>0</v>
      </c>
      <c r="ID120" s="127">
        <f t="shared" si="393"/>
        <v>0</v>
      </c>
      <c r="IE120" s="127">
        <f t="shared" si="394"/>
        <v>0</v>
      </c>
      <c r="IF120" s="127">
        <f t="shared" si="395"/>
        <v>0</v>
      </c>
      <c r="IG120" s="127">
        <f t="shared" si="396"/>
        <v>0</v>
      </c>
      <c r="IH120" s="127">
        <f t="shared" si="397"/>
        <v>0</v>
      </c>
      <c r="II120" s="127">
        <f t="shared" si="398"/>
        <v>0</v>
      </c>
      <c r="IJ120" s="127">
        <f t="shared" si="399"/>
        <v>0</v>
      </c>
      <c r="IK120" s="127">
        <f t="shared" si="400"/>
        <v>0</v>
      </c>
      <c r="IL120" s="127">
        <f t="shared" si="401"/>
        <v>0</v>
      </c>
      <c r="IM120" s="127">
        <f t="shared" si="402"/>
        <v>0</v>
      </c>
      <c r="IN120" s="127">
        <f t="shared" si="403"/>
        <v>0</v>
      </c>
      <c r="IO120" s="127">
        <f t="shared" si="404"/>
        <v>0</v>
      </c>
      <c r="IP120" s="127">
        <f t="shared" si="405"/>
        <v>0</v>
      </c>
      <c r="IQ120" s="127">
        <f t="shared" si="406"/>
        <v>0</v>
      </c>
      <c r="IR120" s="127">
        <f t="shared" si="407"/>
        <v>0</v>
      </c>
      <c r="IS120" s="127">
        <f t="shared" si="408"/>
        <v>0</v>
      </c>
      <c r="IT120" s="127">
        <f t="shared" si="409"/>
        <v>0</v>
      </c>
      <c r="IU120" s="127">
        <f t="shared" si="410"/>
        <v>0</v>
      </c>
      <c r="IV120" s="1">
        <f>IFERROR(IF($BX120&gt;=1,SUMIFS(ARR!K$8:K$607,ARR!$I$8:$I$607,$BZ120),0),0)</f>
        <v>0</v>
      </c>
      <c r="IW120" s="1">
        <f>IFERROR(IF($BX120&gt;=1,SUMIFS(ARR!L$8:L$607,ARR!$I$8:$I$607,$BZ120),0),0)</f>
        <v>0</v>
      </c>
      <c r="IX120" s="1">
        <f>IFERROR(IF($BX120&gt;=1,SUMIFS(ARR!M$8:M$607,ARR!$I$8:$I$607,$BZ120),0),0)</f>
        <v>0</v>
      </c>
      <c r="IY120" s="1">
        <f>IFERROR(IF($BX120&gt;=1,SUMIFS(ARR!N$8:N$607,ARR!$I$8:$I$607,$BZ120),0),0)</f>
        <v>0</v>
      </c>
      <c r="IZ120" s="1">
        <f t="shared" si="411"/>
        <v>0</v>
      </c>
    </row>
    <row r="121" spans="1:260" ht="18" customHeight="1" x14ac:dyDescent="0.25">
      <c r="A121" s="1">
        <f>IFERROR(IF(BX121&gt;=1,VLOOKUP(EMP!Y119,EMP!$B$2:$E$3,4,0),0),0)</f>
        <v>0</v>
      </c>
      <c r="B121" s="1">
        <f>IFERROR(IF(BX121&gt;=1,VLOOKUP(EMP!Z119,EMP!$D$2:$E$3,2,0),0),0)</f>
        <v>0</v>
      </c>
      <c r="C121" s="1">
        <f>IFERROR(IF(BX121&gt;=1,VLOOKUP(EMP!AC119,EMP!$B$6:$C$17,2,0),0),0)</f>
        <v>0</v>
      </c>
      <c r="D121" s="1">
        <f>IFERROR(IF(BX121&gt;=1,VLOOKUP(EMP!AA119,EMP!$E$6:$M$29,9,0),0),0)</f>
        <v>0</v>
      </c>
      <c r="E121" s="1">
        <f>IFERROR(IF(BX121&gt;=1,(IF(EMP!AE119&gt;=1,VLOOKUP(EMP!AF119,EMP!$B$6:$C$17,2,0),0)),0),0)</f>
        <v>0</v>
      </c>
      <c r="F121" s="1">
        <f>IFERROR(IF(BX121&gt;=1,(IF(EMP!AG119=EMP!$F$3,(IF(EMP!AH119&gt;=1,EMP!AH119,0)),0)),0),0)</f>
        <v>0</v>
      </c>
      <c r="G121" s="1">
        <f>IFERROR(IF(BX121&gt;=1,(IF(EMP!AI119=EMP!$F$3,VLOOKUP(EMP!AJ119,EMP!$B$6:$C$17,2,0),0)),0),0)</f>
        <v>0</v>
      </c>
      <c r="H121" s="1">
        <f>IFERROR(IF(BX121&gt;=1,(IF(EMP!AK119=EMP!$F$3,EMP!#REF!,0)),0),0)</f>
        <v>0</v>
      </c>
      <c r="I121" s="1">
        <f>IFERROR(IF(BX121&gt;=1,(IF(EMP!AM119="YES",1,2)),0),0)</f>
        <v>0</v>
      </c>
      <c r="J121" s="1">
        <f>IFERROR(IF(BX121&gt;=1,(IF(I121=1,31,IF(I121=2,(IF(D121&gt;=5,VLOOKUP(EMP!AL119,EMP!$H$1:$K$5,4,0),IF(D121&gt;=1,31,0))),0))),0),0)</f>
        <v>0</v>
      </c>
      <c r="K121" s="1">
        <f>EMP!AB119</f>
        <v>0</v>
      </c>
      <c r="L121" s="1">
        <f>EMP!AD119</f>
        <v>0</v>
      </c>
      <c r="M121" s="1">
        <f>EMP!AE119</f>
        <v>0</v>
      </c>
      <c r="N121" s="1">
        <f t="shared" si="244"/>
        <v>0</v>
      </c>
      <c r="O121" s="1">
        <f t="shared" si="245"/>
        <v>0</v>
      </c>
      <c r="P121" s="1">
        <f t="shared" si="246"/>
        <v>0</v>
      </c>
      <c r="Q121" s="1">
        <f t="shared" si="247"/>
        <v>0</v>
      </c>
      <c r="R121" s="1">
        <f t="shared" si="248"/>
        <v>0</v>
      </c>
      <c r="S121" s="1">
        <f t="shared" si="249"/>
        <v>0</v>
      </c>
      <c r="T121" s="1">
        <f t="shared" si="250"/>
        <v>0</v>
      </c>
      <c r="U121" s="1">
        <f t="shared" si="251"/>
        <v>0</v>
      </c>
      <c r="V121" s="1">
        <f t="shared" si="252"/>
        <v>0</v>
      </c>
      <c r="W121" s="1">
        <f t="shared" si="253"/>
        <v>0</v>
      </c>
      <c r="X121" s="1">
        <f t="shared" si="254"/>
        <v>0</v>
      </c>
      <c r="Y121" s="1">
        <f t="shared" si="255"/>
        <v>0</v>
      </c>
      <c r="Z121" s="1">
        <f t="shared" si="256"/>
        <v>0</v>
      </c>
      <c r="AA121" s="1">
        <f t="shared" si="257"/>
        <v>0</v>
      </c>
      <c r="AB121" s="1">
        <f t="shared" si="258"/>
        <v>0</v>
      </c>
      <c r="AC121" s="1">
        <f t="shared" si="259"/>
        <v>0</v>
      </c>
      <c r="AD121" s="1">
        <f t="shared" si="260"/>
        <v>0</v>
      </c>
      <c r="AE121" s="1">
        <f t="shared" si="261"/>
        <v>0</v>
      </c>
      <c r="AF121" s="1">
        <f t="shared" si="262"/>
        <v>0</v>
      </c>
      <c r="AG121" s="1">
        <f t="shared" si="263"/>
        <v>0</v>
      </c>
      <c r="AH121" s="1">
        <f t="shared" si="264"/>
        <v>0</v>
      </c>
      <c r="AI121" s="1">
        <f t="shared" si="265"/>
        <v>0</v>
      </c>
      <c r="AJ121" s="1">
        <f t="shared" si="266"/>
        <v>0</v>
      </c>
      <c r="AK121" s="1">
        <f t="shared" si="267"/>
        <v>0</v>
      </c>
      <c r="AL121" s="1">
        <f t="shared" si="268"/>
        <v>0</v>
      </c>
      <c r="AM121" s="1">
        <f t="shared" si="269"/>
        <v>0</v>
      </c>
      <c r="AN121" s="1">
        <f t="shared" si="270"/>
        <v>0</v>
      </c>
      <c r="AO121" s="1">
        <f t="shared" si="271"/>
        <v>0</v>
      </c>
      <c r="AP121" s="1">
        <f t="shared" si="272"/>
        <v>0</v>
      </c>
      <c r="AQ121" s="1">
        <f t="shared" si="273"/>
        <v>0</v>
      </c>
      <c r="AR121" s="1">
        <f t="shared" si="274"/>
        <v>0</v>
      </c>
      <c r="AS121" s="1">
        <f t="shared" si="275"/>
        <v>0</v>
      </c>
      <c r="AT121" s="1">
        <f t="shared" si="276"/>
        <v>0</v>
      </c>
      <c r="AU121" s="1">
        <f t="shared" si="277"/>
        <v>0</v>
      </c>
      <c r="AV121" s="1">
        <f t="shared" si="278"/>
        <v>0</v>
      </c>
      <c r="AW121" s="1">
        <f t="shared" si="279"/>
        <v>0</v>
      </c>
      <c r="AX121" s="1">
        <f>LARGE($O$8:P121,1)</f>
        <v>0</v>
      </c>
      <c r="AY121" s="1">
        <f>LARGE($O$8:Q121,1)</f>
        <v>0</v>
      </c>
      <c r="AZ121" s="1">
        <f>LARGE($O$8:R121,1)</f>
        <v>0</v>
      </c>
      <c r="BA121" s="1">
        <f>LARGE($O$8:S121,1)</f>
        <v>0</v>
      </c>
      <c r="BB121" s="1">
        <f>LARGE($O$8:T121,1)</f>
        <v>0</v>
      </c>
      <c r="BC121" s="1">
        <f>LARGE($O$8:U121,1)</f>
        <v>0</v>
      </c>
      <c r="BD121" s="1">
        <f>LARGE($O$8:V121,1)</f>
        <v>0</v>
      </c>
      <c r="BE121" s="1">
        <f>LARGE($O$8:W121,1)</f>
        <v>0</v>
      </c>
      <c r="BF121" s="1">
        <f>LARGE($O$8:X121,1)</f>
        <v>0</v>
      </c>
      <c r="BG121" s="1">
        <f>LARGE($O$8:Y121,1)</f>
        <v>0</v>
      </c>
      <c r="BH121" s="1">
        <f>IFERROR(IF(BX121&gt;=1,(IF(EMP!AM119="YES",1,2)),0),0)</f>
        <v>0</v>
      </c>
      <c r="BI121" s="1">
        <f>IFERROR(IF(BX121&gt;=1,(IF(BH121=1,1,IF(BH121=2,VLOOKUP(EMP!AL119,EMP!$H$2:$K$4,4,0),0))),0),0)</f>
        <v>0</v>
      </c>
      <c r="BJ121" s="1">
        <f>IFERROR(IF(BX121&gt;=1,VLOOKUP(EMP!AL119,EMP!$H$1:$K$5,2,0),0),0)</f>
        <v>0</v>
      </c>
      <c r="BK121" s="1">
        <f>IFERROR(IF(BX121&gt;=1,VLOOKUP(EMP!AL119,EMP!$H$1:$K$5,3,0),0),0)</f>
        <v>0</v>
      </c>
      <c r="BX121" s="165">
        <f>EMP!O119</f>
        <v>0</v>
      </c>
      <c r="BY121" s="166">
        <f>EMP!P119</f>
        <v>0</v>
      </c>
      <c r="BZ121" s="165">
        <f>EMP!Q119</f>
        <v>0</v>
      </c>
      <c r="CA121" s="185">
        <f t="shared" si="280"/>
        <v>0</v>
      </c>
      <c r="CB121" s="185">
        <f t="shared" si="281"/>
        <v>0</v>
      </c>
      <c r="CC121" s="185">
        <f t="shared" si="282"/>
        <v>0</v>
      </c>
      <c r="CD121" s="185">
        <f t="shared" si="283"/>
        <v>0</v>
      </c>
      <c r="CE121" s="185">
        <f t="shared" si="284"/>
        <v>0</v>
      </c>
      <c r="CF121" s="185">
        <f t="shared" si="285"/>
        <v>0</v>
      </c>
      <c r="CG121" s="185">
        <f t="shared" si="286"/>
        <v>0</v>
      </c>
      <c r="CH121" s="185">
        <f t="shared" si="287"/>
        <v>0</v>
      </c>
      <c r="CI121" s="185">
        <f t="shared" si="288"/>
        <v>0</v>
      </c>
      <c r="CJ121" s="185">
        <f t="shared" si="289"/>
        <v>0</v>
      </c>
      <c r="CK121" s="185">
        <f t="shared" si="290"/>
        <v>0</v>
      </c>
      <c r="CL121" s="185">
        <f t="shared" si="291"/>
        <v>0</v>
      </c>
      <c r="CM121" s="193"/>
      <c r="CN121" s="193"/>
      <c r="CO121" s="193"/>
      <c r="CP121" s="193"/>
      <c r="CQ121" s="193"/>
      <c r="CR121" s="193"/>
      <c r="CS121" s="193"/>
      <c r="CT121" s="193"/>
      <c r="CU121" s="193"/>
      <c r="CV121" s="193"/>
      <c r="CW121" s="193"/>
      <c r="CX121" s="193"/>
      <c r="CY121" s="112">
        <f t="shared" si="292"/>
        <v>0</v>
      </c>
      <c r="CZ121" s="112">
        <f t="shared" si="293"/>
        <v>0</v>
      </c>
      <c r="DA121" s="112">
        <f t="shared" si="294"/>
        <v>0</v>
      </c>
      <c r="DB121" s="112">
        <f t="shared" si="295"/>
        <v>0</v>
      </c>
      <c r="DC121" s="112">
        <f t="shared" si="296"/>
        <v>0</v>
      </c>
      <c r="DD121" s="112">
        <f t="shared" si="297"/>
        <v>0</v>
      </c>
      <c r="DE121" s="112">
        <f t="shared" si="298"/>
        <v>0</v>
      </c>
      <c r="DF121" s="112">
        <f t="shared" si="299"/>
        <v>0</v>
      </c>
      <c r="DG121" s="112">
        <f t="shared" si="300"/>
        <v>0</v>
      </c>
      <c r="DH121" s="112">
        <f t="shared" si="301"/>
        <v>0</v>
      </c>
      <c r="DI121" s="112">
        <f t="shared" si="302"/>
        <v>0</v>
      </c>
      <c r="DJ121" s="112">
        <f t="shared" si="303"/>
        <v>0</v>
      </c>
      <c r="DK121" s="194"/>
      <c r="DL121" s="194"/>
      <c r="DM121" s="194"/>
      <c r="DN121" s="194"/>
      <c r="DO121" s="194"/>
      <c r="DP121" s="194"/>
      <c r="DQ121" s="194"/>
      <c r="DR121" s="194"/>
      <c r="DS121" s="194"/>
      <c r="DT121" s="194"/>
      <c r="DU121" s="194"/>
      <c r="DV121" s="194"/>
      <c r="DW121" s="112">
        <f t="shared" si="304"/>
        <v>0</v>
      </c>
      <c r="DX121" s="112">
        <f t="shared" si="305"/>
        <v>0</v>
      </c>
      <c r="DY121" s="112">
        <f t="shared" si="306"/>
        <v>0</v>
      </c>
      <c r="DZ121" s="112">
        <f t="shared" si="307"/>
        <v>0</v>
      </c>
      <c r="EA121" s="112">
        <f t="shared" si="308"/>
        <v>0</v>
      </c>
      <c r="EB121" s="112">
        <f t="shared" si="309"/>
        <v>0</v>
      </c>
      <c r="EC121" s="112">
        <f t="shared" si="310"/>
        <v>0</v>
      </c>
      <c r="ED121" s="112">
        <f t="shared" si="311"/>
        <v>0</v>
      </c>
      <c r="EE121" s="112">
        <f t="shared" si="312"/>
        <v>0</v>
      </c>
      <c r="EF121" s="112">
        <f t="shared" si="313"/>
        <v>0</v>
      </c>
      <c r="EG121" s="112">
        <f t="shared" si="314"/>
        <v>0</v>
      </c>
      <c r="EH121" s="112">
        <f t="shared" si="315"/>
        <v>0</v>
      </c>
      <c r="EI121" s="195"/>
      <c r="EJ121" s="195"/>
      <c r="EK121" s="195"/>
      <c r="EL121" s="195"/>
      <c r="EM121" s="195"/>
      <c r="EN121" s="195"/>
      <c r="EO121" s="195"/>
      <c r="EP121" s="195"/>
      <c r="EQ121" s="195"/>
      <c r="ER121" s="195"/>
      <c r="ES121" s="195"/>
      <c r="ET121" s="195"/>
      <c r="EU121" s="196"/>
      <c r="EV121" s="196">
        <f t="shared" si="316"/>
        <v>0</v>
      </c>
      <c r="EW121" s="196">
        <f t="shared" si="317"/>
        <v>0</v>
      </c>
      <c r="EX121" s="196">
        <f t="shared" si="318"/>
        <v>0</v>
      </c>
      <c r="EY121" s="196">
        <f t="shared" si="319"/>
        <v>0</v>
      </c>
      <c r="EZ121" s="196">
        <f t="shared" si="320"/>
        <v>0</v>
      </c>
      <c r="FA121" s="196">
        <f t="shared" si="321"/>
        <v>0</v>
      </c>
      <c r="FB121" s="196">
        <f t="shared" si="322"/>
        <v>0</v>
      </c>
      <c r="FC121" s="196">
        <f t="shared" si="323"/>
        <v>0</v>
      </c>
      <c r="FD121" s="196">
        <f t="shared" si="324"/>
        <v>0</v>
      </c>
      <c r="FE121" s="196">
        <f t="shared" si="325"/>
        <v>0</v>
      </c>
      <c r="FF121" s="196">
        <f t="shared" si="326"/>
        <v>0</v>
      </c>
      <c r="FG121" s="197"/>
      <c r="FH121" s="197">
        <f t="shared" si="327"/>
        <v>0</v>
      </c>
      <c r="FI121" s="197">
        <f t="shared" si="328"/>
        <v>0</v>
      </c>
      <c r="FJ121" s="197">
        <f t="shared" si="329"/>
        <v>0</v>
      </c>
      <c r="FK121" s="197">
        <f t="shared" si="330"/>
        <v>0</v>
      </c>
      <c r="FL121" s="197">
        <f t="shared" si="331"/>
        <v>0</v>
      </c>
      <c r="FM121" s="197">
        <f t="shared" si="332"/>
        <v>0</v>
      </c>
      <c r="FN121" s="197">
        <f t="shared" si="333"/>
        <v>0</v>
      </c>
      <c r="FO121" s="197">
        <f t="shared" si="334"/>
        <v>0</v>
      </c>
      <c r="FP121" s="197">
        <f t="shared" si="335"/>
        <v>0</v>
      </c>
      <c r="FQ121" s="197">
        <f t="shared" si="336"/>
        <v>0</v>
      </c>
      <c r="FR121" s="197">
        <f t="shared" si="337"/>
        <v>0</v>
      </c>
      <c r="FS121" s="195"/>
      <c r="FT121" s="195"/>
      <c r="FU121" s="198"/>
      <c r="FV121" s="198"/>
      <c r="FW121" s="199"/>
      <c r="FX121" s="199"/>
      <c r="FY121" s="196"/>
      <c r="FZ121" s="196"/>
      <c r="GA121" s="127">
        <f t="shared" si="338"/>
        <v>0</v>
      </c>
      <c r="GB121" s="127">
        <f t="shared" si="339"/>
        <v>0</v>
      </c>
      <c r="GC121" s="127">
        <f t="shared" si="340"/>
        <v>0</v>
      </c>
      <c r="GD121" s="127">
        <f t="shared" si="341"/>
        <v>0</v>
      </c>
      <c r="GE121" s="127">
        <f t="shared" si="342"/>
        <v>0</v>
      </c>
      <c r="GF121" s="127">
        <f t="shared" si="343"/>
        <v>0</v>
      </c>
      <c r="GG121" s="127">
        <f t="shared" si="344"/>
        <v>0</v>
      </c>
      <c r="GH121" s="127">
        <f t="shared" si="345"/>
        <v>0</v>
      </c>
      <c r="GI121" s="127">
        <f t="shared" si="346"/>
        <v>0</v>
      </c>
      <c r="GJ121" s="127">
        <f t="shared" si="347"/>
        <v>0</v>
      </c>
      <c r="GK121" s="127">
        <f t="shared" si="348"/>
        <v>0</v>
      </c>
      <c r="GL121" s="127">
        <f t="shared" si="349"/>
        <v>0</v>
      </c>
      <c r="GM121" s="127">
        <f t="shared" si="350"/>
        <v>0</v>
      </c>
      <c r="GN121" s="127">
        <f t="shared" si="351"/>
        <v>0</v>
      </c>
      <c r="GO121" s="127">
        <f t="shared" si="352"/>
        <v>0</v>
      </c>
      <c r="GP121" s="127">
        <f t="shared" si="353"/>
        <v>0</v>
      </c>
      <c r="GQ121" s="127">
        <f t="shared" si="354"/>
        <v>0</v>
      </c>
      <c r="GR121" s="127">
        <f t="shared" si="355"/>
        <v>0</v>
      </c>
      <c r="GS121" s="127">
        <f t="shared" si="356"/>
        <v>0</v>
      </c>
      <c r="GT121" s="127">
        <f t="shared" si="357"/>
        <v>0</v>
      </c>
      <c r="GU121" s="127">
        <f t="shared" si="358"/>
        <v>0</v>
      </c>
      <c r="GV121" s="127">
        <f t="shared" si="359"/>
        <v>0</v>
      </c>
      <c r="GW121" s="127">
        <f t="shared" si="360"/>
        <v>0</v>
      </c>
      <c r="GX121" s="127">
        <f t="shared" si="361"/>
        <v>0</v>
      </c>
      <c r="GY121" s="127">
        <f t="shared" si="362"/>
        <v>0</v>
      </c>
      <c r="GZ121" s="127">
        <f t="shared" si="363"/>
        <v>0</v>
      </c>
      <c r="HA121" s="127">
        <f t="shared" si="364"/>
        <v>0</v>
      </c>
      <c r="HB121" s="127">
        <f t="shared" si="365"/>
        <v>0</v>
      </c>
      <c r="HC121" s="127">
        <f t="shared" si="366"/>
        <v>0</v>
      </c>
      <c r="HD121" s="127">
        <f t="shared" si="367"/>
        <v>0</v>
      </c>
      <c r="HE121" s="127">
        <f t="shared" si="368"/>
        <v>0</v>
      </c>
      <c r="HF121" s="127">
        <f t="shared" si="369"/>
        <v>0</v>
      </c>
      <c r="HG121" s="127">
        <f t="shared" si="370"/>
        <v>0</v>
      </c>
      <c r="HH121" s="127">
        <f t="shared" si="371"/>
        <v>0</v>
      </c>
      <c r="HI121" s="127">
        <f t="shared" si="372"/>
        <v>0</v>
      </c>
      <c r="HJ121" s="127">
        <f t="shared" si="373"/>
        <v>0</v>
      </c>
      <c r="HK121" s="127">
        <f t="shared" si="374"/>
        <v>0</v>
      </c>
      <c r="HL121" s="127">
        <f t="shared" si="375"/>
        <v>0</v>
      </c>
      <c r="HM121" s="127">
        <f t="shared" si="376"/>
        <v>0</v>
      </c>
      <c r="HN121" s="127">
        <f t="shared" si="377"/>
        <v>0</v>
      </c>
      <c r="HO121" s="127">
        <f t="shared" si="378"/>
        <v>0</v>
      </c>
      <c r="HP121" s="127">
        <f t="shared" si="379"/>
        <v>0</v>
      </c>
      <c r="HQ121" s="127">
        <f t="shared" si="380"/>
        <v>0</v>
      </c>
      <c r="HR121" s="127">
        <f t="shared" si="381"/>
        <v>0</v>
      </c>
      <c r="HS121" s="127">
        <f t="shared" si="382"/>
        <v>0</v>
      </c>
      <c r="HT121" s="127">
        <f t="shared" si="383"/>
        <v>0</v>
      </c>
      <c r="HU121" s="127">
        <f t="shared" si="384"/>
        <v>0</v>
      </c>
      <c r="HV121" s="127">
        <f t="shared" si="385"/>
        <v>0</v>
      </c>
      <c r="HW121" s="127">
        <f t="shared" si="386"/>
        <v>0</v>
      </c>
      <c r="HX121" s="127">
        <f t="shared" si="387"/>
        <v>0</v>
      </c>
      <c r="HY121" s="127">
        <f t="shared" si="388"/>
        <v>0</v>
      </c>
      <c r="HZ121" s="127">
        <f t="shared" si="389"/>
        <v>0</v>
      </c>
      <c r="IA121" s="127">
        <f t="shared" si="390"/>
        <v>0</v>
      </c>
      <c r="IB121" s="127">
        <f t="shared" si="391"/>
        <v>0</v>
      </c>
      <c r="IC121" s="127">
        <f t="shared" si="392"/>
        <v>0</v>
      </c>
      <c r="ID121" s="127">
        <f t="shared" si="393"/>
        <v>0</v>
      </c>
      <c r="IE121" s="127">
        <f t="shared" si="394"/>
        <v>0</v>
      </c>
      <c r="IF121" s="127">
        <f t="shared" si="395"/>
        <v>0</v>
      </c>
      <c r="IG121" s="127">
        <f t="shared" si="396"/>
        <v>0</v>
      </c>
      <c r="IH121" s="127">
        <f t="shared" si="397"/>
        <v>0</v>
      </c>
      <c r="II121" s="127">
        <f t="shared" si="398"/>
        <v>0</v>
      </c>
      <c r="IJ121" s="127">
        <f t="shared" si="399"/>
        <v>0</v>
      </c>
      <c r="IK121" s="127">
        <f t="shared" si="400"/>
        <v>0</v>
      </c>
      <c r="IL121" s="127">
        <f t="shared" si="401"/>
        <v>0</v>
      </c>
      <c r="IM121" s="127">
        <f t="shared" si="402"/>
        <v>0</v>
      </c>
      <c r="IN121" s="127">
        <f t="shared" si="403"/>
        <v>0</v>
      </c>
      <c r="IO121" s="127">
        <f t="shared" si="404"/>
        <v>0</v>
      </c>
      <c r="IP121" s="127">
        <f t="shared" si="405"/>
        <v>0</v>
      </c>
      <c r="IQ121" s="127">
        <f t="shared" si="406"/>
        <v>0</v>
      </c>
      <c r="IR121" s="127">
        <f t="shared" si="407"/>
        <v>0</v>
      </c>
      <c r="IS121" s="127">
        <f t="shared" si="408"/>
        <v>0</v>
      </c>
      <c r="IT121" s="127">
        <f t="shared" si="409"/>
        <v>0</v>
      </c>
      <c r="IU121" s="127">
        <f t="shared" si="410"/>
        <v>0</v>
      </c>
      <c r="IV121" s="1">
        <f>IFERROR(IF($BX121&gt;=1,SUMIFS(ARR!K$8:K$607,ARR!$I$8:$I$607,$BZ121),0),0)</f>
        <v>0</v>
      </c>
      <c r="IW121" s="1">
        <f>IFERROR(IF($BX121&gt;=1,SUMIFS(ARR!L$8:L$607,ARR!$I$8:$I$607,$BZ121),0),0)</f>
        <v>0</v>
      </c>
      <c r="IX121" s="1">
        <f>IFERROR(IF($BX121&gt;=1,SUMIFS(ARR!M$8:M$607,ARR!$I$8:$I$607,$BZ121),0),0)</f>
        <v>0</v>
      </c>
      <c r="IY121" s="1">
        <f>IFERROR(IF($BX121&gt;=1,SUMIFS(ARR!N$8:N$607,ARR!$I$8:$I$607,$BZ121),0),0)</f>
        <v>0</v>
      </c>
      <c r="IZ121" s="1">
        <f t="shared" si="411"/>
        <v>0</v>
      </c>
    </row>
    <row r="122" spans="1:260" ht="18" customHeight="1" x14ac:dyDescent="0.25">
      <c r="A122" s="1">
        <f>IFERROR(IF(BX122&gt;=1,VLOOKUP(EMP!Y120,EMP!$B$2:$E$3,4,0),0),0)</f>
        <v>0</v>
      </c>
      <c r="B122" s="1">
        <f>IFERROR(IF(BX122&gt;=1,VLOOKUP(EMP!Z120,EMP!$D$2:$E$3,2,0),0),0)</f>
        <v>0</v>
      </c>
      <c r="C122" s="1">
        <f>IFERROR(IF(BX122&gt;=1,VLOOKUP(EMP!AC120,EMP!$B$6:$C$17,2,0),0),0)</f>
        <v>0</v>
      </c>
      <c r="D122" s="1">
        <f>IFERROR(IF(BX122&gt;=1,VLOOKUP(EMP!AA120,EMP!$E$6:$M$29,9,0),0),0)</f>
        <v>0</v>
      </c>
      <c r="E122" s="1">
        <f>IFERROR(IF(BX122&gt;=1,(IF(EMP!AE120&gt;=1,VLOOKUP(EMP!AF120,EMP!$B$6:$C$17,2,0),0)),0),0)</f>
        <v>0</v>
      </c>
      <c r="F122" s="1">
        <f>IFERROR(IF(BX122&gt;=1,(IF(EMP!AG120=EMP!$F$3,(IF(EMP!AH120&gt;=1,EMP!AH120,0)),0)),0),0)</f>
        <v>0</v>
      </c>
      <c r="G122" s="1">
        <f>IFERROR(IF(BX122&gt;=1,(IF(EMP!AI120=EMP!$F$3,VLOOKUP(EMP!AJ120,EMP!$B$6:$C$17,2,0),0)),0),0)</f>
        <v>0</v>
      </c>
      <c r="H122" s="1">
        <f>IFERROR(IF(BX122&gt;=1,(IF(EMP!AK120=EMP!$F$3,EMP!#REF!,0)),0),0)</f>
        <v>0</v>
      </c>
      <c r="I122" s="1">
        <f>IFERROR(IF(BX122&gt;=1,(IF(EMP!AM120="YES",1,2)),0),0)</f>
        <v>0</v>
      </c>
      <c r="J122" s="1">
        <f>IFERROR(IF(BX122&gt;=1,(IF(I122=1,31,IF(I122=2,(IF(D122&gt;=5,VLOOKUP(EMP!AL120,EMP!$H$1:$K$5,4,0),IF(D122&gt;=1,31,0))),0))),0),0)</f>
        <v>0</v>
      </c>
      <c r="K122" s="1">
        <f>EMP!AB120</f>
        <v>0</v>
      </c>
      <c r="L122" s="1">
        <f>EMP!AD120</f>
        <v>0</v>
      </c>
      <c r="M122" s="1">
        <f>EMP!AE120</f>
        <v>0</v>
      </c>
      <c r="N122" s="1">
        <f t="shared" si="244"/>
        <v>0</v>
      </c>
      <c r="O122" s="1">
        <f t="shared" si="245"/>
        <v>0</v>
      </c>
      <c r="P122" s="1">
        <f t="shared" si="246"/>
        <v>0</v>
      </c>
      <c r="Q122" s="1">
        <f t="shared" si="247"/>
        <v>0</v>
      </c>
      <c r="R122" s="1">
        <f t="shared" si="248"/>
        <v>0</v>
      </c>
      <c r="S122" s="1">
        <f t="shared" si="249"/>
        <v>0</v>
      </c>
      <c r="T122" s="1">
        <f t="shared" si="250"/>
        <v>0</v>
      </c>
      <c r="U122" s="1">
        <f t="shared" si="251"/>
        <v>0</v>
      </c>
      <c r="V122" s="1">
        <f t="shared" si="252"/>
        <v>0</v>
      </c>
      <c r="W122" s="1">
        <f t="shared" si="253"/>
        <v>0</v>
      </c>
      <c r="X122" s="1">
        <f t="shared" si="254"/>
        <v>0</v>
      </c>
      <c r="Y122" s="1">
        <f t="shared" si="255"/>
        <v>0</v>
      </c>
      <c r="Z122" s="1">
        <f t="shared" si="256"/>
        <v>0</v>
      </c>
      <c r="AA122" s="1">
        <f t="shared" si="257"/>
        <v>0</v>
      </c>
      <c r="AB122" s="1">
        <f t="shared" si="258"/>
        <v>0</v>
      </c>
      <c r="AC122" s="1">
        <f t="shared" si="259"/>
        <v>0</v>
      </c>
      <c r="AD122" s="1">
        <f t="shared" si="260"/>
        <v>0</v>
      </c>
      <c r="AE122" s="1">
        <f t="shared" si="261"/>
        <v>0</v>
      </c>
      <c r="AF122" s="1">
        <f t="shared" si="262"/>
        <v>0</v>
      </c>
      <c r="AG122" s="1">
        <f t="shared" si="263"/>
        <v>0</v>
      </c>
      <c r="AH122" s="1">
        <f t="shared" si="264"/>
        <v>0</v>
      </c>
      <c r="AI122" s="1">
        <f t="shared" si="265"/>
        <v>0</v>
      </c>
      <c r="AJ122" s="1">
        <f t="shared" si="266"/>
        <v>0</v>
      </c>
      <c r="AK122" s="1">
        <f t="shared" si="267"/>
        <v>0</v>
      </c>
      <c r="AL122" s="1">
        <f t="shared" si="268"/>
        <v>0</v>
      </c>
      <c r="AM122" s="1">
        <f t="shared" si="269"/>
        <v>0</v>
      </c>
      <c r="AN122" s="1">
        <f t="shared" si="270"/>
        <v>0</v>
      </c>
      <c r="AO122" s="1">
        <f t="shared" si="271"/>
        <v>0</v>
      </c>
      <c r="AP122" s="1">
        <f t="shared" si="272"/>
        <v>0</v>
      </c>
      <c r="AQ122" s="1">
        <f t="shared" si="273"/>
        <v>0</v>
      </c>
      <c r="AR122" s="1">
        <f t="shared" si="274"/>
        <v>0</v>
      </c>
      <c r="AS122" s="1">
        <f t="shared" si="275"/>
        <v>0</v>
      </c>
      <c r="AT122" s="1">
        <f t="shared" si="276"/>
        <v>0</v>
      </c>
      <c r="AU122" s="1">
        <f t="shared" si="277"/>
        <v>0</v>
      </c>
      <c r="AV122" s="1">
        <f t="shared" si="278"/>
        <v>0</v>
      </c>
      <c r="AW122" s="1">
        <f t="shared" si="279"/>
        <v>0</v>
      </c>
      <c r="AX122" s="1">
        <f>LARGE($O$8:P122,1)</f>
        <v>0</v>
      </c>
      <c r="AY122" s="1">
        <f>LARGE($O$8:Q122,1)</f>
        <v>0</v>
      </c>
      <c r="AZ122" s="1">
        <f>LARGE($O$8:R122,1)</f>
        <v>0</v>
      </c>
      <c r="BA122" s="1">
        <f>LARGE($O$8:S122,1)</f>
        <v>0</v>
      </c>
      <c r="BB122" s="1">
        <f>LARGE($O$8:T122,1)</f>
        <v>0</v>
      </c>
      <c r="BC122" s="1">
        <f>LARGE($O$8:U122,1)</f>
        <v>0</v>
      </c>
      <c r="BD122" s="1">
        <f>LARGE($O$8:V122,1)</f>
        <v>0</v>
      </c>
      <c r="BE122" s="1">
        <f>LARGE($O$8:W122,1)</f>
        <v>0</v>
      </c>
      <c r="BF122" s="1">
        <f>LARGE($O$8:X122,1)</f>
        <v>0</v>
      </c>
      <c r="BG122" s="1">
        <f>LARGE($O$8:Y122,1)</f>
        <v>0</v>
      </c>
      <c r="BH122" s="1">
        <f>IFERROR(IF(BX122&gt;=1,(IF(EMP!AM120="YES",1,2)),0),0)</f>
        <v>0</v>
      </c>
      <c r="BI122" s="1">
        <f>IFERROR(IF(BX122&gt;=1,(IF(BH122=1,1,IF(BH122=2,VLOOKUP(EMP!AL120,EMP!$H$2:$K$4,4,0),0))),0),0)</f>
        <v>0</v>
      </c>
      <c r="BJ122" s="1">
        <f>IFERROR(IF(BX122&gt;=1,VLOOKUP(EMP!AL120,EMP!$H$1:$K$5,2,0),0),0)</f>
        <v>0</v>
      </c>
      <c r="BK122" s="1">
        <f>IFERROR(IF(BX122&gt;=1,VLOOKUP(EMP!AL120,EMP!$H$1:$K$5,3,0),0),0)</f>
        <v>0</v>
      </c>
      <c r="BX122" s="165">
        <f>EMP!O120</f>
        <v>0</v>
      </c>
      <c r="BY122" s="166">
        <f>EMP!P120</f>
        <v>0</v>
      </c>
      <c r="BZ122" s="165">
        <f>EMP!Q120</f>
        <v>0</v>
      </c>
      <c r="CA122" s="185">
        <f t="shared" si="280"/>
        <v>0</v>
      </c>
      <c r="CB122" s="185">
        <f t="shared" si="281"/>
        <v>0</v>
      </c>
      <c r="CC122" s="185">
        <f t="shared" si="282"/>
        <v>0</v>
      </c>
      <c r="CD122" s="185">
        <f t="shared" si="283"/>
        <v>0</v>
      </c>
      <c r="CE122" s="185">
        <f t="shared" si="284"/>
        <v>0</v>
      </c>
      <c r="CF122" s="185">
        <f t="shared" si="285"/>
        <v>0</v>
      </c>
      <c r="CG122" s="185">
        <f t="shared" si="286"/>
        <v>0</v>
      </c>
      <c r="CH122" s="185">
        <f t="shared" si="287"/>
        <v>0</v>
      </c>
      <c r="CI122" s="185">
        <f t="shared" si="288"/>
        <v>0</v>
      </c>
      <c r="CJ122" s="185">
        <f t="shared" si="289"/>
        <v>0</v>
      </c>
      <c r="CK122" s="185">
        <f t="shared" si="290"/>
        <v>0</v>
      </c>
      <c r="CL122" s="185">
        <f t="shared" si="291"/>
        <v>0</v>
      </c>
      <c r="CM122" s="193"/>
      <c r="CN122" s="193"/>
      <c r="CO122" s="193"/>
      <c r="CP122" s="193"/>
      <c r="CQ122" s="193"/>
      <c r="CR122" s="193"/>
      <c r="CS122" s="193"/>
      <c r="CT122" s="193"/>
      <c r="CU122" s="193"/>
      <c r="CV122" s="193"/>
      <c r="CW122" s="193"/>
      <c r="CX122" s="193"/>
      <c r="CY122" s="112">
        <f t="shared" si="292"/>
        <v>0</v>
      </c>
      <c r="CZ122" s="112">
        <f t="shared" si="293"/>
        <v>0</v>
      </c>
      <c r="DA122" s="112">
        <f t="shared" si="294"/>
        <v>0</v>
      </c>
      <c r="DB122" s="112">
        <f t="shared" si="295"/>
        <v>0</v>
      </c>
      <c r="DC122" s="112">
        <f t="shared" si="296"/>
        <v>0</v>
      </c>
      <c r="DD122" s="112">
        <f t="shared" si="297"/>
        <v>0</v>
      </c>
      <c r="DE122" s="112">
        <f t="shared" si="298"/>
        <v>0</v>
      </c>
      <c r="DF122" s="112">
        <f t="shared" si="299"/>
        <v>0</v>
      </c>
      <c r="DG122" s="112">
        <f t="shared" si="300"/>
        <v>0</v>
      </c>
      <c r="DH122" s="112">
        <f t="shared" si="301"/>
        <v>0</v>
      </c>
      <c r="DI122" s="112">
        <f t="shared" si="302"/>
        <v>0</v>
      </c>
      <c r="DJ122" s="112">
        <f t="shared" si="303"/>
        <v>0</v>
      </c>
      <c r="DK122" s="194"/>
      <c r="DL122" s="194"/>
      <c r="DM122" s="194"/>
      <c r="DN122" s="194"/>
      <c r="DO122" s="194"/>
      <c r="DP122" s="194"/>
      <c r="DQ122" s="194"/>
      <c r="DR122" s="194"/>
      <c r="DS122" s="194"/>
      <c r="DT122" s="194"/>
      <c r="DU122" s="194"/>
      <c r="DV122" s="194"/>
      <c r="DW122" s="112">
        <f t="shared" si="304"/>
        <v>0</v>
      </c>
      <c r="DX122" s="112">
        <f t="shared" si="305"/>
        <v>0</v>
      </c>
      <c r="DY122" s="112">
        <f t="shared" si="306"/>
        <v>0</v>
      </c>
      <c r="DZ122" s="112">
        <f t="shared" si="307"/>
        <v>0</v>
      </c>
      <c r="EA122" s="112">
        <f t="shared" si="308"/>
        <v>0</v>
      </c>
      <c r="EB122" s="112">
        <f t="shared" si="309"/>
        <v>0</v>
      </c>
      <c r="EC122" s="112">
        <f t="shared" si="310"/>
        <v>0</v>
      </c>
      <c r="ED122" s="112">
        <f t="shared" si="311"/>
        <v>0</v>
      </c>
      <c r="EE122" s="112">
        <f t="shared" si="312"/>
        <v>0</v>
      </c>
      <c r="EF122" s="112">
        <f t="shared" si="313"/>
        <v>0</v>
      </c>
      <c r="EG122" s="112">
        <f t="shared" si="314"/>
        <v>0</v>
      </c>
      <c r="EH122" s="112">
        <f t="shared" si="315"/>
        <v>0</v>
      </c>
      <c r="EI122" s="195"/>
      <c r="EJ122" s="195"/>
      <c r="EK122" s="195"/>
      <c r="EL122" s="195"/>
      <c r="EM122" s="195"/>
      <c r="EN122" s="195"/>
      <c r="EO122" s="195"/>
      <c r="EP122" s="195"/>
      <c r="EQ122" s="195"/>
      <c r="ER122" s="195"/>
      <c r="ES122" s="195"/>
      <c r="ET122" s="195"/>
      <c r="EU122" s="196"/>
      <c r="EV122" s="196">
        <f t="shared" si="316"/>
        <v>0</v>
      </c>
      <c r="EW122" s="196">
        <f t="shared" si="317"/>
        <v>0</v>
      </c>
      <c r="EX122" s="196">
        <f t="shared" si="318"/>
        <v>0</v>
      </c>
      <c r="EY122" s="196">
        <f t="shared" si="319"/>
        <v>0</v>
      </c>
      <c r="EZ122" s="196">
        <f t="shared" si="320"/>
        <v>0</v>
      </c>
      <c r="FA122" s="196">
        <f t="shared" si="321"/>
        <v>0</v>
      </c>
      <c r="FB122" s="196">
        <f t="shared" si="322"/>
        <v>0</v>
      </c>
      <c r="FC122" s="196">
        <f t="shared" si="323"/>
        <v>0</v>
      </c>
      <c r="FD122" s="196">
        <f t="shared" si="324"/>
        <v>0</v>
      </c>
      <c r="FE122" s="196">
        <f t="shared" si="325"/>
        <v>0</v>
      </c>
      <c r="FF122" s="196">
        <f t="shared" si="326"/>
        <v>0</v>
      </c>
      <c r="FG122" s="197"/>
      <c r="FH122" s="197">
        <f t="shared" si="327"/>
        <v>0</v>
      </c>
      <c r="FI122" s="197">
        <f t="shared" si="328"/>
        <v>0</v>
      </c>
      <c r="FJ122" s="197">
        <f t="shared" si="329"/>
        <v>0</v>
      </c>
      <c r="FK122" s="197">
        <f t="shared" si="330"/>
        <v>0</v>
      </c>
      <c r="FL122" s="197">
        <f t="shared" si="331"/>
        <v>0</v>
      </c>
      <c r="FM122" s="197">
        <f t="shared" si="332"/>
        <v>0</v>
      </c>
      <c r="FN122" s="197">
        <f t="shared" si="333"/>
        <v>0</v>
      </c>
      <c r="FO122" s="197">
        <f t="shared" si="334"/>
        <v>0</v>
      </c>
      <c r="FP122" s="197">
        <f t="shared" si="335"/>
        <v>0</v>
      </c>
      <c r="FQ122" s="197">
        <f t="shared" si="336"/>
        <v>0</v>
      </c>
      <c r="FR122" s="197">
        <f t="shared" si="337"/>
        <v>0</v>
      </c>
      <c r="FS122" s="195"/>
      <c r="FT122" s="195"/>
      <c r="FU122" s="198"/>
      <c r="FV122" s="198"/>
      <c r="FW122" s="199"/>
      <c r="FX122" s="199"/>
      <c r="FY122" s="196"/>
      <c r="FZ122" s="196"/>
      <c r="GA122" s="127">
        <f t="shared" si="338"/>
        <v>0</v>
      </c>
      <c r="GB122" s="127">
        <f t="shared" si="339"/>
        <v>0</v>
      </c>
      <c r="GC122" s="127">
        <f t="shared" si="340"/>
        <v>0</v>
      </c>
      <c r="GD122" s="127">
        <f t="shared" si="341"/>
        <v>0</v>
      </c>
      <c r="GE122" s="127">
        <f t="shared" si="342"/>
        <v>0</v>
      </c>
      <c r="GF122" s="127">
        <f t="shared" si="343"/>
        <v>0</v>
      </c>
      <c r="GG122" s="127">
        <f t="shared" si="344"/>
        <v>0</v>
      </c>
      <c r="GH122" s="127">
        <f t="shared" si="345"/>
        <v>0</v>
      </c>
      <c r="GI122" s="127">
        <f t="shared" si="346"/>
        <v>0</v>
      </c>
      <c r="GJ122" s="127">
        <f t="shared" si="347"/>
        <v>0</v>
      </c>
      <c r="GK122" s="127">
        <f t="shared" si="348"/>
        <v>0</v>
      </c>
      <c r="GL122" s="127">
        <f t="shared" si="349"/>
        <v>0</v>
      </c>
      <c r="GM122" s="127">
        <f t="shared" si="350"/>
        <v>0</v>
      </c>
      <c r="GN122" s="127">
        <f t="shared" si="351"/>
        <v>0</v>
      </c>
      <c r="GO122" s="127">
        <f t="shared" si="352"/>
        <v>0</v>
      </c>
      <c r="GP122" s="127">
        <f t="shared" si="353"/>
        <v>0</v>
      </c>
      <c r="GQ122" s="127">
        <f t="shared" si="354"/>
        <v>0</v>
      </c>
      <c r="GR122" s="127">
        <f t="shared" si="355"/>
        <v>0</v>
      </c>
      <c r="GS122" s="127">
        <f t="shared" si="356"/>
        <v>0</v>
      </c>
      <c r="GT122" s="127">
        <f t="shared" si="357"/>
        <v>0</v>
      </c>
      <c r="GU122" s="127">
        <f t="shared" si="358"/>
        <v>0</v>
      </c>
      <c r="GV122" s="127">
        <f t="shared" si="359"/>
        <v>0</v>
      </c>
      <c r="GW122" s="127">
        <f t="shared" si="360"/>
        <v>0</v>
      </c>
      <c r="GX122" s="127">
        <f t="shared" si="361"/>
        <v>0</v>
      </c>
      <c r="GY122" s="127">
        <f t="shared" si="362"/>
        <v>0</v>
      </c>
      <c r="GZ122" s="127">
        <f t="shared" si="363"/>
        <v>0</v>
      </c>
      <c r="HA122" s="127">
        <f t="shared" si="364"/>
        <v>0</v>
      </c>
      <c r="HB122" s="127">
        <f t="shared" si="365"/>
        <v>0</v>
      </c>
      <c r="HC122" s="127">
        <f t="shared" si="366"/>
        <v>0</v>
      </c>
      <c r="HD122" s="127">
        <f t="shared" si="367"/>
        <v>0</v>
      </c>
      <c r="HE122" s="127">
        <f t="shared" si="368"/>
        <v>0</v>
      </c>
      <c r="HF122" s="127">
        <f t="shared" si="369"/>
        <v>0</v>
      </c>
      <c r="HG122" s="127">
        <f t="shared" si="370"/>
        <v>0</v>
      </c>
      <c r="HH122" s="127">
        <f t="shared" si="371"/>
        <v>0</v>
      </c>
      <c r="HI122" s="127">
        <f t="shared" si="372"/>
        <v>0</v>
      </c>
      <c r="HJ122" s="127">
        <f t="shared" si="373"/>
        <v>0</v>
      </c>
      <c r="HK122" s="127">
        <f t="shared" si="374"/>
        <v>0</v>
      </c>
      <c r="HL122" s="127">
        <f t="shared" si="375"/>
        <v>0</v>
      </c>
      <c r="HM122" s="127">
        <f t="shared" si="376"/>
        <v>0</v>
      </c>
      <c r="HN122" s="127">
        <f t="shared" si="377"/>
        <v>0</v>
      </c>
      <c r="HO122" s="127">
        <f t="shared" si="378"/>
        <v>0</v>
      </c>
      <c r="HP122" s="127">
        <f t="shared" si="379"/>
        <v>0</v>
      </c>
      <c r="HQ122" s="127">
        <f t="shared" si="380"/>
        <v>0</v>
      </c>
      <c r="HR122" s="127">
        <f t="shared" si="381"/>
        <v>0</v>
      </c>
      <c r="HS122" s="127">
        <f t="shared" si="382"/>
        <v>0</v>
      </c>
      <c r="HT122" s="127">
        <f t="shared" si="383"/>
        <v>0</v>
      </c>
      <c r="HU122" s="127">
        <f t="shared" si="384"/>
        <v>0</v>
      </c>
      <c r="HV122" s="127">
        <f t="shared" si="385"/>
        <v>0</v>
      </c>
      <c r="HW122" s="127">
        <f t="shared" si="386"/>
        <v>0</v>
      </c>
      <c r="HX122" s="127">
        <f t="shared" si="387"/>
        <v>0</v>
      </c>
      <c r="HY122" s="127">
        <f t="shared" si="388"/>
        <v>0</v>
      </c>
      <c r="HZ122" s="127">
        <f t="shared" si="389"/>
        <v>0</v>
      </c>
      <c r="IA122" s="127">
        <f t="shared" si="390"/>
        <v>0</v>
      </c>
      <c r="IB122" s="127">
        <f t="shared" si="391"/>
        <v>0</v>
      </c>
      <c r="IC122" s="127">
        <f t="shared" si="392"/>
        <v>0</v>
      </c>
      <c r="ID122" s="127">
        <f t="shared" si="393"/>
        <v>0</v>
      </c>
      <c r="IE122" s="127">
        <f t="shared" si="394"/>
        <v>0</v>
      </c>
      <c r="IF122" s="127">
        <f t="shared" si="395"/>
        <v>0</v>
      </c>
      <c r="IG122" s="127">
        <f t="shared" si="396"/>
        <v>0</v>
      </c>
      <c r="IH122" s="127">
        <f t="shared" si="397"/>
        <v>0</v>
      </c>
      <c r="II122" s="127">
        <f t="shared" si="398"/>
        <v>0</v>
      </c>
      <c r="IJ122" s="127">
        <f t="shared" si="399"/>
        <v>0</v>
      </c>
      <c r="IK122" s="127">
        <f t="shared" si="400"/>
        <v>0</v>
      </c>
      <c r="IL122" s="127">
        <f t="shared" si="401"/>
        <v>0</v>
      </c>
      <c r="IM122" s="127">
        <f t="shared" si="402"/>
        <v>0</v>
      </c>
      <c r="IN122" s="127">
        <f t="shared" si="403"/>
        <v>0</v>
      </c>
      <c r="IO122" s="127">
        <f t="shared" si="404"/>
        <v>0</v>
      </c>
      <c r="IP122" s="127">
        <f t="shared" si="405"/>
        <v>0</v>
      </c>
      <c r="IQ122" s="127">
        <f t="shared" si="406"/>
        <v>0</v>
      </c>
      <c r="IR122" s="127">
        <f t="shared" si="407"/>
        <v>0</v>
      </c>
      <c r="IS122" s="127">
        <f t="shared" si="408"/>
        <v>0</v>
      </c>
      <c r="IT122" s="127">
        <f t="shared" si="409"/>
        <v>0</v>
      </c>
      <c r="IU122" s="127">
        <f t="shared" si="410"/>
        <v>0</v>
      </c>
      <c r="IV122" s="1">
        <f>IFERROR(IF($BX122&gt;=1,SUMIFS(ARR!K$8:K$607,ARR!$I$8:$I$607,$BZ122),0),0)</f>
        <v>0</v>
      </c>
      <c r="IW122" s="1">
        <f>IFERROR(IF($BX122&gt;=1,SUMIFS(ARR!L$8:L$607,ARR!$I$8:$I$607,$BZ122),0),0)</f>
        <v>0</v>
      </c>
      <c r="IX122" s="1">
        <f>IFERROR(IF($BX122&gt;=1,SUMIFS(ARR!M$8:M$607,ARR!$I$8:$I$607,$BZ122),0),0)</f>
        <v>0</v>
      </c>
      <c r="IY122" s="1">
        <f>IFERROR(IF($BX122&gt;=1,SUMIFS(ARR!N$8:N$607,ARR!$I$8:$I$607,$BZ122),0),0)</f>
        <v>0</v>
      </c>
      <c r="IZ122" s="1">
        <f t="shared" si="411"/>
        <v>0</v>
      </c>
    </row>
    <row r="123" spans="1:260" ht="18" customHeight="1" x14ac:dyDescent="0.25">
      <c r="A123" s="1">
        <f>IFERROR(IF(BX123&gt;=1,VLOOKUP(EMP!Y121,EMP!$B$2:$E$3,4,0),0),0)</f>
        <v>0</v>
      </c>
      <c r="B123" s="1">
        <f>IFERROR(IF(BX123&gt;=1,VLOOKUP(EMP!Z121,EMP!$D$2:$E$3,2,0),0),0)</f>
        <v>0</v>
      </c>
      <c r="C123" s="1">
        <f>IFERROR(IF(BX123&gt;=1,VLOOKUP(EMP!AC121,EMP!$B$6:$C$17,2,0),0),0)</f>
        <v>0</v>
      </c>
      <c r="D123" s="1">
        <f>IFERROR(IF(BX123&gt;=1,VLOOKUP(EMP!AA121,EMP!$E$6:$M$29,9,0),0),0)</f>
        <v>0</v>
      </c>
      <c r="E123" s="1">
        <f>IFERROR(IF(BX123&gt;=1,(IF(EMP!AE121&gt;=1,VLOOKUP(EMP!AF121,EMP!$B$6:$C$17,2,0),0)),0),0)</f>
        <v>0</v>
      </c>
      <c r="F123" s="1">
        <f>IFERROR(IF(BX123&gt;=1,(IF(EMP!AG121=EMP!$F$3,(IF(EMP!AH121&gt;=1,EMP!AH121,0)),0)),0),0)</f>
        <v>0</v>
      </c>
      <c r="G123" s="1">
        <f>IFERROR(IF(BX123&gt;=1,(IF(EMP!AI121=EMP!$F$3,VLOOKUP(EMP!AJ121,EMP!$B$6:$C$17,2,0),0)),0),0)</f>
        <v>0</v>
      </c>
      <c r="H123" s="1">
        <f>IFERROR(IF(BX123&gt;=1,(IF(EMP!AK121=EMP!$F$3,EMP!#REF!,0)),0),0)</f>
        <v>0</v>
      </c>
      <c r="I123" s="1">
        <f>IFERROR(IF(BX123&gt;=1,(IF(EMP!AM121="YES",1,2)),0),0)</f>
        <v>0</v>
      </c>
      <c r="J123" s="1">
        <f>IFERROR(IF(BX123&gt;=1,(IF(I123=1,31,IF(I123=2,(IF(D123&gt;=5,VLOOKUP(EMP!AL121,EMP!$H$1:$K$5,4,0),IF(D123&gt;=1,31,0))),0))),0),0)</f>
        <v>0</v>
      </c>
      <c r="K123" s="1">
        <f>EMP!AB121</f>
        <v>0</v>
      </c>
      <c r="L123" s="1">
        <f>EMP!AD121</f>
        <v>0</v>
      </c>
      <c r="M123" s="1">
        <f>EMP!AE121</f>
        <v>0</v>
      </c>
      <c r="N123" s="1">
        <f t="shared" si="244"/>
        <v>0</v>
      </c>
      <c r="O123" s="1">
        <f t="shared" si="245"/>
        <v>0</v>
      </c>
      <c r="P123" s="1">
        <f t="shared" si="246"/>
        <v>0</v>
      </c>
      <c r="Q123" s="1">
        <f t="shared" si="247"/>
        <v>0</v>
      </c>
      <c r="R123" s="1">
        <f t="shared" si="248"/>
        <v>0</v>
      </c>
      <c r="S123" s="1">
        <f t="shared" si="249"/>
        <v>0</v>
      </c>
      <c r="T123" s="1">
        <f t="shared" si="250"/>
        <v>0</v>
      </c>
      <c r="U123" s="1">
        <f t="shared" si="251"/>
        <v>0</v>
      </c>
      <c r="V123" s="1">
        <f t="shared" si="252"/>
        <v>0</v>
      </c>
      <c r="W123" s="1">
        <f t="shared" si="253"/>
        <v>0</v>
      </c>
      <c r="X123" s="1">
        <f t="shared" si="254"/>
        <v>0</v>
      </c>
      <c r="Y123" s="1">
        <f t="shared" si="255"/>
        <v>0</v>
      </c>
      <c r="Z123" s="1">
        <f t="shared" si="256"/>
        <v>0</v>
      </c>
      <c r="AA123" s="1">
        <f t="shared" si="257"/>
        <v>0</v>
      </c>
      <c r="AB123" s="1">
        <f t="shared" si="258"/>
        <v>0</v>
      </c>
      <c r="AC123" s="1">
        <f t="shared" si="259"/>
        <v>0</v>
      </c>
      <c r="AD123" s="1">
        <f t="shared" si="260"/>
        <v>0</v>
      </c>
      <c r="AE123" s="1">
        <f t="shared" si="261"/>
        <v>0</v>
      </c>
      <c r="AF123" s="1">
        <f t="shared" si="262"/>
        <v>0</v>
      </c>
      <c r="AG123" s="1">
        <f t="shared" si="263"/>
        <v>0</v>
      </c>
      <c r="AH123" s="1">
        <f t="shared" si="264"/>
        <v>0</v>
      </c>
      <c r="AI123" s="1">
        <f t="shared" si="265"/>
        <v>0</v>
      </c>
      <c r="AJ123" s="1">
        <f t="shared" si="266"/>
        <v>0</v>
      </c>
      <c r="AK123" s="1">
        <f t="shared" si="267"/>
        <v>0</v>
      </c>
      <c r="AL123" s="1">
        <f t="shared" si="268"/>
        <v>0</v>
      </c>
      <c r="AM123" s="1">
        <f t="shared" si="269"/>
        <v>0</v>
      </c>
      <c r="AN123" s="1">
        <f t="shared" si="270"/>
        <v>0</v>
      </c>
      <c r="AO123" s="1">
        <f t="shared" si="271"/>
        <v>0</v>
      </c>
      <c r="AP123" s="1">
        <f t="shared" si="272"/>
        <v>0</v>
      </c>
      <c r="AQ123" s="1">
        <f t="shared" si="273"/>
        <v>0</v>
      </c>
      <c r="AR123" s="1">
        <f t="shared" si="274"/>
        <v>0</v>
      </c>
      <c r="AS123" s="1">
        <f t="shared" si="275"/>
        <v>0</v>
      </c>
      <c r="AT123" s="1">
        <f t="shared" si="276"/>
        <v>0</v>
      </c>
      <c r="AU123" s="1">
        <f t="shared" si="277"/>
        <v>0</v>
      </c>
      <c r="AV123" s="1">
        <f t="shared" si="278"/>
        <v>0</v>
      </c>
      <c r="AW123" s="1">
        <f t="shared" si="279"/>
        <v>0</v>
      </c>
      <c r="AX123" s="1">
        <f>LARGE($O$8:P123,1)</f>
        <v>0</v>
      </c>
      <c r="AY123" s="1">
        <f>LARGE($O$8:Q123,1)</f>
        <v>0</v>
      </c>
      <c r="AZ123" s="1">
        <f>LARGE($O$8:R123,1)</f>
        <v>0</v>
      </c>
      <c r="BA123" s="1">
        <f>LARGE($O$8:S123,1)</f>
        <v>0</v>
      </c>
      <c r="BB123" s="1">
        <f>LARGE($O$8:T123,1)</f>
        <v>0</v>
      </c>
      <c r="BC123" s="1">
        <f>LARGE($O$8:U123,1)</f>
        <v>0</v>
      </c>
      <c r="BD123" s="1">
        <f>LARGE($O$8:V123,1)</f>
        <v>0</v>
      </c>
      <c r="BE123" s="1">
        <f>LARGE($O$8:W123,1)</f>
        <v>0</v>
      </c>
      <c r="BF123" s="1">
        <f>LARGE($O$8:X123,1)</f>
        <v>0</v>
      </c>
      <c r="BG123" s="1">
        <f>LARGE($O$8:Y123,1)</f>
        <v>0</v>
      </c>
      <c r="BH123" s="1">
        <f>IFERROR(IF(BX123&gt;=1,(IF(EMP!AM121="YES",1,2)),0),0)</f>
        <v>0</v>
      </c>
      <c r="BI123" s="1">
        <f>IFERROR(IF(BX123&gt;=1,(IF(BH123=1,1,IF(BH123=2,VLOOKUP(EMP!AL121,EMP!$H$2:$K$4,4,0),0))),0),0)</f>
        <v>0</v>
      </c>
      <c r="BJ123" s="1">
        <f>IFERROR(IF(BX123&gt;=1,VLOOKUP(EMP!AL121,EMP!$H$1:$K$5,2,0),0),0)</f>
        <v>0</v>
      </c>
      <c r="BK123" s="1">
        <f>IFERROR(IF(BX123&gt;=1,VLOOKUP(EMP!AL121,EMP!$H$1:$K$5,3,0),0),0)</f>
        <v>0</v>
      </c>
      <c r="BX123" s="165">
        <f>EMP!O121</f>
        <v>0</v>
      </c>
      <c r="BY123" s="166">
        <f>EMP!P121</f>
        <v>0</v>
      </c>
      <c r="BZ123" s="165">
        <f>EMP!Q121</f>
        <v>0</v>
      </c>
      <c r="CA123" s="185">
        <f t="shared" si="280"/>
        <v>0</v>
      </c>
      <c r="CB123" s="185">
        <f t="shared" si="281"/>
        <v>0</v>
      </c>
      <c r="CC123" s="185">
        <f t="shared" si="282"/>
        <v>0</v>
      </c>
      <c r="CD123" s="185">
        <f t="shared" si="283"/>
        <v>0</v>
      </c>
      <c r="CE123" s="185">
        <f t="shared" si="284"/>
        <v>0</v>
      </c>
      <c r="CF123" s="185">
        <f t="shared" si="285"/>
        <v>0</v>
      </c>
      <c r="CG123" s="185">
        <f t="shared" si="286"/>
        <v>0</v>
      </c>
      <c r="CH123" s="185">
        <f t="shared" si="287"/>
        <v>0</v>
      </c>
      <c r="CI123" s="185">
        <f t="shared" si="288"/>
        <v>0</v>
      </c>
      <c r="CJ123" s="185">
        <f t="shared" si="289"/>
        <v>0</v>
      </c>
      <c r="CK123" s="185">
        <f t="shared" si="290"/>
        <v>0</v>
      </c>
      <c r="CL123" s="185">
        <f t="shared" si="291"/>
        <v>0</v>
      </c>
      <c r="CM123" s="193"/>
      <c r="CN123" s="193"/>
      <c r="CO123" s="193"/>
      <c r="CP123" s="193"/>
      <c r="CQ123" s="193"/>
      <c r="CR123" s="193"/>
      <c r="CS123" s="193"/>
      <c r="CT123" s="193"/>
      <c r="CU123" s="193"/>
      <c r="CV123" s="193"/>
      <c r="CW123" s="193"/>
      <c r="CX123" s="193"/>
      <c r="CY123" s="112">
        <f t="shared" si="292"/>
        <v>0</v>
      </c>
      <c r="CZ123" s="112">
        <f t="shared" si="293"/>
        <v>0</v>
      </c>
      <c r="DA123" s="112">
        <f t="shared" si="294"/>
        <v>0</v>
      </c>
      <c r="DB123" s="112">
        <f t="shared" si="295"/>
        <v>0</v>
      </c>
      <c r="DC123" s="112">
        <f t="shared" si="296"/>
        <v>0</v>
      </c>
      <c r="DD123" s="112">
        <f t="shared" si="297"/>
        <v>0</v>
      </c>
      <c r="DE123" s="112">
        <f t="shared" si="298"/>
        <v>0</v>
      </c>
      <c r="DF123" s="112">
        <f t="shared" si="299"/>
        <v>0</v>
      </c>
      <c r="DG123" s="112">
        <f t="shared" si="300"/>
        <v>0</v>
      </c>
      <c r="DH123" s="112">
        <f t="shared" si="301"/>
        <v>0</v>
      </c>
      <c r="DI123" s="112">
        <f t="shared" si="302"/>
        <v>0</v>
      </c>
      <c r="DJ123" s="112">
        <f t="shared" si="303"/>
        <v>0</v>
      </c>
      <c r="DK123" s="194"/>
      <c r="DL123" s="194"/>
      <c r="DM123" s="194"/>
      <c r="DN123" s="194"/>
      <c r="DO123" s="194"/>
      <c r="DP123" s="194"/>
      <c r="DQ123" s="194"/>
      <c r="DR123" s="194"/>
      <c r="DS123" s="194"/>
      <c r="DT123" s="194"/>
      <c r="DU123" s="194"/>
      <c r="DV123" s="194"/>
      <c r="DW123" s="112">
        <f t="shared" si="304"/>
        <v>0</v>
      </c>
      <c r="DX123" s="112">
        <f t="shared" si="305"/>
        <v>0</v>
      </c>
      <c r="DY123" s="112">
        <f t="shared" si="306"/>
        <v>0</v>
      </c>
      <c r="DZ123" s="112">
        <f t="shared" si="307"/>
        <v>0</v>
      </c>
      <c r="EA123" s="112">
        <f t="shared" si="308"/>
        <v>0</v>
      </c>
      <c r="EB123" s="112">
        <f t="shared" si="309"/>
        <v>0</v>
      </c>
      <c r="EC123" s="112">
        <f t="shared" si="310"/>
        <v>0</v>
      </c>
      <c r="ED123" s="112">
        <f t="shared" si="311"/>
        <v>0</v>
      </c>
      <c r="EE123" s="112">
        <f t="shared" si="312"/>
        <v>0</v>
      </c>
      <c r="EF123" s="112">
        <f t="shared" si="313"/>
        <v>0</v>
      </c>
      <c r="EG123" s="112">
        <f t="shared" si="314"/>
        <v>0</v>
      </c>
      <c r="EH123" s="112">
        <f t="shared" si="315"/>
        <v>0</v>
      </c>
      <c r="EI123" s="195"/>
      <c r="EJ123" s="195"/>
      <c r="EK123" s="195"/>
      <c r="EL123" s="195"/>
      <c r="EM123" s="195"/>
      <c r="EN123" s="195"/>
      <c r="EO123" s="195"/>
      <c r="EP123" s="195"/>
      <c r="EQ123" s="195"/>
      <c r="ER123" s="195"/>
      <c r="ES123" s="195"/>
      <c r="ET123" s="195"/>
      <c r="EU123" s="196"/>
      <c r="EV123" s="196">
        <f t="shared" si="316"/>
        <v>0</v>
      </c>
      <c r="EW123" s="196">
        <f t="shared" si="317"/>
        <v>0</v>
      </c>
      <c r="EX123" s="196">
        <f t="shared" si="318"/>
        <v>0</v>
      </c>
      <c r="EY123" s="196">
        <f t="shared" si="319"/>
        <v>0</v>
      </c>
      <c r="EZ123" s="196">
        <f t="shared" si="320"/>
        <v>0</v>
      </c>
      <c r="FA123" s="196">
        <f t="shared" si="321"/>
        <v>0</v>
      </c>
      <c r="FB123" s="196">
        <f t="shared" si="322"/>
        <v>0</v>
      </c>
      <c r="FC123" s="196">
        <f t="shared" si="323"/>
        <v>0</v>
      </c>
      <c r="FD123" s="196">
        <f t="shared" si="324"/>
        <v>0</v>
      </c>
      <c r="FE123" s="196">
        <f t="shared" si="325"/>
        <v>0</v>
      </c>
      <c r="FF123" s="196">
        <f t="shared" si="326"/>
        <v>0</v>
      </c>
      <c r="FG123" s="197"/>
      <c r="FH123" s="197">
        <f t="shared" si="327"/>
        <v>0</v>
      </c>
      <c r="FI123" s="197">
        <f t="shared" si="328"/>
        <v>0</v>
      </c>
      <c r="FJ123" s="197">
        <f t="shared" si="329"/>
        <v>0</v>
      </c>
      <c r="FK123" s="197">
        <f t="shared" si="330"/>
        <v>0</v>
      </c>
      <c r="FL123" s="197">
        <f t="shared" si="331"/>
        <v>0</v>
      </c>
      <c r="FM123" s="197">
        <f t="shared" si="332"/>
        <v>0</v>
      </c>
      <c r="FN123" s="197">
        <f t="shared" si="333"/>
        <v>0</v>
      </c>
      <c r="FO123" s="197">
        <f t="shared" si="334"/>
        <v>0</v>
      </c>
      <c r="FP123" s="197">
        <f t="shared" si="335"/>
        <v>0</v>
      </c>
      <c r="FQ123" s="197">
        <f t="shared" si="336"/>
        <v>0</v>
      </c>
      <c r="FR123" s="197">
        <f t="shared" si="337"/>
        <v>0</v>
      </c>
      <c r="FS123" s="195"/>
      <c r="FT123" s="195"/>
      <c r="FU123" s="198"/>
      <c r="FV123" s="198"/>
      <c r="FW123" s="199"/>
      <c r="FX123" s="199"/>
      <c r="FY123" s="196"/>
      <c r="FZ123" s="196"/>
      <c r="GA123" s="127">
        <f t="shared" si="338"/>
        <v>0</v>
      </c>
      <c r="GB123" s="127">
        <f t="shared" si="339"/>
        <v>0</v>
      </c>
      <c r="GC123" s="127">
        <f t="shared" si="340"/>
        <v>0</v>
      </c>
      <c r="GD123" s="127">
        <f t="shared" si="341"/>
        <v>0</v>
      </c>
      <c r="GE123" s="127">
        <f t="shared" si="342"/>
        <v>0</v>
      </c>
      <c r="GF123" s="127">
        <f t="shared" si="343"/>
        <v>0</v>
      </c>
      <c r="GG123" s="127">
        <f t="shared" si="344"/>
        <v>0</v>
      </c>
      <c r="GH123" s="127">
        <f t="shared" si="345"/>
        <v>0</v>
      </c>
      <c r="GI123" s="127">
        <f t="shared" si="346"/>
        <v>0</v>
      </c>
      <c r="GJ123" s="127">
        <f t="shared" si="347"/>
        <v>0</v>
      </c>
      <c r="GK123" s="127">
        <f t="shared" si="348"/>
        <v>0</v>
      </c>
      <c r="GL123" s="127">
        <f t="shared" si="349"/>
        <v>0</v>
      </c>
      <c r="GM123" s="127">
        <f t="shared" si="350"/>
        <v>0</v>
      </c>
      <c r="GN123" s="127">
        <f t="shared" si="351"/>
        <v>0</v>
      </c>
      <c r="GO123" s="127">
        <f t="shared" si="352"/>
        <v>0</v>
      </c>
      <c r="GP123" s="127">
        <f t="shared" si="353"/>
        <v>0</v>
      </c>
      <c r="GQ123" s="127">
        <f t="shared" si="354"/>
        <v>0</v>
      </c>
      <c r="GR123" s="127">
        <f t="shared" si="355"/>
        <v>0</v>
      </c>
      <c r="GS123" s="127">
        <f t="shared" si="356"/>
        <v>0</v>
      </c>
      <c r="GT123" s="127">
        <f t="shared" si="357"/>
        <v>0</v>
      </c>
      <c r="GU123" s="127">
        <f t="shared" si="358"/>
        <v>0</v>
      </c>
      <c r="GV123" s="127">
        <f t="shared" si="359"/>
        <v>0</v>
      </c>
      <c r="GW123" s="127">
        <f t="shared" si="360"/>
        <v>0</v>
      </c>
      <c r="GX123" s="127">
        <f t="shared" si="361"/>
        <v>0</v>
      </c>
      <c r="GY123" s="127">
        <f t="shared" si="362"/>
        <v>0</v>
      </c>
      <c r="GZ123" s="127">
        <f t="shared" si="363"/>
        <v>0</v>
      </c>
      <c r="HA123" s="127">
        <f t="shared" si="364"/>
        <v>0</v>
      </c>
      <c r="HB123" s="127">
        <f t="shared" si="365"/>
        <v>0</v>
      </c>
      <c r="HC123" s="127">
        <f t="shared" si="366"/>
        <v>0</v>
      </c>
      <c r="HD123" s="127">
        <f t="shared" si="367"/>
        <v>0</v>
      </c>
      <c r="HE123" s="127">
        <f t="shared" si="368"/>
        <v>0</v>
      </c>
      <c r="HF123" s="127">
        <f t="shared" si="369"/>
        <v>0</v>
      </c>
      <c r="HG123" s="127">
        <f t="shared" si="370"/>
        <v>0</v>
      </c>
      <c r="HH123" s="127">
        <f t="shared" si="371"/>
        <v>0</v>
      </c>
      <c r="HI123" s="127">
        <f t="shared" si="372"/>
        <v>0</v>
      </c>
      <c r="HJ123" s="127">
        <f t="shared" si="373"/>
        <v>0</v>
      </c>
      <c r="HK123" s="127">
        <f t="shared" si="374"/>
        <v>0</v>
      </c>
      <c r="HL123" s="127">
        <f t="shared" si="375"/>
        <v>0</v>
      </c>
      <c r="HM123" s="127">
        <f t="shared" si="376"/>
        <v>0</v>
      </c>
      <c r="HN123" s="127">
        <f t="shared" si="377"/>
        <v>0</v>
      </c>
      <c r="HO123" s="127">
        <f t="shared" si="378"/>
        <v>0</v>
      </c>
      <c r="HP123" s="127">
        <f t="shared" si="379"/>
        <v>0</v>
      </c>
      <c r="HQ123" s="127">
        <f t="shared" si="380"/>
        <v>0</v>
      </c>
      <c r="HR123" s="127">
        <f t="shared" si="381"/>
        <v>0</v>
      </c>
      <c r="HS123" s="127">
        <f t="shared" si="382"/>
        <v>0</v>
      </c>
      <c r="HT123" s="127">
        <f t="shared" si="383"/>
        <v>0</v>
      </c>
      <c r="HU123" s="127">
        <f t="shared" si="384"/>
        <v>0</v>
      </c>
      <c r="HV123" s="127">
        <f t="shared" si="385"/>
        <v>0</v>
      </c>
      <c r="HW123" s="127">
        <f t="shared" si="386"/>
        <v>0</v>
      </c>
      <c r="HX123" s="127">
        <f t="shared" si="387"/>
        <v>0</v>
      </c>
      <c r="HY123" s="127">
        <f t="shared" si="388"/>
        <v>0</v>
      </c>
      <c r="HZ123" s="127">
        <f t="shared" si="389"/>
        <v>0</v>
      </c>
      <c r="IA123" s="127">
        <f t="shared" si="390"/>
        <v>0</v>
      </c>
      <c r="IB123" s="127">
        <f t="shared" si="391"/>
        <v>0</v>
      </c>
      <c r="IC123" s="127">
        <f t="shared" si="392"/>
        <v>0</v>
      </c>
      <c r="ID123" s="127">
        <f t="shared" si="393"/>
        <v>0</v>
      </c>
      <c r="IE123" s="127">
        <f t="shared" si="394"/>
        <v>0</v>
      </c>
      <c r="IF123" s="127">
        <f t="shared" si="395"/>
        <v>0</v>
      </c>
      <c r="IG123" s="127">
        <f t="shared" si="396"/>
        <v>0</v>
      </c>
      <c r="IH123" s="127">
        <f t="shared" si="397"/>
        <v>0</v>
      </c>
      <c r="II123" s="127">
        <f t="shared" si="398"/>
        <v>0</v>
      </c>
      <c r="IJ123" s="127">
        <f t="shared" si="399"/>
        <v>0</v>
      </c>
      <c r="IK123" s="127">
        <f t="shared" si="400"/>
        <v>0</v>
      </c>
      <c r="IL123" s="127">
        <f t="shared" si="401"/>
        <v>0</v>
      </c>
      <c r="IM123" s="127">
        <f t="shared" si="402"/>
        <v>0</v>
      </c>
      <c r="IN123" s="127">
        <f t="shared" si="403"/>
        <v>0</v>
      </c>
      <c r="IO123" s="127">
        <f t="shared" si="404"/>
        <v>0</v>
      </c>
      <c r="IP123" s="127">
        <f t="shared" si="405"/>
        <v>0</v>
      </c>
      <c r="IQ123" s="127">
        <f t="shared" si="406"/>
        <v>0</v>
      </c>
      <c r="IR123" s="127">
        <f t="shared" si="407"/>
        <v>0</v>
      </c>
      <c r="IS123" s="127">
        <f t="shared" si="408"/>
        <v>0</v>
      </c>
      <c r="IT123" s="127">
        <f t="shared" si="409"/>
        <v>0</v>
      </c>
      <c r="IU123" s="127">
        <f t="shared" si="410"/>
        <v>0</v>
      </c>
      <c r="IV123" s="1">
        <f>IFERROR(IF($BX123&gt;=1,SUMIFS(ARR!K$8:K$607,ARR!$I$8:$I$607,$BZ123),0),0)</f>
        <v>0</v>
      </c>
      <c r="IW123" s="1">
        <f>IFERROR(IF($BX123&gt;=1,SUMIFS(ARR!L$8:L$607,ARR!$I$8:$I$607,$BZ123),0),0)</f>
        <v>0</v>
      </c>
      <c r="IX123" s="1">
        <f>IFERROR(IF($BX123&gt;=1,SUMIFS(ARR!M$8:M$607,ARR!$I$8:$I$607,$BZ123),0),0)</f>
        <v>0</v>
      </c>
      <c r="IY123" s="1">
        <f>IFERROR(IF($BX123&gt;=1,SUMIFS(ARR!N$8:N$607,ARR!$I$8:$I$607,$BZ123),0),0)</f>
        <v>0</v>
      </c>
      <c r="IZ123" s="1">
        <f t="shared" si="411"/>
        <v>0</v>
      </c>
    </row>
    <row r="124" spans="1:260" ht="18" customHeight="1" x14ac:dyDescent="0.25">
      <c r="A124" s="1">
        <f>IFERROR(IF(BX124&gt;=1,VLOOKUP(EMP!Y122,EMP!$B$2:$E$3,4,0),0),0)</f>
        <v>0</v>
      </c>
      <c r="B124" s="1">
        <f>IFERROR(IF(BX124&gt;=1,VLOOKUP(EMP!Z122,EMP!$D$2:$E$3,2,0),0),0)</f>
        <v>0</v>
      </c>
      <c r="C124" s="1">
        <f>IFERROR(IF(BX124&gt;=1,VLOOKUP(EMP!AC122,EMP!$B$6:$C$17,2,0),0),0)</f>
        <v>0</v>
      </c>
      <c r="D124" s="1">
        <f>IFERROR(IF(BX124&gt;=1,VLOOKUP(EMP!AA122,EMP!$E$6:$M$29,9,0),0),0)</f>
        <v>0</v>
      </c>
      <c r="E124" s="1">
        <f>IFERROR(IF(BX124&gt;=1,(IF(EMP!AE122&gt;=1,VLOOKUP(EMP!AF122,EMP!$B$6:$C$17,2,0),0)),0),0)</f>
        <v>0</v>
      </c>
      <c r="F124" s="1">
        <f>IFERROR(IF(BX124&gt;=1,(IF(EMP!AG122=EMP!$F$3,(IF(EMP!AH122&gt;=1,EMP!AH122,0)),0)),0),0)</f>
        <v>0</v>
      </c>
      <c r="G124" s="1">
        <f>IFERROR(IF(BX124&gt;=1,(IF(EMP!AI122=EMP!$F$3,VLOOKUP(EMP!AJ122,EMP!$B$6:$C$17,2,0),0)),0),0)</f>
        <v>0</v>
      </c>
      <c r="H124" s="1">
        <f>IFERROR(IF(BX124&gt;=1,(IF(EMP!AK122=EMP!$F$3,EMP!#REF!,0)),0),0)</f>
        <v>0</v>
      </c>
      <c r="I124" s="1">
        <f>IFERROR(IF(BX124&gt;=1,(IF(EMP!AM122="YES",1,2)),0),0)</f>
        <v>0</v>
      </c>
      <c r="J124" s="1">
        <f>IFERROR(IF(BX124&gt;=1,(IF(I124=1,31,IF(I124=2,(IF(D124&gt;=5,VLOOKUP(EMP!AL122,EMP!$H$1:$K$5,4,0),IF(D124&gt;=1,31,0))),0))),0),0)</f>
        <v>0</v>
      </c>
      <c r="K124" s="1">
        <f>EMP!AB122</f>
        <v>0</v>
      </c>
      <c r="L124" s="1">
        <f>EMP!AD122</f>
        <v>0</v>
      </c>
      <c r="M124" s="1">
        <f>EMP!AE122</f>
        <v>0</v>
      </c>
      <c r="N124" s="1">
        <f t="shared" si="244"/>
        <v>0</v>
      </c>
      <c r="O124" s="1">
        <f t="shared" si="245"/>
        <v>0</v>
      </c>
      <c r="P124" s="1">
        <f t="shared" si="246"/>
        <v>0</v>
      </c>
      <c r="Q124" s="1">
        <f t="shared" si="247"/>
        <v>0</v>
      </c>
      <c r="R124" s="1">
        <f t="shared" si="248"/>
        <v>0</v>
      </c>
      <c r="S124" s="1">
        <f t="shared" si="249"/>
        <v>0</v>
      </c>
      <c r="T124" s="1">
        <f t="shared" si="250"/>
        <v>0</v>
      </c>
      <c r="U124" s="1">
        <f t="shared" si="251"/>
        <v>0</v>
      </c>
      <c r="V124" s="1">
        <f t="shared" si="252"/>
        <v>0</v>
      </c>
      <c r="W124" s="1">
        <f t="shared" si="253"/>
        <v>0</v>
      </c>
      <c r="X124" s="1">
        <f t="shared" si="254"/>
        <v>0</v>
      </c>
      <c r="Y124" s="1">
        <f t="shared" si="255"/>
        <v>0</v>
      </c>
      <c r="Z124" s="1">
        <f t="shared" si="256"/>
        <v>0</v>
      </c>
      <c r="AA124" s="1">
        <f t="shared" si="257"/>
        <v>0</v>
      </c>
      <c r="AB124" s="1">
        <f t="shared" si="258"/>
        <v>0</v>
      </c>
      <c r="AC124" s="1">
        <f t="shared" si="259"/>
        <v>0</v>
      </c>
      <c r="AD124" s="1">
        <f t="shared" si="260"/>
        <v>0</v>
      </c>
      <c r="AE124" s="1">
        <f t="shared" si="261"/>
        <v>0</v>
      </c>
      <c r="AF124" s="1">
        <f t="shared" si="262"/>
        <v>0</v>
      </c>
      <c r="AG124" s="1">
        <f t="shared" si="263"/>
        <v>0</v>
      </c>
      <c r="AH124" s="1">
        <f t="shared" si="264"/>
        <v>0</v>
      </c>
      <c r="AI124" s="1">
        <f t="shared" si="265"/>
        <v>0</v>
      </c>
      <c r="AJ124" s="1">
        <f t="shared" si="266"/>
        <v>0</v>
      </c>
      <c r="AK124" s="1">
        <f t="shared" si="267"/>
        <v>0</v>
      </c>
      <c r="AL124" s="1">
        <f t="shared" si="268"/>
        <v>0</v>
      </c>
      <c r="AM124" s="1">
        <f t="shared" si="269"/>
        <v>0</v>
      </c>
      <c r="AN124" s="1">
        <f t="shared" si="270"/>
        <v>0</v>
      </c>
      <c r="AO124" s="1">
        <f t="shared" si="271"/>
        <v>0</v>
      </c>
      <c r="AP124" s="1">
        <f t="shared" si="272"/>
        <v>0</v>
      </c>
      <c r="AQ124" s="1">
        <f t="shared" si="273"/>
        <v>0</v>
      </c>
      <c r="AR124" s="1">
        <f t="shared" si="274"/>
        <v>0</v>
      </c>
      <c r="AS124" s="1">
        <f t="shared" si="275"/>
        <v>0</v>
      </c>
      <c r="AT124" s="1">
        <f t="shared" si="276"/>
        <v>0</v>
      </c>
      <c r="AU124" s="1">
        <f t="shared" si="277"/>
        <v>0</v>
      </c>
      <c r="AV124" s="1">
        <f t="shared" si="278"/>
        <v>0</v>
      </c>
      <c r="AW124" s="1">
        <f t="shared" si="279"/>
        <v>0</v>
      </c>
      <c r="AX124" s="1">
        <f>LARGE($O$8:P124,1)</f>
        <v>0</v>
      </c>
      <c r="AY124" s="1">
        <f>LARGE($O$8:Q124,1)</f>
        <v>0</v>
      </c>
      <c r="AZ124" s="1">
        <f>LARGE($O$8:R124,1)</f>
        <v>0</v>
      </c>
      <c r="BA124" s="1">
        <f>LARGE($O$8:S124,1)</f>
        <v>0</v>
      </c>
      <c r="BB124" s="1">
        <f>LARGE($O$8:T124,1)</f>
        <v>0</v>
      </c>
      <c r="BC124" s="1">
        <f>LARGE($O$8:U124,1)</f>
        <v>0</v>
      </c>
      <c r="BD124" s="1">
        <f>LARGE($O$8:V124,1)</f>
        <v>0</v>
      </c>
      <c r="BE124" s="1">
        <f>LARGE($O$8:W124,1)</f>
        <v>0</v>
      </c>
      <c r="BF124" s="1">
        <f>LARGE($O$8:X124,1)</f>
        <v>0</v>
      </c>
      <c r="BG124" s="1">
        <f>LARGE($O$8:Y124,1)</f>
        <v>0</v>
      </c>
      <c r="BH124" s="1">
        <f>IFERROR(IF(BX124&gt;=1,(IF(EMP!AM122="YES",1,2)),0),0)</f>
        <v>0</v>
      </c>
      <c r="BI124" s="1">
        <f>IFERROR(IF(BX124&gt;=1,(IF(BH124=1,1,IF(BH124=2,VLOOKUP(EMP!AL122,EMP!$H$2:$K$4,4,0),0))),0),0)</f>
        <v>0</v>
      </c>
      <c r="BJ124" s="1">
        <f>IFERROR(IF(BX124&gt;=1,VLOOKUP(EMP!AL122,EMP!$H$1:$K$5,2,0),0),0)</f>
        <v>0</v>
      </c>
      <c r="BK124" s="1">
        <f>IFERROR(IF(BX124&gt;=1,VLOOKUP(EMP!AL122,EMP!$H$1:$K$5,3,0),0),0)</f>
        <v>0</v>
      </c>
      <c r="BX124" s="165">
        <f>EMP!O122</f>
        <v>0</v>
      </c>
      <c r="BY124" s="166">
        <f>EMP!P122</f>
        <v>0</v>
      </c>
      <c r="BZ124" s="165">
        <f>EMP!Q122</f>
        <v>0</v>
      </c>
      <c r="CA124" s="185">
        <f t="shared" si="280"/>
        <v>0</v>
      </c>
      <c r="CB124" s="185">
        <f t="shared" si="281"/>
        <v>0</v>
      </c>
      <c r="CC124" s="185">
        <f t="shared" si="282"/>
        <v>0</v>
      </c>
      <c r="CD124" s="185">
        <f t="shared" si="283"/>
        <v>0</v>
      </c>
      <c r="CE124" s="185">
        <f t="shared" si="284"/>
        <v>0</v>
      </c>
      <c r="CF124" s="185">
        <f t="shared" si="285"/>
        <v>0</v>
      </c>
      <c r="CG124" s="185">
        <f t="shared" si="286"/>
        <v>0</v>
      </c>
      <c r="CH124" s="185">
        <f t="shared" si="287"/>
        <v>0</v>
      </c>
      <c r="CI124" s="185">
        <f t="shared" si="288"/>
        <v>0</v>
      </c>
      <c r="CJ124" s="185">
        <f t="shared" si="289"/>
        <v>0</v>
      </c>
      <c r="CK124" s="185">
        <f t="shared" si="290"/>
        <v>0</v>
      </c>
      <c r="CL124" s="185">
        <f t="shared" si="291"/>
        <v>0</v>
      </c>
      <c r="CM124" s="193"/>
      <c r="CN124" s="193"/>
      <c r="CO124" s="193"/>
      <c r="CP124" s="193"/>
      <c r="CQ124" s="193"/>
      <c r="CR124" s="193"/>
      <c r="CS124" s="193"/>
      <c r="CT124" s="193"/>
      <c r="CU124" s="193"/>
      <c r="CV124" s="193"/>
      <c r="CW124" s="193"/>
      <c r="CX124" s="193"/>
      <c r="CY124" s="112">
        <f t="shared" si="292"/>
        <v>0</v>
      </c>
      <c r="CZ124" s="112">
        <f t="shared" si="293"/>
        <v>0</v>
      </c>
      <c r="DA124" s="112">
        <f t="shared" si="294"/>
        <v>0</v>
      </c>
      <c r="DB124" s="112">
        <f t="shared" si="295"/>
        <v>0</v>
      </c>
      <c r="DC124" s="112">
        <f t="shared" si="296"/>
        <v>0</v>
      </c>
      <c r="DD124" s="112">
        <f t="shared" si="297"/>
        <v>0</v>
      </c>
      <c r="DE124" s="112">
        <f t="shared" si="298"/>
        <v>0</v>
      </c>
      <c r="DF124" s="112">
        <f t="shared" si="299"/>
        <v>0</v>
      </c>
      <c r="DG124" s="112">
        <f t="shared" si="300"/>
        <v>0</v>
      </c>
      <c r="DH124" s="112">
        <f t="shared" si="301"/>
        <v>0</v>
      </c>
      <c r="DI124" s="112">
        <f t="shared" si="302"/>
        <v>0</v>
      </c>
      <c r="DJ124" s="112">
        <f t="shared" si="303"/>
        <v>0</v>
      </c>
      <c r="DK124" s="194"/>
      <c r="DL124" s="194"/>
      <c r="DM124" s="194"/>
      <c r="DN124" s="194"/>
      <c r="DO124" s="194"/>
      <c r="DP124" s="194"/>
      <c r="DQ124" s="194"/>
      <c r="DR124" s="194"/>
      <c r="DS124" s="194"/>
      <c r="DT124" s="194"/>
      <c r="DU124" s="194"/>
      <c r="DV124" s="194"/>
      <c r="DW124" s="112">
        <f t="shared" si="304"/>
        <v>0</v>
      </c>
      <c r="DX124" s="112">
        <f t="shared" si="305"/>
        <v>0</v>
      </c>
      <c r="DY124" s="112">
        <f t="shared" si="306"/>
        <v>0</v>
      </c>
      <c r="DZ124" s="112">
        <f t="shared" si="307"/>
        <v>0</v>
      </c>
      <c r="EA124" s="112">
        <f t="shared" si="308"/>
        <v>0</v>
      </c>
      <c r="EB124" s="112">
        <f t="shared" si="309"/>
        <v>0</v>
      </c>
      <c r="EC124" s="112">
        <f t="shared" si="310"/>
        <v>0</v>
      </c>
      <c r="ED124" s="112">
        <f t="shared" si="311"/>
        <v>0</v>
      </c>
      <c r="EE124" s="112">
        <f t="shared" si="312"/>
        <v>0</v>
      </c>
      <c r="EF124" s="112">
        <f t="shared" si="313"/>
        <v>0</v>
      </c>
      <c r="EG124" s="112">
        <f t="shared" si="314"/>
        <v>0</v>
      </c>
      <c r="EH124" s="112">
        <f t="shared" si="315"/>
        <v>0</v>
      </c>
      <c r="EI124" s="195"/>
      <c r="EJ124" s="195"/>
      <c r="EK124" s="195"/>
      <c r="EL124" s="195"/>
      <c r="EM124" s="195"/>
      <c r="EN124" s="195"/>
      <c r="EO124" s="195"/>
      <c r="EP124" s="195"/>
      <c r="EQ124" s="195"/>
      <c r="ER124" s="195"/>
      <c r="ES124" s="195"/>
      <c r="ET124" s="195"/>
      <c r="EU124" s="196"/>
      <c r="EV124" s="196">
        <f t="shared" si="316"/>
        <v>0</v>
      </c>
      <c r="EW124" s="196">
        <f t="shared" si="317"/>
        <v>0</v>
      </c>
      <c r="EX124" s="196">
        <f t="shared" si="318"/>
        <v>0</v>
      </c>
      <c r="EY124" s="196">
        <f t="shared" si="319"/>
        <v>0</v>
      </c>
      <c r="EZ124" s="196">
        <f t="shared" si="320"/>
        <v>0</v>
      </c>
      <c r="FA124" s="196">
        <f t="shared" si="321"/>
        <v>0</v>
      </c>
      <c r="FB124" s="196">
        <f t="shared" si="322"/>
        <v>0</v>
      </c>
      <c r="FC124" s="196">
        <f t="shared" si="323"/>
        <v>0</v>
      </c>
      <c r="FD124" s="196">
        <f t="shared" si="324"/>
        <v>0</v>
      </c>
      <c r="FE124" s="196">
        <f t="shared" si="325"/>
        <v>0</v>
      </c>
      <c r="FF124" s="196">
        <f t="shared" si="326"/>
        <v>0</v>
      </c>
      <c r="FG124" s="197"/>
      <c r="FH124" s="197">
        <f t="shared" si="327"/>
        <v>0</v>
      </c>
      <c r="FI124" s="197">
        <f t="shared" si="328"/>
        <v>0</v>
      </c>
      <c r="FJ124" s="197">
        <f t="shared" si="329"/>
        <v>0</v>
      </c>
      <c r="FK124" s="197">
        <f t="shared" si="330"/>
        <v>0</v>
      </c>
      <c r="FL124" s="197">
        <f t="shared" si="331"/>
        <v>0</v>
      </c>
      <c r="FM124" s="197">
        <f t="shared" si="332"/>
        <v>0</v>
      </c>
      <c r="FN124" s="197">
        <f t="shared" si="333"/>
        <v>0</v>
      </c>
      <c r="FO124" s="197">
        <f t="shared" si="334"/>
        <v>0</v>
      </c>
      <c r="FP124" s="197">
        <f t="shared" si="335"/>
        <v>0</v>
      </c>
      <c r="FQ124" s="197">
        <f t="shared" si="336"/>
        <v>0</v>
      </c>
      <c r="FR124" s="197">
        <f t="shared" si="337"/>
        <v>0</v>
      </c>
      <c r="FS124" s="195"/>
      <c r="FT124" s="195"/>
      <c r="FU124" s="198"/>
      <c r="FV124" s="198"/>
      <c r="FW124" s="199"/>
      <c r="FX124" s="199"/>
      <c r="FY124" s="196"/>
      <c r="FZ124" s="196"/>
      <c r="GA124" s="127">
        <f t="shared" si="338"/>
        <v>0</v>
      </c>
      <c r="GB124" s="127">
        <f t="shared" si="339"/>
        <v>0</v>
      </c>
      <c r="GC124" s="127">
        <f t="shared" si="340"/>
        <v>0</v>
      </c>
      <c r="GD124" s="127">
        <f t="shared" si="341"/>
        <v>0</v>
      </c>
      <c r="GE124" s="127">
        <f t="shared" si="342"/>
        <v>0</v>
      </c>
      <c r="GF124" s="127">
        <f t="shared" si="343"/>
        <v>0</v>
      </c>
      <c r="GG124" s="127">
        <f t="shared" si="344"/>
        <v>0</v>
      </c>
      <c r="GH124" s="127">
        <f t="shared" si="345"/>
        <v>0</v>
      </c>
      <c r="GI124" s="127">
        <f t="shared" si="346"/>
        <v>0</v>
      </c>
      <c r="GJ124" s="127">
        <f t="shared" si="347"/>
        <v>0</v>
      </c>
      <c r="GK124" s="127">
        <f t="shared" si="348"/>
        <v>0</v>
      </c>
      <c r="GL124" s="127">
        <f t="shared" si="349"/>
        <v>0</v>
      </c>
      <c r="GM124" s="127">
        <f t="shared" si="350"/>
        <v>0</v>
      </c>
      <c r="GN124" s="127">
        <f t="shared" si="351"/>
        <v>0</v>
      </c>
      <c r="GO124" s="127">
        <f t="shared" si="352"/>
        <v>0</v>
      </c>
      <c r="GP124" s="127">
        <f t="shared" si="353"/>
        <v>0</v>
      </c>
      <c r="GQ124" s="127">
        <f t="shared" si="354"/>
        <v>0</v>
      </c>
      <c r="GR124" s="127">
        <f t="shared" si="355"/>
        <v>0</v>
      </c>
      <c r="GS124" s="127">
        <f t="shared" si="356"/>
        <v>0</v>
      </c>
      <c r="GT124" s="127">
        <f t="shared" si="357"/>
        <v>0</v>
      </c>
      <c r="GU124" s="127">
        <f t="shared" si="358"/>
        <v>0</v>
      </c>
      <c r="GV124" s="127">
        <f t="shared" si="359"/>
        <v>0</v>
      </c>
      <c r="GW124" s="127">
        <f t="shared" si="360"/>
        <v>0</v>
      </c>
      <c r="GX124" s="127">
        <f t="shared" si="361"/>
        <v>0</v>
      </c>
      <c r="GY124" s="127">
        <f t="shared" si="362"/>
        <v>0</v>
      </c>
      <c r="GZ124" s="127">
        <f t="shared" si="363"/>
        <v>0</v>
      </c>
      <c r="HA124" s="127">
        <f t="shared" si="364"/>
        <v>0</v>
      </c>
      <c r="HB124" s="127">
        <f t="shared" si="365"/>
        <v>0</v>
      </c>
      <c r="HC124" s="127">
        <f t="shared" si="366"/>
        <v>0</v>
      </c>
      <c r="HD124" s="127">
        <f t="shared" si="367"/>
        <v>0</v>
      </c>
      <c r="HE124" s="127">
        <f t="shared" si="368"/>
        <v>0</v>
      </c>
      <c r="HF124" s="127">
        <f t="shared" si="369"/>
        <v>0</v>
      </c>
      <c r="HG124" s="127">
        <f t="shared" si="370"/>
        <v>0</v>
      </c>
      <c r="HH124" s="127">
        <f t="shared" si="371"/>
        <v>0</v>
      </c>
      <c r="HI124" s="127">
        <f t="shared" si="372"/>
        <v>0</v>
      </c>
      <c r="HJ124" s="127">
        <f t="shared" si="373"/>
        <v>0</v>
      </c>
      <c r="HK124" s="127">
        <f t="shared" si="374"/>
        <v>0</v>
      </c>
      <c r="HL124" s="127">
        <f t="shared" si="375"/>
        <v>0</v>
      </c>
      <c r="HM124" s="127">
        <f t="shared" si="376"/>
        <v>0</v>
      </c>
      <c r="HN124" s="127">
        <f t="shared" si="377"/>
        <v>0</v>
      </c>
      <c r="HO124" s="127">
        <f t="shared" si="378"/>
        <v>0</v>
      </c>
      <c r="HP124" s="127">
        <f t="shared" si="379"/>
        <v>0</v>
      </c>
      <c r="HQ124" s="127">
        <f t="shared" si="380"/>
        <v>0</v>
      </c>
      <c r="HR124" s="127">
        <f t="shared" si="381"/>
        <v>0</v>
      </c>
      <c r="HS124" s="127">
        <f t="shared" si="382"/>
        <v>0</v>
      </c>
      <c r="HT124" s="127">
        <f t="shared" si="383"/>
        <v>0</v>
      </c>
      <c r="HU124" s="127">
        <f t="shared" si="384"/>
        <v>0</v>
      </c>
      <c r="HV124" s="127">
        <f t="shared" si="385"/>
        <v>0</v>
      </c>
      <c r="HW124" s="127">
        <f t="shared" si="386"/>
        <v>0</v>
      </c>
      <c r="HX124" s="127">
        <f t="shared" si="387"/>
        <v>0</v>
      </c>
      <c r="HY124" s="127">
        <f t="shared" si="388"/>
        <v>0</v>
      </c>
      <c r="HZ124" s="127">
        <f t="shared" si="389"/>
        <v>0</v>
      </c>
      <c r="IA124" s="127">
        <f t="shared" si="390"/>
        <v>0</v>
      </c>
      <c r="IB124" s="127">
        <f t="shared" si="391"/>
        <v>0</v>
      </c>
      <c r="IC124" s="127">
        <f t="shared" si="392"/>
        <v>0</v>
      </c>
      <c r="ID124" s="127">
        <f t="shared" si="393"/>
        <v>0</v>
      </c>
      <c r="IE124" s="127">
        <f t="shared" si="394"/>
        <v>0</v>
      </c>
      <c r="IF124" s="127">
        <f t="shared" si="395"/>
        <v>0</v>
      </c>
      <c r="IG124" s="127">
        <f t="shared" si="396"/>
        <v>0</v>
      </c>
      <c r="IH124" s="127">
        <f t="shared" si="397"/>
        <v>0</v>
      </c>
      <c r="II124" s="127">
        <f t="shared" si="398"/>
        <v>0</v>
      </c>
      <c r="IJ124" s="127">
        <f t="shared" si="399"/>
        <v>0</v>
      </c>
      <c r="IK124" s="127">
        <f t="shared" si="400"/>
        <v>0</v>
      </c>
      <c r="IL124" s="127">
        <f t="shared" si="401"/>
        <v>0</v>
      </c>
      <c r="IM124" s="127">
        <f t="shared" si="402"/>
        <v>0</v>
      </c>
      <c r="IN124" s="127">
        <f t="shared" si="403"/>
        <v>0</v>
      </c>
      <c r="IO124" s="127">
        <f t="shared" si="404"/>
        <v>0</v>
      </c>
      <c r="IP124" s="127">
        <f t="shared" si="405"/>
        <v>0</v>
      </c>
      <c r="IQ124" s="127">
        <f t="shared" si="406"/>
        <v>0</v>
      </c>
      <c r="IR124" s="127">
        <f t="shared" si="407"/>
        <v>0</v>
      </c>
      <c r="IS124" s="127">
        <f t="shared" si="408"/>
        <v>0</v>
      </c>
      <c r="IT124" s="127">
        <f t="shared" si="409"/>
        <v>0</v>
      </c>
      <c r="IU124" s="127">
        <f t="shared" si="410"/>
        <v>0</v>
      </c>
      <c r="IV124" s="1">
        <f>IFERROR(IF($BX124&gt;=1,SUMIFS(ARR!K$8:K$607,ARR!$I$8:$I$607,$BZ124),0),0)</f>
        <v>0</v>
      </c>
      <c r="IW124" s="1">
        <f>IFERROR(IF($BX124&gt;=1,SUMIFS(ARR!L$8:L$607,ARR!$I$8:$I$607,$BZ124),0),0)</f>
        <v>0</v>
      </c>
      <c r="IX124" s="1">
        <f>IFERROR(IF($BX124&gt;=1,SUMIFS(ARR!M$8:M$607,ARR!$I$8:$I$607,$BZ124),0),0)</f>
        <v>0</v>
      </c>
      <c r="IY124" s="1">
        <f>IFERROR(IF($BX124&gt;=1,SUMIFS(ARR!N$8:N$607,ARR!$I$8:$I$607,$BZ124),0),0)</f>
        <v>0</v>
      </c>
      <c r="IZ124" s="1">
        <f t="shared" si="411"/>
        <v>0</v>
      </c>
    </row>
    <row r="125" spans="1:260" ht="18" customHeight="1" x14ac:dyDescent="0.25">
      <c r="A125" s="1">
        <f>IFERROR(IF(BX125&gt;=1,VLOOKUP(EMP!Y123,EMP!$B$2:$E$3,4,0),0),0)</f>
        <v>0</v>
      </c>
      <c r="B125" s="1">
        <f>IFERROR(IF(BX125&gt;=1,VLOOKUP(EMP!Z123,EMP!$D$2:$E$3,2,0),0),0)</f>
        <v>0</v>
      </c>
      <c r="C125" s="1">
        <f>IFERROR(IF(BX125&gt;=1,VLOOKUP(EMP!AC123,EMP!$B$6:$C$17,2,0),0),0)</f>
        <v>0</v>
      </c>
      <c r="D125" s="1">
        <f>IFERROR(IF(BX125&gt;=1,VLOOKUP(EMP!AA123,EMP!$E$6:$M$29,9,0),0),0)</f>
        <v>0</v>
      </c>
      <c r="E125" s="1">
        <f>IFERROR(IF(BX125&gt;=1,(IF(EMP!AE123&gt;=1,VLOOKUP(EMP!AF123,EMP!$B$6:$C$17,2,0),0)),0),0)</f>
        <v>0</v>
      </c>
      <c r="F125" s="1">
        <f>IFERROR(IF(BX125&gt;=1,(IF(EMP!AG123=EMP!$F$3,(IF(EMP!AH123&gt;=1,EMP!AH123,0)),0)),0),0)</f>
        <v>0</v>
      </c>
      <c r="G125" s="1">
        <f>IFERROR(IF(BX125&gt;=1,(IF(EMP!AI123=EMP!$F$3,VLOOKUP(EMP!AJ123,EMP!$B$6:$C$17,2,0),0)),0),0)</f>
        <v>0</v>
      </c>
      <c r="H125" s="1">
        <f>IFERROR(IF(BX125&gt;=1,(IF(EMP!AK123=EMP!$F$3,EMP!#REF!,0)),0),0)</f>
        <v>0</v>
      </c>
      <c r="I125" s="1">
        <f>IFERROR(IF(BX125&gt;=1,(IF(EMP!AM123="YES",1,2)),0),0)</f>
        <v>0</v>
      </c>
      <c r="J125" s="1">
        <f>IFERROR(IF(BX125&gt;=1,(IF(I125=1,31,IF(I125=2,(IF(D125&gt;=5,VLOOKUP(EMP!AL123,EMP!$H$1:$K$5,4,0),IF(D125&gt;=1,31,0))),0))),0),0)</f>
        <v>0</v>
      </c>
      <c r="K125" s="1">
        <f>EMP!AB123</f>
        <v>0</v>
      </c>
      <c r="L125" s="1">
        <f>EMP!AD123</f>
        <v>0</v>
      </c>
      <c r="M125" s="1">
        <f>EMP!AE123</f>
        <v>0</v>
      </c>
      <c r="N125" s="1">
        <f t="shared" si="244"/>
        <v>0</v>
      </c>
      <c r="O125" s="1">
        <f t="shared" si="245"/>
        <v>0</v>
      </c>
      <c r="P125" s="1">
        <f t="shared" si="246"/>
        <v>0</v>
      </c>
      <c r="Q125" s="1">
        <f t="shared" si="247"/>
        <v>0</v>
      </c>
      <c r="R125" s="1">
        <f t="shared" si="248"/>
        <v>0</v>
      </c>
      <c r="S125" s="1">
        <f t="shared" si="249"/>
        <v>0</v>
      </c>
      <c r="T125" s="1">
        <f t="shared" si="250"/>
        <v>0</v>
      </c>
      <c r="U125" s="1">
        <f t="shared" si="251"/>
        <v>0</v>
      </c>
      <c r="V125" s="1">
        <f t="shared" si="252"/>
        <v>0</v>
      </c>
      <c r="W125" s="1">
        <f t="shared" si="253"/>
        <v>0</v>
      </c>
      <c r="X125" s="1">
        <f t="shared" si="254"/>
        <v>0</v>
      </c>
      <c r="Y125" s="1">
        <f t="shared" si="255"/>
        <v>0</v>
      </c>
      <c r="Z125" s="1">
        <f t="shared" si="256"/>
        <v>0</v>
      </c>
      <c r="AA125" s="1">
        <f t="shared" si="257"/>
        <v>0</v>
      </c>
      <c r="AB125" s="1">
        <f t="shared" si="258"/>
        <v>0</v>
      </c>
      <c r="AC125" s="1">
        <f t="shared" si="259"/>
        <v>0</v>
      </c>
      <c r="AD125" s="1">
        <f t="shared" si="260"/>
        <v>0</v>
      </c>
      <c r="AE125" s="1">
        <f t="shared" si="261"/>
        <v>0</v>
      </c>
      <c r="AF125" s="1">
        <f t="shared" si="262"/>
        <v>0</v>
      </c>
      <c r="AG125" s="1">
        <f t="shared" si="263"/>
        <v>0</v>
      </c>
      <c r="AH125" s="1">
        <f t="shared" si="264"/>
        <v>0</v>
      </c>
      <c r="AI125" s="1">
        <f t="shared" si="265"/>
        <v>0</v>
      </c>
      <c r="AJ125" s="1">
        <f t="shared" si="266"/>
        <v>0</v>
      </c>
      <c r="AK125" s="1">
        <f t="shared" si="267"/>
        <v>0</v>
      </c>
      <c r="AL125" s="1">
        <f t="shared" si="268"/>
        <v>0</v>
      </c>
      <c r="AM125" s="1">
        <f t="shared" si="269"/>
        <v>0</v>
      </c>
      <c r="AN125" s="1">
        <f t="shared" si="270"/>
        <v>0</v>
      </c>
      <c r="AO125" s="1">
        <f t="shared" si="271"/>
        <v>0</v>
      </c>
      <c r="AP125" s="1">
        <f t="shared" si="272"/>
        <v>0</v>
      </c>
      <c r="AQ125" s="1">
        <f t="shared" si="273"/>
        <v>0</v>
      </c>
      <c r="AR125" s="1">
        <f t="shared" si="274"/>
        <v>0</v>
      </c>
      <c r="AS125" s="1">
        <f t="shared" si="275"/>
        <v>0</v>
      </c>
      <c r="AT125" s="1">
        <f t="shared" si="276"/>
        <v>0</v>
      </c>
      <c r="AU125" s="1">
        <f t="shared" si="277"/>
        <v>0</v>
      </c>
      <c r="AV125" s="1">
        <f t="shared" si="278"/>
        <v>0</v>
      </c>
      <c r="AW125" s="1">
        <f t="shared" si="279"/>
        <v>0</v>
      </c>
      <c r="AX125" s="1">
        <f>LARGE($O$8:P125,1)</f>
        <v>0</v>
      </c>
      <c r="AY125" s="1">
        <f>LARGE($O$8:Q125,1)</f>
        <v>0</v>
      </c>
      <c r="AZ125" s="1">
        <f>LARGE($O$8:R125,1)</f>
        <v>0</v>
      </c>
      <c r="BA125" s="1">
        <f>LARGE($O$8:S125,1)</f>
        <v>0</v>
      </c>
      <c r="BB125" s="1">
        <f>LARGE($O$8:T125,1)</f>
        <v>0</v>
      </c>
      <c r="BC125" s="1">
        <f>LARGE($O$8:U125,1)</f>
        <v>0</v>
      </c>
      <c r="BD125" s="1">
        <f>LARGE($O$8:V125,1)</f>
        <v>0</v>
      </c>
      <c r="BE125" s="1">
        <f>LARGE($O$8:W125,1)</f>
        <v>0</v>
      </c>
      <c r="BF125" s="1">
        <f>LARGE($O$8:X125,1)</f>
        <v>0</v>
      </c>
      <c r="BG125" s="1">
        <f>LARGE($O$8:Y125,1)</f>
        <v>0</v>
      </c>
      <c r="BH125" s="1">
        <f>IFERROR(IF(BX125&gt;=1,(IF(EMP!AM123="YES",1,2)),0),0)</f>
        <v>0</v>
      </c>
      <c r="BI125" s="1">
        <f>IFERROR(IF(BX125&gt;=1,(IF(BH125=1,1,IF(BH125=2,VLOOKUP(EMP!AL123,EMP!$H$2:$K$4,4,0),0))),0),0)</f>
        <v>0</v>
      </c>
      <c r="BJ125" s="1">
        <f>IFERROR(IF(BX125&gt;=1,VLOOKUP(EMP!AL123,EMP!$H$1:$K$5,2,0),0),0)</f>
        <v>0</v>
      </c>
      <c r="BK125" s="1">
        <f>IFERROR(IF(BX125&gt;=1,VLOOKUP(EMP!AL123,EMP!$H$1:$K$5,3,0),0),0)</f>
        <v>0</v>
      </c>
      <c r="BX125" s="165">
        <f>EMP!O123</f>
        <v>0</v>
      </c>
      <c r="BY125" s="166">
        <f>EMP!P123</f>
        <v>0</v>
      </c>
      <c r="BZ125" s="165">
        <f>EMP!Q123</f>
        <v>0</v>
      </c>
      <c r="CA125" s="185">
        <f t="shared" si="280"/>
        <v>0</v>
      </c>
      <c r="CB125" s="185">
        <f t="shared" si="281"/>
        <v>0</v>
      </c>
      <c r="CC125" s="185">
        <f t="shared" si="282"/>
        <v>0</v>
      </c>
      <c r="CD125" s="185">
        <f t="shared" si="283"/>
        <v>0</v>
      </c>
      <c r="CE125" s="185">
        <f t="shared" si="284"/>
        <v>0</v>
      </c>
      <c r="CF125" s="185">
        <f t="shared" si="285"/>
        <v>0</v>
      </c>
      <c r="CG125" s="185">
        <f t="shared" si="286"/>
        <v>0</v>
      </c>
      <c r="CH125" s="185">
        <f t="shared" si="287"/>
        <v>0</v>
      </c>
      <c r="CI125" s="185">
        <f t="shared" si="288"/>
        <v>0</v>
      </c>
      <c r="CJ125" s="185">
        <f t="shared" si="289"/>
        <v>0</v>
      </c>
      <c r="CK125" s="185">
        <f t="shared" si="290"/>
        <v>0</v>
      </c>
      <c r="CL125" s="185">
        <f t="shared" si="291"/>
        <v>0</v>
      </c>
      <c r="CM125" s="193"/>
      <c r="CN125" s="193"/>
      <c r="CO125" s="193"/>
      <c r="CP125" s="193"/>
      <c r="CQ125" s="193"/>
      <c r="CR125" s="193"/>
      <c r="CS125" s="193"/>
      <c r="CT125" s="193"/>
      <c r="CU125" s="193"/>
      <c r="CV125" s="193"/>
      <c r="CW125" s="193"/>
      <c r="CX125" s="193"/>
      <c r="CY125" s="112">
        <f t="shared" si="292"/>
        <v>0</v>
      </c>
      <c r="CZ125" s="112">
        <f t="shared" si="293"/>
        <v>0</v>
      </c>
      <c r="DA125" s="112">
        <f t="shared" si="294"/>
        <v>0</v>
      </c>
      <c r="DB125" s="112">
        <f t="shared" si="295"/>
        <v>0</v>
      </c>
      <c r="DC125" s="112">
        <f t="shared" si="296"/>
        <v>0</v>
      </c>
      <c r="DD125" s="112">
        <f t="shared" si="297"/>
        <v>0</v>
      </c>
      <c r="DE125" s="112">
        <f t="shared" si="298"/>
        <v>0</v>
      </c>
      <c r="DF125" s="112">
        <f t="shared" si="299"/>
        <v>0</v>
      </c>
      <c r="DG125" s="112">
        <f t="shared" si="300"/>
        <v>0</v>
      </c>
      <c r="DH125" s="112">
        <f t="shared" si="301"/>
        <v>0</v>
      </c>
      <c r="DI125" s="112">
        <f t="shared" si="302"/>
        <v>0</v>
      </c>
      <c r="DJ125" s="112">
        <f t="shared" si="303"/>
        <v>0</v>
      </c>
      <c r="DK125" s="194"/>
      <c r="DL125" s="194"/>
      <c r="DM125" s="194"/>
      <c r="DN125" s="194"/>
      <c r="DO125" s="194"/>
      <c r="DP125" s="194"/>
      <c r="DQ125" s="194"/>
      <c r="DR125" s="194"/>
      <c r="DS125" s="194"/>
      <c r="DT125" s="194"/>
      <c r="DU125" s="194"/>
      <c r="DV125" s="194"/>
      <c r="DW125" s="112">
        <f t="shared" si="304"/>
        <v>0</v>
      </c>
      <c r="DX125" s="112">
        <f t="shared" si="305"/>
        <v>0</v>
      </c>
      <c r="DY125" s="112">
        <f t="shared" si="306"/>
        <v>0</v>
      </c>
      <c r="DZ125" s="112">
        <f t="shared" si="307"/>
        <v>0</v>
      </c>
      <c r="EA125" s="112">
        <f t="shared" si="308"/>
        <v>0</v>
      </c>
      <c r="EB125" s="112">
        <f t="shared" si="309"/>
        <v>0</v>
      </c>
      <c r="EC125" s="112">
        <f t="shared" si="310"/>
        <v>0</v>
      </c>
      <c r="ED125" s="112">
        <f t="shared" si="311"/>
        <v>0</v>
      </c>
      <c r="EE125" s="112">
        <f t="shared" si="312"/>
        <v>0</v>
      </c>
      <c r="EF125" s="112">
        <f t="shared" si="313"/>
        <v>0</v>
      </c>
      <c r="EG125" s="112">
        <f t="shared" si="314"/>
        <v>0</v>
      </c>
      <c r="EH125" s="112">
        <f t="shared" si="315"/>
        <v>0</v>
      </c>
      <c r="EI125" s="195"/>
      <c r="EJ125" s="195"/>
      <c r="EK125" s="195"/>
      <c r="EL125" s="195"/>
      <c r="EM125" s="195"/>
      <c r="EN125" s="195"/>
      <c r="EO125" s="195"/>
      <c r="EP125" s="195"/>
      <c r="EQ125" s="195"/>
      <c r="ER125" s="195"/>
      <c r="ES125" s="195"/>
      <c r="ET125" s="195"/>
      <c r="EU125" s="196"/>
      <c r="EV125" s="196">
        <f t="shared" si="316"/>
        <v>0</v>
      </c>
      <c r="EW125" s="196">
        <f t="shared" si="317"/>
        <v>0</v>
      </c>
      <c r="EX125" s="196">
        <f t="shared" si="318"/>
        <v>0</v>
      </c>
      <c r="EY125" s="196">
        <f t="shared" si="319"/>
        <v>0</v>
      </c>
      <c r="EZ125" s="196">
        <f t="shared" si="320"/>
        <v>0</v>
      </c>
      <c r="FA125" s="196">
        <f t="shared" si="321"/>
        <v>0</v>
      </c>
      <c r="FB125" s="196">
        <f t="shared" si="322"/>
        <v>0</v>
      </c>
      <c r="FC125" s="196">
        <f t="shared" si="323"/>
        <v>0</v>
      </c>
      <c r="FD125" s="196">
        <f t="shared" si="324"/>
        <v>0</v>
      </c>
      <c r="FE125" s="196">
        <f t="shared" si="325"/>
        <v>0</v>
      </c>
      <c r="FF125" s="196">
        <f t="shared" si="326"/>
        <v>0</v>
      </c>
      <c r="FG125" s="197"/>
      <c r="FH125" s="197">
        <f t="shared" si="327"/>
        <v>0</v>
      </c>
      <c r="FI125" s="197">
        <f t="shared" si="328"/>
        <v>0</v>
      </c>
      <c r="FJ125" s="197">
        <f t="shared" si="329"/>
        <v>0</v>
      </c>
      <c r="FK125" s="197">
        <f t="shared" si="330"/>
        <v>0</v>
      </c>
      <c r="FL125" s="197">
        <f t="shared" si="331"/>
        <v>0</v>
      </c>
      <c r="FM125" s="197">
        <f t="shared" si="332"/>
        <v>0</v>
      </c>
      <c r="FN125" s="197">
        <f t="shared" si="333"/>
        <v>0</v>
      </c>
      <c r="FO125" s="197">
        <f t="shared" si="334"/>
        <v>0</v>
      </c>
      <c r="FP125" s="197">
        <f t="shared" si="335"/>
        <v>0</v>
      </c>
      <c r="FQ125" s="197">
        <f t="shared" si="336"/>
        <v>0</v>
      </c>
      <c r="FR125" s="197">
        <f t="shared" si="337"/>
        <v>0</v>
      </c>
      <c r="FS125" s="195"/>
      <c r="FT125" s="195"/>
      <c r="FU125" s="198"/>
      <c r="FV125" s="198"/>
      <c r="FW125" s="199"/>
      <c r="FX125" s="199"/>
      <c r="FY125" s="196"/>
      <c r="FZ125" s="196"/>
      <c r="GA125" s="127">
        <f t="shared" si="338"/>
        <v>0</v>
      </c>
      <c r="GB125" s="127">
        <f t="shared" si="339"/>
        <v>0</v>
      </c>
      <c r="GC125" s="127">
        <f t="shared" si="340"/>
        <v>0</v>
      </c>
      <c r="GD125" s="127">
        <f t="shared" si="341"/>
        <v>0</v>
      </c>
      <c r="GE125" s="127">
        <f t="shared" si="342"/>
        <v>0</v>
      </c>
      <c r="GF125" s="127">
        <f t="shared" si="343"/>
        <v>0</v>
      </c>
      <c r="GG125" s="127">
        <f t="shared" si="344"/>
        <v>0</v>
      </c>
      <c r="GH125" s="127">
        <f t="shared" si="345"/>
        <v>0</v>
      </c>
      <c r="GI125" s="127">
        <f t="shared" si="346"/>
        <v>0</v>
      </c>
      <c r="GJ125" s="127">
        <f t="shared" si="347"/>
        <v>0</v>
      </c>
      <c r="GK125" s="127">
        <f t="shared" si="348"/>
        <v>0</v>
      </c>
      <c r="GL125" s="127">
        <f t="shared" si="349"/>
        <v>0</v>
      </c>
      <c r="GM125" s="127">
        <f t="shared" si="350"/>
        <v>0</v>
      </c>
      <c r="GN125" s="127">
        <f t="shared" si="351"/>
        <v>0</v>
      </c>
      <c r="GO125" s="127">
        <f t="shared" si="352"/>
        <v>0</v>
      </c>
      <c r="GP125" s="127">
        <f t="shared" si="353"/>
        <v>0</v>
      </c>
      <c r="GQ125" s="127">
        <f t="shared" si="354"/>
        <v>0</v>
      </c>
      <c r="GR125" s="127">
        <f t="shared" si="355"/>
        <v>0</v>
      </c>
      <c r="GS125" s="127">
        <f t="shared" si="356"/>
        <v>0</v>
      </c>
      <c r="GT125" s="127">
        <f t="shared" si="357"/>
        <v>0</v>
      </c>
      <c r="GU125" s="127">
        <f t="shared" si="358"/>
        <v>0</v>
      </c>
      <c r="GV125" s="127">
        <f t="shared" si="359"/>
        <v>0</v>
      </c>
      <c r="GW125" s="127">
        <f t="shared" si="360"/>
        <v>0</v>
      </c>
      <c r="GX125" s="127">
        <f t="shared" si="361"/>
        <v>0</v>
      </c>
      <c r="GY125" s="127">
        <f t="shared" si="362"/>
        <v>0</v>
      </c>
      <c r="GZ125" s="127">
        <f t="shared" si="363"/>
        <v>0</v>
      </c>
      <c r="HA125" s="127">
        <f t="shared" si="364"/>
        <v>0</v>
      </c>
      <c r="HB125" s="127">
        <f t="shared" si="365"/>
        <v>0</v>
      </c>
      <c r="HC125" s="127">
        <f t="shared" si="366"/>
        <v>0</v>
      </c>
      <c r="HD125" s="127">
        <f t="shared" si="367"/>
        <v>0</v>
      </c>
      <c r="HE125" s="127">
        <f t="shared" si="368"/>
        <v>0</v>
      </c>
      <c r="HF125" s="127">
        <f t="shared" si="369"/>
        <v>0</v>
      </c>
      <c r="HG125" s="127">
        <f t="shared" si="370"/>
        <v>0</v>
      </c>
      <c r="HH125" s="127">
        <f t="shared" si="371"/>
        <v>0</v>
      </c>
      <c r="HI125" s="127">
        <f t="shared" si="372"/>
        <v>0</v>
      </c>
      <c r="HJ125" s="127">
        <f t="shared" si="373"/>
        <v>0</v>
      </c>
      <c r="HK125" s="127">
        <f t="shared" si="374"/>
        <v>0</v>
      </c>
      <c r="HL125" s="127">
        <f t="shared" si="375"/>
        <v>0</v>
      </c>
      <c r="HM125" s="127">
        <f t="shared" si="376"/>
        <v>0</v>
      </c>
      <c r="HN125" s="127">
        <f t="shared" si="377"/>
        <v>0</v>
      </c>
      <c r="HO125" s="127">
        <f t="shared" si="378"/>
        <v>0</v>
      </c>
      <c r="HP125" s="127">
        <f t="shared" si="379"/>
        <v>0</v>
      </c>
      <c r="HQ125" s="127">
        <f t="shared" si="380"/>
        <v>0</v>
      </c>
      <c r="HR125" s="127">
        <f t="shared" si="381"/>
        <v>0</v>
      </c>
      <c r="HS125" s="127">
        <f t="shared" si="382"/>
        <v>0</v>
      </c>
      <c r="HT125" s="127">
        <f t="shared" si="383"/>
        <v>0</v>
      </c>
      <c r="HU125" s="127">
        <f t="shared" si="384"/>
        <v>0</v>
      </c>
      <c r="HV125" s="127">
        <f t="shared" si="385"/>
        <v>0</v>
      </c>
      <c r="HW125" s="127">
        <f t="shared" si="386"/>
        <v>0</v>
      </c>
      <c r="HX125" s="127">
        <f t="shared" si="387"/>
        <v>0</v>
      </c>
      <c r="HY125" s="127">
        <f t="shared" si="388"/>
        <v>0</v>
      </c>
      <c r="HZ125" s="127">
        <f t="shared" si="389"/>
        <v>0</v>
      </c>
      <c r="IA125" s="127">
        <f t="shared" si="390"/>
        <v>0</v>
      </c>
      <c r="IB125" s="127">
        <f t="shared" si="391"/>
        <v>0</v>
      </c>
      <c r="IC125" s="127">
        <f t="shared" si="392"/>
        <v>0</v>
      </c>
      <c r="ID125" s="127">
        <f t="shared" si="393"/>
        <v>0</v>
      </c>
      <c r="IE125" s="127">
        <f t="shared" si="394"/>
        <v>0</v>
      </c>
      <c r="IF125" s="127">
        <f t="shared" si="395"/>
        <v>0</v>
      </c>
      <c r="IG125" s="127">
        <f t="shared" si="396"/>
        <v>0</v>
      </c>
      <c r="IH125" s="127">
        <f t="shared" si="397"/>
        <v>0</v>
      </c>
      <c r="II125" s="127">
        <f t="shared" si="398"/>
        <v>0</v>
      </c>
      <c r="IJ125" s="127">
        <f t="shared" si="399"/>
        <v>0</v>
      </c>
      <c r="IK125" s="127">
        <f t="shared" si="400"/>
        <v>0</v>
      </c>
      <c r="IL125" s="127">
        <f t="shared" si="401"/>
        <v>0</v>
      </c>
      <c r="IM125" s="127">
        <f t="shared" si="402"/>
        <v>0</v>
      </c>
      <c r="IN125" s="127">
        <f t="shared" si="403"/>
        <v>0</v>
      </c>
      <c r="IO125" s="127">
        <f t="shared" si="404"/>
        <v>0</v>
      </c>
      <c r="IP125" s="127">
        <f t="shared" si="405"/>
        <v>0</v>
      </c>
      <c r="IQ125" s="127">
        <f t="shared" si="406"/>
        <v>0</v>
      </c>
      <c r="IR125" s="127">
        <f t="shared" si="407"/>
        <v>0</v>
      </c>
      <c r="IS125" s="127">
        <f t="shared" si="408"/>
        <v>0</v>
      </c>
      <c r="IT125" s="127">
        <f t="shared" si="409"/>
        <v>0</v>
      </c>
      <c r="IU125" s="127">
        <f t="shared" si="410"/>
        <v>0</v>
      </c>
      <c r="IV125" s="1">
        <f>IFERROR(IF($BX125&gt;=1,SUMIFS(ARR!K$8:K$607,ARR!$I$8:$I$607,$BZ125),0),0)</f>
        <v>0</v>
      </c>
      <c r="IW125" s="1">
        <f>IFERROR(IF($BX125&gt;=1,SUMIFS(ARR!L$8:L$607,ARR!$I$8:$I$607,$BZ125),0),0)</f>
        <v>0</v>
      </c>
      <c r="IX125" s="1">
        <f>IFERROR(IF($BX125&gt;=1,SUMIFS(ARR!M$8:M$607,ARR!$I$8:$I$607,$BZ125),0),0)</f>
        <v>0</v>
      </c>
      <c r="IY125" s="1">
        <f>IFERROR(IF($BX125&gt;=1,SUMIFS(ARR!N$8:N$607,ARR!$I$8:$I$607,$BZ125),0),0)</f>
        <v>0</v>
      </c>
      <c r="IZ125" s="1">
        <f t="shared" si="411"/>
        <v>0</v>
      </c>
    </row>
    <row r="126" spans="1:260" ht="18" customHeight="1" x14ac:dyDescent="0.25">
      <c r="A126" s="1">
        <f>IFERROR(IF(BX126&gt;=1,VLOOKUP(EMP!Y124,EMP!$B$2:$E$3,4,0),0),0)</f>
        <v>0</v>
      </c>
      <c r="B126" s="1">
        <f>IFERROR(IF(BX126&gt;=1,VLOOKUP(EMP!Z124,EMP!$D$2:$E$3,2,0),0),0)</f>
        <v>0</v>
      </c>
      <c r="C126" s="1">
        <f>IFERROR(IF(BX126&gt;=1,VLOOKUP(EMP!AC124,EMP!$B$6:$C$17,2,0),0),0)</f>
        <v>0</v>
      </c>
      <c r="D126" s="1">
        <f>IFERROR(IF(BX126&gt;=1,VLOOKUP(EMP!AA124,EMP!$E$6:$M$29,9,0),0),0)</f>
        <v>0</v>
      </c>
      <c r="E126" s="1">
        <f>IFERROR(IF(BX126&gt;=1,(IF(EMP!AE124&gt;=1,VLOOKUP(EMP!AF124,EMP!$B$6:$C$17,2,0),0)),0),0)</f>
        <v>0</v>
      </c>
      <c r="F126" s="1">
        <f>IFERROR(IF(BX126&gt;=1,(IF(EMP!AG124=EMP!$F$3,(IF(EMP!AH124&gt;=1,EMP!AH124,0)),0)),0),0)</f>
        <v>0</v>
      </c>
      <c r="G126" s="1">
        <f>IFERROR(IF(BX126&gt;=1,(IF(EMP!AI124=EMP!$F$3,VLOOKUP(EMP!AJ124,EMP!$B$6:$C$17,2,0),0)),0),0)</f>
        <v>0</v>
      </c>
      <c r="H126" s="1">
        <f>IFERROR(IF(BX126&gt;=1,(IF(EMP!AK124=EMP!$F$3,EMP!#REF!,0)),0),0)</f>
        <v>0</v>
      </c>
      <c r="I126" s="1">
        <f>IFERROR(IF(BX126&gt;=1,(IF(EMP!AM124="YES",1,2)),0),0)</f>
        <v>0</v>
      </c>
      <c r="J126" s="1">
        <f>IFERROR(IF(BX126&gt;=1,(IF(I126=1,31,IF(I126=2,(IF(D126&gt;=5,VLOOKUP(EMP!AL124,EMP!$H$1:$K$5,4,0),IF(D126&gt;=1,31,0))),0))),0),0)</f>
        <v>0</v>
      </c>
      <c r="K126" s="1">
        <f>EMP!AB124</f>
        <v>0</v>
      </c>
      <c r="L126" s="1">
        <f>EMP!AD124</f>
        <v>0</v>
      </c>
      <c r="M126" s="1">
        <f>EMP!AE124</f>
        <v>0</v>
      </c>
      <c r="N126" s="1">
        <f t="shared" si="244"/>
        <v>0</v>
      </c>
      <c r="O126" s="1">
        <f t="shared" si="245"/>
        <v>0</v>
      </c>
      <c r="P126" s="1">
        <f t="shared" si="246"/>
        <v>0</v>
      </c>
      <c r="Q126" s="1">
        <f t="shared" si="247"/>
        <v>0</v>
      </c>
      <c r="R126" s="1">
        <f t="shared" si="248"/>
        <v>0</v>
      </c>
      <c r="S126" s="1">
        <f t="shared" si="249"/>
        <v>0</v>
      </c>
      <c r="T126" s="1">
        <f t="shared" si="250"/>
        <v>0</v>
      </c>
      <c r="U126" s="1">
        <f t="shared" si="251"/>
        <v>0</v>
      </c>
      <c r="V126" s="1">
        <f t="shared" si="252"/>
        <v>0</v>
      </c>
      <c r="W126" s="1">
        <f t="shared" si="253"/>
        <v>0</v>
      </c>
      <c r="X126" s="1">
        <f t="shared" si="254"/>
        <v>0</v>
      </c>
      <c r="Y126" s="1">
        <f t="shared" si="255"/>
        <v>0</v>
      </c>
      <c r="Z126" s="1">
        <f t="shared" si="256"/>
        <v>0</v>
      </c>
      <c r="AA126" s="1">
        <f t="shared" si="257"/>
        <v>0</v>
      </c>
      <c r="AB126" s="1">
        <f t="shared" si="258"/>
        <v>0</v>
      </c>
      <c r="AC126" s="1">
        <f t="shared" si="259"/>
        <v>0</v>
      </c>
      <c r="AD126" s="1">
        <f t="shared" si="260"/>
        <v>0</v>
      </c>
      <c r="AE126" s="1">
        <f t="shared" si="261"/>
        <v>0</v>
      </c>
      <c r="AF126" s="1">
        <f t="shared" si="262"/>
        <v>0</v>
      </c>
      <c r="AG126" s="1">
        <f t="shared" si="263"/>
        <v>0</v>
      </c>
      <c r="AH126" s="1">
        <f t="shared" si="264"/>
        <v>0</v>
      </c>
      <c r="AI126" s="1">
        <f t="shared" si="265"/>
        <v>0</v>
      </c>
      <c r="AJ126" s="1">
        <f t="shared" si="266"/>
        <v>0</v>
      </c>
      <c r="AK126" s="1">
        <f t="shared" si="267"/>
        <v>0</v>
      </c>
      <c r="AL126" s="1">
        <f t="shared" si="268"/>
        <v>0</v>
      </c>
      <c r="AM126" s="1">
        <f t="shared" si="269"/>
        <v>0</v>
      </c>
      <c r="AN126" s="1">
        <f t="shared" si="270"/>
        <v>0</v>
      </c>
      <c r="AO126" s="1">
        <f t="shared" si="271"/>
        <v>0</v>
      </c>
      <c r="AP126" s="1">
        <f t="shared" si="272"/>
        <v>0</v>
      </c>
      <c r="AQ126" s="1">
        <f t="shared" si="273"/>
        <v>0</v>
      </c>
      <c r="AR126" s="1">
        <f t="shared" si="274"/>
        <v>0</v>
      </c>
      <c r="AS126" s="1">
        <f t="shared" si="275"/>
        <v>0</v>
      </c>
      <c r="AT126" s="1">
        <f t="shared" si="276"/>
        <v>0</v>
      </c>
      <c r="AU126" s="1">
        <f t="shared" si="277"/>
        <v>0</v>
      </c>
      <c r="AV126" s="1">
        <f t="shared" si="278"/>
        <v>0</v>
      </c>
      <c r="AW126" s="1">
        <f t="shared" si="279"/>
        <v>0</v>
      </c>
      <c r="AX126" s="1">
        <f>LARGE($O$8:P126,1)</f>
        <v>0</v>
      </c>
      <c r="AY126" s="1">
        <f>LARGE($O$8:Q126,1)</f>
        <v>0</v>
      </c>
      <c r="AZ126" s="1">
        <f>LARGE($O$8:R126,1)</f>
        <v>0</v>
      </c>
      <c r="BA126" s="1">
        <f>LARGE($O$8:S126,1)</f>
        <v>0</v>
      </c>
      <c r="BB126" s="1">
        <f>LARGE($O$8:T126,1)</f>
        <v>0</v>
      </c>
      <c r="BC126" s="1">
        <f>LARGE($O$8:U126,1)</f>
        <v>0</v>
      </c>
      <c r="BD126" s="1">
        <f>LARGE($O$8:V126,1)</f>
        <v>0</v>
      </c>
      <c r="BE126" s="1">
        <f>LARGE($O$8:W126,1)</f>
        <v>0</v>
      </c>
      <c r="BF126" s="1">
        <f>LARGE($O$8:X126,1)</f>
        <v>0</v>
      </c>
      <c r="BG126" s="1">
        <f>LARGE($O$8:Y126,1)</f>
        <v>0</v>
      </c>
      <c r="BH126" s="1">
        <f>IFERROR(IF(BX126&gt;=1,(IF(EMP!AM124="YES",1,2)),0),0)</f>
        <v>0</v>
      </c>
      <c r="BI126" s="1">
        <f>IFERROR(IF(BX126&gt;=1,(IF(BH126=1,1,IF(BH126=2,VLOOKUP(EMP!AL124,EMP!$H$2:$K$4,4,0),0))),0),0)</f>
        <v>0</v>
      </c>
      <c r="BJ126" s="1">
        <f>IFERROR(IF(BX126&gt;=1,VLOOKUP(EMP!AL124,EMP!$H$1:$K$5,2,0),0),0)</f>
        <v>0</v>
      </c>
      <c r="BK126" s="1">
        <f>IFERROR(IF(BX126&gt;=1,VLOOKUP(EMP!AL124,EMP!$H$1:$K$5,3,0),0),0)</f>
        <v>0</v>
      </c>
      <c r="BX126" s="165">
        <f>EMP!O124</f>
        <v>0</v>
      </c>
      <c r="BY126" s="166">
        <f>EMP!P124</f>
        <v>0</v>
      </c>
      <c r="BZ126" s="165">
        <f>EMP!Q124</f>
        <v>0</v>
      </c>
      <c r="CA126" s="185">
        <f t="shared" si="280"/>
        <v>0</v>
      </c>
      <c r="CB126" s="185">
        <f t="shared" si="281"/>
        <v>0</v>
      </c>
      <c r="CC126" s="185">
        <f t="shared" si="282"/>
        <v>0</v>
      </c>
      <c r="CD126" s="185">
        <f t="shared" si="283"/>
        <v>0</v>
      </c>
      <c r="CE126" s="185">
        <f t="shared" si="284"/>
        <v>0</v>
      </c>
      <c r="CF126" s="185">
        <f t="shared" si="285"/>
        <v>0</v>
      </c>
      <c r="CG126" s="185">
        <f t="shared" si="286"/>
        <v>0</v>
      </c>
      <c r="CH126" s="185">
        <f t="shared" si="287"/>
        <v>0</v>
      </c>
      <c r="CI126" s="185">
        <f t="shared" si="288"/>
        <v>0</v>
      </c>
      <c r="CJ126" s="185">
        <f t="shared" si="289"/>
        <v>0</v>
      </c>
      <c r="CK126" s="185">
        <f t="shared" si="290"/>
        <v>0</v>
      </c>
      <c r="CL126" s="185">
        <f t="shared" si="291"/>
        <v>0</v>
      </c>
      <c r="CM126" s="193"/>
      <c r="CN126" s="193"/>
      <c r="CO126" s="193"/>
      <c r="CP126" s="193"/>
      <c r="CQ126" s="193"/>
      <c r="CR126" s="193"/>
      <c r="CS126" s="193"/>
      <c r="CT126" s="193"/>
      <c r="CU126" s="193"/>
      <c r="CV126" s="193"/>
      <c r="CW126" s="193"/>
      <c r="CX126" s="193"/>
      <c r="CY126" s="112">
        <f t="shared" si="292"/>
        <v>0</v>
      </c>
      <c r="CZ126" s="112">
        <f t="shared" si="293"/>
        <v>0</v>
      </c>
      <c r="DA126" s="112">
        <f t="shared" si="294"/>
        <v>0</v>
      </c>
      <c r="DB126" s="112">
        <f t="shared" si="295"/>
        <v>0</v>
      </c>
      <c r="DC126" s="112">
        <f t="shared" si="296"/>
        <v>0</v>
      </c>
      <c r="DD126" s="112">
        <f t="shared" si="297"/>
        <v>0</v>
      </c>
      <c r="DE126" s="112">
        <f t="shared" si="298"/>
        <v>0</v>
      </c>
      <c r="DF126" s="112">
        <f t="shared" si="299"/>
        <v>0</v>
      </c>
      <c r="DG126" s="112">
        <f t="shared" si="300"/>
        <v>0</v>
      </c>
      <c r="DH126" s="112">
        <f t="shared" si="301"/>
        <v>0</v>
      </c>
      <c r="DI126" s="112">
        <f t="shared" si="302"/>
        <v>0</v>
      </c>
      <c r="DJ126" s="112">
        <f t="shared" si="303"/>
        <v>0</v>
      </c>
      <c r="DK126" s="194"/>
      <c r="DL126" s="194"/>
      <c r="DM126" s="194"/>
      <c r="DN126" s="194"/>
      <c r="DO126" s="194"/>
      <c r="DP126" s="194"/>
      <c r="DQ126" s="194"/>
      <c r="DR126" s="194"/>
      <c r="DS126" s="194"/>
      <c r="DT126" s="194"/>
      <c r="DU126" s="194"/>
      <c r="DV126" s="194"/>
      <c r="DW126" s="112">
        <f t="shared" si="304"/>
        <v>0</v>
      </c>
      <c r="DX126" s="112">
        <f t="shared" si="305"/>
        <v>0</v>
      </c>
      <c r="DY126" s="112">
        <f t="shared" si="306"/>
        <v>0</v>
      </c>
      <c r="DZ126" s="112">
        <f t="shared" si="307"/>
        <v>0</v>
      </c>
      <c r="EA126" s="112">
        <f t="shared" si="308"/>
        <v>0</v>
      </c>
      <c r="EB126" s="112">
        <f t="shared" si="309"/>
        <v>0</v>
      </c>
      <c r="EC126" s="112">
        <f t="shared" si="310"/>
        <v>0</v>
      </c>
      <c r="ED126" s="112">
        <f t="shared" si="311"/>
        <v>0</v>
      </c>
      <c r="EE126" s="112">
        <f t="shared" si="312"/>
        <v>0</v>
      </c>
      <c r="EF126" s="112">
        <f t="shared" si="313"/>
        <v>0</v>
      </c>
      <c r="EG126" s="112">
        <f t="shared" si="314"/>
        <v>0</v>
      </c>
      <c r="EH126" s="112">
        <f t="shared" si="315"/>
        <v>0</v>
      </c>
      <c r="EI126" s="195"/>
      <c r="EJ126" s="195"/>
      <c r="EK126" s="195"/>
      <c r="EL126" s="195"/>
      <c r="EM126" s="195"/>
      <c r="EN126" s="195"/>
      <c r="EO126" s="195"/>
      <c r="EP126" s="195"/>
      <c r="EQ126" s="195"/>
      <c r="ER126" s="195"/>
      <c r="ES126" s="195"/>
      <c r="ET126" s="195"/>
      <c r="EU126" s="196"/>
      <c r="EV126" s="196">
        <f t="shared" si="316"/>
        <v>0</v>
      </c>
      <c r="EW126" s="196">
        <f t="shared" si="317"/>
        <v>0</v>
      </c>
      <c r="EX126" s="196">
        <f t="shared" si="318"/>
        <v>0</v>
      </c>
      <c r="EY126" s="196">
        <f t="shared" si="319"/>
        <v>0</v>
      </c>
      <c r="EZ126" s="196">
        <f t="shared" si="320"/>
        <v>0</v>
      </c>
      <c r="FA126" s="196">
        <f t="shared" si="321"/>
        <v>0</v>
      </c>
      <c r="FB126" s="196">
        <f t="shared" si="322"/>
        <v>0</v>
      </c>
      <c r="FC126" s="196">
        <f t="shared" si="323"/>
        <v>0</v>
      </c>
      <c r="FD126" s="196">
        <f t="shared" si="324"/>
        <v>0</v>
      </c>
      <c r="FE126" s="196">
        <f t="shared" si="325"/>
        <v>0</v>
      </c>
      <c r="FF126" s="196">
        <f t="shared" si="326"/>
        <v>0</v>
      </c>
      <c r="FG126" s="197"/>
      <c r="FH126" s="197">
        <f t="shared" si="327"/>
        <v>0</v>
      </c>
      <c r="FI126" s="197">
        <f t="shared" si="328"/>
        <v>0</v>
      </c>
      <c r="FJ126" s="197">
        <f t="shared" si="329"/>
        <v>0</v>
      </c>
      <c r="FK126" s="197">
        <f t="shared" si="330"/>
        <v>0</v>
      </c>
      <c r="FL126" s="197">
        <f t="shared" si="331"/>
        <v>0</v>
      </c>
      <c r="FM126" s="197">
        <f t="shared" si="332"/>
        <v>0</v>
      </c>
      <c r="FN126" s="197">
        <f t="shared" si="333"/>
        <v>0</v>
      </c>
      <c r="FO126" s="197">
        <f t="shared" si="334"/>
        <v>0</v>
      </c>
      <c r="FP126" s="197">
        <f t="shared" si="335"/>
        <v>0</v>
      </c>
      <c r="FQ126" s="197">
        <f t="shared" si="336"/>
        <v>0</v>
      </c>
      <c r="FR126" s="197">
        <f t="shared" si="337"/>
        <v>0</v>
      </c>
      <c r="FS126" s="195"/>
      <c r="FT126" s="195"/>
      <c r="FU126" s="198"/>
      <c r="FV126" s="198"/>
      <c r="FW126" s="199"/>
      <c r="FX126" s="199"/>
      <c r="FY126" s="196"/>
      <c r="FZ126" s="196"/>
      <c r="GA126" s="127">
        <f t="shared" si="338"/>
        <v>0</v>
      </c>
      <c r="GB126" s="127">
        <f t="shared" si="339"/>
        <v>0</v>
      </c>
      <c r="GC126" s="127">
        <f t="shared" si="340"/>
        <v>0</v>
      </c>
      <c r="GD126" s="127">
        <f t="shared" si="341"/>
        <v>0</v>
      </c>
      <c r="GE126" s="127">
        <f t="shared" si="342"/>
        <v>0</v>
      </c>
      <c r="GF126" s="127">
        <f t="shared" si="343"/>
        <v>0</v>
      </c>
      <c r="GG126" s="127">
        <f t="shared" si="344"/>
        <v>0</v>
      </c>
      <c r="GH126" s="127">
        <f t="shared" si="345"/>
        <v>0</v>
      </c>
      <c r="GI126" s="127">
        <f t="shared" si="346"/>
        <v>0</v>
      </c>
      <c r="GJ126" s="127">
        <f t="shared" si="347"/>
        <v>0</v>
      </c>
      <c r="GK126" s="127">
        <f t="shared" si="348"/>
        <v>0</v>
      </c>
      <c r="GL126" s="127">
        <f t="shared" si="349"/>
        <v>0</v>
      </c>
      <c r="GM126" s="127">
        <f t="shared" si="350"/>
        <v>0</v>
      </c>
      <c r="GN126" s="127">
        <f t="shared" si="351"/>
        <v>0</v>
      </c>
      <c r="GO126" s="127">
        <f t="shared" si="352"/>
        <v>0</v>
      </c>
      <c r="GP126" s="127">
        <f t="shared" si="353"/>
        <v>0</v>
      </c>
      <c r="GQ126" s="127">
        <f t="shared" si="354"/>
        <v>0</v>
      </c>
      <c r="GR126" s="127">
        <f t="shared" si="355"/>
        <v>0</v>
      </c>
      <c r="GS126" s="127">
        <f t="shared" si="356"/>
        <v>0</v>
      </c>
      <c r="GT126" s="127">
        <f t="shared" si="357"/>
        <v>0</v>
      </c>
      <c r="GU126" s="127">
        <f t="shared" si="358"/>
        <v>0</v>
      </c>
      <c r="GV126" s="127">
        <f t="shared" si="359"/>
        <v>0</v>
      </c>
      <c r="GW126" s="127">
        <f t="shared" si="360"/>
        <v>0</v>
      </c>
      <c r="GX126" s="127">
        <f t="shared" si="361"/>
        <v>0</v>
      </c>
      <c r="GY126" s="127">
        <f t="shared" si="362"/>
        <v>0</v>
      </c>
      <c r="GZ126" s="127">
        <f t="shared" si="363"/>
        <v>0</v>
      </c>
      <c r="HA126" s="127">
        <f t="shared" si="364"/>
        <v>0</v>
      </c>
      <c r="HB126" s="127">
        <f t="shared" si="365"/>
        <v>0</v>
      </c>
      <c r="HC126" s="127">
        <f t="shared" si="366"/>
        <v>0</v>
      </c>
      <c r="HD126" s="127">
        <f t="shared" si="367"/>
        <v>0</v>
      </c>
      <c r="HE126" s="127">
        <f t="shared" si="368"/>
        <v>0</v>
      </c>
      <c r="HF126" s="127">
        <f t="shared" si="369"/>
        <v>0</v>
      </c>
      <c r="HG126" s="127">
        <f t="shared" si="370"/>
        <v>0</v>
      </c>
      <c r="HH126" s="127">
        <f t="shared" si="371"/>
        <v>0</v>
      </c>
      <c r="HI126" s="127">
        <f t="shared" si="372"/>
        <v>0</v>
      </c>
      <c r="HJ126" s="127">
        <f t="shared" si="373"/>
        <v>0</v>
      </c>
      <c r="HK126" s="127">
        <f t="shared" si="374"/>
        <v>0</v>
      </c>
      <c r="HL126" s="127">
        <f t="shared" si="375"/>
        <v>0</v>
      </c>
      <c r="HM126" s="127">
        <f t="shared" si="376"/>
        <v>0</v>
      </c>
      <c r="HN126" s="127">
        <f t="shared" si="377"/>
        <v>0</v>
      </c>
      <c r="HO126" s="127">
        <f t="shared" si="378"/>
        <v>0</v>
      </c>
      <c r="HP126" s="127">
        <f t="shared" si="379"/>
        <v>0</v>
      </c>
      <c r="HQ126" s="127">
        <f t="shared" si="380"/>
        <v>0</v>
      </c>
      <c r="HR126" s="127">
        <f t="shared" si="381"/>
        <v>0</v>
      </c>
      <c r="HS126" s="127">
        <f t="shared" si="382"/>
        <v>0</v>
      </c>
      <c r="HT126" s="127">
        <f t="shared" si="383"/>
        <v>0</v>
      </c>
      <c r="HU126" s="127">
        <f t="shared" si="384"/>
        <v>0</v>
      </c>
      <c r="HV126" s="127">
        <f t="shared" si="385"/>
        <v>0</v>
      </c>
      <c r="HW126" s="127">
        <f t="shared" si="386"/>
        <v>0</v>
      </c>
      <c r="HX126" s="127">
        <f t="shared" si="387"/>
        <v>0</v>
      </c>
      <c r="HY126" s="127">
        <f t="shared" si="388"/>
        <v>0</v>
      </c>
      <c r="HZ126" s="127">
        <f t="shared" si="389"/>
        <v>0</v>
      </c>
      <c r="IA126" s="127">
        <f t="shared" si="390"/>
        <v>0</v>
      </c>
      <c r="IB126" s="127">
        <f t="shared" si="391"/>
        <v>0</v>
      </c>
      <c r="IC126" s="127">
        <f t="shared" si="392"/>
        <v>0</v>
      </c>
      <c r="ID126" s="127">
        <f t="shared" si="393"/>
        <v>0</v>
      </c>
      <c r="IE126" s="127">
        <f t="shared" si="394"/>
        <v>0</v>
      </c>
      <c r="IF126" s="127">
        <f t="shared" si="395"/>
        <v>0</v>
      </c>
      <c r="IG126" s="127">
        <f t="shared" si="396"/>
        <v>0</v>
      </c>
      <c r="IH126" s="127">
        <f t="shared" si="397"/>
        <v>0</v>
      </c>
      <c r="II126" s="127">
        <f t="shared" si="398"/>
        <v>0</v>
      </c>
      <c r="IJ126" s="127">
        <f t="shared" si="399"/>
        <v>0</v>
      </c>
      <c r="IK126" s="127">
        <f t="shared" si="400"/>
        <v>0</v>
      </c>
      <c r="IL126" s="127">
        <f t="shared" si="401"/>
        <v>0</v>
      </c>
      <c r="IM126" s="127">
        <f t="shared" si="402"/>
        <v>0</v>
      </c>
      <c r="IN126" s="127">
        <f t="shared" si="403"/>
        <v>0</v>
      </c>
      <c r="IO126" s="127">
        <f t="shared" si="404"/>
        <v>0</v>
      </c>
      <c r="IP126" s="127">
        <f t="shared" si="405"/>
        <v>0</v>
      </c>
      <c r="IQ126" s="127">
        <f t="shared" si="406"/>
        <v>0</v>
      </c>
      <c r="IR126" s="127">
        <f t="shared" si="407"/>
        <v>0</v>
      </c>
      <c r="IS126" s="127">
        <f t="shared" si="408"/>
        <v>0</v>
      </c>
      <c r="IT126" s="127">
        <f t="shared" si="409"/>
        <v>0</v>
      </c>
      <c r="IU126" s="127">
        <f t="shared" si="410"/>
        <v>0</v>
      </c>
      <c r="IV126" s="1">
        <f>IFERROR(IF($BX126&gt;=1,SUMIFS(ARR!K$8:K$607,ARR!$I$8:$I$607,$BZ126),0),0)</f>
        <v>0</v>
      </c>
      <c r="IW126" s="1">
        <f>IFERROR(IF($BX126&gt;=1,SUMIFS(ARR!L$8:L$607,ARR!$I$8:$I$607,$BZ126),0),0)</f>
        <v>0</v>
      </c>
      <c r="IX126" s="1">
        <f>IFERROR(IF($BX126&gt;=1,SUMIFS(ARR!M$8:M$607,ARR!$I$8:$I$607,$BZ126),0),0)</f>
        <v>0</v>
      </c>
      <c r="IY126" s="1">
        <f>IFERROR(IF($BX126&gt;=1,SUMIFS(ARR!N$8:N$607,ARR!$I$8:$I$607,$BZ126),0),0)</f>
        <v>0</v>
      </c>
      <c r="IZ126" s="1">
        <f t="shared" si="411"/>
        <v>0</v>
      </c>
    </row>
    <row r="127" spans="1:260" ht="18" customHeight="1" x14ac:dyDescent="0.25">
      <c r="A127" s="1">
        <f>IFERROR(IF(BX127&gt;=1,VLOOKUP(EMP!Y125,EMP!$B$2:$E$3,4,0),0),0)</f>
        <v>0</v>
      </c>
      <c r="B127" s="1">
        <f>IFERROR(IF(BX127&gt;=1,VLOOKUP(EMP!Z125,EMP!$D$2:$E$3,2,0),0),0)</f>
        <v>0</v>
      </c>
      <c r="C127" s="1">
        <f>IFERROR(IF(BX127&gt;=1,VLOOKUP(EMP!AC125,EMP!$B$6:$C$17,2,0),0),0)</f>
        <v>0</v>
      </c>
      <c r="D127" s="1">
        <f>IFERROR(IF(BX127&gt;=1,VLOOKUP(EMP!AA125,EMP!$E$6:$M$29,9,0),0),0)</f>
        <v>0</v>
      </c>
      <c r="E127" s="1">
        <f>IFERROR(IF(BX127&gt;=1,(IF(EMP!AE125&gt;=1,VLOOKUP(EMP!AF125,EMP!$B$6:$C$17,2,0),0)),0),0)</f>
        <v>0</v>
      </c>
      <c r="F127" s="1">
        <f>IFERROR(IF(BX127&gt;=1,(IF(EMP!AG125=EMP!$F$3,(IF(EMP!AH125&gt;=1,EMP!AH125,0)),0)),0),0)</f>
        <v>0</v>
      </c>
      <c r="G127" s="1">
        <f>IFERROR(IF(BX127&gt;=1,(IF(EMP!AI125=EMP!$F$3,VLOOKUP(EMP!AJ125,EMP!$B$6:$C$17,2,0),0)),0),0)</f>
        <v>0</v>
      </c>
      <c r="H127" s="1">
        <f>IFERROR(IF(BX127&gt;=1,(IF(EMP!AK125=EMP!$F$3,EMP!#REF!,0)),0),0)</f>
        <v>0</v>
      </c>
      <c r="I127" s="1">
        <f>IFERROR(IF(BX127&gt;=1,(IF(EMP!AM125="YES",1,2)),0),0)</f>
        <v>0</v>
      </c>
      <c r="J127" s="1">
        <f>IFERROR(IF(BX127&gt;=1,(IF(I127=1,31,IF(I127=2,(IF(D127&gt;=5,VLOOKUP(EMP!AL125,EMP!$H$1:$K$5,4,0),IF(D127&gt;=1,31,0))),0))),0),0)</f>
        <v>0</v>
      </c>
      <c r="K127" s="1">
        <f>EMP!AB125</f>
        <v>0</v>
      </c>
      <c r="L127" s="1">
        <f>EMP!AD125</f>
        <v>0</v>
      </c>
      <c r="M127" s="1">
        <f>EMP!AE125</f>
        <v>0</v>
      </c>
      <c r="N127" s="1">
        <f t="shared" si="244"/>
        <v>0</v>
      </c>
      <c r="O127" s="1">
        <f t="shared" si="245"/>
        <v>0</v>
      </c>
      <c r="P127" s="1">
        <f t="shared" si="246"/>
        <v>0</v>
      </c>
      <c r="Q127" s="1">
        <f t="shared" si="247"/>
        <v>0</v>
      </c>
      <c r="R127" s="1">
        <f t="shared" si="248"/>
        <v>0</v>
      </c>
      <c r="S127" s="1">
        <f t="shared" si="249"/>
        <v>0</v>
      </c>
      <c r="T127" s="1">
        <f t="shared" si="250"/>
        <v>0</v>
      </c>
      <c r="U127" s="1">
        <f t="shared" si="251"/>
        <v>0</v>
      </c>
      <c r="V127" s="1">
        <f t="shared" si="252"/>
        <v>0</v>
      </c>
      <c r="W127" s="1">
        <f t="shared" si="253"/>
        <v>0</v>
      </c>
      <c r="X127" s="1">
        <f t="shared" si="254"/>
        <v>0</v>
      </c>
      <c r="Y127" s="1">
        <f t="shared" si="255"/>
        <v>0</v>
      </c>
      <c r="Z127" s="1">
        <f t="shared" si="256"/>
        <v>0</v>
      </c>
      <c r="AA127" s="1">
        <f t="shared" si="257"/>
        <v>0</v>
      </c>
      <c r="AB127" s="1">
        <f t="shared" si="258"/>
        <v>0</v>
      </c>
      <c r="AC127" s="1">
        <f t="shared" si="259"/>
        <v>0</v>
      </c>
      <c r="AD127" s="1">
        <f t="shared" si="260"/>
        <v>0</v>
      </c>
      <c r="AE127" s="1">
        <f t="shared" si="261"/>
        <v>0</v>
      </c>
      <c r="AF127" s="1">
        <f t="shared" si="262"/>
        <v>0</v>
      </c>
      <c r="AG127" s="1">
        <f t="shared" si="263"/>
        <v>0</v>
      </c>
      <c r="AH127" s="1">
        <f t="shared" si="264"/>
        <v>0</v>
      </c>
      <c r="AI127" s="1">
        <f t="shared" si="265"/>
        <v>0</v>
      </c>
      <c r="AJ127" s="1">
        <f t="shared" si="266"/>
        <v>0</v>
      </c>
      <c r="AK127" s="1">
        <f t="shared" si="267"/>
        <v>0</v>
      </c>
      <c r="AL127" s="1">
        <f t="shared" si="268"/>
        <v>0</v>
      </c>
      <c r="AM127" s="1">
        <f t="shared" si="269"/>
        <v>0</v>
      </c>
      <c r="AN127" s="1">
        <f t="shared" si="270"/>
        <v>0</v>
      </c>
      <c r="AO127" s="1">
        <f t="shared" si="271"/>
        <v>0</v>
      </c>
      <c r="AP127" s="1">
        <f t="shared" si="272"/>
        <v>0</v>
      </c>
      <c r="AQ127" s="1">
        <f t="shared" si="273"/>
        <v>0</v>
      </c>
      <c r="AR127" s="1">
        <f t="shared" si="274"/>
        <v>0</v>
      </c>
      <c r="AS127" s="1">
        <f t="shared" si="275"/>
        <v>0</v>
      </c>
      <c r="AT127" s="1">
        <f t="shared" si="276"/>
        <v>0</v>
      </c>
      <c r="AU127" s="1">
        <f t="shared" si="277"/>
        <v>0</v>
      </c>
      <c r="AV127" s="1">
        <f t="shared" si="278"/>
        <v>0</v>
      </c>
      <c r="AW127" s="1">
        <f t="shared" si="279"/>
        <v>0</v>
      </c>
      <c r="AX127" s="1">
        <f>LARGE($O$8:P127,1)</f>
        <v>0</v>
      </c>
      <c r="AY127" s="1">
        <f>LARGE($O$8:Q127,1)</f>
        <v>0</v>
      </c>
      <c r="AZ127" s="1">
        <f>LARGE($O$8:R127,1)</f>
        <v>0</v>
      </c>
      <c r="BA127" s="1">
        <f>LARGE($O$8:S127,1)</f>
        <v>0</v>
      </c>
      <c r="BB127" s="1">
        <f>LARGE($O$8:T127,1)</f>
        <v>0</v>
      </c>
      <c r="BC127" s="1">
        <f>LARGE($O$8:U127,1)</f>
        <v>0</v>
      </c>
      <c r="BD127" s="1">
        <f>LARGE($O$8:V127,1)</f>
        <v>0</v>
      </c>
      <c r="BE127" s="1">
        <f>LARGE($O$8:W127,1)</f>
        <v>0</v>
      </c>
      <c r="BF127" s="1">
        <f>LARGE($O$8:X127,1)</f>
        <v>0</v>
      </c>
      <c r="BG127" s="1">
        <f>LARGE($O$8:Y127,1)</f>
        <v>0</v>
      </c>
      <c r="BH127" s="1">
        <f>IFERROR(IF(BX127&gt;=1,(IF(EMP!AM125="YES",1,2)),0),0)</f>
        <v>0</v>
      </c>
      <c r="BI127" s="1">
        <f>IFERROR(IF(BX127&gt;=1,(IF(BH127=1,1,IF(BH127=2,VLOOKUP(EMP!AL125,EMP!$H$2:$K$4,4,0),0))),0),0)</f>
        <v>0</v>
      </c>
      <c r="BJ127" s="1">
        <f>IFERROR(IF(BX127&gt;=1,VLOOKUP(EMP!AL125,EMP!$H$1:$K$5,2,0),0),0)</f>
        <v>0</v>
      </c>
      <c r="BK127" s="1">
        <f>IFERROR(IF(BX127&gt;=1,VLOOKUP(EMP!AL125,EMP!$H$1:$K$5,3,0),0),0)</f>
        <v>0</v>
      </c>
      <c r="BX127" s="165">
        <f>EMP!O125</f>
        <v>0</v>
      </c>
      <c r="BY127" s="166">
        <f>EMP!P125</f>
        <v>0</v>
      </c>
      <c r="BZ127" s="165">
        <f>EMP!Q125</f>
        <v>0</v>
      </c>
      <c r="CA127" s="185">
        <f t="shared" si="280"/>
        <v>0</v>
      </c>
      <c r="CB127" s="185">
        <f t="shared" si="281"/>
        <v>0</v>
      </c>
      <c r="CC127" s="185">
        <f t="shared" si="282"/>
        <v>0</v>
      </c>
      <c r="CD127" s="185">
        <f t="shared" si="283"/>
        <v>0</v>
      </c>
      <c r="CE127" s="185">
        <f t="shared" si="284"/>
        <v>0</v>
      </c>
      <c r="CF127" s="185">
        <f t="shared" si="285"/>
        <v>0</v>
      </c>
      <c r="CG127" s="185">
        <f t="shared" si="286"/>
        <v>0</v>
      </c>
      <c r="CH127" s="185">
        <f t="shared" si="287"/>
        <v>0</v>
      </c>
      <c r="CI127" s="185">
        <f t="shared" si="288"/>
        <v>0</v>
      </c>
      <c r="CJ127" s="185">
        <f t="shared" si="289"/>
        <v>0</v>
      </c>
      <c r="CK127" s="185">
        <f t="shared" si="290"/>
        <v>0</v>
      </c>
      <c r="CL127" s="185">
        <f t="shared" si="291"/>
        <v>0</v>
      </c>
      <c r="CM127" s="193"/>
      <c r="CN127" s="193"/>
      <c r="CO127" s="193"/>
      <c r="CP127" s="193"/>
      <c r="CQ127" s="193"/>
      <c r="CR127" s="193"/>
      <c r="CS127" s="193"/>
      <c r="CT127" s="193"/>
      <c r="CU127" s="193"/>
      <c r="CV127" s="193"/>
      <c r="CW127" s="193"/>
      <c r="CX127" s="193"/>
      <c r="CY127" s="112">
        <f t="shared" si="292"/>
        <v>0</v>
      </c>
      <c r="CZ127" s="112">
        <f t="shared" si="293"/>
        <v>0</v>
      </c>
      <c r="DA127" s="112">
        <f t="shared" si="294"/>
        <v>0</v>
      </c>
      <c r="DB127" s="112">
        <f t="shared" si="295"/>
        <v>0</v>
      </c>
      <c r="DC127" s="112">
        <f t="shared" si="296"/>
        <v>0</v>
      </c>
      <c r="DD127" s="112">
        <f t="shared" si="297"/>
        <v>0</v>
      </c>
      <c r="DE127" s="112">
        <f t="shared" si="298"/>
        <v>0</v>
      </c>
      <c r="DF127" s="112">
        <f t="shared" si="299"/>
        <v>0</v>
      </c>
      <c r="DG127" s="112">
        <f t="shared" si="300"/>
        <v>0</v>
      </c>
      <c r="DH127" s="112">
        <f t="shared" si="301"/>
        <v>0</v>
      </c>
      <c r="DI127" s="112">
        <f t="shared" si="302"/>
        <v>0</v>
      </c>
      <c r="DJ127" s="112">
        <f t="shared" si="303"/>
        <v>0</v>
      </c>
      <c r="DK127" s="194"/>
      <c r="DL127" s="194"/>
      <c r="DM127" s="194"/>
      <c r="DN127" s="194"/>
      <c r="DO127" s="194"/>
      <c r="DP127" s="194"/>
      <c r="DQ127" s="194"/>
      <c r="DR127" s="194"/>
      <c r="DS127" s="194"/>
      <c r="DT127" s="194"/>
      <c r="DU127" s="194"/>
      <c r="DV127" s="194"/>
      <c r="DW127" s="112">
        <f t="shared" si="304"/>
        <v>0</v>
      </c>
      <c r="DX127" s="112">
        <f t="shared" si="305"/>
        <v>0</v>
      </c>
      <c r="DY127" s="112">
        <f t="shared" si="306"/>
        <v>0</v>
      </c>
      <c r="DZ127" s="112">
        <f t="shared" si="307"/>
        <v>0</v>
      </c>
      <c r="EA127" s="112">
        <f t="shared" si="308"/>
        <v>0</v>
      </c>
      <c r="EB127" s="112">
        <f t="shared" si="309"/>
        <v>0</v>
      </c>
      <c r="EC127" s="112">
        <f t="shared" si="310"/>
        <v>0</v>
      </c>
      <c r="ED127" s="112">
        <f t="shared" si="311"/>
        <v>0</v>
      </c>
      <c r="EE127" s="112">
        <f t="shared" si="312"/>
        <v>0</v>
      </c>
      <c r="EF127" s="112">
        <f t="shared" si="313"/>
        <v>0</v>
      </c>
      <c r="EG127" s="112">
        <f t="shared" si="314"/>
        <v>0</v>
      </c>
      <c r="EH127" s="112">
        <f t="shared" si="315"/>
        <v>0</v>
      </c>
      <c r="EI127" s="195"/>
      <c r="EJ127" s="195"/>
      <c r="EK127" s="195"/>
      <c r="EL127" s="195"/>
      <c r="EM127" s="195"/>
      <c r="EN127" s="195"/>
      <c r="EO127" s="195"/>
      <c r="EP127" s="195"/>
      <c r="EQ127" s="195"/>
      <c r="ER127" s="195"/>
      <c r="ES127" s="195"/>
      <c r="ET127" s="195"/>
      <c r="EU127" s="196"/>
      <c r="EV127" s="196">
        <f t="shared" si="316"/>
        <v>0</v>
      </c>
      <c r="EW127" s="196">
        <f t="shared" si="317"/>
        <v>0</v>
      </c>
      <c r="EX127" s="196">
        <f t="shared" si="318"/>
        <v>0</v>
      </c>
      <c r="EY127" s="196">
        <f t="shared" si="319"/>
        <v>0</v>
      </c>
      <c r="EZ127" s="196">
        <f t="shared" si="320"/>
        <v>0</v>
      </c>
      <c r="FA127" s="196">
        <f t="shared" si="321"/>
        <v>0</v>
      </c>
      <c r="FB127" s="196">
        <f t="shared" si="322"/>
        <v>0</v>
      </c>
      <c r="FC127" s="196">
        <f t="shared" si="323"/>
        <v>0</v>
      </c>
      <c r="FD127" s="196">
        <f t="shared" si="324"/>
        <v>0</v>
      </c>
      <c r="FE127" s="196">
        <f t="shared" si="325"/>
        <v>0</v>
      </c>
      <c r="FF127" s="196">
        <f t="shared" si="326"/>
        <v>0</v>
      </c>
      <c r="FG127" s="197"/>
      <c r="FH127" s="197">
        <f t="shared" si="327"/>
        <v>0</v>
      </c>
      <c r="FI127" s="197">
        <f t="shared" si="328"/>
        <v>0</v>
      </c>
      <c r="FJ127" s="197">
        <f t="shared" si="329"/>
        <v>0</v>
      </c>
      <c r="FK127" s="197">
        <f t="shared" si="330"/>
        <v>0</v>
      </c>
      <c r="FL127" s="197">
        <f t="shared" si="331"/>
        <v>0</v>
      </c>
      <c r="FM127" s="197">
        <f t="shared" si="332"/>
        <v>0</v>
      </c>
      <c r="FN127" s="197">
        <f t="shared" si="333"/>
        <v>0</v>
      </c>
      <c r="FO127" s="197">
        <f t="shared" si="334"/>
        <v>0</v>
      </c>
      <c r="FP127" s="197">
        <f t="shared" si="335"/>
        <v>0</v>
      </c>
      <c r="FQ127" s="197">
        <f t="shared" si="336"/>
        <v>0</v>
      </c>
      <c r="FR127" s="197">
        <f t="shared" si="337"/>
        <v>0</v>
      </c>
      <c r="FS127" s="195"/>
      <c r="FT127" s="195"/>
      <c r="FU127" s="198"/>
      <c r="FV127" s="198"/>
      <c r="FW127" s="199"/>
      <c r="FX127" s="199"/>
      <c r="FY127" s="196"/>
      <c r="FZ127" s="196"/>
      <c r="GA127" s="127">
        <f t="shared" si="338"/>
        <v>0</v>
      </c>
      <c r="GB127" s="127">
        <f t="shared" si="339"/>
        <v>0</v>
      </c>
      <c r="GC127" s="127">
        <f t="shared" si="340"/>
        <v>0</v>
      </c>
      <c r="GD127" s="127">
        <f t="shared" si="341"/>
        <v>0</v>
      </c>
      <c r="GE127" s="127">
        <f t="shared" si="342"/>
        <v>0</v>
      </c>
      <c r="GF127" s="127">
        <f t="shared" si="343"/>
        <v>0</v>
      </c>
      <c r="GG127" s="127">
        <f t="shared" si="344"/>
        <v>0</v>
      </c>
      <c r="GH127" s="127">
        <f t="shared" si="345"/>
        <v>0</v>
      </c>
      <c r="GI127" s="127">
        <f t="shared" si="346"/>
        <v>0</v>
      </c>
      <c r="GJ127" s="127">
        <f t="shared" si="347"/>
        <v>0</v>
      </c>
      <c r="GK127" s="127">
        <f t="shared" si="348"/>
        <v>0</v>
      </c>
      <c r="GL127" s="127">
        <f t="shared" si="349"/>
        <v>0</v>
      </c>
      <c r="GM127" s="127">
        <f t="shared" si="350"/>
        <v>0</v>
      </c>
      <c r="GN127" s="127">
        <f t="shared" si="351"/>
        <v>0</v>
      </c>
      <c r="GO127" s="127">
        <f t="shared" si="352"/>
        <v>0</v>
      </c>
      <c r="GP127" s="127">
        <f t="shared" si="353"/>
        <v>0</v>
      </c>
      <c r="GQ127" s="127">
        <f t="shared" si="354"/>
        <v>0</v>
      </c>
      <c r="GR127" s="127">
        <f t="shared" si="355"/>
        <v>0</v>
      </c>
      <c r="GS127" s="127">
        <f t="shared" si="356"/>
        <v>0</v>
      </c>
      <c r="GT127" s="127">
        <f t="shared" si="357"/>
        <v>0</v>
      </c>
      <c r="GU127" s="127">
        <f t="shared" si="358"/>
        <v>0</v>
      </c>
      <c r="GV127" s="127">
        <f t="shared" si="359"/>
        <v>0</v>
      </c>
      <c r="GW127" s="127">
        <f t="shared" si="360"/>
        <v>0</v>
      </c>
      <c r="GX127" s="127">
        <f t="shared" si="361"/>
        <v>0</v>
      </c>
      <c r="GY127" s="127">
        <f t="shared" si="362"/>
        <v>0</v>
      </c>
      <c r="GZ127" s="127">
        <f t="shared" si="363"/>
        <v>0</v>
      </c>
      <c r="HA127" s="127">
        <f t="shared" si="364"/>
        <v>0</v>
      </c>
      <c r="HB127" s="127">
        <f t="shared" si="365"/>
        <v>0</v>
      </c>
      <c r="HC127" s="127">
        <f t="shared" si="366"/>
        <v>0</v>
      </c>
      <c r="HD127" s="127">
        <f t="shared" si="367"/>
        <v>0</v>
      </c>
      <c r="HE127" s="127">
        <f t="shared" si="368"/>
        <v>0</v>
      </c>
      <c r="HF127" s="127">
        <f t="shared" si="369"/>
        <v>0</v>
      </c>
      <c r="HG127" s="127">
        <f t="shared" si="370"/>
        <v>0</v>
      </c>
      <c r="HH127" s="127">
        <f t="shared" si="371"/>
        <v>0</v>
      </c>
      <c r="HI127" s="127">
        <f t="shared" si="372"/>
        <v>0</v>
      </c>
      <c r="HJ127" s="127">
        <f t="shared" si="373"/>
        <v>0</v>
      </c>
      <c r="HK127" s="127">
        <f t="shared" si="374"/>
        <v>0</v>
      </c>
      <c r="HL127" s="127">
        <f t="shared" si="375"/>
        <v>0</v>
      </c>
      <c r="HM127" s="127">
        <f t="shared" si="376"/>
        <v>0</v>
      </c>
      <c r="HN127" s="127">
        <f t="shared" si="377"/>
        <v>0</v>
      </c>
      <c r="HO127" s="127">
        <f t="shared" si="378"/>
        <v>0</v>
      </c>
      <c r="HP127" s="127">
        <f t="shared" si="379"/>
        <v>0</v>
      </c>
      <c r="HQ127" s="127">
        <f t="shared" si="380"/>
        <v>0</v>
      </c>
      <c r="HR127" s="127">
        <f t="shared" si="381"/>
        <v>0</v>
      </c>
      <c r="HS127" s="127">
        <f t="shared" si="382"/>
        <v>0</v>
      </c>
      <c r="HT127" s="127">
        <f t="shared" si="383"/>
        <v>0</v>
      </c>
      <c r="HU127" s="127">
        <f t="shared" si="384"/>
        <v>0</v>
      </c>
      <c r="HV127" s="127">
        <f t="shared" si="385"/>
        <v>0</v>
      </c>
      <c r="HW127" s="127">
        <f t="shared" si="386"/>
        <v>0</v>
      </c>
      <c r="HX127" s="127">
        <f t="shared" si="387"/>
        <v>0</v>
      </c>
      <c r="HY127" s="127">
        <f t="shared" si="388"/>
        <v>0</v>
      </c>
      <c r="HZ127" s="127">
        <f t="shared" si="389"/>
        <v>0</v>
      </c>
      <c r="IA127" s="127">
        <f t="shared" si="390"/>
        <v>0</v>
      </c>
      <c r="IB127" s="127">
        <f t="shared" si="391"/>
        <v>0</v>
      </c>
      <c r="IC127" s="127">
        <f t="shared" si="392"/>
        <v>0</v>
      </c>
      <c r="ID127" s="127">
        <f t="shared" si="393"/>
        <v>0</v>
      </c>
      <c r="IE127" s="127">
        <f t="shared" si="394"/>
        <v>0</v>
      </c>
      <c r="IF127" s="127">
        <f t="shared" si="395"/>
        <v>0</v>
      </c>
      <c r="IG127" s="127">
        <f t="shared" si="396"/>
        <v>0</v>
      </c>
      <c r="IH127" s="127">
        <f t="shared" si="397"/>
        <v>0</v>
      </c>
      <c r="II127" s="127">
        <f t="shared" si="398"/>
        <v>0</v>
      </c>
      <c r="IJ127" s="127">
        <f t="shared" si="399"/>
        <v>0</v>
      </c>
      <c r="IK127" s="127">
        <f t="shared" si="400"/>
        <v>0</v>
      </c>
      <c r="IL127" s="127">
        <f t="shared" si="401"/>
        <v>0</v>
      </c>
      <c r="IM127" s="127">
        <f t="shared" si="402"/>
        <v>0</v>
      </c>
      <c r="IN127" s="127">
        <f t="shared" si="403"/>
        <v>0</v>
      </c>
      <c r="IO127" s="127">
        <f t="shared" si="404"/>
        <v>0</v>
      </c>
      <c r="IP127" s="127">
        <f t="shared" si="405"/>
        <v>0</v>
      </c>
      <c r="IQ127" s="127">
        <f t="shared" si="406"/>
        <v>0</v>
      </c>
      <c r="IR127" s="127">
        <f t="shared" si="407"/>
        <v>0</v>
      </c>
      <c r="IS127" s="127">
        <f t="shared" si="408"/>
        <v>0</v>
      </c>
      <c r="IT127" s="127">
        <f t="shared" si="409"/>
        <v>0</v>
      </c>
      <c r="IU127" s="127">
        <f t="shared" si="410"/>
        <v>0</v>
      </c>
      <c r="IV127" s="1">
        <f>IFERROR(IF($BX127&gt;=1,SUMIFS(ARR!K$8:K$607,ARR!$I$8:$I$607,$BZ127),0),0)</f>
        <v>0</v>
      </c>
      <c r="IW127" s="1">
        <f>IFERROR(IF($BX127&gt;=1,SUMIFS(ARR!L$8:L$607,ARR!$I$8:$I$607,$BZ127),0),0)</f>
        <v>0</v>
      </c>
      <c r="IX127" s="1">
        <f>IFERROR(IF($BX127&gt;=1,SUMIFS(ARR!M$8:M$607,ARR!$I$8:$I$607,$BZ127),0),0)</f>
        <v>0</v>
      </c>
      <c r="IY127" s="1">
        <f>IFERROR(IF($BX127&gt;=1,SUMIFS(ARR!N$8:N$607,ARR!$I$8:$I$607,$BZ127),0),0)</f>
        <v>0</v>
      </c>
      <c r="IZ127" s="1">
        <f t="shared" si="411"/>
        <v>0</v>
      </c>
    </row>
    <row r="128" spans="1:260" ht="18" customHeight="1" x14ac:dyDescent="0.25">
      <c r="A128" s="1">
        <f>IFERROR(IF(BX128&gt;=1,VLOOKUP(EMP!Y126,EMP!$B$2:$E$3,4,0),0),0)</f>
        <v>0</v>
      </c>
      <c r="B128" s="1">
        <f>IFERROR(IF(BX128&gt;=1,VLOOKUP(EMP!Z126,EMP!$D$2:$E$3,2,0),0),0)</f>
        <v>0</v>
      </c>
      <c r="C128" s="1">
        <f>IFERROR(IF(BX128&gt;=1,VLOOKUP(EMP!AC126,EMP!$B$6:$C$17,2,0),0),0)</f>
        <v>0</v>
      </c>
      <c r="D128" s="1">
        <f>IFERROR(IF(BX128&gt;=1,VLOOKUP(EMP!AA126,EMP!$E$6:$M$29,9,0),0),0)</f>
        <v>0</v>
      </c>
      <c r="E128" s="1">
        <f>IFERROR(IF(BX128&gt;=1,(IF(EMP!AE126&gt;=1,VLOOKUP(EMP!AF126,EMP!$B$6:$C$17,2,0),0)),0),0)</f>
        <v>0</v>
      </c>
      <c r="F128" s="1">
        <f>IFERROR(IF(BX128&gt;=1,(IF(EMP!AG126=EMP!$F$3,(IF(EMP!AH126&gt;=1,EMP!AH126,0)),0)),0),0)</f>
        <v>0</v>
      </c>
      <c r="G128" s="1">
        <f>IFERROR(IF(BX128&gt;=1,(IF(EMP!AI126=EMP!$F$3,VLOOKUP(EMP!AJ126,EMP!$B$6:$C$17,2,0),0)),0),0)</f>
        <v>0</v>
      </c>
      <c r="H128" s="1">
        <f>IFERROR(IF(BX128&gt;=1,(IF(EMP!AK126=EMP!$F$3,EMP!#REF!,0)),0),0)</f>
        <v>0</v>
      </c>
      <c r="I128" s="1">
        <f>IFERROR(IF(BX128&gt;=1,(IF(EMP!AM126="YES",1,2)),0),0)</f>
        <v>0</v>
      </c>
      <c r="J128" s="1">
        <f>IFERROR(IF(BX128&gt;=1,(IF(I128=1,31,IF(I128=2,(IF(D128&gt;=5,VLOOKUP(EMP!AL126,EMP!$H$1:$K$5,4,0),IF(D128&gt;=1,31,0))),0))),0),0)</f>
        <v>0</v>
      </c>
      <c r="K128" s="1">
        <f>EMP!AB126</f>
        <v>0</v>
      </c>
      <c r="L128" s="1">
        <f>EMP!AD126</f>
        <v>0</v>
      </c>
      <c r="M128" s="1">
        <f>EMP!AE126</f>
        <v>0</v>
      </c>
      <c r="N128" s="1">
        <f t="shared" si="244"/>
        <v>0</v>
      </c>
      <c r="O128" s="1">
        <f t="shared" si="245"/>
        <v>0</v>
      </c>
      <c r="P128" s="1">
        <f t="shared" si="246"/>
        <v>0</v>
      </c>
      <c r="Q128" s="1">
        <f t="shared" si="247"/>
        <v>0</v>
      </c>
      <c r="R128" s="1">
        <f t="shared" si="248"/>
        <v>0</v>
      </c>
      <c r="S128" s="1">
        <f t="shared" si="249"/>
        <v>0</v>
      </c>
      <c r="T128" s="1">
        <f t="shared" si="250"/>
        <v>0</v>
      </c>
      <c r="U128" s="1">
        <f t="shared" si="251"/>
        <v>0</v>
      </c>
      <c r="V128" s="1">
        <f t="shared" si="252"/>
        <v>0</v>
      </c>
      <c r="W128" s="1">
        <f t="shared" si="253"/>
        <v>0</v>
      </c>
      <c r="X128" s="1">
        <f t="shared" si="254"/>
        <v>0</v>
      </c>
      <c r="Y128" s="1">
        <f t="shared" si="255"/>
        <v>0</v>
      </c>
      <c r="Z128" s="1">
        <f t="shared" si="256"/>
        <v>0</v>
      </c>
      <c r="AA128" s="1">
        <f t="shared" si="257"/>
        <v>0</v>
      </c>
      <c r="AB128" s="1">
        <f t="shared" si="258"/>
        <v>0</v>
      </c>
      <c r="AC128" s="1">
        <f t="shared" si="259"/>
        <v>0</v>
      </c>
      <c r="AD128" s="1">
        <f t="shared" si="260"/>
        <v>0</v>
      </c>
      <c r="AE128" s="1">
        <f t="shared" si="261"/>
        <v>0</v>
      </c>
      <c r="AF128" s="1">
        <f t="shared" si="262"/>
        <v>0</v>
      </c>
      <c r="AG128" s="1">
        <f t="shared" si="263"/>
        <v>0</v>
      </c>
      <c r="AH128" s="1">
        <f t="shared" si="264"/>
        <v>0</v>
      </c>
      <c r="AI128" s="1">
        <f t="shared" si="265"/>
        <v>0</v>
      </c>
      <c r="AJ128" s="1">
        <f t="shared" si="266"/>
        <v>0</v>
      </c>
      <c r="AK128" s="1">
        <f t="shared" si="267"/>
        <v>0</v>
      </c>
      <c r="AL128" s="1">
        <f t="shared" si="268"/>
        <v>0</v>
      </c>
      <c r="AM128" s="1">
        <f t="shared" si="269"/>
        <v>0</v>
      </c>
      <c r="AN128" s="1">
        <f t="shared" si="270"/>
        <v>0</v>
      </c>
      <c r="AO128" s="1">
        <f t="shared" si="271"/>
        <v>0</v>
      </c>
      <c r="AP128" s="1">
        <f t="shared" si="272"/>
        <v>0</v>
      </c>
      <c r="AQ128" s="1">
        <f t="shared" si="273"/>
        <v>0</v>
      </c>
      <c r="AR128" s="1">
        <f t="shared" si="274"/>
        <v>0</v>
      </c>
      <c r="AS128" s="1">
        <f t="shared" si="275"/>
        <v>0</v>
      </c>
      <c r="AT128" s="1">
        <f t="shared" si="276"/>
        <v>0</v>
      </c>
      <c r="AU128" s="1">
        <f t="shared" si="277"/>
        <v>0</v>
      </c>
      <c r="AV128" s="1">
        <f t="shared" si="278"/>
        <v>0</v>
      </c>
      <c r="AW128" s="1">
        <f t="shared" si="279"/>
        <v>0</v>
      </c>
      <c r="AX128" s="1">
        <f>LARGE($O$8:P128,1)</f>
        <v>0</v>
      </c>
      <c r="AY128" s="1">
        <f>LARGE($O$8:Q128,1)</f>
        <v>0</v>
      </c>
      <c r="AZ128" s="1">
        <f>LARGE($O$8:R128,1)</f>
        <v>0</v>
      </c>
      <c r="BA128" s="1">
        <f>LARGE($O$8:S128,1)</f>
        <v>0</v>
      </c>
      <c r="BB128" s="1">
        <f>LARGE($O$8:T128,1)</f>
        <v>0</v>
      </c>
      <c r="BC128" s="1">
        <f>LARGE($O$8:U128,1)</f>
        <v>0</v>
      </c>
      <c r="BD128" s="1">
        <f>LARGE($O$8:V128,1)</f>
        <v>0</v>
      </c>
      <c r="BE128" s="1">
        <f>LARGE($O$8:W128,1)</f>
        <v>0</v>
      </c>
      <c r="BF128" s="1">
        <f>LARGE($O$8:X128,1)</f>
        <v>0</v>
      </c>
      <c r="BG128" s="1">
        <f>LARGE($O$8:Y128,1)</f>
        <v>0</v>
      </c>
      <c r="BH128" s="1">
        <f>IFERROR(IF(BX128&gt;=1,(IF(EMP!AM126="YES",1,2)),0),0)</f>
        <v>0</v>
      </c>
      <c r="BI128" s="1">
        <f>IFERROR(IF(BX128&gt;=1,(IF(BH128=1,1,IF(BH128=2,VLOOKUP(EMP!AL126,EMP!$H$2:$K$4,4,0),0))),0),0)</f>
        <v>0</v>
      </c>
      <c r="BJ128" s="1">
        <f>IFERROR(IF(BX128&gt;=1,VLOOKUP(EMP!AL126,EMP!$H$1:$K$5,2,0),0),0)</f>
        <v>0</v>
      </c>
      <c r="BK128" s="1">
        <f>IFERROR(IF(BX128&gt;=1,VLOOKUP(EMP!AL126,EMP!$H$1:$K$5,3,0),0),0)</f>
        <v>0</v>
      </c>
      <c r="BX128" s="165">
        <f>EMP!O126</f>
        <v>0</v>
      </c>
      <c r="BY128" s="166">
        <f>EMP!P126</f>
        <v>0</v>
      </c>
      <c r="BZ128" s="165">
        <f>EMP!Q126</f>
        <v>0</v>
      </c>
      <c r="CA128" s="185">
        <f t="shared" si="280"/>
        <v>0</v>
      </c>
      <c r="CB128" s="185">
        <f t="shared" si="281"/>
        <v>0</v>
      </c>
      <c r="CC128" s="185">
        <f t="shared" si="282"/>
        <v>0</v>
      </c>
      <c r="CD128" s="185">
        <f t="shared" si="283"/>
        <v>0</v>
      </c>
      <c r="CE128" s="185">
        <f t="shared" si="284"/>
        <v>0</v>
      </c>
      <c r="CF128" s="185">
        <f t="shared" si="285"/>
        <v>0</v>
      </c>
      <c r="CG128" s="185">
        <f t="shared" si="286"/>
        <v>0</v>
      </c>
      <c r="CH128" s="185">
        <f t="shared" si="287"/>
        <v>0</v>
      </c>
      <c r="CI128" s="185">
        <f t="shared" si="288"/>
        <v>0</v>
      </c>
      <c r="CJ128" s="185">
        <f t="shared" si="289"/>
        <v>0</v>
      </c>
      <c r="CK128" s="185">
        <f t="shared" si="290"/>
        <v>0</v>
      </c>
      <c r="CL128" s="185">
        <f t="shared" si="291"/>
        <v>0</v>
      </c>
      <c r="CM128" s="193"/>
      <c r="CN128" s="193"/>
      <c r="CO128" s="193"/>
      <c r="CP128" s="193"/>
      <c r="CQ128" s="193"/>
      <c r="CR128" s="193"/>
      <c r="CS128" s="193"/>
      <c r="CT128" s="193"/>
      <c r="CU128" s="193"/>
      <c r="CV128" s="193"/>
      <c r="CW128" s="193"/>
      <c r="CX128" s="193"/>
      <c r="CY128" s="112">
        <f t="shared" si="292"/>
        <v>0</v>
      </c>
      <c r="CZ128" s="112">
        <f t="shared" si="293"/>
        <v>0</v>
      </c>
      <c r="DA128" s="112">
        <f t="shared" si="294"/>
        <v>0</v>
      </c>
      <c r="DB128" s="112">
        <f t="shared" si="295"/>
        <v>0</v>
      </c>
      <c r="DC128" s="112">
        <f t="shared" si="296"/>
        <v>0</v>
      </c>
      <c r="DD128" s="112">
        <f t="shared" si="297"/>
        <v>0</v>
      </c>
      <c r="DE128" s="112">
        <f t="shared" si="298"/>
        <v>0</v>
      </c>
      <c r="DF128" s="112">
        <f t="shared" si="299"/>
        <v>0</v>
      </c>
      <c r="DG128" s="112">
        <f t="shared" si="300"/>
        <v>0</v>
      </c>
      <c r="DH128" s="112">
        <f t="shared" si="301"/>
        <v>0</v>
      </c>
      <c r="DI128" s="112">
        <f t="shared" si="302"/>
        <v>0</v>
      </c>
      <c r="DJ128" s="112">
        <f t="shared" si="303"/>
        <v>0</v>
      </c>
      <c r="DK128" s="194"/>
      <c r="DL128" s="194"/>
      <c r="DM128" s="194"/>
      <c r="DN128" s="194"/>
      <c r="DO128" s="194"/>
      <c r="DP128" s="194"/>
      <c r="DQ128" s="194"/>
      <c r="DR128" s="194"/>
      <c r="DS128" s="194"/>
      <c r="DT128" s="194"/>
      <c r="DU128" s="194"/>
      <c r="DV128" s="194"/>
      <c r="DW128" s="112">
        <f t="shared" si="304"/>
        <v>0</v>
      </c>
      <c r="DX128" s="112">
        <f t="shared" si="305"/>
        <v>0</v>
      </c>
      <c r="DY128" s="112">
        <f t="shared" si="306"/>
        <v>0</v>
      </c>
      <c r="DZ128" s="112">
        <f t="shared" si="307"/>
        <v>0</v>
      </c>
      <c r="EA128" s="112">
        <f t="shared" si="308"/>
        <v>0</v>
      </c>
      <c r="EB128" s="112">
        <f t="shared" si="309"/>
        <v>0</v>
      </c>
      <c r="EC128" s="112">
        <f t="shared" si="310"/>
        <v>0</v>
      </c>
      <c r="ED128" s="112">
        <f t="shared" si="311"/>
        <v>0</v>
      </c>
      <c r="EE128" s="112">
        <f t="shared" si="312"/>
        <v>0</v>
      </c>
      <c r="EF128" s="112">
        <f t="shared" si="313"/>
        <v>0</v>
      </c>
      <c r="EG128" s="112">
        <f t="shared" si="314"/>
        <v>0</v>
      </c>
      <c r="EH128" s="112">
        <f t="shared" si="315"/>
        <v>0</v>
      </c>
      <c r="EI128" s="195"/>
      <c r="EJ128" s="195"/>
      <c r="EK128" s="195"/>
      <c r="EL128" s="195"/>
      <c r="EM128" s="195"/>
      <c r="EN128" s="195"/>
      <c r="EO128" s="195"/>
      <c r="EP128" s="195"/>
      <c r="EQ128" s="195"/>
      <c r="ER128" s="195"/>
      <c r="ES128" s="195"/>
      <c r="ET128" s="195"/>
      <c r="EU128" s="196"/>
      <c r="EV128" s="196">
        <f t="shared" si="316"/>
        <v>0</v>
      </c>
      <c r="EW128" s="196">
        <f t="shared" si="317"/>
        <v>0</v>
      </c>
      <c r="EX128" s="196">
        <f t="shared" si="318"/>
        <v>0</v>
      </c>
      <c r="EY128" s="196">
        <f t="shared" si="319"/>
        <v>0</v>
      </c>
      <c r="EZ128" s="196">
        <f t="shared" si="320"/>
        <v>0</v>
      </c>
      <c r="FA128" s="196">
        <f t="shared" si="321"/>
        <v>0</v>
      </c>
      <c r="FB128" s="196">
        <f t="shared" si="322"/>
        <v>0</v>
      </c>
      <c r="FC128" s="196">
        <f t="shared" si="323"/>
        <v>0</v>
      </c>
      <c r="FD128" s="196">
        <f t="shared" si="324"/>
        <v>0</v>
      </c>
      <c r="FE128" s="196">
        <f t="shared" si="325"/>
        <v>0</v>
      </c>
      <c r="FF128" s="196">
        <f t="shared" si="326"/>
        <v>0</v>
      </c>
      <c r="FG128" s="197"/>
      <c r="FH128" s="197">
        <f t="shared" si="327"/>
        <v>0</v>
      </c>
      <c r="FI128" s="197">
        <f t="shared" si="328"/>
        <v>0</v>
      </c>
      <c r="FJ128" s="197">
        <f t="shared" si="329"/>
        <v>0</v>
      </c>
      <c r="FK128" s="197">
        <f t="shared" si="330"/>
        <v>0</v>
      </c>
      <c r="FL128" s="197">
        <f t="shared" si="331"/>
        <v>0</v>
      </c>
      <c r="FM128" s="197">
        <f t="shared" si="332"/>
        <v>0</v>
      </c>
      <c r="FN128" s="197">
        <f t="shared" si="333"/>
        <v>0</v>
      </c>
      <c r="FO128" s="197">
        <f t="shared" si="334"/>
        <v>0</v>
      </c>
      <c r="FP128" s="197">
        <f t="shared" si="335"/>
        <v>0</v>
      </c>
      <c r="FQ128" s="197">
        <f t="shared" si="336"/>
        <v>0</v>
      </c>
      <c r="FR128" s="197">
        <f t="shared" si="337"/>
        <v>0</v>
      </c>
      <c r="FS128" s="195"/>
      <c r="FT128" s="195"/>
      <c r="FU128" s="198"/>
      <c r="FV128" s="198"/>
      <c r="FW128" s="199"/>
      <c r="FX128" s="199"/>
      <c r="FY128" s="196"/>
      <c r="FZ128" s="196"/>
      <c r="GA128" s="127">
        <f t="shared" si="338"/>
        <v>0</v>
      </c>
      <c r="GB128" s="127">
        <f t="shared" si="339"/>
        <v>0</v>
      </c>
      <c r="GC128" s="127">
        <f t="shared" si="340"/>
        <v>0</v>
      </c>
      <c r="GD128" s="127">
        <f t="shared" si="341"/>
        <v>0</v>
      </c>
      <c r="GE128" s="127">
        <f t="shared" si="342"/>
        <v>0</v>
      </c>
      <c r="GF128" s="127">
        <f t="shared" si="343"/>
        <v>0</v>
      </c>
      <c r="GG128" s="127">
        <f t="shared" si="344"/>
        <v>0</v>
      </c>
      <c r="GH128" s="127">
        <f t="shared" si="345"/>
        <v>0</v>
      </c>
      <c r="GI128" s="127">
        <f t="shared" si="346"/>
        <v>0</v>
      </c>
      <c r="GJ128" s="127">
        <f t="shared" si="347"/>
        <v>0</v>
      </c>
      <c r="GK128" s="127">
        <f t="shared" si="348"/>
        <v>0</v>
      </c>
      <c r="GL128" s="127">
        <f t="shared" si="349"/>
        <v>0</v>
      </c>
      <c r="GM128" s="127">
        <f t="shared" si="350"/>
        <v>0</v>
      </c>
      <c r="GN128" s="127">
        <f t="shared" si="351"/>
        <v>0</v>
      </c>
      <c r="GO128" s="127">
        <f t="shared" si="352"/>
        <v>0</v>
      </c>
      <c r="GP128" s="127">
        <f t="shared" si="353"/>
        <v>0</v>
      </c>
      <c r="GQ128" s="127">
        <f t="shared" si="354"/>
        <v>0</v>
      </c>
      <c r="GR128" s="127">
        <f t="shared" si="355"/>
        <v>0</v>
      </c>
      <c r="GS128" s="127">
        <f t="shared" si="356"/>
        <v>0</v>
      </c>
      <c r="GT128" s="127">
        <f t="shared" si="357"/>
        <v>0</v>
      </c>
      <c r="GU128" s="127">
        <f t="shared" si="358"/>
        <v>0</v>
      </c>
      <c r="GV128" s="127">
        <f t="shared" si="359"/>
        <v>0</v>
      </c>
      <c r="GW128" s="127">
        <f t="shared" si="360"/>
        <v>0</v>
      </c>
      <c r="GX128" s="127">
        <f t="shared" si="361"/>
        <v>0</v>
      </c>
      <c r="GY128" s="127">
        <f t="shared" si="362"/>
        <v>0</v>
      </c>
      <c r="GZ128" s="127">
        <f t="shared" si="363"/>
        <v>0</v>
      </c>
      <c r="HA128" s="127">
        <f t="shared" si="364"/>
        <v>0</v>
      </c>
      <c r="HB128" s="127">
        <f t="shared" si="365"/>
        <v>0</v>
      </c>
      <c r="HC128" s="127">
        <f t="shared" si="366"/>
        <v>0</v>
      </c>
      <c r="HD128" s="127">
        <f t="shared" si="367"/>
        <v>0</v>
      </c>
      <c r="HE128" s="127">
        <f t="shared" si="368"/>
        <v>0</v>
      </c>
      <c r="HF128" s="127">
        <f t="shared" si="369"/>
        <v>0</v>
      </c>
      <c r="HG128" s="127">
        <f t="shared" si="370"/>
        <v>0</v>
      </c>
      <c r="HH128" s="127">
        <f t="shared" si="371"/>
        <v>0</v>
      </c>
      <c r="HI128" s="127">
        <f t="shared" si="372"/>
        <v>0</v>
      </c>
      <c r="HJ128" s="127">
        <f t="shared" si="373"/>
        <v>0</v>
      </c>
      <c r="HK128" s="127">
        <f t="shared" si="374"/>
        <v>0</v>
      </c>
      <c r="HL128" s="127">
        <f t="shared" si="375"/>
        <v>0</v>
      </c>
      <c r="HM128" s="127">
        <f t="shared" si="376"/>
        <v>0</v>
      </c>
      <c r="HN128" s="127">
        <f t="shared" si="377"/>
        <v>0</v>
      </c>
      <c r="HO128" s="127">
        <f t="shared" si="378"/>
        <v>0</v>
      </c>
      <c r="HP128" s="127">
        <f t="shared" si="379"/>
        <v>0</v>
      </c>
      <c r="HQ128" s="127">
        <f t="shared" si="380"/>
        <v>0</v>
      </c>
      <c r="HR128" s="127">
        <f t="shared" si="381"/>
        <v>0</v>
      </c>
      <c r="HS128" s="127">
        <f t="shared" si="382"/>
        <v>0</v>
      </c>
      <c r="HT128" s="127">
        <f t="shared" si="383"/>
        <v>0</v>
      </c>
      <c r="HU128" s="127">
        <f t="shared" si="384"/>
        <v>0</v>
      </c>
      <c r="HV128" s="127">
        <f t="shared" si="385"/>
        <v>0</v>
      </c>
      <c r="HW128" s="127">
        <f t="shared" si="386"/>
        <v>0</v>
      </c>
      <c r="HX128" s="127">
        <f t="shared" si="387"/>
        <v>0</v>
      </c>
      <c r="HY128" s="127">
        <f t="shared" si="388"/>
        <v>0</v>
      </c>
      <c r="HZ128" s="127">
        <f t="shared" si="389"/>
        <v>0</v>
      </c>
      <c r="IA128" s="127">
        <f t="shared" si="390"/>
        <v>0</v>
      </c>
      <c r="IB128" s="127">
        <f t="shared" si="391"/>
        <v>0</v>
      </c>
      <c r="IC128" s="127">
        <f t="shared" si="392"/>
        <v>0</v>
      </c>
      <c r="ID128" s="127">
        <f t="shared" si="393"/>
        <v>0</v>
      </c>
      <c r="IE128" s="127">
        <f t="shared" si="394"/>
        <v>0</v>
      </c>
      <c r="IF128" s="127">
        <f t="shared" si="395"/>
        <v>0</v>
      </c>
      <c r="IG128" s="127">
        <f t="shared" si="396"/>
        <v>0</v>
      </c>
      <c r="IH128" s="127">
        <f t="shared" si="397"/>
        <v>0</v>
      </c>
      <c r="II128" s="127">
        <f t="shared" si="398"/>
        <v>0</v>
      </c>
      <c r="IJ128" s="127">
        <f t="shared" si="399"/>
        <v>0</v>
      </c>
      <c r="IK128" s="127">
        <f t="shared" si="400"/>
        <v>0</v>
      </c>
      <c r="IL128" s="127">
        <f t="shared" si="401"/>
        <v>0</v>
      </c>
      <c r="IM128" s="127">
        <f t="shared" si="402"/>
        <v>0</v>
      </c>
      <c r="IN128" s="127">
        <f t="shared" si="403"/>
        <v>0</v>
      </c>
      <c r="IO128" s="127">
        <f t="shared" si="404"/>
        <v>0</v>
      </c>
      <c r="IP128" s="127">
        <f t="shared" si="405"/>
        <v>0</v>
      </c>
      <c r="IQ128" s="127">
        <f t="shared" si="406"/>
        <v>0</v>
      </c>
      <c r="IR128" s="127">
        <f t="shared" si="407"/>
        <v>0</v>
      </c>
      <c r="IS128" s="127">
        <f t="shared" si="408"/>
        <v>0</v>
      </c>
      <c r="IT128" s="127">
        <f t="shared" si="409"/>
        <v>0</v>
      </c>
      <c r="IU128" s="127">
        <f t="shared" si="410"/>
        <v>0</v>
      </c>
      <c r="IV128" s="1">
        <f>IFERROR(IF($BX128&gt;=1,SUMIFS(ARR!K$8:K$607,ARR!$I$8:$I$607,$BZ128),0),0)</f>
        <v>0</v>
      </c>
      <c r="IW128" s="1">
        <f>IFERROR(IF($BX128&gt;=1,SUMIFS(ARR!L$8:L$607,ARR!$I$8:$I$607,$BZ128),0),0)</f>
        <v>0</v>
      </c>
      <c r="IX128" s="1">
        <f>IFERROR(IF($BX128&gt;=1,SUMIFS(ARR!M$8:M$607,ARR!$I$8:$I$607,$BZ128),0),0)</f>
        <v>0</v>
      </c>
      <c r="IY128" s="1">
        <f>IFERROR(IF($BX128&gt;=1,SUMIFS(ARR!N$8:N$607,ARR!$I$8:$I$607,$BZ128),0),0)</f>
        <v>0</v>
      </c>
      <c r="IZ128" s="1">
        <f t="shared" si="411"/>
        <v>0</v>
      </c>
    </row>
    <row r="129" spans="1:260" ht="18" customHeight="1" x14ac:dyDescent="0.25">
      <c r="A129" s="1">
        <f>IFERROR(IF(BX129&gt;=1,VLOOKUP(EMP!Y127,EMP!$B$2:$E$3,4,0),0),0)</f>
        <v>0</v>
      </c>
      <c r="B129" s="1">
        <f>IFERROR(IF(BX129&gt;=1,VLOOKUP(EMP!Z127,EMP!$D$2:$E$3,2,0),0),0)</f>
        <v>0</v>
      </c>
      <c r="C129" s="1">
        <f>IFERROR(IF(BX129&gt;=1,VLOOKUP(EMP!AC127,EMP!$B$6:$C$17,2,0),0),0)</f>
        <v>0</v>
      </c>
      <c r="D129" s="1">
        <f>IFERROR(IF(BX129&gt;=1,VLOOKUP(EMP!AA127,EMP!$E$6:$M$29,9,0),0),0)</f>
        <v>0</v>
      </c>
      <c r="E129" s="1">
        <f>IFERROR(IF(BX129&gt;=1,(IF(EMP!AE127&gt;=1,VLOOKUP(EMP!AF127,EMP!$B$6:$C$17,2,0),0)),0),0)</f>
        <v>0</v>
      </c>
      <c r="F129" s="1">
        <f>IFERROR(IF(BX129&gt;=1,(IF(EMP!AG127=EMP!$F$3,(IF(EMP!AH127&gt;=1,EMP!AH127,0)),0)),0),0)</f>
        <v>0</v>
      </c>
      <c r="G129" s="1">
        <f>IFERROR(IF(BX129&gt;=1,(IF(EMP!AI127=EMP!$F$3,VLOOKUP(EMP!AJ127,EMP!$B$6:$C$17,2,0),0)),0),0)</f>
        <v>0</v>
      </c>
      <c r="H129" s="1">
        <f>IFERROR(IF(BX129&gt;=1,(IF(EMP!AK127=EMP!$F$3,EMP!#REF!,0)),0),0)</f>
        <v>0</v>
      </c>
      <c r="I129" s="1">
        <f>IFERROR(IF(BX129&gt;=1,(IF(EMP!AM127="YES",1,2)),0),0)</f>
        <v>0</v>
      </c>
      <c r="J129" s="1">
        <f>IFERROR(IF(BX129&gt;=1,(IF(I129=1,31,IF(I129=2,(IF(D129&gt;=5,VLOOKUP(EMP!AL127,EMP!$H$1:$K$5,4,0),IF(D129&gt;=1,31,0))),0))),0),0)</f>
        <v>0</v>
      </c>
      <c r="K129" s="1">
        <f>EMP!AB127</f>
        <v>0</v>
      </c>
      <c r="L129" s="1">
        <f>EMP!AD127</f>
        <v>0</v>
      </c>
      <c r="M129" s="1">
        <f>EMP!AE127</f>
        <v>0</v>
      </c>
      <c r="N129" s="1">
        <f t="shared" si="244"/>
        <v>0</v>
      </c>
      <c r="O129" s="1">
        <f t="shared" si="245"/>
        <v>0</v>
      </c>
      <c r="P129" s="1">
        <f t="shared" si="246"/>
        <v>0</v>
      </c>
      <c r="Q129" s="1">
        <f t="shared" si="247"/>
        <v>0</v>
      </c>
      <c r="R129" s="1">
        <f t="shared" si="248"/>
        <v>0</v>
      </c>
      <c r="S129" s="1">
        <f t="shared" si="249"/>
        <v>0</v>
      </c>
      <c r="T129" s="1">
        <f t="shared" si="250"/>
        <v>0</v>
      </c>
      <c r="U129" s="1">
        <f t="shared" si="251"/>
        <v>0</v>
      </c>
      <c r="V129" s="1">
        <f t="shared" si="252"/>
        <v>0</v>
      </c>
      <c r="W129" s="1">
        <f t="shared" si="253"/>
        <v>0</v>
      </c>
      <c r="X129" s="1">
        <f t="shared" si="254"/>
        <v>0</v>
      </c>
      <c r="Y129" s="1">
        <f t="shared" si="255"/>
        <v>0</v>
      </c>
      <c r="Z129" s="1">
        <f t="shared" si="256"/>
        <v>0</v>
      </c>
      <c r="AA129" s="1">
        <f t="shared" si="257"/>
        <v>0</v>
      </c>
      <c r="AB129" s="1">
        <f t="shared" si="258"/>
        <v>0</v>
      </c>
      <c r="AC129" s="1">
        <f t="shared" si="259"/>
        <v>0</v>
      </c>
      <c r="AD129" s="1">
        <f t="shared" si="260"/>
        <v>0</v>
      </c>
      <c r="AE129" s="1">
        <f t="shared" si="261"/>
        <v>0</v>
      </c>
      <c r="AF129" s="1">
        <f t="shared" si="262"/>
        <v>0</v>
      </c>
      <c r="AG129" s="1">
        <f t="shared" si="263"/>
        <v>0</v>
      </c>
      <c r="AH129" s="1">
        <f t="shared" si="264"/>
        <v>0</v>
      </c>
      <c r="AI129" s="1">
        <f t="shared" si="265"/>
        <v>0</v>
      </c>
      <c r="AJ129" s="1">
        <f t="shared" si="266"/>
        <v>0</v>
      </c>
      <c r="AK129" s="1">
        <f t="shared" si="267"/>
        <v>0</v>
      </c>
      <c r="AL129" s="1">
        <f t="shared" si="268"/>
        <v>0</v>
      </c>
      <c r="AM129" s="1">
        <f t="shared" si="269"/>
        <v>0</v>
      </c>
      <c r="AN129" s="1">
        <f t="shared" si="270"/>
        <v>0</v>
      </c>
      <c r="AO129" s="1">
        <f t="shared" si="271"/>
        <v>0</v>
      </c>
      <c r="AP129" s="1">
        <f t="shared" si="272"/>
        <v>0</v>
      </c>
      <c r="AQ129" s="1">
        <f t="shared" si="273"/>
        <v>0</v>
      </c>
      <c r="AR129" s="1">
        <f t="shared" si="274"/>
        <v>0</v>
      </c>
      <c r="AS129" s="1">
        <f t="shared" si="275"/>
        <v>0</v>
      </c>
      <c r="AT129" s="1">
        <f t="shared" si="276"/>
        <v>0</v>
      </c>
      <c r="AU129" s="1">
        <f t="shared" si="277"/>
        <v>0</v>
      </c>
      <c r="AV129" s="1">
        <f t="shared" si="278"/>
        <v>0</v>
      </c>
      <c r="AW129" s="1">
        <f t="shared" si="279"/>
        <v>0</v>
      </c>
      <c r="AX129" s="1">
        <f>LARGE($O$8:P129,1)</f>
        <v>0</v>
      </c>
      <c r="AY129" s="1">
        <f>LARGE($O$8:Q129,1)</f>
        <v>0</v>
      </c>
      <c r="AZ129" s="1">
        <f>LARGE($O$8:R129,1)</f>
        <v>0</v>
      </c>
      <c r="BA129" s="1">
        <f>LARGE($O$8:S129,1)</f>
        <v>0</v>
      </c>
      <c r="BB129" s="1">
        <f>LARGE($O$8:T129,1)</f>
        <v>0</v>
      </c>
      <c r="BC129" s="1">
        <f>LARGE($O$8:U129,1)</f>
        <v>0</v>
      </c>
      <c r="BD129" s="1">
        <f>LARGE($O$8:V129,1)</f>
        <v>0</v>
      </c>
      <c r="BE129" s="1">
        <f>LARGE($O$8:W129,1)</f>
        <v>0</v>
      </c>
      <c r="BF129" s="1">
        <f>LARGE($O$8:X129,1)</f>
        <v>0</v>
      </c>
      <c r="BG129" s="1">
        <f>LARGE($O$8:Y129,1)</f>
        <v>0</v>
      </c>
      <c r="BH129" s="1">
        <f>IFERROR(IF(BX129&gt;=1,(IF(EMP!AM127="YES",1,2)),0),0)</f>
        <v>0</v>
      </c>
      <c r="BI129" s="1">
        <f>IFERROR(IF(BX129&gt;=1,(IF(BH129=1,1,IF(BH129=2,VLOOKUP(EMP!AL127,EMP!$H$2:$K$4,4,0),0))),0),0)</f>
        <v>0</v>
      </c>
      <c r="BJ129" s="1">
        <f>IFERROR(IF(BX129&gt;=1,VLOOKUP(EMP!AL127,EMP!$H$1:$K$5,2,0),0),0)</f>
        <v>0</v>
      </c>
      <c r="BK129" s="1">
        <f>IFERROR(IF(BX129&gt;=1,VLOOKUP(EMP!AL127,EMP!$H$1:$K$5,3,0),0),0)</f>
        <v>0</v>
      </c>
      <c r="BX129" s="165">
        <f>EMP!O127</f>
        <v>0</v>
      </c>
      <c r="BY129" s="166">
        <f>EMP!P127</f>
        <v>0</v>
      </c>
      <c r="BZ129" s="165">
        <f>EMP!Q127</f>
        <v>0</v>
      </c>
      <c r="CA129" s="185">
        <f t="shared" si="280"/>
        <v>0</v>
      </c>
      <c r="CB129" s="185">
        <f t="shared" si="281"/>
        <v>0</v>
      </c>
      <c r="CC129" s="185">
        <f t="shared" si="282"/>
        <v>0</v>
      </c>
      <c r="CD129" s="185">
        <f t="shared" si="283"/>
        <v>0</v>
      </c>
      <c r="CE129" s="185">
        <f t="shared" si="284"/>
        <v>0</v>
      </c>
      <c r="CF129" s="185">
        <f t="shared" si="285"/>
        <v>0</v>
      </c>
      <c r="CG129" s="185">
        <f t="shared" si="286"/>
        <v>0</v>
      </c>
      <c r="CH129" s="185">
        <f t="shared" si="287"/>
        <v>0</v>
      </c>
      <c r="CI129" s="185">
        <f t="shared" si="288"/>
        <v>0</v>
      </c>
      <c r="CJ129" s="185">
        <f t="shared" si="289"/>
        <v>0</v>
      </c>
      <c r="CK129" s="185">
        <f t="shared" si="290"/>
        <v>0</v>
      </c>
      <c r="CL129" s="185">
        <f t="shared" si="291"/>
        <v>0</v>
      </c>
      <c r="CM129" s="193"/>
      <c r="CN129" s="193"/>
      <c r="CO129" s="193"/>
      <c r="CP129" s="193"/>
      <c r="CQ129" s="193"/>
      <c r="CR129" s="193"/>
      <c r="CS129" s="193"/>
      <c r="CT129" s="193"/>
      <c r="CU129" s="193"/>
      <c r="CV129" s="193"/>
      <c r="CW129" s="193"/>
      <c r="CX129" s="193"/>
      <c r="CY129" s="112">
        <f t="shared" si="292"/>
        <v>0</v>
      </c>
      <c r="CZ129" s="112">
        <f t="shared" si="293"/>
        <v>0</v>
      </c>
      <c r="DA129" s="112">
        <f t="shared" si="294"/>
        <v>0</v>
      </c>
      <c r="DB129" s="112">
        <f t="shared" si="295"/>
        <v>0</v>
      </c>
      <c r="DC129" s="112">
        <f t="shared" si="296"/>
        <v>0</v>
      </c>
      <c r="DD129" s="112">
        <f t="shared" si="297"/>
        <v>0</v>
      </c>
      <c r="DE129" s="112">
        <f t="shared" si="298"/>
        <v>0</v>
      </c>
      <c r="DF129" s="112">
        <f t="shared" si="299"/>
        <v>0</v>
      </c>
      <c r="DG129" s="112">
        <f t="shared" si="300"/>
        <v>0</v>
      </c>
      <c r="DH129" s="112">
        <f t="shared" si="301"/>
        <v>0</v>
      </c>
      <c r="DI129" s="112">
        <f t="shared" si="302"/>
        <v>0</v>
      </c>
      <c r="DJ129" s="112">
        <f t="shared" si="303"/>
        <v>0</v>
      </c>
      <c r="DK129" s="194"/>
      <c r="DL129" s="194"/>
      <c r="DM129" s="194"/>
      <c r="DN129" s="194"/>
      <c r="DO129" s="194"/>
      <c r="DP129" s="194"/>
      <c r="DQ129" s="194"/>
      <c r="DR129" s="194"/>
      <c r="DS129" s="194"/>
      <c r="DT129" s="194"/>
      <c r="DU129" s="194"/>
      <c r="DV129" s="194"/>
      <c r="DW129" s="112">
        <f t="shared" si="304"/>
        <v>0</v>
      </c>
      <c r="DX129" s="112">
        <f t="shared" si="305"/>
        <v>0</v>
      </c>
      <c r="DY129" s="112">
        <f t="shared" si="306"/>
        <v>0</v>
      </c>
      <c r="DZ129" s="112">
        <f t="shared" si="307"/>
        <v>0</v>
      </c>
      <c r="EA129" s="112">
        <f t="shared" si="308"/>
        <v>0</v>
      </c>
      <c r="EB129" s="112">
        <f t="shared" si="309"/>
        <v>0</v>
      </c>
      <c r="EC129" s="112">
        <f t="shared" si="310"/>
        <v>0</v>
      </c>
      <c r="ED129" s="112">
        <f t="shared" si="311"/>
        <v>0</v>
      </c>
      <c r="EE129" s="112">
        <f t="shared" si="312"/>
        <v>0</v>
      </c>
      <c r="EF129" s="112">
        <f t="shared" si="313"/>
        <v>0</v>
      </c>
      <c r="EG129" s="112">
        <f t="shared" si="314"/>
        <v>0</v>
      </c>
      <c r="EH129" s="112">
        <f t="shared" si="315"/>
        <v>0</v>
      </c>
      <c r="EI129" s="195"/>
      <c r="EJ129" s="195"/>
      <c r="EK129" s="195"/>
      <c r="EL129" s="195"/>
      <c r="EM129" s="195"/>
      <c r="EN129" s="195"/>
      <c r="EO129" s="195"/>
      <c r="EP129" s="195"/>
      <c r="EQ129" s="195"/>
      <c r="ER129" s="195"/>
      <c r="ES129" s="195"/>
      <c r="ET129" s="195"/>
      <c r="EU129" s="196"/>
      <c r="EV129" s="196">
        <f t="shared" si="316"/>
        <v>0</v>
      </c>
      <c r="EW129" s="196">
        <f t="shared" si="317"/>
        <v>0</v>
      </c>
      <c r="EX129" s="196">
        <f t="shared" si="318"/>
        <v>0</v>
      </c>
      <c r="EY129" s="196">
        <f t="shared" si="319"/>
        <v>0</v>
      </c>
      <c r="EZ129" s="196">
        <f t="shared" si="320"/>
        <v>0</v>
      </c>
      <c r="FA129" s="196">
        <f t="shared" si="321"/>
        <v>0</v>
      </c>
      <c r="FB129" s="196">
        <f t="shared" si="322"/>
        <v>0</v>
      </c>
      <c r="FC129" s="196">
        <f t="shared" si="323"/>
        <v>0</v>
      </c>
      <c r="FD129" s="196">
        <f t="shared" si="324"/>
        <v>0</v>
      </c>
      <c r="FE129" s="196">
        <f t="shared" si="325"/>
        <v>0</v>
      </c>
      <c r="FF129" s="196">
        <f t="shared" si="326"/>
        <v>0</v>
      </c>
      <c r="FG129" s="197"/>
      <c r="FH129" s="197">
        <f t="shared" si="327"/>
        <v>0</v>
      </c>
      <c r="FI129" s="197">
        <f t="shared" si="328"/>
        <v>0</v>
      </c>
      <c r="FJ129" s="197">
        <f t="shared" si="329"/>
        <v>0</v>
      </c>
      <c r="FK129" s="197">
        <f t="shared" si="330"/>
        <v>0</v>
      </c>
      <c r="FL129" s="197">
        <f t="shared" si="331"/>
        <v>0</v>
      </c>
      <c r="FM129" s="197">
        <f t="shared" si="332"/>
        <v>0</v>
      </c>
      <c r="FN129" s="197">
        <f t="shared" si="333"/>
        <v>0</v>
      </c>
      <c r="FO129" s="197">
        <f t="shared" si="334"/>
        <v>0</v>
      </c>
      <c r="FP129" s="197">
        <f t="shared" si="335"/>
        <v>0</v>
      </c>
      <c r="FQ129" s="197">
        <f t="shared" si="336"/>
        <v>0</v>
      </c>
      <c r="FR129" s="197">
        <f t="shared" si="337"/>
        <v>0</v>
      </c>
      <c r="FS129" s="195"/>
      <c r="FT129" s="195"/>
      <c r="FU129" s="198"/>
      <c r="FV129" s="198"/>
      <c r="FW129" s="199"/>
      <c r="FX129" s="199"/>
      <c r="FY129" s="196"/>
      <c r="FZ129" s="196"/>
      <c r="GA129" s="127">
        <f t="shared" si="338"/>
        <v>0</v>
      </c>
      <c r="GB129" s="127">
        <f t="shared" si="339"/>
        <v>0</v>
      </c>
      <c r="GC129" s="127">
        <f t="shared" si="340"/>
        <v>0</v>
      </c>
      <c r="GD129" s="127">
        <f t="shared" si="341"/>
        <v>0</v>
      </c>
      <c r="GE129" s="127">
        <f t="shared" si="342"/>
        <v>0</v>
      </c>
      <c r="GF129" s="127">
        <f t="shared" si="343"/>
        <v>0</v>
      </c>
      <c r="GG129" s="127">
        <f t="shared" si="344"/>
        <v>0</v>
      </c>
      <c r="GH129" s="127">
        <f t="shared" si="345"/>
        <v>0</v>
      </c>
      <c r="GI129" s="127">
        <f t="shared" si="346"/>
        <v>0</v>
      </c>
      <c r="GJ129" s="127">
        <f t="shared" si="347"/>
        <v>0</v>
      </c>
      <c r="GK129" s="127">
        <f t="shared" si="348"/>
        <v>0</v>
      </c>
      <c r="GL129" s="127">
        <f t="shared" si="349"/>
        <v>0</v>
      </c>
      <c r="GM129" s="127">
        <f t="shared" si="350"/>
        <v>0</v>
      </c>
      <c r="GN129" s="127">
        <f t="shared" si="351"/>
        <v>0</v>
      </c>
      <c r="GO129" s="127">
        <f t="shared" si="352"/>
        <v>0</v>
      </c>
      <c r="GP129" s="127">
        <f t="shared" si="353"/>
        <v>0</v>
      </c>
      <c r="GQ129" s="127">
        <f t="shared" si="354"/>
        <v>0</v>
      </c>
      <c r="GR129" s="127">
        <f t="shared" si="355"/>
        <v>0</v>
      </c>
      <c r="GS129" s="127">
        <f t="shared" si="356"/>
        <v>0</v>
      </c>
      <c r="GT129" s="127">
        <f t="shared" si="357"/>
        <v>0</v>
      </c>
      <c r="GU129" s="127">
        <f t="shared" si="358"/>
        <v>0</v>
      </c>
      <c r="GV129" s="127">
        <f t="shared" si="359"/>
        <v>0</v>
      </c>
      <c r="GW129" s="127">
        <f t="shared" si="360"/>
        <v>0</v>
      </c>
      <c r="GX129" s="127">
        <f t="shared" si="361"/>
        <v>0</v>
      </c>
      <c r="GY129" s="127">
        <f t="shared" si="362"/>
        <v>0</v>
      </c>
      <c r="GZ129" s="127">
        <f t="shared" si="363"/>
        <v>0</v>
      </c>
      <c r="HA129" s="127">
        <f t="shared" si="364"/>
        <v>0</v>
      </c>
      <c r="HB129" s="127">
        <f t="shared" si="365"/>
        <v>0</v>
      </c>
      <c r="HC129" s="127">
        <f t="shared" si="366"/>
        <v>0</v>
      </c>
      <c r="HD129" s="127">
        <f t="shared" si="367"/>
        <v>0</v>
      </c>
      <c r="HE129" s="127">
        <f t="shared" si="368"/>
        <v>0</v>
      </c>
      <c r="HF129" s="127">
        <f t="shared" si="369"/>
        <v>0</v>
      </c>
      <c r="HG129" s="127">
        <f t="shared" si="370"/>
        <v>0</v>
      </c>
      <c r="HH129" s="127">
        <f t="shared" si="371"/>
        <v>0</v>
      </c>
      <c r="HI129" s="127">
        <f t="shared" si="372"/>
        <v>0</v>
      </c>
      <c r="HJ129" s="127">
        <f t="shared" si="373"/>
        <v>0</v>
      </c>
      <c r="HK129" s="127">
        <f t="shared" si="374"/>
        <v>0</v>
      </c>
      <c r="HL129" s="127">
        <f t="shared" si="375"/>
        <v>0</v>
      </c>
      <c r="HM129" s="127">
        <f t="shared" si="376"/>
        <v>0</v>
      </c>
      <c r="HN129" s="127">
        <f t="shared" si="377"/>
        <v>0</v>
      </c>
      <c r="HO129" s="127">
        <f t="shared" si="378"/>
        <v>0</v>
      </c>
      <c r="HP129" s="127">
        <f t="shared" si="379"/>
        <v>0</v>
      </c>
      <c r="HQ129" s="127">
        <f t="shared" si="380"/>
        <v>0</v>
      </c>
      <c r="HR129" s="127">
        <f t="shared" si="381"/>
        <v>0</v>
      </c>
      <c r="HS129" s="127">
        <f t="shared" si="382"/>
        <v>0</v>
      </c>
      <c r="HT129" s="127">
        <f t="shared" si="383"/>
        <v>0</v>
      </c>
      <c r="HU129" s="127">
        <f t="shared" si="384"/>
        <v>0</v>
      </c>
      <c r="HV129" s="127">
        <f t="shared" si="385"/>
        <v>0</v>
      </c>
      <c r="HW129" s="127">
        <f t="shared" si="386"/>
        <v>0</v>
      </c>
      <c r="HX129" s="127">
        <f t="shared" si="387"/>
        <v>0</v>
      </c>
      <c r="HY129" s="127">
        <f t="shared" si="388"/>
        <v>0</v>
      </c>
      <c r="HZ129" s="127">
        <f t="shared" si="389"/>
        <v>0</v>
      </c>
      <c r="IA129" s="127">
        <f t="shared" si="390"/>
        <v>0</v>
      </c>
      <c r="IB129" s="127">
        <f t="shared" si="391"/>
        <v>0</v>
      </c>
      <c r="IC129" s="127">
        <f t="shared" si="392"/>
        <v>0</v>
      </c>
      <c r="ID129" s="127">
        <f t="shared" si="393"/>
        <v>0</v>
      </c>
      <c r="IE129" s="127">
        <f t="shared" si="394"/>
        <v>0</v>
      </c>
      <c r="IF129" s="127">
        <f t="shared" si="395"/>
        <v>0</v>
      </c>
      <c r="IG129" s="127">
        <f t="shared" si="396"/>
        <v>0</v>
      </c>
      <c r="IH129" s="127">
        <f t="shared" si="397"/>
        <v>0</v>
      </c>
      <c r="II129" s="127">
        <f t="shared" si="398"/>
        <v>0</v>
      </c>
      <c r="IJ129" s="127">
        <f t="shared" si="399"/>
        <v>0</v>
      </c>
      <c r="IK129" s="127">
        <f t="shared" si="400"/>
        <v>0</v>
      </c>
      <c r="IL129" s="127">
        <f t="shared" si="401"/>
        <v>0</v>
      </c>
      <c r="IM129" s="127">
        <f t="shared" si="402"/>
        <v>0</v>
      </c>
      <c r="IN129" s="127">
        <f t="shared" si="403"/>
        <v>0</v>
      </c>
      <c r="IO129" s="127">
        <f t="shared" si="404"/>
        <v>0</v>
      </c>
      <c r="IP129" s="127">
        <f t="shared" si="405"/>
        <v>0</v>
      </c>
      <c r="IQ129" s="127">
        <f t="shared" si="406"/>
        <v>0</v>
      </c>
      <c r="IR129" s="127">
        <f t="shared" si="407"/>
        <v>0</v>
      </c>
      <c r="IS129" s="127">
        <f t="shared" si="408"/>
        <v>0</v>
      </c>
      <c r="IT129" s="127">
        <f t="shared" si="409"/>
        <v>0</v>
      </c>
      <c r="IU129" s="127">
        <f t="shared" si="410"/>
        <v>0</v>
      </c>
      <c r="IV129" s="1">
        <f>IFERROR(IF($BX129&gt;=1,SUMIFS(ARR!K$8:K$607,ARR!$I$8:$I$607,$BZ129),0),0)</f>
        <v>0</v>
      </c>
      <c r="IW129" s="1">
        <f>IFERROR(IF($BX129&gt;=1,SUMIFS(ARR!L$8:L$607,ARR!$I$8:$I$607,$BZ129),0),0)</f>
        <v>0</v>
      </c>
      <c r="IX129" s="1">
        <f>IFERROR(IF($BX129&gt;=1,SUMIFS(ARR!M$8:M$607,ARR!$I$8:$I$607,$BZ129),0),0)</f>
        <v>0</v>
      </c>
      <c r="IY129" s="1">
        <f>IFERROR(IF($BX129&gt;=1,SUMIFS(ARR!N$8:N$607,ARR!$I$8:$I$607,$BZ129),0),0)</f>
        <v>0</v>
      </c>
      <c r="IZ129" s="1">
        <f t="shared" si="411"/>
        <v>0</v>
      </c>
    </row>
    <row r="130" spans="1:260" ht="18" customHeight="1" x14ac:dyDescent="0.25">
      <c r="A130" s="1">
        <f>IFERROR(IF(BX130&gt;=1,VLOOKUP(EMP!Y128,EMP!$B$2:$E$3,4,0),0),0)</f>
        <v>0</v>
      </c>
      <c r="B130" s="1">
        <f>IFERROR(IF(BX130&gt;=1,VLOOKUP(EMP!Z128,EMP!$D$2:$E$3,2,0),0),0)</f>
        <v>0</v>
      </c>
      <c r="C130" s="1">
        <f>IFERROR(IF(BX130&gt;=1,VLOOKUP(EMP!AC128,EMP!$B$6:$C$17,2,0),0),0)</f>
        <v>0</v>
      </c>
      <c r="D130" s="1">
        <f>IFERROR(IF(BX130&gt;=1,VLOOKUP(EMP!AA128,EMP!$E$6:$M$29,9,0),0),0)</f>
        <v>0</v>
      </c>
      <c r="E130" s="1">
        <f>IFERROR(IF(BX130&gt;=1,(IF(EMP!AE128&gt;=1,VLOOKUP(EMP!AF128,EMP!$B$6:$C$17,2,0),0)),0),0)</f>
        <v>0</v>
      </c>
      <c r="F130" s="1">
        <f>IFERROR(IF(BX130&gt;=1,(IF(EMP!AG128=EMP!$F$3,(IF(EMP!AH128&gt;=1,EMP!AH128,0)),0)),0),0)</f>
        <v>0</v>
      </c>
      <c r="G130" s="1">
        <f>IFERROR(IF(BX130&gt;=1,(IF(EMP!AI128=EMP!$F$3,VLOOKUP(EMP!AJ128,EMP!$B$6:$C$17,2,0),0)),0),0)</f>
        <v>0</v>
      </c>
      <c r="H130" s="1">
        <f>IFERROR(IF(BX130&gt;=1,(IF(EMP!AK128=EMP!$F$3,EMP!#REF!,0)),0),0)</f>
        <v>0</v>
      </c>
      <c r="I130" s="1">
        <f>IFERROR(IF(BX130&gt;=1,(IF(EMP!AM128="YES",1,2)),0),0)</f>
        <v>0</v>
      </c>
      <c r="J130" s="1">
        <f>IFERROR(IF(BX130&gt;=1,(IF(I130=1,31,IF(I130=2,(IF(D130&gt;=5,VLOOKUP(EMP!AL128,EMP!$H$1:$K$5,4,0),IF(D130&gt;=1,31,0))),0))),0),0)</f>
        <v>0</v>
      </c>
      <c r="K130" s="1">
        <f>EMP!AB128</f>
        <v>0</v>
      </c>
      <c r="L130" s="1">
        <f>EMP!AD128</f>
        <v>0</v>
      </c>
      <c r="M130" s="1">
        <f>EMP!AE128</f>
        <v>0</v>
      </c>
      <c r="N130" s="1">
        <f t="shared" si="244"/>
        <v>0</v>
      </c>
      <c r="O130" s="1">
        <f t="shared" si="245"/>
        <v>0</v>
      </c>
      <c r="P130" s="1">
        <f t="shared" si="246"/>
        <v>0</v>
      </c>
      <c r="Q130" s="1">
        <f t="shared" si="247"/>
        <v>0</v>
      </c>
      <c r="R130" s="1">
        <f t="shared" si="248"/>
        <v>0</v>
      </c>
      <c r="S130" s="1">
        <f t="shared" si="249"/>
        <v>0</v>
      </c>
      <c r="T130" s="1">
        <f t="shared" si="250"/>
        <v>0</v>
      </c>
      <c r="U130" s="1">
        <f t="shared" si="251"/>
        <v>0</v>
      </c>
      <c r="V130" s="1">
        <f t="shared" si="252"/>
        <v>0</v>
      </c>
      <c r="W130" s="1">
        <f t="shared" si="253"/>
        <v>0</v>
      </c>
      <c r="X130" s="1">
        <f t="shared" si="254"/>
        <v>0</v>
      </c>
      <c r="Y130" s="1">
        <f t="shared" si="255"/>
        <v>0</v>
      </c>
      <c r="Z130" s="1">
        <f t="shared" si="256"/>
        <v>0</v>
      </c>
      <c r="AA130" s="1">
        <f t="shared" si="257"/>
        <v>0</v>
      </c>
      <c r="AB130" s="1">
        <f t="shared" si="258"/>
        <v>0</v>
      </c>
      <c r="AC130" s="1">
        <f t="shared" si="259"/>
        <v>0</v>
      </c>
      <c r="AD130" s="1">
        <f t="shared" si="260"/>
        <v>0</v>
      </c>
      <c r="AE130" s="1">
        <f t="shared" si="261"/>
        <v>0</v>
      </c>
      <c r="AF130" s="1">
        <f t="shared" si="262"/>
        <v>0</v>
      </c>
      <c r="AG130" s="1">
        <f t="shared" si="263"/>
        <v>0</v>
      </c>
      <c r="AH130" s="1">
        <f t="shared" si="264"/>
        <v>0</v>
      </c>
      <c r="AI130" s="1">
        <f t="shared" si="265"/>
        <v>0</v>
      </c>
      <c r="AJ130" s="1">
        <f t="shared" si="266"/>
        <v>0</v>
      </c>
      <c r="AK130" s="1">
        <f t="shared" si="267"/>
        <v>0</v>
      </c>
      <c r="AL130" s="1">
        <f t="shared" si="268"/>
        <v>0</v>
      </c>
      <c r="AM130" s="1">
        <f t="shared" si="269"/>
        <v>0</v>
      </c>
      <c r="AN130" s="1">
        <f t="shared" si="270"/>
        <v>0</v>
      </c>
      <c r="AO130" s="1">
        <f t="shared" si="271"/>
        <v>0</v>
      </c>
      <c r="AP130" s="1">
        <f t="shared" si="272"/>
        <v>0</v>
      </c>
      <c r="AQ130" s="1">
        <f t="shared" si="273"/>
        <v>0</v>
      </c>
      <c r="AR130" s="1">
        <f t="shared" si="274"/>
        <v>0</v>
      </c>
      <c r="AS130" s="1">
        <f t="shared" si="275"/>
        <v>0</v>
      </c>
      <c r="AT130" s="1">
        <f t="shared" si="276"/>
        <v>0</v>
      </c>
      <c r="AU130" s="1">
        <f t="shared" si="277"/>
        <v>0</v>
      </c>
      <c r="AV130" s="1">
        <f t="shared" si="278"/>
        <v>0</v>
      </c>
      <c r="AW130" s="1">
        <f t="shared" si="279"/>
        <v>0</v>
      </c>
      <c r="AX130" s="1">
        <f>LARGE($O$8:P130,1)</f>
        <v>0</v>
      </c>
      <c r="AY130" s="1">
        <f>LARGE($O$8:Q130,1)</f>
        <v>0</v>
      </c>
      <c r="AZ130" s="1">
        <f>LARGE($O$8:R130,1)</f>
        <v>0</v>
      </c>
      <c r="BA130" s="1">
        <f>LARGE($O$8:S130,1)</f>
        <v>0</v>
      </c>
      <c r="BB130" s="1">
        <f>LARGE($O$8:T130,1)</f>
        <v>0</v>
      </c>
      <c r="BC130" s="1">
        <f>LARGE($O$8:U130,1)</f>
        <v>0</v>
      </c>
      <c r="BD130" s="1">
        <f>LARGE($O$8:V130,1)</f>
        <v>0</v>
      </c>
      <c r="BE130" s="1">
        <f>LARGE($O$8:W130,1)</f>
        <v>0</v>
      </c>
      <c r="BF130" s="1">
        <f>LARGE($O$8:X130,1)</f>
        <v>0</v>
      </c>
      <c r="BG130" s="1">
        <f>LARGE($O$8:Y130,1)</f>
        <v>0</v>
      </c>
      <c r="BH130" s="1">
        <f>IFERROR(IF(BX130&gt;=1,(IF(EMP!AM128="YES",1,2)),0),0)</f>
        <v>0</v>
      </c>
      <c r="BI130" s="1">
        <f>IFERROR(IF(BX130&gt;=1,(IF(BH130=1,1,IF(BH130=2,VLOOKUP(EMP!AL128,EMP!$H$2:$K$4,4,0),0))),0),0)</f>
        <v>0</v>
      </c>
      <c r="BJ130" s="1">
        <f>IFERROR(IF(BX130&gt;=1,VLOOKUP(EMP!AL128,EMP!$H$1:$K$5,2,0),0),0)</f>
        <v>0</v>
      </c>
      <c r="BK130" s="1">
        <f>IFERROR(IF(BX130&gt;=1,VLOOKUP(EMP!AL128,EMP!$H$1:$K$5,3,0),0),0)</f>
        <v>0</v>
      </c>
      <c r="BX130" s="165">
        <f>EMP!O128</f>
        <v>0</v>
      </c>
      <c r="BY130" s="166">
        <f>EMP!P128</f>
        <v>0</v>
      </c>
      <c r="BZ130" s="165">
        <f>EMP!Q128</f>
        <v>0</v>
      </c>
      <c r="CA130" s="185">
        <f t="shared" si="280"/>
        <v>0</v>
      </c>
      <c r="CB130" s="185">
        <f t="shared" si="281"/>
        <v>0</v>
      </c>
      <c r="CC130" s="185">
        <f t="shared" si="282"/>
        <v>0</v>
      </c>
      <c r="CD130" s="185">
        <f t="shared" si="283"/>
        <v>0</v>
      </c>
      <c r="CE130" s="185">
        <f t="shared" si="284"/>
        <v>0</v>
      </c>
      <c r="CF130" s="185">
        <f t="shared" si="285"/>
        <v>0</v>
      </c>
      <c r="CG130" s="185">
        <f t="shared" si="286"/>
        <v>0</v>
      </c>
      <c r="CH130" s="185">
        <f t="shared" si="287"/>
        <v>0</v>
      </c>
      <c r="CI130" s="185">
        <f t="shared" si="288"/>
        <v>0</v>
      </c>
      <c r="CJ130" s="185">
        <f t="shared" si="289"/>
        <v>0</v>
      </c>
      <c r="CK130" s="185">
        <f t="shared" si="290"/>
        <v>0</v>
      </c>
      <c r="CL130" s="185">
        <f t="shared" si="291"/>
        <v>0</v>
      </c>
      <c r="CM130" s="193"/>
      <c r="CN130" s="193"/>
      <c r="CO130" s="193"/>
      <c r="CP130" s="193"/>
      <c r="CQ130" s="193"/>
      <c r="CR130" s="193"/>
      <c r="CS130" s="193"/>
      <c r="CT130" s="193"/>
      <c r="CU130" s="193"/>
      <c r="CV130" s="193"/>
      <c r="CW130" s="193"/>
      <c r="CX130" s="193"/>
      <c r="CY130" s="112">
        <f t="shared" si="292"/>
        <v>0</v>
      </c>
      <c r="CZ130" s="112">
        <f t="shared" si="293"/>
        <v>0</v>
      </c>
      <c r="DA130" s="112">
        <f t="shared" si="294"/>
        <v>0</v>
      </c>
      <c r="DB130" s="112">
        <f t="shared" si="295"/>
        <v>0</v>
      </c>
      <c r="DC130" s="112">
        <f t="shared" si="296"/>
        <v>0</v>
      </c>
      <c r="DD130" s="112">
        <f t="shared" si="297"/>
        <v>0</v>
      </c>
      <c r="DE130" s="112">
        <f t="shared" si="298"/>
        <v>0</v>
      </c>
      <c r="DF130" s="112">
        <f t="shared" si="299"/>
        <v>0</v>
      </c>
      <c r="DG130" s="112">
        <f t="shared" si="300"/>
        <v>0</v>
      </c>
      <c r="DH130" s="112">
        <f t="shared" si="301"/>
        <v>0</v>
      </c>
      <c r="DI130" s="112">
        <f t="shared" si="302"/>
        <v>0</v>
      </c>
      <c r="DJ130" s="112">
        <f t="shared" si="303"/>
        <v>0</v>
      </c>
      <c r="DK130" s="194"/>
      <c r="DL130" s="194"/>
      <c r="DM130" s="194"/>
      <c r="DN130" s="194"/>
      <c r="DO130" s="194"/>
      <c r="DP130" s="194"/>
      <c r="DQ130" s="194"/>
      <c r="DR130" s="194"/>
      <c r="DS130" s="194"/>
      <c r="DT130" s="194"/>
      <c r="DU130" s="194"/>
      <c r="DV130" s="194"/>
      <c r="DW130" s="112">
        <f t="shared" si="304"/>
        <v>0</v>
      </c>
      <c r="DX130" s="112">
        <f t="shared" si="305"/>
        <v>0</v>
      </c>
      <c r="DY130" s="112">
        <f t="shared" si="306"/>
        <v>0</v>
      </c>
      <c r="DZ130" s="112">
        <f t="shared" si="307"/>
        <v>0</v>
      </c>
      <c r="EA130" s="112">
        <f t="shared" si="308"/>
        <v>0</v>
      </c>
      <c r="EB130" s="112">
        <f t="shared" si="309"/>
        <v>0</v>
      </c>
      <c r="EC130" s="112">
        <f t="shared" si="310"/>
        <v>0</v>
      </c>
      <c r="ED130" s="112">
        <f t="shared" si="311"/>
        <v>0</v>
      </c>
      <c r="EE130" s="112">
        <f t="shared" si="312"/>
        <v>0</v>
      </c>
      <c r="EF130" s="112">
        <f t="shared" si="313"/>
        <v>0</v>
      </c>
      <c r="EG130" s="112">
        <f t="shared" si="314"/>
        <v>0</v>
      </c>
      <c r="EH130" s="112">
        <f t="shared" si="315"/>
        <v>0</v>
      </c>
      <c r="EI130" s="195"/>
      <c r="EJ130" s="195"/>
      <c r="EK130" s="195"/>
      <c r="EL130" s="195"/>
      <c r="EM130" s="195"/>
      <c r="EN130" s="195"/>
      <c r="EO130" s="195"/>
      <c r="EP130" s="195"/>
      <c r="EQ130" s="195"/>
      <c r="ER130" s="195"/>
      <c r="ES130" s="195"/>
      <c r="ET130" s="195"/>
      <c r="EU130" s="196"/>
      <c r="EV130" s="196">
        <f t="shared" si="316"/>
        <v>0</v>
      </c>
      <c r="EW130" s="196">
        <f t="shared" si="317"/>
        <v>0</v>
      </c>
      <c r="EX130" s="196">
        <f t="shared" si="318"/>
        <v>0</v>
      </c>
      <c r="EY130" s="196">
        <f t="shared" si="319"/>
        <v>0</v>
      </c>
      <c r="EZ130" s="196">
        <f t="shared" si="320"/>
        <v>0</v>
      </c>
      <c r="FA130" s="196">
        <f t="shared" si="321"/>
        <v>0</v>
      </c>
      <c r="FB130" s="196">
        <f t="shared" si="322"/>
        <v>0</v>
      </c>
      <c r="FC130" s="196">
        <f t="shared" si="323"/>
        <v>0</v>
      </c>
      <c r="FD130" s="196">
        <f t="shared" si="324"/>
        <v>0</v>
      </c>
      <c r="FE130" s="196">
        <f t="shared" si="325"/>
        <v>0</v>
      </c>
      <c r="FF130" s="196">
        <f t="shared" si="326"/>
        <v>0</v>
      </c>
      <c r="FG130" s="197"/>
      <c r="FH130" s="197">
        <f t="shared" si="327"/>
        <v>0</v>
      </c>
      <c r="FI130" s="197">
        <f t="shared" si="328"/>
        <v>0</v>
      </c>
      <c r="FJ130" s="197">
        <f t="shared" si="329"/>
        <v>0</v>
      </c>
      <c r="FK130" s="197">
        <f t="shared" si="330"/>
        <v>0</v>
      </c>
      <c r="FL130" s="197">
        <f t="shared" si="331"/>
        <v>0</v>
      </c>
      <c r="FM130" s="197">
        <f t="shared" si="332"/>
        <v>0</v>
      </c>
      <c r="FN130" s="197">
        <f t="shared" si="333"/>
        <v>0</v>
      </c>
      <c r="FO130" s="197">
        <f t="shared" si="334"/>
        <v>0</v>
      </c>
      <c r="FP130" s="197">
        <f t="shared" si="335"/>
        <v>0</v>
      </c>
      <c r="FQ130" s="197">
        <f t="shared" si="336"/>
        <v>0</v>
      </c>
      <c r="FR130" s="197">
        <f t="shared" si="337"/>
        <v>0</v>
      </c>
      <c r="FS130" s="195"/>
      <c r="FT130" s="195"/>
      <c r="FU130" s="198"/>
      <c r="FV130" s="198"/>
      <c r="FW130" s="199"/>
      <c r="FX130" s="199"/>
      <c r="FY130" s="196"/>
      <c r="FZ130" s="196"/>
      <c r="GA130" s="127">
        <f t="shared" si="338"/>
        <v>0</v>
      </c>
      <c r="GB130" s="127">
        <f t="shared" si="339"/>
        <v>0</v>
      </c>
      <c r="GC130" s="127">
        <f t="shared" si="340"/>
        <v>0</v>
      </c>
      <c r="GD130" s="127">
        <f t="shared" si="341"/>
        <v>0</v>
      </c>
      <c r="GE130" s="127">
        <f t="shared" si="342"/>
        <v>0</v>
      </c>
      <c r="GF130" s="127">
        <f t="shared" si="343"/>
        <v>0</v>
      </c>
      <c r="GG130" s="127">
        <f t="shared" si="344"/>
        <v>0</v>
      </c>
      <c r="GH130" s="127">
        <f t="shared" si="345"/>
        <v>0</v>
      </c>
      <c r="GI130" s="127">
        <f t="shared" si="346"/>
        <v>0</v>
      </c>
      <c r="GJ130" s="127">
        <f t="shared" si="347"/>
        <v>0</v>
      </c>
      <c r="GK130" s="127">
        <f t="shared" si="348"/>
        <v>0</v>
      </c>
      <c r="GL130" s="127">
        <f t="shared" si="349"/>
        <v>0</v>
      </c>
      <c r="GM130" s="127">
        <f t="shared" si="350"/>
        <v>0</v>
      </c>
      <c r="GN130" s="127">
        <f t="shared" si="351"/>
        <v>0</v>
      </c>
      <c r="GO130" s="127">
        <f t="shared" si="352"/>
        <v>0</v>
      </c>
      <c r="GP130" s="127">
        <f t="shared" si="353"/>
        <v>0</v>
      </c>
      <c r="GQ130" s="127">
        <f t="shared" si="354"/>
        <v>0</v>
      </c>
      <c r="GR130" s="127">
        <f t="shared" si="355"/>
        <v>0</v>
      </c>
      <c r="GS130" s="127">
        <f t="shared" si="356"/>
        <v>0</v>
      </c>
      <c r="GT130" s="127">
        <f t="shared" si="357"/>
        <v>0</v>
      </c>
      <c r="GU130" s="127">
        <f t="shared" si="358"/>
        <v>0</v>
      </c>
      <c r="GV130" s="127">
        <f t="shared" si="359"/>
        <v>0</v>
      </c>
      <c r="GW130" s="127">
        <f t="shared" si="360"/>
        <v>0</v>
      </c>
      <c r="GX130" s="127">
        <f t="shared" si="361"/>
        <v>0</v>
      </c>
      <c r="GY130" s="127">
        <f t="shared" si="362"/>
        <v>0</v>
      </c>
      <c r="GZ130" s="127">
        <f t="shared" si="363"/>
        <v>0</v>
      </c>
      <c r="HA130" s="127">
        <f t="shared" si="364"/>
        <v>0</v>
      </c>
      <c r="HB130" s="127">
        <f t="shared" si="365"/>
        <v>0</v>
      </c>
      <c r="HC130" s="127">
        <f t="shared" si="366"/>
        <v>0</v>
      </c>
      <c r="HD130" s="127">
        <f t="shared" si="367"/>
        <v>0</v>
      </c>
      <c r="HE130" s="127">
        <f t="shared" si="368"/>
        <v>0</v>
      </c>
      <c r="HF130" s="127">
        <f t="shared" si="369"/>
        <v>0</v>
      </c>
      <c r="HG130" s="127">
        <f t="shared" si="370"/>
        <v>0</v>
      </c>
      <c r="HH130" s="127">
        <f t="shared" si="371"/>
        <v>0</v>
      </c>
      <c r="HI130" s="127">
        <f t="shared" si="372"/>
        <v>0</v>
      </c>
      <c r="HJ130" s="127">
        <f t="shared" si="373"/>
        <v>0</v>
      </c>
      <c r="HK130" s="127">
        <f t="shared" si="374"/>
        <v>0</v>
      </c>
      <c r="HL130" s="127">
        <f t="shared" si="375"/>
        <v>0</v>
      </c>
      <c r="HM130" s="127">
        <f t="shared" si="376"/>
        <v>0</v>
      </c>
      <c r="HN130" s="127">
        <f t="shared" si="377"/>
        <v>0</v>
      </c>
      <c r="HO130" s="127">
        <f t="shared" si="378"/>
        <v>0</v>
      </c>
      <c r="HP130" s="127">
        <f t="shared" si="379"/>
        <v>0</v>
      </c>
      <c r="HQ130" s="127">
        <f t="shared" si="380"/>
        <v>0</v>
      </c>
      <c r="HR130" s="127">
        <f t="shared" si="381"/>
        <v>0</v>
      </c>
      <c r="HS130" s="127">
        <f t="shared" si="382"/>
        <v>0</v>
      </c>
      <c r="HT130" s="127">
        <f t="shared" si="383"/>
        <v>0</v>
      </c>
      <c r="HU130" s="127">
        <f t="shared" si="384"/>
        <v>0</v>
      </c>
      <c r="HV130" s="127">
        <f t="shared" si="385"/>
        <v>0</v>
      </c>
      <c r="HW130" s="127">
        <f t="shared" si="386"/>
        <v>0</v>
      </c>
      <c r="HX130" s="127">
        <f t="shared" si="387"/>
        <v>0</v>
      </c>
      <c r="HY130" s="127">
        <f t="shared" si="388"/>
        <v>0</v>
      </c>
      <c r="HZ130" s="127">
        <f t="shared" si="389"/>
        <v>0</v>
      </c>
      <c r="IA130" s="127">
        <f t="shared" si="390"/>
        <v>0</v>
      </c>
      <c r="IB130" s="127">
        <f t="shared" si="391"/>
        <v>0</v>
      </c>
      <c r="IC130" s="127">
        <f t="shared" si="392"/>
        <v>0</v>
      </c>
      <c r="ID130" s="127">
        <f t="shared" si="393"/>
        <v>0</v>
      </c>
      <c r="IE130" s="127">
        <f t="shared" si="394"/>
        <v>0</v>
      </c>
      <c r="IF130" s="127">
        <f t="shared" si="395"/>
        <v>0</v>
      </c>
      <c r="IG130" s="127">
        <f t="shared" si="396"/>
        <v>0</v>
      </c>
      <c r="IH130" s="127">
        <f t="shared" si="397"/>
        <v>0</v>
      </c>
      <c r="II130" s="127">
        <f t="shared" si="398"/>
        <v>0</v>
      </c>
      <c r="IJ130" s="127">
        <f t="shared" si="399"/>
        <v>0</v>
      </c>
      <c r="IK130" s="127">
        <f t="shared" si="400"/>
        <v>0</v>
      </c>
      <c r="IL130" s="127">
        <f t="shared" si="401"/>
        <v>0</v>
      </c>
      <c r="IM130" s="127">
        <f t="shared" si="402"/>
        <v>0</v>
      </c>
      <c r="IN130" s="127">
        <f t="shared" si="403"/>
        <v>0</v>
      </c>
      <c r="IO130" s="127">
        <f t="shared" si="404"/>
        <v>0</v>
      </c>
      <c r="IP130" s="127">
        <f t="shared" si="405"/>
        <v>0</v>
      </c>
      <c r="IQ130" s="127">
        <f t="shared" si="406"/>
        <v>0</v>
      </c>
      <c r="IR130" s="127">
        <f t="shared" si="407"/>
        <v>0</v>
      </c>
      <c r="IS130" s="127">
        <f t="shared" si="408"/>
        <v>0</v>
      </c>
      <c r="IT130" s="127">
        <f t="shared" si="409"/>
        <v>0</v>
      </c>
      <c r="IU130" s="127">
        <f t="shared" si="410"/>
        <v>0</v>
      </c>
      <c r="IV130" s="1">
        <f>IFERROR(IF($BX130&gt;=1,SUMIFS(ARR!K$8:K$607,ARR!$I$8:$I$607,$BZ130),0),0)</f>
        <v>0</v>
      </c>
      <c r="IW130" s="1">
        <f>IFERROR(IF($BX130&gt;=1,SUMIFS(ARR!L$8:L$607,ARR!$I$8:$I$607,$BZ130),0),0)</f>
        <v>0</v>
      </c>
      <c r="IX130" s="1">
        <f>IFERROR(IF($BX130&gt;=1,SUMIFS(ARR!M$8:M$607,ARR!$I$8:$I$607,$BZ130),0),0)</f>
        <v>0</v>
      </c>
      <c r="IY130" s="1">
        <f>IFERROR(IF($BX130&gt;=1,SUMIFS(ARR!N$8:N$607,ARR!$I$8:$I$607,$BZ130),0),0)</f>
        <v>0</v>
      </c>
      <c r="IZ130" s="1">
        <f t="shared" si="411"/>
        <v>0</v>
      </c>
    </row>
    <row r="131" spans="1:260" ht="18" customHeight="1" x14ac:dyDescent="0.25">
      <c r="A131" s="1">
        <f>IFERROR(IF(BX131&gt;=1,VLOOKUP(EMP!Y129,EMP!$B$2:$E$3,4,0),0),0)</f>
        <v>0</v>
      </c>
      <c r="B131" s="1">
        <f>IFERROR(IF(BX131&gt;=1,VLOOKUP(EMP!Z129,EMP!$D$2:$E$3,2,0),0),0)</f>
        <v>0</v>
      </c>
      <c r="C131" s="1">
        <f>IFERROR(IF(BX131&gt;=1,VLOOKUP(EMP!AC129,EMP!$B$6:$C$17,2,0),0),0)</f>
        <v>0</v>
      </c>
      <c r="D131" s="1">
        <f>IFERROR(IF(BX131&gt;=1,VLOOKUP(EMP!AA129,EMP!$E$6:$M$29,9,0),0),0)</f>
        <v>0</v>
      </c>
      <c r="E131" s="1">
        <f>IFERROR(IF(BX131&gt;=1,(IF(EMP!AE129&gt;=1,VLOOKUP(EMP!AF129,EMP!$B$6:$C$17,2,0),0)),0),0)</f>
        <v>0</v>
      </c>
      <c r="F131" s="1">
        <f>IFERROR(IF(BX131&gt;=1,(IF(EMP!AG129=EMP!$F$3,(IF(EMP!AH129&gt;=1,EMP!AH129,0)),0)),0),0)</f>
        <v>0</v>
      </c>
      <c r="G131" s="1">
        <f>IFERROR(IF(BX131&gt;=1,(IF(EMP!AI129=EMP!$F$3,VLOOKUP(EMP!AJ129,EMP!$B$6:$C$17,2,0),0)),0),0)</f>
        <v>0</v>
      </c>
      <c r="H131" s="1">
        <f>IFERROR(IF(BX131&gt;=1,(IF(EMP!AK129=EMP!$F$3,EMP!#REF!,0)),0),0)</f>
        <v>0</v>
      </c>
      <c r="I131" s="1">
        <f>IFERROR(IF(BX131&gt;=1,(IF(EMP!AM129="YES",1,2)),0),0)</f>
        <v>0</v>
      </c>
      <c r="J131" s="1">
        <f>IFERROR(IF(BX131&gt;=1,(IF(I131=1,31,IF(I131=2,(IF(D131&gt;=5,VLOOKUP(EMP!AL129,EMP!$H$1:$K$5,4,0),IF(D131&gt;=1,31,0))),0))),0),0)</f>
        <v>0</v>
      </c>
      <c r="K131" s="1">
        <f>EMP!AB129</f>
        <v>0</v>
      </c>
      <c r="L131" s="1">
        <f>EMP!AD129</f>
        <v>0</v>
      </c>
      <c r="M131" s="1">
        <f>EMP!AE129</f>
        <v>0</v>
      </c>
      <c r="N131" s="1">
        <f t="shared" si="244"/>
        <v>0</v>
      </c>
      <c r="O131" s="1">
        <f t="shared" si="245"/>
        <v>0</v>
      </c>
      <c r="P131" s="1">
        <f t="shared" si="246"/>
        <v>0</v>
      </c>
      <c r="Q131" s="1">
        <f t="shared" si="247"/>
        <v>0</v>
      </c>
      <c r="R131" s="1">
        <f t="shared" si="248"/>
        <v>0</v>
      </c>
      <c r="S131" s="1">
        <f t="shared" si="249"/>
        <v>0</v>
      </c>
      <c r="T131" s="1">
        <f t="shared" si="250"/>
        <v>0</v>
      </c>
      <c r="U131" s="1">
        <f t="shared" si="251"/>
        <v>0</v>
      </c>
      <c r="V131" s="1">
        <f t="shared" si="252"/>
        <v>0</v>
      </c>
      <c r="W131" s="1">
        <f t="shared" si="253"/>
        <v>0</v>
      </c>
      <c r="X131" s="1">
        <f t="shared" si="254"/>
        <v>0</v>
      </c>
      <c r="Y131" s="1">
        <f t="shared" si="255"/>
        <v>0</v>
      </c>
      <c r="Z131" s="1">
        <f t="shared" si="256"/>
        <v>0</v>
      </c>
      <c r="AA131" s="1">
        <f t="shared" si="257"/>
        <v>0</v>
      </c>
      <c r="AB131" s="1">
        <f t="shared" si="258"/>
        <v>0</v>
      </c>
      <c r="AC131" s="1">
        <f t="shared" si="259"/>
        <v>0</v>
      </c>
      <c r="AD131" s="1">
        <f t="shared" si="260"/>
        <v>0</v>
      </c>
      <c r="AE131" s="1">
        <f t="shared" si="261"/>
        <v>0</v>
      </c>
      <c r="AF131" s="1">
        <f t="shared" si="262"/>
        <v>0</v>
      </c>
      <c r="AG131" s="1">
        <f t="shared" si="263"/>
        <v>0</v>
      </c>
      <c r="AH131" s="1">
        <f t="shared" si="264"/>
        <v>0</v>
      </c>
      <c r="AI131" s="1">
        <f t="shared" si="265"/>
        <v>0</v>
      </c>
      <c r="AJ131" s="1">
        <f t="shared" si="266"/>
        <v>0</v>
      </c>
      <c r="AK131" s="1">
        <f t="shared" si="267"/>
        <v>0</v>
      </c>
      <c r="AL131" s="1">
        <f t="shared" si="268"/>
        <v>0</v>
      </c>
      <c r="AM131" s="1">
        <f t="shared" si="269"/>
        <v>0</v>
      </c>
      <c r="AN131" s="1">
        <f t="shared" si="270"/>
        <v>0</v>
      </c>
      <c r="AO131" s="1">
        <f t="shared" si="271"/>
        <v>0</v>
      </c>
      <c r="AP131" s="1">
        <f t="shared" si="272"/>
        <v>0</v>
      </c>
      <c r="AQ131" s="1">
        <f t="shared" si="273"/>
        <v>0</v>
      </c>
      <c r="AR131" s="1">
        <f t="shared" si="274"/>
        <v>0</v>
      </c>
      <c r="AS131" s="1">
        <f t="shared" si="275"/>
        <v>0</v>
      </c>
      <c r="AT131" s="1">
        <f t="shared" si="276"/>
        <v>0</v>
      </c>
      <c r="AU131" s="1">
        <f t="shared" si="277"/>
        <v>0</v>
      </c>
      <c r="AV131" s="1">
        <f t="shared" si="278"/>
        <v>0</v>
      </c>
      <c r="AW131" s="1">
        <f t="shared" si="279"/>
        <v>0</v>
      </c>
      <c r="AX131" s="1">
        <f>LARGE($O$8:P131,1)</f>
        <v>0</v>
      </c>
      <c r="AY131" s="1">
        <f>LARGE($O$8:Q131,1)</f>
        <v>0</v>
      </c>
      <c r="AZ131" s="1">
        <f>LARGE($O$8:R131,1)</f>
        <v>0</v>
      </c>
      <c r="BA131" s="1">
        <f>LARGE($O$8:S131,1)</f>
        <v>0</v>
      </c>
      <c r="BB131" s="1">
        <f>LARGE($O$8:T131,1)</f>
        <v>0</v>
      </c>
      <c r="BC131" s="1">
        <f>LARGE($O$8:U131,1)</f>
        <v>0</v>
      </c>
      <c r="BD131" s="1">
        <f>LARGE($O$8:V131,1)</f>
        <v>0</v>
      </c>
      <c r="BE131" s="1">
        <f>LARGE($O$8:W131,1)</f>
        <v>0</v>
      </c>
      <c r="BF131" s="1">
        <f>LARGE($O$8:X131,1)</f>
        <v>0</v>
      </c>
      <c r="BG131" s="1">
        <f>LARGE($O$8:Y131,1)</f>
        <v>0</v>
      </c>
      <c r="BH131" s="1">
        <f>IFERROR(IF(BX131&gt;=1,(IF(EMP!AM129="YES",1,2)),0),0)</f>
        <v>0</v>
      </c>
      <c r="BI131" s="1">
        <f>IFERROR(IF(BX131&gt;=1,(IF(BH131=1,1,IF(BH131=2,VLOOKUP(EMP!AL129,EMP!$H$2:$K$4,4,0),0))),0),0)</f>
        <v>0</v>
      </c>
      <c r="BJ131" s="1">
        <f>IFERROR(IF(BX131&gt;=1,VLOOKUP(EMP!AL129,EMP!$H$1:$K$5,2,0),0),0)</f>
        <v>0</v>
      </c>
      <c r="BK131" s="1">
        <f>IFERROR(IF(BX131&gt;=1,VLOOKUP(EMP!AL129,EMP!$H$1:$K$5,3,0),0),0)</f>
        <v>0</v>
      </c>
      <c r="BX131" s="165">
        <f>EMP!O129</f>
        <v>0</v>
      </c>
      <c r="BY131" s="166">
        <f>EMP!P129</f>
        <v>0</v>
      </c>
      <c r="BZ131" s="165">
        <f>EMP!Q129</f>
        <v>0</v>
      </c>
      <c r="CA131" s="185">
        <f t="shared" si="280"/>
        <v>0</v>
      </c>
      <c r="CB131" s="185">
        <f t="shared" si="281"/>
        <v>0</v>
      </c>
      <c r="CC131" s="185">
        <f t="shared" si="282"/>
        <v>0</v>
      </c>
      <c r="CD131" s="185">
        <f t="shared" si="283"/>
        <v>0</v>
      </c>
      <c r="CE131" s="185">
        <f t="shared" si="284"/>
        <v>0</v>
      </c>
      <c r="CF131" s="185">
        <f t="shared" si="285"/>
        <v>0</v>
      </c>
      <c r="CG131" s="185">
        <f t="shared" si="286"/>
        <v>0</v>
      </c>
      <c r="CH131" s="185">
        <f t="shared" si="287"/>
        <v>0</v>
      </c>
      <c r="CI131" s="185">
        <f t="shared" si="288"/>
        <v>0</v>
      </c>
      <c r="CJ131" s="185">
        <f t="shared" si="289"/>
        <v>0</v>
      </c>
      <c r="CK131" s="185">
        <f t="shared" si="290"/>
        <v>0</v>
      </c>
      <c r="CL131" s="185">
        <f t="shared" si="291"/>
        <v>0</v>
      </c>
      <c r="CM131" s="193"/>
      <c r="CN131" s="193"/>
      <c r="CO131" s="193"/>
      <c r="CP131" s="193"/>
      <c r="CQ131" s="193"/>
      <c r="CR131" s="193"/>
      <c r="CS131" s="193"/>
      <c r="CT131" s="193"/>
      <c r="CU131" s="193"/>
      <c r="CV131" s="193"/>
      <c r="CW131" s="193"/>
      <c r="CX131" s="193"/>
      <c r="CY131" s="112">
        <f t="shared" si="292"/>
        <v>0</v>
      </c>
      <c r="CZ131" s="112">
        <f t="shared" si="293"/>
        <v>0</v>
      </c>
      <c r="DA131" s="112">
        <f t="shared" si="294"/>
        <v>0</v>
      </c>
      <c r="DB131" s="112">
        <f t="shared" si="295"/>
        <v>0</v>
      </c>
      <c r="DC131" s="112">
        <f t="shared" si="296"/>
        <v>0</v>
      </c>
      <c r="DD131" s="112">
        <f t="shared" si="297"/>
        <v>0</v>
      </c>
      <c r="DE131" s="112">
        <f t="shared" si="298"/>
        <v>0</v>
      </c>
      <c r="DF131" s="112">
        <f t="shared" si="299"/>
        <v>0</v>
      </c>
      <c r="DG131" s="112">
        <f t="shared" si="300"/>
        <v>0</v>
      </c>
      <c r="DH131" s="112">
        <f t="shared" si="301"/>
        <v>0</v>
      </c>
      <c r="DI131" s="112">
        <f t="shared" si="302"/>
        <v>0</v>
      </c>
      <c r="DJ131" s="112">
        <f t="shared" si="303"/>
        <v>0</v>
      </c>
      <c r="DK131" s="194"/>
      <c r="DL131" s="194"/>
      <c r="DM131" s="194"/>
      <c r="DN131" s="194"/>
      <c r="DO131" s="194"/>
      <c r="DP131" s="194"/>
      <c r="DQ131" s="194"/>
      <c r="DR131" s="194"/>
      <c r="DS131" s="194"/>
      <c r="DT131" s="194"/>
      <c r="DU131" s="194"/>
      <c r="DV131" s="194"/>
      <c r="DW131" s="112">
        <f t="shared" si="304"/>
        <v>0</v>
      </c>
      <c r="DX131" s="112">
        <f t="shared" si="305"/>
        <v>0</v>
      </c>
      <c r="DY131" s="112">
        <f t="shared" si="306"/>
        <v>0</v>
      </c>
      <c r="DZ131" s="112">
        <f t="shared" si="307"/>
        <v>0</v>
      </c>
      <c r="EA131" s="112">
        <f t="shared" si="308"/>
        <v>0</v>
      </c>
      <c r="EB131" s="112">
        <f t="shared" si="309"/>
        <v>0</v>
      </c>
      <c r="EC131" s="112">
        <f t="shared" si="310"/>
        <v>0</v>
      </c>
      <c r="ED131" s="112">
        <f t="shared" si="311"/>
        <v>0</v>
      </c>
      <c r="EE131" s="112">
        <f t="shared" si="312"/>
        <v>0</v>
      </c>
      <c r="EF131" s="112">
        <f t="shared" si="313"/>
        <v>0</v>
      </c>
      <c r="EG131" s="112">
        <f t="shared" si="314"/>
        <v>0</v>
      </c>
      <c r="EH131" s="112">
        <f t="shared" si="315"/>
        <v>0</v>
      </c>
      <c r="EI131" s="195"/>
      <c r="EJ131" s="195"/>
      <c r="EK131" s="195"/>
      <c r="EL131" s="195"/>
      <c r="EM131" s="195"/>
      <c r="EN131" s="195"/>
      <c r="EO131" s="195"/>
      <c r="EP131" s="195"/>
      <c r="EQ131" s="195"/>
      <c r="ER131" s="195"/>
      <c r="ES131" s="195"/>
      <c r="ET131" s="195"/>
      <c r="EU131" s="196"/>
      <c r="EV131" s="196">
        <f t="shared" si="316"/>
        <v>0</v>
      </c>
      <c r="EW131" s="196">
        <f t="shared" si="317"/>
        <v>0</v>
      </c>
      <c r="EX131" s="196">
        <f t="shared" si="318"/>
        <v>0</v>
      </c>
      <c r="EY131" s="196">
        <f t="shared" si="319"/>
        <v>0</v>
      </c>
      <c r="EZ131" s="196">
        <f t="shared" si="320"/>
        <v>0</v>
      </c>
      <c r="FA131" s="196">
        <f t="shared" si="321"/>
        <v>0</v>
      </c>
      <c r="FB131" s="196">
        <f t="shared" si="322"/>
        <v>0</v>
      </c>
      <c r="FC131" s="196">
        <f t="shared" si="323"/>
        <v>0</v>
      </c>
      <c r="FD131" s="196">
        <f t="shared" si="324"/>
        <v>0</v>
      </c>
      <c r="FE131" s="196">
        <f t="shared" si="325"/>
        <v>0</v>
      </c>
      <c r="FF131" s="196">
        <f t="shared" si="326"/>
        <v>0</v>
      </c>
      <c r="FG131" s="197"/>
      <c r="FH131" s="197">
        <f t="shared" si="327"/>
        <v>0</v>
      </c>
      <c r="FI131" s="197">
        <f t="shared" si="328"/>
        <v>0</v>
      </c>
      <c r="FJ131" s="197">
        <f t="shared" si="329"/>
        <v>0</v>
      </c>
      <c r="FK131" s="197">
        <f t="shared" si="330"/>
        <v>0</v>
      </c>
      <c r="FL131" s="197">
        <f t="shared" si="331"/>
        <v>0</v>
      </c>
      <c r="FM131" s="197">
        <f t="shared" si="332"/>
        <v>0</v>
      </c>
      <c r="FN131" s="197">
        <f t="shared" si="333"/>
        <v>0</v>
      </c>
      <c r="FO131" s="197">
        <f t="shared" si="334"/>
        <v>0</v>
      </c>
      <c r="FP131" s="197">
        <f t="shared" si="335"/>
        <v>0</v>
      </c>
      <c r="FQ131" s="197">
        <f t="shared" si="336"/>
        <v>0</v>
      </c>
      <c r="FR131" s="197">
        <f t="shared" si="337"/>
        <v>0</v>
      </c>
      <c r="FS131" s="195"/>
      <c r="FT131" s="195"/>
      <c r="FU131" s="198"/>
      <c r="FV131" s="198"/>
      <c r="FW131" s="199"/>
      <c r="FX131" s="199"/>
      <c r="FY131" s="196"/>
      <c r="FZ131" s="196"/>
      <c r="GA131" s="127">
        <f t="shared" si="338"/>
        <v>0</v>
      </c>
      <c r="GB131" s="127">
        <f t="shared" si="339"/>
        <v>0</v>
      </c>
      <c r="GC131" s="127">
        <f t="shared" si="340"/>
        <v>0</v>
      </c>
      <c r="GD131" s="127">
        <f t="shared" si="341"/>
        <v>0</v>
      </c>
      <c r="GE131" s="127">
        <f t="shared" si="342"/>
        <v>0</v>
      </c>
      <c r="GF131" s="127">
        <f t="shared" si="343"/>
        <v>0</v>
      </c>
      <c r="GG131" s="127">
        <f t="shared" si="344"/>
        <v>0</v>
      </c>
      <c r="GH131" s="127">
        <f t="shared" si="345"/>
        <v>0</v>
      </c>
      <c r="GI131" s="127">
        <f t="shared" si="346"/>
        <v>0</v>
      </c>
      <c r="GJ131" s="127">
        <f t="shared" si="347"/>
        <v>0</v>
      </c>
      <c r="GK131" s="127">
        <f t="shared" si="348"/>
        <v>0</v>
      </c>
      <c r="GL131" s="127">
        <f t="shared" si="349"/>
        <v>0</v>
      </c>
      <c r="GM131" s="127">
        <f t="shared" si="350"/>
        <v>0</v>
      </c>
      <c r="GN131" s="127">
        <f t="shared" si="351"/>
        <v>0</v>
      </c>
      <c r="GO131" s="127">
        <f t="shared" si="352"/>
        <v>0</v>
      </c>
      <c r="GP131" s="127">
        <f t="shared" si="353"/>
        <v>0</v>
      </c>
      <c r="GQ131" s="127">
        <f t="shared" si="354"/>
        <v>0</v>
      </c>
      <c r="GR131" s="127">
        <f t="shared" si="355"/>
        <v>0</v>
      </c>
      <c r="GS131" s="127">
        <f t="shared" si="356"/>
        <v>0</v>
      </c>
      <c r="GT131" s="127">
        <f t="shared" si="357"/>
        <v>0</v>
      </c>
      <c r="GU131" s="127">
        <f t="shared" si="358"/>
        <v>0</v>
      </c>
      <c r="GV131" s="127">
        <f t="shared" si="359"/>
        <v>0</v>
      </c>
      <c r="GW131" s="127">
        <f t="shared" si="360"/>
        <v>0</v>
      </c>
      <c r="GX131" s="127">
        <f t="shared" si="361"/>
        <v>0</v>
      </c>
      <c r="GY131" s="127">
        <f t="shared" si="362"/>
        <v>0</v>
      </c>
      <c r="GZ131" s="127">
        <f t="shared" si="363"/>
        <v>0</v>
      </c>
      <c r="HA131" s="127">
        <f t="shared" si="364"/>
        <v>0</v>
      </c>
      <c r="HB131" s="127">
        <f t="shared" si="365"/>
        <v>0</v>
      </c>
      <c r="HC131" s="127">
        <f t="shared" si="366"/>
        <v>0</v>
      </c>
      <c r="HD131" s="127">
        <f t="shared" si="367"/>
        <v>0</v>
      </c>
      <c r="HE131" s="127">
        <f t="shared" si="368"/>
        <v>0</v>
      </c>
      <c r="HF131" s="127">
        <f t="shared" si="369"/>
        <v>0</v>
      </c>
      <c r="HG131" s="127">
        <f t="shared" si="370"/>
        <v>0</v>
      </c>
      <c r="HH131" s="127">
        <f t="shared" si="371"/>
        <v>0</v>
      </c>
      <c r="HI131" s="127">
        <f t="shared" si="372"/>
        <v>0</v>
      </c>
      <c r="HJ131" s="127">
        <f t="shared" si="373"/>
        <v>0</v>
      </c>
      <c r="HK131" s="127">
        <f t="shared" si="374"/>
        <v>0</v>
      </c>
      <c r="HL131" s="127">
        <f t="shared" si="375"/>
        <v>0</v>
      </c>
      <c r="HM131" s="127">
        <f t="shared" si="376"/>
        <v>0</v>
      </c>
      <c r="HN131" s="127">
        <f t="shared" si="377"/>
        <v>0</v>
      </c>
      <c r="HO131" s="127">
        <f t="shared" si="378"/>
        <v>0</v>
      </c>
      <c r="HP131" s="127">
        <f t="shared" si="379"/>
        <v>0</v>
      </c>
      <c r="HQ131" s="127">
        <f t="shared" si="380"/>
        <v>0</v>
      </c>
      <c r="HR131" s="127">
        <f t="shared" si="381"/>
        <v>0</v>
      </c>
      <c r="HS131" s="127">
        <f t="shared" si="382"/>
        <v>0</v>
      </c>
      <c r="HT131" s="127">
        <f t="shared" si="383"/>
        <v>0</v>
      </c>
      <c r="HU131" s="127">
        <f t="shared" si="384"/>
        <v>0</v>
      </c>
      <c r="HV131" s="127">
        <f t="shared" si="385"/>
        <v>0</v>
      </c>
      <c r="HW131" s="127">
        <f t="shared" si="386"/>
        <v>0</v>
      </c>
      <c r="HX131" s="127">
        <f t="shared" si="387"/>
        <v>0</v>
      </c>
      <c r="HY131" s="127">
        <f t="shared" si="388"/>
        <v>0</v>
      </c>
      <c r="HZ131" s="127">
        <f t="shared" si="389"/>
        <v>0</v>
      </c>
      <c r="IA131" s="127">
        <f t="shared" si="390"/>
        <v>0</v>
      </c>
      <c r="IB131" s="127">
        <f t="shared" si="391"/>
        <v>0</v>
      </c>
      <c r="IC131" s="127">
        <f t="shared" si="392"/>
        <v>0</v>
      </c>
      <c r="ID131" s="127">
        <f t="shared" si="393"/>
        <v>0</v>
      </c>
      <c r="IE131" s="127">
        <f t="shared" si="394"/>
        <v>0</v>
      </c>
      <c r="IF131" s="127">
        <f t="shared" si="395"/>
        <v>0</v>
      </c>
      <c r="IG131" s="127">
        <f t="shared" si="396"/>
        <v>0</v>
      </c>
      <c r="IH131" s="127">
        <f t="shared" si="397"/>
        <v>0</v>
      </c>
      <c r="II131" s="127">
        <f t="shared" si="398"/>
        <v>0</v>
      </c>
      <c r="IJ131" s="127">
        <f t="shared" si="399"/>
        <v>0</v>
      </c>
      <c r="IK131" s="127">
        <f t="shared" si="400"/>
        <v>0</v>
      </c>
      <c r="IL131" s="127">
        <f t="shared" si="401"/>
        <v>0</v>
      </c>
      <c r="IM131" s="127">
        <f t="shared" si="402"/>
        <v>0</v>
      </c>
      <c r="IN131" s="127">
        <f t="shared" si="403"/>
        <v>0</v>
      </c>
      <c r="IO131" s="127">
        <f t="shared" si="404"/>
        <v>0</v>
      </c>
      <c r="IP131" s="127">
        <f t="shared" si="405"/>
        <v>0</v>
      </c>
      <c r="IQ131" s="127">
        <f t="shared" si="406"/>
        <v>0</v>
      </c>
      <c r="IR131" s="127">
        <f t="shared" si="407"/>
        <v>0</v>
      </c>
      <c r="IS131" s="127">
        <f t="shared" si="408"/>
        <v>0</v>
      </c>
      <c r="IT131" s="127">
        <f t="shared" si="409"/>
        <v>0</v>
      </c>
      <c r="IU131" s="127">
        <f t="shared" si="410"/>
        <v>0</v>
      </c>
      <c r="IV131" s="1">
        <f>IFERROR(IF($BX131&gt;=1,SUMIFS(ARR!K$8:K$607,ARR!$I$8:$I$607,$BZ131),0),0)</f>
        <v>0</v>
      </c>
      <c r="IW131" s="1">
        <f>IFERROR(IF($BX131&gt;=1,SUMIFS(ARR!L$8:L$607,ARR!$I$8:$I$607,$BZ131),0),0)</f>
        <v>0</v>
      </c>
      <c r="IX131" s="1">
        <f>IFERROR(IF($BX131&gt;=1,SUMIFS(ARR!M$8:M$607,ARR!$I$8:$I$607,$BZ131),0),0)</f>
        <v>0</v>
      </c>
      <c r="IY131" s="1">
        <f>IFERROR(IF($BX131&gt;=1,SUMIFS(ARR!N$8:N$607,ARR!$I$8:$I$607,$BZ131),0),0)</f>
        <v>0</v>
      </c>
      <c r="IZ131" s="1">
        <f t="shared" si="411"/>
        <v>0</v>
      </c>
    </row>
    <row r="132" spans="1:260" ht="18" customHeight="1" x14ac:dyDescent="0.25">
      <c r="A132" s="1">
        <f>IFERROR(IF(BX132&gt;=1,VLOOKUP(EMP!Y130,EMP!$B$2:$E$3,4,0),0),0)</f>
        <v>0</v>
      </c>
      <c r="B132" s="1">
        <f>IFERROR(IF(BX132&gt;=1,VLOOKUP(EMP!Z130,EMP!$D$2:$E$3,2,0),0),0)</f>
        <v>0</v>
      </c>
      <c r="C132" s="1">
        <f>IFERROR(IF(BX132&gt;=1,VLOOKUP(EMP!AC130,EMP!$B$6:$C$17,2,0),0),0)</f>
        <v>0</v>
      </c>
      <c r="D132" s="1">
        <f>IFERROR(IF(BX132&gt;=1,VLOOKUP(EMP!AA130,EMP!$E$6:$M$29,9,0),0),0)</f>
        <v>0</v>
      </c>
      <c r="E132" s="1">
        <f>IFERROR(IF(BX132&gt;=1,(IF(EMP!AE130&gt;=1,VLOOKUP(EMP!AF130,EMP!$B$6:$C$17,2,0),0)),0),0)</f>
        <v>0</v>
      </c>
      <c r="F132" s="1">
        <f>IFERROR(IF(BX132&gt;=1,(IF(EMP!AG130=EMP!$F$3,(IF(EMP!AH130&gt;=1,EMP!AH130,0)),0)),0),0)</f>
        <v>0</v>
      </c>
      <c r="G132" s="1">
        <f>IFERROR(IF(BX132&gt;=1,(IF(EMP!AI130=EMP!$F$3,VLOOKUP(EMP!AJ130,EMP!$B$6:$C$17,2,0),0)),0),0)</f>
        <v>0</v>
      </c>
      <c r="H132" s="1">
        <f>IFERROR(IF(BX132&gt;=1,(IF(EMP!AK130=EMP!$F$3,EMP!#REF!,0)),0),0)</f>
        <v>0</v>
      </c>
      <c r="I132" s="1">
        <f>IFERROR(IF(BX132&gt;=1,(IF(EMP!AM130="YES",1,2)),0),0)</f>
        <v>0</v>
      </c>
      <c r="J132" s="1">
        <f>IFERROR(IF(BX132&gt;=1,(IF(I132=1,31,IF(I132=2,(IF(D132&gt;=5,VLOOKUP(EMP!AL130,EMP!$H$1:$K$5,4,0),IF(D132&gt;=1,31,0))),0))),0),0)</f>
        <v>0</v>
      </c>
      <c r="K132" s="1">
        <f>EMP!AB130</f>
        <v>0</v>
      </c>
      <c r="L132" s="1">
        <f>EMP!AD130</f>
        <v>0</v>
      </c>
      <c r="M132" s="1">
        <f>EMP!AE130</f>
        <v>0</v>
      </c>
      <c r="N132" s="1">
        <f t="shared" si="244"/>
        <v>0</v>
      </c>
      <c r="O132" s="1">
        <f t="shared" si="245"/>
        <v>0</v>
      </c>
      <c r="P132" s="1">
        <f t="shared" si="246"/>
        <v>0</v>
      </c>
      <c r="Q132" s="1">
        <f t="shared" si="247"/>
        <v>0</v>
      </c>
      <c r="R132" s="1">
        <f t="shared" si="248"/>
        <v>0</v>
      </c>
      <c r="S132" s="1">
        <f t="shared" si="249"/>
        <v>0</v>
      </c>
      <c r="T132" s="1">
        <f t="shared" si="250"/>
        <v>0</v>
      </c>
      <c r="U132" s="1">
        <f t="shared" si="251"/>
        <v>0</v>
      </c>
      <c r="V132" s="1">
        <f t="shared" si="252"/>
        <v>0</v>
      </c>
      <c r="W132" s="1">
        <f t="shared" si="253"/>
        <v>0</v>
      </c>
      <c r="X132" s="1">
        <f t="shared" si="254"/>
        <v>0</v>
      </c>
      <c r="Y132" s="1">
        <f t="shared" si="255"/>
        <v>0</v>
      </c>
      <c r="Z132" s="1">
        <f t="shared" si="256"/>
        <v>0</v>
      </c>
      <c r="AA132" s="1">
        <f t="shared" si="257"/>
        <v>0</v>
      </c>
      <c r="AB132" s="1">
        <f t="shared" si="258"/>
        <v>0</v>
      </c>
      <c r="AC132" s="1">
        <f t="shared" si="259"/>
        <v>0</v>
      </c>
      <c r="AD132" s="1">
        <f t="shared" si="260"/>
        <v>0</v>
      </c>
      <c r="AE132" s="1">
        <f t="shared" si="261"/>
        <v>0</v>
      </c>
      <c r="AF132" s="1">
        <f t="shared" si="262"/>
        <v>0</v>
      </c>
      <c r="AG132" s="1">
        <f t="shared" si="263"/>
        <v>0</v>
      </c>
      <c r="AH132" s="1">
        <f t="shared" si="264"/>
        <v>0</v>
      </c>
      <c r="AI132" s="1">
        <f t="shared" si="265"/>
        <v>0</v>
      </c>
      <c r="AJ132" s="1">
        <f t="shared" si="266"/>
        <v>0</v>
      </c>
      <c r="AK132" s="1">
        <f t="shared" si="267"/>
        <v>0</v>
      </c>
      <c r="AL132" s="1">
        <f t="shared" si="268"/>
        <v>0</v>
      </c>
      <c r="AM132" s="1">
        <f t="shared" si="269"/>
        <v>0</v>
      </c>
      <c r="AN132" s="1">
        <f t="shared" si="270"/>
        <v>0</v>
      </c>
      <c r="AO132" s="1">
        <f t="shared" si="271"/>
        <v>0</v>
      </c>
      <c r="AP132" s="1">
        <f t="shared" si="272"/>
        <v>0</v>
      </c>
      <c r="AQ132" s="1">
        <f t="shared" si="273"/>
        <v>0</v>
      </c>
      <c r="AR132" s="1">
        <f t="shared" si="274"/>
        <v>0</v>
      </c>
      <c r="AS132" s="1">
        <f t="shared" si="275"/>
        <v>0</v>
      </c>
      <c r="AT132" s="1">
        <f t="shared" si="276"/>
        <v>0</v>
      </c>
      <c r="AU132" s="1">
        <f t="shared" si="277"/>
        <v>0</v>
      </c>
      <c r="AV132" s="1">
        <f t="shared" si="278"/>
        <v>0</v>
      </c>
      <c r="AW132" s="1">
        <f t="shared" si="279"/>
        <v>0</v>
      </c>
      <c r="AX132" s="1">
        <f>LARGE($O$8:P132,1)</f>
        <v>0</v>
      </c>
      <c r="AY132" s="1">
        <f>LARGE($O$8:Q132,1)</f>
        <v>0</v>
      </c>
      <c r="AZ132" s="1">
        <f>LARGE($O$8:R132,1)</f>
        <v>0</v>
      </c>
      <c r="BA132" s="1">
        <f>LARGE($O$8:S132,1)</f>
        <v>0</v>
      </c>
      <c r="BB132" s="1">
        <f>LARGE($O$8:T132,1)</f>
        <v>0</v>
      </c>
      <c r="BC132" s="1">
        <f>LARGE($O$8:U132,1)</f>
        <v>0</v>
      </c>
      <c r="BD132" s="1">
        <f>LARGE($O$8:V132,1)</f>
        <v>0</v>
      </c>
      <c r="BE132" s="1">
        <f>LARGE($O$8:W132,1)</f>
        <v>0</v>
      </c>
      <c r="BF132" s="1">
        <f>LARGE($O$8:X132,1)</f>
        <v>0</v>
      </c>
      <c r="BG132" s="1">
        <f>LARGE($O$8:Y132,1)</f>
        <v>0</v>
      </c>
      <c r="BH132" s="1">
        <f>IFERROR(IF(BX132&gt;=1,(IF(EMP!AM130="YES",1,2)),0),0)</f>
        <v>0</v>
      </c>
      <c r="BI132" s="1">
        <f>IFERROR(IF(BX132&gt;=1,(IF(BH132=1,1,IF(BH132=2,VLOOKUP(EMP!AL130,EMP!$H$2:$K$4,4,0),0))),0),0)</f>
        <v>0</v>
      </c>
      <c r="BJ132" s="1">
        <f>IFERROR(IF(BX132&gt;=1,VLOOKUP(EMP!AL130,EMP!$H$1:$K$5,2,0),0),0)</f>
        <v>0</v>
      </c>
      <c r="BK132" s="1">
        <f>IFERROR(IF(BX132&gt;=1,VLOOKUP(EMP!AL130,EMP!$H$1:$K$5,3,0),0),0)</f>
        <v>0</v>
      </c>
      <c r="BX132" s="165">
        <f>EMP!O130</f>
        <v>0</v>
      </c>
      <c r="BY132" s="166">
        <f>EMP!P130</f>
        <v>0</v>
      </c>
      <c r="BZ132" s="165">
        <f>EMP!Q130</f>
        <v>0</v>
      </c>
      <c r="CA132" s="185">
        <f t="shared" si="280"/>
        <v>0</v>
      </c>
      <c r="CB132" s="185">
        <f t="shared" si="281"/>
        <v>0</v>
      </c>
      <c r="CC132" s="185">
        <f t="shared" si="282"/>
        <v>0</v>
      </c>
      <c r="CD132" s="185">
        <f t="shared" si="283"/>
        <v>0</v>
      </c>
      <c r="CE132" s="185">
        <f t="shared" si="284"/>
        <v>0</v>
      </c>
      <c r="CF132" s="185">
        <f t="shared" si="285"/>
        <v>0</v>
      </c>
      <c r="CG132" s="185">
        <f t="shared" si="286"/>
        <v>0</v>
      </c>
      <c r="CH132" s="185">
        <f t="shared" si="287"/>
        <v>0</v>
      </c>
      <c r="CI132" s="185">
        <f t="shared" si="288"/>
        <v>0</v>
      </c>
      <c r="CJ132" s="185">
        <f t="shared" si="289"/>
        <v>0</v>
      </c>
      <c r="CK132" s="185">
        <f t="shared" si="290"/>
        <v>0</v>
      </c>
      <c r="CL132" s="185">
        <f t="shared" si="291"/>
        <v>0</v>
      </c>
      <c r="CM132" s="193"/>
      <c r="CN132" s="193"/>
      <c r="CO132" s="193"/>
      <c r="CP132" s="193"/>
      <c r="CQ132" s="193"/>
      <c r="CR132" s="193"/>
      <c r="CS132" s="193"/>
      <c r="CT132" s="193"/>
      <c r="CU132" s="193"/>
      <c r="CV132" s="193"/>
      <c r="CW132" s="193"/>
      <c r="CX132" s="193"/>
      <c r="CY132" s="112">
        <f t="shared" si="292"/>
        <v>0</v>
      </c>
      <c r="CZ132" s="112">
        <f t="shared" si="293"/>
        <v>0</v>
      </c>
      <c r="DA132" s="112">
        <f t="shared" si="294"/>
        <v>0</v>
      </c>
      <c r="DB132" s="112">
        <f t="shared" si="295"/>
        <v>0</v>
      </c>
      <c r="DC132" s="112">
        <f t="shared" si="296"/>
        <v>0</v>
      </c>
      <c r="DD132" s="112">
        <f t="shared" si="297"/>
        <v>0</v>
      </c>
      <c r="DE132" s="112">
        <f t="shared" si="298"/>
        <v>0</v>
      </c>
      <c r="DF132" s="112">
        <f t="shared" si="299"/>
        <v>0</v>
      </c>
      <c r="DG132" s="112">
        <f t="shared" si="300"/>
        <v>0</v>
      </c>
      <c r="DH132" s="112">
        <f t="shared" si="301"/>
        <v>0</v>
      </c>
      <c r="DI132" s="112">
        <f t="shared" si="302"/>
        <v>0</v>
      </c>
      <c r="DJ132" s="112">
        <f t="shared" si="303"/>
        <v>0</v>
      </c>
      <c r="DK132" s="194"/>
      <c r="DL132" s="194"/>
      <c r="DM132" s="194"/>
      <c r="DN132" s="194"/>
      <c r="DO132" s="194"/>
      <c r="DP132" s="194"/>
      <c r="DQ132" s="194"/>
      <c r="DR132" s="194"/>
      <c r="DS132" s="194"/>
      <c r="DT132" s="194"/>
      <c r="DU132" s="194"/>
      <c r="DV132" s="194"/>
      <c r="DW132" s="112">
        <f t="shared" si="304"/>
        <v>0</v>
      </c>
      <c r="DX132" s="112">
        <f t="shared" si="305"/>
        <v>0</v>
      </c>
      <c r="DY132" s="112">
        <f t="shared" si="306"/>
        <v>0</v>
      </c>
      <c r="DZ132" s="112">
        <f t="shared" si="307"/>
        <v>0</v>
      </c>
      <c r="EA132" s="112">
        <f t="shared" si="308"/>
        <v>0</v>
      </c>
      <c r="EB132" s="112">
        <f t="shared" si="309"/>
        <v>0</v>
      </c>
      <c r="EC132" s="112">
        <f t="shared" si="310"/>
        <v>0</v>
      </c>
      <c r="ED132" s="112">
        <f t="shared" si="311"/>
        <v>0</v>
      </c>
      <c r="EE132" s="112">
        <f t="shared" si="312"/>
        <v>0</v>
      </c>
      <c r="EF132" s="112">
        <f t="shared" si="313"/>
        <v>0</v>
      </c>
      <c r="EG132" s="112">
        <f t="shared" si="314"/>
        <v>0</v>
      </c>
      <c r="EH132" s="112">
        <f t="shared" si="315"/>
        <v>0</v>
      </c>
      <c r="EI132" s="195"/>
      <c r="EJ132" s="195"/>
      <c r="EK132" s="195"/>
      <c r="EL132" s="195"/>
      <c r="EM132" s="195"/>
      <c r="EN132" s="195"/>
      <c r="EO132" s="195"/>
      <c r="EP132" s="195"/>
      <c r="EQ132" s="195"/>
      <c r="ER132" s="195"/>
      <c r="ES132" s="195"/>
      <c r="ET132" s="195"/>
      <c r="EU132" s="196"/>
      <c r="EV132" s="196">
        <f t="shared" si="316"/>
        <v>0</v>
      </c>
      <c r="EW132" s="196">
        <f t="shared" si="317"/>
        <v>0</v>
      </c>
      <c r="EX132" s="196">
        <f t="shared" si="318"/>
        <v>0</v>
      </c>
      <c r="EY132" s="196">
        <f t="shared" si="319"/>
        <v>0</v>
      </c>
      <c r="EZ132" s="196">
        <f t="shared" si="320"/>
        <v>0</v>
      </c>
      <c r="FA132" s="196">
        <f t="shared" si="321"/>
        <v>0</v>
      </c>
      <c r="FB132" s="196">
        <f t="shared" si="322"/>
        <v>0</v>
      </c>
      <c r="FC132" s="196">
        <f t="shared" si="323"/>
        <v>0</v>
      </c>
      <c r="FD132" s="196">
        <f t="shared" si="324"/>
        <v>0</v>
      </c>
      <c r="FE132" s="196">
        <f t="shared" si="325"/>
        <v>0</v>
      </c>
      <c r="FF132" s="196">
        <f t="shared" si="326"/>
        <v>0</v>
      </c>
      <c r="FG132" s="197"/>
      <c r="FH132" s="197">
        <f t="shared" si="327"/>
        <v>0</v>
      </c>
      <c r="FI132" s="197">
        <f t="shared" si="328"/>
        <v>0</v>
      </c>
      <c r="FJ132" s="197">
        <f t="shared" si="329"/>
        <v>0</v>
      </c>
      <c r="FK132" s="197">
        <f t="shared" si="330"/>
        <v>0</v>
      </c>
      <c r="FL132" s="197">
        <f t="shared" si="331"/>
        <v>0</v>
      </c>
      <c r="FM132" s="197">
        <f t="shared" si="332"/>
        <v>0</v>
      </c>
      <c r="FN132" s="197">
        <f t="shared" si="333"/>
        <v>0</v>
      </c>
      <c r="FO132" s="197">
        <f t="shared" si="334"/>
        <v>0</v>
      </c>
      <c r="FP132" s="197">
        <f t="shared" si="335"/>
        <v>0</v>
      </c>
      <c r="FQ132" s="197">
        <f t="shared" si="336"/>
        <v>0</v>
      </c>
      <c r="FR132" s="197">
        <f t="shared" si="337"/>
        <v>0</v>
      </c>
      <c r="FS132" s="195"/>
      <c r="FT132" s="195"/>
      <c r="FU132" s="198"/>
      <c r="FV132" s="198"/>
      <c r="FW132" s="199"/>
      <c r="FX132" s="199"/>
      <c r="FY132" s="196"/>
      <c r="FZ132" s="196"/>
      <c r="GA132" s="127">
        <f t="shared" si="338"/>
        <v>0</v>
      </c>
      <c r="GB132" s="127">
        <f t="shared" si="339"/>
        <v>0</v>
      </c>
      <c r="GC132" s="127">
        <f t="shared" si="340"/>
        <v>0</v>
      </c>
      <c r="GD132" s="127">
        <f t="shared" si="341"/>
        <v>0</v>
      </c>
      <c r="GE132" s="127">
        <f t="shared" si="342"/>
        <v>0</v>
      </c>
      <c r="GF132" s="127">
        <f t="shared" si="343"/>
        <v>0</v>
      </c>
      <c r="GG132" s="127">
        <f t="shared" si="344"/>
        <v>0</v>
      </c>
      <c r="GH132" s="127">
        <f t="shared" si="345"/>
        <v>0</v>
      </c>
      <c r="GI132" s="127">
        <f t="shared" si="346"/>
        <v>0</v>
      </c>
      <c r="GJ132" s="127">
        <f t="shared" si="347"/>
        <v>0</v>
      </c>
      <c r="GK132" s="127">
        <f t="shared" si="348"/>
        <v>0</v>
      </c>
      <c r="GL132" s="127">
        <f t="shared" si="349"/>
        <v>0</v>
      </c>
      <c r="GM132" s="127">
        <f t="shared" si="350"/>
        <v>0</v>
      </c>
      <c r="GN132" s="127">
        <f t="shared" si="351"/>
        <v>0</v>
      </c>
      <c r="GO132" s="127">
        <f t="shared" si="352"/>
        <v>0</v>
      </c>
      <c r="GP132" s="127">
        <f t="shared" si="353"/>
        <v>0</v>
      </c>
      <c r="GQ132" s="127">
        <f t="shared" si="354"/>
        <v>0</v>
      </c>
      <c r="GR132" s="127">
        <f t="shared" si="355"/>
        <v>0</v>
      </c>
      <c r="GS132" s="127">
        <f t="shared" si="356"/>
        <v>0</v>
      </c>
      <c r="GT132" s="127">
        <f t="shared" si="357"/>
        <v>0</v>
      </c>
      <c r="GU132" s="127">
        <f t="shared" si="358"/>
        <v>0</v>
      </c>
      <c r="GV132" s="127">
        <f t="shared" si="359"/>
        <v>0</v>
      </c>
      <c r="GW132" s="127">
        <f t="shared" si="360"/>
        <v>0</v>
      </c>
      <c r="GX132" s="127">
        <f t="shared" si="361"/>
        <v>0</v>
      </c>
      <c r="GY132" s="127">
        <f t="shared" si="362"/>
        <v>0</v>
      </c>
      <c r="GZ132" s="127">
        <f t="shared" si="363"/>
        <v>0</v>
      </c>
      <c r="HA132" s="127">
        <f t="shared" si="364"/>
        <v>0</v>
      </c>
      <c r="HB132" s="127">
        <f t="shared" si="365"/>
        <v>0</v>
      </c>
      <c r="HC132" s="127">
        <f t="shared" si="366"/>
        <v>0</v>
      </c>
      <c r="HD132" s="127">
        <f t="shared" si="367"/>
        <v>0</v>
      </c>
      <c r="HE132" s="127">
        <f t="shared" si="368"/>
        <v>0</v>
      </c>
      <c r="HF132" s="127">
        <f t="shared" si="369"/>
        <v>0</v>
      </c>
      <c r="HG132" s="127">
        <f t="shared" si="370"/>
        <v>0</v>
      </c>
      <c r="HH132" s="127">
        <f t="shared" si="371"/>
        <v>0</v>
      </c>
      <c r="HI132" s="127">
        <f t="shared" si="372"/>
        <v>0</v>
      </c>
      <c r="HJ132" s="127">
        <f t="shared" si="373"/>
        <v>0</v>
      </c>
      <c r="HK132" s="127">
        <f t="shared" si="374"/>
        <v>0</v>
      </c>
      <c r="HL132" s="127">
        <f t="shared" si="375"/>
        <v>0</v>
      </c>
      <c r="HM132" s="127">
        <f t="shared" si="376"/>
        <v>0</v>
      </c>
      <c r="HN132" s="127">
        <f t="shared" si="377"/>
        <v>0</v>
      </c>
      <c r="HO132" s="127">
        <f t="shared" si="378"/>
        <v>0</v>
      </c>
      <c r="HP132" s="127">
        <f t="shared" si="379"/>
        <v>0</v>
      </c>
      <c r="HQ132" s="127">
        <f t="shared" si="380"/>
        <v>0</v>
      </c>
      <c r="HR132" s="127">
        <f t="shared" si="381"/>
        <v>0</v>
      </c>
      <c r="HS132" s="127">
        <f t="shared" si="382"/>
        <v>0</v>
      </c>
      <c r="HT132" s="127">
        <f t="shared" si="383"/>
        <v>0</v>
      </c>
      <c r="HU132" s="127">
        <f t="shared" si="384"/>
        <v>0</v>
      </c>
      <c r="HV132" s="127">
        <f t="shared" si="385"/>
        <v>0</v>
      </c>
      <c r="HW132" s="127">
        <f t="shared" si="386"/>
        <v>0</v>
      </c>
      <c r="HX132" s="127">
        <f t="shared" si="387"/>
        <v>0</v>
      </c>
      <c r="HY132" s="127">
        <f t="shared" si="388"/>
        <v>0</v>
      </c>
      <c r="HZ132" s="127">
        <f t="shared" si="389"/>
        <v>0</v>
      </c>
      <c r="IA132" s="127">
        <f t="shared" si="390"/>
        <v>0</v>
      </c>
      <c r="IB132" s="127">
        <f t="shared" si="391"/>
        <v>0</v>
      </c>
      <c r="IC132" s="127">
        <f t="shared" si="392"/>
        <v>0</v>
      </c>
      <c r="ID132" s="127">
        <f t="shared" si="393"/>
        <v>0</v>
      </c>
      <c r="IE132" s="127">
        <f t="shared" si="394"/>
        <v>0</v>
      </c>
      <c r="IF132" s="127">
        <f t="shared" si="395"/>
        <v>0</v>
      </c>
      <c r="IG132" s="127">
        <f t="shared" si="396"/>
        <v>0</v>
      </c>
      <c r="IH132" s="127">
        <f t="shared" si="397"/>
        <v>0</v>
      </c>
      <c r="II132" s="127">
        <f t="shared" si="398"/>
        <v>0</v>
      </c>
      <c r="IJ132" s="127">
        <f t="shared" si="399"/>
        <v>0</v>
      </c>
      <c r="IK132" s="127">
        <f t="shared" si="400"/>
        <v>0</v>
      </c>
      <c r="IL132" s="127">
        <f t="shared" si="401"/>
        <v>0</v>
      </c>
      <c r="IM132" s="127">
        <f t="shared" si="402"/>
        <v>0</v>
      </c>
      <c r="IN132" s="127">
        <f t="shared" si="403"/>
        <v>0</v>
      </c>
      <c r="IO132" s="127">
        <f t="shared" si="404"/>
        <v>0</v>
      </c>
      <c r="IP132" s="127">
        <f t="shared" si="405"/>
        <v>0</v>
      </c>
      <c r="IQ132" s="127">
        <f t="shared" si="406"/>
        <v>0</v>
      </c>
      <c r="IR132" s="127">
        <f t="shared" si="407"/>
        <v>0</v>
      </c>
      <c r="IS132" s="127">
        <f t="shared" si="408"/>
        <v>0</v>
      </c>
      <c r="IT132" s="127">
        <f t="shared" si="409"/>
        <v>0</v>
      </c>
      <c r="IU132" s="127">
        <f t="shared" si="410"/>
        <v>0</v>
      </c>
      <c r="IV132" s="1">
        <f>IFERROR(IF($BX132&gt;=1,SUMIFS(ARR!K$8:K$607,ARR!$I$8:$I$607,$BZ132),0),0)</f>
        <v>0</v>
      </c>
      <c r="IW132" s="1">
        <f>IFERROR(IF($BX132&gt;=1,SUMIFS(ARR!L$8:L$607,ARR!$I$8:$I$607,$BZ132),0),0)</f>
        <v>0</v>
      </c>
      <c r="IX132" s="1">
        <f>IFERROR(IF($BX132&gt;=1,SUMIFS(ARR!M$8:M$607,ARR!$I$8:$I$607,$BZ132),0),0)</f>
        <v>0</v>
      </c>
      <c r="IY132" s="1">
        <f>IFERROR(IF($BX132&gt;=1,SUMIFS(ARR!N$8:N$607,ARR!$I$8:$I$607,$BZ132),0),0)</f>
        <v>0</v>
      </c>
      <c r="IZ132" s="1">
        <f t="shared" si="411"/>
        <v>0</v>
      </c>
    </row>
    <row r="133" spans="1:260" ht="18" customHeight="1" x14ac:dyDescent="0.25">
      <c r="A133" s="1">
        <f>IFERROR(IF(BX133&gt;=1,VLOOKUP(EMP!Y131,EMP!$B$2:$E$3,4,0),0),0)</f>
        <v>0</v>
      </c>
      <c r="B133" s="1">
        <f>IFERROR(IF(BX133&gt;=1,VLOOKUP(EMP!Z131,EMP!$D$2:$E$3,2,0),0),0)</f>
        <v>0</v>
      </c>
      <c r="C133" s="1">
        <f>IFERROR(IF(BX133&gt;=1,VLOOKUP(EMP!AC131,EMP!$B$6:$C$17,2,0),0),0)</f>
        <v>0</v>
      </c>
      <c r="D133" s="1">
        <f>IFERROR(IF(BX133&gt;=1,VLOOKUP(EMP!AA131,EMP!$E$6:$M$29,9,0),0),0)</f>
        <v>0</v>
      </c>
      <c r="E133" s="1">
        <f>IFERROR(IF(BX133&gt;=1,(IF(EMP!AE131&gt;=1,VLOOKUP(EMP!AF131,EMP!$B$6:$C$17,2,0),0)),0),0)</f>
        <v>0</v>
      </c>
      <c r="F133" s="1">
        <f>IFERROR(IF(BX133&gt;=1,(IF(EMP!AG131=EMP!$F$3,(IF(EMP!AH131&gt;=1,EMP!AH131,0)),0)),0),0)</f>
        <v>0</v>
      </c>
      <c r="G133" s="1">
        <f>IFERROR(IF(BX133&gt;=1,(IF(EMP!AI131=EMP!$F$3,VLOOKUP(EMP!AJ131,EMP!$B$6:$C$17,2,0),0)),0),0)</f>
        <v>0</v>
      </c>
      <c r="H133" s="1">
        <f>IFERROR(IF(BX133&gt;=1,(IF(EMP!AK131=EMP!$F$3,EMP!#REF!,0)),0),0)</f>
        <v>0</v>
      </c>
      <c r="I133" s="1">
        <f>IFERROR(IF(BX133&gt;=1,(IF(EMP!AM131="YES",1,2)),0),0)</f>
        <v>0</v>
      </c>
      <c r="J133" s="1">
        <f>IFERROR(IF(BX133&gt;=1,(IF(I133=1,31,IF(I133=2,(IF(D133&gt;=5,VLOOKUP(EMP!AL131,EMP!$H$1:$K$5,4,0),IF(D133&gt;=1,31,0))),0))),0),0)</f>
        <v>0</v>
      </c>
      <c r="K133" s="1">
        <f>EMP!AB131</f>
        <v>0</v>
      </c>
      <c r="L133" s="1">
        <f>EMP!AD131</f>
        <v>0</v>
      </c>
      <c r="M133" s="1">
        <f>EMP!AE131</f>
        <v>0</v>
      </c>
      <c r="N133" s="1">
        <f t="shared" si="244"/>
        <v>0</v>
      </c>
      <c r="O133" s="1">
        <f t="shared" si="245"/>
        <v>0</v>
      </c>
      <c r="P133" s="1">
        <f t="shared" si="246"/>
        <v>0</v>
      </c>
      <c r="Q133" s="1">
        <f t="shared" si="247"/>
        <v>0</v>
      </c>
      <c r="R133" s="1">
        <f t="shared" si="248"/>
        <v>0</v>
      </c>
      <c r="S133" s="1">
        <f t="shared" si="249"/>
        <v>0</v>
      </c>
      <c r="T133" s="1">
        <f t="shared" si="250"/>
        <v>0</v>
      </c>
      <c r="U133" s="1">
        <f t="shared" si="251"/>
        <v>0</v>
      </c>
      <c r="V133" s="1">
        <f t="shared" si="252"/>
        <v>0</v>
      </c>
      <c r="W133" s="1">
        <f t="shared" si="253"/>
        <v>0</v>
      </c>
      <c r="X133" s="1">
        <f t="shared" si="254"/>
        <v>0</v>
      </c>
      <c r="Y133" s="1">
        <f t="shared" si="255"/>
        <v>0</v>
      </c>
      <c r="Z133" s="1">
        <f t="shared" si="256"/>
        <v>0</v>
      </c>
      <c r="AA133" s="1">
        <f t="shared" si="257"/>
        <v>0</v>
      </c>
      <c r="AB133" s="1">
        <f t="shared" si="258"/>
        <v>0</v>
      </c>
      <c r="AC133" s="1">
        <f t="shared" si="259"/>
        <v>0</v>
      </c>
      <c r="AD133" s="1">
        <f t="shared" si="260"/>
        <v>0</v>
      </c>
      <c r="AE133" s="1">
        <f t="shared" si="261"/>
        <v>0</v>
      </c>
      <c r="AF133" s="1">
        <f t="shared" si="262"/>
        <v>0</v>
      </c>
      <c r="AG133" s="1">
        <f t="shared" si="263"/>
        <v>0</v>
      </c>
      <c r="AH133" s="1">
        <f t="shared" si="264"/>
        <v>0</v>
      </c>
      <c r="AI133" s="1">
        <f t="shared" si="265"/>
        <v>0</v>
      </c>
      <c r="AJ133" s="1">
        <f t="shared" si="266"/>
        <v>0</v>
      </c>
      <c r="AK133" s="1">
        <f t="shared" si="267"/>
        <v>0</v>
      </c>
      <c r="AL133" s="1">
        <f t="shared" si="268"/>
        <v>0</v>
      </c>
      <c r="AM133" s="1">
        <f t="shared" si="269"/>
        <v>0</v>
      </c>
      <c r="AN133" s="1">
        <f t="shared" si="270"/>
        <v>0</v>
      </c>
      <c r="AO133" s="1">
        <f t="shared" si="271"/>
        <v>0</v>
      </c>
      <c r="AP133" s="1">
        <f t="shared" si="272"/>
        <v>0</v>
      </c>
      <c r="AQ133" s="1">
        <f t="shared" si="273"/>
        <v>0</v>
      </c>
      <c r="AR133" s="1">
        <f t="shared" si="274"/>
        <v>0</v>
      </c>
      <c r="AS133" s="1">
        <f t="shared" si="275"/>
        <v>0</v>
      </c>
      <c r="AT133" s="1">
        <f t="shared" si="276"/>
        <v>0</v>
      </c>
      <c r="AU133" s="1">
        <f t="shared" si="277"/>
        <v>0</v>
      </c>
      <c r="AV133" s="1">
        <f t="shared" si="278"/>
        <v>0</v>
      </c>
      <c r="AW133" s="1">
        <f t="shared" si="279"/>
        <v>0</v>
      </c>
      <c r="AX133" s="1">
        <f>LARGE($O$8:P133,1)</f>
        <v>0</v>
      </c>
      <c r="AY133" s="1">
        <f>LARGE($O$8:Q133,1)</f>
        <v>0</v>
      </c>
      <c r="AZ133" s="1">
        <f>LARGE($O$8:R133,1)</f>
        <v>0</v>
      </c>
      <c r="BA133" s="1">
        <f>LARGE($O$8:S133,1)</f>
        <v>0</v>
      </c>
      <c r="BB133" s="1">
        <f>LARGE($O$8:T133,1)</f>
        <v>0</v>
      </c>
      <c r="BC133" s="1">
        <f>LARGE($O$8:U133,1)</f>
        <v>0</v>
      </c>
      <c r="BD133" s="1">
        <f>LARGE($O$8:V133,1)</f>
        <v>0</v>
      </c>
      <c r="BE133" s="1">
        <f>LARGE($O$8:W133,1)</f>
        <v>0</v>
      </c>
      <c r="BF133" s="1">
        <f>LARGE($O$8:X133,1)</f>
        <v>0</v>
      </c>
      <c r="BG133" s="1">
        <f>LARGE($O$8:Y133,1)</f>
        <v>0</v>
      </c>
      <c r="BH133" s="1">
        <f>IFERROR(IF(BX133&gt;=1,(IF(EMP!AM131="YES",1,2)),0),0)</f>
        <v>0</v>
      </c>
      <c r="BI133" s="1">
        <f>IFERROR(IF(BX133&gt;=1,(IF(BH133=1,1,IF(BH133=2,VLOOKUP(EMP!AL131,EMP!$H$2:$K$4,4,0),0))),0),0)</f>
        <v>0</v>
      </c>
      <c r="BJ133" s="1">
        <f>IFERROR(IF(BX133&gt;=1,VLOOKUP(EMP!AL131,EMP!$H$1:$K$5,2,0),0),0)</f>
        <v>0</v>
      </c>
      <c r="BK133" s="1">
        <f>IFERROR(IF(BX133&gt;=1,VLOOKUP(EMP!AL131,EMP!$H$1:$K$5,3,0),0),0)</f>
        <v>0</v>
      </c>
      <c r="BX133" s="165">
        <f>EMP!O131</f>
        <v>0</v>
      </c>
      <c r="BY133" s="166">
        <f>EMP!P131</f>
        <v>0</v>
      </c>
      <c r="BZ133" s="165">
        <f>EMP!Q131</f>
        <v>0</v>
      </c>
      <c r="CA133" s="185">
        <f t="shared" si="280"/>
        <v>0</v>
      </c>
      <c r="CB133" s="185">
        <f t="shared" si="281"/>
        <v>0</v>
      </c>
      <c r="CC133" s="185">
        <f t="shared" si="282"/>
        <v>0</v>
      </c>
      <c r="CD133" s="185">
        <f t="shared" si="283"/>
        <v>0</v>
      </c>
      <c r="CE133" s="185">
        <f t="shared" si="284"/>
        <v>0</v>
      </c>
      <c r="CF133" s="185">
        <f t="shared" si="285"/>
        <v>0</v>
      </c>
      <c r="CG133" s="185">
        <f t="shared" si="286"/>
        <v>0</v>
      </c>
      <c r="CH133" s="185">
        <f t="shared" si="287"/>
        <v>0</v>
      </c>
      <c r="CI133" s="185">
        <f t="shared" si="288"/>
        <v>0</v>
      </c>
      <c r="CJ133" s="185">
        <f t="shared" si="289"/>
        <v>0</v>
      </c>
      <c r="CK133" s="185">
        <f t="shared" si="290"/>
        <v>0</v>
      </c>
      <c r="CL133" s="185">
        <f t="shared" si="291"/>
        <v>0</v>
      </c>
      <c r="CM133" s="193"/>
      <c r="CN133" s="193"/>
      <c r="CO133" s="193"/>
      <c r="CP133" s="193"/>
      <c r="CQ133" s="193"/>
      <c r="CR133" s="193"/>
      <c r="CS133" s="193"/>
      <c r="CT133" s="193"/>
      <c r="CU133" s="193"/>
      <c r="CV133" s="193"/>
      <c r="CW133" s="193"/>
      <c r="CX133" s="193"/>
      <c r="CY133" s="112">
        <f t="shared" si="292"/>
        <v>0</v>
      </c>
      <c r="CZ133" s="112">
        <f t="shared" si="293"/>
        <v>0</v>
      </c>
      <c r="DA133" s="112">
        <f t="shared" si="294"/>
        <v>0</v>
      </c>
      <c r="DB133" s="112">
        <f t="shared" si="295"/>
        <v>0</v>
      </c>
      <c r="DC133" s="112">
        <f t="shared" si="296"/>
        <v>0</v>
      </c>
      <c r="DD133" s="112">
        <f t="shared" si="297"/>
        <v>0</v>
      </c>
      <c r="DE133" s="112">
        <f t="shared" si="298"/>
        <v>0</v>
      </c>
      <c r="DF133" s="112">
        <f t="shared" si="299"/>
        <v>0</v>
      </c>
      <c r="DG133" s="112">
        <f t="shared" si="300"/>
        <v>0</v>
      </c>
      <c r="DH133" s="112">
        <f t="shared" si="301"/>
        <v>0</v>
      </c>
      <c r="DI133" s="112">
        <f t="shared" si="302"/>
        <v>0</v>
      </c>
      <c r="DJ133" s="112">
        <f t="shared" si="303"/>
        <v>0</v>
      </c>
      <c r="DK133" s="194"/>
      <c r="DL133" s="194"/>
      <c r="DM133" s="194"/>
      <c r="DN133" s="194"/>
      <c r="DO133" s="194"/>
      <c r="DP133" s="194"/>
      <c r="DQ133" s="194"/>
      <c r="DR133" s="194"/>
      <c r="DS133" s="194"/>
      <c r="DT133" s="194"/>
      <c r="DU133" s="194"/>
      <c r="DV133" s="194"/>
      <c r="DW133" s="112">
        <f t="shared" si="304"/>
        <v>0</v>
      </c>
      <c r="DX133" s="112">
        <f t="shared" si="305"/>
        <v>0</v>
      </c>
      <c r="DY133" s="112">
        <f t="shared" si="306"/>
        <v>0</v>
      </c>
      <c r="DZ133" s="112">
        <f t="shared" si="307"/>
        <v>0</v>
      </c>
      <c r="EA133" s="112">
        <f t="shared" si="308"/>
        <v>0</v>
      </c>
      <c r="EB133" s="112">
        <f t="shared" si="309"/>
        <v>0</v>
      </c>
      <c r="EC133" s="112">
        <f t="shared" si="310"/>
        <v>0</v>
      </c>
      <c r="ED133" s="112">
        <f t="shared" si="311"/>
        <v>0</v>
      </c>
      <c r="EE133" s="112">
        <f t="shared" si="312"/>
        <v>0</v>
      </c>
      <c r="EF133" s="112">
        <f t="shared" si="313"/>
        <v>0</v>
      </c>
      <c r="EG133" s="112">
        <f t="shared" si="314"/>
        <v>0</v>
      </c>
      <c r="EH133" s="112">
        <f t="shared" si="315"/>
        <v>0</v>
      </c>
      <c r="EI133" s="195"/>
      <c r="EJ133" s="195"/>
      <c r="EK133" s="195"/>
      <c r="EL133" s="195"/>
      <c r="EM133" s="195"/>
      <c r="EN133" s="195"/>
      <c r="EO133" s="195"/>
      <c r="EP133" s="195"/>
      <c r="EQ133" s="195"/>
      <c r="ER133" s="195"/>
      <c r="ES133" s="195"/>
      <c r="ET133" s="195"/>
      <c r="EU133" s="196"/>
      <c r="EV133" s="196">
        <f t="shared" si="316"/>
        <v>0</v>
      </c>
      <c r="EW133" s="196">
        <f t="shared" si="317"/>
        <v>0</v>
      </c>
      <c r="EX133" s="196">
        <f t="shared" si="318"/>
        <v>0</v>
      </c>
      <c r="EY133" s="196">
        <f t="shared" si="319"/>
        <v>0</v>
      </c>
      <c r="EZ133" s="196">
        <f t="shared" si="320"/>
        <v>0</v>
      </c>
      <c r="FA133" s="196">
        <f t="shared" si="321"/>
        <v>0</v>
      </c>
      <c r="FB133" s="196">
        <f t="shared" si="322"/>
        <v>0</v>
      </c>
      <c r="FC133" s="196">
        <f t="shared" si="323"/>
        <v>0</v>
      </c>
      <c r="FD133" s="196">
        <f t="shared" si="324"/>
        <v>0</v>
      </c>
      <c r="FE133" s="196">
        <f t="shared" si="325"/>
        <v>0</v>
      </c>
      <c r="FF133" s="196">
        <f t="shared" si="326"/>
        <v>0</v>
      </c>
      <c r="FG133" s="197"/>
      <c r="FH133" s="197">
        <f t="shared" si="327"/>
        <v>0</v>
      </c>
      <c r="FI133" s="197">
        <f t="shared" si="328"/>
        <v>0</v>
      </c>
      <c r="FJ133" s="197">
        <f t="shared" si="329"/>
        <v>0</v>
      </c>
      <c r="FK133" s="197">
        <f t="shared" si="330"/>
        <v>0</v>
      </c>
      <c r="FL133" s="197">
        <f t="shared" si="331"/>
        <v>0</v>
      </c>
      <c r="FM133" s="197">
        <f t="shared" si="332"/>
        <v>0</v>
      </c>
      <c r="FN133" s="197">
        <f t="shared" si="333"/>
        <v>0</v>
      </c>
      <c r="FO133" s="197">
        <f t="shared" si="334"/>
        <v>0</v>
      </c>
      <c r="FP133" s="197">
        <f t="shared" si="335"/>
        <v>0</v>
      </c>
      <c r="FQ133" s="197">
        <f t="shared" si="336"/>
        <v>0</v>
      </c>
      <c r="FR133" s="197">
        <f t="shared" si="337"/>
        <v>0</v>
      </c>
      <c r="FS133" s="195"/>
      <c r="FT133" s="195"/>
      <c r="FU133" s="198"/>
      <c r="FV133" s="198"/>
      <c r="FW133" s="199"/>
      <c r="FX133" s="199"/>
      <c r="FY133" s="196"/>
      <c r="FZ133" s="196"/>
      <c r="GA133" s="127">
        <f t="shared" si="338"/>
        <v>0</v>
      </c>
      <c r="GB133" s="127">
        <f t="shared" si="339"/>
        <v>0</v>
      </c>
      <c r="GC133" s="127">
        <f t="shared" si="340"/>
        <v>0</v>
      </c>
      <c r="GD133" s="127">
        <f t="shared" si="341"/>
        <v>0</v>
      </c>
      <c r="GE133" s="127">
        <f t="shared" si="342"/>
        <v>0</v>
      </c>
      <c r="GF133" s="127">
        <f t="shared" si="343"/>
        <v>0</v>
      </c>
      <c r="GG133" s="127">
        <f t="shared" si="344"/>
        <v>0</v>
      </c>
      <c r="GH133" s="127">
        <f t="shared" si="345"/>
        <v>0</v>
      </c>
      <c r="GI133" s="127">
        <f t="shared" si="346"/>
        <v>0</v>
      </c>
      <c r="GJ133" s="127">
        <f t="shared" si="347"/>
        <v>0</v>
      </c>
      <c r="GK133" s="127">
        <f t="shared" si="348"/>
        <v>0</v>
      </c>
      <c r="GL133" s="127">
        <f t="shared" si="349"/>
        <v>0</v>
      </c>
      <c r="GM133" s="127">
        <f t="shared" si="350"/>
        <v>0</v>
      </c>
      <c r="GN133" s="127">
        <f t="shared" si="351"/>
        <v>0</v>
      </c>
      <c r="GO133" s="127">
        <f t="shared" si="352"/>
        <v>0</v>
      </c>
      <c r="GP133" s="127">
        <f t="shared" si="353"/>
        <v>0</v>
      </c>
      <c r="GQ133" s="127">
        <f t="shared" si="354"/>
        <v>0</v>
      </c>
      <c r="GR133" s="127">
        <f t="shared" si="355"/>
        <v>0</v>
      </c>
      <c r="GS133" s="127">
        <f t="shared" si="356"/>
        <v>0</v>
      </c>
      <c r="GT133" s="127">
        <f t="shared" si="357"/>
        <v>0</v>
      </c>
      <c r="GU133" s="127">
        <f t="shared" si="358"/>
        <v>0</v>
      </c>
      <c r="GV133" s="127">
        <f t="shared" si="359"/>
        <v>0</v>
      </c>
      <c r="GW133" s="127">
        <f t="shared" si="360"/>
        <v>0</v>
      </c>
      <c r="GX133" s="127">
        <f t="shared" si="361"/>
        <v>0</v>
      </c>
      <c r="GY133" s="127">
        <f t="shared" si="362"/>
        <v>0</v>
      </c>
      <c r="GZ133" s="127">
        <f t="shared" si="363"/>
        <v>0</v>
      </c>
      <c r="HA133" s="127">
        <f t="shared" si="364"/>
        <v>0</v>
      </c>
      <c r="HB133" s="127">
        <f t="shared" si="365"/>
        <v>0</v>
      </c>
      <c r="HC133" s="127">
        <f t="shared" si="366"/>
        <v>0</v>
      </c>
      <c r="HD133" s="127">
        <f t="shared" si="367"/>
        <v>0</v>
      </c>
      <c r="HE133" s="127">
        <f t="shared" si="368"/>
        <v>0</v>
      </c>
      <c r="HF133" s="127">
        <f t="shared" si="369"/>
        <v>0</v>
      </c>
      <c r="HG133" s="127">
        <f t="shared" si="370"/>
        <v>0</v>
      </c>
      <c r="HH133" s="127">
        <f t="shared" si="371"/>
        <v>0</v>
      </c>
      <c r="HI133" s="127">
        <f t="shared" si="372"/>
        <v>0</v>
      </c>
      <c r="HJ133" s="127">
        <f t="shared" si="373"/>
        <v>0</v>
      </c>
      <c r="HK133" s="127">
        <f t="shared" si="374"/>
        <v>0</v>
      </c>
      <c r="HL133" s="127">
        <f t="shared" si="375"/>
        <v>0</v>
      </c>
      <c r="HM133" s="127">
        <f t="shared" si="376"/>
        <v>0</v>
      </c>
      <c r="HN133" s="127">
        <f t="shared" si="377"/>
        <v>0</v>
      </c>
      <c r="HO133" s="127">
        <f t="shared" si="378"/>
        <v>0</v>
      </c>
      <c r="HP133" s="127">
        <f t="shared" si="379"/>
        <v>0</v>
      </c>
      <c r="HQ133" s="127">
        <f t="shared" si="380"/>
        <v>0</v>
      </c>
      <c r="HR133" s="127">
        <f t="shared" si="381"/>
        <v>0</v>
      </c>
      <c r="HS133" s="127">
        <f t="shared" si="382"/>
        <v>0</v>
      </c>
      <c r="HT133" s="127">
        <f t="shared" si="383"/>
        <v>0</v>
      </c>
      <c r="HU133" s="127">
        <f t="shared" si="384"/>
        <v>0</v>
      </c>
      <c r="HV133" s="127">
        <f t="shared" si="385"/>
        <v>0</v>
      </c>
      <c r="HW133" s="127">
        <f t="shared" si="386"/>
        <v>0</v>
      </c>
      <c r="HX133" s="127">
        <f t="shared" si="387"/>
        <v>0</v>
      </c>
      <c r="HY133" s="127">
        <f t="shared" si="388"/>
        <v>0</v>
      </c>
      <c r="HZ133" s="127">
        <f t="shared" si="389"/>
        <v>0</v>
      </c>
      <c r="IA133" s="127">
        <f t="shared" si="390"/>
        <v>0</v>
      </c>
      <c r="IB133" s="127">
        <f t="shared" si="391"/>
        <v>0</v>
      </c>
      <c r="IC133" s="127">
        <f t="shared" si="392"/>
        <v>0</v>
      </c>
      <c r="ID133" s="127">
        <f t="shared" si="393"/>
        <v>0</v>
      </c>
      <c r="IE133" s="127">
        <f t="shared" si="394"/>
        <v>0</v>
      </c>
      <c r="IF133" s="127">
        <f t="shared" si="395"/>
        <v>0</v>
      </c>
      <c r="IG133" s="127">
        <f t="shared" si="396"/>
        <v>0</v>
      </c>
      <c r="IH133" s="127">
        <f t="shared" si="397"/>
        <v>0</v>
      </c>
      <c r="II133" s="127">
        <f t="shared" si="398"/>
        <v>0</v>
      </c>
      <c r="IJ133" s="127">
        <f t="shared" si="399"/>
        <v>0</v>
      </c>
      <c r="IK133" s="127">
        <f t="shared" si="400"/>
        <v>0</v>
      </c>
      <c r="IL133" s="127">
        <f t="shared" si="401"/>
        <v>0</v>
      </c>
      <c r="IM133" s="127">
        <f t="shared" si="402"/>
        <v>0</v>
      </c>
      <c r="IN133" s="127">
        <f t="shared" si="403"/>
        <v>0</v>
      </c>
      <c r="IO133" s="127">
        <f t="shared" si="404"/>
        <v>0</v>
      </c>
      <c r="IP133" s="127">
        <f t="shared" si="405"/>
        <v>0</v>
      </c>
      <c r="IQ133" s="127">
        <f t="shared" si="406"/>
        <v>0</v>
      </c>
      <c r="IR133" s="127">
        <f t="shared" si="407"/>
        <v>0</v>
      </c>
      <c r="IS133" s="127">
        <f t="shared" si="408"/>
        <v>0</v>
      </c>
      <c r="IT133" s="127">
        <f t="shared" si="409"/>
        <v>0</v>
      </c>
      <c r="IU133" s="127">
        <f t="shared" si="410"/>
        <v>0</v>
      </c>
      <c r="IV133" s="1">
        <f>IFERROR(IF($BX133&gt;=1,SUMIFS(ARR!K$8:K$607,ARR!$I$8:$I$607,$BZ133),0),0)</f>
        <v>0</v>
      </c>
      <c r="IW133" s="1">
        <f>IFERROR(IF($BX133&gt;=1,SUMIFS(ARR!L$8:L$607,ARR!$I$8:$I$607,$BZ133),0),0)</f>
        <v>0</v>
      </c>
      <c r="IX133" s="1">
        <f>IFERROR(IF($BX133&gt;=1,SUMIFS(ARR!M$8:M$607,ARR!$I$8:$I$607,$BZ133),0),0)</f>
        <v>0</v>
      </c>
      <c r="IY133" s="1">
        <f>IFERROR(IF($BX133&gt;=1,SUMIFS(ARR!N$8:N$607,ARR!$I$8:$I$607,$BZ133),0),0)</f>
        <v>0</v>
      </c>
      <c r="IZ133" s="1">
        <f t="shared" si="411"/>
        <v>0</v>
      </c>
    </row>
    <row r="134" spans="1:260" ht="18" customHeight="1" x14ac:dyDescent="0.25">
      <c r="A134" s="1">
        <f>IFERROR(IF(BX134&gt;=1,VLOOKUP(EMP!Y132,EMP!$B$2:$E$3,4,0),0),0)</f>
        <v>0</v>
      </c>
      <c r="B134" s="1">
        <f>IFERROR(IF(BX134&gt;=1,VLOOKUP(EMP!Z132,EMP!$D$2:$E$3,2,0),0),0)</f>
        <v>0</v>
      </c>
      <c r="C134" s="1">
        <f>IFERROR(IF(BX134&gt;=1,VLOOKUP(EMP!AC132,EMP!$B$6:$C$17,2,0),0),0)</f>
        <v>0</v>
      </c>
      <c r="D134" s="1">
        <f>IFERROR(IF(BX134&gt;=1,VLOOKUP(EMP!AA132,EMP!$E$6:$M$29,9,0),0),0)</f>
        <v>0</v>
      </c>
      <c r="E134" s="1">
        <f>IFERROR(IF(BX134&gt;=1,(IF(EMP!AE132&gt;=1,VLOOKUP(EMP!AF132,EMP!$B$6:$C$17,2,0),0)),0),0)</f>
        <v>0</v>
      </c>
      <c r="F134" s="1">
        <f>IFERROR(IF(BX134&gt;=1,(IF(EMP!AG132=EMP!$F$3,(IF(EMP!AH132&gt;=1,EMP!AH132,0)),0)),0),0)</f>
        <v>0</v>
      </c>
      <c r="G134" s="1">
        <f>IFERROR(IF(BX134&gt;=1,(IF(EMP!AI132=EMP!$F$3,VLOOKUP(EMP!AJ132,EMP!$B$6:$C$17,2,0),0)),0),0)</f>
        <v>0</v>
      </c>
      <c r="H134" s="1">
        <f>IFERROR(IF(BX134&gt;=1,(IF(EMP!AK132=EMP!$F$3,EMP!#REF!,0)),0),0)</f>
        <v>0</v>
      </c>
      <c r="I134" s="1">
        <f>IFERROR(IF(BX134&gt;=1,(IF(EMP!AM132="YES",1,2)),0),0)</f>
        <v>0</v>
      </c>
      <c r="J134" s="1">
        <f>IFERROR(IF(BX134&gt;=1,(IF(I134=1,31,IF(I134=2,(IF(D134&gt;=5,VLOOKUP(EMP!AL132,EMP!$H$1:$K$5,4,0),IF(D134&gt;=1,31,0))),0))),0),0)</f>
        <v>0</v>
      </c>
      <c r="K134" s="1">
        <f>EMP!AB132</f>
        <v>0</v>
      </c>
      <c r="L134" s="1">
        <f>EMP!AD132</f>
        <v>0</v>
      </c>
      <c r="M134" s="1">
        <f>EMP!AE132</f>
        <v>0</v>
      </c>
      <c r="N134" s="1">
        <f t="shared" si="244"/>
        <v>0</v>
      </c>
      <c r="O134" s="1">
        <f t="shared" si="245"/>
        <v>0</v>
      </c>
      <c r="P134" s="1">
        <f t="shared" si="246"/>
        <v>0</v>
      </c>
      <c r="Q134" s="1">
        <f t="shared" si="247"/>
        <v>0</v>
      </c>
      <c r="R134" s="1">
        <f t="shared" si="248"/>
        <v>0</v>
      </c>
      <c r="S134" s="1">
        <f t="shared" si="249"/>
        <v>0</v>
      </c>
      <c r="T134" s="1">
        <f t="shared" si="250"/>
        <v>0</v>
      </c>
      <c r="U134" s="1">
        <f t="shared" si="251"/>
        <v>0</v>
      </c>
      <c r="V134" s="1">
        <f t="shared" si="252"/>
        <v>0</v>
      </c>
      <c r="W134" s="1">
        <f t="shared" si="253"/>
        <v>0</v>
      </c>
      <c r="X134" s="1">
        <f t="shared" si="254"/>
        <v>0</v>
      </c>
      <c r="Y134" s="1">
        <f t="shared" si="255"/>
        <v>0</v>
      </c>
      <c r="Z134" s="1">
        <f t="shared" si="256"/>
        <v>0</v>
      </c>
      <c r="AA134" s="1">
        <f t="shared" si="257"/>
        <v>0</v>
      </c>
      <c r="AB134" s="1">
        <f t="shared" si="258"/>
        <v>0</v>
      </c>
      <c r="AC134" s="1">
        <f t="shared" si="259"/>
        <v>0</v>
      </c>
      <c r="AD134" s="1">
        <f t="shared" si="260"/>
        <v>0</v>
      </c>
      <c r="AE134" s="1">
        <f t="shared" si="261"/>
        <v>0</v>
      </c>
      <c r="AF134" s="1">
        <f t="shared" si="262"/>
        <v>0</v>
      </c>
      <c r="AG134" s="1">
        <f t="shared" si="263"/>
        <v>0</v>
      </c>
      <c r="AH134" s="1">
        <f t="shared" si="264"/>
        <v>0</v>
      </c>
      <c r="AI134" s="1">
        <f t="shared" si="265"/>
        <v>0</v>
      </c>
      <c r="AJ134" s="1">
        <f t="shared" si="266"/>
        <v>0</v>
      </c>
      <c r="AK134" s="1">
        <f t="shared" si="267"/>
        <v>0</v>
      </c>
      <c r="AL134" s="1">
        <f t="shared" si="268"/>
        <v>0</v>
      </c>
      <c r="AM134" s="1">
        <f t="shared" si="269"/>
        <v>0</v>
      </c>
      <c r="AN134" s="1">
        <f t="shared" si="270"/>
        <v>0</v>
      </c>
      <c r="AO134" s="1">
        <f t="shared" si="271"/>
        <v>0</v>
      </c>
      <c r="AP134" s="1">
        <f t="shared" si="272"/>
        <v>0</v>
      </c>
      <c r="AQ134" s="1">
        <f t="shared" si="273"/>
        <v>0</v>
      </c>
      <c r="AR134" s="1">
        <f t="shared" si="274"/>
        <v>0</v>
      </c>
      <c r="AS134" s="1">
        <f t="shared" si="275"/>
        <v>0</v>
      </c>
      <c r="AT134" s="1">
        <f t="shared" si="276"/>
        <v>0</v>
      </c>
      <c r="AU134" s="1">
        <f t="shared" si="277"/>
        <v>0</v>
      </c>
      <c r="AV134" s="1">
        <f t="shared" si="278"/>
        <v>0</v>
      </c>
      <c r="AW134" s="1">
        <f t="shared" si="279"/>
        <v>0</v>
      </c>
      <c r="AX134" s="1">
        <f>LARGE($O$8:P134,1)</f>
        <v>0</v>
      </c>
      <c r="AY134" s="1">
        <f>LARGE($O$8:Q134,1)</f>
        <v>0</v>
      </c>
      <c r="AZ134" s="1">
        <f>LARGE($O$8:R134,1)</f>
        <v>0</v>
      </c>
      <c r="BA134" s="1">
        <f>LARGE($O$8:S134,1)</f>
        <v>0</v>
      </c>
      <c r="BB134" s="1">
        <f>LARGE($O$8:T134,1)</f>
        <v>0</v>
      </c>
      <c r="BC134" s="1">
        <f>LARGE($O$8:U134,1)</f>
        <v>0</v>
      </c>
      <c r="BD134" s="1">
        <f>LARGE($O$8:V134,1)</f>
        <v>0</v>
      </c>
      <c r="BE134" s="1">
        <f>LARGE($O$8:W134,1)</f>
        <v>0</v>
      </c>
      <c r="BF134" s="1">
        <f>LARGE($O$8:X134,1)</f>
        <v>0</v>
      </c>
      <c r="BG134" s="1">
        <f>LARGE($O$8:Y134,1)</f>
        <v>0</v>
      </c>
      <c r="BH134" s="1">
        <f>IFERROR(IF(BX134&gt;=1,(IF(EMP!AM132="YES",1,2)),0),0)</f>
        <v>0</v>
      </c>
      <c r="BI134" s="1">
        <f>IFERROR(IF(BX134&gt;=1,(IF(BH134=1,1,IF(BH134=2,VLOOKUP(EMP!AL132,EMP!$H$2:$K$4,4,0),0))),0),0)</f>
        <v>0</v>
      </c>
      <c r="BJ134" s="1">
        <f>IFERROR(IF(BX134&gt;=1,VLOOKUP(EMP!AL132,EMP!$H$1:$K$5,2,0),0),0)</f>
        <v>0</v>
      </c>
      <c r="BK134" s="1">
        <f>IFERROR(IF(BX134&gt;=1,VLOOKUP(EMP!AL132,EMP!$H$1:$K$5,3,0),0),0)</f>
        <v>0</v>
      </c>
      <c r="BX134" s="165">
        <f>EMP!O132</f>
        <v>0</v>
      </c>
      <c r="BY134" s="166">
        <f>EMP!P132</f>
        <v>0</v>
      </c>
      <c r="BZ134" s="165">
        <f>EMP!Q132</f>
        <v>0</v>
      </c>
      <c r="CA134" s="185">
        <f t="shared" si="280"/>
        <v>0</v>
      </c>
      <c r="CB134" s="185">
        <f t="shared" si="281"/>
        <v>0</v>
      </c>
      <c r="CC134" s="185">
        <f t="shared" si="282"/>
        <v>0</v>
      </c>
      <c r="CD134" s="185">
        <f t="shared" si="283"/>
        <v>0</v>
      </c>
      <c r="CE134" s="185">
        <f t="shared" si="284"/>
        <v>0</v>
      </c>
      <c r="CF134" s="185">
        <f t="shared" si="285"/>
        <v>0</v>
      </c>
      <c r="CG134" s="185">
        <f t="shared" si="286"/>
        <v>0</v>
      </c>
      <c r="CH134" s="185">
        <f t="shared" si="287"/>
        <v>0</v>
      </c>
      <c r="CI134" s="185">
        <f t="shared" si="288"/>
        <v>0</v>
      </c>
      <c r="CJ134" s="185">
        <f t="shared" si="289"/>
        <v>0</v>
      </c>
      <c r="CK134" s="185">
        <f t="shared" si="290"/>
        <v>0</v>
      </c>
      <c r="CL134" s="185">
        <f t="shared" si="291"/>
        <v>0</v>
      </c>
      <c r="CM134" s="193"/>
      <c r="CN134" s="193"/>
      <c r="CO134" s="193"/>
      <c r="CP134" s="193"/>
      <c r="CQ134" s="193"/>
      <c r="CR134" s="193"/>
      <c r="CS134" s="193"/>
      <c r="CT134" s="193"/>
      <c r="CU134" s="193"/>
      <c r="CV134" s="193"/>
      <c r="CW134" s="193"/>
      <c r="CX134" s="193"/>
      <c r="CY134" s="112">
        <f t="shared" si="292"/>
        <v>0</v>
      </c>
      <c r="CZ134" s="112">
        <f t="shared" si="293"/>
        <v>0</v>
      </c>
      <c r="DA134" s="112">
        <f t="shared" si="294"/>
        <v>0</v>
      </c>
      <c r="DB134" s="112">
        <f t="shared" si="295"/>
        <v>0</v>
      </c>
      <c r="DC134" s="112">
        <f t="shared" si="296"/>
        <v>0</v>
      </c>
      <c r="DD134" s="112">
        <f t="shared" si="297"/>
        <v>0</v>
      </c>
      <c r="DE134" s="112">
        <f t="shared" si="298"/>
        <v>0</v>
      </c>
      <c r="DF134" s="112">
        <f t="shared" si="299"/>
        <v>0</v>
      </c>
      <c r="DG134" s="112">
        <f t="shared" si="300"/>
        <v>0</v>
      </c>
      <c r="DH134" s="112">
        <f t="shared" si="301"/>
        <v>0</v>
      </c>
      <c r="DI134" s="112">
        <f t="shared" si="302"/>
        <v>0</v>
      </c>
      <c r="DJ134" s="112">
        <f t="shared" si="303"/>
        <v>0</v>
      </c>
      <c r="DK134" s="194"/>
      <c r="DL134" s="194"/>
      <c r="DM134" s="194"/>
      <c r="DN134" s="194"/>
      <c r="DO134" s="194"/>
      <c r="DP134" s="194"/>
      <c r="DQ134" s="194"/>
      <c r="DR134" s="194"/>
      <c r="DS134" s="194"/>
      <c r="DT134" s="194"/>
      <c r="DU134" s="194"/>
      <c r="DV134" s="194"/>
      <c r="DW134" s="112">
        <f t="shared" si="304"/>
        <v>0</v>
      </c>
      <c r="DX134" s="112">
        <f t="shared" si="305"/>
        <v>0</v>
      </c>
      <c r="DY134" s="112">
        <f t="shared" si="306"/>
        <v>0</v>
      </c>
      <c r="DZ134" s="112">
        <f t="shared" si="307"/>
        <v>0</v>
      </c>
      <c r="EA134" s="112">
        <f t="shared" si="308"/>
        <v>0</v>
      </c>
      <c r="EB134" s="112">
        <f t="shared" si="309"/>
        <v>0</v>
      </c>
      <c r="EC134" s="112">
        <f t="shared" si="310"/>
        <v>0</v>
      </c>
      <c r="ED134" s="112">
        <f t="shared" si="311"/>
        <v>0</v>
      </c>
      <c r="EE134" s="112">
        <f t="shared" si="312"/>
        <v>0</v>
      </c>
      <c r="EF134" s="112">
        <f t="shared" si="313"/>
        <v>0</v>
      </c>
      <c r="EG134" s="112">
        <f t="shared" si="314"/>
        <v>0</v>
      </c>
      <c r="EH134" s="112">
        <f t="shared" si="315"/>
        <v>0</v>
      </c>
      <c r="EI134" s="195"/>
      <c r="EJ134" s="195"/>
      <c r="EK134" s="195"/>
      <c r="EL134" s="195"/>
      <c r="EM134" s="195"/>
      <c r="EN134" s="195"/>
      <c r="EO134" s="195"/>
      <c r="EP134" s="195"/>
      <c r="EQ134" s="195"/>
      <c r="ER134" s="195"/>
      <c r="ES134" s="195"/>
      <c r="ET134" s="195"/>
      <c r="EU134" s="196"/>
      <c r="EV134" s="196">
        <f t="shared" si="316"/>
        <v>0</v>
      </c>
      <c r="EW134" s="196">
        <f t="shared" si="317"/>
        <v>0</v>
      </c>
      <c r="EX134" s="196">
        <f t="shared" si="318"/>
        <v>0</v>
      </c>
      <c r="EY134" s="196">
        <f t="shared" si="319"/>
        <v>0</v>
      </c>
      <c r="EZ134" s="196">
        <f t="shared" si="320"/>
        <v>0</v>
      </c>
      <c r="FA134" s="196">
        <f t="shared" si="321"/>
        <v>0</v>
      </c>
      <c r="FB134" s="196">
        <f t="shared" si="322"/>
        <v>0</v>
      </c>
      <c r="FC134" s="196">
        <f t="shared" si="323"/>
        <v>0</v>
      </c>
      <c r="FD134" s="196">
        <f t="shared" si="324"/>
        <v>0</v>
      </c>
      <c r="FE134" s="196">
        <f t="shared" si="325"/>
        <v>0</v>
      </c>
      <c r="FF134" s="196">
        <f t="shared" si="326"/>
        <v>0</v>
      </c>
      <c r="FG134" s="197"/>
      <c r="FH134" s="197">
        <f t="shared" si="327"/>
        <v>0</v>
      </c>
      <c r="FI134" s="197">
        <f t="shared" si="328"/>
        <v>0</v>
      </c>
      <c r="FJ134" s="197">
        <f t="shared" si="329"/>
        <v>0</v>
      </c>
      <c r="FK134" s="197">
        <f t="shared" si="330"/>
        <v>0</v>
      </c>
      <c r="FL134" s="197">
        <f t="shared" si="331"/>
        <v>0</v>
      </c>
      <c r="FM134" s="197">
        <f t="shared" si="332"/>
        <v>0</v>
      </c>
      <c r="FN134" s="197">
        <f t="shared" si="333"/>
        <v>0</v>
      </c>
      <c r="FO134" s="197">
        <f t="shared" si="334"/>
        <v>0</v>
      </c>
      <c r="FP134" s="197">
        <f t="shared" si="335"/>
        <v>0</v>
      </c>
      <c r="FQ134" s="197">
        <f t="shared" si="336"/>
        <v>0</v>
      </c>
      <c r="FR134" s="197">
        <f t="shared" si="337"/>
        <v>0</v>
      </c>
      <c r="FS134" s="195"/>
      <c r="FT134" s="195"/>
      <c r="FU134" s="198"/>
      <c r="FV134" s="198"/>
      <c r="FW134" s="199"/>
      <c r="FX134" s="199"/>
      <c r="FY134" s="196"/>
      <c r="FZ134" s="196"/>
      <c r="GA134" s="127">
        <f t="shared" si="338"/>
        <v>0</v>
      </c>
      <c r="GB134" s="127">
        <f t="shared" si="339"/>
        <v>0</v>
      </c>
      <c r="GC134" s="127">
        <f t="shared" si="340"/>
        <v>0</v>
      </c>
      <c r="GD134" s="127">
        <f t="shared" si="341"/>
        <v>0</v>
      </c>
      <c r="GE134" s="127">
        <f t="shared" si="342"/>
        <v>0</v>
      </c>
      <c r="GF134" s="127">
        <f t="shared" si="343"/>
        <v>0</v>
      </c>
      <c r="GG134" s="127">
        <f t="shared" si="344"/>
        <v>0</v>
      </c>
      <c r="GH134" s="127">
        <f t="shared" si="345"/>
        <v>0</v>
      </c>
      <c r="GI134" s="127">
        <f t="shared" si="346"/>
        <v>0</v>
      </c>
      <c r="GJ134" s="127">
        <f t="shared" si="347"/>
        <v>0</v>
      </c>
      <c r="GK134" s="127">
        <f t="shared" si="348"/>
        <v>0</v>
      </c>
      <c r="GL134" s="127">
        <f t="shared" si="349"/>
        <v>0</v>
      </c>
      <c r="GM134" s="127">
        <f t="shared" si="350"/>
        <v>0</v>
      </c>
      <c r="GN134" s="127">
        <f t="shared" si="351"/>
        <v>0</v>
      </c>
      <c r="GO134" s="127">
        <f t="shared" si="352"/>
        <v>0</v>
      </c>
      <c r="GP134" s="127">
        <f t="shared" si="353"/>
        <v>0</v>
      </c>
      <c r="GQ134" s="127">
        <f t="shared" si="354"/>
        <v>0</v>
      </c>
      <c r="GR134" s="127">
        <f t="shared" si="355"/>
        <v>0</v>
      </c>
      <c r="GS134" s="127">
        <f t="shared" si="356"/>
        <v>0</v>
      </c>
      <c r="GT134" s="127">
        <f t="shared" si="357"/>
        <v>0</v>
      </c>
      <c r="GU134" s="127">
        <f t="shared" si="358"/>
        <v>0</v>
      </c>
      <c r="GV134" s="127">
        <f t="shared" si="359"/>
        <v>0</v>
      </c>
      <c r="GW134" s="127">
        <f t="shared" si="360"/>
        <v>0</v>
      </c>
      <c r="GX134" s="127">
        <f t="shared" si="361"/>
        <v>0</v>
      </c>
      <c r="GY134" s="127">
        <f t="shared" si="362"/>
        <v>0</v>
      </c>
      <c r="GZ134" s="127">
        <f t="shared" si="363"/>
        <v>0</v>
      </c>
      <c r="HA134" s="127">
        <f t="shared" si="364"/>
        <v>0</v>
      </c>
      <c r="HB134" s="127">
        <f t="shared" si="365"/>
        <v>0</v>
      </c>
      <c r="HC134" s="127">
        <f t="shared" si="366"/>
        <v>0</v>
      </c>
      <c r="HD134" s="127">
        <f t="shared" si="367"/>
        <v>0</v>
      </c>
      <c r="HE134" s="127">
        <f t="shared" si="368"/>
        <v>0</v>
      </c>
      <c r="HF134" s="127">
        <f t="shared" si="369"/>
        <v>0</v>
      </c>
      <c r="HG134" s="127">
        <f t="shared" si="370"/>
        <v>0</v>
      </c>
      <c r="HH134" s="127">
        <f t="shared" si="371"/>
        <v>0</v>
      </c>
      <c r="HI134" s="127">
        <f t="shared" si="372"/>
        <v>0</v>
      </c>
      <c r="HJ134" s="127">
        <f t="shared" si="373"/>
        <v>0</v>
      </c>
      <c r="HK134" s="127">
        <f t="shared" si="374"/>
        <v>0</v>
      </c>
      <c r="HL134" s="127">
        <f t="shared" si="375"/>
        <v>0</v>
      </c>
      <c r="HM134" s="127">
        <f t="shared" si="376"/>
        <v>0</v>
      </c>
      <c r="HN134" s="127">
        <f t="shared" si="377"/>
        <v>0</v>
      </c>
      <c r="HO134" s="127">
        <f t="shared" si="378"/>
        <v>0</v>
      </c>
      <c r="HP134" s="127">
        <f t="shared" si="379"/>
        <v>0</v>
      </c>
      <c r="HQ134" s="127">
        <f t="shared" si="380"/>
        <v>0</v>
      </c>
      <c r="HR134" s="127">
        <f t="shared" si="381"/>
        <v>0</v>
      </c>
      <c r="HS134" s="127">
        <f t="shared" si="382"/>
        <v>0</v>
      </c>
      <c r="HT134" s="127">
        <f t="shared" si="383"/>
        <v>0</v>
      </c>
      <c r="HU134" s="127">
        <f t="shared" si="384"/>
        <v>0</v>
      </c>
      <c r="HV134" s="127">
        <f t="shared" si="385"/>
        <v>0</v>
      </c>
      <c r="HW134" s="127">
        <f t="shared" si="386"/>
        <v>0</v>
      </c>
      <c r="HX134" s="127">
        <f t="shared" si="387"/>
        <v>0</v>
      </c>
      <c r="HY134" s="127">
        <f t="shared" si="388"/>
        <v>0</v>
      </c>
      <c r="HZ134" s="127">
        <f t="shared" si="389"/>
        <v>0</v>
      </c>
      <c r="IA134" s="127">
        <f t="shared" si="390"/>
        <v>0</v>
      </c>
      <c r="IB134" s="127">
        <f t="shared" si="391"/>
        <v>0</v>
      </c>
      <c r="IC134" s="127">
        <f t="shared" si="392"/>
        <v>0</v>
      </c>
      <c r="ID134" s="127">
        <f t="shared" si="393"/>
        <v>0</v>
      </c>
      <c r="IE134" s="127">
        <f t="shared" si="394"/>
        <v>0</v>
      </c>
      <c r="IF134" s="127">
        <f t="shared" si="395"/>
        <v>0</v>
      </c>
      <c r="IG134" s="127">
        <f t="shared" si="396"/>
        <v>0</v>
      </c>
      <c r="IH134" s="127">
        <f t="shared" si="397"/>
        <v>0</v>
      </c>
      <c r="II134" s="127">
        <f t="shared" si="398"/>
        <v>0</v>
      </c>
      <c r="IJ134" s="127">
        <f t="shared" si="399"/>
        <v>0</v>
      </c>
      <c r="IK134" s="127">
        <f t="shared" si="400"/>
        <v>0</v>
      </c>
      <c r="IL134" s="127">
        <f t="shared" si="401"/>
        <v>0</v>
      </c>
      <c r="IM134" s="127">
        <f t="shared" si="402"/>
        <v>0</v>
      </c>
      <c r="IN134" s="127">
        <f t="shared" si="403"/>
        <v>0</v>
      </c>
      <c r="IO134" s="127">
        <f t="shared" si="404"/>
        <v>0</v>
      </c>
      <c r="IP134" s="127">
        <f t="shared" si="405"/>
        <v>0</v>
      </c>
      <c r="IQ134" s="127">
        <f t="shared" si="406"/>
        <v>0</v>
      </c>
      <c r="IR134" s="127">
        <f t="shared" si="407"/>
        <v>0</v>
      </c>
      <c r="IS134" s="127">
        <f t="shared" si="408"/>
        <v>0</v>
      </c>
      <c r="IT134" s="127">
        <f t="shared" si="409"/>
        <v>0</v>
      </c>
      <c r="IU134" s="127">
        <f t="shared" si="410"/>
        <v>0</v>
      </c>
      <c r="IV134" s="1">
        <f>IFERROR(IF($BX134&gt;=1,SUMIFS(ARR!K$8:K$607,ARR!$I$8:$I$607,$BZ134),0),0)</f>
        <v>0</v>
      </c>
      <c r="IW134" s="1">
        <f>IFERROR(IF($BX134&gt;=1,SUMIFS(ARR!L$8:L$607,ARR!$I$8:$I$607,$BZ134),0),0)</f>
        <v>0</v>
      </c>
      <c r="IX134" s="1">
        <f>IFERROR(IF($BX134&gt;=1,SUMIFS(ARR!M$8:M$607,ARR!$I$8:$I$607,$BZ134),0),0)</f>
        <v>0</v>
      </c>
      <c r="IY134" s="1">
        <f>IFERROR(IF($BX134&gt;=1,SUMIFS(ARR!N$8:N$607,ARR!$I$8:$I$607,$BZ134),0),0)</f>
        <v>0</v>
      </c>
      <c r="IZ134" s="1">
        <f t="shared" si="411"/>
        <v>0</v>
      </c>
    </row>
    <row r="135" spans="1:260" ht="18" customHeight="1" x14ac:dyDescent="0.25">
      <c r="A135" s="1">
        <f>IFERROR(IF(BX135&gt;=1,VLOOKUP(EMP!Y133,EMP!$B$2:$E$3,4,0),0),0)</f>
        <v>0</v>
      </c>
      <c r="B135" s="1">
        <f>IFERROR(IF(BX135&gt;=1,VLOOKUP(EMP!Z133,EMP!$D$2:$E$3,2,0),0),0)</f>
        <v>0</v>
      </c>
      <c r="C135" s="1">
        <f>IFERROR(IF(BX135&gt;=1,VLOOKUP(EMP!AC133,EMP!$B$6:$C$17,2,0),0),0)</f>
        <v>0</v>
      </c>
      <c r="D135" s="1">
        <f>IFERROR(IF(BX135&gt;=1,VLOOKUP(EMP!AA133,EMP!$E$6:$M$29,9,0),0),0)</f>
        <v>0</v>
      </c>
      <c r="E135" s="1">
        <f>IFERROR(IF(BX135&gt;=1,(IF(EMP!AE133&gt;=1,VLOOKUP(EMP!AF133,EMP!$B$6:$C$17,2,0),0)),0),0)</f>
        <v>0</v>
      </c>
      <c r="F135" s="1">
        <f>IFERROR(IF(BX135&gt;=1,(IF(EMP!AG133=EMP!$F$3,(IF(EMP!AH133&gt;=1,EMP!AH133,0)),0)),0),0)</f>
        <v>0</v>
      </c>
      <c r="G135" s="1">
        <f>IFERROR(IF(BX135&gt;=1,(IF(EMP!AI133=EMP!$F$3,VLOOKUP(EMP!AJ133,EMP!$B$6:$C$17,2,0),0)),0),0)</f>
        <v>0</v>
      </c>
      <c r="H135" s="1">
        <f>IFERROR(IF(BX135&gt;=1,(IF(EMP!AK133=EMP!$F$3,EMP!#REF!,0)),0),0)</f>
        <v>0</v>
      </c>
      <c r="I135" s="1">
        <f>IFERROR(IF(BX135&gt;=1,(IF(EMP!AM133="YES",1,2)),0),0)</f>
        <v>0</v>
      </c>
      <c r="J135" s="1">
        <f>IFERROR(IF(BX135&gt;=1,(IF(I135=1,31,IF(I135=2,(IF(D135&gt;=5,VLOOKUP(EMP!AL133,EMP!$H$1:$K$5,4,0),IF(D135&gt;=1,31,0))),0))),0),0)</f>
        <v>0</v>
      </c>
      <c r="K135" s="1">
        <f>EMP!AB133</f>
        <v>0</v>
      </c>
      <c r="L135" s="1">
        <f>EMP!AD133</f>
        <v>0</v>
      </c>
      <c r="M135" s="1">
        <f>EMP!AE133</f>
        <v>0</v>
      </c>
      <c r="N135" s="1">
        <f t="shared" si="244"/>
        <v>0</v>
      </c>
      <c r="O135" s="1">
        <f t="shared" si="245"/>
        <v>0</v>
      </c>
      <c r="P135" s="1">
        <f t="shared" si="246"/>
        <v>0</v>
      </c>
      <c r="Q135" s="1">
        <f t="shared" si="247"/>
        <v>0</v>
      </c>
      <c r="R135" s="1">
        <f t="shared" si="248"/>
        <v>0</v>
      </c>
      <c r="S135" s="1">
        <f t="shared" si="249"/>
        <v>0</v>
      </c>
      <c r="T135" s="1">
        <f t="shared" si="250"/>
        <v>0</v>
      </c>
      <c r="U135" s="1">
        <f t="shared" si="251"/>
        <v>0</v>
      </c>
      <c r="V135" s="1">
        <f t="shared" si="252"/>
        <v>0</v>
      </c>
      <c r="W135" s="1">
        <f t="shared" si="253"/>
        <v>0</v>
      </c>
      <c r="X135" s="1">
        <f t="shared" si="254"/>
        <v>0</v>
      </c>
      <c r="Y135" s="1">
        <f t="shared" si="255"/>
        <v>0</v>
      </c>
      <c r="Z135" s="1">
        <f t="shared" si="256"/>
        <v>0</v>
      </c>
      <c r="AA135" s="1">
        <f t="shared" si="257"/>
        <v>0</v>
      </c>
      <c r="AB135" s="1">
        <f t="shared" si="258"/>
        <v>0</v>
      </c>
      <c r="AC135" s="1">
        <f t="shared" si="259"/>
        <v>0</v>
      </c>
      <c r="AD135" s="1">
        <f t="shared" si="260"/>
        <v>0</v>
      </c>
      <c r="AE135" s="1">
        <f t="shared" si="261"/>
        <v>0</v>
      </c>
      <c r="AF135" s="1">
        <f t="shared" si="262"/>
        <v>0</v>
      </c>
      <c r="AG135" s="1">
        <f t="shared" si="263"/>
        <v>0</v>
      </c>
      <c r="AH135" s="1">
        <f t="shared" si="264"/>
        <v>0</v>
      </c>
      <c r="AI135" s="1">
        <f t="shared" si="265"/>
        <v>0</v>
      </c>
      <c r="AJ135" s="1">
        <f t="shared" si="266"/>
        <v>0</v>
      </c>
      <c r="AK135" s="1">
        <f t="shared" si="267"/>
        <v>0</v>
      </c>
      <c r="AL135" s="1">
        <f t="shared" si="268"/>
        <v>0</v>
      </c>
      <c r="AM135" s="1">
        <f t="shared" si="269"/>
        <v>0</v>
      </c>
      <c r="AN135" s="1">
        <f t="shared" si="270"/>
        <v>0</v>
      </c>
      <c r="AO135" s="1">
        <f t="shared" si="271"/>
        <v>0</v>
      </c>
      <c r="AP135" s="1">
        <f t="shared" si="272"/>
        <v>0</v>
      </c>
      <c r="AQ135" s="1">
        <f t="shared" si="273"/>
        <v>0</v>
      </c>
      <c r="AR135" s="1">
        <f t="shared" si="274"/>
        <v>0</v>
      </c>
      <c r="AS135" s="1">
        <f t="shared" si="275"/>
        <v>0</v>
      </c>
      <c r="AT135" s="1">
        <f t="shared" si="276"/>
        <v>0</v>
      </c>
      <c r="AU135" s="1">
        <f t="shared" si="277"/>
        <v>0</v>
      </c>
      <c r="AV135" s="1">
        <f t="shared" si="278"/>
        <v>0</v>
      </c>
      <c r="AW135" s="1">
        <f t="shared" si="279"/>
        <v>0</v>
      </c>
      <c r="AX135" s="1">
        <f>LARGE($O$8:P135,1)</f>
        <v>0</v>
      </c>
      <c r="AY135" s="1">
        <f>LARGE($O$8:Q135,1)</f>
        <v>0</v>
      </c>
      <c r="AZ135" s="1">
        <f>LARGE($O$8:R135,1)</f>
        <v>0</v>
      </c>
      <c r="BA135" s="1">
        <f>LARGE($O$8:S135,1)</f>
        <v>0</v>
      </c>
      <c r="BB135" s="1">
        <f>LARGE($O$8:T135,1)</f>
        <v>0</v>
      </c>
      <c r="BC135" s="1">
        <f>LARGE($O$8:U135,1)</f>
        <v>0</v>
      </c>
      <c r="BD135" s="1">
        <f>LARGE($O$8:V135,1)</f>
        <v>0</v>
      </c>
      <c r="BE135" s="1">
        <f>LARGE($O$8:W135,1)</f>
        <v>0</v>
      </c>
      <c r="BF135" s="1">
        <f>LARGE($O$8:X135,1)</f>
        <v>0</v>
      </c>
      <c r="BG135" s="1">
        <f>LARGE($O$8:Y135,1)</f>
        <v>0</v>
      </c>
      <c r="BH135" s="1">
        <f>IFERROR(IF(BX135&gt;=1,(IF(EMP!AM133="YES",1,2)),0),0)</f>
        <v>0</v>
      </c>
      <c r="BI135" s="1">
        <f>IFERROR(IF(BX135&gt;=1,(IF(BH135=1,1,IF(BH135=2,VLOOKUP(EMP!AL133,EMP!$H$2:$K$4,4,0),0))),0),0)</f>
        <v>0</v>
      </c>
      <c r="BJ135" s="1">
        <f>IFERROR(IF(BX135&gt;=1,VLOOKUP(EMP!AL133,EMP!$H$1:$K$5,2,0),0),0)</f>
        <v>0</v>
      </c>
      <c r="BK135" s="1">
        <f>IFERROR(IF(BX135&gt;=1,VLOOKUP(EMP!AL133,EMP!$H$1:$K$5,3,0),0),0)</f>
        <v>0</v>
      </c>
      <c r="BX135" s="165">
        <f>EMP!O133</f>
        <v>0</v>
      </c>
      <c r="BY135" s="166">
        <f>EMP!P133</f>
        <v>0</v>
      </c>
      <c r="BZ135" s="165">
        <f>EMP!Q133</f>
        <v>0</v>
      </c>
      <c r="CA135" s="185">
        <f t="shared" si="280"/>
        <v>0</v>
      </c>
      <c r="CB135" s="185">
        <f t="shared" si="281"/>
        <v>0</v>
      </c>
      <c r="CC135" s="185">
        <f t="shared" si="282"/>
        <v>0</v>
      </c>
      <c r="CD135" s="185">
        <f t="shared" si="283"/>
        <v>0</v>
      </c>
      <c r="CE135" s="185">
        <f t="shared" si="284"/>
        <v>0</v>
      </c>
      <c r="CF135" s="185">
        <f t="shared" si="285"/>
        <v>0</v>
      </c>
      <c r="CG135" s="185">
        <f t="shared" si="286"/>
        <v>0</v>
      </c>
      <c r="CH135" s="185">
        <f t="shared" si="287"/>
        <v>0</v>
      </c>
      <c r="CI135" s="185">
        <f t="shared" si="288"/>
        <v>0</v>
      </c>
      <c r="CJ135" s="185">
        <f t="shared" si="289"/>
        <v>0</v>
      </c>
      <c r="CK135" s="185">
        <f t="shared" si="290"/>
        <v>0</v>
      </c>
      <c r="CL135" s="185">
        <f t="shared" si="291"/>
        <v>0</v>
      </c>
      <c r="CM135" s="193"/>
      <c r="CN135" s="193"/>
      <c r="CO135" s="193"/>
      <c r="CP135" s="193"/>
      <c r="CQ135" s="193"/>
      <c r="CR135" s="193"/>
      <c r="CS135" s="193"/>
      <c r="CT135" s="193"/>
      <c r="CU135" s="193"/>
      <c r="CV135" s="193"/>
      <c r="CW135" s="193"/>
      <c r="CX135" s="193"/>
      <c r="CY135" s="112">
        <f t="shared" si="292"/>
        <v>0</v>
      </c>
      <c r="CZ135" s="112">
        <f t="shared" si="293"/>
        <v>0</v>
      </c>
      <c r="DA135" s="112">
        <f t="shared" si="294"/>
        <v>0</v>
      </c>
      <c r="DB135" s="112">
        <f t="shared" si="295"/>
        <v>0</v>
      </c>
      <c r="DC135" s="112">
        <f t="shared" si="296"/>
        <v>0</v>
      </c>
      <c r="DD135" s="112">
        <f t="shared" si="297"/>
        <v>0</v>
      </c>
      <c r="DE135" s="112">
        <f t="shared" si="298"/>
        <v>0</v>
      </c>
      <c r="DF135" s="112">
        <f t="shared" si="299"/>
        <v>0</v>
      </c>
      <c r="DG135" s="112">
        <f t="shared" si="300"/>
        <v>0</v>
      </c>
      <c r="DH135" s="112">
        <f t="shared" si="301"/>
        <v>0</v>
      </c>
      <c r="DI135" s="112">
        <f t="shared" si="302"/>
        <v>0</v>
      </c>
      <c r="DJ135" s="112">
        <f t="shared" si="303"/>
        <v>0</v>
      </c>
      <c r="DK135" s="194"/>
      <c r="DL135" s="194"/>
      <c r="DM135" s="194"/>
      <c r="DN135" s="194"/>
      <c r="DO135" s="194"/>
      <c r="DP135" s="194"/>
      <c r="DQ135" s="194"/>
      <c r="DR135" s="194"/>
      <c r="DS135" s="194"/>
      <c r="DT135" s="194"/>
      <c r="DU135" s="194"/>
      <c r="DV135" s="194"/>
      <c r="DW135" s="112">
        <f t="shared" si="304"/>
        <v>0</v>
      </c>
      <c r="DX135" s="112">
        <f t="shared" si="305"/>
        <v>0</v>
      </c>
      <c r="DY135" s="112">
        <f t="shared" si="306"/>
        <v>0</v>
      </c>
      <c r="DZ135" s="112">
        <f t="shared" si="307"/>
        <v>0</v>
      </c>
      <c r="EA135" s="112">
        <f t="shared" si="308"/>
        <v>0</v>
      </c>
      <c r="EB135" s="112">
        <f t="shared" si="309"/>
        <v>0</v>
      </c>
      <c r="EC135" s="112">
        <f t="shared" si="310"/>
        <v>0</v>
      </c>
      <c r="ED135" s="112">
        <f t="shared" si="311"/>
        <v>0</v>
      </c>
      <c r="EE135" s="112">
        <f t="shared" si="312"/>
        <v>0</v>
      </c>
      <c r="EF135" s="112">
        <f t="shared" si="313"/>
        <v>0</v>
      </c>
      <c r="EG135" s="112">
        <f t="shared" si="314"/>
        <v>0</v>
      </c>
      <c r="EH135" s="112">
        <f t="shared" si="315"/>
        <v>0</v>
      </c>
      <c r="EI135" s="195"/>
      <c r="EJ135" s="195"/>
      <c r="EK135" s="195"/>
      <c r="EL135" s="195"/>
      <c r="EM135" s="195"/>
      <c r="EN135" s="195"/>
      <c r="EO135" s="195"/>
      <c r="EP135" s="195"/>
      <c r="EQ135" s="195"/>
      <c r="ER135" s="195"/>
      <c r="ES135" s="195"/>
      <c r="ET135" s="195"/>
      <c r="EU135" s="196"/>
      <c r="EV135" s="196">
        <f t="shared" si="316"/>
        <v>0</v>
      </c>
      <c r="EW135" s="196">
        <f t="shared" si="317"/>
        <v>0</v>
      </c>
      <c r="EX135" s="196">
        <f t="shared" si="318"/>
        <v>0</v>
      </c>
      <c r="EY135" s="196">
        <f t="shared" si="319"/>
        <v>0</v>
      </c>
      <c r="EZ135" s="196">
        <f t="shared" si="320"/>
        <v>0</v>
      </c>
      <c r="FA135" s="196">
        <f t="shared" si="321"/>
        <v>0</v>
      </c>
      <c r="FB135" s="196">
        <f t="shared" si="322"/>
        <v>0</v>
      </c>
      <c r="FC135" s="196">
        <f t="shared" si="323"/>
        <v>0</v>
      </c>
      <c r="FD135" s="196">
        <f t="shared" si="324"/>
        <v>0</v>
      </c>
      <c r="FE135" s="196">
        <f t="shared" si="325"/>
        <v>0</v>
      </c>
      <c r="FF135" s="196">
        <f t="shared" si="326"/>
        <v>0</v>
      </c>
      <c r="FG135" s="197"/>
      <c r="FH135" s="197">
        <f t="shared" si="327"/>
        <v>0</v>
      </c>
      <c r="FI135" s="197">
        <f t="shared" si="328"/>
        <v>0</v>
      </c>
      <c r="FJ135" s="197">
        <f t="shared" si="329"/>
        <v>0</v>
      </c>
      <c r="FK135" s="197">
        <f t="shared" si="330"/>
        <v>0</v>
      </c>
      <c r="FL135" s="197">
        <f t="shared" si="331"/>
        <v>0</v>
      </c>
      <c r="FM135" s="197">
        <f t="shared" si="332"/>
        <v>0</v>
      </c>
      <c r="FN135" s="197">
        <f t="shared" si="333"/>
        <v>0</v>
      </c>
      <c r="FO135" s="197">
        <f t="shared" si="334"/>
        <v>0</v>
      </c>
      <c r="FP135" s="197">
        <f t="shared" si="335"/>
        <v>0</v>
      </c>
      <c r="FQ135" s="197">
        <f t="shared" si="336"/>
        <v>0</v>
      </c>
      <c r="FR135" s="197">
        <f t="shared" si="337"/>
        <v>0</v>
      </c>
      <c r="FS135" s="195"/>
      <c r="FT135" s="195"/>
      <c r="FU135" s="198"/>
      <c r="FV135" s="198"/>
      <c r="FW135" s="199"/>
      <c r="FX135" s="199"/>
      <c r="FY135" s="196"/>
      <c r="FZ135" s="196"/>
      <c r="GA135" s="127">
        <f t="shared" si="338"/>
        <v>0</v>
      </c>
      <c r="GB135" s="127">
        <f t="shared" si="339"/>
        <v>0</v>
      </c>
      <c r="GC135" s="127">
        <f t="shared" si="340"/>
        <v>0</v>
      </c>
      <c r="GD135" s="127">
        <f t="shared" si="341"/>
        <v>0</v>
      </c>
      <c r="GE135" s="127">
        <f t="shared" si="342"/>
        <v>0</v>
      </c>
      <c r="GF135" s="127">
        <f t="shared" si="343"/>
        <v>0</v>
      </c>
      <c r="GG135" s="127">
        <f t="shared" si="344"/>
        <v>0</v>
      </c>
      <c r="GH135" s="127">
        <f t="shared" si="345"/>
        <v>0</v>
      </c>
      <c r="GI135" s="127">
        <f t="shared" si="346"/>
        <v>0</v>
      </c>
      <c r="GJ135" s="127">
        <f t="shared" si="347"/>
        <v>0</v>
      </c>
      <c r="GK135" s="127">
        <f t="shared" si="348"/>
        <v>0</v>
      </c>
      <c r="GL135" s="127">
        <f t="shared" si="349"/>
        <v>0</v>
      </c>
      <c r="GM135" s="127">
        <f t="shared" si="350"/>
        <v>0</v>
      </c>
      <c r="GN135" s="127">
        <f t="shared" si="351"/>
        <v>0</v>
      </c>
      <c r="GO135" s="127">
        <f t="shared" si="352"/>
        <v>0</v>
      </c>
      <c r="GP135" s="127">
        <f t="shared" si="353"/>
        <v>0</v>
      </c>
      <c r="GQ135" s="127">
        <f t="shared" si="354"/>
        <v>0</v>
      </c>
      <c r="GR135" s="127">
        <f t="shared" si="355"/>
        <v>0</v>
      </c>
      <c r="GS135" s="127">
        <f t="shared" si="356"/>
        <v>0</v>
      </c>
      <c r="GT135" s="127">
        <f t="shared" si="357"/>
        <v>0</v>
      </c>
      <c r="GU135" s="127">
        <f t="shared" si="358"/>
        <v>0</v>
      </c>
      <c r="GV135" s="127">
        <f t="shared" si="359"/>
        <v>0</v>
      </c>
      <c r="GW135" s="127">
        <f t="shared" si="360"/>
        <v>0</v>
      </c>
      <c r="GX135" s="127">
        <f t="shared" si="361"/>
        <v>0</v>
      </c>
      <c r="GY135" s="127">
        <f t="shared" si="362"/>
        <v>0</v>
      </c>
      <c r="GZ135" s="127">
        <f t="shared" si="363"/>
        <v>0</v>
      </c>
      <c r="HA135" s="127">
        <f t="shared" si="364"/>
        <v>0</v>
      </c>
      <c r="HB135" s="127">
        <f t="shared" si="365"/>
        <v>0</v>
      </c>
      <c r="HC135" s="127">
        <f t="shared" si="366"/>
        <v>0</v>
      </c>
      <c r="HD135" s="127">
        <f t="shared" si="367"/>
        <v>0</v>
      </c>
      <c r="HE135" s="127">
        <f t="shared" si="368"/>
        <v>0</v>
      </c>
      <c r="HF135" s="127">
        <f t="shared" si="369"/>
        <v>0</v>
      </c>
      <c r="HG135" s="127">
        <f t="shared" si="370"/>
        <v>0</v>
      </c>
      <c r="HH135" s="127">
        <f t="shared" si="371"/>
        <v>0</v>
      </c>
      <c r="HI135" s="127">
        <f t="shared" si="372"/>
        <v>0</v>
      </c>
      <c r="HJ135" s="127">
        <f t="shared" si="373"/>
        <v>0</v>
      </c>
      <c r="HK135" s="127">
        <f t="shared" si="374"/>
        <v>0</v>
      </c>
      <c r="HL135" s="127">
        <f t="shared" si="375"/>
        <v>0</v>
      </c>
      <c r="HM135" s="127">
        <f t="shared" si="376"/>
        <v>0</v>
      </c>
      <c r="HN135" s="127">
        <f t="shared" si="377"/>
        <v>0</v>
      </c>
      <c r="HO135" s="127">
        <f t="shared" si="378"/>
        <v>0</v>
      </c>
      <c r="HP135" s="127">
        <f t="shared" si="379"/>
        <v>0</v>
      </c>
      <c r="HQ135" s="127">
        <f t="shared" si="380"/>
        <v>0</v>
      </c>
      <c r="HR135" s="127">
        <f t="shared" si="381"/>
        <v>0</v>
      </c>
      <c r="HS135" s="127">
        <f t="shared" si="382"/>
        <v>0</v>
      </c>
      <c r="HT135" s="127">
        <f t="shared" si="383"/>
        <v>0</v>
      </c>
      <c r="HU135" s="127">
        <f t="shared" si="384"/>
        <v>0</v>
      </c>
      <c r="HV135" s="127">
        <f t="shared" si="385"/>
        <v>0</v>
      </c>
      <c r="HW135" s="127">
        <f t="shared" si="386"/>
        <v>0</v>
      </c>
      <c r="HX135" s="127">
        <f t="shared" si="387"/>
        <v>0</v>
      </c>
      <c r="HY135" s="127">
        <f t="shared" si="388"/>
        <v>0</v>
      </c>
      <c r="HZ135" s="127">
        <f t="shared" si="389"/>
        <v>0</v>
      </c>
      <c r="IA135" s="127">
        <f t="shared" si="390"/>
        <v>0</v>
      </c>
      <c r="IB135" s="127">
        <f t="shared" si="391"/>
        <v>0</v>
      </c>
      <c r="IC135" s="127">
        <f t="shared" si="392"/>
        <v>0</v>
      </c>
      <c r="ID135" s="127">
        <f t="shared" si="393"/>
        <v>0</v>
      </c>
      <c r="IE135" s="127">
        <f t="shared" si="394"/>
        <v>0</v>
      </c>
      <c r="IF135" s="127">
        <f t="shared" si="395"/>
        <v>0</v>
      </c>
      <c r="IG135" s="127">
        <f t="shared" si="396"/>
        <v>0</v>
      </c>
      <c r="IH135" s="127">
        <f t="shared" si="397"/>
        <v>0</v>
      </c>
      <c r="II135" s="127">
        <f t="shared" si="398"/>
        <v>0</v>
      </c>
      <c r="IJ135" s="127">
        <f t="shared" si="399"/>
        <v>0</v>
      </c>
      <c r="IK135" s="127">
        <f t="shared" si="400"/>
        <v>0</v>
      </c>
      <c r="IL135" s="127">
        <f t="shared" si="401"/>
        <v>0</v>
      </c>
      <c r="IM135" s="127">
        <f t="shared" si="402"/>
        <v>0</v>
      </c>
      <c r="IN135" s="127">
        <f t="shared" si="403"/>
        <v>0</v>
      </c>
      <c r="IO135" s="127">
        <f t="shared" si="404"/>
        <v>0</v>
      </c>
      <c r="IP135" s="127">
        <f t="shared" si="405"/>
        <v>0</v>
      </c>
      <c r="IQ135" s="127">
        <f t="shared" si="406"/>
        <v>0</v>
      </c>
      <c r="IR135" s="127">
        <f t="shared" si="407"/>
        <v>0</v>
      </c>
      <c r="IS135" s="127">
        <f t="shared" si="408"/>
        <v>0</v>
      </c>
      <c r="IT135" s="127">
        <f t="shared" si="409"/>
        <v>0</v>
      </c>
      <c r="IU135" s="127">
        <f t="shared" si="410"/>
        <v>0</v>
      </c>
      <c r="IV135" s="1">
        <f>IFERROR(IF($BX135&gt;=1,SUMIFS(ARR!K$8:K$607,ARR!$I$8:$I$607,$BZ135),0),0)</f>
        <v>0</v>
      </c>
      <c r="IW135" s="1">
        <f>IFERROR(IF($BX135&gt;=1,SUMIFS(ARR!L$8:L$607,ARR!$I$8:$I$607,$BZ135),0),0)</f>
        <v>0</v>
      </c>
      <c r="IX135" s="1">
        <f>IFERROR(IF($BX135&gt;=1,SUMIFS(ARR!M$8:M$607,ARR!$I$8:$I$607,$BZ135),0),0)</f>
        <v>0</v>
      </c>
      <c r="IY135" s="1">
        <f>IFERROR(IF($BX135&gt;=1,SUMIFS(ARR!N$8:N$607,ARR!$I$8:$I$607,$BZ135),0),0)</f>
        <v>0</v>
      </c>
      <c r="IZ135" s="1">
        <f t="shared" si="411"/>
        <v>0</v>
      </c>
    </row>
    <row r="136" spans="1:260" ht="18" customHeight="1" x14ac:dyDescent="0.25">
      <c r="A136" s="1">
        <f>IFERROR(IF(BX136&gt;=1,VLOOKUP(EMP!Y134,EMP!$B$2:$E$3,4,0),0),0)</f>
        <v>0</v>
      </c>
      <c r="B136" s="1">
        <f>IFERROR(IF(BX136&gt;=1,VLOOKUP(EMP!Z134,EMP!$D$2:$E$3,2,0),0),0)</f>
        <v>0</v>
      </c>
      <c r="C136" s="1">
        <f>IFERROR(IF(BX136&gt;=1,VLOOKUP(EMP!AC134,EMP!$B$6:$C$17,2,0),0),0)</f>
        <v>0</v>
      </c>
      <c r="D136" s="1">
        <f>IFERROR(IF(BX136&gt;=1,VLOOKUP(EMP!AA134,EMP!$E$6:$M$29,9,0),0),0)</f>
        <v>0</v>
      </c>
      <c r="E136" s="1">
        <f>IFERROR(IF(BX136&gt;=1,(IF(EMP!AE134&gt;=1,VLOOKUP(EMP!AF134,EMP!$B$6:$C$17,2,0),0)),0),0)</f>
        <v>0</v>
      </c>
      <c r="F136" s="1">
        <f>IFERROR(IF(BX136&gt;=1,(IF(EMP!AG134=EMP!$F$3,(IF(EMP!AH134&gt;=1,EMP!AH134,0)),0)),0),0)</f>
        <v>0</v>
      </c>
      <c r="G136" s="1">
        <f>IFERROR(IF(BX136&gt;=1,(IF(EMP!AI134=EMP!$F$3,VLOOKUP(EMP!AJ134,EMP!$B$6:$C$17,2,0),0)),0),0)</f>
        <v>0</v>
      </c>
      <c r="H136" s="1">
        <f>IFERROR(IF(BX136&gt;=1,(IF(EMP!AK134=EMP!$F$3,EMP!#REF!,0)),0),0)</f>
        <v>0</v>
      </c>
      <c r="I136" s="1">
        <f>IFERROR(IF(BX136&gt;=1,(IF(EMP!AM134="YES",1,2)),0),0)</f>
        <v>0</v>
      </c>
      <c r="J136" s="1">
        <f>IFERROR(IF(BX136&gt;=1,(IF(I136=1,31,IF(I136=2,(IF(D136&gt;=5,VLOOKUP(EMP!AL134,EMP!$H$1:$K$5,4,0),IF(D136&gt;=1,31,0))),0))),0),0)</f>
        <v>0</v>
      </c>
      <c r="K136" s="1">
        <f>EMP!AB134</f>
        <v>0</v>
      </c>
      <c r="L136" s="1">
        <f>EMP!AD134</f>
        <v>0</v>
      </c>
      <c r="M136" s="1">
        <f>EMP!AE134</f>
        <v>0</v>
      </c>
      <c r="N136" s="1">
        <f t="shared" si="244"/>
        <v>0</v>
      </c>
      <c r="O136" s="1">
        <f t="shared" si="245"/>
        <v>0</v>
      </c>
      <c r="P136" s="1">
        <f t="shared" si="246"/>
        <v>0</v>
      </c>
      <c r="Q136" s="1">
        <f t="shared" si="247"/>
        <v>0</v>
      </c>
      <c r="R136" s="1">
        <f t="shared" si="248"/>
        <v>0</v>
      </c>
      <c r="S136" s="1">
        <f t="shared" si="249"/>
        <v>0</v>
      </c>
      <c r="T136" s="1">
        <f t="shared" si="250"/>
        <v>0</v>
      </c>
      <c r="U136" s="1">
        <f t="shared" si="251"/>
        <v>0</v>
      </c>
      <c r="V136" s="1">
        <f t="shared" si="252"/>
        <v>0</v>
      </c>
      <c r="W136" s="1">
        <f t="shared" si="253"/>
        <v>0</v>
      </c>
      <c r="X136" s="1">
        <f t="shared" si="254"/>
        <v>0</v>
      </c>
      <c r="Y136" s="1">
        <f t="shared" si="255"/>
        <v>0</v>
      </c>
      <c r="Z136" s="1">
        <f t="shared" si="256"/>
        <v>0</v>
      </c>
      <c r="AA136" s="1">
        <f t="shared" si="257"/>
        <v>0</v>
      </c>
      <c r="AB136" s="1">
        <f t="shared" si="258"/>
        <v>0</v>
      </c>
      <c r="AC136" s="1">
        <f t="shared" si="259"/>
        <v>0</v>
      </c>
      <c r="AD136" s="1">
        <f t="shared" si="260"/>
        <v>0</v>
      </c>
      <c r="AE136" s="1">
        <f t="shared" si="261"/>
        <v>0</v>
      </c>
      <c r="AF136" s="1">
        <f t="shared" si="262"/>
        <v>0</v>
      </c>
      <c r="AG136" s="1">
        <f t="shared" si="263"/>
        <v>0</v>
      </c>
      <c r="AH136" s="1">
        <f t="shared" si="264"/>
        <v>0</v>
      </c>
      <c r="AI136" s="1">
        <f t="shared" si="265"/>
        <v>0</v>
      </c>
      <c r="AJ136" s="1">
        <f t="shared" si="266"/>
        <v>0</v>
      </c>
      <c r="AK136" s="1">
        <f t="shared" si="267"/>
        <v>0</v>
      </c>
      <c r="AL136" s="1">
        <f t="shared" si="268"/>
        <v>0</v>
      </c>
      <c r="AM136" s="1">
        <f t="shared" si="269"/>
        <v>0</v>
      </c>
      <c r="AN136" s="1">
        <f t="shared" si="270"/>
        <v>0</v>
      </c>
      <c r="AO136" s="1">
        <f t="shared" si="271"/>
        <v>0</v>
      </c>
      <c r="AP136" s="1">
        <f t="shared" si="272"/>
        <v>0</v>
      </c>
      <c r="AQ136" s="1">
        <f t="shared" si="273"/>
        <v>0</v>
      </c>
      <c r="AR136" s="1">
        <f t="shared" si="274"/>
        <v>0</v>
      </c>
      <c r="AS136" s="1">
        <f t="shared" si="275"/>
        <v>0</v>
      </c>
      <c r="AT136" s="1">
        <f t="shared" si="276"/>
        <v>0</v>
      </c>
      <c r="AU136" s="1">
        <f t="shared" si="277"/>
        <v>0</v>
      </c>
      <c r="AV136" s="1">
        <f t="shared" si="278"/>
        <v>0</v>
      </c>
      <c r="AW136" s="1">
        <f t="shared" si="279"/>
        <v>0</v>
      </c>
      <c r="AX136" s="1">
        <f>LARGE($O$8:P136,1)</f>
        <v>0</v>
      </c>
      <c r="AY136" s="1">
        <f>LARGE($O$8:Q136,1)</f>
        <v>0</v>
      </c>
      <c r="AZ136" s="1">
        <f>LARGE($O$8:R136,1)</f>
        <v>0</v>
      </c>
      <c r="BA136" s="1">
        <f>LARGE($O$8:S136,1)</f>
        <v>0</v>
      </c>
      <c r="BB136" s="1">
        <f>LARGE($O$8:T136,1)</f>
        <v>0</v>
      </c>
      <c r="BC136" s="1">
        <f>LARGE($O$8:U136,1)</f>
        <v>0</v>
      </c>
      <c r="BD136" s="1">
        <f>LARGE($O$8:V136,1)</f>
        <v>0</v>
      </c>
      <c r="BE136" s="1">
        <f>LARGE($O$8:W136,1)</f>
        <v>0</v>
      </c>
      <c r="BF136" s="1">
        <f>LARGE($O$8:X136,1)</f>
        <v>0</v>
      </c>
      <c r="BG136" s="1">
        <f>LARGE($O$8:Y136,1)</f>
        <v>0</v>
      </c>
      <c r="BH136" s="1">
        <f>IFERROR(IF(BX136&gt;=1,(IF(EMP!AM134="YES",1,2)),0),0)</f>
        <v>0</v>
      </c>
      <c r="BI136" s="1">
        <f>IFERROR(IF(BX136&gt;=1,(IF(BH136=1,1,IF(BH136=2,VLOOKUP(EMP!AL134,EMP!$H$2:$K$4,4,0),0))),0),0)</f>
        <v>0</v>
      </c>
      <c r="BJ136" s="1">
        <f>IFERROR(IF(BX136&gt;=1,VLOOKUP(EMP!AL134,EMP!$H$1:$K$5,2,0),0),0)</f>
        <v>0</v>
      </c>
      <c r="BK136" s="1">
        <f>IFERROR(IF(BX136&gt;=1,VLOOKUP(EMP!AL134,EMP!$H$1:$K$5,3,0),0),0)</f>
        <v>0</v>
      </c>
      <c r="BX136" s="165">
        <f>EMP!O134</f>
        <v>0</v>
      </c>
      <c r="BY136" s="166">
        <f>EMP!P134</f>
        <v>0</v>
      </c>
      <c r="BZ136" s="165">
        <f>EMP!Q134</f>
        <v>0</v>
      </c>
      <c r="CA136" s="185">
        <f t="shared" si="280"/>
        <v>0</v>
      </c>
      <c r="CB136" s="185">
        <f t="shared" si="281"/>
        <v>0</v>
      </c>
      <c r="CC136" s="185">
        <f t="shared" si="282"/>
        <v>0</v>
      </c>
      <c r="CD136" s="185">
        <f t="shared" si="283"/>
        <v>0</v>
      </c>
      <c r="CE136" s="185">
        <f t="shared" si="284"/>
        <v>0</v>
      </c>
      <c r="CF136" s="185">
        <f t="shared" si="285"/>
        <v>0</v>
      </c>
      <c r="CG136" s="185">
        <f t="shared" si="286"/>
        <v>0</v>
      </c>
      <c r="CH136" s="185">
        <f t="shared" si="287"/>
        <v>0</v>
      </c>
      <c r="CI136" s="185">
        <f t="shared" si="288"/>
        <v>0</v>
      </c>
      <c r="CJ136" s="185">
        <f t="shared" si="289"/>
        <v>0</v>
      </c>
      <c r="CK136" s="185">
        <f t="shared" si="290"/>
        <v>0</v>
      </c>
      <c r="CL136" s="185">
        <f t="shared" si="291"/>
        <v>0</v>
      </c>
      <c r="CM136" s="193"/>
      <c r="CN136" s="193"/>
      <c r="CO136" s="193"/>
      <c r="CP136" s="193"/>
      <c r="CQ136" s="193"/>
      <c r="CR136" s="193"/>
      <c r="CS136" s="193"/>
      <c r="CT136" s="193"/>
      <c r="CU136" s="193"/>
      <c r="CV136" s="193"/>
      <c r="CW136" s="193"/>
      <c r="CX136" s="193"/>
      <c r="CY136" s="112">
        <f t="shared" si="292"/>
        <v>0</v>
      </c>
      <c r="CZ136" s="112">
        <f t="shared" si="293"/>
        <v>0</v>
      </c>
      <c r="DA136" s="112">
        <f t="shared" si="294"/>
        <v>0</v>
      </c>
      <c r="DB136" s="112">
        <f t="shared" si="295"/>
        <v>0</v>
      </c>
      <c r="DC136" s="112">
        <f t="shared" si="296"/>
        <v>0</v>
      </c>
      <c r="DD136" s="112">
        <f t="shared" si="297"/>
        <v>0</v>
      </c>
      <c r="DE136" s="112">
        <f t="shared" si="298"/>
        <v>0</v>
      </c>
      <c r="DF136" s="112">
        <f t="shared" si="299"/>
        <v>0</v>
      </c>
      <c r="DG136" s="112">
        <f t="shared" si="300"/>
        <v>0</v>
      </c>
      <c r="DH136" s="112">
        <f t="shared" si="301"/>
        <v>0</v>
      </c>
      <c r="DI136" s="112">
        <f t="shared" si="302"/>
        <v>0</v>
      </c>
      <c r="DJ136" s="112">
        <f t="shared" si="303"/>
        <v>0</v>
      </c>
      <c r="DK136" s="194"/>
      <c r="DL136" s="194"/>
      <c r="DM136" s="194"/>
      <c r="DN136" s="194"/>
      <c r="DO136" s="194"/>
      <c r="DP136" s="194"/>
      <c r="DQ136" s="194"/>
      <c r="DR136" s="194"/>
      <c r="DS136" s="194"/>
      <c r="DT136" s="194"/>
      <c r="DU136" s="194"/>
      <c r="DV136" s="194"/>
      <c r="DW136" s="112">
        <f t="shared" si="304"/>
        <v>0</v>
      </c>
      <c r="DX136" s="112">
        <f t="shared" si="305"/>
        <v>0</v>
      </c>
      <c r="DY136" s="112">
        <f t="shared" si="306"/>
        <v>0</v>
      </c>
      <c r="DZ136" s="112">
        <f t="shared" si="307"/>
        <v>0</v>
      </c>
      <c r="EA136" s="112">
        <f t="shared" si="308"/>
        <v>0</v>
      </c>
      <c r="EB136" s="112">
        <f t="shared" si="309"/>
        <v>0</v>
      </c>
      <c r="EC136" s="112">
        <f t="shared" si="310"/>
        <v>0</v>
      </c>
      <c r="ED136" s="112">
        <f t="shared" si="311"/>
        <v>0</v>
      </c>
      <c r="EE136" s="112">
        <f t="shared" si="312"/>
        <v>0</v>
      </c>
      <c r="EF136" s="112">
        <f t="shared" si="313"/>
        <v>0</v>
      </c>
      <c r="EG136" s="112">
        <f t="shared" si="314"/>
        <v>0</v>
      </c>
      <c r="EH136" s="112">
        <f t="shared" si="315"/>
        <v>0</v>
      </c>
      <c r="EI136" s="195"/>
      <c r="EJ136" s="195"/>
      <c r="EK136" s="195"/>
      <c r="EL136" s="195"/>
      <c r="EM136" s="195"/>
      <c r="EN136" s="195"/>
      <c r="EO136" s="195"/>
      <c r="EP136" s="195"/>
      <c r="EQ136" s="195"/>
      <c r="ER136" s="195"/>
      <c r="ES136" s="195"/>
      <c r="ET136" s="195"/>
      <c r="EU136" s="196"/>
      <c r="EV136" s="196">
        <f t="shared" si="316"/>
        <v>0</v>
      </c>
      <c r="EW136" s="196">
        <f t="shared" si="317"/>
        <v>0</v>
      </c>
      <c r="EX136" s="196">
        <f t="shared" si="318"/>
        <v>0</v>
      </c>
      <c r="EY136" s="196">
        <f t="shared" si="319"/>
        <v>0</v>
      </c>
      <c r="EZ136" s="196">
        <f t="shared" si="320"/>
        <v>0</v>
      </c>
      <c r="FA136" s="196">
        <f t="shared" si="321"/>
        <v>0</v>
      </c>
      <c r="FB136" s="196">
        <f t="shared" si="322"/>
        <v>0</v>
      </c>
      <c r="FC136" s="196">
        <f t="shared" si="323"/>
        <v>0</v>
      </c>
      <c r="FD136" s="196">
        <f t="shared" si="324"/>
        <v>0</v>
      </c>
      <c r="FE136" s="196">
        <f t="shared" si="325"/>
        <v>0</v>
      </c>
      <c r="FF136" s="196">
        <f t="shared" si="326"/>
        <v>0</v>
      </c>
      <c r="FG136" s="197"/>
      <c r="FH136" s="197">
        <f t="shared" si="327"/>
        <v>0</v>
      </c>
      <c r="FI136" s="197">
        <f t="shared" si="328"/>
        <v>0</v>
      </c>
      <c r="FJ136" s="197">
        <f t="shared" si="329"/>
        <v>0</v>
      </c>
      <c r="FK136" s="197">
        <f t="shared" si="330"/>
        <v>0</v>
      </c>
      <c r="FL136" s="197">
        <f t="shared" si="331"/>
        <v>0</v>
      </c>
      <c r="FM136" s="197">
        <f t="shared" si="332"/>
        <v>0</v>
      </c>
      <c r="FN136" s="197">
        <f t="shared" si="333"/>
        <v>0</v>
      </c>
      <c r="FO136" s="197">
        <f t="shared" si="334"/>
        <v>0</v>
      </c>
      <c r="FP136" s="197">
        <f t="shared" si="335"/>
        <v>0</v>
      </c>
      <c r="FQ136" s="197">
        <f t="shared" si="336"/>
        <v>0</v>
      </c>
      <c r="FR136" s="197">
        <f t="shared" si="337"/>
        <v>0</v>
      </c>
      <c r="FS136" s="195"/>
      <c r="FT136" s="195"/>
      <c r="FU136" s="198"/>
      <c r="FV136" s="198"/>
      <c r="FW136" s="199"/>
      <c r="FX136" s="199"/>
      <c r="FY136" s="196"/>
      <c r="FZ136" s="196"/>
      <c r="GA136" s="127">
        <f t="shared" si="338"/>
        <v>0</v>
      </c>
      <c r="GB136" s="127">
        <f t="shared" si="339"/>
        <v>0</v>
      </c>
      <c r="GC136" s="127">
        <f t="shared" si="340"/>
        <v>0</v>
      </c>
      <c r="GD136" s="127">
        <f t="shared" si="341"/>
        <v>0</v>
      </c>
      <c r="GE136" s="127">
        <f t="shared" si="342"/>
        <v>0</v>
      </c>
      <c r="GF136" s="127">
        <f t="shared" si="343"/>
        <v>0</v>
      </c>
      <c r="GG136" s="127">
        <f t="shared" si="344"/>
        <v>0</v>
      </c>
      <c r="GH136" s="127">
        <f t="shared" si="345"/>
        <v>0</v>
      </c>
      <c r="GI136" s="127">
        <f t="shared" si="346"/>
        <v>0</v>
      </c>
      <c r="GJ136" s="127">
        <f t="shared" si="347"/>
        <v>0</v>
      </c>
      <c r="GK136" s="127">
        <f t="shared" si="348"/>
        <v>0</v>
      </c>
      <c r="GL136" s="127">
        <f t="shared" si="349"/>
        <v>0</v>
      </c>
      <c r="GM136" s="127">
        <f t="shared" si="350"/>
        <v>0</v>
      </c>
      <c r="GN136" s="127">
        <f t="shared" si="351"/>
        <v>0</v>
      </c>
      <c r="GO136" s="127">
        <f t="shared" si="352"/>
        <v>0</v>
      </c>
      <c r="GP136" s="127">
        <f t="shared" si="353"/>
        <v>0</v>
      </c>
      <c r="GQ136" s="127">
        <f t="shared" si="354"/>
        <v>0</v>
      </c>
      <c r="GR136" s="127">
        <f t="shared" si="355"/>
        <v>0</v>
      </c>
      <c r="GS136" s="127">
        <f t="shared" si="356"/>
        <v>0</v>
      </c>
      <c r="GT136" s="127">
        <f t="shared" si="357"/>
        <v>0</v>
      </c>
      <c r="GU136" s="127">
        <f t="shared" si="358"/>
        <v>0</v>
      </c>
      <c r="GV136" s="127">
        <f t="shared" si="359"/>
        <v>0</v>
      </c>
      <c r="GW136" s="127">
        <f t="shared" si="360"/>
        <v>0</v>
      </c>
      <c r="GX136" s="127">
        <f t="shared" si="361"/>
        <v>0</v>
      </c>
      <c r="GY136" s="127">
        <f t="shared" si="362"/>
        <v>0</v>
      </c>
      <c r="GZ136" s="127">
        <f t="shared" si="363"/>
        <v>0</v>
      </c>
      <c r="HA136" s="127">
        <f t="shared" si="364"/>
        <v>0</v>
      </c>
      <c r="HB136" s="127">
        <f t="shared" si="365"/>
        <v>0</v>
      </c>
      <c r="HC136" s="127">
        <f t="shared" si="366"/>
        <v>0</v>
      </c>
      <c r="HD136" s="127">
        <f t="shared" si="367"/>
        <v>0</v>
      </c>
      <c r="HE136" s="127">
        <f t="shared" si="368"/>
        <v>0</v>
      </c>
      <c r="HF136" s="127">
        <f t="shared" si="369"/>
        <v>0</v>
      </c>
      <c r="HG136" s="127">
        <f t="shared" si="370"/>
        <v>0</v>
      </c>
      <c r="HH136" s="127">
        <f t="shared" si="371"/>
        <v>0</v>
      </c>
      <c r="HI136" s="127">
        <f t="shared" si="372"/>
        <v>0</v>
      </c>
      <c r="HJ136" s="127">
        <f t="shared" si="373"/>
        <v>0</v>
      </c>
      <c r="HK136" s="127">
        <f t="shared" si="374"/>
        <v>0</v>
      </c>
      <c r="HL136" s="127">
        <f t="shared" si="375"/>
        <v>0</v>
      </c>
      <c r="HM136" s="127">
        <f t="shared" si="376"/>
        <v>0</v>
      </c>
      <c r="HN136" s="127">
        <f t="shared" si="377"/>
        <v>0</v>
      </c>
      <c r="HO136" s="127">
        <f t="shared" si="378"/>
        <v>0</v>
      </c>
      <c r="HP136" s="127">
        <f t="shared" si="379"/>
        <v>0</v>
      </c>
      <c r="HQ136" s="127">
        <f t="shared" si="380"/>
        <v>0</v>
      </c>
      <c r="HR136" s="127">
        <f t="shared" si="381"/>
        <v>0</v>
      </c>
      <c r="HS136" s="127">
        <f t="shared" si="382"/>
        <v>0</v>
      </c>
      <c r="HT136" s="127">
        <f t="shared" si="383"/>
        <v>0</v>
      </c>
      <c r="HU136" s="127">
        <f t="shared" si="384"/>
        <v>0</v>
      </c>
      <c r="HV136" s="127">
        <f t="shared" si="385"/>
        <v>0</v>
      </c>
      <c r="HW136" s="127">
        <f t="shared" si="386"/>
        <v>0</v>
      </c>
      <c r="HX136" s="127">
        <f t="shared" si="387"/>
        <v>0</v>
      </c>
      <c r="HY136" s="127">
        <f t="shared" si="388"/>
        <v>0</v>
      </c>
      <c r="HZ136" s="127">
        <f t="shared" si="389"/>
        <v>0</v>
      </c>
      <c r="IA136" s="127">
        <f t="shared" si="390"/>
        <v>0</v>
      </c>
      <c r="IB136" s="127">
        <f t="shared" si="391"/>
        <v>0</v>
      </c>
      <c r="IC136" s="127">
        <f t="shared" si="392"/>
        <v>0</v>
      </c>
      <c r="ID136" s="127">
        <f t="shared" si="393"/>
        <v>0</v>
      </c>
      <c r="IE136" s="127">
        <f t="shared" si="394"/>
        <v>0</v>
      </c>
      <c r="IF136" s="127">
        <f t="shared" si="395"/>
        <v>0</v>
      </c>
      <c r="IG136" s="127">
        <f t="shared" si="396"/>
        <v>0</v>
      </c>
      <c r="IH136" s="127">
        <f t="shared" si="397"/>
        <v>0</v>
      </c>
      <c r="II136" s="127">
        <f t="shared" si="398"/>
        <v>0</v>
      </c>
      <c r="IJ136" s="127">
        <f t="shared" si="399"/>
        <v>0</v>
      </c>
      <c r="IK136" s="127">
        <f t="shared" si="400"/>
        <v>0</v>
      </c>
      <c r="IL136" s="127">
        <f t="shared" si="401"/>
        <v>0</v>
      </c>
      <c r="IM136" s="127">
        <f t="shared" si="402"/>
        <v>0</v>
      </c>
      <c r="IN136" s="127">
        <f t="shared" si="403"/>
        <v>0</v>
      </c>
      <c r="IO136" s="127">
        <f t="shared" si="404"/>
        <v>0</v>
      </c>
      <c r="IP136" s="127">
        <f t="shared" si="405"/>
        <v>0</v>
      </c>
      <c r="IQ136" s="127">
        <f t="shared" si="406"/>
        <v>0</v>
      </c>
      <c r="IR136" s="127">
        <f t="shared" si="407"/>
        <v>0</v>
      </c>
      <c r="IS136" s="127">
        <f t="shared" si="408"/>
        <v>0</v>
      </c>
      <c r="IT136" s="127">
        <f t="shared" si="409"/>
        <v>0</v>
      </c>
      <c r="IU136" s="127">
        <f t="shared" si="410"/>
        <v>0</v>
      </c>
      <c r="IV136" s="1">
        <f>IFERROR(IF($BX136&gt;=1,SUMIFS(ARR!K$8:K$607,ARR!$I$8:$I$607,$BZ136),0),0)</f>
        <v>0</v>
      </c>
      <c r="IW136" s="1">
        <f>IFERROR(IF($BX136&gt;=1,SUMIFS(ARR!L$8:L$607,ARR!$I$8:$I$607,$BZ136),0),0)</f>
        <v>0</v>
      </c>
      <c r="IX136" s="1">
        <f>IFERROR(IF($BX136&gt;=1,SUMIFS(ARR!M$8:M$607,ARR!$I$8:$I$607,$BZ136),0),0)</f>
        <v>0</v>
      </c>
      <c r="IY136" s="1">
        <f>IFERROR(IF($BX136&gt;=1,SUMIFS(ARR!N$8:N$607,ARR!$I$8:$I$607,$BZ136),0),0)</f>
        <v>0</v>
      </c>
      <c r="IZ136" s="1">
        <f t="shared" si="411"/>
        <v>0</v>
      </c>
    </row>
    <row r="137" spans="1:260" ht="18" customHeight="1" x14ac:dyDescent="0.25">
      <c r="A137" s="1">
        <f>IFERROR(IF(BX137&gt;=1,VLOOKUP(EMP!Y135,EMP!$B$2:$E$3,4,0),0),0)</f>
        <v>0</v>
      </c>
      <c r="B137" s="1">
        <f>IFERROR(IF(BX137&gt;=1,VLOOKUP(EMP!Z135,EMP!$D$2:$E$3,2,0),0),0)</f>
        <v>0</v>
      </c>
      <c r="C137" s="1">
        <f>IFERROR(IF(BX137&gt;=1,VLOOKUP(EMP!AC135,EMP!$B$6:$C$17,2,0),0),0)</f>
        <v>0</v>
      </c>
      <c r="D137" s="1">
        <f>IFERROR(IF(BX137&gt;=1,VLOOKUP(EMP!AA135,EMP!$E$6:$M$29,9,0),0),0)</f>
        <v>0</v>
      </c>
      <c r="E137" s="1">
        <f>IFERROR(IF(BX137&gt;=1,(IF(EMP!AE135&gt;=1,VLOOKUP(EMP!AF135,EMP!$B$6:$C$17,2,0),0)),0),0)</f>
        <v>0</v>
      </c>
      <c r="F137" s="1">
        <f>IFERROR(IF(BX137&gt;=1,(IF(EMP!AG135=EMP!$F$3,(IF(EMP!AH135&gt;=1,EMP!AH135,0)),0)),0),0)</f>
        <v>0</v>
      </c>
      <c r="G137" s="1">
        <f>IFERROR(IF(BX137&gt;=1,(IF(EMP!AI135=EMP!$F$3,VLOOKUP(EMP!AJ135,EMP!$B$6:$C$17,2,0),0)),0),0)</f>
        <v>0</v>
      </c>
      <c r="H137" s="1">
        <f>IFERROR(IF(BX137&gt;=1,(IF(EMP!AK135=EMP!$F$3,EMP!#REF!,0)),0),0)</f>
        <v>0</v>
      </c>
      <c r="I137" s="1">
        <f>IFERROR(IF(BX137&gt;=1,(IF(EMP!AM135="YES",1,2)),0),0)</f>
        <v>0</v>
      </c>
      <c r="J137" s="1">
        <f>IFERROR(IF(BX137&gt;=1,(IF(I137=1,31,IF(I137=2,(IF(D137&gt;=5,VLOOKUP(EMP!AL135,EMP!$H$1:$K$5,4,0),IF(D137&gt;=1,31,0))),0))),0),0)</f>
        <v>0</v>
      </c>
      <c r="K137" s="1">
        <f>EMP!AB135</f>
        <v>0</v>
      </c>
      <c r="L137" s="1">
        <f>EMP!AD135</f>
        <v>0</v>
      </c>
      <c r="M137" s="1">
        <f>EMP!AE135</f>
        <v>0</v>
      </c>
      <c r="N137" s="1">
        <f t="shared" ref="N137:N200" si="412">IFERROR(IF(C137&gt;=1,10,0)+IF(E137&gt;=1,1,0),0)</f>
        <v>0</v>
      </c>
      <c r="O137" s="1">
        <f t="shared" ref="O137:O200" si="413">IFERROR(IF($N137&gt;=10,(IF($C137=CB$3,1,0)),0),0)</f>
        <v>0</v>
      </c>
      <c r="P137" s="1">
        <f t="shared" ref="P137:P200" si="414">IFERROR(IF($N137&gt;=10,(IF($C137=CC$3,1,0)),0),0)</f>
        <v>0</v>
      </c>
      <c r="Q137" s="1">
        <f t="shared" ref="Q137:Q200" si="415">IFERROR(IF($N137&gt;=10,(IF($C137=CD$3,1,0)),0),0)</f>
        <v>0</v>
      </c>
      <c r="R137" s="1">
        <f t="shared" ref="R137:R200" si="416">IFERROR(IF($N137&gt;=10,(IF($C137=CE$3,1,0)),0),0)</f>
        <v>0</v>
      </c>
      <c r="S137" s="1">
        <f t="shared" ref="S137:S200" si="417">IFERROR(IF($N137&gt;=10,(IF($C137=CF$3,1,0)),0),0)</f>
        <v>0</v>
      </c>
      <c r="T137" s="1">
        <f t="shared" ref="T137:T200" si="418">IFERROR(IF($N137&gt;=10,(IF($C137=CG$3,1,0)),0),0)</f>
        <v>0</v>
      </c>
      <c r="U137" s="1">
        <f t="shared" ref="U137:U200" si="419">IFERROR(IF($N137&gt;=10,(IF($C137=CH$3,1,0)),0),0)</f>
        <v>0</v>
      </c>
      <c r="V137" s="1">
        <f t="shared" ref="V137:V200" si="420">IFERROR(IF($N137&gt;=10,(IF($C137=CI$3,1,0)),0),0)</f>
        <v>0</v>
      </c>
      <c r="W137" s="1">
        <f t="shared" ref="W137:W200" si="421">IFERROR(IF($N137&gt;=10,(IF($C137=CJ$3,1,0)),0),0)</f>
        <v>0</v>
      </c>
      <c r="X137" s="1">
        <f t="shared" ref="X137:X200" si="422">IFERROR(IF($N137&gt;=10,(IF($C137=CK$3,1,0)),0),0)</f>
        <v>0</v>
      </c>
      <c r="Y137" s="1">
        <f t="shared" ref="Y137:Y200" si="423">IFERROR(IF($N137&gt;=10,(IF($C137=CL$3,1,0)),0),0)</f>
        <v>0</v>
      </c>
      <c r="Z137" s="1">
        <f t="shared" ref="Z137:Z200" si="424">IFERROR(IF($N137&gt;=1,(IF($E137=CB$3,2,0)),0),0)</f>
        <v>0</v>
      </c>
      <c r="AA137" s="1">
        <f t="shared" ref="AA137:AA200" si="425">IFERROR(IF($N137&gt;=1,(IF($E137=CC$3,2,0)),0),0)</f>
        <v>0</v>
      </c>
      <c r="AB137" s="1">
        <f t="shared" ref="AB137:AB200" si="426">IFERROR(IF($N137&gt;=1,(IF($E137=CD$3,2,0)),0),0)</f>
        <v>0</v>
      </c>
      <c r="AC137" s="1">
        <f t="shared" ref="AC137:AC200" si="427">IFERROR(IF($N137&gt;=1,(IF($E137=CE$3,2,0)),0),0)</f>
        <v>0</v>
      </c>
      <c r="AD137" s="1">
        <f t="shared" ref="AD137:AD200" si="428">IFERROR(IF($N137&gt;=1,(IF($E137=CF$3,2,0)),0),0)</f>
        <v>0</v>
      </c>
      <c r="AE137" s="1">
        <f t="shared" ref="AE137:AE200" si="429">IFERROR(IF($N137&gt;=1,(IF($E137=CG$3,2,0)),0),0)</f>
        <v>0</v>
      </c>
      <c r="AF137" s="1">
        <f t="shared" ref="AF137:AF200" si="430">IFERROR(IF($N137&gt;=1,(IF($E137=CH$3,2,0)),0),0)</f>
        <v>0</v>
      </c>
      <c r="AG137" s="1">
        <f t="shared" ref="AG137:AG200" si="431">IFERROR(IF($N137&gt;=1,(IF($E137=CI$3,2,0)),0),0)</f>
        <v>0</v>
      </c>
      <c r="AH137" s="1">
        <f t="shared" ref="AH137:AH200" si="432">IFERROR(IF($N137&gt;=1,(IF($E137=CJ$3,2,0)),0),0)</f>
        <v>0</v>
      </c>
      <c r="AI137" s="1">
        <f t="shared" ref="AI137:AI200" si="433">IFERROR(IF($N137&gt;=1,(IF($E137=CK$3,2,0)),0),0)</f>
        <v>0</v>
      </c>
      <c r="AJ137" s="1">
        <f t="shared" ref="AJ137:AJ200" si="434">IFERROR(IF($N137&gt;=1,(IF($E137=CL$3,2,0)),0),0)</f>
        <v>0</v>
      </c>
      <c r="AK137" s="1">
        <f t="shared" ref="AK137:AK200" si="435">O137+Z137</f>
        <v>0</v>
      </c>
      <c r="AL137" s="1">
        <f t="shared" ref="AL137:AL200" si="436">P137+AA137</f>
        <v>0</v>
      </c>
      <c r="AM137" s="1">
        <f t="shared" ref="AM137:AM200" si="437">Q137+AB137</f>
        <v>0</v>
      </c>
      <c r="AN137" s="1">
        <f t="shared" ref="AN137:AN200" si="438">R137+AC137</f>
        <v>0</v>
      </c>
      <c r="AO137" s="1">
        <f t="shared" ref="AO137:AO200" si="439">S137+AD137</f>
        <v>0</v>
      </c>
      <c r="AP137" s="1">
        <f t="shared" ref="AP137:AP200" si="440">T137+AE137</f>
        <v>0</v>
      </c>
      <c r="AQ137" s="1">
        <f t="shared" ref="AQ137:AQ200" si="441">U137+AF137</f>
        <v>0</v>
      </c>
      <c r="AR137" s="1">
        <f t="shared" ref="AR137:AR200" si="442">V137+AG137</f>
        <v>0</v>
      </c>
      <c r="AS137" s="1">
        <f t="shared" ref="AS137:AS200" si="443">W137+AH137</f>
        <v>0</v>
      </c>
      <c r="AT137" s="1">
        <f t="shared" ref="AT137:AT200" si="444">X137+AI137</f>
        <v>0</v>
      </c>
      <c r="AU137" s="1">
        <f t="shared" ref="AU137:AU200" si="445">Y137+AJ137</f>
        <v>0</v>
      </c>
      <c r="AV137" s="1">
        <f t="shared" ref="AV137:AV200" si="446">IFERROR(IF(BX137&gt;=1,(IF(B137&gt;=2,(IF(C137&gt;=8,0,IF(C137&gt;=7,1,IF(C137&gt;=1,2,0)))),IF(B137&gt;=1,2,0))),0),0)</f>
        <v>0</v>
      </c>
      <c r="AW137" s="1">
        <f t="shared" ref="AW137:AW200" si="447">O137</f>
        <v>0</v>
      </c>
      <c r="AX137" s="1">
        <f>LARGE($O$8:P137,1)</f>
        <v>0</v>
      </c>
      <c r="AY137" s="1">
        <f>LARGE($O$8:Q137,1)</f>
        <v>0</v>
      </c>
      <c r="AZ137" s="1">
        <f>LARGE($O$8:R137,1)</f>
        <v>0</v>
      </c>
      <c r="BA137" s="1">
        <f>LARGE($O$8:S137,1)</f>
        <v>0</v>
      </c>
      <c r="BB137" s="1">
        <f>LARGE($O$8:T137,1)</f>
        <v>0</v>
      </c>
      <c r="BC137" s="1">
        <f>LARGE($O$8:U137,1)</f>
        <v>0</v>
      </c>
      <c r="BD137" s="1">
        <f>LARGE($O$8:V137,1)</f>
        <v>0</v>
      </c>
      <c r="BE137" s="1">
        <f>LARGE($O$8:W137,1)</f>
        <v>0</v>
      </c>
      <c r="BF137" s="1">
        <f>LARGE($O$8:X137,1)</f>
        <v>0</v>
      </c>
      <c r="BG137" s="1">
        <f>LARGE($O$8:Y137,1)</f>
        <v>0</v>
      </c>
      <c r="BH137" s="1">
        <f>IFERROR(IF(BX137&gt;=1,(IF(EMP!AM135="YES",1,2)),0),0)</f>
        <v>0</v>
      </c>
      <c r="BI137" s="1">
        <f>IFERROR(IF(BX137&gt;=1,(IF(BH137=1,1,IF(BH137=2,VLOOKUP(EMP!AL135,EMP!$H$2:$K$4,4,0),0))),0),0)</f>
        <v>0</v>
      </c>
      <c r="BJ137" s="1">
        <f>IFERROR(IF(BX137&gt;=1,VLOOKUP(EMP!AL135,EMP!$H$1:$K$5,2,0),0),0)</f>
        <v>0</v>
      </c>
      <c r="BK137" s="1">
        <f>IFERROR(IF(BX137&gt;=1,VLOOKUP(EMP!AL135,EMP!$H$1:$K$5,3,0),0),0)</f>
        <v>0</v>
      </c>
      <c r="BX137" s="165">
        <f>EMP!O135</f>
        <v>0</v>
      </c>
      <c r="BY137" s="166">
        <f>EMP!P135</f>
        <v>0</v>
      </c>
      <c r="BZ137" s="165">
        <f>EMP!Q135</f>
        <v>0</v>
      </c>
      <c r="CA137" s="185">
        <f t="shared" ref="CA137:CA200" si="448">IFERROR(IF($BX137&gt;=1,(IF(J137&gt;=1,ROUND($K137/31*J137,0),0)),0),0)</f>
        <v>0</v>
      </c>
      <c r="CB137" s="185">
        <f t="shared" ref="CB137:CB200" si="449">IFERROR(IF($BX137&gt;=1,(IF(AK137=2,$M137,IF(AK137=1,$L137,IF(AK137=0,K137,0)))),0),0)</f>
        <v>0</v>
      </c>
      <c r="CC137" s="185">
        <f t="shared" ref="CC137:CC200" si="450">IFERROR(IF($BX137&gt;=1,(IF(AL137=2,$M137,IF(AL137=1,$L137,IF(AL137=0,CB137,0)))),0),0)</f>
        <v>0</v>
      </c>
      <c r="CD137" s="185">
        <f t="shared" ref="CD137:CD200" si="451">IFERROR(IF($BX137&gt;=1,(IF(AM137=2,$M137,IF(AM137=1,$L137,IF(AM137=0,CC137,0)))),0),0)</f>
        <v>0</v>
      </c>
      <c r="CE137" s="185">
        <f t="shared" ref="CE137:CE200" si="452">IFERROR(IF($BX137&gt;=1,(IF(AN137=2,$M137,IF(AN137=1,$L137,IF(AN137=0,(IF(B137=1,CD137+(ROUND(CD137*3/10000,0)*100),CD137)),0)))),0),0)</f>
        <v>0</v>
      </c>
      <c r="CF137" s="185">
        <f t="shared" ref="CF137:CF200" si="453">IFERROR(IF($BX137&gt;=1,(IF(AO137=2,$M137,IF(AO137=1,$L137,IF(AO137=0,CE137,0)))),0),0)</f>
        <v>0</v>
      </c>
      <c r="CG137" s="185">
        <f t="shared" ref="CG137:CG200" si="454">IFERROR(IF($BX137&gt;=1,(IF(AP137=2,$M137,IF(AP137=1,$L137,IF(AP137=0,CF137,0)))),0),0)</f>
        <v>0</v>
      </c>
      <c r="CH137" s="185">
        <f t="shared" ref="CH137:CH200" si="455">IFERROR(IF($BX137&gt;=1,(IF(AQ137=2,$M137,IF(AQ137=1,$L137,IF(AQ137=0,CG137,0)))),0),0)</f>
        <v>0</v>
      </c>
      <c r="CI137" s="185">
        <f t="shared" ref="CI137:CI200" si="456">IFERROR(IF($BX137&gt;=1,(IF(AR137=2,$M137,IF(AR137=1,$L137,IF(AR137=0,CH137,0)))),0),0)</f>
        <v>0</v>
      </c>
      <c r="CJ137" s="185">
        <f t="shared" ref="CJ137:CJ200" si="457">IFERROR(IF($BX137&gt;=1,(IF(AS137=2,$M137,IF(AS137=1,$L137,IF(AS137=0,CI137,0)))),0),0)</f>
        <v>0</v>
      </c>
      <c r="CK137" s="185">
        <f t="shared" ref="CK137:CK200" si="458">IFERROR(IF($BX137&gt;=1,(IF(AT137=2,$M137,IF(AT137=1,$L137,IF(AT137=0,CJ137,0)))),0),0)</f>
        <v>0</v>
      </c>
      <c r="CL137" s="185">
        <f t="shared" ref="CL137:CL200" si="459">IFERROR(IF($BX137&gt;=1,(IF(AU137=2,$M137,IF(AU137=1,$L137,IF(AU137=0,CK137,0)))),0),0)</f>
        <v>0</v>
      </c>
      <c r="CM137" s="193"/>
      <c r="CN137" s="193"/>
      <c r="CO137" s="193"/>
      <c r="CP137" s="193"/>
      <c r="CQ137" s="193"/>
      <c r="CR137" s="193"/>
      <c r="CS137" s="193"/>
      <c r="CT137" s="193"/>
      <c r="CU137" s="193"/>
      <c r="CV137" s="193"/>
      <c r="CW137" s="193"/>
      <c r="CX137" s="193"/>
      <c r="CY137" s="112">
        <f t="shared" ref="CY137:CY200" si="460">IFERROR(IF($BX137&gt;=1,(IF($B137=1,ROUND(GA137*CY$1,0),0)),0),0)</f>
        <v>0</v>
      </c>
      <c r="CZ137" s="112">
        <f t="shared" ref="CZ137:CZ200" si="461">IFERROR(IF($BX137&gt;=1,(IF($B137=1,ROUND(GB137*CZ$1,0),IF($B137=2,(IF(AW137=1,ROUND(GB137*CZ$1,0),0)),0))),0),0)</f>
        <v>0</v>
      </c>
      <c r="DA137" s="112">
        <f t="shared" ref="DA137:DA200" si="462">IFERROR(IF($BX137&gt;=1,(IF($B137=1,ROUND(GC137*DA$1,0),IF($B137=2,(IF(AX137=1,ROUND(GC137*DA$1,0),0)),0))),0),0)</f>
        <v>0</v>
      </c>
      <c r="DB137" s="112">
        <f t="shared" ref="DB137:DB200" si="463">IFERROR(IF($BX137&gt;=1,(IF($B137=1,ROUND(GD137*DB$1,0),IF($B137=2,(IF(AY137=1,ROUND(GD137*DB$1,0),0)),0))),0),0)</f>
        <v>0</v>
      </c>
      <c r="DC137" s="112">
        <f t="shared" ref="DC137:DC200" si="464">IFERROR(IF($BX137&gt;=1,(IF($B137=1,ROUND(GE137*DC$1,0),IF($B137=2,(IF(AZ137=1,ROUND(GE137*DC$1,0),0)),0))),0),0)</f>
        <v>0</v>
      </c>
      <c r="DD137" s="112">
        <f t="shared" ref="DD137:DD200" si="465">IFERROR(IF($BX137&gt;=1,(IF($B137=1,ROUND(GF137*DD$1,0),IF($B137=2,(IF(BA137=1,ROUND(GF137*DD$1,0),0)),0))),0),0)</f>
        <v>0</v>
      </c>
      <c r="DE137" s="112">
        <f t="shared" ref="DE137:DE200" si="466">IFERROR(IF($BX137&gt;=1,(IF($B137=1,ROUND(GG137*DE$1,0),IF($B137=2,(IF(BB137=1,ROUND(GG137*DE$1,0),0)),0))),0),0)</f>
        <v>0</v>
      </c>
      <c r="DF137" s="112">
        <f t="shared" ref="DF137:DF200" si="467">IFERROR(IF($BX137&gt;=1,(IF($B137=1,ROUND(GH137*DF$1,0),IF($B137=2,(IF(BC137=1,ROUND(GH137*DF$1,0),0)),0))),0),0)</f>
        <v>0</v>
      </c>
      <c r="DG137" s="112">
        <f t="shared" ref="DG137:DG200" si="468">IFERROR(IF($BX137&gt;=1,(IF($B137=1,ROUND(GI137*DG$1,0),IF($B137=2,(IF(BD137=1,ROUND(GI137*DG$1,0),0)),0))),0),0)</f>
        <v>0</v>
      </c>
      <c r="DH137" s="112">
        <f t="shared" ref="DH137:DH200" si="469">IFERROR(IF($BX137&gt;=1,(IF($B137=1,ROUND(GJ137*DH$1,0),IF($B137=2,(IF(BE137=1,ROUND(GJ137*DH$1,0),0)),0))),0),0)</f>
        <v>0</v>
      </c>
      <c r="DI137" s="112">
        <f t="shared" ref="DI137:DI200" si="470">IFERROR(IF($BX137&gt;=1,(IF($B137=1,ROUND(GK137*DI$1,0),IF($B137=2,(IF(BF137=1,ROUND(GK137*DI$1,0),0)),0))),0),0)</f>
        <v>0</v>
      </c>
      <c r="DJ137" s="112">
        <f t="shared" ref="DJ137:DJ200" si="471">IFERROR(IF($BX137&gt;=1,(IF($B137=1,ROUND(GL137*DJ$1,0),IF($B137=2,(IF(BG137=1,ROUND(GL137*DJ$1,0),0)),0))),0),0)</f>
        <v>0</v>
      </c>
      <c r="DK137" s="194"/>
      <c r="DL137" s="194"/>
      <c r="DM137" s="194"/>
      <c r="DN137" s="194"/>
      <c r="DO137" s="194"/>
      <c r="DP137" s="194"/>
      <c r="DQ137" s="194"/>
      <c r="DR137" s="194"/>
      <c r="DS137" s="194"/>
      <c r="DT137" s="194"/>
      <c r="DU137" s="194"/>
      <c r="DV137" s="194"/>
      <c r="DW137" s="112">
        <f t="shared" ref="DW137:DW200" si="472">IFERROR(IF($BX137&gt;=1,(IF($B137=1,ROUND(GA137*DW$1,0),0)),0),0)</f>
        <v>0</v>
      </c>
      <c r="DX137" s="112">
        <f t="shared" ref="DX137:DX200" si="473">IFERROR(IF($BX137&gt;=1,(IF($B137=1,ROUND(GB137*DX$1,0),IF($B137=2,(IF(AW137=1,ROUND(GB137*DX$1,0),0)),0))),0),0)</f>
        <v>0</v>
      </c>
      <c r="DY137" s="112">
        <f t="shared" ref="DY137:DY200" si="474">IFERROR(IF($BX137&gt;=1,(IF($B137=1,ROUND(GC137*DY$1,0),IF($B137=2,(IF(AX137=1,ROUND(GC137*DY$1,0),0)),0))),0),0)</f>
        <v>0</v>
      </c>
      <c r="DZ137" s="112">
        <f t="shared" ref="DZ137:DZ200" si="475">IFERROR(IF($BX137&gt;=1,(IF($B137=1,ROUND(GD137*DZ$1,0),IF($B137=2,(IF(AY137=1,ROUND(GD137*DZ$1,0),0)),0))),0),0)</f>
        <v>0</v>
      </c>
      <c r="EA137" s="112">
        <f t="shared" ref="EA137:EA200" si="476">IFERROR(IF($BX137&gt;=1,(IF($B137=1,ROUND(GE137*EA$1,0),IF($B137=2,(IF(AZ137=1,ROUND(GE137*EA$1,0),0)),0))),0),0)</f>
        <v>0</v>
      </c>
      <c r="EB137" s="112">
        <f t="shared" ref="EB137:EB200" si="477">IFERROR(IF($BX137&gt;=1,(IF($B137=1,ROUND(GF137*EB$1,0),IF($B137=2,(IF(BA137=1,ROUND(GF137*EB$1,0),0)),0))),0),0)</f>
        <v>0</v>
      </c>
      <c r="EC137" s="112">
        <f t="shared" ref="EC137:EC200" si="478">IFERROR(IF($BX137&gt;=1,(IF($B137=1,ROUND(GG137*EC$1,0),IF($B137=2,(IF(BB137=1,ROUND(GG137*EC$1,0),0)),0))),0),0)</f>
        <v>0</v>
      </c>
      <c r="ED137" s="112">
        <f t="shared" ref="ED137:ED200" si="479">IFERROR(IF($BX137&gt;=1,(IF($B137=1,ROUND(GH137*ED$1,0),IF($B137=2,(IF(BC137=1,ROUND(GH137*ED$1,0),0)),0))),0),0)</f>
        <v>0</v>
      </c>
      <c r="EE137" s="112">
        <f t="shared" ref="EE137:EE200" si="480">IFERROR(IF($BX137&gt;=1,(IF($B137=1,ROUND(GI137*EE$1,0),IF($B137=2,(IF(BD137=1,ROUND(GI137*EE$1,0),0)),0))),0),0)</f>
        <v>0</v>
      </c>
      <c r="EF137" s="112">
        <f t="shared" ref="EF137:EF200" si="481">IFERROR(IF($BX137&gt;=1,(IF($B137=1,ROUND(GJ137*EF$1,0),IF($B137=2,(IF(BE137=1,ROUND(GJ137*EF$1,0),0)),0))),0),0)</f>
        <v>0</v>
      </c>
      <c r="EG137" s="112">
        <f t="shared" ref="EG137:EG200" si="482">IFERROR(IF($BX137&gt;=1,(IF($B137=1,ROUND(GK137*EG$1,0),IF($B137=2,(IF(BF137=1,ROUND(GK137*EG$1,0),0)),0))),0),0)</f>
        <v>0</v>
      </c>
      <c r="EH137" s="112">
        <f t="shared" ref="EH137:EH200" si="483">IFERROR(IF($BX137&gt;=1,(IF($B137=1,ROUND(GL137*EH$1,0),IF($B137=2,(IF(BG137=1,ROUND(GL137*EH$1,0),0)),0))),0),0)</f>
        <v>0</v>
      </c>
      <c r="EI137" s="195"/>
      <c r="EJ137" s="195"/>
      <c r="EK137" s="195"/>
      <c r="EL137" s="195"/>
      <c r="EM137" s="195"/>
      <c r="EN137" s="195"/>
      <c r="EO137" s="195"/>
      <c r="EP137" s="195"/>
      <c r="EQ137" s="195"/>
      <c r="ER137" s="195"/>
      <c r="ES137" s="195"/>
      <c r="ET137" s="195"/>
      <c r="EU137" s="196"/>
      <c r="EV137" s="196">
        <f t="shared" ref="EV137:EV200" si="484">EU137</f>
        <v>0</v>
      </c>
      <c r="EW137" s="196">
        <f t="shared" ref="EW137:EW200" si="485">EV137</f>
        <v>0</v>
      </c>
      <c r="EX137" s="196">
        <f t="shared" ref="EX137:EX200" si="486">EW137</f>
        <v>0</v>
      </c>
      <c r="EY137" s="196">
        <f t="shared" ref="EY137:EY200" si="487">EX137</f>
        <v>0</v>
      </c>
      <c r="EZ137" s="196">
        <f t="shared" ref="EZ137:EZ200" si="488">EY137</f>
        <v>0</v>
      </c>
      <c r="FA137" s="196">
        <f t="shared" ref="FA137:FA200" si="489">EZ137</f>
        <v>0</v>
      </c>
      <c r="FB137" s="196">
        <f t="shared" ref="FB137:FB200" si="490">FA137</f>
        <v>0</v>
      </c>
      <c r="FC137" s="196">
        <f t="shared" ref="FC137:FC200" si="491">FB137</f>
        <v>0</v>
      </c>
      <c r="FD137" s="196">
        <f t="shared" ref="FD137:FD200" si="492">FC137</f>
        <v>0</v>
      </c>
      <c r="FE137" s="196">
        <f t="shared" ref="FE137:FE200" si="493">FD137</f>
        <v>0</v>
      </c>
      <c r="FF137" s="196">
        <f t="shared" ref="FF137:FF200" si="494">FE137</f>
        <v>0</v>
      </c>
      <c r="FG137" s="197"/>
      <c r="FH137" s="197">
        <f t="shared" ref="FH137:FH200" si="495">FG137</f>
        <v>0</v>
      </c>
      <c r="FI137" s="197">
        <f t="shared" ref="FI137:FI200" si="496">FH137</f>
        <v>0</v>
      </c>
      <c r="FJ137" s="197">
        <f t="shared" ref="FJ137:FJ200" si="497">FI137</f>
        <v>0</v>
      </c>
      <c r="FK137" s="197">
        <f t="shared" ref="FK137:FK200" si="498">FJ137</f>
        <v>0</v>
      </c>
      <c r="FL137" s="197">
        <f t="shared" ref="FL137:FL200" si="499">FK137</f>
        <v>0</v>
      </c>
      <c r="FM137" s="197">
        <f t="shared" ref="FM137:FM200" si="500">FL137</f>
        <v>0</v>
      </c>
      <c r="FN137" s="197">
        <f t="shared" ref="FN137:FN200" si="501">FM137</f>
        <v>0</v>
      </c>
      <c r="FO137" s="197">
        <f t="shared" ref="FO137:FO200" si="502">FN137</f>
        <v>0</v>
      </c>
      <c r="FP137" s="197">
        <f t="shared" ref="FP137:FP200" si="503">FO137</f>
        <v>0</v>
      </c>
      <c r="FQ137" s="197">
        <f t="shared" ref="FQ137:FQ200" si="504">FP137</f>
        <v>0</v>
      </c>
      <c r="FR137" s="197">
        <f t="shared" ref="FR137:FR200" si="505">FQ137</f>
        <v>0</v>
      </c>
      <c r="FS137" s="195"/>
      <c r="FT137" s="195"/>
      <c r="FU137" s="198"/>
      <c r="FV137" s="198"/>
      <c r="FW137" s="199"/>
      <c r="FX137" s="199"/>
      <c r="FY137" s="196"/>
      <c r="FZ137" s="196"/>
      <c r="GA137" s="127">
        <f t="shared" ref="GA137:GA200" si="506">IFERROR(IF($BX137&gt;=1,(IF(CM137&gt;=1,CM137,CA137)),0),0)</f>
        <v>0</v>
      </c>
      <c r="GB137" s="127">
        <f t="shared" ref="GB137:GB200" si="507">IFERROR(IF($BX137&gt;=1,(IF(CN137&gt;=1,CN137,CB137)),0),0)</f>
        <v>0</v>
      </c>
      <c r="GC137" s="127">
        <f t="shared" ref="GC137:GC200" si="508">IFERROR(IF($BX137&gt;=1,(IF(CO137&gt;=1,CO137,CC137)),0),0)</f>
        <v>0</v>
      </c>
      <c r="GD137" s="127">
        <f t="shared" ref="GD137:GD200" si="509">IFERROR(IF($BX137&gt;=1,(IF(CP137&gt;=1,CP137,CD137)),0),0)</f>
        <v>0</v>
      </c>
      <c r="GE137" s="127">
        <f t="shared" ref="GE137:GE200" si="510">IFERROR(IF($BX137&gt;=1,(IF(CQ137&gt;=1,CQ137,CE137)),0),0)</f>
        <v>0</v>
      </c>
      <c r="GF137" s="127">
        <f t="shared" ref="GF137:GF200" si="511">IFERROR(IF($BX137&gt;=1,(IF(CR137&gt;=1,CR137,CF137)),0),0)</f>
        <v>0</v>
      </c>
      <c r="GG137" s="127">
        <f t="shared" ref="GG137:GG200" si="512">IFERROR(IF($BX137&gt;=1,(IF(CS137&gt;=1,CS137,CG137)),0),0)</f>
        <v>0</v>
      </c>
      <c r="GH137" s="127">
        <f t="shared" ref="GH137:GH200" si="513">IFERROR(IF($BX137&gt;=1,(IF(CT137&gt;=1,CT137,CH137)),0),0)</f>
        <v>0</v>
      </c>
      <c r="GI137" s="127">
        <f t="shared" ref="GI137:GI200" si="514">IFERROR(IF($BX137&gt;=1,(IF(CU137&gt;=1,CU137,CI137)),0),0)</f>
        <v>0</v>
      </c>
      <c r="GJ137" s="127">
        <f t="shared" ref="GJ137:GJ200" si="515">IFERROR(IF($BX137&gt;=1,(IF(CV137&gt;=1,CV137,CJ137)),0),0)</f>
        <v>0</v>
      </c>
      <c r="GK137" s="127">
        <f t="shared" ref="GK137:GK200" si="516">IFERROR(IF($BX137&gt;=1,(IF(CW137&gt;=1,CW137,CK137)),0),0)</f>
        <v>0</v>
      </c>
      <c r="GL137" s="127">
        <f t="shared" ref="GL137:GL200" si="517">IFERROR(IF($BX137&gt;=1,(IF(CX137&gt;=1,CX137,CL137)),0),0)</f>
        <v>0</v>
      </c>
      <c r="GM137" s="127">
        <f t="shared" ref="GM137:GM200" si="518">IFERROR(IF($BX137&gt;=1,(IF(DK137&gt;=1,DK137,CY137)),0),0)</f>
        <v>0</v>
      </c>
      <c r="GN137" s="127">
        <f t="shared" ref="GN137:GN200" si="519">IFERROR(IF($BX137&gt;=1,(IF(DL137&gt;=1,DL137,CZ137)),0),0)</f>
        <v>0</v>
      </c>
      <c r="GO137" s="127">
        <f t="shared" ref="GO137:GO200" si="520">IFERROR(IF($BX137&gt;=1,(IF(DM137&gt;=1,DM137,DA137)),0),0)</f>
        <v>0</v>
      </c>
      <c r="GP137" s="127">
        <f t="shared" ref="GP137:GP200" si="521">IFERROR(IF($BX137&gt;=1,(IF(DN137&gt;=1,DN137,DB137)),0),0)</f>
        <v>0</v>
      </c>
      <c r="GQ137" s="127">
        <f t="shared" ref="GQ137:GQ200" si="522">IFERROR(IF($BX137&gt;=1,(IF(DO137&gt;=1,DO137,DC137)),0),0)</f>
        <v>0</v>
      </c>
      <c r="GR137" s="127">
        <f t="shared" ref="GR137:GR200" si="523">IFERROR(IF($BX137&gt;=1,(IF(DP137&gt;=1,DP137,DD137)),0),0)</f>
        <v>0</v>
      </c>
      <c r="GS137" s="127">
        <f t="shared" ref="GS137:GS200" si="524">IFERROR(IF($BX137&gt;=1,(IF(DQ137&gt;=1,DQ137,DE137)),0),0)</f>
        <v>0</v>
      </c>
      <c r="GT137" s="127">
        <f t="shared" ref="GT137:GT200" si="525">IFERROR(IF($BX137&gt;=1,(IF(DR137&gt;=1,DR137,DF137)),0),0)</f>
        <v>0</v>
      </c>
      <c r="GU137" s="127">
        <f t="shared" ref="GU137:GU200" si="526">IFERROR(IF($BX137&gt;=1,(IF(DS137&gt;=1,DS137,DG137)),0),0)</f>
        <v>0</v>
      </c>
      <c r="GV137" s="127">
        <f t="shared" ref="GV137:GV200" si="527">IFERROR(IF($BX137&gt;=1,(IF(DT137&gt;=1,DT137,DH137)),0),0)</f>
        <v>0</v>
      </c>
      <c r="GW137" s="127">
        <f t="shared" ref="GW137:GW200" si="528">IFERROR(IF($BX137&gt;=1,(IF(DU137&gt;=1,DU137,DI137)),0),0)</f>
        <v>0</v>
      </c>
      <c r="GX137" s="127">
        <f t="shared" ref="GX137:GX200" si="529">IFERROR(IF($BX137&gt;=1,(IF(DV137&gt;=1,DV137,DJ137)),0),0)</f>
        <v>0</v>
      </c>
      <c r="GY137" s="127">
        <f t="shared" ref="GY137:GY200" si="530">IFERROR(IF($BX137&gt;=1,(IF(EI137&gt;=1,EI137,DW137)),0),0)</f>
        <v>0</v>
      </c>
      <c r="GZ137" s="127">
        <f t="shared" ref="GZ137:GZ200" si="531">IFERROR(IF($BX137&gt;=1,(IF(EJ137&gt;=1,EJ137,DX137)),0),0)</f>
        <v>0</v>
      </c>
      <c r="HA137" s="127">
        <f t="shared" ref="HA137:HA200" si="532">IFERROR(IF($BX137&gt;=1,(IF(EK137&gt;=1,EK137,DY137)),0),0)</f>
        <v>0</v>
      </c>
      <c r="HB137" s="127">
        <f t="shared" ref="HB137:HB200" si="533">IFERROR(IF($BX137&gt;=1,(IF(EL137&gt;=1,EL137,DZ137)),0),0)</f>
        <v>0</v>
      </c>
      <c r="HC137" s="127">
        <f t="shared" ref="HC137:HC200" si="534">IFERROR(IF($BX137&gt;=1,(IF(EM137&gt;=1,EM137,EA137)),0),0)</f>
        <v>0</v>
      </c>
      <c r="HD137" s="127">
        <f t="shared" ref="HD137:HD200" si="535">IFERROR(IF($BX137&gt;=1,(IF(EN137&gt;=1,EN137,EB137)),0),0)</f>
        <v>0</v>
      </c>
      <c r="HE137" s="127">
        <f t="shared" ref="HE137:HE200" si="536">IFERROR(IF($BX137&gt;=1,(IF(EO137&gt;=1,EO137,EC137)),0),0)</f>
        <v>0</v>
      </c>
      <c r="HF137" s="127">
        <f t="shared" ref="HF137:HF200" si="537">IFERROR(IF($BX137&gt;=1,(IF(EP137&gt;=1,EP137,ED137)),0),0)</f>
        <v>0</v>
      </c>
      <c r="HG137" s="127">
        <f t="shared" ref="HG137:HG200" si="538">IFERROR(IF($BX137&gt;=1,(IF(EQ137&gt;=1,EQ137,EE137)),0),0)</f>
        <v>0</v>
      </c>
      <c r="HH137" s="127">
        <f t="shared" ref="HH137:HH200" si="539">IFERROR(IF($BX137&gt;=1,(IF(ER137&gt;=1,ER137,EF137)),0),0)</f>
        <v>0</v>
      </c>
      <c r="HI137" s="127">
        <f t="shared" ref="HI137:HI200" si="540">IFERROR(IF($BX137&gt;=1,(IF(ES137&gt;=1,ES137,EG137)),0),0)</f>
        <v>0</v>
      </c>
      <c r="HJ137" s="127">
        <f t="shared" ref="HJ137:HJ200" si="541">IFERROR(IF($BX137&gt;=1,(IF(ET137&gt;=1,ET137,EH137)),0),0)</f>
        <v>0</v>
      </c>
      <c r="HK137" s="127">
        <f t="shared" ref="HK137:HK200" si="542">HM137-HL137</f>
        <v>0</v>
      </c>
      <c r="HL137" s="127">
        <f t="shared" ref="HL137:HL200" si="543">IFERROR(IF(HM137&gt;=1,ROUNDDOWN(HM137*0.25,0),0),0)</f>
        <v>0</v>
      </c>
      <c r="HM137" s="127">
        <f t="shared" ref="HM137:HM200" si="544">IFERROR(IF(BX137&gt;=1,(IF(F137&gt;=1,ROUND(6774/12*F137,0),0)),0),0)</f>
        <v>0</v>
      </c>
      <c r="HN137" s="127">
        <f t="shared" ref="HN137:HN200" si="545">IFERROR(IF(BX137&gt;=1,(IF(G137&gt;=2,ROUND(INDEX(GA137:GL137,1,MATCH(G137,$GA$6:$GL$6,0))/2,0),IF(G137&gt;=1,ROUND(K137/2,0),0))),0),0)</f>
        <v>0</v>
      </c>
      <c r="HO137" s="127">
        <f t="shared" ref="HO137:HO200" si="546">IFERROR(IF(BX137&gt;=1,(IF(HN137&gt;=1,ROUND(HN137*0.17,0),0)),0),0)</f>
        <v>0</v>
      </c>
      <c r="HP137" s="127">
        <f t="shared" ref="HP137:HP200" si="547">IFERROR(IF($BX137&gt;=1,(IF(FS137&gt;=1,FS137,HK137)),0),0)</f>
        <v>0</v>
      </c>
      <c r="HQ137" s="127">
        <f t="shared" ref="HQ137:HQ200" si="548">IFERROR(IF($BX137&gt;=1,(IF(FT137&gt;=1,FT137,HL137)),0),0)</f>
        <v>0</v>
      </c>
      <c r="HR137" s="127">
        <f t="shared" ref="HR137:HR200" si="549">HP137+HQ137</f>
        <v>0</v>
      </c>
      <c r="HS137" s="127">
        <f t="shared" ref="HS137:HS200" si="550">IFERROR(IF($BX137&gt;=1,(IF(FU137&gt;=1,FU137,HN137)),0),0)</f>
        <v>0</v>
      </c>
      <c r="HT137" s="127">
        <f t="shared" ref="HT137:HT200" si="551">IFERROR(IF($BX137&gt;=1,(IF(FV137&gt;=1,FV137,HO137)),0),0)</f>
        <v>0</v>
      </c>
      <c r="HU137" s="127">
        <f t="shared" ref="HU137:HU200" si="552">HS137+HT137</f>
        <v>0</v>
      </c>
      <c r="HV137" s="127">
        <f t="shared" ref="HV137:HV200" si="553">IFERROR(IF($BX137&gt;=1,(IF(GE137&gt;=1,(IF($B137=1,ROUND($K137*DC$1,0)-ROUND($K137*DC$2,0),0)),0)),0),0)</f>
        <v>0</v>
      </c>
      <c r="HW137" s="127">
        <f t="shared" ref="HW137:HW200" si="554">IFERROR(IF($BX137&gt;=1,(IF(GF137&gt;=1,(IF($B137=1,ROUND($K137*DD$1,0)-ROUND($K137*DD$2,0),0)),0)),0),0)</f>
        <v>0</v>
      </c>
      <c r="HX137" s="127">
        <f t="shared" ref="HX137:HX200" si="555">IFERROR(IF($BX137&gt;=1,(IF(GG137&gt;=1,(IF($B137=1,ROUND($K137*DE$1,0)-ROUND($K137*DE$2,0),0)),0)),0),0)</f>
        <v>0</v>
      </c>
      <c r="HY137" s="127">
        <f t="shared" ref="HY137:HY200" si="556">IFERROR(IF($BX137&gt;=1,(IF(GH137&gt;=1,(IF($B137=1,ROUND($K137*DF$1,0)-ROUND($K137*DF$2,0),0)),0)),0),0)</f>
        <v>0</v>
      </c>
      <c r="HZ137" s="127">
        <f t="shared" ref="HZ137:HZ200" si="557">IFERROR(IF($BX137&gt;=1,(IF(GI137&gt;=1,(IF($B137=1,ROUND($K137*DG$1,0)-ROUND($K137*DG$2,0),0)),0)),0),0)</f>
        <v>0</v>
      </c>
      <c r="IA137" s="127">
        <f t="shared" ref="IA137:IA200" si="558">IFERROR(IF($BX137&gt;=1,(IF(GJ137&gt;=1,(IF($B137=1,ROUND($K137*DH$1,0)-ROUND($K137*DH$2,0),0)),0)),0),0)</f>
        <v>0</v>
      </c>
      <c r="IB137" s="127">
        <f t="shared" ref="IB137:IB200" si="559">SUM(HV137:IA137)</f>
        <v>0</v>
      </c>
      <c r="IC137" s="127">
        <f t="shared" ref="IC137:IC200" si="560">IFERROR(IF($BX137&gt;=1,(IF(HV137&gt;=1,(IF($A137=1,HV137,IF($A137=2,ROUND(ROUND($K137*DC$1,0)/10,0)-ROUND(ROUND($K137*DC$2,0)/10,0),0))),0)),0),0)</f>
        <v>0</v>
      </c>
      <c r="ID137" s="127">
        <f t="shared" ref="ID137:ID200" si="561">IFERROR(IF($BX137&gt;=1,(IF(HW137&gt;=1,(IF($A137=1,HW137,IF($A137=2,ROUND(ROUND($K137*DD$1,0)/10,0)-ROUND(ROUND($K137*DD$2,0)/10,0),0))),0)),0),0)</f>
        <v>0</v>
      </c>
      <c r="IE137" s="127">
        <f t="shared" ref="IE137:IE200" si="562">IFERROR(IF($BX137&gt;=1,(IF(HX137&gt;=1,(IF($A137=1,HX137,IF($A137=2,ROUND(ROUND($K137*DE$1,0)/10,0)-ROUND(ROUND($K137*DE$2,0)/10,0),0))),0)),0),0)</f>
        <v>0</v>
      </c>
      <c r="IF137" s="127">
        <f t="shared" ref="IF137:IF200" si="563">IFERROR(IF($BX137&gt;=1,(IF(HY137&gt;=1,(IF($A137=1,HY137,IF($A137=2,ROUND(ROUND($K137*DF$1,0)/10,0)-ROUND(ROUND($K137*DF$2,0)/10,0),0))),0)),0),0)</f>
        <v>0</v>
      </c>
      <c r="IG137" s="127">
        <f t="shared" ref="IG137:IG200" si="564">IFERROR(IF($BX137&gt;=1,(IF(HZ137&gt;=1,(IF($A137=1,HZ137,IF($A137=2,ROUND(ROUND($K137*DG$1,0)/10,0)-ROUND(ROUND($K137*DG$2,0)/10,0),0))),0)),0),0)</f>
        <v>0</v>
      </c>
      <c r="IH137" s="127">
        <f t="shared" ref="IH137:IH200" si="565">IFERROR(IF($BX137&gt;=1,(IF(IA137&gt;=1,(IF($A137=1,IA137,IF($A137=2,ROUND(ROUND($K137*DH$1,0)/10,0)-ROUND(ROUND($K137*DH$2,0)/10,0),0))),0)),0),0)</f>
        <v>0</v>
      </c>
      <c r="II137" s="127">
        <f t="shared" ref="II137:II200" si="566">SUM(IC137:IH137)</f>
        <v>0</v>
      </c>
      <c r="IJ137" s="127">
        <f t="shared" ref="IJ137:IJ200" si="567">IFERROR(IF($BX137&gt;=1,(IF(GK137&gt;=1,(IF($B137=1,ROUND($K137*DI$1,0)-ROUND($K137*DI$2,0),0)),0)),0),0)</f>
        <v>0</v>
      </c>
      <c r="IK137" s="127">
        <f t="shared" ref="IK137:IK200" si="568">IFERROR(IF($BX137&gt;=1,(IF(GL137&gt;=1,(IF($B137=1,ROUND($K137*DJ$1,0)-ROUND($K137*DJ$2,0),0)),0)),0),0)</f>
        <v>0</v>
      </c>
      <c r="IL137" s="127">
        <f t="shared" ref="IL137:IL200" si="569">IJ137+IK137</f>
        <v>0</v>
      </c>
      <c r="IM137" s="127">
        <f t="shared" ref="IM137:IM200" si="570">IFERROR(IF($BX137&gt;=1,(IF(IJ137&gt;=1,(IF($A137=1,IJ137,IF($A137=2,ROUND(ROUND($K137*DI$1,0)/10,0)-ROUND(ROUND($K137*DI$2,0)/10,0),0))),0)),0),0)</f>
        <v>0</v>
      </c>
      <c r="IN137" s="127">
        <f t="shared" ref="IN137:IN200" si="571">IFERROR(IF($BX137&gt;=1,(IF(IK137&gt;=1,(IF($A137=1,IK137,IF($A137=2,ROUND(ROUND($K137*DJ$1,0)/10,0)-ROUND(ROUND($K137*DJ$2,0)/10,0),0))),0)),0),0)</f>
        <v>0</v>
      </c>
      <c r="IO137" s="127">
        <f t="shared" ref="IO137:IO200" si="572">IM137+IN137</f>
        <v>0</v>
      </c>
      <c r="IP137" s="127">
        <f t="shared" ref="IP137:IP200" si="573">IFERROR(IF($BX137&gt;=1,(IF(FW137&gt;=1,FW137,IB137)),0),0)</f>
        <v>0</v>
      </c>
      <c r="IQ137" s="127">
        <f t="shared" ref="IQ137:IQ200" si="574">IFERROR(IF($BX137&gt;=1,(IF(A137=1,(IF(FX137&gt;=1,FX137,II137)),0)),0),0)</f>
        <v>0</v>
      </c>
      <c r="IR137" s="127">
        <f t="shared" ref="IR137:IR200" si="575">IFERROR(IF($BX137&gt;=1,(IF(A137=2,(IF(FX137&gt;=1,FX137,II137)),0)),0),0)</f>
        <v>0</v>
      </c>
      <c r="IS137" s="127">
        <f t="shared" ref="IS137:IS200" si="576">IFERROR(IF($BX137&gt;=1,(IF(FY137&gt;=1,FY137,IL137)),0),0)</f>
        <v>0</v>
      </c>
      <c r="IT137" s="127">
        <f t="shared" ref="IT137:IT200" si="577">IFERROR(IF($BX137&gt;=1,(IF(A137=1,(IF(FZ137&gt;=1,FZ137,IO137)),0)),0),0)</f>
        <v>0</v>
      </c>
      <c r="IU137" s="127">
        <f t="shared" ref="IU137:IU200" si="578">IFERROR(IF($BX137&gt;=1,(IF(A137=2,(IF(FZ137&gt;=1,FZ137,IO137)),0)),0),0)</f>
        <v>0</v>
      </c>
      <c r="IV137" s="1">
        <f>IFERROR(IF($BX137&gt;=1,SUMIFS(ARR!K$8:K$607,ARR!$I$8:$I$607,$BZ137),0),0)</f>
        <v>0</v>
      </c>
      <c r="IW137" s="1">
        <f>IFERROR(IF($BX137&gt;=1,SUMIFS(ARR!L$8:L$607,ARR!$I$8:$I$607,$BZ137),0),0)</f>
        <v>0</v>
      </c>
      <c r="IX137" s="1">
        <f>IFERROR(IF($BX137&gt;=1,SUMIFS(ARR!M$8:M$607,ARR!$I$8:$I$607,$BZ137),0),0)</f>
        <v>0</v>
      </c>
      <c r="IY137" s="1">
        <f>IFERROR(IF($BX137&gt;=1,SUMIFS(ARR!N$8:N$607,ARR!$I$8:$I$607,$BZ137),0),0)</f>
        <v>0</v>
      </c>
      <c r="IZ137" s="1">
        <f t="shared" ref="IZ137:IZ200" si="579">IFERROR(IF(BX137&gt;=1,(IF(MOD(BX137,2)=0,1,2)),0),0)</f>
        <v>0</v>
      </c>
    </row>
    <row r="138" spans="1:260" ht="18" customHeight="1" x14ac:dyDescent="0.25">
      <c r="A138" s="1">
        <f>IFERROR(IF(BX138&gt;=1,VLOOKUP(EMP!Y136,EMP!$B$2:$E$3,4,0),0),0)</f>
        <v>0</v>
      </c>
      <c r="B138" s="1">
        <f>IFERROR(IF(BX138&gt;=1,VLOOKUP(EMP!Z136,EMP!$D$2:$E$3,2,0),0),0)</f>
        <v>0</v>
      </c>
      <c r="C138" s="1">
        <f>IFERROR(IF(BX138&gt;=1,VLOOKUP(EMP!AC136,EMP!$B$6:$C$17,2,0),0),0)</f>
        <v>0</v>
      </c>
      <c r="D138" s="1">
        <f>IFERROR(IF(BX138&gt;=1,VLOOKUP(EMP!AA136,EMP!$E$6:$M$29,9,0),0),0)</f>
        <v>0</v>
      </c>
      <c r="E138" s="1">
        <f>IFERROR(IF(BX138&gt;=1,(IF(EMP!AE136&gt;=1,VLOOKUP(EMP!AF136,EMP!$B$6:$C$17,2,0),0)),0),0)</f>
        <v>0</v>
      </c>
      <c r="F138" s="1">
        <f>IFERROR(IF(BX138&gt;=1,(IF(EMP!AG136=EMP!$F$3,(IF(EMP!AH136&gt;=1,EMP!AH136,0)),0)),0),0)</f>
        <v>0</v>
      </c>
      <c r="G138" s="1">
        <f>IFERROR(IF(BX138&gt;=1,(IF(EMP!AI136=EMP!$F$3,VLOOKUP(EMP!AJ136,EMP!$B$6:$C$17,2,0),0)),0),0)</f>
        <v>0</v>
      </c>
      <c r="H138" s="1">
        <f>IFERROR(IF(BX138&gt;=1,(IF(EMP!AK136=EMP!$F$3,EMP!#REF!,0)),0),0)</f>
        <v>0</v>
      </c>
      <c r="I138" s="1">
        <f>IFERROR(IF(BX138&gt;=1,(IF(EMP!AM136="YES",1,2)),0),0)</f>
        <v>0</v>
      </c>
      <c r="J138" s="1">
        <f>IFERROR(IF(BX138&gt;=1,(IF(I138=1,31,IF(I138=2,(IF(D138&gt;=5,VLOOKUP(EMP!AL136,EMP!$H$1:$K$5,4,0),IF(D138&gt;=1,31,0))),0))),0),0)</f>
        <v>0</v>
      </c>
      <c r="K138" s="1">
        <f>EMP!AB136</f>
        <v>0</v>
      </c>
      <c r="L138" s="1">
        <f>EMP!AD136</f>
        <v>0</v>
      </c>
      <c r="M138" s="1">
        <f>EMP!AE136</f>
        <v>0</v>
      </c>
      <c r="N138" s="1">
        <f t="shared" si="412"/>
        <v>0</v>
      </c>
      <c r="O138" s="1">
        <f t="shared" si="413"/>
        <v>0</v>
      </c>
      <c r="P138" s="1">
        <f t="shared" si="414"/>
        <v>0</v>
      </c>
      <c r="Q138" s="1">
        <f t="shared" si="415"/>
        <v>0</v>
      </c>
      <c r="R138" s="1">
        <f t="shared" si="416"/>
        <v>0</v>
      </c>
      <c r="S138" s="1">
        <f t="shared" si="417"/>
        <v>0</v>
      </c>
      <c r="T138" s="1">
        <f t="shared" si="418"/>
        <v>0</v>
      </c>
      <c r="U138" s="1">
        <f t="shared" si="419"/>
        <v>0</v>
      </c>
      <c r="V138" s="1">
        <f t="shared" si="420"/>
        <v>0</v>
      </c>
      <c r="W138" s="1">
        <f t="shared" si="421"/>
        <v>0</v>
      </c>
      <c r="X138" s="1">
        <f t="shared" si="422"/>
        <v>0</v>
      </c>
      <c r="Y138" s="1">
        <f t="shared" si="423"/>
        <v>0</v>
      </c>
      <c r="Z138" s="1">
        <f t="shared" si="424"/>
        <v>0</v>
      </c>
      <c r="AA138" s="1">
        <f t="shared" si="425"/>
        <v>0</v>
      </c>
      <c r="AB138" s="1">
        <f t="shared" si="426"/>
        <v>0</v>
      </c>
      <c r="AC138" s="1">
        <f t="shared" si="427"/>
        <v>0</v>
      </c>
      <c r="AD138" s="1">
        <f t="shared" si="428"/>
        <v>0</v>
      </c>
      <c r="AE138" s="1">
        <f t="shared" si="429"/>
        <v>0</v>
      </c>
      <c r="AF138" s="1">
        <f t="shared" si="430"/>
        <v>0</v>
      </c>
      <c r="AG138" s="1">
        <f t="shared" si="431"/>
        <v>0</v>
      </c>
      <c r="AH138" s="1">
        <f t="shared" si="432"/>
        <v>0</v>
      </c>
      <c r="AI138" s="1">
        <f t="shared" si="433"/>
        <v>0</v>
      </c>
      <c r="AJ138" s="1">
        <f t="shared" si="434"/>
        <v>0</v>
      </c>
      <c r="AK138" s="1">
        <f t="shared" si="435"/>
        <v>0</v>
      </c>
      <c r="AL138" s="1">
        <f t="shared" si="436"/>
        <v>0</v>
      </c>
      <c r="AM138" s="1">
        <f t="shared" si="437"/>
        <v>0</v>
      </c>
      <c r="AN138" s="1">
        <f t="shared" si="438"/>
        <v>0</v>
      </c>
      <c r="AO138" s="1">
        <f t="shared" si="439"/>
        <v>0</v>
      </c>
      <c r="AP138" s="1">
        <f t="shared" si="440"/>
        <v>0</v>
      </c>
      <c r="AQ138" s="1">
        <f t="shared" si="441"/>
        <v>0</v>
      </c>
      <c r="AR138" s="1">
        <f t="shared" si="442"/>
        <v>0</v>
      </c>
      <c r="AS138" s="1">
        <f t="shared" si="443"/>
        <v>0</v>
      </c>
      <c r="AT138" s="1">
        <f t="shared" si="444"/>
        <v>0</v>
      </c>
      <c r="AU138" s="1">
        <f t="shared" si="445"/>
        <v>0</v>
      </c>
      <c r="AV138" s="1">
        <f t="shared" si="446"/>
        <v>0</v>
      </c>
      <c r="AW138" s="1">
        <f t="shared" si="447"/>
        <v>0</v>
      </c>
      <c r="AX138" s="1">
        <f>LARGE($O$8:P138,1)</f>
        <v>0</v>
      </c>
      <c r="AY138" s="1">
        <f>LARGE($O$8:Q138,1)</f>
        <v>0</v>
      </c>
      <c r="AZ138" s="1">
        <f>LARGE($O$8:R138,1)</f>
        <v>0</v>
      </c>
      <c r="BA138" s="1">
        <f>LARGE($O$8:S138,1)</f>
        <v>0</v>
      </c>
      <c r="BB138" s="1">
        <f>LARGE($O$8:T138,1)</f>
        <v>0</v>
      </c>
      <c r="BC138" s="1">
        <f>LARGE($O$8:U138,1)</f>
        <v>0</v>
      </c>
      <c r="BD138" s="1">
        <f>LARGE($O$8:V138,1)</f>
        <v>0</v>
      </c>
      <c r="BE138" s="1">
        <f>LARGE($O$8:W138,1)</f>
        <v>0</v>
      </c>
      <c r="BF138" s="1">
        <f>LARGE($O$8:X138,1)</f>
        <v>0</v>
      </c>
      <c r="BG138" s="1">
        <f>LARGE($O$8:Y138,1)</f>
        <v>0</v>
      </c>
      <c r="BH138" s="1">
        <f>IFERROR(IF(BX138&gt;=1,(IF(EMP!AM136="YES",1,2)),0),0)</f>
        <v>0</v>
      </c>
      <c r="BI138" s="1">
        <f>IFERROR(IF(BX138&gt;=1,(IF(BH138=1,1,IF(BH138=2,VLOOKUP(EMP!AL136,EMP!$H$2:$K$4,4,0),0))),0),0)</f>
        <v>0</v>
      </c>
      <c r="BJ138" s="1">
        <f>IFERROR(IF(BX138&gt;=1,VLOOKUP(EMP!AL136,EMP!$H$1:$K$5,2,0),0),0)</f>
        <v>0</v>
      </c>
      <c r="BK138" s="1">
        <f>IFERROR(IF(BX138&gt;=1,VLOOKUP(EMP!AL136,EMP!$H$1:$K$5,3,0),0),0)</f>
        <v>0</v>
      </c>
      <c r="BX138" s="165">
        <f>EMP!O136</f>
        <v>0</v>
      </c>
      <c r="BY138" s="166">
        <f>EMP!P136</f>
        <v>0</v>
      </c>
      <c r="BZ138" s="165">
        <f>EMP!Q136</f>
        <v>0</v>
      </c>
      <c r="CA138" s="185">
        <f t="shared" si="448"/>
        <v>0</v>
      </c>
      <c r="CB138" s="185">
        <f t="shared" si="449"/>
        <v>0</v>
      </c>
      <c r="CC138" s="185">
        <f t="shared" si="450"/>
        <v>0</v>
      </c>
      <c r="CD138" s="185">
        <f t="shared" si="451"/>
        <v>0</v>
      </c>
      <c r="CE138" s="185">
        <f t="shared" si="452"/>
        <v>0</v>
      </c>
      <c r="CF138" s="185">
        <f t="shared" si="453"/>
        <v>0</v>
      </c>
      <c r="CG138" s="185">
        <f t="shared" si="454"/>
        <v>0</v>
      </c>
      <c r="CH138" s="185">
        <f t="shared" si="455"/>
        <v>0</v>
      </c>
      <c r="CI138" s="185">
        <f t="shared" si="456"/>
        <v>0</v>
      </c>
      <c r="CJ138" s="185">
        <f t="shared" si="457"/>
        <v>0</v>
      </c>
      <c r="CK138" s="185">
        <f t="shared" si="458"/>
        <v>0</v>
      </c>
      <c r="CL138" s="185">
        <f t="shared" si="459"/>
        <v>0</v>
      </c>
      <c r="CM138" s="193"/>
      <c r="CN138" s="193"/>
      <c r="CO138" s="193"/>
      <c r="CP138" s="193"/>
      <c r="CQ138" s="193"/>
      <c r="CR138" s="193"/>
      <c r="CS138" s="193"/>
      <c r="CT138" s="193"/>
      <c r="CU138" s="193"/>
      <c r="CV138" s="193"/>
      <c r="CW138" s="193"/>
      <c r="CX138" s="193"/>
      <c r="CY138" s="112">
        <f t="shared" si="460"/>
        <v>0</v>
      </c>
      <c r="CZ138" s="112">
        <f t="shared" si="461"/>
        <v>0</v>
      </c>
      <c r="DA138" s="112">
        <f t="shared" si="462"/>
        <v>0</v>
      </c>
      <c r="DB138" s="112">
        <f t="shared" si="463"/>
        <v>0</v>
      </c>
      <c r="DC138" s="112">
        <f t="shared" si="464"/>
        <v>0</v>
      </c>
      <c r="DD138" s="112">
        <f t="shared" si="465"/>
        <v>0</v>
      </c>
      <c r="DE138" s="112">
        <f t="shared" si="466"/>
        <v>0</v>
      </c>
      <c r="DF138" s="112">
        <f t="shared" si="467"/>
        <v>0</v>
      </c>
      <c r="DG138" s="112">
        <f t="shared" si="468"/>
        <v>0</v>
      </c>
      <c r="DH138" s="112">
        <f t="shared" si="469"/>
        <v>0</v>
      </c>
      <c r="DI138" s="112">
        <f t="shared" si="470"/>
        <v>0</v>
      </c>
      <c r="DJ138" s="112">
        <f t="shared" si="471"/>
        <v>0</v>
      </c>
      <c r="DK138" s="194"/>
      <c r="DL138" s="194"/>
      <c r="DM138" s="194"/>
      <c r="DN138" s="194"/>
      <c r="DO138" s="194"/>
      <c r="DP138" s="194"/>
      <c r="DQ138" s="194"/>
      <c r="DR138" s="194"/>
      <c r="DS138" s="194"/>
      <c r="DT138" s="194"/>
      <c r="DU138" s="194"/>
      <c r="DV138" s="194"/>
      <c r="DW138" s="112">
        <f t="shared" si="472"/>
        <v>0</v>
      </c>
      <c r="DX138" s="112">
        <f t="shared" si="473"/>
        <v>0</v>
      </c>
      <c r="DY138" s="112">
        <f t="shared" si="474"/>
        <v>0</v>
      </c>
      <c r="DZ138" s="112">
        <f t="shared" si="475"/>
        <v>0</v>
      </c>
      <c r="EA138" s="112">
        <f t="shared" si="476"/>
        <v>0</v>
      </c>
      <c r="EB138" s="112">
        <f t="shared" si="477"/>
        <v>0</v>
      </c>
      <c r="EC138" s="112">
        <f t="shared" si="478"/>
        <v>0</v>
      </c>
      <c r="ED138" s="112">
        <f t="shared" si="479"/>
        <v>0</v>
      </c>
      <c r="EE138" s="112">
        <f t="shared" si="480"/>
        <v>0</v>
      </c>
      <c r="EF138" s="112">
        <f t="shared" si="481"/>
        <v>0</v>
      </c>
      <c r="EG138" s="112">
        <f t="shared" si="482"/>
        <v>0</v>
      </c>
      <c r="EH138" s="112">
        <f t="shared" si="483"/>
        <v>0</v>
      </c>
      <c r="EI138" s="195"/>
      <c r="EJ138" s="195"/>
      <c r="EK138" s="195"/>
      <c r="EL138" s="195"/>
      <c r="EM138" s="195"/>
      <c r="EN138" s="195"/>
      <c r="EO138" s="195"/>
      <c r="EP138" s="195"/>
      <c r="EQ138" s="195"/>
      <c r="ER138" s="195"/>
      <c r="ES138" s="195"/>
      <c r="ET138" s="195"/>
      <c r="EU138" s="196"/>
      <c r="EV138" s="196">
        <f t="shared" si="484"/>
        <v>0</v>
      </c>
      <c r="EW138" s="196">
        <f t="shared" si="485"/>
        <v>0</v>
      </c>
      <c r="EX138" s="196">
        <f t="shared" si="486"/>
        <v>0</v>
      </c>
      <c r="EY138" s="196">
        <f t="shared" si="487"/>
        <v>0</v>
      </c>
      <c r="EZ138" s="196">
        <f t="shared" si="488"/>
        <v>0</v>
      </c>
      <c r="FA138" s="196">
        <f t="shared" si="489"/>
        <v>0</v>
      </c>
      <c r="FB138" s="196">
        <f t="shared" si="490"/>
        <v>0</v>
      </c>
      <c r="FC138" s="196">
        <f t="shared" si="491"/>
        <v>0</v>
      </c>
      <c r="FD138" s="196">
        <f t="shared" si="492"/>
        <v>0</v>
      </c>
      <c r="FE138" s="196">
        <f t="shared" si="493"/>
        <v>0</v>
      </c>
      <c r="FF138" s="196">
        <f t="shared" si="494"/>
        <v>0</v>
      </c>
      <c r="FG138" s="197"/>
      <c r="FH138" s="197">
        <f t="shared" si="495"/>
        <v>0</v>
      </c>
      <c r="FI138" s="197">
        <f t="shared" si="496"/>
        <v>0</v>
      </c>
      <c r="FJ138" s="197">
        <f t="shared" si="497"/>
        <v>0</v>
      </c>
      <c r="FK138" s="197">
        <f t="shared" si="498"/>
        <v>0</v>
      </c>
      <c r="FL138" s="197">
        <f t="shared" si="499"/>
        <v>0</v>
      </c>
      <c r="FM138" s="197">
        <f t="shared" si="500"/>
        <v>0</v>
      </c>
      <c r="FN138" s="197">
        <f t="shared" si="501"/>
        <v>0</v>
      </c>
      <c r="FO138" s="197">
        <f t="shared" si="502"/>
        <v>0</v>
      </c>
      <c r="FP138" s="197">
        <f t="shared" si="503"/>
        <v>0</v>
      </c>
      <c r="FQ138" s="197">
        <f t="shared" si="504"/>
        <v>0</v>
      </c>
      <c r="FR138" s="197">
        <f t="shared" si="505"/>
        <v>0</v>
      </c>
      <c r="FS138" s="195"/>
      <c r="FT138" s="195"/>
      <c r="FU138" s="198"/>
      <c r="FV138" s="198"/>
      <c r="FW138" s="199"/>
      <c r="FX138" s="199"/>
      <c r="FY138" s="196"/>
      <c r="FZ138" s="196"/>
      <c r="GA138" s="127">
        <f t="shared" si="506"/>
        <v>0</v>
      </c>
      <c r="GB138" s="127">
        <f t="shared" si="507"/>
        <v>0</v>
      </c>
      <c r="GC138" s="127">
        <f t="shared" si="508"/>
        <v>0</v>
      </c>
      <c r="GD138" s="127">
        <f t="shared" si="509"/>
        <v>0</v>
      </c>
      <c r="GE138" s="127">
        <f t="shared" si="510"/>
        <v>0</v>
      </c>
      <c r="GF138" s="127">
        <f t="shared" si="511"/>
        <v>0</v>
      </c>
      <c r="GG138" s="127">
        <f t="shared" si="512"/>
        <v>0</v>
      </c>
      <c r="GH138" s="127">
        <f t="shared" si="513"/>
        <v>0</v>
      </c>
      <c r="GI138" s="127">
        <f t="shared" si="514"/>
        <v>0</v>
      </c>
      <c r="GJ138" s="127">
        <f t="shared" si="515"/>
        <v>0</v>
      </c>
      <c r="GK138" s="127">
        <f t="shared" si="516"/>
        <v>0</v>
      </c>
      <c r="GL138" s="127">
        <f t="shared" si="517"/>
        <v>0</v>
      </c>
      <c r="GM138" s="127">
        <f t="shared" si="518"/>
        <v>0</v>
      </c>
      <c r="GN138" s="127">
        <f t="shared" si="519"/>
        <v>0</v>
      </c>
      <c r="GO138" s="127">
        <f t="shared" si="520"/>
        <v>0</v>
      </c>
      <c r="GP138" s="127">
        <f t="shared" si="521"/>
        <v>0</v>
      </c>
      <c r="GQ138" s="127">
        <f t="shared" si="522"/>
        <v>0</v>
      </c>
      <c r="GR138" s="127">
        <f t="shared" si="523"/>
        <v>0</v>
      </c>
      <c r="GS138" s="127">
        <f t="shared" si="524"/>
        <v>0</v>
      </c>
      <c r="GT138" s="127">
        <f t="shared" si="525"/>
        <v>0</v>
      </c>
      <c r="GU138" s="127">
        <f t="shared" si="526"/>
        <v>0</v>
      </c>
      <c r="GV138" s="127">
        <f t="shared" si="527"/>
        <v>0</v>
      </c>
      <c r="GW138" s="127">
        <f t="shared" si="528"/>
        <v>0</v>
      </c>
      <c r="GX138" s="127">
        <f t="shared" si="529"/>
        <v>0</v>
      </c>
      <c r="GY138" s="127">
        <f t="shared" si="530"/>
        <v>0</v>
      </c>
      <c r="GZ138" s="127">
        <f t="shared" si="531"/>
        <v>0</v>
      </c>
      <c r="HA138" s="127">
        <f t="shared" si="532"/>
        <v>0</v>
      </c>
      <c r="HB138" s="127">
        <f t="shared" si="533"/>
        <v>0</v>
      </c>
      <c r="HC138" s="127">
        <f t="shared" si="534"/>
        <v>0</v>
      </c>
      <c r="HD138" s="127">
        <f t="shared" si="535"/>
        <v>0</v>
      </c>
      <c r="HE138" s="127">
        <f t="shared" si="536"/>
        <v>0</v>
      </c>
      <c r="HF138" s="127">
        <f t="shared" si="537"/>
        <v>0</v>
      </c>
      <c r="HG138" s="127">
        <f t="shared" si="538"/>
        <v>0</v>
      </c>
      <c r="HH138" s="127">
        <f t="shared" si="539"/>
        <v>0</v>
      </c>
      <c r="HI138" s="127">
        <f t="shared" si="540"/>
        <v>0</v>
      </c>
      <c r="HJ138" s="127">
        <f t="shared" si="541"/>
        <v>0</v>
      </c>
      <c r="HK138" s="127">
        <f t="shared" si="542"/>
        <v>0</v>
      </c>
      <c r="HL138" s="127">
        <f t="shared" si="543"/>
        <v>0</v>
      </c>
      <c r="HM138" s="127">
        <f t="shared" si="544"/>
        <v>0</v>
      </c>
      <c r="HN138" s="127">
        <f t="shared" si="545"/>
        <v>0</v>
      </c>
      <c r="HO138" s="127">
        <f t="shared" si="546"/>
        <v>0</v>
      </c>
      <c r="HP138" s="127">
        <f t="shared" si="547"/>
        <v>0</v>
      </c>
      <c r="HQ138" s="127">
        <f t="shared" si="548"/>
        <v>0</v>
      </c>
      <c r="HR138" s="127">
        <f t="shared" si="549"/>
        <v>0</v>
      </c>
      <c r="HS138" s="127">
        <f t="shared" si="550"/>
        <v>0</v>
      </c>
      <c r="HT138" s="127">
        <f t="shared" si="551"/>
        <v>0</v>
      </c>
      <c r="HU138" s="127">
        <f t="shared" si="552"/>
        <v>0</v>
      </c>
      <c r="HV138" s="127">
        <f t="shared" si="553"/>
        <v>0</v>
      </c>
      <c r="HW138" s="127">
        <f t="shared" si="554"/>
        <v>0</v>
      </c>
      <c r="HX138" s="127">
        <f t="shared" si="555"/>
        <v>0</v>
      </c>
      <c r="HY138" s="127">
        <f t="shared" si="556"/>
        <v>0</v>
      </c>
      <c r="HZ138" s="127">
        <f t="shared" si="557"/>
        <v>0</v>
      </c>
      <c r="IA138" s="127">
        <f t="shared" si="558"/>
        <v>0</v>
      </c>
      <c r="IB138" s="127">
        <f t="shared" si="559"/>
        <v>0</v>
      </c>
      <c r="IC138" s="127">
        <f t="shared" si="560"/>
        <v>0</v>
      </c>
      <c r="ID138" s="127">
        <f t="shared" si="561"/>
        <v>0</v>
      </c>
      <c r="IE138" s="127">
        <f t="shared" si="562"/>
        <v>0</v>
      </c>
      <c r="IF138" s="127">
        <f t="shared" si="563"/>
        <v>0</v>
      </c>
      <c r="IG138" s="127">
        <f t="shared" si="564"/>
        <v>0</v>
      </c>
      <c r="IH138" s="127">
        <f t="shared" si="565"/>
        <v>0</v>
      </c>
      <c r="II138" s="127">
        <f t="shared" si="566"/>
        <v>0</v>
      </c>
      <c r="IJ138" s="127">
        <f t="shared" si="567"/>
        <v>0</v>
      </c>
      <c r="IK138" s="127">
        <f t="shared" si="568"/>
        <v>0</v>
      </c>
      <c r="IL138" s="127">
        <f t="shared" si="569"/>
        <v>0</v>
      </c>
      <c r="IM138" s="127">
        <f t="shared" si="570"/>
        <v>0</v>
      </c>
      <c r="IN138" s="127">
        <f t="shared" si="571"/>
        <v>0</v>
      </c>
      <c r="IO138" s="127">
        <f t="shared" si="572"/>
        <v>0</v>
      </c>
      <c r="IP138" s="127">
        <f t="shared" si="573"/>
        <v>0</v>
      </c>
      <c r="IQ138" s="127">
        <f t="shared" si="574"/>
        <v>0</v>
      </c>
      <c r="IR138" s="127">
        <f t="shared" si="575"/>
        <v>0</v>
      </c>
      <c r="IS138" s="127">
        <f t="shared" si="576"/>
        <v>0</v>
      </c>
      <c r="IT138" s="127">
        <f t="shared" si="577"/>
        <v>0</v>
      </c>
      <c r="IU138" s="127">
        <f t="shared" si="578"/>
        <v>0</v>
      </c>
      <c r="IV138" s="1">
        <f>IFERROR(IF($BX138&gt;=1,SUMIFS(ARR!K$8:K$607,ARR!$I$8:$I$607,$BZ138),0),0)</f>
        <v>0</v>
      </c>
      <c r="IW138" s="1">
        <f>IFERROR(IF($BX138&gt;=1,SUMIFS(ARR!L$8:L$607,ARR!$I$8:$I$607,$BZ138),0),0)</f>
        <v>0</v>
      </c>
      <c r="IX138" s="1">
        <f>IFERROR(IF($BX138&gt;=1,SUMIFS(ARR!M$8:M$607,ARR!$I$8:$I$607,$BZ138),0),0)</f>
        <v>0</v>
      </c>
      <c r="IY138" s="1">
        <f>IFERROR(IF($BX138&gt;=1,SUMIFS(ARR!N$8:N$607,ARR!$I$8:$I$607,$BZ138),0),0)</f>
        <v>0</v>
      </c>
      <c r="IZ138" s="1">
        <f t="shared" si="579"/>
        <v>0</v>
      </c>
    </row>
    <row r="139" spans="1:260" ht="18" customHeight="1" x14ac:dyDescent="0.25">
      <c r="A139" s="1">
        <f>IFERROR(IF(BX139&gt;=1,VLOOKUP(EMP!Y137,EMP!$B$2:$E$3,4,0),0),0)</f>
        <v>0</v>
      </c>
      <c r="B139" s="1">
        <f>IFERROR(IF(BX139&gt;=1,VLOOKUP(EMP!Z137,EMP!$D$2:$E$3,2,0),0),0)</f>
        <v>0</v>
      </c>
      <c r="C139" s="1">
        <f>IFERROR(IF(BX139&gt;=1,VLOOKUP(EMP!AC137,EMP!$B$6:$C$17,2,0),0),0)</f>
        <v>0</v>
      </c>
      <c r="D139" s="1">
        <f>IFERROR(IF(BX139&gt;=1,VLOOKUP(EMP!AA137,EMP!$E$6:$M$29,9,0),0),0)</f>
        <v>0</v>
      </c>
      <c r="E139" s="1">
        <f>IFERROR(IF(BX139&gt;=1,(IF(EMP!AE137&gt;=1,VLOOKUP(EMP!AF137,EMP!$B$6:$C$17,2,0),0)),0),0)</f>
        <v>0</v>
      </c>
      <c r="F139" s="1">
        <f>IFERROR(IF(BX139&gt;=1,(IF(EMP!AG137=EMP!$F$3,(IF(EMP!AH137&gt;=1,EMP!AH137,0)),0)),0),0)</f>
        <v>0</v>
      </c>
      <c r="G139" s="1">
        <f>IFERROR(IF(BX139&gt;=1,(IF(EMP!AI137=EMP!$F$3,VLOOKUP(EMP!AJ137,EMP!$B$6:$C$17,2,0),0)),0),0)</f>
        <v>0</v>
      </c>
      <c r="H139" s="1">
        <f>IFERROR(IF(BX139&gt;=1,(IF(EMP!AK137=EMP!$F$3,EMP!#REF!,0)),0),0)</f>
        <v>0</v>
      </c>
      <c r="I139" s="1">
        <f>IFERROR(IF(BX139&gt;=1,(IF(EMP!AM137="YES",1,2)),0),0)</f>
        <v>0</v>
      </c>
      <c r="J139" s="1">
        <f>IFERROR(IF(BX139&gt;=1,(IF(I139=1,31,IF(I139=2,(IF(D139&gt;=5,VLOOKUP(EMP!AL137,EMP!$H$1:$K$5,4,0),IF(D139&gt;=1,31,0))),0))),0),0)</f>
        <v>0</v>
      </c>
      <c r="K139" s="1">
        <f>EMP!AB137</f>
        <v>0</v>
      </c>
      <c r="L139" s="1">
        <f>EMP!AD137</f>
        <v>0</v>
      </c>
      <c r="M139" s="1">
        <f>EMP!AE137</f>
        <v>0</v>
      </c>
      <c r="N139" s="1">
        <f t="shared" si="412"/>
        <v>0</v>
      </c>
      <c r="O139" s="1">
        <f t="shared" si="413"/>
        <v>0</v>
      </c>
      <c r="P139" s="1">
        <f t="shared" si="414"/>
        <v>0</v>
      </c>
      <c r="Q139" s="1">
        <f t="shared" si="415"/>
        <v>0</v>
      </c>
      <c r="R139" s="1">
        <f t="shared" si="416"/>
        <v>0</v>
      </c>
      <c r="S139" s="1">
        <f t="shared" si="417"/>
        <v>0</v>
      </c>
      <c r="T139" s="1">
        <f t="shared" si="418"/>
        <v>0</v>
      </c>
      <c r="U139" s="1">
        <f t="shared" si="419"/>
        <v>0</v>
      </c>
      <c r="V139" s="1">
        <f t="shared" si="420"/>
        <v>0</v>
      </c>
      <c r="W139" s="1">
        <f t="shared" si="421"/>
        <v>0</v>
      </c>
      <c r="X139" s="1">
        <f t="shared" si="422"/>
        <v>0</v>
      </c>
      <c r="Y139" s="1">
        <f t="shared" si="423"/>
        <v>0</v>
      </c>
      <c r="Z139" s="1">
        <f t="shared" si="424"/>
        <v>0</v>
      </c>
      <c r="AA139" s="1">
        <f t="shared" si="425"/>
        <v>0</v>
      </c>
      <c r="AB139" s="1">
        <f t="shared" si="426"/>
        <v>0</v>
      </c>
      <c r="AC139" s="1">
        <f t="shared" si="427"/>
        <v>0</v>
      </c>
      <c r="AD139" s="1">
        <f t="shared" si="428"/>
        <v>0</v>
      </c>
      <c r="AE139" s="1">
        <f t="shared" si="429"/>
        <v>0</v>
      </c>
      <c r="AF139" s="1">
        <f t="shared" si="430"/>
        <v>0</v>
      </c>
      <c r="AG139" s="1">
        <f t="shared" si="431"/>
        <v>0</v>
      </c>
      <c r="AH139" s="1">
        <f t="shared" si="432"/>
        <v>0</v>
      </c>
      <c r="AI139" s="1">
        <f t="shared" si="433"/>
        <v>0</v>
      </c>
      <c r="AJ139" s="1">
        <f t="shared" si="434"/>
        <v>0</v>
      </c>
      <c r="AK139" s="1">
        <f t="shared" si="435"/>
        <v>0</v>
      </c>
      <c r="AL139" s="1">
        <f t="shared" si="436"/>
        <v>0</v>
      </c>
      <c r="AM139" s="1">
        <f t="shared" si="437"/>
        <v>0</v>
      </c>
      <c r="AN139" s="1">
        <f t="shared" si="438"/>
        <v>0</v>
      </c>
      <c r="AO139" s="1">
        <f t="shared" si="439"/>
        <v>0</v>
      </c>
      <c r="AP139" s="1">
        <f t="shared" si="440"/>
        <v>0</v>
      </c>
      <c r="AQ139" s="1">
        <f t="shared" si="441"/>
        <v>0</v>
      </c>
      <c r="AR139" s="1">
        <f t="shared" si="442"/>
        <v>0</v>
      </c>
      <c r="AS139" s="1">
        <f t="shared" si="443"/>
        <v>0</v>
      </c>
      <c r="AT139" s="1">
        <f t="shared" si="444"/>
        <v>0</v>
      </c>
      <c r="AU139" s="1">
        <f t="shared" si="445"/>
        <v>0</v>
      </c>
      <c r="AV139" s="1">
        <f t="shared" si="446"/>
        <v>0</v>
      </c>
      <c r="AW139" s="1">
        <f t="shared" si="447"/>
        <v>0</v>
      </c>
      <c r="AX139" s="1">
        <f>LARGE($O$8:P139,1)</f>
        <v>0</v>
      </c>
      <c r="AY139" s="1">
        <f>LARGE($O$8:Q139,1)</f>
        <v>0</v>
      </c>
      <c r="AZ139" s="1">
        <f>LARGE($O$8:R139,1)</f>
        <v>0</v>
      </c>
      <c r="BA139" s="1">
        <f>LARGE($O$8:S139,1)</f>
        <v>0</v>
      </c>
      <c r="BB139" s="1">
        <f>LARGE($O$8:T139,1)</f>
        <v>0</v>
      </c>
      <c r="BC139" s="1">
        <f>LARGE($O$8:U139,1)</f>
        <v>0</v>
      </c>
      <c r="BD139" s="1">
        <f>LARGE($O$8:V139,1)</f>
        <v>0</v>
      </c>
      <c r="BE139" s="1">
        <f>LARGE($O$8:W139,1)</f>
        <v>0</v>
      </c>
      <c r="BF139" s="1">
        <f>LARGE($O$8:X139,1)</f>
        <v>0</v>
      </c>
      <c r="BG139" s="1">
        <f>LARGE($O$8:Y139,1)</f>
        <v>0</v>
      </c>
      <c r="BH139" s="1">
        <f>IFERROR(IF(BX139&gt;=1,(IF(EMP!AM137="YES",1,2)),0),0)</f>
        <v>0</v>
      </c>
      <c r="BI139" s="1">
        <f>IFERROR(IF(BX139&gt;=1,(IF(BH139=1,1,IF(BH139=2,VLOOKUP(EMP!AL137,EMP!$H$2:$K$4,4,0),0))),0),0)</f>
        <v>0</v>
      </c>
      <c r="BJ139" s="1">
        <f>IFERROR(IF(BX139&gt;=1,VLOOKUP(EMP!AL137,EMP!$H$1:$K$5,2,0),0),0)</f>
        <v>0</v>
      </c>
      <c r="BK139" s="1">
        <f>IFERROR(IF(BX139&gt;=1,VLOOKUP(EMP!AL137,EMP!$H$1:$K$5,3,0),0),0)</f>
        <v>0</v>
      </c>
      <c r="BX139" s="165">
        <f>EMP!O137</f>
        <v>0</v>
      </c>
      <c r="BY139" s="166">
        <f>EMP!P137</f>
        <v>0</v>
      </c>
      <c r="BZ139" s="165">
        <f>EMP!Q137</f>
        <v>0</v>
      </c>
      <c r="CA139" s="185">
        <f t="shared" si="448"/>
        <v>0</v>
      </c>
      <c r="CB139" s="185">
        <f t="shared" si="449"/>
        <v>0</v>
      </c>
      <c r="CC139" s="185">
        <f t="shared" si="450"/>
        <v>0</v>
      </c>
      <c r="CD139" s="185">
        <f t="shared" si="451"/>
        <v>0</v>
      </c>
      <c r="CE139" s="185">
        <f t="shared" si="452"/>
        <v>0</v>
      </c>
      <c r="CF139" s="185">
        <f t="shared" si="453"/>
        <v>0</v>
      </c>
      <c r="CG139" s="185">
        <f t="shared" si="454"/>
        <v>0</v>
      </c>
      <c r="CH139" s="185">
        <f t="shared" si="455"/>
        <v>0</v>
      </c>
      <c r="CI139" s="185">
        <f t="shared" si="456"/>
        <v>0</v>
      </c>
      <c r="CJ139" s="185">
        <f t="shared" si="457"/>
        <v>0</v>
      </c>
      <c r="CK139" s="185">
        <f t="shared" si="458"/>
        <v>0</v>
      </c>
      <c r="CL139" s="185">
        <f t="shared" si="459"/>
        <v>0</v>
      </c>
      <c r="CM139" s="193"/>
      <c r="CN139" s="193"/>
      <c r="CO139" s="193"/>
      <c r="CP139" s="193"/>
      <c r="CQ139" s="193"/>
      <c r="CR139" s="193"/>
      <c r="CS139" s="193"/>
      <c r="CT139" s="193"/>
      <c r="CU139" s="193"/>
      <c r="CV139" s="193"/>
      <c r="CW139" s="193"/>
      <c r="CX139" s="193"/>
      <c r="CY139" s="112">
        <f t="shared" si="460"/>
        <v>0</v>
      </c>
      <c r="CZ139" s="112">
        <f t="shared" si="461"/>
        <v>0</v>
      </c>
      <c r="DA139" s="112">
        <f t="shared" si="462"/>
        <v>0</v>
      </c>
      <c r="DB139" s="112">
        <f t="shared" si="463"/>
        <v>0</v>
      </c>
      <c r="DC139" s="112">
        <f t="shared" si="464"/>
        <v>0</v>
      </c>
      <c r="DD139" s="112">
        <f t="shared" si="465"/>
        <v>0</v>
      </c>
      <c r="DE139" s="112">
        <f t="shared" si="466"/>
        <v>0</v>
      </c>
      <c r="DF139" s="112">
        <f t="shared" si="467"/>
        <v>0</v>
      </c>
      <c r="DG139" s="112">
        <f t="shared" si="468"/>
        <v>0</v>
      </c>
      <c r="DH139" s="112">
        <f t="shared" si="469"/>
        <v>0</v>
      </c>
      <c r="DI139" s="112">
        <f t="shared" si="470"/>
        <v>0</v>
      </c>
      <c r="DJ139" s="112">
        <f t="shared" si="471"/>
        <v>0</v>
      </c>
      <c r="DK139" s="194"/>
      <c r="DL139" s="194"/>
      <c r="DM139" s="194"/>
      <c r="DN139" s="194"/>
      <c r="DO139" s="194"/>
      <c r="DP139" s="194"/>
      <c r="DQ139" s="194"/>
      <c r="DR139" s="194"/>
      <c r="DS139" s="194"/>
      <c r="DT139" s="194"/>
      <c r="DU139" s="194"/>
      <c r="DV139" s="194"/>
      <c r="DW139" s="112">
        <f t="shared" si="472"/>
        <v>0</v>
      </c>
      <c r="DX139" s="112">
        <f t="shared" si="473"/>
        <v>0</v>
      </c>
      <c r="DY139" s="112">
        <f t="shared" si="474"/>
        <v>0</v>
      </c>
      <c r="DZ139" s="112">
        <f t="shared" si="475"/>
        <v>0</v>
      </c>
      <c r="EA139" s="112">
        <f t="shared" si="476"/>
        <v>0</v>
      </c>
      <c r="EB139" s="112">
        <f t="shared" si="477"/>
        <v>0</v>
      </c>
      <c r="EC139" s="112">
        <f t="shared" si="478"/>
        <v>0</v>
      </c>
      <c r="ED139" s="112">
        <f t="shared" si="479"/>
        <v>0</v>
      </c>
      <c r="EE139" s="112">
        <f t="shared" si="480"/>
        <v>0</v>
      </c>
      <c r="EF139" s="112">
        <f t="shared" si="481"/>
        <v>0</v>
      </c>
      <c r="EG139" s="112">
        <f t="shared" si="482"/>
        <v>0</v>
      </c>
      <c r="EH139" s="112">
        <f t="shared" si="483"/>
        <v>0</v>
      </c>
      <c r="EI139" s="195"/>
      <c r="EJ139" s="195"/>
      <c r="EK139" s="195"/>
      <c r="EL139" s="195"/>
      <c r="EM139" s="195"/>
      <c r="EN139" s="195"/>
      <c r="EO139" s="195"/>
      <c r="EP139" s="195"/>
      <c r="EQ139" s="195"/>
      <c r="ER139" s="195"/>
      <c r="ES139" s="195"/>
      <c r="ET139" s="195"/>
      <c r="EU139" s="196"/>
      <c r="EV139" s="196">
        <f t="shared" si="484"/>
        <v>0</v>
      </c>
      <c r="EW139" s="196">
        <f t="shared" si="485"/>
        <v>0</v>
      </c>
      <c r="EX139" s="196">
        <f t="shared" si="486"/>
        <v>0</v>
      </c>
      <c r="EY139" s="196">
        <f t="shared" si="487"/>
        <v>0</v>
      </c>
      <c r="EZ139" s="196">
        <f t="shared" si="488"/>
        <v>0</v>
      </c>
      <c r="FA139" s="196">
        <f t="shared" si="489"/>
        <v>0</v>
      </c>
      <c r="FB139" s="196">
        <f t="shared" si="490"/>
        <v>0</v>
      </c>
      <c r="FC139" s="196">
        <f t="shared" si="491"/>
        <v>0</v>
      </c>
      <c r="FD139" s="196">
        <f t="shared" si="492"/>
        <v>0</v>
      </c>
      <c r="FE139" s="196">
        <f t="shared" si="493"/>
        <v>0</v>
      </c>
      <c r="FF139" s="196">
        <f t="shared" si="494"/>
        <v>0</v>
      </c>
      <c r="FG139" s="197"/>
      <c r="FH139" s="197">
        <f t="shared" si="495"/>
        <v>0</v>
      </c>
      <c r="FI139" s="197">
        <f t="shared" si="496"/>
        <v>0</v>
      </c>
      <c r="FJ139" s="197">
        <f t="shared" si="497"/>
        <v>0</v>
      </c>
      <c r="FK139" s="197">
        <f t="shared" si="498"/>
        <v>0</v>
      </c>
      <c r="FL139" s="197">
        <f t="shared" si="499"/>
        <v>0</v>
      </c>
      <c r="FM139" s="197">
        <f t="shared" si="500"/>
        <v>0</v>
      </c>
      <c r="FN139" s="197">
        <f t="shared" si="501"/>
        <v>0</v>
      </c>
      <c r="FO139" s="197">
        <f t="shared" si="502"/>
        <v>0</v>
      </c>
      <c r="FP139" s="197">
        <f t="shared" si="503"/>
        <v>0</v>
      </c>
      <c r="FQ139" s="197">
        <f t="shared" si="504"/>
        <v>0</v>
      </c>
      <c r="FR139" s="197">
        <f t="shared" si="505"/>
        <v>0</v>
      </c>
      <c r="FS139" s="195"/>
      <c r="FT139" s="195"/>
      <c r="FU139" s="198"/>
      <c r="FV139" s="198"/>
      <c r="FW139" s="199"/>
      <c r="FX139" s="199"/>
      <c r="FY139" s="196"/>
      <c r="FZ139" s="196"/>
      <c r="GA139" s="127">
        <f t="shared" si="506"/>
        <v>0</v>
      </c>
      <c r="GB139" s="127">
        <f t="shared" si="507"/>
        <v>0</v>
      </c>
      <c r="GC139" s="127">
        <f t="shared" si="508"/>
        <v>0</v>
      </c>
      <c r="GD139" s="127">
        <f t="shared" si="509"/>
        <v>0</v>
      </c>
      <c r="GE139" s="127">
        <f t="shared" si="510"/>
        <v>0</v>
      </c>
      <c r="GF139" s="127">
        <f t="shared" si="511"/>
        <v>0</v>
      </c>
      <c r="GG139" s="127">
        <f t="shared" si="512"/>
        <v>0</v>
      </c>
      <c r="GH139" s="127">
        <f t="shared" si="513"/>
        <v>0</v>
      </c>
      <c r="GI139" s="127">
        <f t="shared" si="514"/>
        <v>0</v>
      </c>
      <c r="GJ139" s="127">
        <f t="shared" si="515"/>
        <v>0</v>
      </c>
      <c r="GK139" s="127">
        <f t="shared" si="516"/>
        <v>0</v>
      </c>
      <c r="GL139" s="127">
        <f t="shared" si="517"/>
        <v>0</v>
      </c>
      <c r="GM139" s="127">
        <f t="shared" si="518"/>
        <v>0</v>
      </c>
      <c r="GN139" s="127">
        <f t="shared" si="519"/>
        <v>0</v>
      </c>
      <c r="GO139" s="127">
        <f t="shared" si="520"/>
        <v>0</v>
      </c>
      <c r="GP139" s="127">
        <f t="shared" si="521"/>
        <v>0</v>
      </c>
      <c r="GQ139" s="127">
        <f t="shared" si="522"/>
        <v>0</v>
      </c>
      <c r="GR139" s="127">
        <f t="shared" si="523"/>
        <v>0</v>
      </c>
      <c r="GS139" s="127">
        <f t="shared" si="524"/>
        <v>0</v>
      </c>
      <c r="GT139" s="127">
        <f t="shared" si="525"/>
        <v>0</v>
      </c>
      <c r="GU139" s="127">
        <f t="shared" si="526"/>
        <v>0</v>
      </c>
      <c r="GV139" s="127">
        <f t="shared" si="527"/>
        <v>0</v>
      </c>
      <c r="GW139" s="127">
        <f t="shared" si="528"/>
        <v>0</v>
      </c>
      <c r="GX139" s="127">
        <f t="shared" si="529"/>
        <v>0</v>
      </c>
      <c r="GY139" s="127">
        <f t="shared" si="530"/>
        <v>0</v>
      </c>
      <c r="GZ139" s="127">
        <f t="shared" si="531"/>
        <v>0</v>
      </c>
      <c r="HA139" s="127">
        <f t="shared" si="532"/>
        <v>0</v>
      </c>
      <c r="HB139" s="127">
        <f t="shared" si="533"/>
        <v>0</v>
      </c>
      <c r="HC139" s="127">
        <f t="shared" si="534"/>
        <v>0</v>
      </c>
      <c r="HD139" s="127">
        <f t="shared" si="535"/>
        <v>0</v>
      </c>
      <c r="HE139" s="127">
        <f t="shared" si="536"/>
        <v>0</v>
      </c>
      <c r="HF139" s="127">
        <f t="shared" si="537"/>
        <v>0</v>
      </c>
      <c r="HG139" s="127">
        <f t="shared" si="538"/>
        <v>0</v>
      </c>
      <c r="HH139" s="127">
        <f t="shared" si="539"/>
        <v>0</v>
      </c>
      <c r="HI139" s="127">
        <f t="shared" si="540"/>
        <v>0</v>
      </c>
      <c r="HJ139" s="127">
        <f t="shared" si="541"/>
        <v>0</v>
      </c>
      <c r="HK139" s="127">
        <f t="shared" si="542"/>
        <v>0</v>
      </c>
      <c r="HL139" s="127">
        <f t="shared" si="543"/>
        <v>0</v>
      </c>
      <c r="HM139" s="127">
        <f t="shared" si="544"/>
        <v>0</v>
      </c>
      <c r="HN139" s="127">
        <f t="shared" si="545"/>
        <v>0</v>
      </c>
      <c r="HO139" s="127">
        <f t="shared" si="546"/>
        <v>0</v>
      </c>
      <c r="HP139" s="127">
        <f t="shared" si="547"/>
        <v>0</v>
      </c>
      <c r="HQ139" s="127">
        <f t="shared" si="548"/>
        <v>0</v>
      </c>
      <c r="HR139" s="127">
        <f t="shared" si="549"/>
        <v>0</v>
      </c>
      <c r="HS139" s="127">
        <f t="shared" si="550"/>
        <v>0</v>
      </c>
      <c r="HT139" s="127">
        <f t="shared" si="551"/>
        <v>0</v>
      </c>
      <c r="HU139" s="127">
        <f t="shared" si="552"/>
        <v>0</v>
      </c>
      <c r="HV139" s="127">
        <f t="shared" si="553"/>
        <v>0</v>
      </c>
      <c r="HW139" s="127">
        <f t="shared" si="554"/>
        <v>0</v>
      </c>
      <c r="HX139" s="127">
        <f t="shared" si="555"/>
        <v>0</v>
      </c>
      <c r="HY139" s="127">
        <f t="shared" si="556"/>
        <v>0</v>
      </c>
      <c r="HZ139" s="127">
        <f t="shared" si="557"/>
        <v>0</v>
      </c>
      <c r="IA139" s="127">
        <f t="shared" si="558"/>
        <v>0</v>
      </c>
      <c r="IB139" s="127">
        <f t="shared" si="559"/>
        <v>0</v>
      </c>
      <c r="IC139" s="127">
        <f t="shared" si="560"/>
        <v>0</v>
      </c>
      <c r="ID139" s="127">
        <f t="shared" si="561"/>
        <v>0</v>
      </c>
      <c r="IE139" s="127">
        <f t="shared" si="562"/>
        <v>0</v>
      </c>
      <c r="IF139" s="127">
        <f t="shared" si="563"/>
        <v>0</v>
      </c>
      <c r="IG139" s="127">
        <f t="shared" si="564"/>
        <v>0</v>
      </c>
      <c r="IH139" s="127">
        <f t="shared" si="565"/>
        <v>0</v>
      </c>
      <c r="II139" s="127">
        <f t="shared" si="566"/>
        <v>0</v>
      </c>
      <c r="IJ139" s="127">
        <f t="shared" si="567"/>
        <v>0</v>
      </c>
      <c r="IK139" s="127">
        <f t="shared" si="568"/>
        <v>0</v>
      </c>
      <c r="IL139" s="127">
        <f t="shared" si="569"/>
        <v>0</v>
      </c>
      <c r="IM139" s="127">
        <f t="shared" si="570"/>
        <v>0</v>
      </c>
      <c r="IN139" s="127">
        <f t="shared" si="571"/>
        <v>0</v>
      </c>
      <c r="IO139" s="127">
        <f t="shared" si="572"/>
        <v>0</v>
      </c>
      <c r="IP139" s="127">
        <f t="shared" si="573"/>
        <v>0</v>
      </c>
      <c r="IQ139" s="127">
        <f t="shared" si="574"/>
        <v>0</v>
      </c>
      <c r="IR139" s="127">
        <f t="shared" si="575"/>
        <v>0</v>
      </c>
      <c r="IS139" s="127">
        <f t="shared" si="576"/>
        <v>0</v>
      </c>
      <c r="IT139" s="127">
        <f t="shared" si="577"/>
        <v>0</v>
      </c>
      <c r="IU139" s="127">
        <f t="shared" si="578"/>
        <v>0</v>
      </c>
      <c r="IV139" s="1">
        <f>IFERROR(IF($BX139&gt;=1,SUMIFS(ARR!K$8:K$607,ARR!$I$8:$I$607,$BZ139),0),0)</f>
        <v>0</v>
      </c>
      <c r="IW139" s="1">
        <f>IFERROR(IF($BX139&gt;=1,SUMIFS(ARR!L$8:L$607,ARR!$I$8:$I$607,$BZ139),0),0)</f>
        <v>0</v>
      </c>
      <c r="IX139" s="1">
        <f>IFERROR(IF($BX139&gt;=1,SUMIFS(ARR!M$8:M$607,ARR!$I$8:$I$607,$BZ139),0),0)</f>
        <v>0</v>
      </c>
      <c r="IY139" s="1">
        <f>IFERROR(IF($BX139&gt;=1,SUMIFS(ARR!N$8:N$607,ARR!$I$8:$I$607,$BZ139),0),0)</f>
        <v>0</v>
      </c>
      <c r="IZ139" s="1">
        <f t="shared" si="579"/>
        <v>0</v>
      </c>
    </row>
    <row r="140" spans="1:260" ht="18" customHeight="1" x14ac:dyDescent="0.25">
      <c r="A140" s="1">
        <f>IFERROR(IF(BX140&gt;=1,VLOOKUP(EMP!Y138,EMP!$B$2:$E$3,4,0),0),0)</f>
        <v>0</v>
      </c>
      <c r="B140" s="1">
        <f>IFERROR(IF(BX140&gt;=1,VLOOKUP(EMP!Z138,EMP!$D$2:$E$3,2,0),0),0)</f>
        <v>0</v>
      </c>
      <c r="C140" s="1">
        <f>IFERROR(IF(BX140&gt;=1,VLOOKUP(EMP!AC138,EMP!$B$6:$C$17,2,0),0),0)</f>
        <v>0</v>
      </c>
      <c r="D140" s="1">
        <f>IFERROR(IF(BX140&gt;=1,VLOOKUP(EMP!AA138,EMP!$E$6:$M$29,9,0),0),0)</f>
        <v>0</v>
      </c>
      <c r="E140" s="1">
        <f>IFERROR(IF(BX140&gt;=1,(IF(EMP!AE138&gt;=1,VLOOKUP(EMP!AF138,EMP!$B$6:$C$17,2,0),0)),0),0)</f>
        <v>0</v>
      </c>
      <c r="F140" s="1">
        <f>IFERROR(IF(BX140&gt;=1,(IF(EMP!AG138=EMP!$F$3,(IF(EMP!AH138&gt;=1,EMP!AH138,0)),0)),0),0)</f>
        <v>0</v>
      </c>
      <c r="G140" s="1">
        <f>IFERROR(IF(BX140&gt;=1,(IF(EMP!AI138=EMP!$F$3,VLOOKUP(EMP!AJ138,EMP!$B$6:$C$17,2,0),0)),0),0)</f>
        <v>0</v>
      </c>
      <c r="H140" s="1">
        <f>IFERROR(IF(BX140&gt;=1,(IF(EMP!AK138=EMP!$F$3,EMP!#REF!,0)),0),0)</f>
        <v>0</v>
      </c>
      <c r="I140" s="1">
        <f>IFERROR(IF(BX140&gt;=1,(IF(EMP!AM138="YES",1,2)),0),0)</f>
        <v>0</v>
      </c>
      <c r="J140" s="1">
        <f>IFERROR(IF(BX140&gt;=1,(IF(I140=1,31,IF(I140=2,(IF(D140&gt;=5,VLOOKUP(EMP!AL138,EMP!$H$1:$K$5,4,0),IF(D140&gt;=1,31,0))),0))),0),0)</f>
        <v>0</v>
      </c>
      <c r="K140" s="1">
        <f>EMP!AB138</f>
        <v>0</v>
      </c>
      <c r="L140" s="1">
        <f>EMP!AD138</f>
        <v>0</v>
      </c>
      <c r="M140" s="1">
        <f>EMP!AE138</f>
        <v>0</v>
      </c>
      <c r="N140" s="1">
        <f t="shared" si="412"/>
        <v>0</v>
      </c>
      <c r="O140" s="1">
        <f t="shared" si="413"/>
        <v>0</v>
      </c>
      <c r="P140" s="1">
        <f t="shared" si="414"/>
        <v>0</v>
      </c>
      <c r="Q140" s="1">
        <f t="shared" si="415"/>
        <v>0</v>
      </c>
      <c r="R140" s="1">
        <f t="shared" si="416"/>
        <v>0</v>
      </c>
      <c r="S140" s="1">
        <f t="shared" si="417"/>
        <v>0</v>
      </c>
      <c r="T140" s="1">
        <f t="shared" si="418"/>
        <v>0</v>
      </c>
      <c r="U140" s="1">
        <f t="shared" si="419"/>
        <v>0</v>
      </c>
      <c r="V140" s="1">
        <f t="shared" si="420"/>
        <v>0</v>
      </c>
      <c r="W140" s="1">
        <f t="shared" si="421"/>
        <v>0</v>
      </c>
      <c r="X140" s="1">
        <f t="shared" si="422"/>
        <v>0</v>
      </c>
      <c r="Y140" s="1">
        <f t="shared" si="423"/>
        <v>0</v>
      </c>
      <c r="Z140" s="1">
        <f t="shared" si="424"/>
        <v>0</v>
      </c>
      <c r="AA140" s="1">
        <f t="shared" si="425"/>
        <v>0</v>
      </c>
      <c r="AB140" s="1">
        <f t="shared" si="426"/>
        <v>0</v>
      </c>
      <c r="AC140" s="1">
        <f t="shared" si="427"/>
        <v>0</v>
      </c>
      <c r="AD140" s="1">
        <f t="shared" si="428"/>
        <v>0</v>
      </c>
      <c r="AE140" s="1">
        <f t="shared" si="429"/>
        <v>0</v>
      </c>
      <c r="AF140" s="1">
        <f t="shared" si="430"/>
        <v>0</v>
      </c>
      <c r="AG140" s="1">
        <f t="shared" si="431"/>
        <v>0</v>
      </c>
      <c r="AH140" s="1">
        <f t="shared" si="432"/>
        <v>0</v>
      </c>
      <c r="AI140" s="1">
        <f t="shared" si="433"/>
        <v>0</v>
      </c>
      <c r="AJ140" s="1">
        <f t="shared" si="434"/>
        <v>0</v>
      </c>
      <c r="AK140" s="1">
        <f t="shared" si="435"/>
        <v>0</v>
      </c>
      <c r="AL140" s="1">
        <f t="shared" si="436"/>
        <v>0</v>
      </c>
      <c r="AM140" s="1">
        <f t="shared" si="437"/>
        <v>0</v>
      </c>
      <c r="AN140" s="1">
        <f t="shared" si="438"/>
        <v>0</v>
      </c>
      <c r="AO140" s="1">
        <f t="shared" si="439"/>
        <v>0</v>
      </c>
      <c r="AP140" s="1">
        <f t="shared" si="440"/>
        <v>0</v>
      </c>
      <c r="AQ140" s="1">
        <f t="shared" si="441"/>
        <v>0</v>
      </c>
      <c r="AR140" s="1">
        <f t="shared" si="442"/>
        <v>0</v>
      </c>
      <c r="AS140" s="1">
        <f t="shared" si="443"/>
        <v>0</v>
      </c>
      <c r="AT140" s="1">
        <f t="shared" si="444"/>
        <v>0</v>
      </c>
      <c r="AU140" s="1">
        <f t="shared" si="445"/>
        <v>0</v>
      </c>
      <c r="AV140" s="1">
        <f t="shared" si="446"/>
        <v>0</v>
      </c>
      <c r="AW140" s="1">
        <f t="shared" si="447"/>
        <v>0</v>
      </c>
      <c r="AX140" s="1">
        <f>LARGE($O$8:P140,1)</f>
        <v>0</v>
      </c>
      <c r="AY140" s="1">
        <f>LARGE($O$8:Q140,1)</f>
        <v>0</v>
      </c>
      <c r="AZ140" s="1">
        <f>LARGE($O$8:R140,1)</f>
        <v>0</v>
      </c>
      <c r="BA140" s="1">
        <f>LARGE($O$8:S140,1)</f>
        <v>0</v>
      </c>
      <c r="BB140" s="1">
        <f>LARGE($O$8:T140,1)</f>
        <v>0</v>
      </c>
      <c r="BC140" s="1">
        <f>LARGE($O$8:U140,1)</f>
        <v>0</v>
      </c>
      <c r="BD140" s="1">
        <f>LARGE($O$8:V140,1)</f>
        <v>0</v>
      </c>
      <c r="BE140" s="1">
        <f>LARGE($O$8:W140,1)</f>
        <v>0</v>
      </c>
      <c r="BF140" s="1">
        <f>LARGE($O$8:X140,1)</f>
        <v>0</v>
      </c>
      <c r="BG140" s="1">
        <f>LARGE($O$8:Y140,1)</f>
        <v>0</v>
      </c>
      <c r="BH140" s="1">
        <f>IFERROR(IF(BX140&gt;=1,(IF(EMP!AM138="YES",1,2)),0),0)</f>
        <v>0</v>
      </c>
      <c r="BI140" s="1">
        <f>IFERROR(IF(BX140&gt;=1,(IF(BH140=1,1,IF(BH140=2,VLOOKUP(EMP!AL138,EMP!$H$2:$K$4,4,0),0))),0),0)</f>
        <v>0</v>
      </c>
      <c r="BJ140" s="1">
        <f>IFERROR(IF(BX140&gt;=1,VLOOKUP(EMP!AL138,EMP!$H$1:$K$5,2,0),0),0)</f>
        <v>0</v>
      </c>
      <c r="BK140" s="1">
        <f>IFERROR(IF(BX140&gt;=1,VLOOKUP(EMP!AL138,EMP!$H$1:$K$5,3,0),0),0)</f>
        <v>0</v>
      </c>
      <c r="BX140" s="165">
        <f>EMP!O138</f>
        <v>0</v>
      </c>
      <c r="BY140" s="166">
        <f>EMP!P138</f>
        <v>0</v>
      </c>
      <c r="BZ140" s="165">
        <f>EMP!Q138</f>
        <v>0</v>
      </c>
      <c r="CA140" s="185">
        <f t="shared" si="448"/>
        <v>0</v>
      </c>
      <c r="CB140" s="185">
        <f t="shared" si="449"/>
        <v>0</v>
      </c>
      <c r="CC140" s="185">
        <f t="shared" si="450"/>
        <v>0</v>
      </c>
      <c r="CD140" s="185">
        <f t="shared" si="451"/>
        <v>0</v>
      </c>
      <c r="CE140" s="185">
        <f t="shared" si="452"/>
        <v>0</v>
      </c>
      <c r="CF140" s="185">
        <f t="shared" si="453"/>
        <v>0</v>
      </c>
      <c r="CG140" s="185">
        <f t="shared" si="454"/>
        <v>0</v>
      </c>
      <c r="CH140" s="185">
        <f t="shared" si="455"/>
        <v>0</v>
      </c>
      <c r="CI140" s="185">
        <f t="shared" si="456"/>
        <v>0</v>
      </c>
      <c r="CJ140" s="185">
        <f t="shared" si="457"/>
        <v>0</v>
      </c>
      <c r="CK140" s="185">
        <f t="shared" si="458"/>
        <v>0</v>
      </c>
      <c r="CL140" s="185">
        <f t="shared" si="459"/>
        <v>0</v>
      </c>
      <c r="CM140" s="193"/>
      <c r="CN140" s="193"/>
      <c r="CO140" s="193"/>
      <c r="CP140" s="193"/>
      <c r="CQ140" s="193"/>
      <c r="CR140" s="193"/>
      <c r="CS140" s="193"/>
      <c r="CT140" s="193"/>
      <c r="CU140" s="193"/>
      <c r="CV140" s="193"/>
      <c r="CW140" s="193"/>
      <c r="CX140" s="193"/>
      <c r="CY140" s="112">
        <f t="shared" si="460"/>
        <v>0</v>
      </c>
      <c r="CZ140" s="112">
        <f t="shared" si="461"/>
        <v>0</v>
      </c>
      <c r="DA140" s="112">
        <f t="shared" si="462"/>
        <v>0</v>
      </c>
      <c r="DB140" s="112">
        <f t="shared" si="463"/>
        <v>0</v>
      </c>
      <c r="DC140" s="112">
        <f t="shared" si="464"/>
        <v>0</v>
      </c>
      <c r="DD140" s="112">
        <f t="shared" si="465"/>
        <v>0</v>
      </c>
      <c r="DE140" s="112">
        <f t="shared" si="466"/>
        <v>0</v>
      </c>
      <c r="DF140" s="112">
        <f t="shared" si="467"/>
        <v>0</v>
      </c>
      <c r="DG140" s="112">
        <f t="shared" si="468"/>
        <v>0</v>
      </c>
      <c r="DH140" s="112">
        <f t="shared" si="469"/>
        <v>0</v>
      </c>
      <c r="DI140" s="112">
        <f t="shared" si="470"/>
        <v>0</v>
      </c>
      <c r="DJ140" s="112">
        <f t="shared" si="471"/>
        <v>0</v>
      </c>
      <c r="DK140" s="194"/>
      <c r="DL140" s="194"/>
      <c r="DM140" s="194"/>
      <c r="DN140" s="194"/>
      <c r="DO140" s="194"/>
      <c r="DP140" s="194"/>
      <c r="DQ140" s="194"/>
      <c r="DR140" s="194"/>
      <c r="DS140" s="194"/>
      <c r="DT140" s="194"/>
      <c r="DU140" s="194"/>
      <c r="DV140" s="194"/>
      <c r="DW140" s="112">
        <f t="shared" si="472"/>
        <v>0</v>
      </c>
      <c r="DX140" s="112">
        <f t="shared" si="473"/>
        <v>0</v>
      </c>
      <c r="DY140" s="112">
        <f t="shared" si="474"/>
        <v>0</v>
      </c>
      <c r="DZ140" s="112">
        <f t="shared" si="475"/>
        <v>0</v>
      </c>
      <c r="EA140" s="112">
        <f t="shared" si="476"/>
        <v>0</v>
      </c>
      <c r="EB140" s="112">
        <f t="shared" si="477"/>
        <v>0</v>
      </c>
      <c r="EC140" s="112">
        <f t="shared" si="478"/>
        <v>0</v>
      </c>
      <c r="ED140" s="112">
        <f t="shared" si="479"/>
        <v>0</v>
      </c>
      <c r="EE140" s="112">
        <f t="shared" si="480"/>
        <v>0</v>
      </c>
      <c r="EF140" s="112">
        <f t="shared" si="481"/>
        <v>0</v>
      </c>
      <c r="EG140" s="112">
        <f t="shared" si="482"/>
        <v>0</v>
      </c>
      <c r="EH140" s="112">
        <f t="shared" si="483"/>
        <v>0</v>
      </c>
      <c r="EI140" s="195"/>
      <c r="EJ140" s="195"/>
      <c r="EK140" s="195"/>
      <c r="EL140" s="195"/>
      <c r="EM140" s="195"/>
      <c r="EN140" s="195"/>
      <c r="EO140" s="195"/>
      <c r="EP140" s="195"/>
      <c r="EQ140" s="195"/>
      <c r="ER140" s="195"/>
      <c r="ES140" s="195"/>
      <c r="ET140" s="195"/>
      <c r="EU140" s="196"/>
      <c r="EV140" s="196">
        <f t="shared" si="484"/>
        <v>0</v>
      </c>
      <c r="EW140" s="196">
        <f t="shared" si="485"/>
        <v>0</v>
      </c>
      <c r="EX140" s="196">
        <f t="shared" si="486"/>
        <v>0</v>
      </c>
      <c r="EY140" s="196">
        <f t="shared" si="487"/>
        <v>0</v>
      </c>
      <c r="EZ140" s="196">
        <f t="shared" si="488"/>
        <v>0</v>
      </c>
      <c r="FA140" s="196">
        <f t="shared" si="489"/>
        <v>0</v>
      </c>
      <c r="FB140" s="196">
        <f t="shared" si="490"/>
        <v>0</v>
      </c>
      <c r="FC140" s="196">
        <f t="shared" si="491"/>
        <v>0</v>
      </c>
      <c r="FD140" s="196">
        <f t="shared" si="492"/>
        <v>0</v>
      </c>
      <c r="FE140" s="196">
        <f t="shared" si="493"/>
        <v>0</v>
      </c>
      <c r="FF140" s="196">
        <f t="shared" si="494"/>
        <v>0</v>
      </c>
      <c r="FG140" s="197"/>
      <c r="FH140" s="197">
        <f t="shared" si="495"/>
        <v>0</v>
      </c>
      <c r="FI140" s="197">
        <f t="shared" si="496"/>
        <v>0</v>
      </c>
      <c r="FJ140" s="197">
        <f t="shared" si="497"/>
        <v>0</v>
      </c>
      <c r="FK140" s="197">
        <f t="shared" si="498"/>
        <v>0</v>
      </c>
      <c r="FL140" s="197">
        <f t="shared" si="499"/>
        <v>0</v>
      </c>
      <c r="FM140" s="197">
        <f t="shared" si="500"/>
        <v>0</v>
      </c>
      <c r="FN140" s="197">
        <f t="shared" si="501"/>
        <v>0</v>
      </c>
      <c r="FO140" s="197">
        <f t="shared" si="502"/>
        <v>0</v>
      </c>
      <c r="FP140" s="197">
        <f t="shared" si="503"/>
        <v>0</v>
      </c>
      <c r="FQ140" s="197">
        <f t="shared" si="504"/>
        <v>0</v>
      </c>
      <c r="FR140" s="197">
        <f t="shared" si="505"/>
        <v>0</v>
      </c>
      <c r="FS140" s="195"/>
      <c r="FT140" s="195"/>
      <c r="FU140" s="198"/>
      <c r="FV140" s="198"/>
      <c r="FW140" s="199"/>
      <c r="FX140" s="199"/>
      <c r="FY140" s="196"/>
      <c r="FZ140" s="196"/>
      <c r="GA140" s="127">
        <f t="shared" si="506"/>
        <v>0</v>
      </c>
      <c r="GB140" s="127">
        <f t="shared" si="507"/>
        <v>0</v>
      </c>
      <c r="GC140" s="127">
        <f t="shared" si="508"/>
        <v>0</v>
      </c>
      <c r="GD140" s="127">
        <f t="shared" si="509"/>
        <v>0</v>
      </c>
      <c r="GE140" s="127">
        <f t="shared" si="510"/>
        <v>0</v>
      </c>
      <c r="GF140" s="127">
        <f t="shared" si="511"/>
        <v>0</v>
      </c>
      <c r="GG140" s="127">
        <f t="shared" si="512"/>
        <v>0</v>
      </c>
      <c r="GH140" s="127">
        <f t="shared" si="513"/>
        <v>0</v>
      </c>
      <c r="GI140" s="127">
        <f t="shared" si="514"/>
        <v>0</v>
      </c>
      <c r="GJ140" s="127">
        <f t="shared" si="515"/>
        <v>0</v>
      </c>
      <c r="GK140" s="127">
        <f t="shared" si="516"/>
        <v>0</v>
      </c>
      <c r="GL140" s="127">
        <f t="shared" si="517"/>
        <v>0</v>
      </c>
      <c r="GM140" s="127">
        <f t="shared" si="518"/>
        <v>0</v>
      </c>
      <c r="GN140" s="127">
        <f t="shared" si="519"/>
        <v>0</v>
      </c>
      <c r="GO140" s="127">
        <f t="shared" si="520"/>
        <v>0</v>
      </c>
      <c r="GP140" s="127">
        <f t="shared" si="521"/>
        <v>0</v>
      </c>
      <c r="GQ140" s="127">
        <f t="shared" si="522"/>
        <v>0</v>
      </c>
      <c r="GR140" s="127">
        <f t="shared" si="523"/>
        <v>0</v>
      </c>
      <c r="GS140" s="127">
        <f t="shared" si="524"/>
        <v>0</v>
      </c>
      <c r="GT140" s="127">
        <f t="shared" si="525"/>
        <v>0</v>
      </c>
      <c r="GU140" s="127">
        <f t="shared" si="526"/>
        <v>0</v>
      </c>
      <c r="GV140" s="127">
        <f t="shared" si="527"/>
        <v>0</v>
      </c>
      <c r="GW140" s="127">
        <f t="shared" si="528"/>
        <v>0</v>
      </c>
      <c r="GX140" s="127">
        <f t="shared" si="529"/>
        <v>0</v>
      </c>
      <c r="GY140" s="127">
        <f t="shared" si="530"/>
        <v>0</v>
      </c>
      <c r="GZ140" s="127">
        <f t="shared" si="531"/>
        <v>0</v>
      </c>
      <c r="HA140" s="127">
        <f t="shared" si="532"/>
        <v>0</v>
      </c>
      <c r="HB140" s="127">
        <f t="shared" si="533"/>
        <v>0</v>
      </c>
      <c r="HC140" s="127">
        <f t="shared" si="534"/>
        <v>0</v>
      </c>
      <c r="HD140" s="127">
        <f t="shared" si="535"/>
        <v>0</v>
      </c>
      <c r="HE140" s="127">
        <f t="shared" si="536"/>
        <v>0</v>
      </c>
      <c r="HF140" s="127">
        <f t="shared" si="537"/>
        <v>0</v>
      </c>
      <c r="HG140" s="127">
        <f t="shared" si="538"/>
        <v>0</v>
      </c>
      <c r="HH140" s="127">
        <f t="shared" si="539"/>
        <v>0</v>
      </c>
      <c r="HI140" s="127">
        <f t="shared" si="540"/>
        <v>0</v>
      </c>
      <c r="HJ140" s="127">
        <f t="shared" si="541"/>
        <v>0</v>
      </c>
      <c r="HK140" s="127">
        <f t="shared" si="542"/>
        <v>0</v>
      </c>
      <c r="HL140" s="127">
        <f t="shared" si="543"/>
        <v>0</v>
      </c>
      <c r="HM140" s="127">
        <f t="shared" si="544"/>
        <v>0</v>
      </c>
      <c r="HN140" s="127">
        <f t="shared" si="545"/>
        <v>0</v>
      </c>
      <c r="HO140" s="127">
        <f t="shared" si="546"/>
        <v>0</v>
      </c>
      <c r="HP140" s="127">
        <f t="shared" si="547"/>
        <v>0</v>
      </c>
      <c r="HQ140" s="127">
        <f t="shared" si="548"/>
        <v>0</v>
      </c>
      <c r="HR140" s="127">
        <f t="shared" si="549"/>
        <v>0</v>
      </c>
      <c r="HS140" s="127">
        <f t="shared" si="550"/>
        <v>0</v>
      </c>
      <c r="HT140" s="127">
        <f t="shared" si="551"/>
        <v>0</v>
      </c>
      <c r="HU140" s="127">
        <f t="shared" si="552"/>
        <v>0</v>
      </c>
      <c r="HV140" s="127">
        <f t="shared" si="553"/>
        <v>0</v>
      </c>
      <c r="HW140" s="127">
        <f t="shared" si="554"/>
        <v>0</v>
      </c>
      <c r="HX140" s="127">
        <f t="shared" si="555"/>
        <v>0</v>
      </c>
      <c r="HY140" s="127">
        <f t="shared" si="556"/>
        <v>0</v>
      </c>
      <c r="HZ140" s="127">
        <f t="shared" si="557"/>
        <v>0</v>
      </c>
      <c r="IA140" s="127">
        <f t="shared" si="558"/>
        <v>0</v>
      </c>
      <c r="IB140" s="127">
        <f t="shared" si="559"/>
        <v>0</v>
      </c>
      <c r="IC140" s="127">
        <f t="shared" si="560"/>
        <v>0</v>
      </c>
      <c r="ID140" s="127">
        <f t="shared" si="561"/>
        <v>0</v>
      </c>
      <c r="IE140" s="127">
        <f t="shared" si="562"/>
        <v>0</v>
      </c>
      <c r="IF140" s="127">
        <f t="shared" si="563"/>
        <v>0</v>
      </c>
      <c r="IG140" s="127">
        <f t="shared" si="564"/>
        <v>0</v>
      </c>
      <c r="IH140" s="127">
        <f t="shared" si="565"/>
        <v>0</v>
      </c>
      <c r="II140" s="127">
        <f t="shared" si="566"/>
        <v>0</v>
      </c>
      <c r="IJ140" s="127">
        <f t="shared" si="567"/>
        <v>0</v>
      </c>
      <c r="IK140" s="127">
        <f t="shared" si="568"/>
        <v>0</v>
      </c>
      <c r="IL140" s="127">
        <f t="shared" si="569"/>
        <v>0</v>
      </c>
      <c r="IM140" s="127">
        <f t="shared" si="570"/>
        <v>0</v>
      </c>
      <c r="IN140" s="127">
        <f t="shared" si="571"/>
        <v>0</v>
      </c>
      <c r="IO140" s="127">
        <f t="shared" si="572"/>
        <v>0</v>
      </c>
      <c r="IP140" s="127">
        <f t="shared" si="573"/>
        <v>0</v>
      </c>
      <c r="IQ140" s="127">
        <f t="shared" si="574"/>
        <v>0</v>
      </c>
      <c r="IR140" s="127">
        <f t="shared" si="575"/>
        <v>0</v>
      </c>
      <c r="IS140" s="127">
        <f t="shared" si="576"/>
        <v>0</v>
      </c>
      <c r="IT140" s="127">
        <f t="shared" si="577"/>
        <v>0</v>
      </c>
      <c r="IU140" s="127">
        <f t="shared" si="578"/>
        <v>0</v>
      </c>
      <c r="IV140" s="1">
        <f>IFERROR(IF($BX140&gt;=1,SUMIFS(ARR!K$8:K$607,ARR!$I$8:$I$607,$BZ140),0),0)</f>
        <v>0</v>
      </c>
      <c r="IW140" s="1">
        <f>IFERROR(IF($BX140&gt;=1,SUMIFS(ARR!L$8:L$607,ARR!$I$8:$I$607,$BZ140),0),0)</f>
        <v>0</v>
      </c>
      <c r="IX140" s="1">
        <f>IFERROR(IF($BX140&gt;=1,SUMIFS(ARR!M$8:M$607,ARR!$I$8:$I$607,$BZ140),0),0)</f>
        <v>0</v>
      </c>
      <c r="IY140" s="1">
        <f>IFERROR(IF($BX140&gt;=1,SUMIFS(ARR!N$8:N$607,ARR!$I$8:$I$607,$BZ140),0),0)</f>
        <v>0</v>
      </c>
      <c r="IZ140" s="1">
        <f t="shared" si="579"/>
        <v>0</v>
      </c>
    </row>
    <row r="141" spans="1:260" ht="18" customHeight="1" x14ac:dyDescent="0.25">
      <c r="A141" s="1">
        <f>IFERROR(IF(BX141&gt;=1,VLOOKUP(EMP!Y139,EMP!$B$2:$E$3,4,0),0),0)</f>
        <v>0</v>
      </c>
      <c r="B141" s="1">
        <f>IFERROR(IF(BX141&gt;=1,VLOOKUP(EMP!Z139,EMP!$D$2:$E$3,2,0),0),0)</f>
        <v>0</v>
      </c>
      <c r="C141" s="1">
        <f>IFERROR(IF(BX141&gt;=1,VLOOKUP(EMP!AC139,EMP!$B$6:$C$17,2,0),0),0)</f>
        <v>0</v>
      </c>
      <c r="D141" s="1">
        <f>IFERROR(IF(BX141&gt;=1,VLOOKUP(EMP!AA139,EMP!$E$6:$M$29,9,0),0),0)</f>
        <v>0</v>
      </c>
      <c r="E141" s="1">
        <f>IFERROR(IF(BX141&gt;=1,(IF(EMP!AE139&gt;=1,VLOOKUP(EMP!AF139,EMP!$B$6:$C$17,2,0),0)),0),0)</f>
        <v>0</v>
      </c>
      <c r="F141" s="1">
        <f>IFERROR(IF(BX141&gt;=1,(IF(EMP!AG139=EMP!$F$3,(IF(EMP!AH139&gt;=1,EMP!AH139,0)),0)),0),0)</f>
        <v>0</v>
      </c>
      <c r="G141" s="1">
        <f>IFERROR(IF(BX141&gt;=1,(IF(EMP!AI139=EMP!$F$3,VLOOKUP(EMP!AJ139,EMP!$B$6:$C$17,2,0),0)),0),0)</f>
        <v>0</v>
      </c>
      <c r="H141" s="1">
        <f>IFERROR(IF(BX141&gt;=1,(IF(EMP!AK139=EMP!$F$3,EMP!#REF!,0)),0),0)</f>
        <v>0</v>
      </c>
      <c r="I141" s="1">
        <f>IFERROR(IF(BX141&gt;=1,(IF(EMP!AM139="YES",1,2)),0),0)</f>
        <v>0</v>
      </c>
      <c r="J141" s="1">
        <f>IFERROR(IF(BX141&gt;=1,(IF(I141=1,31,IF(I141=2,(IF(D141&gt;=5,VLOOKUP(EMP!AL139,EMP!$H$1:$K$5,4,0),IF(D141&gt;=1,31,0))),0))),0),0)</f>
        <v>0</v>
      </c>
      <c r="K141" s="1">
        <f>EMP!AB139</f>
        <v>0</v>
      </c>
      <c r="L141" s="1">
        <f>EMP!AD139</f>
        <v>0</v>
      </c>
      <c r="M141" s="1">
        <f>EMP!AE139</f>
        <v>0</v>
      </c>
      <c r="N141" s="1">
        <f t="shared" si="412"/>
        <v>0</v>
      </c>
      <c r="O141" s="1">
        <f t="shared" si="413"/>
        <v>0</v>
      </c>
      <c r="P141" s="1">
        <f t="shared" si="414"/>
        <v>0</v>
      </c>
      <c r="Q141" s="1">
        <f t="shared" si="415"/>
        <v>0</v>
      </c>
      <c r="R141" s="1">
        <f t="shared" si="416"/>
        <v>0</v>
      </c>
      <c r="S141" s="1">
        <f t="shared" si="417"/>
        <v>0</v>
      </c>
      <c r="T141" s="1">
        <f t="shared" si="418"/>
        <v>0</v>
      </c>
      <c r="U141" s="1">
        <f t="shared" si="419"/>
        <v>0</v>
      </c>
      <c r="V141" s="1">
        <f t="shared" si="420"/>
        <v>0</v>
      </c>
      <c r="W141" s="1">
        <f t="shared" si="421"/>
        <v>0</v>
      </c>
      <c r="X141" s="1">
        <f t="shared" si="422"/>
        <v>0</v>
      </c>
      <c r="Y141" s="1">
        <f t="shared" si="423"/>
        <v>0</v>
      </c>
      <c r="Z141" s="1">
        <f t="shared" si="424"/>
        <v>0</v>
      </c>
      <c r="AA141" s="1">
        <f t="shared" si="425"/>
        <v>0</v>
      </c>
      <c r="AB141" s="1">
        <f t="shared" si="426"/>
        <v>0</v>
      </c>
      <c r="AC141" s="1">
        <f t="shared" si="427"/>
        <v>0</v>
      </c>
      <c r="AD141" s="1">
        <f t="shared" si="428"/>
        <v>0</v>
      </c>
      <c r="AE141" s="1">
        <f t="shared" si="429"/>
        <v>0</v>
      </c>
      <c r="AF141" s="1">
        <f t="shared" si="430"/>
        <v>0</v>
      </c>
      <c r="AG141" s="1">
        <f t="shared" si="431"/>
        <v>0</v>
      </c>
      <c r="AH141" s="1">
        <f t="shared" si="432"/>
        <v>0</v>
      </c>
      <c r="AI141" s="1">
        <f t="shared" si="433"/>
        <v>0</v>
      </c>
      <c r="AJ141" s="1">
        <f t="shared" si="434"/>
        <v>0</v>
      </c>
      <c r="AK141" s="1">
        <f t="shared" si="435"/>
        <v>0</v>
      </c>
      <c r="AL141" s="1">
        <f t="shared" si="436"/>
        <v>0</v>
      </c>
      <c r="AM141" s="1">
        <f t="shared" si="437"/>
        <v>0</v>
      </c>
      <c r="AN141" s="1">
        <f t="shared" si="438"/>
        <v>0</v>
      </c>
      <c r="AO141" s="1">
        <f t="shared" si="439"/>
        <v>0</v>
      </c>
      <c r="AP141" s="1">
        <f t="shared" si="440"/>
        <v>0</v>
      </c>
      <c r="AQ141" s="1">
        <f t="shared" si="441"/>
        <v>0</v>
      </c>
      <c r="AR141" s="1">
        <f t="shared" si="442"/>
        <v>0</v>
      </c>
      <c r="AS141" s="1">
        <f t="shared" si="443"/>
        <v>0</v>
      </c>
      <c r="AT141" s="1">
        <f t="shared" si="444"/>
        <v>0</v>
      </c>
      <c r="AU141" s="1">
        <f t="shared" si="445"/>
        <v>0</v>
      </c>
      <c r="AV141" s="1">
        <f t="shared" si="446"/>
        <v>0</v>
      </c>
      <c r="AW141" s="1">
        <f t="shared" si="447"/>
        <v>0</v>
      </c>
      <c r="AX141" s="1">
        <f>LARGE($O$8:P141,1)</f>
        <v>0</v>
      </c>
      <c r="AY141" s="1">
        <f>LARGE($O$8:Q141,1)</f>
        <v>0</v>
      </c>
      <c r="AZ141" s="1">
        <f>LARGE($O$8:R141,1)</f>
        <v>0</v>
      </c>
      <c r="BA141" s="1">
        <f>LARGE($O$8:S141,1)</f>
        <v>0</v>
      </c>
      <c r="BB141" s="1">
        <f>LARGE($O$8:T141,1)</f>
        <v>0</v>
      </c>
      <c r="BC141" s="1">
        <f>LARGE($O$8:U141,1)</f>
        <v>0</v>
      </c>
      <c r="BD141" s="1">
        <f>LARGE($O$8:V141,1)</f>
        <v>0</v>
      </c>
      <c r="BE141" s="1">
        <f>LARGE($O$8:W141,1)</f>
        <v>0</v>
      </c>
      <c r="BF141" s="1">
        <f>LARGE($O$8:X141,1)</f>
        <v>0</v>
      </c>
      <c r="BG141" s="1">
        <f>LARGE($O$8:Y141,1)</f>
        <v>0</v>
      </c>
      <c r="BH141" s="1">
        <f>IFERROR(IF(BX141&gt;=1,(IF(EMP!AM139="YES",1,2)),0),0)</f>
        <v>0</v>
      </c>
      <c r="BI141" s="1">
        <f>IFERROR(IF(BX141&gt;=1,(IF(BH141=1,1,IF(BH141=2,VLOOKUP(EMP!AL139,EMP!$H$2:$K$4,4,0),0))),0),0)</f>
        <v>0</v>
      </c>
      <c r="BJ141" s="1">
        <f>IFERROR(IF(BX141&gt;=1,VLOOKUP(EMP!AL139,EMP!$H$1:$K$5,2,0),0),0)</f>
        <v>0</v>
      </c>
      <c r="BK141" s="1">
        <f>IFERROR(IF(BX141&gt;=1,VLOOKUP(EMP!AL139,EMP!$H$1:$K$5,3,0),0),0)</f>
        <v>0</v>
      </c>
      <c r="BX141" s="165">
        <f>EMP!O139</f>
        <v>0</v>
      </c>
      <c r="BY141" s="166">
        <f>EMP!P139</f>
        <v>0</v>
      </c>
      <c r="BZ141" s="165">
        <f>EMP!Q139</f>
        <v>0</v>
      </c>
      <c r="CA141" s="185">
        <f t="shared" si="448"/>
        <v>0</v>
      </c>
      <c r="CB141" s="185">
        <f t="shared" si="449"/>
        <v>0</v>
      </c>
      <c r="CC141" s="185">
        <f t="shared" si="450"/>
        <v>0</v>
      </c>
      <c r="CD141" s="185">
        <f t="shared" si="451"/>
        <v>0</v>
      </c>
      <c r="CE141" s="185">
        <f t="shared" si="452"/>
        <v>0</v>
      </c>
      <c r="CF141" s="185">
        <f t="shared" si="453"/>
        <v>0</v>
      </c>
      <c r="CG141" s="185">
        <f t="shared" si="454"/>
        <v>0</v>
      </c>
      <c r="CH141" s="185">
        <f t="shared" si="455"/>
        <v>0</v>
      </c>
      <c r="CI141" s="185">
        <f t="shared" si="456"/>
        <v>0</v>
      </c>
      <c r="CJ141" s="185">
        <f t="shared" si="457"/>
        <v>0</v>
      </c>
      <c r="CK141" s="185">
        <f t="shared" si="458"/>
        <v>0</v>
      </c>
      <c r="CL141" s="185">
        <f t="shared" si="459"/>
        <v>0</v>
      </c>
      <c r="CM141" s="193"/>
      <c r="CN141" s="193"/>
      <c r="CO141" s="193"/>
      <c r="CP141" s="193"/>
      <c r="CQ141" s="193"/>
      <c r="CR141" s="193"/>
      <c r="CS141" s="193"/>
      <c r="CT141" s="193"/>
      <c r="CU141" s="193"/>
      <c r="CV141" s="193"/>
      <c r="CW141" s="193"/>
      <c r="CX141" s="193"/>
      <c r="CY141" s="112">
        <f t="shared" si="460"/>
        <v>0</v>
      </c>
      <c r="CZ141" s="112">
        <f t="shared" si="461"/>
        <v>0</v>
      </c>
      <c r="DA141" s="112">
        <f t="shared" si="462"/>
        <v>0</v>
      </c>
      <c r="DB141" s="112">
        <f t="shared" si="463"/>
        <v>0</v>
      </c>
      <c r="DC141" s="112">
        <f t="shared" si="464"/>
        <v>0</v>
      </c>
      <c r="DD141" s="112">
        <f t="shared" si="465"/>
        <v>0</v>
      </c>
      <c r="DE141" s="112">
        <f t="shared" si="466"/>
        <v>0</v>
      </c>
      <c r="DF141" s="112">
        <f t="shared" si="467"/>
        <v>0</v>
      </c>
      <c r="DG141" s="112">
        <f t="shared" si="468"/>
        <v>0</v>
      </c>
      <c r="DH141" s="112">
        <f t="shared" si="469"/>
        <v>0</v>
      </c>
      <c r="DI141" s="112">
        <f t="shared" si="470"/>
        <v>0</v>
      </c>
      <c r="DJ141" s="112">
        <f t="shared" si="471"/>
        <v>0</v>
      </c>
      <c r="DK141" s="194"/>
      <c r="DL141" s="194"/>
      <c r="DM141" s="194"/>
      <c r="DN141" s="194"/>
      <c r="DO141" s="194"/>
      <c r="DP141" s="194"/>
      <c r="DQ141" s="194"/>
      <c r="DR141" s="194"/>
      <c r="DS141" s="194"/>
      <c r="DT141" s="194"/>
      <c r="DU141" s="194"/>
      <c r="DV141" s="194"/>
      <c r="DW141" s="112">
        <f t="shared" si="472"/>
        <v>0</v>
      </c>
      <c r="DX141" s="112">
        <f t="shared" si="473"/>
        <v>0</v>
      </c>
      <c r="DY141" s="112">
        <f t="shared" si="474"/>
        <v>0</v>
      </c>
      <c r="DZ141" s="112">
        <f t="shared" si="475"/>
        <v>0</v>
      </c>
      <c r="EA141" s="112">
        <f t="shared" si="476"/>
        <v>0</v>
      </c>
      <c r="EB141" s="112">
        <f t="shared" si="477"/>
        <v>0</v>
      </c>
      <c r="EC141" s="112">
        <f t="shared" si="478"/>
        <v>0</v>
      </c>
      <c r="ED141" s="112">
        <f t="shared" si="479"/>
        <v>0</v>
      </c>
      <c r="EE141" s="112">
        <f t="shared" si="480"/>
        <v>0</v>
      </c>
      <c r="EF141" s="112">
        <f t="shared" si="481"/>
        <v>0</v>
      </c>
      <c r="EG141" s="112">
        <f t="shared" si="482"/>
        <v>0</v>
      </c>
      <c r="EH141" s="112">
        <f t="shared" si="483"/>
        <v>0</v>
      </c>
      <c r="EI141" s="195"/>
      <c r="EJ141" s="195"/>
      <c r="EK141" s="195"/>
      <c r="EL141" s="195"/>
      <c r="EM141" s="195"/>
      <c r="EN141" s="195"/>
      <c r="EO141" s="195"/>
      <c r="EP141" s="195"/>
      <c r="EQ141" s="195"/>
      <c r="ER141" s="195"/>
      <c r="ES141" s="195"/>
      <c r="ET141" s="195"/>
      <c r="EU141" s="196"/>
      <c r="EV141" s="196">
        <f t="shared" si="484"/>
        <v>0</v>
      </c>
      <c r="EW141" s="196">
        <f t="shared" si="485"/>
        <v>0</v>
      </c>
      <c r="EX141" s="196">
        <f t="shared" si="486"/>
        <v>0</v>
      </c>
      <c r="EY141" s="196">
        <f t="shared" si="487"/>
        <v>0</v>
      </c>
      <c r="EZ141" s="196">
        <f t="shared" si="488"/>
        <v>0</v>
      </c>
      <c r="FA141" s="196">
        <f t="shared" si="489"/>
        <v>0</v>
      </c>
      <c r="FB141" s="196">
        <f t="shared" si="490"/>
        <v>0</v>
      </c>
      <c r="FC141" s="196">
        <f t="shared" si="491"/>
        <v>0</v>
      </c>
      <c r="FD141" s="196">
        <f t="shared" si="492"/>
        <v>0</v>
      </c>
      <c r="FE141" s="196">
        <f t="shared" si="493"/>
        <v>0</v>
      </c>
      <c r="FF141" s="196">
        <f t="shared" si="494"/>
        <v>0</v>
      </c>
      <c r="FG141" s="197"/>
      <c r="FH141" s="197">
        <f t="shared" si="495"/>
        <v>0</v>
      </c>
      <c r="FI141" s="197">
        <f t="shared" si="496"/>
        <v>0</v>
      </c>
      <c r="FJ141" s="197">
        <f t="shared" si="497"/>
        <v>0</v>
      </c>
      <c r="FK141" s="197">
        <f t="shared" si="498"/>
        <v>0</v>
      </c>
      <c r="FL141" s="197">
        <f t="shared" si="499"/>
        <v>0</v>
      </c>
      <c r="FM141" s="197">
        <f t="shared" si="500"/>
        <v>0</v>
      </c>
      <c r="FN141" s="197">
        <f t="shared" si="501"/>
        <v>0</v>
      </c>
      <c r="FO141" s="197">
        <f t="shared" si="502"/>
        <v>0</v>
      </c>
      <c r="FP141" s="197">
        <f t="shared" si="503"/>
        <v>0</v>
      </c>
      <c r="FQ141" s="197">
        <f t="shared" si="504"/>
        <v>0</v>
      </c>
      <c r="FR141" s="197">
        <f t="shared" si="505"/>
        <v>0</v>
      </c>
      <c r="FS141" s="195"/>
      <c r="FT141" s="195"/>
      <c r="FU141" s="198"/>
      <c r="FV141" s="198"/>
      <c r="FW141" s="199"/>
      <c r="FX141" s="199"/>
      <c r="FY141" s="196"/>
      <c r="FZ141" s="196"/>
      <c r="GA141" s="127">
        <f t="shared" si="506"/>
        <v>0</v>
      </c>
      <c r="GB141" s="127">
        <f t="shared" si="507"/>
        <v>0</v>
      </c>
      <c r="GC141" s="127">
        <f t="shared" si="508"/>
        <v>0</v>
      </c>
      <c r="GD141" s="127">
        <f t="shared" si="509"/>
        <v>0</v>
      </c>
      <c r="GE141" s="127">
        <f t="shared" si="510"/>
        <v>0</v>
      </c>
      <c r="GF141" s="127">
        <f t="shared" si="511"/>
        <v>0</v>
      </c>
      <c r="GG141" s="127">
        <f t="shared" si="512"/>
        <v>0</v>
      </c>
      <c r="GH141" s="127">
        <f t="shared" si="513"/>
        <v>0</v>
      </c>
      <c r="GI141" s="127">
        <f t="shared" si="514"/>
        <v>0</v>
      </c>
      <c r="GJ141" s="127">
        <f t="shared" si="515"/>
        <v>0</v>
      </c>
      <c r="GK141" s="127">
        <f t="shared" si="516"/>
        <v>0</v>
      </c>
      <c r="GL141" s="127">
        <f t="shared" si="517"/>
        <v>0</v>
      </c>
      <c r="GM141" s="127">
        <f t="shared" si="518"/>
        <v>0</v>
      </c>
      <c r="GN141" s="127">
        <f t="shared" si="519"/>
        <v>0</v>
      </c>
      <c r="GO141" s="127">
        <f t="shared" si="520"/>
        <v>0</v>
      </c>
      <c r="GP141" s="127">
        <f t="shared" si="521"/>
        <v>0</v>
      </c>
      <c r="GQ141" s="127">
        <f t="shared" si="522"/>
        <v>0</v>
      </c>
      <c r="GR141" s="127">
        <f t="shared" si="523"/>
        <v>0</v>
      </c>
      <c r="GS141" s="127">
        <f t="shared" si="524"/>
        <v>0</v>
      </c>
      <c r="GT141" s="127">
        <f t="shared" si="525"/>
        <v>0</v>
      </c>
      <c r="GU141" s="127">
        <f t="shared" si="526"/>
        <v>0</v>
      </c>
      <c r="GV141" s="127">
        <f t="shared" si="527"/>
        <v>0</v>
      </c>
      <c r="GW141" s="127">
        <f t="shared" si="528"/>
        <v>0</v>
      </c>
      <c r="GX141" s="127">
        <f t="shared" si="529"/>
        <v>0</v>
      </c>
      <c r="GY141" s="127">
        <f t="shared" si="530"/>
        <v>0</v>
      </c>
      <c r="GZ141" s="127">
        <f t="shared" si="531"/>
        <v>0</v>
      </c>
      <c r="HA141" s="127">
        <f t="shared" si="532"/>
        <v>0</v>
      </c>
      <c r="HB141" s="127">
        <f t="shared" si="533"/>
        <v>0</v>
      </c>
      <c r="HC141" s="127">
        <f t="shared" si="534"/>
        <v>0</v>
      </c>
      <c r="HD141" s="127">
        <f t="shared" si="535"/>
        <v>0</v>
      </c>
      <c r="HE141" s="127">
        <f t="shared" si="536"/>
        <v>0</v>
      </c>
      <c r="HF141" s="127">
        <f t="shared" si="537"/>
        <v>0</v>
      </c>
      <c r="HG141" s="127">
        <f t="shared" si="538"/>
        <v>0</v>
      </c>
      <c r="HH141" s="127">
        <f t="shared" si="539"/>
        <v>0</v>
      </c>
      <c r="HI141" s="127">
        <f t="shared" si="540"/>
        <v>0</v>
      </c>
      <c r="HJ141" s="127">
        <f t="shared" si="541"/>
        <v>0</v>
      </c>
      <c r="HK141" s="127">
        <f t="shared" si="542"/>
        <v>0</v>
      </c>
      <c r="HL141" s="127">
        <f t="shared" si="543"/>
        <v>0</v>
      </c>
      <c r="HM141" s="127">
        <f t="shared" si="544"/>
        <v>0</v>
      </c>
      <c r="HN141" s="127">
        <f t="shared" si="545"/>
        <v>0</v>
      </c>
      <c r="HO141" s="127">
        <f t="shared" si="546"/>
        <v>0</v>
      </c>
      <c r="HP141" s="127">
        <f t="shared" si="547"/>
        <v>0</v>
      </c>
      <c r="HQ141" s="127">
        <f t="shared" si="548"/>
        <v>0</v>
      </c>
      <c r="HR141" s="127">
        <f t="shared" si="549"/>
        <v>0</v>
      </c>
      <c r="HS141" s="127">
        <f t="shared" si="550"/>
        <v>0</v>
      </c>
      <c r="HT141" s="127">
        <f t="shared" si="551"/>
        <v>0</v>
      </c>
      <c r="HU141" s="127">
        <f t="shared" si="552"/>
        <v>0</v>
      </c>
      <c r="HV141" s="127">
        <f t="shared" si="553"/>
        <v>0</v>
      </c>
      <c r="HW141" s="127">
        <f t="shared" si="554"/>
        <v>0</v>
      </c>
      <c r="HX141" s="127">
        <f t="shared" si="555"/>
        <v>0</v>
      </c>
      <c r="HY141" s="127">
        <f t="shared" si="556"/>
        <v>0</v>
      </c>
      <c r="HZ141" s="127">
        <f t="shared" si="557"/>
        <v>0</v>
      </c>
      <c r="IA141" s="127">
        <f t="shared" si="558"/>
        <v>0</v>
      </c>
      <c r="IB141" s="127">
        <f t="shared" si="559"/>
        <v>0</v>
      </c>
      <c r="IC141" s="127">
        <f t="shared" si="560"/>
        <v>0</v>
      </c>
      <c r="ID141" s="127">
        <f t="shared" si="561"/>
        <v>0</v>
      </c>
      <c r="IE141" s="127">
        <f t="shared" si="562"/>
        <v>0</v>
      </c>
      <c r="IF141" s="127">
        <f t="shared" si="563"/>
        <v>0</v>
      </c>
      <c r="IG141" s="127">
        <f t="shared" si="564"/>
        <v>0</v>
      </c>
      <c r="IH141" s="127">
        <f t="shared" si="565"/>
        <v>0</v>
      </c>
      <c r="II141" s="127">
        <f t="shared" si="566"/>
        <v>0</v>
      </c>
      <c r="IJ141" s="127">
        <f t="shared" si="567"/>
        <v>0</v>
      </c>
      <c r="IK141" s="127">
        <f t="shared" si="568"/>
        <v>0</v>
      </c>
      <c r="IL141" s="127">
        <f t="shared" si="569"/>
        <v>0</v>
      </c>
      <c r="IM141" s="127">
        <f t="shared" si="570"/>
        <v>0</v>
      </c>
      <c r="IN141" s="127">
        <f t="shared" si="571"/>
        <v>0</v>
      </c>
      <c r="IO141" s="127">
        <f t="shared" si="572"/>
        <v>0</v>
      </c>
      <c r="IP141" s="127">
        <f t="shared" si="573"/>
        <v>0</v>
      </c>
      <c r="IQ141" s="127">
        <f t="shared" si="574"/>
        <v>0</v>
      </c>
      <c r="IR141" s="127">
        <f t="shared" si="575"/>
        <v>0</v>
      </c>
      <c r="IS141" s="127">
        <f t="shared" si="576"/>
        <v>0</v>
      </c>
      <c r="IT141" s="127">
        <f t="shared" si="577"/>
        <v>0</v>
      </c>
      <c r="IU141" s="127">
        <f t="shared" si="578"/>
        <v>0</v>
      </c>
      <c r="IV141" s="1">
        <f>IFERROR(IF($BX141&gt;=1,SUMIFS(ARR!K$8:K$607,ARR!$I$8:$I$607,$BZ141),0),0)</f>
        <v>0</v>
      </c>
      <c r="IW141" s="1">
        <f>IFERROR(IF($BX141&gt;=1,SUMIFS(ARR!L$8:L$607,ARR!$I$8:$I$607,$BZ141),0),0)</f>
        <v>0</v>
      </c>
      <c r="IX141" s="1">
        <f>IFERROR(IF($BX141&gt;=1,SUMIFS(ARR!M$8:M$607,ARR!$I$8:$I$607,$BZ141),0),0)</f>
        <v>0</v>
      </c>
      <c r="IY141" s="1">
        <f>IFERROR(IF($BX141&gt;=1,SUMIFS(ARR!N$8:N$607,ARR!$I$8:$I$607,$BZ141),0),0)</f>
        <v>0</v>
      </c>
      <c r="IZ141" s="1">
        <f t="shared" si="579"/>
        <v>0</v>
      </c>
    </row>
    <row r="142" spans="1:260" ht="18" customHeight="1" x14ac:dyDescent="0.25">
      <c r="A142" s="1">
        <f>IFERROR(IF(BX142&gt;=1,VLOOKUP(EMP!Y140,EMP!$B$2:$E$3,4,0),0),0)</f>
        <v>0</v>
      </c>
      <c r="B142" s="1">
        <f>IFERROR(IF(BX142&gt;=1,VLOOKUP(EMP!Z140,EMP!$D$2:$E$3,2,0),0),0)</f>
        <v>0</v>
      </c>
      <c r="C142" s="1">
        <f>IFERROR(IF(BX142&gt;=1,VLOOKUP(EMP!AC140,EMP!$B$6:$C$17,2,0),0),0)</f>
        <v>0</v>
      </c>
      <c r="D142" s="1">
        <f>IFERROR(IF(BX142&gt;=1,VLOOKUP(EMP!AA140,EMP!$E$6:$M$29,9,0),0),0)</f>
        <v>0</v>
      </c>
      <c r="E142" s="1">
        <f>IFERROR(IF(BX142&gt;=1,(IF(EMP!AE140&gt;=1,VLOOKUP(EMP!AF140,EMP!$B$6:$C$17,2,0),0)),0),0)</f>
        <v>0</v>
      </c>
      <c r="F142" s="1">
        <f>IFERROR(IF(BX142&gt;=1,(IF(EMP!AG140=EMP!$F$3,(IF(EMP!AH140&gt;=1,EMP!AH140,0)),0)),0),0)</f>
        <v>0</v>
      </c>
      <c r="G142" s="1">
        <f>IFERROR(IF(BX142&gt;=1,(IF(EMP!AI140=EMP!$F$3,VLOOKUP(EMP!AJ140,EMP!$B$6:$C$17,2,0),0)),0),0)</f>
        <v>0</v>
      </c>
      <c r="H142" s="1">
        <f>IFERROR(IF(BX142&gt;=1,(IF(EMP!AK140=EMP!$F$3,EMP!#REF!,0)),0),0)</f>
        <v>0</v>
      </c>
      <c r="I142" s="1">
        <f>IFERROR(IF(BX142&gt;=1,(IF(EMP!AM140="YES",1,2)),0),0)</f>
        <v>0</v>
      </c>
      <c r="J142" s="1">
        <f>IFERROR(IF(BX142&gt;=1,(IF(I142=1,31,IF(I142=2,(IF(D142&gt;=5,VLOOKUP(EMP!AL140,EMP!$H$1:$K$5,4,0),IF(D142&gt;=1,31,0))),0))),0),0)</f>
        <v>0</v>
      </c>
      <c r="K142" s="1">
        <f>EMP!AB140</f>
        <v>0</v>
      </c>
      <c r="L142" s="1">
        <f>EMP!AD140</f>
        <v>0</v>
      </c>
      <c r="M142" s="1">
        <f>EMP!AE140</f>
        <v>0</v>
      </c>
      <c r="N142" s="1">
        <f t="shared" si="412"/>
        <v>0</v>
      </c>
      <c r="O142" s="1">
        <f t="shared" si="413"/>
        <v>0</v>
      </c>
      <c r="P142" s="1">
        <f t="shared" si="414"/>
        <v>0</v>
      </c>
      <c r="Q142" s="1">
        <f t="shared" si="415"/>
        <v>0</v>
      </c>
      <c r="R142" s="1">
        <f t="shared" si="416"/>
        <v>0</v>
      </c>
      <c r="S142" s="1">
        <f t="shared" si="417"/>
        <v>0</v>
      </c>
      <c r="T142" s="1">
        <f t="shared" si="418"/>
        <v>0</v>
      </c>
      <c r="U142" s="1">
        <f t="shared" si="419"/>
        <v>0</v>
      </c>
      <c r="V142" s="1">
        <f t="shared" si="420"/>
        <v>0</v>
      </c>
      <c r="W142" s="1">
        <f t="shared" si="421"/>
        <v>0</v>
      </c>
      <c r="X142" s="1">
        <f t="shared" si="422"/>
        <v>0</v>
      </c>
      <c r="Y142" s="1">
        <f t="shared" si="423"/>
        <v>0</v>
      </c>
      <c r="Z142" s="1">
        <f t="shared" si="424"/>
        <v>0</v>
      </c>
      <c r="AA142" s="1">
        <f t="shared" si="425"/>
        <v>0</v>
      </c>
      <c r="AB142" s="1">
        <f t="shared" si="426"/>
        <v>0</v>
      </c>
      <c r="AC142" s="1">
        <f t="shared" si="427"/>
        <v>0</v>
      </c>
      <c r="AD142" s="1">
        <f t="shared" si="428"/>
        <v>0</v>
      </c>
      <c r="AE142" s="1">
        <f t="shared" si="429"/>
        <v>0</v>
      </c>
      <c r="AF142" s="1">
        <f t="shared" si="430"/>
        <v>0</v>
      </c>
      <c r="AG142" s="1">
        <f t="shared" si="431"/>
        <v>0</v>
      </c>
      <c r="AH142" s="1">
        <f t="shared" si="432"/>
        <v>0</v>
      </c>
      <c r="AI142" s="1">
        <f t="shared" si="433"/>
        <v>0</v>
      </c>
      <c r="AJ142" s="1">
        <f t="shared" si="434"/>
        <v>0</v>
      </c>
      <c r="AK142" s="1">
        <f t="shared" si="435"/>
        <v>0</v>
      </c>
      <c r="AL142" s="1">
        <f t="shared" si="436"/>
        <v>0</v>
      </c>
      <c r="AM142" s="1">
        <f t="shared" si="437"/>
        <v>0</v>
      </c>
      <c r="AN142" s="1">
        <f t="shared" si="438"/>
        <v>0</v>
      </c>
      <c r="AO142" s="1">
        <f t="shared" si="439"/>
        <v>0</v>
      </c>
      <c r="AP142" s="1">
        <f t="shared" si="440"/>
        <v>0</v>
      </c>
      <c r="AQ142" s="1">
        <f t="shared" si="441"/>
        <v>0</v>
      </c>
      <c r="AR142" s="1">
        <f t="shared" si="442"/>
        <v>0</v>
      </c>
      <c r="AS142" s="1">
        <f t="shared" si="443"/>
        <v>0</v>
      </c>
      <c r="AT142" s="1">
        <f t="shared" si="444"/>
        <v>0</v>
      </c>
      <c r="AU142" s="1">
        <f t="shared" si="445"/>
        <v>0</v>
      </c>
      <c r="AV142" s="1">
        <f t="shared" si="446"/>
        <v>0</v>
      </c>
      <c r="AW142" s="1">
        <f t="shared" si="447"/>
        <v>0</v>
      </c>
      <c r="AX142" s="1">
        <f>LARGE($O$8:P142,1)</f>
        <v>0</v>
      </c>
      <c r="AY142" s="1">
        <f>LARGE($O$8:Q142,1)</f>
        <v>0</v>
      </c>
      <c r="AZ142" s="1">
        <f>LARGE($O$8:R142,1)</f>
        <v>0</v>
      </c>
      <c r="BA142" s="1">
        <f>LARGE($O$8:S142,1)</f>
        <v>0</v>
      </c>
      <c r="BB142" s="1">
        <f>LARGE($O$8:T142,1)</f>
        <v>0</v>
      </c>
      <c r="BC142" s="1">
        <f>LARGE($O$8:U142,1)</f>
        <v>0</v>
      </c>
      <c r="BD142" s="1">
        <f>LARGE($O$8:V142,1)</f>
        <v>0</v>
      </c>
      <c r="BE142" s="1">
        <f>LARGE($O$8:W142,1)</f>
        <v>0</v>
      </c>
      <c r="BF142" s="1">
        <f>LARGE($O$8:X142,1)</f>
        <v>0</v>
      </c>
      <c r="BG142" s="1">
        <f>LARGE($O$8:Y142,1)</f>
        <v>0</v>
      </c>
      <c r="BH142" s="1">
        <f>IFERROR(IF(BX142&gt;=1,(IF(EMP!AM140="YES",1,2)),0),0)</f>
        <v>0</v>
      </c>
      <c r="BI142" s="1">
        <f>IFERROR(IF(BX142&gt;=1,(IF(BH142=1,1,IF(BH142=2,VLOOKUP(EMP!AL140,EMP!$H$2:$K$4,4,0),0))),0),0)</f>
        <v>0</v>
      </c>
      <c r="BJ142" s="1">
        <f>IFERROR(IF(BX142&gt;=1,VLOOKUP(EMP!AL140,EMP!$H$1:$K$5,2,0),0),0)</f>
        <v>0</v>
      </c>
      <c r="BK142" s="1">
        <f>IFERROR(IF(BX142&gt;=1,VLOOKUP(EMP!AL140,EMP!$H$1:$K$5,3,0),0),0)</f>
        <v>0</v>
      </c>
      <c r="BX142" s="165">
        <f>EMP!O140</f>
        <v>0</v>
      </c>
      <c r="BY142" s="166">
        <f>EMP!P140</f>
        <v>0</v>
      </c>
      <c r="BZ142" s="165">
        <f>EMP!Q140</f>
        <v>0</v>
      </c>
      <c r="CA142" s="185">
        <f t="shared" si="448"/>
        <v>0</v>
      </c>
      <c r="CB142" s="185">
        <f t="shared" si="449"/>
        <v>0</v>
      </c>
      <c r="CC142" s="185">
        <f t="shared" si="450"/>
        <v>0</v>
      </c>
      <c r="CD142" s="185">
        <f t="shared" si="451"/>
        <v>0</v>
      </c>
      <c r="CE142" s="185">
        <f t="shared" si="452"/>
        <v>0</v>
      </c>
      <c r="CF142" s="185">
        <f t="shared" si="453"/>
        <v>0</v>
      </c>
      <c r="CG142" s="185">
        <f t="shared" si="454"/>
        <v>0</v>
      </c>
      <c r="CH142" s="185">
        <f t="shared" si="455"/>
        <v>0</v>
      </c>
      <c r="CI142" s="185">
        <f t="shared" si="456"/>
        <v>0</v>
      </c>
      <c r="CJ142" s="185">
        <f t="shared" si="457"/>
        <v>0</v>
      </c>
      <c r="CK142" s="185">
        <f t="shared" si="458"/>
        <v>0</v>
      </c>
      <c r="CL142" s="185">
        <f t="shared" si="459"/>
        <v>0</v>
      </c>
      <c r="CM142" s="193"/>
      <c r="CN142" s="193"/>
      <c r="CO142" s="193"/>
      <c r="CP142" s="193"/>
      <c r="CQ142" s="193"/>
      <c r="CR142" s="193"/>
      <c r="CS142" s="193"/>
      <c r="CT142" s="193"/>
      <c r="CU142" s="193"/>
      <c r="CV142" s="193"/>
      <c r="CW142" s="193"/>
      <c r="CX142" s="193"/>
      <c r="CY142" s="112">
        <f t="shared" si="460"/>
        <v>0</v>
      </c>
      <c r="CZ142" s="112">
        <f t="shared" si="461"/>
        <v>0</v>
      </c>
      <c r="DA142" s="112">
        <f t="shared" si="462"/>
        <v>0</v>
      </c>
      <c r="DB142" s="112">
        <f t="shared" si="463"/>
        <v>0</v>
      </c>
      <c r="DC142" s="112">
        <f t="shared" si="464"/>
        <v>0</v>
      </c>
      <c r="DD142" s="112">
        <f t="shared" si="465"/>
        <v>0</v>
      </c>
      <c r="DE142" s="112">
        <f t="shared" si="466"/>
        <v>0</v>
      </c>
      <c r="DF142" s="112">
        <f t="shared" si="467"/>
        <v>0</v>
      </c>
      <c r="DG142" s="112">
        <f t="shared" si="468"/>
        <v>0</v>
      </c>
      <c r="DH142" s="112">
        <f t="shared" si="469"/>
        <v>0</v>
      </c>
      <c r="DI142" s="112">
        <f t="shared" si="470"/>
        <v>0</v>
      </c>
      <c r="DJ142" s="112">
        <f t="shared" si="471"/>
        <v>0</v>
      </c>
      <c r="DK142" s="194"/>
      <c r="DL142" s="194"/>
      <c r="DM142" s="194"/>
      <c r="DN142" s="194"/>
      <c r="DO142" s="194"/>
      <c r="DP142" s="194"/>
      <c r="DQ142" s="194"/>
      <c r="DR142" s="194"/>
      <c r="DS142" s="194"/>
      <c r="DT142" s="194"/>
      <c r="DU142" s="194"/>
      <c r="DV142" s="194"/>
      <c r="DW142" s="112">
        <f t="shared" si="472"/>
        <v>0</v>
      </c>
      <c r="DX142" s="112">
        <f t="shared" si="473"/>
        <v>0</v>
      </c>
      <c r="DY142" s="112">
        <f t="shared" si="474"/>
        <v>0</v>
      </c>
      <c r="DZ142" s="112">
        <f t="shared" si="475"/>
        <v>0</v>
      </c>
      <c r="EA142" s="112">
        <f t="shared" si="476"/>
        <v>0</v>
      </c>
      <c r="EB142" s="112">
        <f t="shared" si="477"/>
        <v>0</v>
      </c>
      <c r="EC142" s="112">
        <f t="shared" si="478"/>
        <v>0</v>
      </c>
      <c r="ED142" s="112">
        <f t="shared" si="479"/>
        <v>0</v>
      </c>
      <c r="EE142" s="112">
        <f t="shared" si="480"/>
        <v>0</v>
      </c>
      <c r="EF142" s="112">
        <f t="shared" si="481"/>
        <v>0</v>
      </c>
      <c r="EG142" s="112">
        <f t="shared" si="482"/>
        <v>0</v>
      </c>
      <c r="EH142" s="112">
        <f t="shared" si="483"/>
        <v>0</v>
      </c>
      <c r="EI142" s="195"/>
      <c r="EJ142" s="195"/>
      <c r="EK142" s="195"/>
      <c r="EL142" s="195"/>
      <c r="EM142" s="195"/>
      <c r="EN142" s="195"/>
      <c r="EO142" s="195"/>
      <c r="EP142" s="195"/>
      <c r="EQ142" s="195"/>
      <c r="ER142" s="195"/>
      <c r="ES142" s="195"/>
      <c r="ET142" s="195"/>
      <c r="EU142" s="196"/>
      <c r="EV142" s="196">
        <f t="shared" si="484"/>
        <v>0</v>
      </c>
      <c r="EW142" s="196">
        <f t="shared" si="485"/>
        <v>0</v>
      </c>
      <c r="EX142" s="196">
        <f t="shared" si="486"/>
        <v>0</v>
      </c>
      <c r="EY142" s="196">
        <f t="shared" si="487"/>
        <v>0</v>
      </c>
      <c r="EZ142" s="196">
        <f t="shared" si="488"/>
        <v>0</v>
      </c>
      <c r="FA142" s="196">
        <f t="shared" si="489"/>
        <v>0</v>
      </c>
      <c r="FB142" s="196">
        <f t="shared" si="490"/>
        <v>0</v>
      </c>
      <c r="FC142" s="196">
        <f t="shared" si="491"/>
        <v>0</v>
      </c>
      <c r="FD142" s="196">
        <f t="shared" si="492"/>
        <v>0</v>
      </c>
      <c r="FE142" s="196">
        <f t="shared" si="493"/>
        <v>0</v>
      </c>
      <c r="FF142" s="196">
        <f t="shared" si="494"/>
        <v>0</v>
      </c>
      <c r="FG142" s="197"/>
      <c r="FH142" s="197">
        <f t="shared" si="495"/>
        <v>0</v>
      </c>
      <c r="FI142" s="197">
        <f t="shared" si="496"/>
        <v>0</v>
      </c>
      <c r="FJ142" s="197">
        <f t="shared" si="497"/>
        <v>0</v>
      </c>
      <c r="FK142" s="197">
        <f t="shared" si="498"/>
        <v>0</v>
      </c>
      <c r="FL142" s="197">
        <f t="shared" si="499"/>
        <v>0</v>
      </c>
      <c r="FM142" s="197">
        <f t="shared" si="500"/>
        <v>0</v>
      </c>
      <c r="FN142" s="197">
        <f t="shared" si="501"/>
        <v>0</v>
      </c>
      <c r="FO142" s="197">
        <f t="shared" si="502"/>
        <v>0</v>
      </c>
      <c r="FP142" s="197">
        <f t="shared" si="503"/>
        <v>0</v>
      </c>
      <c r="FQ142" s="197">
        <f t="shared" si="504"/>
        <v>0</v>
      </c>
      <c r="FR142" s="197">
        <f t="shared" si="505"/>
        <v>0</v>
      </c>
      <c r="FS142" s="195"/>
      <c r="FT142" s="195"/>
      <c r="FU142" s="198"/>
      <c r="FV142" s="198"/>
      <c r="FW142" s="199"/>
      <c r="FX142" s="199"/>
      <c r="FY142" s="196"/>
      <c r="FZ142" s="196"/>
      <c r="GA142" s="127">
        <f t="shared" si="506"/>
        <v>0</v>
      </c>
      <c r="GB142" s="127">
        <f t="shared" si="507"/>
        <v>0</v>
      </c>
      <c r="GC142" s="127">
        <f t="shared" si="508"/>
        <v>0</v>
      </c>
      <c r="GD142" s="127">
        <f t="shared" si="509"/>
        <v>0</v>
      </c>
      <c r="GE142" s="127">
        <f t="shared" si="510"/>
        <v>0</v>
      </c>
      <c r="GF142" s="127">
        <f t="shared" si="511"/>
        <v>0</v>
      </c>
      <c r="GG142" s="127">
        <f t="shared" si="512"/>
        <v>0</v>
      </c>
      <c r="GH142" s="127">
        <f t="shared" si="513"/>
        <v>0</v>
      </c>
      <c r="GI142" s="127">
        <f t="shared" si="514"/>
        <v>0</v>
      </c>
      <c r="GJ142" s="127">
        <f t="shared" si="515"/>
        <v>0</v>
      </c>
      <c r="GK142" s="127">
        <f t="shared" si="516"/>
        <v>0</v>
      </c>
      <c r="GL142" s="127">
        <f t="shared" si="517"/>
        <v>0</v>
      </c>
      <c r="GM142" s="127">
        <f t="shared" si="518"/>
        <v>0</v>
      </c>
      <c r="GN142" s="127">
        <f t="shared" si="519"/>
        <v>0</v>
      </c>
      <c r="GO142" s="127">
        <f t="shared" si="520"/>
        <v>0</v>
      </c>
      <c r="GP142" s="127">
        <f t="shared" si="521"/>
        <v>0</v>
      </c>
      <c r="GQ142" s="127">
        <f t="shared" si="522"/>
        <v>0</v>
      </c>
      <c r="GR142" s="127">
        <f t="shared" si="523"/>
        <v>0</v>
      </c>
      <c r="GS142" s="127">
        <f t="shared" si="524"/>
        <v>0</v>
      </c>
      <c r="GT142" s="127">
        <f t="shared" si="525"/>
        <v>0</v>
      </c>
      <c r="GU142" s="127">
        <f t="shared" si="526"/>
        <v>0</v>
      </c>
      <c r="GV142" s="127">
        <f t="shared" si="527"/>
        <v>0</v>
      </c>
      <c r="GW142" s="127">
        <f t="shared" si="528"/>
        <v>0</v>
      </c>
      <c r="GX142" s="127">
        <f t="shared" si="529"/>
        <v>0</v>
      </c>
      <c r="GY142" s="127">
        <f t="shared" si="530"/>
        <v>0</v>
      </c>
      <c r="GZ142" s="127">
        <f t="shared" si="531"/>
        <v>0</v>
      </c>
      <c r="HA142" s="127">
        <f t="shared" si="532"/>
        <v>0</v>
      </c>
      <c r="HB142" s="127">
        <f t="shared" si="533"/>
        <v>0</v>
      </c>
      <c r="HC142" s="127">
        <f t="shared" si="534"/>
        <v>0</v>
      </c>
      <c r="HD142" s="127">
        <f t="shared" si="535"/>
        <v>0</v>
      </c>
      <c r="HE142" s="127">
        <f t="shared" si="536"/>
        <v>0</v>
      </c>
      <c r="HF142" s="127">
        <f t="shared" si="537"/>
        <v>0</v>
      </c>
      <c r="HG142" s="127">
        <f t="shared" si="538"/>
        <v>0</v>
      </c>
      <c r="HH142" s="127">
        <f t="shared" si="539"/>
        <v>0</v>
      </c>
      <c r="HI142" s="127">
        <f t="shared" si="540"/>
        <v>0</v>
      </c>
      <c r="HJ142" s="127">
        <f t="shared" si="541"/>
        <v>0</v>
      </c>
      <c r="HK142" s="127">
        <f t="shared" si="542"/>
        <v>0</v>
      </c>
      <c r="HL142" s="127">
        <f t="shared" si="543"/>
        <v>0</v>
      </c>
      <c r="HM142" s="127">
        <f t="shared" si="544"/>
        <v>0</v>
      </c>
      <c r="HN142" s="127">
        <f t="shared" si="545"/>
        <v>0</v>
      </c>
      <c r="HO142" s="127">
        <f t="shared" si="546"/>
        <v>0</v>
      </c>
      <c r="HP142" s="127">
        <f t="shared" si="547"/>
        <v>0</v>
      </c>
      <c r="HQ142" s="127">
        <f t="shared" si="548"/>
        <v>0</v>
      </c>
      <c r="HR142" s="127">
        <f t="shared" si="549"/>
        <v>0</v>
      </c>
      <c r="HS142" s="127">
        <f t="shared" si="550"/>
        <v>0</v>
      </c>
      <c r="HT142" s="127">
        <f t="shared" si="551"/>
        <v>0</v>
      </c>
      <c r="HU142" s="127">
        <f t="shared" si="552"/>
        <v>0</v>
      </c>
      <c r="HV142" s="127">
        <f t="shared" si="553"/>
        <v>0</v>
      </c>
      <c r="HW142" s="127">
        <f t="shared" si="554"/>
        <v>0</v>
      </c>
      <c r="HX142" s="127">
        <f t="shared" si="555"/>
        <v>0</v>
      </c>
      <c r="HY142" s="127">
        <f t="shared" si="556"/>
        <v>0</v>
      </c>
      <c r="HZ142" s="127">
        <f t="shared" si="557"/>
        <v>0</v>
      </c>
      <c r="IA142" s="127">
        <f t="shared" si="558"/>
        <v>0</v>
      </c>
      <c r="IB142" s="127">
        <f t="shared" si="559"/>
        <v>0</v>
      </c>
      <c r="IC142" s="127">
        <f t="shared" si="560"/>
        <v>0</v>
      </c>
      <c r="ID142" s="127">
        <f t="shared" si="561"/>
        <v>0</v>
      </c>
      <c r="IE142" s="127">
        <f t="shared" si="562"/>
        <v>0</v>
      </c>
      <c r="IF142" s="127">
        <f t="shared" si="563"/>
        <v>0</v>
      </c>
      <c r="IG142" s="127">
        <f t="shared" si="564"/>
        <v>0</v>
      </c>
      <c r="IH142" s="127">
        <f t="shared" si="565"/>
        <v>0</v>
      </c>
      <c r="II142" s="127">
        <f t="shared" si="566"/>
        <v>0</v>
      </c>
      <c r="IJ142" s="127">
        <f t="shared" si="567"/>
        <v>0</v>
      </c>
      <c r="IK142" s="127">
        <f t="shared" si="568"/>
        <v>0</v>
      </c>
      <c r="IL142" s="127">
        <f t="shared" si="569"/>
        <v>0</v>
      </c>
      <c r="IM142" s="127">
        <f t="shared" si="570"/>
        <v>0</v>
      </c>
      <c r="IN142" s="127">
        <f t="shared" si="571"/>
        <v>0</v>
      </c>
      <c r="IO142" s="127">
        <f t="shared" si="572"/>
        <v>0</v>
      </c>
      <c r="IP142" s="127">
        <f t="shared" si="573"/>
        <v>0</v>
      </c>
      <c r="IQ142" s="127">
        <f t="shared" si="574"/>
        <v>0</v>
      </c>
      <c r="IR142" s="127">
        <f t="shared" si="575"/>
        <v>0</v>
      </c>
      <c r="IS142" s="127">
        <f t="shared" si="576"/>
        <v>0</v>
      </c>
      <c r="IT142" s="127">
        <f t="shared" si="577"/>
        <v>0</v>
      </c>
      <c r="IU142" s="127">
        <f t="shared" si="578"/>
        <v>0</v>
      </c>
      <c r="IV142" s="1">
        <f>IFERROR(IF($BX142&gt;=1,SUMIFS(ARR!K$8:K$607,ARR!$I$8:$I$607,$BZ142),0),0)</f>
        <v>0</v>
      </c>
      <c r="IW142" s="1">
        <f>IFERROR(IF($BX142&gt;=1,SUMIFS(ARR!L$8:L$607,ARR!$I$8:$I$607,$BZ142),0),0)</f>
        <v>0</v>
      </c>
      <c r="IX142" s="1">
        <f>IFERROR(IF($BX142&gt;=1,SUMIFS(ARR!M$8:M$607,ARR!$I$8:$I$607,$BZ142),0),0)</f>
        <v>0</v>
      </c>
      <c r="IY142" s="1">
        <f>IFERROR(IF($BX142&gt;=1,SUMIFS(ARR!N$8:N$607,ARR!$I$8:$I$607,$BZ142),0),0)</f>
        <v>0</v>
      </c>
      <c r="IZ142" s="1">
        <f t="shared" si="579"/>
        <v>0</v>
      </c>
    </row>
    <row r="143" spans="1:260" ht="18" customHeight="1" x14ac:dyDescent="0.25">
      <c r="A143" s="1">
        <f>IFERROR(IF(BX143&gt;=1,VLOOKUP(EMP!Y141,EMP!$B$2:$E$3,4,0),0),0)</f>
        <v>0</v>
      </c>
      <c r="B143" s="1">
        <f>IFERROR(IF(BX143&gt;=1,VLOOKUP(EMP!Z141,EMP!$D$2:$E$3,2,0),0),0)</f>
        <v>0</v>
      </c>
      <c r="C143" s="1">
        <f>IFERROR(IF(BX143&gt;=1,VLOOKUP(EMP!AC141,EMP!$B$6:$C$17,2,0),0),0)</f>
        <v>0</v>
      </c>
      <c r="D143" s="1">
        <f>IFERROR(IF(BX143&gt;=1,VLOOKUP(EMP!AA141,EMP!$E$6:$M$29,9,0),0),0)</f>
        <v>0</v>
      </c>
      <c r="E143" s="1">
        <f>IFERROR(IF(BX143&gt;=1,(IF(EMP!AE141&gt;=1,VLOOKUP(EMP!AF141,EMP!$B$6:$C$17,2,0),0)),0),0)</f>
        <v>0</v>
      </c>
      <c r="F143" s="1">
        <f>IFERROR(IF(BX143&gt;=1,(IF(EMP!AG141=EMP!$F$3,(IF(EMP!AH141&gt;=1,EMP!AH141,0)),0)),0),0)</f>
        <v>0</v>
      </c>
      <c r="G143" s="1">
        <f>IFERROR(IF(BX143&gt;=1,(IF(EMP!AI141=EMP!$F$3,VLOOKUP(EMP!AJ141,EMP!$B$6:$C$17,2,0),0)),0),0)</f>
        <v>0</v>
      </c>
      <c r="H143" s="1">
        <f>IFERROR(IF(BX143&gt;=1,(IF(EMP!AK141=EMP!$F$3,EMP!#REF!,0)),0),0)</f>
        <v>0</v>
      </c>
      <c r="I143" s="1">
        <f>IFERROR(IF(BX143&gt;=1,(IF(EMP!AM141="YES",1,2)),0),0)</f>
        <v>0</v>
      </c>
      <c r="J143" s="1">
        <f>IFERROR(IF(BX143&gt;=1,(IF(I143=1,31,IF(I143=2,(IF(D143&gt;=5,VLOOKUP(EMP!AL141,EMP!$H$1:$K$5,4,0),IF(D143&gt;=1,31,0))),0))),0),0)</f>
        <v>0</v>
      </c>
      <c r="K143" s="1">
        <f>EMP!AB141</f>
        <v>0</v>
      </c>
      <c r="L143" s="1">
        <f>EMP!AD141</f>
        <v>0</v>
      </c>
      <c r="M143" s="1">
        <f>EMP!AE141</f>
        <v>0</v>
      </c>
      <c r="N143" s="1">
        <f t="shared" si="412"/>
        <v>0</v>
      </c>
      <c r="O143" s="1">
        <f t="shared" si="413"/>
        <v>0</v>
      </c>
      <c r="P143" s="1">
        <f t="shared" si="414"/>
        <v>0</v>
      </c>
      <c r="Q143" s="1">
        <f t="shared" si="415"/>
        <v>0</v>
      </c>
      <c r="R143" s="1">
        <f t="shared" si="416"/>
        <v>0</v>
      </c>
      <c r="S143" s="1">
        <f t="shared" si="417"/>
        <v>0</v>
      </c>
      <c r="T143" s="1">
        <f t="shared" si="418"/>
        <v>0</v>
      </c>
      <c r="U143" s="1">
        <f t="shared" si="419"/>
        <v>0</v>
      </c>
      <c r="V143" s="1">
        <f t="shared" si="420"/>
        <v>0</v>
      </c>
      <c r="W143" s="1">
        <f t="shared" si="421"/>
        <v>0</v>
      </c>
      <c r="X143" s="1">
        <f t="shared" si="422"/>
        <v>0</v>
      </c>
      <c r="Y143" s="1">
        <f t="shared" si="423"/>
        <v>0</v>
      </c>
      <c r="Z143" s="1">
        <f t="shared" si="424"/>
        <v>0</v>
      </c>
      <c r="AA143" s="1">
        <f t="shared" si="425"/>
        <v>0</v>
      </c>
      <c r="AB143" s="1">
        <f t="shared" si="426"/>
        <v>0</v>
      </c>
      <c r="AC143" s="1">
        <f t="shared" si="427"/>
        <v>0</v>
      </c>
      <c r="AD143" s="1">
        <f t="shared" si="428"/>
        <v>0</v>
      </c>
      <c r="AE143" s="1">
        <f t="shared" si="429"/>
        <v>0</v>
      </c>
      <c r="AF143" s="1">
        <f t="shared" si="430"/>
        <v>0</v>
      </c>
      <c r="AG143" s="1">
        <f t="shared" si="431"/>
        <v>0</v>
      </c>
      <c r="AH143" s="1">
        <f t="shared" si="432"/>
        <v>0</v>
      </c>
      <c r="AI143" s="1">
        <f t="shared" si="433"/>
        <v>0</v>
      </c>
      <c r="AJ143" s="1">
        <f t="shared" si="434"/>
        <v>0</v>
      </c>
      <c r="AK143" s="1">
        <f t="shared" si="435"/>
        <v>0</v>
      </c>
      <c r="AL143" s="1">
        <f t="shared" si="436"/>
        <v>0</v>
      </c>
      <c r="AM143" s="1">
        <f t="shared" si="437"/>
        <v>0</v>
      </c>
      <c r="AN143" s="1">
        <f t="shared" si="438"/>
        <v>0</v>
      </c>
      <c r="AO143" s="1">
        <f t="shared" si="439"/>
        <v>0</v>
      </c>
      <c r="AP143" s="1">
        <f t="shared" si="440"/>
        <v>0</v>
      </c>
      <c r="AQ143" s="1">
        <f t="shared" si="441"/>
        <v>0</v>
      </c>
      <c r="AR143" s="1">
        <f t="shared" si="442"/>
        <v>0</v>
      </c>
      <c r="AS143" s="1">
        <f t="shared" si="443"/>
        <v>0</v>
      </c>
      <c r="AT143" s="1">
        <f t="shared" si="444"/>
        <v>0</v>
      </c>
      <c r="AU143" s="1">
        <f t="shared" si="445"/>
        <v>0</v>
      </c>
      <c r="AV143" s="1">
        <f t="shared" si="446"/>
        <v>0</v>
      </c>
      <c r="AW143" s="1">
        <f t="shared" si="447"/>
        <v>0</v>
      </c>
      <c r="AX143" s="1">
        <f>LARGE($O$8:P143,1)</f>
        <v>0</v>
      </c>
      <c r="AY143" s="1">
        <f>LARGE($O$8:Q143,1)</f>
        <v>0</v>
      </c>
      <c r="AZ143" s="1">
        <f>LARGE($O$8:R143,1)</f>
        <v>0</v>
      </c>
      <c r="BA143" s="1">
        <f>LARGE($O$8:S143,1)</f>
        <v>0</v>
      </c>
      <c r="BB143" s="1">
        <f>LARGE($O$8:T143,1)</f>
        <v>0</v>
      </c>
      <c r="BC143" s="1">
        <f>LARGE($O$8:U143,1)</f>
        <v>0</v>
      </c>
      <c r="BD143" s="1">
        <f>LARGE($O$8:V143,1)</f>
        <v>0</v>
      </c>
      <c r="BE143" s="1">
        <f>LARGE($O$8:W143,1)</f>
        <v>0</v>
      </c>
      <c r="BF143" s="1">
        <f>LARGE($O$8:X143,1)</f>
        <v>0</v>
      </c>
      <c r="BG143" s="1">
        <f>LARGE($O$8:Y143,1)</f>
        <v>0</v>
      </c>
      <c r="BH143" s="1">
        <f>IFERROR(IF(BX143&gt;=1,(IF(EMP!AM141="YES",1,2)),0),0)</f>
        <v>0</v>
      </c>
      <c r="BI143" s="1">
        <f>IFERROR(IF(BX143&gt;=1,(IF(BH143=1,1,IF(BH143=2,VLOOKUP(EMP!AL141,EMP!$H$2:$K$4,4,0),0))),0),0)</f>
        <v>0</v>
      </c>
      <c r="BJ143" s="1">
        <f>IFERROR(IF(BX143&gt;=1,VLOOKUP(EMP!AL141,EMP!$H$1:$K$5,2,0),0),0)</f>
        <v>0</v>
      </c>
      <c r="BK143" s="1">
        <f>IFERROR(IF(BX143&gt;=1,VLOOKUP(EMP!AL141,EMP!$H$1:$K$5,3,0),0),0)</f>
        <v>0</v>
      </c>
      <c r="BX143" s="165">
        <f>EMP!O141</f>
        <v>0</v>
      </c>
      <c r="BY143" s="166">
        <f>EMP!P141</f>
        <v>0</v>
      </c>
      <c r="BZ143" s="165">
        <f>EMP!Q141</f>
        <v>0</v>
      </c>
      <c r="CA143" s="185">
        <f t="shared" si="448"/>
        <v>0</v>
      </c>
      <c r="CB143" s="185">
        <f t="shared" si="449"/>
        <v>0</v>
      </c>
      <c r="CC143" s="185">
        <f t="shared" si="450"/>
        <v>0</v>
      </c>
      <c r="CD143" s="185">
        <f t="shared" si="451"/>
        <v>0</v>
      </c>
      <c r="CE143" s="185">
        <f t="shared" si="452"/>
        <v>0</v>
      </c>
      <c r="CF143" s="185">
        <f t="shared" si="453"/>
        <v>0</v>
      </c>
      <c r="CG143" s="185">
        <f t="shared" si="454"/>
        <v>0</v>
      </c>
      <c r="CH143" s="185">
        <f t="shared" si="455"/>
        <v>0</v>
      </c>
      <c r="CI143" s="185">
        <f t="shared" si="456"/>
        <v>0</v>
      </c>
      <c r="CJ143" s="185">
        <f t="shared" si="457"/>
        <v>0</v>
      </c>
      <c r="CK143" s="185">
        <f t="shared" si="458"/>
        <v>0</v>
      </c>
      <c r="CL143" s="185">
        <f t="shared" si="459"/>
        <v>0</v>
      </c>
      <c r="CM143" s="193"/>
      <c r="CN143" s="193"/>
      <c r="CO143" s="193"/>
      <c r="CP143" s="193"/>
      <c r="CQ143" s="193"/>
      <c r="CR143" s="193"/>
      <c r="CS143" s="193"/>
      <c r="CT143" s="193"/>
      <c r="CU143" s="193"/>
      <c r="CV143" s="193"/>
      <c r="CW143" s="193"/>
      <c r="CX143" s="193"/>
      <c r="CY143" s="112">
        <f t="shared" si="460"/>
        <v>0</v>
      </c>
      <c r="CZ143" s="112">
        <f t="shared" si="461"/>
        <v>0</v>
      </c>
      <c r="DA143" s="112">
        <f t="shared" si="462"/>
        <v>0</v>
      </c>
      <c r="DB143" s="112">
        <f t="shared" si="463"/>
        <v>0</v>
      </c>
      <c r="DC143" s="112">
        <f t="shared" si="464"/>
        <v>0</v>
      </c>
      <c r="DD143" s="112">
        <f t="shared" si="465"/>
        <v>0</v>
      </c>
      <c r="DE143" s="112">
        <f t="shared" si="466"/>
        <v>0</v>
      </c>
      <c r="DF143" s="112">
        <f t="shared" si="467"/>
        <v>0</v>
      </c>
      <c r="DG143" s="112">
        <f t="shared" si="468"/>
        <v>0</v>
      </c>
      <c r="DH143" s="112">
        <f t="shared" si="469"/>
        <v>0</v>
      </c>
      <c r="DI143" s="112">
        <f t="shared" si="470"/>
        <v>0</v>
      </c>
      <c r="DJ143" s="112">
        <f t="shared" si="471"/>
        <v>0</v>
      </c>
      <c r="DK143" s="194"/>
      <c r="DL143" s="194"/>
      <c r="DM143" s="194"/>
      <c r="DN143" s="194"/>
      <c r="DO143" s="194"/>
      <c r="DP143" s="194"/>
      <c r="DQ143" s="194"/>
      <c r="DR143" s="194"/>
      <c r="DS143" s="194"/>
      <c r="DT143" s="194"/>
      <c r="DU143" s="194"/>
      <c r="DV143" s="194"/>
      <c r="DW143" s="112">
        <f t="shared" si="472"/>
        <v>0</v>
      </c>
      <c r="DX143" s="112">
        <f t="shared" si="473"/>
        <v>0</v>
      </c>
      <c r="DY143" s="112">
        <f t="shared" si="474"/>
        <v>0</v>
      </c>
      <c r="DZ143" s="112">
        <f t="shared" si="475"/>
        <v>0</v>
      </c>
      <c r="EA143" s="112">
        <f t="shared" si="476"/>
        <v>0</v>
      </c>
      <c r="EB143" s="112">
        <f t="shared" si="477"/>
        <v>0</v>
      </c>
      <c r="EC143" s="112">
        <f t="shared" si="478"/>
        <v>0</v>
      </c>
      <c r="ED143" s="112">
        <f t="shared" si="479"/>
        <v>0</v>
      </c>
      <c r="EE143" s="112">
        <f t="shared" si="480"/>
        <v>0</v>
      </c>
      <c r="EF143" s="112">
        <f t="shared" si="481"/>
        <v>0</v>
      </c>
      <c r="EG143" s="112">
        <f t="shared" si="482"/>
        <v>0</v>
      </c>
      <c r="EH143" s="112">
        <f t="shared" si="483"/>
        <v>0</v>
      </c>
      <c r="EI143" s="195"/>
      <c r="EJ143" s="195"/>
      <c r="EK143" s="195"/>
      <c r="EL143" s="195"/>
      <c r="EM143" s="195"/>
      <c r="EN143" s="195"/>
      <c r="EO143" s="195"/>
      <c r="EP143" s="195"/>
      <c r="EQ143" s="195"/>
      <c r="ER143" s="195"/>
      <c r="ES143" s="195"/>
      <c r="ET143" s="195"/>
      <c r="EU143" s="196"/>
      <c r="EV143" s="196">
        <f t="shared" si="484"/>
        <v>0</v>
      </c>
      <c r="EW143" s="196">
        <f t="shared" si="485"/>
        <v>0</v>
      </c>
      <c r="EX143" s="196">
        <f t="shared" si="486"/>
        <v>0</v>
      </c>
      <c r="EY143" s="196">
        <f t="shared" si="487"/>
        <v>0</v>
      </c>
      <c r="EZ143" s="196">
        <f t="shared" si="488"/>
        <v>0</v>
      </c>
      <c r="FA143" s="196">
        <f t="shared" si="489"/>
        <v>0</v>
      </c>
      <c r="FB143" s="196">
        <f t="shared" si="490"/>
        <v>0</v>
      </c>
      <c r="FC143" s="196">
        <f t="shared" si="491"/>
        <v>0</v>
      </c>
      <c r="FD143" s="196">
        <f t="shared" si="492"/>
        <v>0</v>
      </c>
      <c r="FE143" s="196">
        <f t="shared" si="493"/>
        <v>0</v>
      </c>
      <c r="FF143" s="196">
        <f t="shared" si="494"/>
        <v>0</v>
      </c>
      <c r="FG143" s="197"/>
      <c r="FH143" s="197">
        <f t="shared" si="495"/>
        <v>0</v>
      </c>
      <c r="FI143" s="197">
        <f t="shared" si="496"/>
        <v>0</v>
      </c>
      <c r="FJ143" s="197">
        <f t="shared" si="497"/>
        <v>0</v>
      </c>
      <c r="FK143" s="197">
        <f t="shared" si="498"/>
        <v>0</v>
      </c>
      <c r="FL143" s="197">
        <f t="shared" si="499"/>
        <v>0</v>
      </c>
      <c r="FM143" s="197">
        <f t="shared" si="500"/>
        <v>0</v>
      </c>
      <c r="FN143" s="197">
        <f t="shared" si="501"/>
        <v>0</v>
      </c>
      <c r="FO143" s="197">
        <f t="shared" si="502"/>
        <v>0</v>
      </c>
      <c r="FP143" s="197">
        <f t="shared" si="503"/>
        <v>0</v>
      </c>
      <c r="FQ143" s="197">
        <f t="shared" si="504"/>
        <v>0</v>
      </c>
      <c r="FR143" s="197">
        <f t="shared" si="505"/>
        <v>0</v>
      </c>
      <c r="FS143" s="195"/>
      <c r="FT143" s="195"/>
      <c r="FU143" s="198"/>
      <c r="FV143" s="198"/>
      <c r="FW143" s="199"/>
      <c r="FX143" s="199"/>
      <c r="FY143" s="196"/>
      <c r="FZ143" s="196"/>
      <c r="GA143" s="127">
        <f t="shared" si="506"/>
        <v>0</v>
      </c>
      <c r="GB143" s="127">
        <f t="shared" si="507"/>
        <v>0</v>
      </c>
      <c r="GC143" s="127">
        <f t="shared" si="508"/>
        <v>0</v>
      </c>
      <c r="GD143" s="127">
        <f t="shared" si="509"/>
        <v>0</v>
      </c>
      <c r="GE143" s="127">
        <f t="shared" si="510"/>
        <v>0</v>
      </c>
      <c r="GF143" s="127">
        <f t="shared" si="511"/>
        <v>0</v>
      </c>
      <c r="GG143" s="127">
        <f t="shared" si="512"/>
        <v>0</v>
      </c>
      <c r="GH143" s="127">
        <f t="shared" si="513"/>
        <v>0</v>
      </c>
      <c r="GI143" s="127">
        <f t="shared" si="514"/>
        <v>0</v>
      </c>
      <c r="GJ143" s="127">
        <f t="shared" si="515"/>
        <v>0</v>
      </c>
      <c r="GK143" s="127">
        <f t="shared" si="516"/>
        <v>0</v>
      </c>
      <c r="GL143" s="127">
        <f t="shared" si="517"/>
        <v>0</v>
      </c>
      <c r="GM143" s="127">
        <f t="shared" si="518"/>
        <v>0</v>
      </c>
      <c r="GN143" s="127">
        <f t="shared" si="519"/>
        <v>0</v>
      </c>
      <c r="GO143" s="127">
        <f t="shared" si="520"/>
        <v>0</v>
      </c>
      <c r="GP143" s="127">
        <f t="shared" si="521"/>
        <v>0</v>
      </c>
      <c r="GQ143" s="127">
        <f t="shared" si="522"/>
        <v>0</v>
      </c>
      <c r="GR143" s="127">
        <f t="shared" si="523"/>
        <v>0</v>
      </c>
      <c r="GS143" s="127">
        <f t="shared" si="524"/>
        <v>0</v>
      </c>
      <c r="GT143" s="127">
        <f t="shared" si="525"/>
        <v>0</v>
      </c>
      <c r="GU143" s="127">
        <f t="shared" si="526"/>
        <v>0</v>
      </c>
      <c r="GV143" s="127">
        <f t="shared" si="527"/>
        <v>0</v>
      </c>
      <c r="GW143" s="127">
        <f t="shared" si="528"/>
        <v>0</v>
      </c>
      <c r="GX143" s="127">
        <f t="shared" si="529"/>
        <v>0</v>
      </c>
      <c r="GY143" s="127">
        <f t="shared" si="530"/>
        <v>0</v>
      </c>
      <c r="GZ143" s="127">
        <f t="shared" si="531"/>
        <v>0</v>
      </c>
      <c r="HA143" s="127">
        <f t="shared" si="532"/>
        <v>0</v>
      </c>
      <c r="HB143" s="127">
        <f t="shared" si="533"/>
        <v>0</v>
      </c>
      <c r="HC143" s="127">
        <f t="shared" si="534"/>
        <v>0</v>
      </c>
      <c r="HD143" s="127">
        <f t="shared" si="535"/>
        <v>0</v>
      </c>
      <c r="HE143" s="127">
        <f t="shared" si="536"/>
        <v>0</v>
      </c>
      <c r="HF143" s="127">
        <f t="shared" si="537"/>
        <v>0</v>
      </c>
      <c r="HG143" s="127">
        <f t="shared" si="538"/>
        <v>0</v>
      </c>
      <c r="HH143" s="127">
        <f t="shared" si="539"/>
        <v>0</v>
      </c>
      <c r="HI143" s="127">
        <f t="shared" si="540"/>
        <v>0</v>
      </c>
      <c r="HJ143" s="127">
        <f t="shared" si="541"/>
        <v>0</v>
      </c>
      <c r="HK143" s="127">
        <f t="shared" si="542"/>
        <v>0</v>
      </c>
      <c r="HL143" s="127">
        <f t="shared" si="543"/>
        <v>0</v>
      </c>
      <c r="HM143" s="127">
        <f t="shared" si="544"/>
        <v>0</v>
      </c>
      <c r="HN143" s="127">
        <f t="shared" si="545"/>
        <v>0</v>
      </c>
      <c r="HO143" s="127">
        <f t="shared" si="546"/>
        <v>0</v>
      </c>
      <c r="HP143" s="127">
        <f t="shared" si="547"/>
        <v>0</v>
      </c>
      <c r="HQ143" s="127">
        <f t="shared" si="548"/>
        <v>0</v>
      </c>
      <c r="HR143" s="127">
        <f t="shared" si="549"/>
        <v>0</v>
      </c>
      <c r="HS143" s="127">
        <f t="shared" si="550"/>
        <v>0</v>
      </c>
      <c r="HT143" s="127">
        <f t="shared" si="551"/>
        <v>0</v>
      </c>
      <c r="HU143" s="127">
        <f t="shared" si="552"/>
        <v>0</v>
      </c>
      <c r="HV143" s="127">
        <f t="shared" si="553"/>
        <v>0</v>
      </c>
      <c r="HW143" s="127">
        <f t="shared" si="554"/>
        <v>0</v>
      </c>
      <c r="HX143" s="127">
        <f t="shared" si="555"/>
        <v>0</v>
      </c>
      <c r="HY143" s="127">
        <f t="shared" si="556"/>
        <v>0</v>
      </c>
      <c r="HZ143" s="127">
        <f t="shared" si="557"/>
        <v>0</v>
      </c>
      <c r="IA143" s="127">
        <f t="shared" si="558"/>
        <v>0</v>
      </c>
      <c r="IB143" s="127">
        <f t="shared" si="559"/>
        <v>0</v>
      </c>
      <c r="IC143" s="127">
        <f t="shared" si="560"/>
        <v>0</v>
      </c>
      <c r="ID143" s="127">
        <f t="shared" si="561"/>
        <v>0</v>
      </c>
      <c r="IE143" s="127">
        <f t="shared" si="562"/>
        <v>0</v>
      </c>
      <c r="IF143" s="127">
        <f t="shared" si="563"/>
        <v>0</v>
      </c>
      <c r="IG143" s="127">
        <f t="shared" si="564"/>
        <v>0</v>
      </c>
      <c r="IH143" s="127">
        <f t="shared" si="565"/>
        <v>0</v>
      </c>
      <c r="II143" s="127">
        <f t="shared" si="566"/>
        <v>0</v>
      </c>
      <c r="IJ143" s="127">
        <f t="shared" si="567"/>
        <v>0</v>
      </c>
      <c r="IK143" s="127">
        <f t="shared" si="568"/>
        <v>0</v>
      </c>
      <c r="IL143" s="127">
        <f t="shared" si="569"/>
        <v>0</v>
      </c>
      <c r="IM143" s="127">
        <f t="shared" si="570"/>
        <v>0</v>
      </c>
      <c r="IN143" s="127">
        <f t="shared" si="571"/>
        <v>0</v>
      </c>
      <c r="IO143" s="127">
        <f t="shared" si="572"/>
        <v>0</v>
      </c>
      <c r="IP143" s="127">
        <f t="shared" si="573"/>
        <v>0</v>
      </c>
      <c r="IQ143" s="127">
        <f t="shared" si="574"/>
        <v>0</v>
      </c>
      <c r="IR143" s="127">
        <f t="shared" si="575"/>
        <v>0</v>
      </c>
      <c r="IS143" s="127">
        <f t="shared" si="576"/>
        <v>0</v>
      </c>
      <c r="IT143" s="127">
        <f t="shared" si="577"/>
        <v>0</v>
      </c>
      <c r="IU143" s="127">
        <f t="shared" si="578"/>
        <v>0</v>
      </c>
      <c r="IV143" s="1">
        <f>IFERROR(IF($BX143&gt;=1,SUMIFS(ARR!K$8:K$607,ARR!$I$8:$I$607,$BZ143),0),0)</f>
        <v>0</v>
      </c>
      <c r="IW143" s="1">
        <f>IFERROR(IF($BX143&gt;=1,SUMIFS(ARR!L$8:L$607,ARR!$I$8:$I$607,$BZ143),0),0)</f>
        <v>0</v>
      </c>
      <c r="IX143" s="1">
        <f>IFERROR(IF($BX143&gt;=1,SUMIFS(ARR!M$8:M$607,ARR!$I$8:$I$607,$BZ143),0),0)</f>
        <v>0</v>
      </c>
      <c r="IY143" s="1">
        <f>IFERROR(IF($BX143&gt;=1,SUMIFS(ARR!N$8:N$607,ARR!$I$8:$I$607,$BZ143),0),0)</f>
        <v>0</v>
      </c>
      <c r="IZ143" s="1">
        <f t="shared" si="579"/>
        <v>0</v>
      </c>
    </row>
    <row r="144" spans="1:260" ht="18" customHeight="1" x14ac:dyDescent="0.25">
      <c r="A144" s="1">
        <f>IFERROR(IF(BX144&gt;=1,VLOOKUP(EMP!Y142,EMP!$B$2:$E$3,4,0),0),0)</f>
        <v>0</v>
      </c>
      <c r="B144" s="1">
        <f>IFERROR(IF(BX144&gt;=1,VLOOKUP(EMP!Z142,EMP!$D$2:$E$3,2,0),0),0)</f>
        <v>0</v>
      </c>
      <c r="C144" s="1">
        <f>IFERROR(IF(BX144&gt;=1,VLOOKUP(EMP!AC142,EMP!$B$6:$C$17,2,0),0),0)</f>
        <v>0</v>
      </c>
      <c r="D144" s="1">
        <f>IFERROR(IF(BX144&gt;=1,VLOOKUP(EMP!AA142,EMP!$E$6:$M$29,9,0),0),0)</f>
        <v>0</v>
      </c>
      <c r="E144" s="1">
        <f>IFERROR(IF(BX144&gt;=1,(IF(EMP!AE142&gt;=1,VLOOKUP(EMP!AF142,EMP!$B$6:$C$17,2,0),0)),0),0)</f>
        <v>0</v>
      </c>
      <c r="F144" s="1">
        <f>IFERROR(IF(BX144&gt;=1,(IF(EMP!AG142=EMP!$F$3,(IF(EMP!AH142&gt;=1,EMP!AH142,0)),0)),0),0)</f>
        <v>0</v>
      </c>
      <c r="G144" s="1">
        <f>IFERROR(IF(BX144&gt;=1,(IF(EMP!AI142=EMP!$F$3,VLOOKUP(EMP!AJ142,EMP!$B$6:$C$17,2,0),0)),0),0)</f>
        <v>0</v>
      </c>
      <c r="H144" s="1">
        <f>IFERROR(IF(BX144&gt;=1,(IF(EMP!AK142=EMP!$F$3,EMP!#REF!,0)),0),0)</f>
        <v>0</v>
      </c>
      <c r="I144" s="1">
        <f>IFERROR(IF(BX144&gt;=1,(IF(EMP!AM142="YES",1,2)),0),0)</f>
        <v>0</v>
      </c>
      <c r="J144" s="1">
        <f>IFERROR(IF(BX144&gt;=1,(IF(I144=1,31,IF(I144=2,(IF(D144&gt;=5,VLOOKUP(EMP!AL142,EMP!$H$1:$K$5,4,0),IF(D144&gt;=1,31,0))),0))),0),0)</f>
        <v>0</v>
      </c>
      <c r="K144" s="1">
        <f>EMP!AB142</f>
        <v>0</v>
      </c>
      <c r="L144" s="1">
        <f>EMP!AD142</f>
        <v>0</v>
      </c>
      <c r="M144" s="1">
        <f>EMP!AE142</f>
        <v>0</v>
      </c>
      <c r="N144" s="1">
        <f t="shared" si="412"/>
        <v>0</v>
      </c>
      <c r="O144" s="1">
        <f t="shared" si="413"/>
        <v>0</v>
      </c>
      <c r="P144" s="1">
        <f t="shared" si="414"/>
        <v>0</v>
      </c>
      <c r="Q144" s="1">
        <f t="shared" si="415"/>
        <v>0</v>
      </c>
      <c r="R144" s="1">
        <f t="shared" si="416"/>
        <v>0</v>
      </c>
      <c r="S144" s="1">
        <f t="shared" si="417"/>
        <v>0</v>
      </c>
      <c r="T144" s="1">
        <f t="shared" si="418"/>
        <v>0</v>
      </c>
      <c r="U144" s="1">
        <f t="shared" si="419"/>
        <v>0</v>
      </c>
      <c r="V144" s="1">
        <f t="shared" si="420"/>
        <v>0</v>
      </c>
      <c r="W144" s="1">
        <f t="shared" si="421"/>
        <v>0</v>
      </c>
      <c r="X144" s="1">
        <f t="shared" si="422"/>
        <v>0</v>
      </c>
      <c r="Y144" s="1">
        <f t="shared" si="423"/>
        <v>0</v>
      </c>
      <c r="Z144" s="1">
        <f t="shared" si="424"/>
        <v>0</v>
      </c>
      <c r="AA144" s="1">
        <f t="shared" si="425"/>
        <v>0</v>
      </c>
      <c r="AB144" s="1">
        <f t="shared" si="426"/>
        <v>0</v>
      </c>
      <c r="AC144" s="1">
        <f t="shared" si="427"/>
        <v>0</v>
      </c>
      <c r="AD144" s="1">
        <f t="shared" si="428"/>
        <v>0</v>
      </c>
      <c r="AE144" s="1">
        <f t="shared" si="429"/>
        <v>0</v>
      </c>
      <c r="AF144" s="1">
        <f t="shared" si="430"/>
        <v>0</v>
      </c>
      <c r="AG144" s="1">
        <f t="shared" si="431"/>
        <v>0</v>
      </c>
      <c r="AH144" s="1">
        <f t="shared" si="432"/>
        <v>0</v>
      </c>
      <c r="AI144" s="1">
        <f t="shared" si="433"/>
        <v>0</v>
      </c>
      <c r="AJ144" s="1">
        <f t="shared" si="434"/>
        <v>0</v>
      </c>
      <c r="AK144" s="1">
        <f t="shared" si="435"/>
        <v>0</v>
      </c>
      <c r="AL144" s="1">
        <f t="shared" si="436"/>
        <v>0</v>
      </c>
      <c r="AM144" s="1">
        <f t="shared" si="437"/>
        <v>0</v>
      </c>
      <c r="AN144" s="1">
        <f t="shared" si="438"/>
        <v>0</v>
      </c>
      <c r="AO144" s="1">
        <f t="shared" si="439"/>
        <v>0</v>
      </c>
      <c r="AP144" s="1">
        <f t="shared" si="440"/>
        <v>0</v>
      </c>
      <c r="AQ144" s="1">
        <f t="shared" si="441"/>
        <v>0</v>
      </c>
      <c r="AR144" s="1">
        <f t="shared" si="442"/>
        <v>0</v>
      </c>
      <c r="AS144" s="1">
        <f t="shared" si="443"/>
        <v>0</v>
      </c>
      <c r="AT144" s="1">
        <f t="shared" si="444"/>
        <v>0</v>
      </c>
      <c r="AU144" s="1">
        <f t="shared" si="445"/>
        <v>0</v>
      </c>
      <c r="AV144" s="1">
        <f t="shared" si="446"/>
        <v>0</v>
      </c>
      <c r="AW144" s="1">
        <f t="shared" si="447"/>
        <v>0</v>
      </c>
      <c r="AX144" s="1">
        <f>LARGE($O$8:P144,1)</f>
        <v>0</v>
      </c>
      <c r="AY144" s="1">
        <f>LARGE($O$8:Q144,1)</f>
        <v>0</v>
      </c>
      <c r="AZ144" s="1">
        <f>LARGE($O$8:R144,1)</f>
        <v>0</v>
      </c>
      <c r="BA144" s="1">
        <f>LARGE($O$8:S144,1)</f>
        <v>0</v>
      </c>
      <c r="BB144" s="1">
        <f>LARGE($O$8:T144,1)</f>
        <v>0</v>
      </c>
      <c r="BC144" s="1">
        <f>LARGE($O$8:U144,1)</f>
        <v>0</v>
      </c>
      <c r="BD144" s="1">
        <f>LARGE($O$8:V144,1)</f>
        <v>0</v>
      </c>
      <c r="BE144" s="1">
        <f>LARGE($O$8:W144,1)</f>
        <v>0</v>
      </c>
      <c r="BF144" s="1">
        <f>LARGE($O$8:X144,1)</f>
        <v>0</v>
      </c>
      <c r="BG144" s="1">
        <f>LARGE($O$8:Y144,1)</f>
        <v>0</v>
      </c>
      <c r="BH144" s="1">
        <f>IFERROR(IF(BX144&gt;=1,(IF(EMP!AM142="YES",1,2)),0),0)</f>
        <v>0</v>
      </c>
      <c r="BI144" s="1">
        <f>IFERROR(IF(BX144&gt;=1,(IF(BH144=1,1,IF(BH144=2,VLOOKUP(EMP!AL142,EMP!$H$2:$K$4,4,0),0))),0),0)</f>
        <v>0</v>
      </c>
      <c r="BJ144" s="1">
        <f>IFERROR(IF(BX144&gt;=1,VLOOKUP(EMP!AL142,EMP!$H$1:$K$5,2,0),0),0)</f>
        <v>0</v>
      </c>
      <c r="BK144" s="1">
        <f>IFERROR(IF(BX144&gt;=1,VLOOKUP(EMP!AL142,EMP!$H$1:$K$5,3,0),0),0)</f>
        <v>0</v>
      </c>
      <c r="BX144" s="165">
        <f>EMP!O142</f>
        <v>0</v>
      </c>
      <c r="BY144" s="166">
        <f>EMP!P142</f>
        <v>0</v>
      </c>
      <c r="BZ144" s="165">
        <f>EMP!Q142</f>
        <v>0</v>
      </c>
      <c r="CA144" s="185">
        <f t="shared" si="448"/>
        <v>0</v>
      </c>
      <c r="CB144" s="185">
        <f t="shared" si="449"/>
        <v>0</v>
      </c>
      <c r="CC144" s="185">
        <f t="shared" si="450"/>
        <v>0</v>
      </c>
      <c r="CD144" s="185">
        <f t="shared" si="451"/>
        <v>0</v>
      </c>
      <c r="CE144" s="185">
        <f t="shared" si="452"/>
        <v>0</v>
      </c>
      <c r="CF144" s="185">
        <f t="shared" si="453"/>
        <v>0</v>
      </c>
      <c r="CG144" s="185">
        <f t="shared" si="454"/>
        <v>0</v>
      </c>
      <c r="CH144" s="185">
        <f t="shared" si="455"/>
        <v>0</v>
      </c>
      <c r="CI144" s="185">
        <f t="shared" si="456"/>
        <v>0</v>
      </c>
      <c r="CJ144" s="185">
        <f t="shared" si="457"/>
        <v>0</v>
      </c>
      <c r="CK144" s="185">
        <f t="shared" si="458"/>
        <v>0</v>
      </c>
      <c r="CL144" s="185">
        <f t="shared" si="459"/>
        <v>0</v>
      </c>
      <c r="CM144" s="193"/>
      <c r="CN144" s="193"/>
      <c r="CO144" s="193"/>
      <c r="CP144" s="193"/>
      <c r="CQ144" s="193"/>
      <c r="CR144" s="193"/>
      <c r="CS144" s="193"/>
      <c r="CT144" s="193"/>
      <c r="CU144" s="193"/>
      <c r="CV144" s="193"/>
      <c r="CW144" s="193"/>
      <c r="CX144" s="193"/>
      <c r="CY144" s="112">
        <f t="shared" si="460"/>
        <v>0</v>
      </c>
      <c r="CZ144" s="112">
        <f t="shared" si="461"/>
        <v>0</v>
      </c>
      <c r="DA144" s="112">
        <f t="shared" si="462"/>
        <v>0</v>
      </c>
      <c r="DB144" s="112">
        <f t="shared" si="463"/>
        <v>0</v>
      </c>
      <c r="DC144" s="112">
        <f t="shared" si="464"/>
        <v>0</v>
      </c>
      <c r="DD144" s="112">
        <f t="shared" si="465"/>
        <v>0</v>
      </c>
      <c r="DE144" s="112">
        <f t="shared" si="466"/>
        <v>0</v>
      </c>
      <c r="DF144" s="112">
        <f t="shared" si="467"/>
        <v>0</v>
      </c>
      <c r="DG144" s="112">
        <f t="shared" si="468"/>
        <v>0</v>
      </c>
      <c r="DH144" s="112">
        <f t="shared" si="469"/>
        <v>0</v>
      </c>
      <c r="DI144" s="112">
        <f t="shared" si="470"/>
        <v>0</v>
      </c>
      <c r="DJ144" s="112">
        <f t="shared" si="471"/>
        <v>0</v>
      </c>
      <c r="DK144" s="194"/>
      <c r="DL144" s="194"/>
      <c r="DM144" s="194"/>
      <c r="DN144" s="194"/>
      <c r="DO144" s="194"/>
      <c r="DP144" s="194"/>
      <c r="DQ144" s="194"/>
      <c r="DR144" s="194"/>
      <c r="DS144" s="194"/>
      <c r="DT144" s="194"/>
      <c r="DU144" s="194"/>
      <c r="DV144" s="194"/>
      <c r="DW144" s="112">
        <f t="shared" si="472"/>
        <v>0</v>
      </c>
      <c r="DX144" s="112">
        <f t="shared" si="473"/>
        <v>0</v>
      </c>
      <c r="DY144" s="112">
        <f t="shared" si="474"/>
        <v>0</v>
      </c>
      <c r="DZ144" s="112">
        <f t="shared" si="475"/>
        <v>0</v>
      </c>
      <c r="EA144" s="112">
        <f t="shared" si="476"/>
        <v>0</v>
      </c>
      <c r="EB144" s="112">
        <f t="shared" si="477"/>
        <v>0</v>
      </c>
      <c r="EC144" s="112">
        <f t="shared" si="478"/>
        <v>0</v>
      </c>
      <c r="ED144" s="112">
        <f t="shared" si="479"/>
        <v>0</v>
      </c>
      <c r="EE144" s="112">
        <f t="shared" si="480"/>
        <v>0</v>
      </c>
      <c r="EF144" s="112">
        <f t="shared" si="481"/>
        <v>0</v>
      </c>
      <c r="EG144" s="112">
        <f t="shared" si="482"/>
        <v>0</v>
      </c>
      <c r="EH144" s="112">
        <f t="shared" si="483"/>
        <v>0</v>
      </c>
      <c r="EI144" s="195"/>
      <c r="EJ144" s="195"/>
      <c r="EK144" s="195"/>
      <c r="EL144" s="195"/>
      <c r="EM144" s="195"/>
      <c r="EN144" s="195"/>
      <c r="EO144" s="195"/>
      <c r="EP144" s="195"/>
      <c r="EQ144" s="195"/>
      <c r="ER144" s="195"/>
      <c r="ES144" s="195"/>
      <c r="ET144" s="195"/>
      <c r="EU144" s="196"/>
      <c r="EV144" s="196">
        <f t="shared" si="484"/>
        <v>0</v>
      </c>
      <c r="EW144" s="196">
        <f t="shared" si="485"/>
        <v>0</v>
      </c>
      <c r="EX144" s="196">
        <f t="shared" si="486"/>
        <v>0</v>
      </c>
      <c r="EY144" s="196">
        <f t="shared" si="487"/>
        <v>0</v>
      </c>
      <c r="EZ144" s="196">
        <f t="shared" si="488"/>
        <v>0</v>
      </c>
      <c r="FA144" s="196">
        <f t="shared" si="489"/>
        <v>0</v>
      </c>
      <c r="FB144" s="196">
        <f t="shared" si="490"/>
        <v>0</v>
      </c>
      <c r="FC144" s="196">
        <f t="shared" si="491"/>
        <v>0</v>
      </c>
      <c r="FD144" s="196">
        <f t="shared" si="492"/>
        <v>0</v>
      </c>
      <c r="FE144" s="196">
        <f t="shared" si="493"/>
        <v>0</v>
      </c>
      <c r="FF144" s="196">
        <f t="shared" si="494"/>
        <v>0</v>
      </c>
      <c r="FG144" s="197"/>
      <c r="FH144" s="197">
        <f t="shared" si="495"/>
        <v>0</v>
      </c>
      <c r="FI144" s="197">
        <f t="shared" si="496"/>
        <v>0</v>
      </c>
      <c r="FJ144" s="197">
        <f t="shared" si="497"/>
        <v>0</v>
      </c>
      <c r="FK144" s="197">
        <f t="shared" si="498"/>
        <v>0</v>
      </c>
      <c r="FL144" s="197">
        <f t="shared" si="499"/>
        <v>0</v>
      </c>
      <c r="FM144" s="197">
        <f t="shared" si="500"/>
        <v>0</v>
      </c>
      <c r="FN144" s="197">
        <f t="shared" si="501"/>
        <v>0</v>
      </c>
      <c r="FO144" s="197">
        <f t="shared" si="502"/>
        <v>0</v>
      </c>
      <c r="FP144" s="197">
        <f t="shared" si="503"/>
        <v>0</v>
      </c>
      <c r="FQ144" s="197">
        <f t="shared" si="504"/>
        <v>0</v>
      </c>
      <c r="FR144" s="197">
        <f t="shared" si="505"/>
        <v>0</v>
      </c>
      <c r="FS144" s="195"/>
      <c r="FT144" s="195"/>
      <c r="FU144" s="198"/>
      <c r="FV144" s="198"/>
      <c r="FW144" s="199"/>
      <c r="FX144" s="199"/>
      <c r="FY144" s="196"/>
      <c r="FZ144" s="196"/>
      <c r="GA144" s="127">
        <f t="shared" si="506"/>
        <v>0</v>
      </c>
      <c r="GB144" s="127">
        <f t="shared" si="507"/>
        <v>0</v>
      </c>
      <c r="GC144" s="127">
        <f t="shared" si="508"/>
        <v>0</v>
      </c>
      <c r="GD144" s="127">
        <f t="shared" si="509"/>
        <v>0</v>
      </c>
      <c r="GE144" s="127">
        <f t="shared" si="510"/>
        <v>0</v>
      </c>
      <c r="GF144" s="127">
        <f t="shared" si="511"/>
        <v>0</v>
      </c>
      <c r="GG144" s="127">
        <f t="shared" si="512"/>
        <v>0</v>
      </c>
      <c r="GH144" s="127">
        <f t="shared" si="513"/>
        <v>0</v>
      </c>
      <c r="GI144" s="127">
        <f t="shared" si="514"/>
        <v>0</v>
      </c>
      <c r="GJ144" s="127">
        <f t="shared" si="515"/>
        <v>0</v>
      </c>
      <c r="GK144" s="127">
        <f t="shared" si="516"/>
        <v>0</v>
      </c>
      <c r="GL144" s="127">
        <f t="shared" si="517"/>
        <v>0</v>
      </c>
      <c r="GM144" s="127">
        <f t="shared" si="518"/>
        <v>0</v>
      </c>
      <c r="GN144" s="127">
        <f t="shared" si="519"/>
        <v>0</v>
      </c>
      <c r="GO144" s="127">
        <f t="shared" si="520"/>
        <v>0</v>
      </c>
      <c r="GP144" s="127">
        <f t="shared" si="521"/>
        <v>0</v>
      </c>
      <c r="GQ144" s="127">
        <f t="shared" si="522"/>
        <v>0</v>
      </c>
      <c r="GR144" s="127">
        <f t="shared" si="523"/>
        <v>0</v>
      </c>
      <c r="GS144" s="127">
        <f t="shared" si="524"/>
        <v>0</v>
      </c>
      <c r="GT144" s="127">
        <f t="shared" si="525"/>
        <v>0</v>
      </c>
      <c r="GU144" s="127">
        <f t="shared" si="526"/>
        <v>0</v>
      </c>
      <c r="GV144" s="127">
        <f t="shared" si="527"/>
        <v>0</v>
      </c>
      <c r="GW144" s="127">
        <f t="shared" si="528"/>
        <v>0</v>
      </c>
      <c r="GX144" s="127">
        <f t="shared" si="529"/>
        <v>0</v>
      </c>
      <c r="GY144" s="127">
        <f t="shared" si="530"/>
        <v>0</v>
      </c>
      <c r="GZ144" s="127">
        <f t="shared" si="531"/>
        <v>0</v>
      </c>
      <c r="HA144" s="127">
        <f t="shared" si="532"/>
        <v>0</v>
      </c>
      <c r="HB144" s="127">
        <f t="shared" si="533"/>
        <v>0</v>
      </c>
      <c r="HC144" s="127">
        <f t="shared" si="534"/>
        <v>0</v>
      </c>
      <c r="HD144" s="127">
        <f t="shared" si="535"/>
        <v>0</v>
      </c>
      <c r="HE144" s="127">
        <f t="shared" si="536"/>
        <v>0</v>
      </c>
      <c r="HF144" s="127">
        <f t="shared" si="537"/>
        <v>0</v>
      </c>
      <c r="HG144" s="127">
        <f t="shared" si="538"/>
        <v>0</v>
      </c>
      <c r="HH144" s="127">
        <f t="shared" si="539"/>
        <v>0</v>
      </c>
      <c r="HI144" s="127">
        <f t="shared" si="540"/>
        <v>0</v>
      </c>
      <c r="HJ144" s="127">
        <f t="shared" si="541"/>
        <v>0</v>
      </c>
      <c r="HK144" s="127">
        <f t="shared" si="542"/>
        <v>0</v>
      </c>
      <c r="HL144" s="127">
        <f t="shared" si="543"/>
        <v>0</v>
      </c>
      <c r="HM144" s="127">
        <f t="shared" si="544"/>
        <v>0</v>
      </c>
      <c r="HN144" s="127">
        <f t="shared" si="545"/>
        <v>0</v>
      </c>
      <c r="HO144" s="127">
        <f t="shared" si="546"/>
        <v>0</v>
      </c>
      <c r="HP144" s="127">
        <f t="shared" si="547"/>
        <v>0</v>
      </c>
      <c r="HQ144" s="127">
        <f t="shared" si="548"/>
        <v>0</v>
      </c>
      <c r="HR144" s="127">
        <f t="shared" si="549"/>
        <v>0</v>
      </c>
      <c r="HS144" s="127">
        <f t="shared" si="550"/>
        <v>0</v>
      </c>
      <c r="HT144" s="127">
        <f t="shared" si="551"/>
        <v>0</v>
      </c>
      <c r="HU144" s="127">
        <f t="shared" si="552"/>
        <v>0</v>
      </c>
      <c r="HV144" s="127">
        <f t="shared" si="553"/>
        <v>0</v>
      </c>
      <c r="HW144" s="127">
        <f t="shared" si="554"/>
        <v>0</v>
      </c>
      <c r="HX144" s="127">
        <f t="shared" si="555"/>
        <v>0</v>
      </c>
      <c r="HY144" s="127">
        <f t="shared" si="556"/>
        <v>0</v>
      </c>
      <c r="HZ144" s="127">
        <f t="shared" si="557"/>
        <v>0</v>
      </c>
      <c r="IA144" s="127">
        <f t="shared" si="558"/>
        <v>0</v>
      </c>
      <c r="IB144" s="127">
        <f t="shared" si="559"/>
        <v>0</v>
      </c>
      <c r="IC144" s="127">
        <f t="shared" si="560"/>
        <v>0</v>
      </c>
      <c r="ID144" s="127">
        <f t="shared" si="561"/>
        <v>0</v>
      </c>
      <c r="IE144" s="127">
        <f t="shared" si="562"/>
        <v>0</v>
      </c>
      <c r="IF144" s="127">
        <f t="shared" si="563"/>
        <v>0</v>
      </c>
      <c r="IG144" s="127">
        <f t="shared" si="564"/>
        <v>0</v>
      </c>
      <c r="IH144" s="127">
        <f t="shared" si="565"/>
        <v>0</v>
      </c>
      <c r="II144" s="127">
        <f t="shared" si="566"/>
        <v>0</v>
      </c>
      <c r="IJ144" s="127">
        <f t="shared" si="567"/>
        <v>0</v>
      </c>
      <c r="IK144" s="127">
        <f t="shared" si="568"/>
        <v>0</v>
      </c>
      <c r="IL144" s="127">
        <f t="shared" si="569"/>
        <v>0</v>
      </c>
      <c r="IM144" s="127">
        <f t="shared" si="570"/>
        <v>0</v>
      </c>
      <c r="IN144" s="127">
        <f t="shared" si="571"/>
        <v>0</v>
      </c>
      <c r="IO144" s="127">
        <f t="shared" si="572"/>
        <v>0</v>
      </c>
      <c r="IP144" s="127">
        <f t="shared" si="573"/>
        <v>0</v>
      </c>
      <c r="IQ144" s="127">
        <f t="shared" si="574"/>
        <v>0</v>
      </c>
      <c r="IR144" s="127">
        <f t="shared" si="575"/>
        <v>0</v>
      </c>
      <c r="IS144" s="127">
        <f t="shared" si="576"/>
        <v>0</v>
      </c>
      <c r="IT144" s="127">
        <f t="shared" si="577"/>
        <v>0</v>
      </c>
      <c r="IU144" s="127">
        <f t="shared" si="578"/>
        <v>0</v>
      </c>
      <c r="IV144" s="1">
        <f>IFERROR(IF($BX144&gt;=1,SUMIFS(ARR!K$8:K$607,ARR!$I$8:$I$607,$BZ144),0),0)</f>
        <v>0</v>
      </c>
      <c r="IW144" s="1">
        <f>IFERROR(IF($BX144&gt;=1,SUMIFS(ARR!L$8:L$607,ARR!$I$8:$I$607,$BZ144),0),0)</f>
        <v>0</v>
      </c>
      <c r="IX144" s="1">
        <f>IFERROR(IF($BX144&gt;=1,SUMIFS(ARR!M$8:M$607,ARR!$I$8:$I$607,$BZ144),0),0)</f>
        <v>0</v>
      </c>
      <c r="IY144" s="1">
        <f>IFERROR(IF($BX144&gt;=1,SUMIFS(ARR!N$8:N$607,ARR!$I$8:$I$607,$BZ144),0),0)</f>
        <v>0</v>
      </c>
      <c r="IZ144" s="1">
        <f t="shared" si="579"/>
        <v>0</v>
      </c>
    </row>
    <row r="145" spans="1:260" ht="18" customHeight="1" x14ac:dyDescent="0.25">
      <c r="A145" s="1">
        <f>IFERROR(IF(BX145&gt;=1,VLOOKUP(EMP!Y143,EMP!$B$2:$E$3,4,0),0),0)</f>
        <v>0</v>
      </c>
      <c r="B145" s="1">
        <f>IFERROR(IF(BX145&gt;=1,VLOOKUP(EMP!Z143,EMP!$D$2:$E$3,2,0),0),0)</f>
        <v>0</v>
      </c>
      <c r="C145" s="1">
        <f>IFERROR(IF(BX145&gt;=1,VLOOKUP(EMP!AC143,EMP!$B$6:$C$17,2,0),0),0)</f>
        <v>0</v>
      </c>
      <c r="D145" s="1">
        <f>IFERROR(IF(BX145&gt;=1,VLOOKUP(EMP!AA143,EMP!$E$6:$M$29,9,0),0),0)</f>
        <v>0</v>
      </c>
      <c r="E145" s="1">
        <f>IFERROR(IF(BX145&gt;=1,(IF(EMP!AE143&gt;=1,VLOOKUP(EMP!AF143,EMP!$B$6:$C$17,2,0),0)),0),0)</f>
        <v>0</v>
      </c>
      <c r="F145" s="1">
        <f>IFERROR(IF(BX145&gt;=1,(IF(EMP!AG143=EMP!$F$3,(IF(EMP!AH143&gt;=1,EMP!AH143,0)),0)),0),0)</f>
        <v>0</v>
      </c>
      <c r="G145" s="1">
        <f>IFERROR(IF(BX145&gt;=1,(IF(EMP!AI143=EMP!$F$3,VLOOKUP(EMP!AJ143,EMP!$B$6:$C$17,2,0),0)),0),0)</f>
        <v>0</v>
      </c>
      <c r="H145" s="1">
        <f>IFERROR(IF(BX145&gt;=1,(IF(EMP!AK143=EMP!$F$3,EMP!#REF!,0)),0),0)</f>
        <v>0</v>
      </c>
      <c r="I145" s="1">
        <f>IFERROR(IF(BX145&gt;=1,(IF(EMP!AM143="YES",1,2)),0),0)</f>
        <v>0</v>
      </c>
      <c r="J145" s="1">
        <f>IFERROR(IF(BX145&gt;=1,(IF(I145=1,31,IF(I145=2,(IF(D145&gt;=5,VLOOKUP(EMP!AL143,EMP!$H$1:$K$5,4,0),IF(D145&gt;=1,31,0))),0))),0),0)</f>
        <v>0</v>
      </c>
      <c r="K145" s="1">
        <f>EMP!AB143</f>
        <v>0</v>
      </c>
      <c r="L145" s="1">
        <f>EMP!AD143</f>
        <v>0</v>
      </c>
      <c r="M145" s="1">
        <f>EMP!AE143</f>
        <v>0</v>
      </c>
      <c r="N145" s="1">
        <f t="shared" si="412"/>
        <v>0</v>
      </c>
      <c r="O145" s="1">
        <f t="shared" si="413"/>
        <v>0</v>
      </c>
      <c r="P145" s="1">
        <f t="shared" si="414"/>
        <v>0</v>
      </c>
      <c r="Q145" s="1">
        <f t="shared" si="415"/>
        <v>0</v>
      </c>
      <c r="R145" s="1">
        <f t="shared" si="416"/>
        <v>0</v>
      </c>
      <c r="S145" s="1">
        <f t="shared" si="417"/>
        <v>0</v>
      </c>
      <c r="T145" s="1">
        <f t="shared" si="418"/>
        <v>0</v>
      </c>
      <c r="U145" s="1">
        <f t="shared" si="419"/>
        <v>0</v>
      </c>
      <c r="V145" s="1">
        <f t="shared" si="420"/>
        <v>0</v>
      </c>
      <c r="W145" s="1">
        <f t="shared" si="421"/>
        <v>0</v>
      </c>
      <c r="X145" s="1">
        <f t="shared" si="422"/>
        <v>0</v>
      </c>
      <c r="Y145" s="1">
        <f t="shared" si="423"/>
        <v>0</v>
      </c>
      <c r="Z145" s="1">
        <f t="shared" si="424"/>
        <v>0</v>
      </c>
      <c r="AA145" s="1">
        <f t="shared" si="425"/>
        <v>0</v>
      </c>
      <c r="AB145" s="1">
        <f t="shared" si="426"/>
        <v>0</v>
      </c>
      <c r="AC145" s="1">
        <f t="shared" si="427"/>
        <v>0</v>
      </c>
      <c r="AD145" s="1">
        <f t="shared" si="428"/>
        <v>0</v>
      </c>
      <c r="AE145" s="1">
        <f t="shared" si="429"/>
        <v>0</v>
      </c>
      <c r="AF145" s="1">
        <f t="shared" si="430"/>
        <v>0</v>
      </c>
      <c r="AG145" s="1">
        <f t="shared" si="431"/>
        <v>0</v>
      </c>
      <c r="AH145" s="1">
        <f t="shared" si="432"/>
        <v>0</v>
      </c>
      <c r="AI145" s="1">
        <f t="shared" si="433"/>
        <v>0</v>
      </c>
      <c r="AJ145" s="1">
        <f t="shared" si="434"/>
        <v>0</v>
      </c>
      <c r="AK145" s="1">
        <f t="shared" si="435"/>
        <v>0</v>
      </c>
      <c r="AL145" s="1">
        <f t="shared" si="436"/>
        <v>0</v>
      </c>
      <c r="AM145" s="1">
        <f t="shared" si="437"/>
        <v>0</v>
      </c>
      <c r="AN145" s="1">
        <f t="shared" si="438"/>
        <v>0</v>
      </c>
      <c r="AO145" s="1">
        <f t="shared" si="439"/>
        <v>0</v>
      </c>
      <c r="AP145" s="1">
        <f t="shared" si="440"/>
        <v>0</v>
      </c>
      <c r="AQ145" s="1">
        <f t="shared" si="441"/>
        <v>0</v>
      </c>
      <c r="AR145" s="1">
        <f t="shared" si="442"/>
        <v>0</v>
      </c>
      <c r="AS145" s="1">
        <f t="shared" si="443"/>
        <v>0</v>
      </c>
      <c r="AT145" s="1">
        <f t="shared" si="444"/>
        <v>0</v>
      </c>
      <c r="AU145" s="1">
        <f t="shared" si="445"/>
        <v>0</v>
      </c>
      <c r="AV145" s="1">
        <f t="shared" si="446"/>
        <v>0</v>
      </c>
      <c r="AW145" s="1">
        <f t="shared" si="447"/>
        <v>0</v>
      </c>
      <c r="AX145" s="1">
        <f>LARGE($O$8:P145,1)</f>
        <v>0</v>
      </c>
      <c r="AY145" s="1">
        <f>LARGE($O$8:Q145,1)</f>
        <v>0</v>
      </c>
      <c r="AZ145" s="1">
        <f>LARGE($O$8:R145,1)</f>
        <v>0</v>
      </c>
      <c r="BA145" s="1">
        <f>LARGE($O$8:S145,1)</f>
        <v>0</v>
      </c>
      <c r="BB145" s="1">
        <f>LARGE($O$8:T145,1)</f>
        <v>0</v>
      </c>
      <c r="BC145" s="1">
        <f>LARGE($O$8:U145,1)</f>
        <v>0</v>
      </c>
      <c r="BD145" s="1">
        <f>LARGE($O$8:V145,1)</f>
        <v>0</v>
      </c>
      <c r="BE145" s="1">
        <f>LARGE($O$8:W145,1)</f>
        <v>0</v>
      </c>
      <c r="BF145" s="1">
        <f>LARGE($O$8:X145,1)</f>
        <v>0</v>
      </c>
      <c r="BG145" s="1">
        <f>LARGE($O$8:Y145,1)</f>
        <v>0</v>
      </c>
      <c r="BH145" s="1">
        <f>IFERROR(IF(BX145&gt;=1,(IF(EMP!AM143="YES",1,2)),0),0)</f>
        <v>0</v>
      </c>
      <c r="BI145" s="1">
        <f>IFERROR(IF(BX145&gt;=1,(IF(BH145=1,1,IF(BH145=2,VLOOKUP(EMP!AL143,EMP!$H$2:$K$4,4,0),0))),0),0)</f>
        <v>0</v>
      </c>
      <c r="BJ145" s="1">
        <f>IFERROR(IF(BX145&gt;=1,VLOOKUP(EMP!AL143,EMP!$H$1:$K$5,2,0),0),0)</f>
        <v>0</v>
      </c>
      <c r="BK145" s="1">
        <f>IFERROR(IF(BX145&gt;=1,VLOOKUP(EMP!AL143,EMP!$H$1:$K$5,3,0),0),0)</f>
        <v>0</v>
      </c>
      <c r="BX145" s="165">
        <f>EMP!O143</f>
        <v>0</v>
      </c>
      <c r="BY145" s="166">
        <f>EMP!P143</f>
        <v>0</v>
      </c>
      <c r="BZ145" s="165">
        <f>EMP!Q143</f>
        <v>0</v>
      </c>
      <c r="CA145" s="185">
        <f t="shared" si="448"/>
        <v>0</v>
      </c>
      <c r="CB145" s="185">
        <f t="shared" si="449"/>
        <v>0</v>
      </c>
      <c r="CC145" s="185">
        <f t="shared" si="450"/>
        <v>0</v>
      </c>
      <c r="CD145" s="185">
        <f t="shared" si="451"/>
        <v>0</v>
      </c>
      <c r="CE145" s="185">
        <f t="shared" si="452"/>
        <v>0</v>
      </c>
      <c r="CF145" s="185">
        <f t="shared" si="453"/>
        <v>0</v>
      </c>
      <c r="CG145" s="185">
        <f t="shared" si="454"/>
        <v>0</v>
      </c>
      <c r="CH145" s="185">
        <f t="shared" si="455"/>
        <v>0</v>
      </c>
      <c r="CI145" s="185">
        <f t="shared" si="456"/>
        <v>0</v>
      </c>
      <c r="CJ145" s="185">
        <f t="shared" si="457"/>
        <v>0</v>
      </c>
      <c r="CK145" s="185">
        <f t="shared" si="458"/>
        <v>0</v>
      </c>
      <c r="CL145" s="185">
        <f t="shared" si="459"/>
        <v>0</v>
      </c>
      <c r="CM145" s="193"/>
      <c r="CN145" s="193"/>
      <c r="CO145" s="193"/>
      <c r="CP145" s="193"/>
      <c r="CQ145" s="193"/>
      <c r="CR145" s="193"/>
      <c r="CS145" s="193"/>
      <c r="CT145" s="193"/>
      <c r="CU145" s="193"/>
      <c r="CV145" s="193"/>
      <c r="CW145" s="193"/>
      <c r="CX145" s="193"/>
      <c r="CY145" s="112">
        <f t="shared" si="460"/>
        <v>0</v>
      </c>
      <c r="CZ145" s="112">
        <f t="shared" si="461"/>
        <v>0</v>
      </c>
      <c r="DA145" s="112">
        <f t="shared" si="462"/>
        <v>0</v>
      </c>
      <c r="DB145" s="112">
        <f t="shared" si="463"/>
        <v>0</v>
      </c>
      <c r="DC145" s="112">
        <f t="shared" si="464"/>
        <v>0</v>
      </c>
      <c r="DD145" s="112">
        <f t="shared" si="465"/>
        <v>0</v>
      </c>
      <c r="DE145" s="112">
        <f t="shared" si="466"/>
        <v>0</v>
      </c>
      <c r="DF145" s="112">
        <f t="shared" si="467"/>
        <v>0</v>
      </c>
      <c r="DG145" s="112">
        <f t="shared" si="468"/>
        <v>0</v>
      </c>
      <c r="DH145" s="112">
        <f t="shared" si="469"/>
        <v>0</v>
      </c>
      <c r="DI145" s="112">
        <f t="shared" si="470"/>
        <v>0</v>
      </c>
      <c r="DJ145" s="112">
        <f t="shared" si="471"/>
        <v>0</v>
      </c>
      <c r="DK145" s="194"/>
      <c r="DL145" s="194"/>
      <c r="DM145" s="194"/>
      <c r="DN145" s="194"/>
      <c r="DO145" s="194"/>
      <c r="DP145" s="194"/>
      <c r="DQ145" s="194"/>
      <c r="DR145" s="194"/>
      <c r="DS145" s="194"/>
      <c r="DT145" s="194"/>
      <c r="DU145" s="194"/>
      <c r="DV145" s="194"/>
      <c r="DW145" s="112">
        <f t="shared" si="472"/>
        <v>0</v>
      </c>
      <c r="DX145" s="112">
        <f t="shared" si="473"/>
        <v>0</v>
      </c>
      <c r="DY145" s="112">
        <f t="shared" si="474"/>
        <v>0</v>
      </c>
      <c r="DZ145" s="112">
        <f t="shared" si="475"/>
        <v>0</v>
      </c>
      <c r="EA145" s="112">
        <f t="shared" si="476"/>
        <v>0</v>
      </c>
      <c r="EB145" s="112">
        <f t="shared" si="477"/>
        <v>0</v>
      </c>
      <c r="EC145" s="112">
        <f t="shared" si="478"/>
        <v>0</v>
      </c>
      <c r="ED145" s="112">
        <f t="shared" si="479"/>
        <v>0</v>
      </c>
      <c r="EE145" s="112">
        <f t="shared" si="480"/>
        <v>0</v>
      </c>
      <c r="EF145" s="112">
        <f t="shared" si="481"/>
        <v>0</v>
      </c>
      <c r="EG145" s="112">
        <f t="shared" si="482"/>
        <v>0</v>
      </c>
      <c r="EH145" s="112">
        <f t="shared" si="483"/>
        <v>0</v>
      </c>
      <c r="EI145" s="195"/>
      <c r="EJ145" s="195"/>
      <c r="EK145" s="195"/>
      <c r="EL145" s="195"/>
      <c r="EM145" s="195"/>
      <c r="EN145" s="195"/>
      <c r="EO145" s="195"/>
      <c r="EP145" s="195"/>
      <c r="EQ145" s="195"/>
      <c r="ER145" s="195"/>
      <c r="ES145" s="195"/>
      <c r="ET145" s="195"/>
      <c r="EU145" s="196"/>
      <c r="EV145" s="196">
        <f t="shared" si="484"/>
        <v>0</v>
      </c>
      <c r="EW145" s="196">
        <f t="shared" si="485"/>
        <v>0</v>
      </c>
      <c r="EX145" s="196">
        <f t="shared" si="486"/>
        <v>0</v>
      </c>
      <c r="EY145" s="196">
        <f t="shared" si="487"/>
        <v>0</v>
      </c>
      <c r="EZ145" s="196">
        <f t="shared" si="488"/>
        <v>0</v>
      </c>
      <c r="FA145" s="196">
        <f t="shared" si="489"/>
        <v>0</v>
      </c>
      <c r="FB145" s="196">
        <f t="shared" si="490"/>
        <v>0</v>
      </c>
      <c r="FC145" s="196">
        <f t="shared" si="491"/>
        <v>0</v>
      </c>
      <c r="FD145" s="196">
        <f t="shared" si="492"/>
        <v>0</v>
      </c>
      <c r="FE145" s="196">
        <f t="shared" si="493"/>
        <v>0</v>
      </c>
      <c r="FF145" s="196">
        <f t="shared" si="494"/>
        <v>0</v>
      </c>
      <c r="FG145" s="197"/>
      <c r="FH145" s="197">
        <f t="shared" si="495"/>
        <v>0</v>
      </c>
      <c r="FI145" s="197">
        <f t="shared" si="496"/>
        <v>0</v>
      </c>
      <c r="FJ145" s="197">
        <f t="shared" si="497"/>
        <v>0</v>
      </c>
      <c r="FK145" s="197">
        <f t="shared" si="498"/>
        <v>0</v>
      </c>
      <c r="FL145" s="197">
        <f t="shared" si="499"/>
        <v>0</v>
      </c>
      <c r="FM145" s="197">
        <f t="shared" si="500"/>
        <v>0</v>
      </c>
      <c r="FN145" s="197">
        <f t="shared" si="501"/>
        <v>0</v>
      </c>
      <c r="FO145" s="197">
        <f t="shared" si="502"/>
        <v>0</v>
      </c>
      <c r="FP145" s="197">
        <f t="shared" si="503"/>
        <v>0</v>
      </c>
      <c r="FQ145" s="197">
        <f t="shared" si="504"/>
        <v>0</v>
      </c>
      <c r="FR145" s="197">
        <f t="shared" si="505"/>
        <v>0</v>
      </c>
      <c r="FS145" s="195"/>
      <c r="FT145" s="195"/>
      <c r="FU145" s="198"/>
      <c r="FV145" s="198"/>
      <c r="FW145" s="199"/>
      <c r="FX145" s="199"/>
      <c r="FY145" s="196"/>
      <c r="FZ145" s="196"/>
      <c r="GA145" s="127">
        <f t="shared" si="506"/>
        <v>0</v>
      </c>
      <c r="GB145" s="127">
        <f t="shared" si="507"/>
        <v>0</v>
      </c>
      <c r="GC145" s="127">
        <f t="shared" si="508"/>
        <v>0</v>
      </c>
      <c r="GD145" s="127">
        <f t="shared" si="509"/>
        <v>0</v>
      </c>
      <c r="GE145" s="127">
        <f t="shared" si="510"/>
        <v>0</v>
      </c>
      <c r="GF145" s="127">
        <f t="shared" si="511"/>
        <v>0</v>
      </c>
      <c r="GG145" s="127">
        <f t="shared" si="512"/>
        <v>0</v>
      </c>
      <c r="GH145" s="127">
        <f t="shared" si="513"/>
        <v>0</v>
      </c>
      <c r="GI145" s="127">
        <f t="shared" si="514"/>
        <v>0</v>
      </c>
      <c r="GJ145" s="127">
        <f t="shared" si="515"/>
        <v>0</v>
      </c>
      <c r="GK145" s="127">
        <f t="shared" si="516"/>
        <v>0</v>
      </c>
      <c r="GL145" s="127">
        <f t="shared" si="517"/>
        <v>0</v>
      </c>
      <c r="GM145" s="127">
        <f t="shared" si="518"/>
        <v>0</v>
      </c>
      <c r="GN145" s="127">
        <f t="shared" si="519"/>
        <v>0</v>
      </c>
      <c r="GO145" s="127">
        <f t="shared" si="520"/>
        <v>0</v>
      </c>
      <c r="GP145" s="127">
        <f t="shared" si="521"/>
        <v>0</v>
      </c>
      <c r="GQ145" s="127">
        <f t="shared" si="522"/>
        <v>0</v>
      </c>
      <c r="GR145" s="127">
        <f t="shared" si="523"/>
        <v>0</v>
      </c>
      <c r="GS145" s="127">
        <f t="shared" si="524"/>
        <v>0</v>
      </c>
      <c r="GT145" s="127">
        <f t="shared" si="525"/>
        <v>0</v>
      </c>
      <c r="GU145" s="127">
        <f t="shared" si="526"/>
        <v>0</v>
      </c>
      <c r="GV145" s="127">
        <f t="shared" si="527"/>
        <v>0</v>
      </c>
      <c r="GW145" s="127">
        <f t="shared" si="528"/>
        <v>0</v>
      </c>
      <c r="GX145" s="127">
        <f t="shared" si="529"/>
        <v>0</v>
      </c>
      <c r="GY145" s="127">
        <f t="shared" si="530"/>
        <v>0</v>
      </c>
      <c r="GZ145" s="127">
        <f t="shared" si="531"/>
        <v>0</v>
      </c>
      <c r="HA145" s="127">
        <f t="shared" si="532"/>
        <v>0</v>
      </c>
      <c r="HB145" s="127">
        <f t="shared" si="533"/>
        <v>0</v>
      </c>
      <c r="HC145" s="127">
        <f t="shared" si="534"/>
        <v>0</v>
      </c>
      <c r="HD145" s="127">
        <f t="shared" si="535"/>
        <v>0</v>
      </c>
      <c r="HE145" s="127">
        <f t="shared" si="536"/>
        <v>0</v>
      </c>
      <c r="HF145" s="127">
        <f t="shared" si="537"/>
        <v>0</v>
      </c>
      <c r="HG145" s="127">
        <f t="shared" si="538"/>
        <v>0</v>
      </c>
      <c r="HH145" s="127">
        <f t="shared" si="539"/>
        <v>0</v>
      </c>
      <c r="HI145" s="127">
        <f t="shared" si="540"/>
        <v>0</v>
      </c>
      <c r="HJ145" s="127">
        <f t="shared" si="541"/>
        <v>0</v>
      </c>
      <c r="HK145" s="127">
        <f t="shared" si="542"/>
        <v>0</v>
      </c>
      <c r="HL145" s="127">
        <f t="shared" si="543"/>
        <v>0</v>
      </c>
      <c r="HM145" s="127">
        <f t="shared" si="544"/>
        <v>0</v>
      </c>
      <c r="HN145" s="127">
        <f t="shared" si="545"/>
        <v>0</v>
      </c>
      <c r="HO145" s="127">
        <f t="shared" si="546"/>
        <v>0</v>
      </c>
      <c r="HP145" s="127">
        <f t="shared" si="547"/>
        <v>0</v>
      </c>
      <c r="HQ145" s="127">
        <f t="shared" si="548"/>
        <v>0</v>
      </c>
      <c r="HR145" s="127">
        <f t="shared" si="549"/>
        <v>0</v>
      </c>
      <c r="HS145" s="127">
        <f t="shared" si="550"/>
        <v>0</v>
      </c>
      <c r="HT145" s="127">
        <f t="shared" si="551"/>
        <v>0</v>
      </c>
      <c r="HU145" s="127">
        <f t="shared" si="552"/>
        <v>0</v>
      </c>
      <c r="HV145" s="127">
        <f t="shared" si="553"/>
        <v>0</v>
      </c>
      <c r="HW145" s="127">
        <f t="shared" si="554"/>
        <v>0</v>
      </c>
      <c r="HX145" s="127">
        <f t="shared" si="555"/>
        <v>0</v>
      </c>
      <c r="HY145" s="127">
        <f t="shared" si="556"/>
        <v>0</v>
      </c>
      <c r="HZ145" s="127">
        <f t="shared" si="557"/>
        <v>0</v>
      </c>
      <c r="IA145" s="127">
        <f t="shared" si="558"/>
        <v>0</v>
      </c>
      <c r="IB145" s="127">
        <f t="shared" si="559"/>
        <v>0</v>
      </c>
      <c r="IC145" s="127">
        <f t="shared" si="560"/>
        <v>0</v>
      </c>
      <c r="ID145" s="127">
        <f t="shared" si="561"/>
        <v>0</v>
      </c>
      <c r="IE145" s="127">
        <f t="shared" si="562"/>
        <v>0</v>
      </c>
      <c r="IF145" s="127">
        <f t="shared" si="563"/>
        <v>0</v>
      </c>
      <c r="IG145" s="127">
        <f t="shared" si="564"/>
        <v>0</v>
      </c>
      <c r="IH145" s="127">
        <f t="shared" si="565"/>
        <v>0</v>
      </c>
      <c r="II145" s="127">
        <f t="shared" si="566"/>
        <v>0</v>
      </c>
      <c r="IJ145" s="127">
        <f t="shared" si="567"/>
        <v>0</v>
      </c>
      <c r="IK145" s="127">
        <f t="shared" si="568"/>
        <v>0</v>
      </c>
      <c r="IL145" s="127">
        <f t="shared" si="569"/>
        <v>0</v>
      </c>
      <c r="IM145" s="127">
        <f t="shared" si="570"/>
        <v>0</v>
      </c>
      <c r="IN145" s="127">
        <f t="shared" si="571"/>
        <v>0</v>
      </c>
      <c r="IO145" s="127">
        <f t="shared" si="572"/>
        <v>0</v>
      </c>
      <c r="IP145" s="127">
        <f t="shared" si="573"/>
        <v>0</v>
      </c>
      <c r="IQ145" s="127">
        <f t="shared" si="574"/>
        <v>0</v>
      </c>
      <c r="IR145" s="127">
        <f t="shared" si="575"/>
        <v>0</v>
      </c>
      <c r="IS145" s="127">
        <f t="shared" si="576"/>
        <v>0</v>
      </c>
      <c r="IT145" s="127">
        <f t="shared" si="577"/>
        <v>0</v>
      </c>
      <c r="IU145" s="127">
        <f t="shared" si="578"/>
        <v>0</v>
      </c>
      <c r="IV145" s="1">
        <f>IFERROR(IF($BX145&gt;=1,SUMIFS(ARR!K$8:K$607,ARR!$I$8:$I$607,$BZ145),0),0)</f>
        <v>0</v>
      </c>
      <c r="IW145" s="1">
        <f>IFERROR(IF($BX145&gt;=1,SUMIFS(ARR!L$8:L$607,ARR!$I$8:$I$607,$BZ145),0),0)</f>
        <v>0</v>
      </c>
      <c r="IX145" s="1">
        <f>IFERROR(IF($BX145&gt;=1,SUMIFS(ARR!M$8:M$607,ARR!$I$8:$I$607,$BZ145),0),0)</f>
        <v>0</v>
      </c>
      <c r="IY145" s="1">
        <f>IFERROR(IF($BX145&gt;=1,SUMIFS(ARR!N$8:N$607,ARR!$I$8:$I$607,$BZ145),0),0)</f>
        <v>0</v>
      </c>
      <c r="IZ145" s="1">
        <f t="shared" si="579"/>
        <v>0</v>
      </c>
    </row>
    <row r="146" spans="1:260" ht="18" customHeight="1" x14ac:dyDescent="0.25">
      <c r="A146" s="1">
        <f>IFERROR(IF(BX146&gt;=1,VLOOKUP(EMP!Y144,EMP!$B$2:$E$3,4,0),0),0)</f>
        <v>0</v>
      </c>
      <c r="B146" s="1">
        <f>IFERROR(IF(BX146&gt;=1,VLOOKUP(EMP!Z144,EMP!$D$2:$E$3,2,0),0),0)</f>
        <v>0</v>
      </c>
      <c r="C146" s="1">
        <f>IFERROR(IF(BX146&gt;=1,VLOOKUP(EMP!AC144,EMP!$B$6:$C$17,2,0),0),0)</f>
        <v>0</v>
      </c>
      <c r="D146" s="1">
        <f>IFERROR(IF(BX146&gt;=1,VLOOKUP(EMP!AA144,EMP!$E$6:$M$29,9,0),0),0)</f>
        <v>0</v>
      </c>
      <c r="E146" s="1">
        <f>IFERROR(IF(BX146&gt;=1,(IF(EMP!AE144&gt;=1,VLOOKUP(EMP!AF144,EMP!$B$6:$C$17,2,0),0)),0),0)</f>
        <v>0</v>
      </c>
      <c r="F146" s="1">
        <f>IFERROR(IF(BX146&gt;=1,(IF(EMP!AG144=EMP!$F$3,(IF(EMP!AH144&gt;=1,EMP!AH144,0)),0)),0),0)</f>
        <v>0</v>
      </c>
      <c r="G146" s="1">
        <f>IFERROR(IF(BX146&gt;=1,(IF(EMP!AI144=EMP!$F$3,VLOOKUP(EMP!AJ144,EMP!$B$6:$C$17,2,0),0)),0),0)</f>
        <v>0</v>
      </c>
      <c r="H146" s="1">
        <f>IFERROR(IF(BX146&gt;=1,(IF(EMP!AK144=EMP!$F$3,EMP!#REF!,0)),0),0)</f>
        <v>0</v>
      </c>
      <c r="I146" s="1">
        <f>IFERROR(IF(BX146&gt;=1,(IF(EMP!AM144="YES",1,2)),0),0)</f>
        <v>0</v>
      </c>
      <c r="J146" s="1">
        <f>IFERROR(IF(BX146&gt;=1,(IF(I146=1,31,IF(I146=2,(IF(D146&gt;=5,VLOOKUP(EMP!AL144,EMP!$H$1:$K$5,4,0),IF(D146&gt;=1,31,0))),0))),0),0)</f>
        <v>0</v>
      </c>
      <c r="K146" s="1">
        <f>EMP!AB144</f>
        <v>0</v>
      </c>
      <c r="L146" s="1">
        <f>EMP!AD144</f>
        <v>0</v>
      </c>
      <c r="M146" s="1">
        <f>EMP!AE144</f>
        <v>0</v>
      </c>
      <c r="N146" s="1">
        <f t="shared" si="412"/>
        <v>0</v>
      </c>
      <c r="O146" s="1">
        <f t="shared" si="413"/>
        <v>0</v>
      </c>
      <c r="P146" s="1">
        <f t="shared" si="414"/>
        <v>0</v>
      </c>
      <c r="Q146" s="1">
        <f t="shared" si="415"/>
        <v>0</v>
      </c>
      <c r="R146" s="1">
        <f t="shared" si="416"/>
        <v>0</v>
      </c>
      <c r="S146" s="1">
        <f t="shared" si="417"/>
        <v>0</v>
      </c>
      <c r="T146" s="1">
        <f t="shared" si="418"/>
        <v>0</v>
      </c>
      <c r="U146" s="1">
        <f t="shared" si="419"/>
        <v>0</v>
      </c>
      <c r="V146" s="1">
        <f t="shared" si="420"/>
        <v>0</v>
      </c>
      <c r="W146" s="1">
        <f t="shared" si="421"/>
        <v>0</v>
      </c>
      <c r="X146" s="1">
        <f t="shared" si="422"/>
        <v>0</v>
      </c>
      <c r="Y146" s="1">
        <f t="shared" si="423"/>
        <v>0</v>
      </c>
      <c r="Z146" s="1">
        <f t="shared" si="424"/>
        <v>0</v>
      </c>
      <c r="AA146" s="1">
        <f t="shared" si="425"/>
        <v>0</v>
      </c>
      <c r="AB146" s="1">
        <f t="shared" si="426"/>
        <v>0</v>
      </c>
      <c r="AC146" s="1">
        <f t="shared" si="427"/>
        <v>0</v>
      </c>
      <c r="AD146" s="1">
        <f t="shared" si="428"/>
        <v>0</v>
      </c>
      <c r="AE146" s="1">
        <f t="shared" si="429"/>
        <v>0</v>
      </c>
      <c r="AF146" s="1">
        <f t="shared" si="430"/>
        <v>0</v>
      </c>
      <c r="AG146" s="1">
        <f t="shared" si="431"/>
        <v>0</v>
      </c>
      <c r="AH146" s="1">
        <f t="shared" si="432"/>
        <v>0</v>
      </c>
      <c r="AI146" s="1">
        <f t="shared" si="433"/>
        <v>0</v>
      </c>
      <c r="AJ146" s="1">
        <f t="shared" si="434"/>
        <v>0</v>
      </c>
      <c r="AK146" s="1">
        <f t="shared" si="435"/>
        <v>0</v>
      </c>
      <c r="AL146" s="1">
        <f t="shared" si="436"/>
        <v>0</v>
      </c>
      <c r="AM146" s="1">
        <f t="shared" si="437"/>
        <v>0</v>
      </c>
      <c r="AN146" s="1">
        <f t="shared" si="438"/>
        <v>0</v>
      </c>
      <c r="AO146" s="1">
        <f t="shared" si="439"/>
        <v>0</v>
      </c>
      <c r="AP146" s="1">
        <f t="shared" si="440"/>
        <v>0</v>
      </c>
      <c r="AQ146" s="1">
        <f t="shared" si="441"/>
        <v>0</v>
      </c>
      <c r="AR146" s="1">
        <f t="shared" si="442"/>
        <v>0</v>
      </c>
      <c r="AS146" s="1">
        <f t="shared" si="443"/>
        <v>0</v>
      </c>
      <c r="AT146" s="1">
        <f t="shared" si="444"/>
        <v>0</v>
      </c>
      <c r="AU146" s="1">
        <f t="shared" si="445"/>
        <v>0</v>
      </c>
      <c r="AV146" s="1">
        <f t="shared" si="446"/>
        <v>0</v>
      </c>
      <c r="AW146" s="1">
        <f t="shared" si="447"/>
        <v>0</v>
      </c>
      <c r="AX146" s="1">
        <f>LARGE($O$8:P146,1)</f>
        <v>0</v>
      </c>
      <c r="AY146" s="1">
        <f>LARGE($O$8:Q146,1)</f>
        <v>0</v>
      </c>
      <c r="AZ146" s="1">
        <f>LARGE($O$8:R146,1)</f>
        <v>0</v>
      </c>
      <c r="BA146" s="1">
        <f>LARGE($O$8:S146,1)</f>
        <v>0</v>
      </c>
      <c r="BB146" s="1">
        <f>LARGE($O$8:T146,1)</f>
        <v>0</v>
      </c>
      <c r="BC146" s="1">
        <f>LARGE($O$8:U146,1)</f>
        <v>0</v>
      </c>
      <c r="BD146" s="1">
        <f>LARGE($O$8:V146,1)</f>
        <v>0</v>
      </c>
      <c r="BE146" s="1">
        <f>LARGE($O$8:W146,1)</f>
        <v>0</v>
      </c>
      <c r="BF146" s="1">
        <f>LARGE($O$8:X146,1)</f>
        <v>0</v>
      </c>
      <c r="BG146" s="1">
        <f>LARGE($O$8:Y146,1)</f>
        <v>0</v>
      </c>
      <c r="BH146" s="1">
        <f>IFERROR(IF(BX146&gt;=1,(IF(EMP!AM144="YES",1,2)),0),0)</f>
        <v>0</v>
      </c>
      <c r="BI146" s="1">
        <f>IFERROR(IF(BX146&gt;=1,(IF(BH146=1,1,IF(BH146=2,VLOOKUP(EMP!AL144,EMP!$H$2:$K$4,4,0),0))),0),0)</f>
        <v>0</v>
      </c>
      <c r="BJ146" s="1">
        <f>IFERROR(IF(BX146&gt;=1,VLOOKUP(EMP!AL144,EMP!$H$1:$K$5,2,0),0),0)</f>
        <v>0</v>
      </c>
      <c r="BK146" s="1">
        <f>IFERROR(IF(BX146&gt;=1,VLOOKUP(EMP!AL144,EMP!$H$1:$K$5,3,0),0),0)</f>
        <v>0</v>
      </c>
      <c r="BX146" s="165">
        <f>EMP!O144</f>
        <v>0</v>
      </c>
      <c r="BY146" s="166">
        <f>EMP!P144</f>
        <v>0</v>
      </c>
      <c r="BZ146" s="165">
        <f>EMP!Q144</f>
        <v>0</v>
      </c>
      <c r="CA146" s="185">
        <f t="shared" si="448"/>
        <v>0</v>
      </c>
      <c r="CB146" s="185">
        <f t="shared" si="449"/>
        <v>0</v>
      </c>
      <c r="CC146" s="185">
        <f t="shared" si="450"/>
        <v>0</v>
      </c>
      <c r="CD146" s="185">
        <f t="shared" si="451"/>
        <v>0</v>
      </c>
      <c r="CE146" s="185">
        <f t="shared" si="452"/>
        <v>0</v>
      </c>
      <c r="CF146" s="185">
        <f t="shared" si="453"/>
        <v>0</v>
      </c>
      <c r="CG146" s="185">
        <f t="shared" si="454"/>
        <v>0</v>
      </c>
      <c r="CH146" s="185">
        <f t="shared" si="455"/>
        <v>0</v>
      </c>
      <c r="CI146" s="185">
        <f t="shared" si="456"/>
        <v>0</v>
      </c>
      <c r="CJ146" s="185">
        <f t="shared" si="457"/>
        <v>0</v>
      </c>
      <c r="CK146" s="185">
        <f t="shared" si="458"/>
        <v>0</v>
      </c>
      <c r="CL146" s="185">
        <f t="shared" si="459"/>
        <v>0</v>
      </c>
      <c r="CM146" s="193"/>
      <c r="CN146" s="193"/>
      <c r="CO146" s="193"/>
      <c r="CP146" s="193"/>
      <c r="CQ146" s="193"/>
      <c r="CR146" s="193"/>
      <c r="CS146" s="193"/>
      <c r="CT146" s="193"/>
      <c r="CU146" s="193"/>
      <c r="CV146" s="193"/>
      <c r="CW146" s="193"/>
      <c r="CX146" s="193"/>
      <c r="CY146" s="112">
        <f t="shared" si="460"/>
        <v>0</v>
      </c>
      <c r="CZ146" s="112">
        <f t="shared" si="461"/>
        <v>0</v>
      </c>
      <c r="DA146" s="112">
        <f t="shared" si="462"/>
        <v>0</v>
      </c>
      <c r="DB146" s="112">
        <f t="shared" si="463"/>
        <v>0</v>
      </c>
      <c r="DC146" s="112">
        <f t="shared" si="464"/>
        <v>0</v>
      </c>
      <c r="DD146" s="112">
        <f t="shared" si="465"/>
        <v>0</v>
      </c>
      <c r="DE146" s="112">
        <f t="shared" si="466"/>
        <v>0</v>
      </c>
      <c r="DF146" s="112">
        <f t="shared" si="467"/>
        <v>0</v>
      </c>
      <c r="DG146" s="112">
        <f t="shared" si="468"/>
        <v>0</v>
      </c>
      <c r="DH146" s="112">
        <f t="shared" si="469"/>
        <v>0</v>
      </c>
      <c r="DI146" s="112">
        <f t="shared" si="470"/>
        <v>0</v>
      </c>
      <c r="DJ146" s="112">
        <f t="shared" si="471"/>
        <v>0</v>
      </c>
      <c r="DK146" s="194"/>
      <c r="DL146" s="194"/>
      <c r="DM146" s="194"/>
      <c r="DN146" s="194"/>
      <c r="DO146" s="194"/>
      <c r="DP146" s="194"/>
      <c r="DQ146" s="194"/>
      <c r="DR146" s="194"/>
      <c r="DS146" s="194"/>
      <c r="DT146" s="194"/>
      <c r="DU146" s="194"/>
      <c r="DV146" s="194"/>
      <c r="DW146" s="112">
        <f t="shared" si="472"/>
        <v>0</v>
      </c>
      <c r="DX146" s="112">
        <f t="shared" si="473"/>
        <v>0</v>
      </c>
      <c r="DY146" s="112">
        <f t="shared" si="474"/>
        <v>0</v>
      </c>
      <c r="DZ146" s="112">
        <f t="shared" si="475"/>
        <v>0</v>
      </c>
      <c r="EA146" s="112">
        <f t="shared" si="476"/>
        <v>0</v>
      </c>
      <c r="EB146" s="112">
        <f t="shared" si="477"/>
        <v>0</v>
      </c>
      <c r="EC146" s="112">
        <f t="shared" si="478"/>
        <v>0</v>
      </c>
      <c r="ED146" s="112">
        <f t="shared" si="479"/>
        <v>0</v>
      </c>
      <c r="EE146" s="112">
        <f t="shared" si="480"/>
        <v>0</v>
      </c>
      <c r="EF146" s="112">
        <f t="shared" si="481"/>
        <v>0</v>
      </c>
      <c r="EG146" s="112">
        <f t="shared" si="482"/>
        <v>0</v>
      </c>
      <c r="EH146" s="112">
        <f t="shared" si="483"/>
        <v>0</v>
      </c>
      <c r="EI146" s="195"/>
      <c r="EJ146" s="195"/>
      <c r="EK146" s="195"/>
      <c r="EL146" s="195"/>
      <c r="EM146" s="195"/>
      <c r="EN146" s="195"/>
      <c r="EO146" s="195"/>
      <c r="EP146" s="195"/>
      <c r="EQ146" s="195"/>
      <c r="ER146" s="195"/>
      <c r="ES146" s="195"/>
      <c r="ET146" s="195"/>
      <c r="EU146" s="196"/>
      <c r="EV146" s="196">
        <f t="shared" si="484"/>
        <v>0</v>
      </c>
      <c r="EW146" s="196">
        <f t="shared" si="485"/>
        <v>0</v>
      </c>
      <c r="EX146" s="196">
        <f t="shared" si="486"/>
        <v>0</v>
      </c>
      <c r="EY146" s="196">
        <f t="shared" si="487"/>
        <v>0</v>
      </c>
      <c r="EZ146" s="196">
        <f t="shared" si="488"/>
        <v>0</v>
      </c>
      <c r="FA146" s="196">
        <f t="shared" si="489"/>
        <v>0</v>
      </c>
      <c r="FB146" s="196">
        <f t="shared" si="490"/>
        <v>0</v>
      </c>
      <c r="FC146" s="196">
        <f t="shared" si="491"/>
        <v>0</v>
      </c>
      <c r="FD146" s="196">
        <f t="shared" si="492"/>
        <v>0</v>
      </c>
      <c r="FE146" s="196">
        <f t="shared" si="493"/>
        <v>0</v>
      </c>
      <c r="FF146" s="196">
        <f t="shared" si="494"/>
        <v>0</v>
      </c>
      <c r="FG146" s="197"/>
      <c r="FH146" s="197">
        <f t="shared" si="495"/>
        <v>0</v>
      </c>
      <c r="FI146" s="197">
        <f t="shared" si="496"/>
        <v>0</v>
      </c>
      <c r="FJ146" s="197">
        <f t="shared" si="497"/>
        <v>0</v>
      </c>
      <c r="FK146" s="197">
        <f t="shared" si="498"/>
        <v>0</v>
      </c>
      <c r="FL146" s="197">
        <f t="shared" si="499"/>
        <v>0</v>
      </c>
      <c r="FM146" s="197">
        <f t="shared" si="500"/>
        <v>0</v>
      </c>
      <c r="FN146" s="197">
        <f t="shared" si="501"/>
        <v>0</v>
      </c>
      <c r="FO146" s="197">
        <f t="shared" si="502"/>
        <v>0</v>
      </c>
      <c r="FP146" s="197">
        <f t="shared" si="503"/>
        <v>0</v>
      </c>
      <c r="FQ146" s="197">
        <f t="shared" si="504"/>
        <v>0</v>
      </c>
      <c r="FR146" s="197">
        <f t="shared" si="505"/>
        <v>0</v>
      </c>
      <c r="FS146" s="195"/>
      <c r="FT146" s="195"/>
      <c r="FU146" s="198"/>
      <c r="FV146" s="198"/>
      <c r="FW146" s="199"/>
      <c r="FX146" s="199"/>
      <c r="FY146" s="196"/>
      <c r="FZ146" s="196"/>
      <c r="GA146" s="127">
        <f t="shared" si="506"/>
        <v>0</v>
      </c>
      <c r="GB146" s="127">
        <f t="shared" si="507"/>
        <v>0</v>
      </c>
      <c r="GC146" s="127">
        <f t="shared" si="508"/>
        <v>0</v>
      </c>
      <c r="GD146" s="127">
        <f t="shared" si="509"/>
        <v>0</v>
      </c>
      <c r="GE146" s="127">
        <f t="shared" si="510"/>
        <v>0</v>
      </c>
      <c r="GF146" s="127">
        <f t="shared" si="511"/>
        <v>0</v>
      </c>
      <c r="GG146" s="127">
        <f t="shared" si="512"/>
        <v>0</v>
      </c>
      <c r="GH146" s="127">
        <f t="shared" si="513"/>
        <v>0</v>
      </c>
      <c r="GI146" s="127">
        <f t="shared" si="514"/>
        <v>0</v>
      </c>
      <c r="GJ146" s="127">
        <f t="shared" si="515"/>
        <v>0</v>
      </c>
      <c r="GK146" s="127">
        <f t="shared" si="516"/>
        <v>0</v>
      </c>
      <c r="GL146" s="127">
        <f t="shared" si="517"/>
        <v>0</v>
      </c>
      <c r="GM146" s="127">
        <f t="shared" si="518"/>
        <v>0</v>
      </c>
      <c r="GN146" s="127">
        <f t="shared" si="519"/>
        <v>0</v>
      </c>
      <c r="GO146" s="127">
        <f t="shared" si="520"/>
        <v>0</v>
      </c>
      <c r="GP146" s="127">
        <f t="shared" si="521"/>
        <v>0</v>
      </c>
      <c r="GQ146" s="127">
        <f t="shared" si="522"/>
        <v>0</v>
      </c>
      <c r="GR146" s="127">
        <f t="shared" si="523"/>
        <v>0</v>
      </c>
      <c r="GS146" s="127">
        <f t="shared" si="524"/>
        <v>0</v>
      </c>
      <c r="GT146" s="127">
        <f t="shared" si="525"/>
        <v>0</v>
      </c>
      <c r="GU146" s="127">
        <f t="shared" si="526"/>
        <v>0</v>
      </c>
      <c r="GV146" s="127">
        <f t="shared" si="527"/>
        <v>0</v>
      </c>
      <c r="GW146" s="127">
        <f t="shared" si="528"/>
        <v>0</v>
      </c>
      <c r="GX146" s="127">
        <f t="shared" si="529"/>
        <v>0</v>
      </c>
      <c r="GY146" s="127">
        <f t="shared" si="530"/>
        <v>0</v>
      </c>
      <c r="GZ146" s="127">
        <f t="shared" si="531"/>
        <v>0</v>
      </c>
      <c r="HA146" s="127">
        <f t="shared" si="532"/>
        <v>0</v>
      </c>
      <c r="HB146" s="127">
        <f t="shared" si="533"/>
        <v>0</v>
      </c>
      <c r="HC146" s="127">
        <f t="shared" si="534"/>
        <v>0</v>
      </c>
      <c r="HD146" s="127">
        <f t="shared" si="535"/>
        <v>0</v>
      </c>
      <c r="HE146" s="127">
        <f t="shared" si="536"/>
        <v>0</v>
      </c>
      <c r="HF146" s="127">
        <f t="shared" si="537"/>
        <v>0</v>
      </c>
      <c r="HG146" s="127">
        <f t="shared" si="538"/>
        <v>0</v>
      </c>
      <c r="HH146" s="127">
        <f t="shared" si="539"/>
        <v>0</v>
      </c>
      <c r="HI146" s="127">
        <f t="shared" si="540"/>
        <v>0</v>
      </c>
      <c r="HJ146" s="127">
        <f t="shared" si="541"/>
        <v>0</v>
      </c>
      <c r="HK146" s="127">
        <f t="shared" si="542"/>
        <v>0</v>
      </c>
      <c r="HL146" s="127">
        <f t="shared" si="543"/>
        <v>0</v>
      </c>
      <c r="HM146" s="127">
        <f t="shared" si="544"/>
        <v>0</v>
      </c>
      <c r="HN146" s="127">
        <f t="shared" si="545"/>
        <v>0</v>
      </c>
      <c r="HO146" s="127">
        <f t="shared" si="546"/>
        <v>0</v>
      </c>
      <c r="HP146" s="127">
        <f t="shared" si="547"/>
        <v>0</v>
      </c>
      <c r="HQ146" s="127">
        <f t="shared" si="548"/>
        <v>0</v>
      </c>
      <c r="HR146" s="127">
        <f t="shared" si="549"/>
        <v>0</v>
      </c>
      <c r="HS146" s="127">
        <f t="shared" si="550"/>
        <v>0</v>
      </c>
      <c r="HT146" s="127">
        <f t="shared" si="551"/>
        <v>0</v>
      </c>
      <c r="HU146" s="127">
        <f t="shared" si="552"/>
        <v>0</v>
      </c>
      <c r="HV146" s="127">
        <f t="shared" si="553"/>
        <v>0</v>
      </c>
      <c r="HW146" s="127">
        <f t="shared" si="554"/>
        <v>0</v>
      </c>
      <c r="HX146" s="127">
        <f t="shared" si="555"/>
        <v>0</v>
      </c>
      <c r="HY146" s="127">
        <f t="shared" si="556"/>
        <v>0</v>
      </c>
      <c r="HZ146" s="127">
        <f t="shared" si="557"/>
        <v>0</v>
      </c>
      <c r="IA146" s="127">
        <f t="shared" si="558"/>
        <v>0</v>
      </c>
      <c r="IB146" s="127">
        <f t="shared" si="559"/>
        <v>0</v>
      </c>
      <c r="IC146" s="127">
        <f t="shared" si="560"/>
        <v>0</v>
      </c>
      <c r="ID146" s="127">
        <f t="shared" si="561"/>
        <v>0</v>
      </c>
      <c r="IE146" s="127">
        <f t="shared" si="562"/>
        <v>0</v>
      </c>
      <c r="IF146" s="127">
        <f t="shared" si="563"/>
        <v>0</v>
      </c>
      <c r="IG146" s="127">
        <f t="shared" si="564"/>
        <v>0</v>
      </c>
      <c r="IH146" s="127">
        <f t="shared" si="565"/>
        <v>0</v>
      </c>
      <c r="II146" s="127">
        <f t="shared" si="566"/>
        <v>0</v>
      </c>
      <c r="IJ146" s="127">
        <f t="shared" si="567"/>
        <v>0</v>
      </c>
      <c r="IK146" s="127">
        <f t="shared" si="568"/>
        <v>0</v>
      </c>
      <c r="IL146" s="127">
        <f t="shared" si="569"/>
        <v>0</v>
      </c>
      <c r="IM146" s="127">
        <f t="shared" si="570"/>
        <v>0</v>
      </c>
      <c r="IN146" s="127">
        <f t="shared" si="571"/>
        <v>0</v>
      </c>
      <c r="IO146" s="127">
        <f t="shared" si="572"/>
        <v>0</v>
      </c>
      <c r="IP146" s="127">
        <f t="shared" si="573"/>
        <v>0</v>
      </c>
      <c r="IQ146" s="127">
        <f t="shared" si="574"/>
        <v>0</v>
      </c>
      <c r="IR146" s="127">
        <f t="shared" si="575"/>
        <v>0</v>
      </c>
      <c r="IS146" s="127">
        <f t="shared" si="576"/>
        <v>0</v>
      </c>
      <c r="IT146" s="127">
        <f t="shared" si="577"/>
        <v>0</v>
      </c>
      <c r="IU146" s="127">
        <f t="shared" si="578"/>
        <v>0</v>
      </c>
      <c r="IV146" s="1">
        <f>IFERROR(IF($BX146&gt;=1,SUMIFS(ARR!K$8:K$607,ARR!$I$8:$I$607,$BZ146),0),0)</f>
        <v>0</v>
      </c>
      <c r="IW146" s="1">
        <f>IFERROR(IF($BX146&gt;=1,SUMIFS(ARR!L$8:L$607,ARR!$I$8:$I$607,$BZ146),0),0)</f>
        <v>0</v>
      </c>
      <c r="IX146" s="1">
        <f>IFERROR(IF($BX146&gt;=1,SUMIFS(ARR!M$8:M$607,ARR!$I$8:$I$607,$BZ146),0),0)</f>
        <v>0</v>
      </c>
      <c r="IY146" s="1">
        <f>IFERROR(IF($BX146&gt;=1,SUMIFS(ARR!N$8:N$607,ARR!$I$8:$I$607,$BZ146),0),0)</f>
        <v>0</v>
      </c>
      <c r="IZ146" s="1">
        <f t="shared" si="579"/>
        <v>0</v>
      </c>
    </row>
    <row r="147" spans="1:260" ht="18" customHeight="1" x14ac:dyDescent="0.25">
      <c r="A147" s="1">
        <f>IFERROR(IF(BX147&gt;=1,VLOOKUP(EMP!Y145,EMP!$B$2:$E$3,4,0),0),0)</f>
        <v>0</v>
      </c>
      <c r="B147" s="1">
        <f>IFERROR(IF(BX147&gt;=1,VLOOKUP(EMP!Z145,EMP!$D$2:$E$3,2,0),0),0)</f>
        <v>0</v>
      </c>
      <c r="C147" s="1">
        <f>IFERROR(IF(BX147&gt;=1,VLOOKUP(EMP!AC145,EMP!$B$6:$C$17,2,0),0),0)</f>
        <v>0</v>
      </c>
      <c r="D147" s="1">
        <f>IFERROR(IF(BX147&gt;=1,VLOOKUP(EMP!AA145,EMP!$E$6:$M$29,9,0),0),0)</f>
        <v>0</v>
      </c>
      <c r="E147" s="1">
        <f>IFERROR(IF(BX147&gt;=1,(IF(EMP!AE145&gt;=1,VLOOKUP(EMP!AF145,EMP!$B$6:$C$17,2,0),0)),0),0)</f>
        <v>0</v>
      </c>
      <c r="F147" s="1">
        <f>IFERROR(IF(BX147&gt;=1,(IF(EMP!AG145=EMP!$F$3,(IF(EMP!AH145&gt;=1,EMP!AH145,0)),0)),0),0)</f>
        <v>0</v>
      </c>
      <c r="G147" s="1">
        <f>IFERROR(IF(BX147&gt;=1,(IF(EMP!AI145=EMP!$F$3,VLOOKUP(EMP!AJ145,EMP!$B$6:$C$17,2,0),0)),0),0)</f>
        <v>0</v>
      </c>
      <c r="H147" s="1">
        <f>IFERROR(IF(BX147&gt;=1,(IF(EMP!AK145=EMP!$F$3,EMP!#REF!,0)),0),0)</f>
        <v>0</v>
      </c>
      <c r="I147" s="1">
        <f>IFERROR(IF(BX147&gt;=1,(IF(EMP!AM145="YES",1,2)),0),0)</f>
        <v>0</v>
      </c>
      <c r="J147" s="1">
        <f>IFERROR(IF(BX147&gt;=1,(IF(I147=1,31,IF(I147=2,(IF(D147&gt;=5,VLOOKUP(EMP!AL145,EMP!$H$1:$K$5,4,0),IF(D147&gt;=1,31,0))),0))),0),0)</f>
        <v>0</v>
      </c>
      <c r="K147" s="1">
        <f>EMP!AB145</f>
        <v>0</v>
      </c>
      <c r="L147" s="1">
        <f>EMP!AD145</f>
        <v>0</v>
      </c>
      <c r="M147" s="1">
        <f>EMP!AE145</f>
        <v>0</v>
      </c>
      <c r="N147" s="1">
        <f t="shared" si="412"/>
        <v>0</v>
      </c>
      <c r="O147" s="1">
        <f t="shared" si="413"/>
        <v>0</v>
      </c>
      <c r="P147" s="1">
        <f t="shared" si="414"/>
        <v>0</v>
      </c>
      <c r="Q147" s="1">
        <f t="shared" si="415"/>
        <v>0</v>
      </c>
      <c r="R147" s="1">
        <f t="shared" si="416"/>
        <v>0</v>
      </c>
      <c r="S147" s="1">
        <f t="shared" si="417"/>
        <v>0</v>
      </c>
      <c r="T147" s="1">
        <f t="shared" si="418"/>
        <v>0</v>
      </c>
      <c r="U147" s="1">
        <f t="shared" si="419"/>
        <v>0</v>
      </c>
      <c r="V147" s="1">
        <f t="shared" si="420"/>
        <v>0</v>
      </c>
      <c r="W147" s="1">
        <f t="shared" si="421"/>
        <v>0</v>
      </c>
      <c r="X147" s="1">
        <f t="shared" si="422"/>
        <v>0</v>
      </c>
      <c r="Y147" s="1">
        <f t="shared" si="423"/>
        <v>0</v>
      </c>
      <c r="Z147" s="1">
        <f t="shared" si="424"/>
        <v>0</v>
      </c>
      <c r="AA147" s="1">
        <f t="shared" si="425"/>
        <v>0</v>
      </c>
      <c r="AB147" s="1">
        <f t="shared" si="426"/>
        <v>0</v>
      </c>
      <c r="AC147" s="1">
        <f t="shared" si="427"/>
        <v>0</v>
      </c>
      <c r="AD147" s="1">
        <f t="shared" si="428"/>
        <v>0</v>
      </c>
      <c r="AE147" s="1">
        <f t="shared" si="429"/>
        <v>0</v>
      </c>
      <c r="AF147" s="1">
        <f t="shared" si="430"/>
        <v>0</v>
      </c>
      <c r="AG147" s="1">
        <f t="shared" si="431"/>
        <v>0</v>
      </c>
      <c r="AH147" s="1">
        <f t="shared" si="432"/>
        <v>0</v>
      </c>
      <c r="AI147" s="1">
        <f t="shared" si="433"/>
        <v>0</v>
      </c>
      <c r="AJ147" s="1">
        <f t="shared" si="434"/>
        <v>0</v>
      </c>
      <c r="AK147" s="1">
        <f t="shared" si="435"/>
        <v>0</v>
      </c>
      <c r="AL147" s="1">
        <f t="shared" si="436"/>
        <v>0</v>
      </c>
      <c r="AM147" s="1">
        <f t="shared" si="437"/>
        <v>0</v>
      </c>
      <c r="AN147" s="1">
        <f t="shared" si="438"/>
        <v>0</v>
      </c>
      <c r="AO147" s="1">
        <f t="shared" si="439"/>
        <v>0</v>
      </c>
      <c r="AP147" s="1">
        <f t="shared" si="440"/>
        <v>0</v>
      </c>
      <c r="AQ147" s="1">
        <f t="shared" si="441"/>
        <v>0</v>
      </c>
      <c r="AR147" s="1">
        <f t="shared" si="442"/>
        <v>0</v>
      </c>
      <c r="AS147" s="1">
        <f t="shared" si="443"/>
        <v>0</v>
      </c>
      <c r="AT147" s="1">
        <f t="shared" si="444"/>
        <v>0</v>
      </c>
      <c r="AU147" s="1">
        <f t="shared" si="445"/>
        <v>0</v>
      </c>
      <c r="AV147" s="1">
        <f t="shared" si="446"/>
        <v>0</v>
      </c>
      <c r="AW147" s="1">
        <f t="shared" si="447"/>
        <v>0</v>
      </c>
      <c r="AX147" s="1">
        <f>LARGE($O$8:P147,1)</f>
        <v>0</v>
      </c>
      <c r="AY147" s="1">
        <f>LARGE($O$8:Q147,1)</f>
        <v>0</v>
      </c>
      <c r="AZ147" s="1">
        <f>LARGE($O$8:R147,1)</f>
        <v>0</v>
      </c>
      <c r="BA147" s="1">
        <f>LARGE($O$8:S147,1)</f>
        <v>0</v>
      </c>
      <c r="BB147" s="1">
        <f>LARGE($O$8:T147,1)</f>
        <v>0</v>
      </c>
      <c r="BC147" s="1">
        <f>LARGE($O$8:U147,1)</f>
        <v>0</v>
      </c>
      <c r="BD147" s="1">
        <f>LARGE($O$8:V147,1)</f>
        <v>0</v>
      </c>
      <c r="BE147" s="1">
        <f>LARGE($O$8:W147,1)</f>
        <v>0</v>
      </c>
      <c r="BF147" s="1">
        <f>LARGE($O$8:X147,1)</f>
        <v>0</v>
      </c>
      <c r="BG147" s="1">
        <f>LARGE($O$8:Y147,1)</f>
        <v>0</v>
      </c>
      <c r="BH147" s="1">
        <f>IFERROR(IF(BX147&gt;=1,(IF(EMP!AM145="YES",1,2)),0),0)</f>
        <v>0</v>
      </c>
      <c r="BI147" s="1">
        <f>IFERROR(IF(BX147&gt;=1,(IF(BH147=1,1,IF(BH147=2,VLOOKUP(EMP!AL145,EMP!$H$2:$K$4,4,0),0))),0),0)</f>
        <v>0</v>
      </c>
      <c r="BJ147" s="1">
        <f>IFERROR(IF(BX147&gt;=1,VLOOKUP(EMP!AL145,EMP!$H$1:$K$5,2,0),0),0)</f>
        <v>0</v>
      </c>
      <c r="BK147" s="1">
        <f>IFERROR(IF(BX147&gt;=1,VLOOKUP(EMP!AL145,EMP!$H$1:$K$5,3,0),0),0)</f>
        <v>0</v>
      </c>
      <c r="BX147" s="165">
        <f>EMP!O145</f>
        <v>0</v>
      </c>
      <c r="BY147" s="166">
        <f>EMP!P145</f>
        <v>0</v>
      </c>
      <c r="BZ147" s="165">
        <f>EMP!Q145</f>
        <v>0</v>
      </c>
      <c r="CA147" s="185">
        <f t="shared" si="448"/>
        <v>0</v>
      </c>
      <c r="CB147" s="185">
        <f t="shared" si="449"/>
        <v>0</v>
      </c>
      <c r="CC147" s="185">
        <f t="shared" si="450"/>
        <v>0</v>
      </c>
      <c r="CD147" s="185">
        <f t="shared" si="451"/>
        <v>0</v>
      </c>
      <c r="CE147" s="185">
        <f t="shared" si="452"/>
        <v>0</v>
      </c>
      <c r="CF147" s="185">
        <f t="shared" si="453"/>
        <v>0</v>
      </c>
      <c r="CG147" s="185">
        <f t="shared" si="454"/>
        <v>0</v>
      </c>
      <c r="CH147" s="185">
        <f t="shared" si="455"/>
        <v>0</v>
      </c>
      <c r="CI147" s="185">
        <f t="shared" si="456"/>
        <v>0</v>
      </c>
      <c r="CJ147" s="185">
        <f t="shared" si="457"/>
        <v>0</v>
      </c>
      <c r="CK147" s="185">
        <f t="shared" si="458"/>
        <v>0</v>
      </c>
      <c r="CL147" s="185">
        <f t="shared" si="459"/>
        <v>0</v>
      </c>
      <c r="CM147" s="193"/>
      <c r="CN147" s="193"/>
      <c r="CO147" s="193"/>
      <c r="CP147" s="193"/>
      <c r="CQ147" s="193"/>
      <c r="CR147" s="193"/>
      <c r="CS147" s="193"/>
      <c r="CT147" s="193"/>
      <c r="CU147" s="193"/>
      <c r="CV147" s="193"/>
      <c r="CW147" s="193"/>
      <c r="CX147" s="193"/>
      <c r="CY147" s="112">
        <f t="shared" si="460"/>
        <v>0</v>
      </c>
      <c r="CZ147" s="112">
        <f t="shared" si="461"/>
        <v>0</v>
      </c>
      <c r="DA147" s="112">
        <f t="shared" si="462"/>
        <v>0</v>
      </c>
      <c r="DB147" s="112">
        <f t="shared" si="463"/>
        <v>0</v>
      </c>
      <c r="DC147" s="112">
        <f t="shared" si="464"/>
        <v>0</v>
      </c>
      <c r="DD147" s="112">
        <f t="shared" si="465"/>
        <v>0</v>
      </c>
      <c r="DE147" s="112">
        <f t="shared" si="466"/>
        <v>0</v>
      </c>
      <c r="DF147" s="112">
        <f t="shared" si="467"/>
        <v>0</v>
      </c>
      <c r="DG147" s="112">
        <f t="shared" si="468"/>
        <v>0</v>
      </c>
      <c r="DH147" s="112">
        <f t="shared" si="469"/>
        <v>0</v>
      </c>
      <c r="DI147" s="112">
        <f t="shared" si="470"/>
        <v>0</v>
      </c>
      <c r="DJ147" s="112">
        <f t="shared" si="471"/>
        <v>0</v>
      </c>
      <c r="DK147" s="194"/>
      <c r="DL147" s="194"/>
      <c r="DM147" s="194"/>
      <c r="DN147" s="194"/>
      <c r="DO147" s="194"/>
      <c r="DP147" s="194"/>
      <c r="DQ147" s="194"/>
      <c r="DR147" s="194"/>
      <c r="DS147" s="194"/>
      <c r="DT147" s="194"/>
      <c r="DU147" s="194"/>
      <c r="DV147" s="194"/>
      <c r="DW147" s="112">
        <f t="shared" si="472"/>
        <v>0</v>
      </c>
      <c r="DX147" s="112">
        <f t="shared" si="473"/>
        <v>0</v>
      </c>
      <c r="DY147" s="112">
        <f t="shared" si="474"/>
        <v>0</v>
      </c>
      <c r="DZ147" s="112">
        <f t="shared" si="475"/>
        <v>0</v>
      </c>
      <c r="EA147" s="112">
        <f t="shared" si="476"/>
        <v>0</v>
      </c>
      <c r="EB147" s="112">
        <f t="shared" si="477"/>
        <v>0</v>
      </c>
      <c r="EC147" s="112">
        <f t="shared" si="478"/>
        <v>0</v>
      </c>
      <c r="ED147" s="112">
        <f t="shared" si="479"/>
        <v>0</v>
      </c>
      <c r="EE147" s="112">
        <f t="shared" si="480"/>
        <v>0</v>
      </c>
      <c r="EF147" s="112">
        <f t="shared" si="481"/>
        <v>0</v>
      </c>
      <c r="EG147" s="112">
        <f t="shared" si="482"/>
        <v>0</v>
      </c>
      <c r="EH147" s="112">
        <f t="shared" si="483"/>
        <v>0</v>
      </c>
      <c r="EI147" s="195"/>
      <c r="EJ147" s="195"/>
      <c r="EK147" s="195"/>
      <c r="EL147" s="195"/>
      <c r="EM147" s="195"/>
      <c r="EN147" s="195"/>
      <c r="EO147" s="195"/>
      <c r="EP147" s="195"/>
      <c r="EQ147" s="195"/>
      <c r="ER147" s="195"/>
      <c r="ES147" s="195"/>
      <c r="ET147" s="195"/>
      <c r="EU147" s="196"/>
      <c r="EV147" s="196">
        <f t="shared" si="484"/>
        <v>0</v>
      </c>
      <c r="EW147" s="196">
        <f t="shared" si="485"/>
        <v>0</v>
      </c>
      <c r="EX147" s="196">
        <f t="shared" si="486"/>
        <v>0</v>
      </c>
      <c r="EY147" s="196">
        <f t="shared" si="487"/>
        <v>0</v>
      </c>
      <c r="EZ147" s="196">
        <f t="shared" si="488"/>
        <v>0</v>
      </c>
      <c r="FA147" s="196">
        <f t="shared" si="489"/>
        <v>0</v>
      </c>
      <c r="FB147" s="196">
        <f t="shared" si="490"/>
        <v>0</v>
      </c>
      <c r="FC147" s="196">
        <f t="shared" si="491"/>
        <v>0</v>
      </c>
      <c r="FD147" s="196">
        <f t="shared" si="492"/>
        <v>0</v>
      </c>
      <c r="FE147" s="196">
        <f t="shared" si="493"/>
        <v>0</v>
      </c>
      <c r="FF147" s="196">
        <f t="shared" si="494"/>
        <v>0</v>
      </c>
      <c r="FG147" s="197"/>
      <c r="FH147" s="197">
        <f t="shared" si="495"/>
        <v>0</v>
      </c>
      <c r="FI147" s="197">
        <f t="shared" si="496"/>
        <v>0</v>
      </c>
      <c r="FJ147" s="197">
        <f t="shared" si="497"/>
        <v>0</v>
      </c>
      <c r="FK147" s="197">
        <f t="shared" si="498"/>
        <v>0</v>
      </c>
      <c r="FL147" s="197">
        <f t="shared" si="499"/>
        <v>0</v>
      </c>
      <c r="FM147" s="197">
        <f t="shared" si="500"/>
        <v>0</v>
      </c>
      <c r="FN147" s="197">
        <f t="shared" si="501"/>
        <v>0</v>
      </c>
      <c r="FO147" s="197">
        <f t="shared" si="502"/>
        <v>0</v>
      </c>
      <c r="FP147" s="197">
        <f t="shared" si="503"/>
        <v>0</v>
      </c>
      <c r="FQ147" s="197">
        <f t="shared" si="504"/>
        <v>0</v>
      </c>
      <c r="FR147" s="197">
        <f t="shared" si="505"/>
        <v>0</v>
      </c>
      <c r="FS147" s="195"/>
      <c r="FT147" s="195"/>
      <c r="FU147" s="198"/>
      <c r="FV147" s="198"/>
      <c r="FW147" s="199"/>
      <c r="FX147" s="199"/>
      <c r="FY147" s="196"/>
      <c r="FZ147" s="196"/>
      <c r="GA147" s="127">
        <f t="shared" si="506"/>
        <v>0</v>
      </c>
      <c r="GB147" s="127">
        <f t="shared" si="507"/>
        <v>0</v>
      </c>
      <c r="GC147" s="127">
        <f t="shared" si="508"/>
        <v>0</v>
      </c>
      <c r="GD147" s="127">
        <f t="shared" si="509"/>
        <v>0</v>
      </c>
      <c r="GE147" s="127">
        <f t="shared" si="510"/>
        <v>0</v>
      </c>
      <c r="GF147" s="127">
        <f t="shared" si="511"/>
        <v>0</v>
      </c>
      <c r="GG147" s="127">
        <f t="shared" si="512"/>
        <v>0</v>
      </c>
      <c r="GH147" s="127">
        <f t="shared" si="513"/>
        <v>0</v>
      </c>
      <c r="GI147" s="127">
        <f t="shared" si="514"/>
        <v>0</v>
      </c>
      <c r="GJ147" s="127">
        <f t="shared" si="515"/>
        <v>0</v>
      </c>
      <c r="GK147" s="127">
        <f t="shared" si="516"/>
        <v>0</v>
      </c>
      <c r="GL147" s="127">
        <f t="shared" si="517"/>
        <v>0</v>
      </c>
      <c r="GM147" s="127">
        <f t="shared" si="518"/>
        <v>0</v>
      </c>
      <c r="GN147" s="127">
        <f t="shared" si="519"/>
        <v>0</v>
      </c>
      <c r="GO147" s="127">
        <f t="shared" si="520"/>
        <v>0</v>
      </c>
      <c r="GP147" s="127">
        <f t="shared" si="521"/>
        <v>0</v>
      </c>
      <c r="GQ147" s="127">
        <f t="shared" si="522"/>
        <v>0</v>
      </c>
      <c r="GR147" s="127">
        <f t="shared" si="523"/>
        <v>0</v>
      </c>
      <c r="GS147" s="127">
        <f t="shared" si="524"/>
        <v>0</v>
      </c>
      <c r="GT147" s="127">
        <f t="shared" si="525"/>
        <v>0</v>
      </c>
      <c r="GU147" s="127">
        <f t="shared" si="526"/>
        <v>0</v>
      </c>
      <c r="GV147" s="127">
        <f t="shared" si="527"/>
        <v>0</v>
      </c>
      <c r="GW147" s="127">
        <f t="shared" si="528"/>
        <v>0</v>
      </c>
      <c r="GX147" s="127">
        <f t="shared" si="529"/>
        <v>0</v>
      </c>
      <c r="GY147" s="127">
        <f t="shared" si="530"/>
        <v>0</v>
      </c>
      <c r="GZ147" s="127">
        <f t="shared" si="531"/>
        <v>0</v>
      </c>
      <c r="HA147" s="127">
        <f t="shared" si="532"/>
        <v>0</v>
      </c>
      <c r="HB147" s="127">
        <f t="shared" si="533"/>
        <v>0</v>
      </c>
      <c r="HC147" s="127">
        <f t="shared" si="534"/>
        <v>0</v>
      </c>
      <c r="HD147" s="127">
        <f t="shared" si="535"/>
        <v>0</v>
      </c>
      <c r="HE147" s="127">
        <f t="shared" si="536"/>
        <v>0</v>
      </c>
      <c r="HF147" s="127">
        <f t="shared" si="537"/>
        <v>0</v>
      </c>
      <c r="HG147" s="127">
        <f t="shared" si="538"/>
        <v>0</v>
      </c>
      <c r="HH147" s="127">
        <f t="shared" si="539"/>
        <v>0</v>
      </c>
      <c r="HI147" s="127">
        <f t="shared" si="540"/>
        <v>0</v>
      </c>
      <c r="HJ147" s="127">
        <f t="shared" si="541"/>
        <v>0</v>
      </c>
      <c r="HK147" s="127">
        <f t="shared" si="542"/>
        <v>0</v>
      </c>
      <c r="HL147" s="127">
        <f t="shared" si="543"/>
        <v>0</v>
      </c>
      <c r="HM147" s="127">
        <f t="shared" si="544"/>
        <v>0</v>
      </c>
      <c r="HN147" s="127">
        <f t="shared" si="545"/>
        <v>0</v>
      </c>
      <c r="HO147" s="127">
        <f t="shared" si="546"/>
        <v>0</v>
      </c>
      <c r="HP147" s="127">
        <f t="shared" si="547"/>
        <v>0</v>
      </c>
      <c r="HQ147" s="127">
        <f t="shared" si="548"/>
        <v>0</v>
      </c>
      <c r="HR147" s="127">
        <f t="shared" si="549"/>
        <v>0</v>
      </c>
      <c r="HS147" s="127">
        <f t="shared" si="550"/>
        <v>0</v>
      </c>
      <c r="HT147" s="127">
        <f t="shared" si="551"/>
        <v>0</v>
      </c>
      <c r="HU147" s="127">
        <f t="shared" si="552"/>
        <v>0</v>
      </c>
      <c r="HV147" s="127">
        <f t="shared" si="553"/>
        <v>0</v>
      </c>
      <c r="HW147" s="127">
        <f t="shared" si="554"/>
        <v>0</v>
      </c>
      <c r="HX147" s="127">
        <f t="shared" si="555"/>
        <v>0</v>
      </c>
      <c r="HY147" s="127">
        <f t="shared" si="556"/>
        <v>0</v>
      </c>
      <c r="HZ147" s="127">
        <f t="shared" si="557"/>
        <v>0</v>
      </c>
      <c r="IA147" s="127">
        <f t="shared" si="558"/>
        <v>0</v>
      </c>
      <c r="IB147" s="127">
        <f t="shared" si="559"/>
        <v>0</v>
      </c>
      <c r="IC147" s="127">
        <f t="shared" si="560"/>
        <v>0</v>
      </c>
      <c r="ID147" s="127">
        <f t="shared" si="561"/>
        <v>0</v>
      </c>
      <c r="IE147" s="127">
        <f t="shared" si="562"/>
        <v>0</v>
      </c>
      <c r="IF147" s="127">
        <f t="shared" si="563"/>
        <v>0</v>
      </c>
      <c r="IG147" s="127">
        <f t="shared" si="564"/>
        <v>0</v>
      </c>
      <c r="IH147" s="127">
        <f t="shared" si="565"/>
        <v>0</v>
      </c>
      <c r="II147" s="127">
        <f t="shared" si="566"/>
        <v>0</v>
      </c>
      <c r="IJ147" s="127">
        <f t="shared" si="567"/>
        <v>0</v>
      </c>
      <c r="IK147" s="127">
        <f t="shared" si="568"/>
        <v>0</v>
      </c>
      <c r="IL147" s="127">
        <f t="shared" si="569"/>
        <v>0</v>
      </c>
      <c r="IM147" s="127">
        <f t="shared" si="570"/>
        <v>0</v>
      </c>
      <c r="IN147" s="127">
        <f t="shared" si="571"/>
        <v>0</v>
      </c>
      <c r="IO147" s="127">
        <f t="shared" si="572"/>
        <v>0</v>
      </c>
      <c r="IP147" s="127">
        <f t="shared" si="573"/>
        <v>0</v>
      </c>
      <c r="IQ147" s="127">
        <f t="shared" si="574"/>
        <v>0</v>
      </c>
      <c r="IR147" s="127">
        <f t="shared" si="575"/>
        <v>0</v>
      </c>
      <c r="IS147" s="127">
        <f t="shared" si="576"/>
        <v>0</v>
      </c>
      <c r="IT147" s="127">
        <f t="shared" si="577"/>
        <v>0</v>
      </c>
      <c r="IU147" s="127">
        <f t="shared" si="578"/>
        <v>0</v>
      </c>
      <c r="IV147" s="1">
        <f>IFERROR(IF($BX147&gt;=1,SUMIFS(ARR!K$8:K$607,ARR!$I$8:$I$607,$BZ147),0),0)</f>
        <v>0</v>
      </c>
      <c r="IW147" s="1">
        <f>IFERROR(IF($BX147&gt;=1,SUMIFS(ARR!L$8:L$607,ARR!$I$8:$I$607,$BZ147),0),0)</f>
        <v>0</v>
      </c>
      <c r="IX147" s="1">
        <f>IFERROR(IF($BX147&gt;=1,SUMIFS(ARR!M$8:M$607,ARR!$I$8:$I$607,$BZ147),0),0)</f>
        <v>0</v>
      </c>
      <c r="IY147" s="1">
        <f>IFERROR(IF($BX147&gt;=1,SUMIFS(ARR!N$8:N$607,ARR!$I$8:$I$607,$BZ147),0),0)</f>
        <v>0</v>
      </c>
      <c r="IZ147" s="1">
        <f t="shared" si="579"/>
        <v>0</v>
      </c>
    </row>
    <row r="148" spans="1:260" ht="18" customHeight="1" x14ac:dyDescent="0.25">
      <c r="A148" s="1">
        <f>IFERROR(IF(BX148&gt;=1,VLOOKUP(EMP!Y146,EMP!$B$2:$E$3,4,0),0),0)</f>
        <v>0</v>
      </c>
      <c r="B148" s="1">
        <f>IFERROR(IF(BX148&gt;=1,VLOOKUP(EMP!Z146,EMP!$D$2:$E$3,2,0),0),0)</f>
        <v>0</v>
      </c>
      <c r="C148" s="1">
        <f>IFERROR(IF(BX148&gt;=1,VLOOKUP(EMP!AC146,EMP!$B$6:$C$17,2,0),0),0)</f>
        <v>0</v>
      </c>
      <c r="D148" s="1">
        <f>IFERROR(IF(BX148&gt;=1,VLOOKUP(EMP!AA146,EMP!$E$6:$M$29,9,0),0),0)</f>
        <v>0</v>
      </c>
      <c r="E148" s="1">
        <f>IFERROR(IF(BX148&gt;=1,(IF(EMP!AE146&gt;=1,VLOOKUP(EMP!AF146,EMP!$B$6:$C$17,2,0),0)),0),0)</f>
        <v>0</v>
      </c>
      <c r="F148" s="1">
        <f>IFERROR(IF(BX148&gt;=1,(IF(EMP!AG146=EMP!$F$3,(IF(EMP!AH146&gt;=1,EMP!AH146,0)),0)),0),0)</f>
        <v>0</v>
      </c>
      <c r="G148" s="1">
        <f>IFERROR(IF(BX148&gt;=1,(IF(EMP!AI146=EMP!$F$3,VLOOKUP(EMP!AJ146,EMP!$B$6:$C$17,2,0),0)),0),0)</f>
        <v>0</v>
      </c>
      <c r="H148" s="1">
        <f>IFERROR(IF(BX148&gt;=1,(IF(EMP!AK146=EMP!$F$3,EMP!#REF!,0)),0),0)</f>
        <v>0</v>
      </c>
      <c r="I148" s="1">
        <f>IFERROR(IF(BX148&gt;=1,(IF(EMP!AM146="YES",1,2)),0),0)</f>
        <v>0</v>
      </c>
      <c r="J148" s="1">
        <f>IFERROR(IF(BX148&gt;=1,(IF(I148=1,31,IF(I148=2,(IF(D148&gt;=5,VLOOKUP(EMP!AL146,EMP!$H$1:$K$5,4,0),IF(D148&gt;=1,31,0))),0))),0),0)</f>
        <v>0</v>
      </c>
      <c r="K148" s="1">
        <f>EMP!AB146</f>
        <v>0</v>
      </c>
      <c r="L148" s="1">
        <f>EMP!AD146</f>
        <v>0</v>
      </c>
      <c r="M148" s="1">
        <f>EMP!AE146</f>
        <v>0</v>
      </c>
      <c r="N148" s="1">
        <f t="shared" si="412"/>
        <v>0</v>
      </c>
      <c r="O148" s="1">
        <f t="shared" si="413"/>
        <v>0</v>
      </c>
      <c r="P148" s="1">
        <f t="shared" si="414"/>
        <v>0</v>
      </c>
      <c r="Q148" s="1">
        <f t="shared" si="415"/>
        <v>0</v>
      </c>
      <c r="R148" s="1">
        <f t="shared" si="416"/>
        <v>0</v>
      </c>
      <c r="S148" s="1">
        <f t="shared" si="417"/>
        <v>0</v>
      </c>
      <c r="T148" s="1">
        <f t="shared" si="418"/>
        <v>0</v>
      </c>
      <c r="U148" s="1">
        <f t="shared" si="419"/>
        <v>0</v>
      </c>
      <c r="V148" s="1">
        <f t="shared" si="420"/>
        <v>0</v>
      </c>
      <c r="W148" s="1">
        <f t="shared" si="421"/>
        <v>0</v>
      </c>
      <c r="X148" s="1">
        <f t="shared" si="422"/>
        <v>0</v>
      </c>
      <c r="Y148" s="1">
        <f t="shared" si="423"/>
        <v>0</v>
      </c>
      <c r="Z148" s="1">
        <f t="shared" si="424"/>
        <v>0</v>
      </c>
      <c r="AA148" s="1">
        <f t="shared" si="425"/>
        <v>0</v>
      </c>
      <c r="AB148" s="1">
        <f t="shared" si="426"/>
        <v>0</v>
      </c>
      <c r="AC148" s="1">
        <f t="shared" si="427"/>
        <v>0</v>
      </c>
      <c r="AD148" s="1">
        <f t="shared" si="428"/>
        <v>0</v>
      </c>
      <c r="AE148" s="1">
        <f t="shared" si="429"/>
        <v>0</v>
      </c>
      <c r="AF148" s="1">
        <f t="shared" si="430"/>
        <v>0</v>
      </c>
      <c r="AG148" s="1">
        <f t="shared" si="431"/>
        <v>0</v>
      </c>
      <c r="AH148" s="1">
        <f t="shared" si="432"/>
        <v>0</v>
      </c>
      <c r="AI148" s="1">
        <f t="shared" si="433"/>
        <v>0</v>
      </c>
      <c r="AJ148" s="1">
        <f t="shared" si="434"/>
        <v>0</v>
      </c>
      <c r="AK148" s="1">
        <f t="shared" si="435"/>
        <v>0</v>
      </c>
      <c r="AL148" s="1">
        <f t="shared" si="436"/>
        <v>0</v>
      </c>
      <c r="AM148" s="1">
        <f t="shared" si="437"/>
        <v>0</v>
      </c>
      <c r="AN148" s="1">
        <f t="shared" si="438"/>
        <v>0</v>
      </c>
      <c r="AO148" s="1">
        <f t="shared" si="439"/>
        <v>0</v>
      </c>
      <c r="AP148" s="1">
        <f t="shared" si="440"/>
        <v>0</v>
      </c>
      <c r="AQ148" s="1">
        <f t="shared" si="441"/>
        <v>0</v>
      </c>
      <c r="AR148" s="1">
        <f t="shared" si="442"/>
        <v>0</v>
      </c>
      <c r="AS148" s="1">
        <f t="shared" si="443"/>
        <v>0</v>
      </c>
      <c r="AT148" s="1">
        <f t="shared" si="444"/>
        <v>0</v>
      </c>
      <c r="AU148" s="1">
        <f t="shared" si="445"/>
        <v>0</v>
      </c>
      <c r="AV148" s="1">
        <f t="shared" si="446"/>
        <v>0</v>
      </c>
      <c r="AW148" s="1">
        <f t="shared" si="447"/>
        <v>0</v>
      </c>
      <c r="AX148" s="1">
        <f>LARGE($O$8:P148,1)</f>
        <v>0</v>
      </c>
      <c r="AY148" s="1">
        <f>LARGE($O$8:Q148,1)</f>
        <v>0</v>
      </c>
      <c r="AZ148" s="1">
        <f>LARGE($O$8:R148,1)</f>
        <v>0</v>
      </c>
      <c r="BA148" s="1">
        <f>LARGE($O$8:S148,1)</f>
        <v>0</v>
      </c>
      <c r="BB148" s="1">
        <f>LARGE($O$8:T148,1)</f>
        <v>0</v>
      </c>
      <c r="BC148" s="1">
        <f>LARGE($O$8:U148,1)</f>
        <v>0</v>
      </c>
      <c r="BD148" s="1">
        <f>LARGE($O$8:V148,1)</f>
        <v>0</v>
      </c>
      <c r="BE148" s="1">
        <f>LARGE($O$8:W148,1)</f>
        <v>0</v>
      </c>
      <c r="BF148" s="1">
        <f>LARGE($O$8:X148,1)</f>
        <v>0</v>
      </c>
      <c r="BG148" s="1">
        <f>LARGE($O$8:Y148,1)</f>
        <v>0</v>
      </c>
      <c r="BH148" s="1">
        <f>IFERROR(IF(BX148&gt;=1,(IF(EMP!AM146="YES",1,2)),0),0)</f>
        <v>0</v>
      </c>
      <c r="BI148" s="1">
        <f>IFERROR(IF(BX148&gt;=1,(IF(BH148=1,1,IF(BH148=2,VLOOKUP(EMP!AL146,EMP!$H$2:$K$4,4,0),0))),0),0)</f>
        <v>0</v>
      </c>
      <c r="BJ148" s="1">
        <f>IFERROR(IF(BX148&gt;=1,VLOOKUP(EMP!AL146,EMP!$H$1:$K$5,2,0),0),0)</f>
        <v>0</v>
      </c>
      <c r="BK148" s="1">
        <f>IFERROR(IF(BX148&gt;=1,VLOOKUP(EMP!AL146,EMP!$H$1:$K$5,3,0),0),0)</f>
        <v>0</v>
      </c>
      <c r="BX148" s="165">
        <f>EMP!O146</f>
        <v>0</v>
      </c>
      <c r="BY148" s="166">
        <f>EMP!P146</f>
        <v>0</v>
      </c>
      <c r="BZ148" s="165">
        <f>EMP!Q146</f>
        <v>0</v>
      </c>
      <c r="CA148" s="185">
        <f t="shared" si="448"/>
        <v>0</v>
      </c>
      <c r="CB148" s="185">
        <f t="shared" si="449"/>
        <v>0</v>
      </c>
      <c r="CC148" s="185">
        <f t="shared" si="450"/>
        <v>0</v>
      </c>
      <c r="CD148" s="185">
        <f t="shared" si="451"/>
        <v>0</v>
      </c>
      <c r="CE148" s="185">
        <f t="shared" si="452"/>
        <v>0</v>
      </c>
      <c r="CF148" s="185">
        <f t="shared" si="453"/>
        <v>0</v>
      </c>
      <c r="CG148" s="185">
        <f t="shared" si="454"/>
        <v>0</v>
      </c>
      <c r="CH148" s="185">
        <f t="shared" si="455"/>
        <v>0</v>
      </c>
      <c r="CI148" s="185">
        <f t="shared" si="456"/>
        <v>0</v>
      </c>
      <c r="CJ148" s="185">
        <f t="shared" si="457"/>
        <v>0</v>
      </c>
      <c r="CK148" s="185">
        <f t="shared" si="458"/>
        <v>0</v>
      </c>
      <c r="CL148" s="185">
        <f t="shared" si="459"/>
        <v>0</v>
      </c>
      <c r="CM148" s="193"/>
      <c r="CN148" s="193"/>
      <c r="CO148" s="193"/>
      <c r="CP148" s="193"/>
      <c r="CQ148" s="193"/>
      <c r="CR148" s="193"/>
      <c r="CS148" s="193"/>
      <c r="CT148" s="193"/>
      <c r="CU148" s="193"/>
      <c r="CV148" s="193"/>
      <c r="CW148" s="193"/>
      <c r="CX148" s="193"/>
      <c r="CY148" s="112">
        <f t="shared" si="460"/>
        <v>0</v>
      </c>
      <c r="CZ148" s="112">
        <f t="shared" si="461"/>
        <v>0</v>
      </c>
      <c r="DA148" s="112">
        <f t="shared" si="462"/>
        <v>0</v>
      </c>
      <c r="DB148" s="112">
        <f t="shared" si="463"/>
        <v>0</v>
      </c>
      <c r="DC148" s="112">
        <f t="shared" si="464"/>
        <v>0</v>
      </c>
      <c r="DD148" s="112">
        <f t="shared" si="465"/>
        <v>0</v>
      </c>
      <c r="DE148" s="112">
        <f t="shared" si="466"/>
        <v>0</v>
      </c>
      <c r="DF148" s="112">
        <f t="shared" si="467"/>
        <v>0</v>
      </c>
      <c r="DG148" s="112">
        <f t="shared" si="468"/>
        <v>0</v>
      </c>
      <c r="DH148" s="112">
        <f t="shared" si="469"/>
        <v>0</v>
      </c>
      <c r="DI148" s="112">
        <f t="shared" si="470"/>
        <v>0</v>
      </c>
      <c r="DJ148" s="112">
        <f t="shared" si="471"/>
        <v>0</v>
      </c>
      <c r="DK148" s="194"/>
      <c r="DL148" s="194"/>
      <c r="DM148" s="194"/>
      <c r="DN148" s="194"/>
      <c r="DO148" s="194"/>
      <c r="DP148" s="194"/>
      <c r="DQ148" s="194"/>
      <c r="DR148" s="194"/>
      <c r="DS148" s="194"/>
      <c r="DT148" s="194"/>
      <c r="DU148" s="194"/>
      <c r="DV148" s="194"/>
      <c r="DW148" s="112">
        <f t="shared" si="472"/>
        <v>0</v>
      </c>
      <c r="DX148" s="112">
        <f t="shared" si="473"/>
        <v>0</v>
      </c>
      <c r="DY148" s="112">
        <f t="shared" si="474"/>
        <v>0</v>
      </c>
      <c r="DZ148" s="112">
        <f t="shared" si="475"/>
        <v>0</v>
      </c>
      <c r="EA148" s="112">
        <f t="shared" si="476"/>
        <v>0</v>
      </c>
      <c r="EB148" s="112">
        <f t="shared" si="477"/>
        <v>0</v>
      </c>
      <c r="EC148" s="112">
        <f t="shared" si="478"/>
        <v>0</v>
      </c>
      <c r="ED148" s="112">
        <f t="shared" si="479"/>
        <v>0</v>
      </c>
      <c r="EE148" s="112">
        <f t="shared" si="480"/>
        <v>0</v>
      </c>
      <c r="EF148" s="112">
        <f t="shared" si="481"/>
        <v>0</v>
      </c>
      <c r="EG148" s="112">
        <f t="shared" si="482"/>
        <v>0</v>
      </c>
      <c r="EH148" s="112">
        <f t="shared" si="483"/>
        <v>0</v>
      </c>
      <c r="EI148" s="195"/>
      <c r="EJ148" s="195"/>
      <c r="EK148" s="195"/>
      <c r="EL148" s="195"/>
      <c r="EM148" s="195"/>
      <c r="EN148" s="195"/>
      <c r="EO148" s="195"/>
      <c r="EP148" s="195"/>
      <c r="EQ148" s="195"/>
      <c r="ER148" s="195"/>
      <c r="ES148" s="195"/>
      <c r="ET148" s="195"/>
      <c r="EU148" s="196"/>
      <c r="EV148" s="196">
        <f t="shared" si="484"/>
        <v>0</v>
      </c>
      <c r="EW148" s="196">
        <f t="shared" si="485"/>
        <v>0</v>
      </c>
      <c r="EX148" s="196">
        <f t="shared" si="486"/>
        <v>0</v>
      </c>
      <c r="EY148" s="196">
        <f t="shared" si="487"/>
        <v>0</v>
      </c>
      <c r="EZ148" s="196">
        <f t="shared" si="488"/>
        <v>0</v>
      </c>
      <c r="FA148" s="196">
        <f t="shared" si="489"/>
        <v>0</v>
      </c>
      <c r="FB148" s="196">
        <f t="shared" si="490"/>
        <v>0</v>
      </c>
      <c r="FC148" s="196">
        <f t="shared" si="491"/>
        <v>0</v>
      </c>
      <c r="FD148" s="196">
        <f t="shared" si="492"/>
        <v>0</v>
      </c>
      <c r="FE148" s="196">
        <f t="shared" si="493"/>
        <v>0</v>
      </c>
      <c r="FF148" s="196">
        <f t="shared" si="494"/>
        <v>0</v>
      </c>
      <c r="FG148" s="197"/>
      <c r="FH148" s="197">
        <f t="shared" si="495"/>
        <v>0</v>
      </c>
      <c r="FI148" s="197">
        <f t="shared" si="496"/>
        <v>0</v>
      </c>
      <c r="FJ148" s="197">
        <f t="shared" si="497"/>
        <v>0</v>
      </c>
      <c r="FK148" s="197">
        <f t="shared" si="498"/>
        <v>0</v>
      </c>
      <c r="FL148" s="197">
        <f t="shared" si="499"/>
        <v>0</v>
      </c>
      <c r="FM148" s="197">
        <f t="shared" si="500"/>
        <v>0</v>
      </c>
      <c r="FN148" s="197">
        <f t="shared" si="501"/>
        <v>0</v>
      </c>
      <c r="FO148" s="197">
        <f t="shared" si="502"/>
        <v>0</v>
      </c>
      <c r="FP148" s="197">
        <f t="shared" si="503"/>
        <v>0</v>
      </c>
      <c r="FQ148" s="197">
        <f t="shared" si="504"/>
        <v>0</v>
      </c>
      <c r="FR148" s="197">
        <f t="shared" si="505"/>
        <v>0</v>
      </c>
      <c r="FS148" s="195"/>
      <c r="FT148" s="195"/>
      <c r="FU148" s="198"/>
      <c r="FV148" s="198"/>
      <c r="FW148" s="199"/>
      <c r="FX148" s="199"/>
      <c r="FY148" s="196"/>
      <c r="FZ148" s="196"/>
      <c r="GA148" s="127">
        <f t="shared" si="506"/>
        <v>0</v>
      </c>
      <c r="GB148" s="127">
        <f t="shared" si="507"/>
        <v>0</v>
      </c>
      <c r="GC148" s="127">
        <f t="shared" si="508"/>
        <v>0</v>
      </c>
      <c r="GD148" s="127">
        <f t="shared" si="509"/>
        <v>0</v>
      </c>
      <c r="GE148" s="127">
        <f t="shared" si="510"/>
        <v>0</v>
      </c>
      <c r="GF148" s="127">
        <f t="shared" si="511"/>
        <v>0</v>
      </c>
      <c r="GG148" s="127">
        <f t="shared" si="512"/>
        <v>0</v>
      </c>
      <c r="GH148" s="127">
        <f t="shared" si="513"/>
        <v>0</v>
      </c>
      <c r="GI148" s="127">
        <f t="shared" si="514"/>
        <v>0</v>
      </c>
      <c r="GJ148" s="127">
        <f t="shared" si="515"/>
        <v>0</v>
      </c>
      <c r="GK148" s="127">
        <f t="shared" si="516"/>
        <v>0</v>
      </c>
      <c r="GL148" s="127">
        <f t="shared" si="517"/>
        <v>0</v>
      </c>
      <c r="GM148" s="127">
        <f t="shared" si="518"/>
        <v>0</v>
      </c>
      <c r="GN148" s="127">
        <f t="shared" si="519"/>
        <v>0</v>
      </c>
      <c r="GO148" s="127">
        <f t="shared" si="520"/>
        <v>0</v>
      </c>
      <c r="GP148" s="127">
        <f t="shared" si="521"/>
        <v>0</v>
      </c>
      <c r="GQ148" s="127">
        <f t="shared" si="522"/>
        <v>0</v>
      </c>
      <c r="GR148" s="127">
        <f t="shared" si="523"/>
        <v>0</v>
      </c>
      <c r="GS148" s="127">
        <f t="shared" si="524"/>
        <v>0</v>
      </c>
      <c r="GT148" s="127">
        <f t="shared" si="525"/>
        <v>0</v>
      </c>
      <c r="GU148" s="127">
        <f t="shared" si="526"/>
        <v>0</v>
      </c>
      <c r="GV148" s="127">
        <f t="shared" si="527"/>
        <v>0</v>
      </c>
      <c r="GW148" s="127">
        <f t="shared" si="528"/>
        <v>0</v>
      </c>
      <c r="GX148" s="127">
        <f t="shared" si="529"/>
        <v>0</v>
      </c>
      <c r="GY148" s="127">
        <f t="shared" si="530"/>
        <v>0</v>
      </c>
      <c r="GZ148" s="127">
        <f t="shared" si="531"/>
        <v>0</v>
      </c>
      <c r="HA148" s="127">
        <f t="shared" si="532"/>
        <v>0</v>
      </c>
      <c r="HB148" s="127">
        <f t="shared" si="533"/>
        <v>0</v>
      </c>
      <c r="HC148" s="127">
        <f t="shared" si="534"/>
        <v>0</v>
      </c>
      <c r="HD148" s="127">
        <f t="shared" si="535"/>
        <v>0</v>
      </c>
      <c r="HE148" s="127">
        <f t="shared" si="536"/>
        <v>0</v>
      </c>
      <c r="HF148" s="127">
        <f t="shared" si="537"/>
        <v>0</v>
      </c>
      <c r="HG148" s="127">
        <f t="shared" si="538"/>
        <v>0</v>
      </c>
      <c r="HH148" s="127">
        <f t="shared" si="539"/>
        <v>0</v>
      </c>
      <c r="HI148" s="127">
        <f t="shared" si="540"/>
        <v>0</v>
      </c>
      <c r="HJ148" s="127">
        <f t="shared" si="541"/>
        <v>0</v>
      </c>
      <c r="HK148" s="127">
        <f t="shared" si="542"/>
        <v>0</v>
      </c>
      <c r="HL148" s="127">
        <f t="shared" si="543"/>
        <v>0</v>
      </c>
      <c r="HM148" s="127">
        <f t="shared" si="544"/>
        <v>0</v>
      </c>
      <c r="HN148" s="127">
        <f t="shared" si="545"/>
        <v>0</v>
      </c>
      <c r="HO148" s="127">
        <f t="shared" si="546"/>
        <v>0</v>
      </c>
      <c r="HP148" s="127">
        <f t="shared" si="547"/>
        <v>0</v>
      </c>
      <c r="HQ148" s="127">
        <f t="shared" si="548"/>
        <v>0</v>
      </c>
      <c r="HR148" s="127">
        <f t="shared" si="549"/>
        <v>0</v>
      </c>
      <c r="HS148" s="127">
        <f t="shared" si="550"/>
        <v>0</v>
      </c>
      <c r="HT148" s="127">
        <f t="shared" si="551"/>
        <v>0</v>
      </c>
      <c r="HU148" s="127">
        <f t="shared" si="552"/>
        <v>0</v>
      </c>
      <c r="HV148" s="127">
        <f t="shared" si="553"/>
        <v>0</v>
      </c>
      <c r="HW148" s="127">
        <f t="shared" si="554"/>
        <v>0</v>
      </c>
      <c r="HX148" s="127">
        <f t="shared" si="555"/>
        <v>0</v>
      </c>
      <c r="HY148" s="127">
        <f t="shared" si="556"/>
        <v>0</v>
      </c>
      <c r="HZ148" s="127">
        <f t="shared" si="557"/>
        <v>0</v>
      </c>
      <c r="IA148" s="127">
        <f t="shared" si="558"/>
        <v>0</v>
      </c>
      <c r="IB148" s="127">
        <f t="shared" si="559"/>
        <v>0</v>
      </c>
      <c r="IC148" s="127">
        <f t="shared" si="560"/>
        <v>0</v>
      </c>
      <c r="ID148" s="127">
        <f t="shared" si="561"/>
        <v>0</v>
      </c>
      <c r="IE148" s="127">
        <f t="shared" si="562"/>
        <v>0</v>
      </c>
      <c r="IF148" s="127">
        <f t="shared" si="563"/>
        <v>0</v>
      </c>
      <c r="IG148" s="127">
        <f t="shared" si="564"/>
        <v>0</v>
      </c>
      <c r="IH148" s="127">
        <f t="shared" si="565"/>
        <v>0</v>
      </c>
      <c r="II148" s="127">
        <f t="shared" si="566"/>
        <v>0</v>
      </c>
      <c r="IJ148" s="127">
        <f t="shared" si="567"/>
        <v>0</v>
      </c>
      <c r="IK148" s="127">
        <f t="shared" si="568"/>
        <v>0</v>
      </c>
      <c r="IL148" s="127">
        <f t="shared" si="569"/>
        <v>0</v>
      </c>
      <c r="IM148" s="127">
        <f t="shared" si="570"/>
        <v>0</v>
      </c>
      <c r="IN148" s="127">
        <f t="shared" si="571"/>
        <v>0</v>
      </c>
      <c r="IO148" s="127">
        <f t="shared" si="572"/>
        <v>0</v>
      </c>
      <c r="IP148" s="127">
        <f t="shared" si="573"/>
        <v>0</v>
      </c>
      <c r="IQ148" s="127">
        <f t="shared" si="574"/>
        <v>0</v>
      </c>
      <c r="IR148" s="127">
        <f t="shared" si="575"/>
        <v>0</v>
      </c>
      <c r="IS148" s="127">
        <f t="shared" si="576"/>
        <v>0</v>
      </c>
      <c r="IT148" s="127">
        <f t="shared" si="577"/>
        <v>0</v>
      </c>
      <c r="IU148" s="127">
        <f t="shared" si="578"/>
        <v>0</v>
      </c>
      <c r="IV148" s="1">
        <f>IFERROR(IF($BX148&gt;=1,SUMIFS(ARR!K$8:K$607,ARR!$I$8:$I$607,$BZ148),0),0)</f>
        <v>0</v>
      </c>
      <c r="IW148" s="1">
        <f>IFERROR(IF($BX148&gt;=1,SUMIFS(ARR!L$8:L$607,ARR!$I$8:$I$607,$BZ148),0),0)</f>
        <v>0</v>
      </c>
      <c r="IX148" s="1">
        <f>IFERROR(IF($BX148&gt;=1,SUMIFS(ARR!M$8:M$607,ARR!$I$8:$I$607,$BZ148),0),0)</f>
        <v>0</v>
      </c>
      <c r="IY148" s="1">
        <f>IFERROR(IF($BX148&gt;=1,SUMIFS(ARR!N$8:N$607,ARR!$I$8:$I$607,$BZ148),0),0)</f>
        <v>0</v>
      </c>
      <c r="IZ148" s="1">
        <f t="shared" si="579"/>
        <v>0</v>
      </c>
    </row>
    <row r="149" spans="1:260" ht="18" customHeight="1" x14ac:dyDescent="0.25">
      <c r="A149" s="1">
        <f>IFERROR(IF(BX149&gt;=1,VLOOKUP(EMP!Y147,EMP!$B$2:$E$3,4,0),0),0)</f>
        <v>0</v>
      </c>
      <c r="B149" s="1">
        <f>IFERROR(IF(BX149&gt;=1,VLOOKUP(EMP!Z147,EMP!$D$2:$E$3,2,0),0),0)</f>
        <v>0</v>
      </c>
      <c r="C149" s="1">
        <f>IFERROR(IF(BX149&gt;=1,VLOOKUP(EMP!AC147,EMP!$B$6:$C$17,2,0),0),0)</f>
        <v>0</v>
      </c>
      <c r="D149" s="1">
        <f>IFERROR(IF(BX149&gt;=1,VLOOKUP(EMP!AA147,EMP!$E$6:$M$29,9,0),0),0)</f>
        <v>0</v>
      </c>
      <c r="E149" s="1">
        <f>IFERROR(IF(BX149&gt;=1,(IF(EMP!AE147&gt;=1,VLOOKUP(EMP!AF147,EMP!$B$6:$C$17,2,0),0)),0),0)</f>
        <v>0</v>
      </c>
      <c r="F149" s="1">
        <f>IFERROR(IF(BX149&gt;=1,(IF(EMP!AG147=EMP!$F$3,(IF(EMP!AH147&gt;=1,EMP!AH147,0)),0)),0),0)</f>
        <v>0</v>
      </c>
      <c r="G149" s="1">
        <f>IFERROR(IF(BX149&gt;=1,(IF(EMP!AI147=EMP!$F$3,VLOOKUP(EMP!AJ147,EMP!$B$6:$C$17,2,0),0)),0),0)</f>
        <v>0</v>
      </c>
      <c r="H149" s="1">
        <f>IFERROR(IF(BX149&gt;=1,(IF(EMP!AK147=EMP!$F$3,EMP!#REF!,0)),0),0)</f>
        <v>0</v>
      </c>
      <c r="I149" s="1">
        <f>IFERROR(IF(BX149&gt;=1,(IF(EMP!AM147="YES",1,2)),0),0)</f>
        <v>0</v>
      </c>
      <c r="J149" s="1">
        <f>IFERROR(IF(BX149&gt;=1,(IF(I149=1,31,IF(I149=2,(IF(D149&gt;=5,VLOOKUP(EMP!AL147,EMP!$H$1:$K$5,4,0),IF(D149&gt;=1,31,0))),0))),0),0)</f>
        <v>0</v>
      </c>
      <c r="K149" s="1">
        <f>EMP!AB147</f>
        <v>0</v>
      </c>
      <c r="L149" s="1">
        <f>EMP!AD147</f>
        <v>0</v>
      </c>
      <c r="M149" s="1">
        <f>EMP!AE147</f>
        <v>0</v>
      </c>
      <c r="N149" s="1">
        <f t="shared" si="412"/>
        <v>0</v>
      </c>
      <c r="O149" s="1">
        <f t="shared" si="413"/>
        <v>0</v>
      </c>
      <c r="P149" s="1">
        <f t="shared" si="414"/>
        <v>0</v>
      </c>
      <c r="Q149" s="1">
        <f t="shared" si="415"/>
        <v>0</v>
      </c>
      <c r="R149" s="1">
        <f t="shared" si="416"/>
        <v>0</v>
      </c>
      <c r="S149" s="1">
        <f t="shared" si="417"/>
        <v>0</v>
      </c>
      <c r="T149" s="1">
        <f t="shared" si="418"/>
        <v>0</v>
      </c>
      <c r="U149" s="1">
        <f t="shared" si="419"/>
        <v>0</v>
      </c>
      <c r="V149" s="1">
        <f t="shared" si="420"/>
        <v>0</v>
      </c>
      <c r="W149" s="1">
        <f t="shared" si="421"/>
        <v>0</v>
      </c>
      <c r="X149" s="1">
        <f t="shared" si="422"/>
        <v>0</v>
      </c>
      <c r="Y149" s="1">
        <f t="shared" si="423"/>
        <v>0</v>
      </c>
      <c r="Z149" s="1">
        <f t="shared" si="424"/>
        <v>0</v>
      </c>
      <c r="AA149" s="1">
        <f t="shared" si="425"/>
        <v>0</v>
      </c>
      <c r="AB149" s="1">
        <f t="shared" si="426"/>
        <v>0</v>
      </c>
      <c r="AC149" s="1">
        <f t="shared" si="427"/>
        <v>0</v>
      </c>
      <c r="AD149" s="1">
        <f t="shared" si="428"/>
        <v>0</v>
      </c>
      <c r="AE149" s="1">
        <f t="shared" si="429"/>
        <v>0</v>
      </c>
      <c r="AF149" s="1">
        <f t="shared" si="430"/>
        <v>0</v>
      </c>
      <c r="AG149" s="1">
        <f t="shared" si="431"/>
        <v>0</v>
      </c>
      <c r="AH149" s="1">
        <f t="shared" si="432"/>
        <v>0</v>
      </c>
      <c r="AI149" s="1">
        <f t="shared" si="433"/>
        <v>0</v>
      </c>
      <c r="AJ149" s="1">
        <f t="shared" si="434"/>
        <v>0</v>
      </c>
      <c r="AK149" s="1">
        <f t="shared" si="435"/>
        <v>0</v>
      </c>
      <c r="AL149" s="1">
        <f t="shared" si="436"/>
        <v>0</v>
      </c>
      <c r="AM149" s="1">
        <f t="shared" si="437"/>
        <v>0</v>
      </c>
      <c r="AN149" s="1">
        <f t="shared" si="438"/>
        <v>0</v>
      </c>
      <c r="AO149" s="1">
        <f t="shared" si="439"/>
        <v>0</v>
      </c>
      <c r="AP149" s="1">
        <f t="shared" si="440"/>
        <v>0</v>
      </c>
      <c r="AQ149" s="1">
        <f t="shared" si="441"/>
        <v>0</v>
      </c>
      <c r="AR149" s="1">
        <f t="shared" si="442"/>
        <v>0</v>
      </c>
      <c r="AS149" s="1">
        <f t="shared" si="443"/>
        <v>0</v>
      </c>
      <c r="AT149" s="1">
        <f t="shared" si="444"/>
        <v>0</v>
      </c>
      <c r="AU149" s="1">
        <f t="shared" si="445"/>
        <v>0</v>
      </c>
      <c r="AV149" s="1">
        <f t="shared" si="446"/>
        <v>0</v>
      </c>
      <c r="AW149" s="1">
        <f t="shared" si="447"/>
        <v>0</v>
      </c>
      <c r="AX149" s="1">
        <f>LARGE($O$8:P149,1)</f>
        <v>0</v>
      </c>
      <c r="AY149" s="1">
        <f>LARGE($O$8:Q149,1)</f>
        <v>0</v>
      </c>
      <c r="AZ149" s="1">
        <f>LARGE($O$8:R149,1)</f>
        <v>0</v>
      </c>
      <c r="BA149" s="1">
        <f>LARGE($O$8:S149,1)</f>
        <v>0</v>
      </c>
      <c r="BB149" s="1">
        <f>LARGE($O$8:T149,1)</f>
        <v>0</v>
      </c>
      <c r="BC149" s="1">
        <f>LARGE($O$8:U149,1)</f>
        <v>0</v>
      </c>
      <c r="BD149" s="1">
        <f>LARGE($O$8:V149,1)</f>
        <v>0</v>
      </c>
      <c r="BE149" s="1">
        <f>LARGE($O$8:W149,1)</f>
        <v>0</v>
      </c>
      <c r="BF149" s="1">
        <f>LARGE($O$8:X149,1)</f>
        <v>0</v>
      </c>
      <c r="BG149" s="1">
        <f>LARGE($O$8:Y149,1)</f>
        <v>0</v>
      </c>
      <c r="BH149" s="1">
        <f>IFERROR(IF(BX149&gt;=1,(IF(EMP!AM147="YES",1,2)),0),0)</f>
        <v>0</v>
      </c>
      <c r="BI149" s="1">
        <f>IFERROR(IF(BX149&gt;=1,(IF(BH149=1,1,IF(BH149=2,VLOOKUP(EMP!AL147,EMP!$H$2:$K$4,4,0),0))),0),0)</f>
        <v>0</v>
      </c>
      <c r="BJ149" s="1">
        <f>IFERROR(IF(BX149&gt;=1,VLOOKUP(EMP!AL147,EMP!$H$1:$K$5,2,0),0),0)</f>
        <v>0</v>
      </c>
      <c r="BK149" s="1">
        <f>IFERROR(IF(BX149&gt;=1,VLOOKUP(EMP!AL147,EMP!$H$1:$K$5,3,0),0),0)</f>
        <v>0</v>
      </c>
      <c r="BX149" s="165">
        <f>EMP!O147</f>
        <v>0</v>
      </c>
      <c r="BY149" s="166">
        <f>EMP!P147</f>
        <v>0</v>
      </c>
      <c r="BZ149" s="165">
        <f>EMP!Q147</f>
        <v>0</v>
      </c>
      <c r="CA149" s="185">
        <f t="shared" si="448"/>
        <v>0</v>
      </c>
      <c r="CB149" s="185">
        <f t="shared" si="449"/>
        <v>0</v>
      </c>
      <c r="CC149" s="185">
        <f t="shared" si="450"/>
        <v>0</v>
      </c>
      <c r="CD149" s="185">
        <f t="shared" si="451"/>
        <v>0</v>
      </c>
      <c r="CE149" s="185">
        <f t="shared" si="452"/>
        <v>0</v>
      </c>
      <c r="CF149" s="185">
        <f t="shared" si="453"/>
        <v>0</v>
      </c>
      <c r="CG149" s="185">
        <f t="shared" si="454"/>
        <v>0</v>
      </c>
      <c r="CH149" s="185">
        <f t="shared" si="455"/>
        <v>0</v>
      </c>
      <c r="CI149" s="185">
        <f t="shared" si="456"/>
        <v>0</v>
      </c>
      <c r="CJ149" s="185">
        <f t="shared" si="457"/>
        <v>0</v>
      </c>
      <c r="CK149" s="185">
        <f t="shared" si="458"/>
        <v>0</v>
      </c>
      <c r="CL149" s="185">
        <f t="shared" si="459"/>
        <v>0</v>
      </c>
      <c r="CM149" s="193"/>
      <c r="CN149" s="193"/>
      <c r="CO149" s="193"/>
      <c r="CP149" s="193"/>
      <c r="CQ149" s="193"/>
      <c r="CR149" s="193"/>
      <c r="CS149" s="193"/>
      <c r="CT149" s="193"/>
      <c r="CU149" s="193"/>
      <c r="CV149" s="193"/>
      <c r="CW149" s="193"/>
      <c r="CX149" s="193"/>
      <c r="CY149" s="112">
        <f t="shared" si="460"/>
        <v>0</v>
      </c>
      <c r="CZ149" s="112">
        <f t="shared" si="461"/>
        <v>0</v>
      </c>
      <c r="DA149" s="112">
        <f t="shared" si="462"/>
        <v>0</v>
      </c>
      <c r="DB149" s="112">
        <f t="shared" si="463"/>
        <v>0</v>
      </c>
      <c r="DC149" s="112">
        <f t="shared" si="464"/>
        <v>0</v>
      </c>
      <c r="DD149" s="112">
        <f t="shared" si="465"/>
        <v>0</v>
      </c>
      <c r="DE149" s="112">
        <f t="shared" si="466"/>
        <v>0</v>
      </c>
      <c r="DF149" s="112">
        <f t="shared" si="467"/>
        <v>0</v>
      </c>
      <c r="DG149" s="112">
        <f t="shared" si="468"/>
        <v>0</v>
      </c>
      <c r="DH149" s="112">
        <f t="shared" si="469"/>
        <v>0</v>
      </c>
      <c r="DI149" s="112">
        <f t="shared" si="470"/>
        <v>0</v>
      </c>
      <c r="DJ149" s="112">
        <f t="shared" si="471"/>
        <v>0</v>
      </c>
      <c r="DK149" s="194"/>
      <c r="DL149" s="194"/>
      <c r="DM149" s="194"/>
      <c r="DN149" s="194"/>
      <c r="DO149" s="194"/>
      <c r="DP149" s="194"/>
      <c r="DQ149" s="194"/>
      <c r="DR149" s="194"/>
      <c r="DS149" s="194"/>
      <c r="DT149" s="194"/>
      <c r="DU149" s="194"/>
      <c r="DV149" s="194"/>
      <c r="DW149" s="112">
        <f t="shared" si="472"/>
        <v>0</v>
      </c>
      <c r="DX149" s="112">
        <f t="shared" si="473"/>
        <v>0</v>
      </c>
      <c r="DY149" s="112">
        <f t="shared" si="474"/>
        <v>0</v>
      </c>
      <c r="DZ149" s="112">
        <f t="shared" si="475"/>
        <v>0</v>
      </c>
      <c r="EA149" s="112">
        <f t="shared" si="476"/>
        <v>0</v>
      </c>
      <c r="EB149" s="112">
        <f t="shared" si="477"/>
        <v>0</v>
      </c>
      <c r="EC149" s="112">
        <f t="shared" si="478"/>
        <v>0</v>
      </c>
      <c r="ED149" s="112">
        <f t="shared" si="479"/>
        <v>0</v>
      </c>
      <c r="EE149" s="112">
        <f t="shared" si="480"/>
        <v>0</v>
      </c>
      <c r="EF149" s="112">
        <f t="shared" si="481"/>
        <v>0</v>
      </c>
      <c r="EG149" s="112">
        <f t="shared" si="482"/>
        <v>0</v>
      </c>
      <c r="EH149" s="112">
        <f t="shared" si="483"/>
        <v>0</v>
      </c>
      <c r="EI149" s="195"/>
      <c r="EJ149" s="195"/>
      <c r="EK149" s="195"/>
      <c r="EL149" s="195"/>
      <c r="EM149" s="195"/>
      <c r="EN149" s="195"/>
      <c r="EO149" s="195"/>
      <c r="EP149" s="195"/>
      <c r="EQ149" s="195"/>
      <c r="ER149" s="195"/>
      <c r="ES149" s="195"/>
      <c r="ET149" s="195"/>
      <c r="EU149" s="196"/>
      <c r="EV149" s="196">
        <f t="shared" si="484"/>
        <v>0</v>
      </c>
      <c r="EW149" s="196">
        <f t="shared" si="485"/>
        <v>0</v>
      </c>
      <c r="EX149" s="196">
        <f t="shared" si="486"/>
        <v>0</v>
      </c>
      <c r="EY149" s="196">
        <f t="shared" si="487"/>
        <v>0</v>
      </c>
      <c r="EZ149" s="196">
        <f t="shared" si="488"/>
        <v>0</v>
      </c>
      <c r="FA149" s="196">
        <f t="shared" si="489"/>
        <v>0</v>
      </c>
      <c r="FB149" s="196">
        <f t="shared" si="490"/>
        <v>0</v>
      </c>
      <c r="FC149" s="196">
        <f t="shared" si="491"/>
        <v>0</v>
      </c>
      <c r="FD149" s="196">
        <f t="shared" si="492"/>
        <v>0</v>
      </c>
      <c r="FE149" s="196">
        <f t="shared" si="493"/>
        <v>0</v>
      </c>
      <c r="FF149" s="196">
        <f t="shared" si="494"/>
        <v>0</v>
      </c>
      <c r="FG149" s="197"/>
      <c r="FH149" s="197">
        <f t="shared" si="495"/>
        <v>0</v>
      </c>
      <c r="FI149" s="197">
        <f t="shared" si="496"/>
        <v>0</v>
      </c>
      <c r="FJ149" s="197">
        <f t="shared" si="497"/>
        <v>0</v>
      </c>
      <c r="FK149" s="197">
        <f t="shared" si="498"/>
        <v>0</v>
      </c>
      <c r="FL149" s="197">
        <f t="shared" si="499"/>
        <v>0</v>
      </c>
      <c r="FM149" s="197">
        <f t="shared" si="500"/>
        <v>0</v>
      </c>
      <c r="FN149" s="197">
        <f t="shared" si="501"/>
        <v>0</v>
      </c>
      <c r="FO149" s="197">
        <f t="shared" si="502"/>
        <v>0</v>
      </c>
      <c r="FP149" s="197">
        <f t="shared" si="503"/>
        <v>0</v>
      </c>
      <c r="FQ149" s="197">
        <f t="shared" si="504"/>
        <v>0</v>
      </c>
      <c r="FR149" s="197">
        <f t="shared" si="505"/>
        <v>0</v>
      </c>
      <c r="FS149" s="195"/>
      <c r="FT149" s="195"/>
      <c r="FU149" s="198"/>
      <c r="FV149" s="198"/>
      <c r="FW149" s="199"/>
      <c r="FX149" s="199"/>
      <c r="FY149" s="196"/>
      <c r="FZ149" s="196"/>
      <c r="GA149" s="127">
        <f t="shared" si="506"/>
        <v>0</v>
      </c>
      <c r="GB149" s="127">
        <f t="shared" si="507"/>
        <v>0</v>
      </c>
      <c r="GC149" s="127">
        <f t="shared" si="508"/>
        <v>0</v>
      </c>
      <c r="GD149" s="127">
        <f t="shared" si="509"/>
        <v>0</v>
      </c>
      <c r="GE149" s="127">
        <f t="shared" si="510"/>
        <v>0</v>
      </c>
      <c r="GF149" s="127">
        <f t="shared" si="511"/>
        <v>0</v>
      </c>
      <c r="GG149" s="127">
        <f t="shared" si="512"/>
        <v>0</v>
      </c>
      <c r="GH149" s="127">
        <f t="shared" si="513"/>
        <v>0</v>
      </c>
      <c r="GI149" s="127">
        <f t="shared" si="514"/>
        <v>0</v>
      </c>
      <c r="GJ149" s="127">
        <f t="shared" si="515"/>
        <v>0</v>
      </c>
      <c r="GK149" s="127">
        <f t="shared" si="516"/>
        <v>0</v>
      </c>
      <c r="GL149" s="127">
        <f t="shared" si="517"/>
        <v>0</v>
      </c>
      <c r="GM149" s="127">
        <f t="shared" si="518"/>
        <v>0</v>
      </c>
      <c r="GN149" s="127">
        <f t="shared" si="519"/>
        <v>0</v>
      </c>
      <c r="GO149" s="127">
        <f t="shared" si="520"/>
        <v>0</v>
      </c>
      <c r="GP149" s="127">
        <f t="shared" si="521"/>
        <v>0</v>
      </c>
      <c r="GQ149" s="127">
        <f t="shared" si="522"/>
        <v>0</v>
      </c>
      <c r="GR149" s="127">
        <f t="shared" si="523"/>
        <v>0</v>
      </c>
      <c r="GS149" s="127">
        <f t="shared" si="524"/>
        <v>0</v>
      </c>
      <c r="GT149" s="127">
        <f t="shared" si="525"/>
        <v>0</v>
      </c>
      <c r="GU149" s="127">
        <f t="shared" si="526"/>
        <v>0</v>
      </c>
      <c r="GV149" s="127">
        <f t="shared" si="527"/>
        <v>0</v>
      </c>
      <c r="GW149" s="127">
        <f t="shared" si="528"/>
        <v>0</v>
      </c>
      <c r="GX149" s="127">
        <f t="shared" si="529"/>
        <v>0</v>
      </c>
      <c r="GY149" s="127">
        <f t="shared" si="530"/>
        <v>0</v>
      </c>
      <c r="GZ149" s="127">
        <f t="shared" si="531"/>
        <v>0</v>
      </c>
      <c r="HA149" s="127">
        <f t="shared" si="532"/>
        <v>0</v>
      </c>
      <c r="HB149" s="127">
        <f t="shared" si="533"/>
        <v>0</v>
      </c>
      <c r="HC149" s="127">
        <f t="shared" si="534"/>
        <v>0</v>
      </c>
      <c r="HD149" s="127">
        <f t="shared" si="535"/>
        <v>0</v>
      </c>
      <c r="HE149" s="127">
        <f t="shared" si="536"/>
        <v>0</v>
      </c>
      <c r="HF149" s="127">
        <f t="shared" si="537"/>
        <v>0</v>
      </c>
      <c r="HG149" s="127">
        <f t="shared" si="538"/>
        <v>0</v>
      </c>
      <c r="HH149" s="127">
        <f t="shared" si="539"/>
        <v>0</v>
      </c>
      <c r="HI149" s="127">
        <f t="shared" si="540"/>
        <v>0</v>
      </c>
      <c r="HJ149" s="127">
        <f t="shared" si="541"/>
        <v>0</v>
      </c>
      <c r="HK149" s="127">
        <f t="shared" si="542"/>
        <v>0</v>
      </c>
      <c r="HL149" s="127">
        <f t="shared" si="543"/>
        <v>0</v>
      </c>
      <c r="HM149" s="127">
        <f t="shared" si="544"/>
        <v>0</v>
      </c>
      <c r="HN149" s="127">
        <f t="shared" si="545"/>
        <v>0</v>
      </c>
      <c r="HO149" s="127">
        <f t="shared" si="546"/>
        <v>0</v>
      </c>
      <c r="HP149" s="127">
        <f t="shared" si="547"/>
        <v>0</v>
      </c>
      <c r="HQ149" s="127">
        <f t="shared" si="548"/>
        <v>0</v>
      </c>
      <c r="HR149" s="127">
        <f t="shared" si="549"/>
        <v>0</v>
      </c>
      <c r="HS149" s="127">
        <f t="shared" si="550"/>
        <v>0</v>
      </c>
      <c r="HT149" s="127">
        <f t="shared" si="551"/>
        <v>0</v>
      </c>
      <c r="HU149" s="127">
        <f t="shared" si="552"/>
        <v>0</v>
      </c>
      <c r="HV149" s="127">
        <f t="shared" si="553"/>
        <v>0</v>
      </c>
      <c r="HW149" s="127">
        <f t="shared" si="554"/>
        <v>0</v>
      </c>
      <c r="HX149" s="127">
        <f t="shared" si="555"/>
        <v>0</v>
      </c>
      <c r="HY149" s="127">
        <f t="shared" si="556"/>
        <v>0</v>
      </c>
      <c r="HZ149" s="127">
        <f t="shared" si="557"/>
        <v>0</v>
      </c>
      <c r="IA149" s="127">
        <f t="shared" si="558"/>
        <v>0</v>
      </c>
      <c r="IB149" s="127">
        <f t="shared" si="559"/>
        <v>0</v>
      </c>
      <c r="IC149" s="127">
        <f t="shared" si="560"/>
        <v>0</v>
      </c>
      <c r="ID149" s="127">
        <f t="shared" si="561"/>
        <v>0</v>
      </c>
      <c r="IE149" s="127">
        <f t="shared" si="562"/>
        <v>0</v>
      </c>
      <c r="IF149" s="127">
        <f t="shared" si="563"/>
        <v>0</v>
      </c>
      <c r="IG149" s="127">
        <f t="shared" si="564"/>
        <v>0</v>
      </c>
      <c r="IH149" s="127">
        <f t="shared" si="565"/>
        <v>0</v>
      </c>
      <c r="II149" s="127">
        <f t="shared" si="566"/>
        <v>0</v>
      </c>
      <c r="IJ149" s="127">
        <f t="shared" si="567"/>
        <v>0</v>
      </c>
      <c r="IK149" s="127">
        <f t="shared" si="568"/>
        <v>0</v>
      </c>
      <c r="IL149" s="127">
        <f t="shared" si="569"/>
        <v>0</v>
      </c>
      <c r="IM149" s="127">
        <f t="shared" si="570"/>
        <v>0</v>
      </c>
      <c r="IN149" s="127">
        <f t="shared" si="571"/>
        <v>0</v>
      </c>
      <c r="IO149" s="127">
        <f t="shared" si="572"/>
        <v>0</v>
      </c>
      <c r="IP149" s="127">
        <f t="shared" si="573"/>
        <v>0</v>
      </c>
      <c r="IQ149" s="127">
        <f t="shared" si="574"/>
        <v>0</v>
      </c>
      <c r="IR149" s="127">
        <f t="shared" si="575"/>
        <v>0</v>
      </c>
      <c r="IS149" s="127">
        <f t="shared" si="576"/>
        <v>0</v>
      </c>
      <c r="IT149" s="127">
        <f t="shared" si="577"/>
        <v>0</v>
      </c>
      <c r="IU149" s="127">
        <f t="shared" si="578"/>
        <v>0</v>
      </c>
      <c r="IV149" s="1">
        <f>IFERROR(IF($BX149&gt;=1,SUMIFS(ARR!K$8:K$607,ARR!$I$8:$I$607,$BZ149),0),0)</f>
        <v>0</v>
      </c>
      <c r="IW149" s="1">
        <f>IFERROR(IF($BX149&gt;=1,SUMIFS(ARR!L$8:L$607,ARR!$I$8:$I$607,$BZ149),0),0)</f>
        <v>0</v>
      </c>
      <c r="IX149" s="1">
        <f>IFERROR(IF($BX149&gt;=1,SUMIFS(ARR!M$8:M$607,ARR!$I$8:$I$607,$BZ149),0),0)</f>
        <v>0</v>
      </c>
      <c r="IY149" s="1">
        <f>IFERROR(IF($BX149&gt;=1,SUMIFS(ARR!N$8:N$607,ARR!$I$8:$I$607,$BZ149),0),0)</f>
        <v>0</v>
      </c>
      <c r="IZ149" s="1">
        <f t="shared" si="579"/>
        <v>0</v>
      </c>
    </row>
    <row r="150" spans="1:260" ht="18" customHeight="1" x14ac:dyDescent="0.25">
      <c r="A150" s="1">
        <f>IFERROR(IF(BX150&gt;=1,VLOOKUP(EMP!Y148,EMP!$B$2:$E$3,4,0),0),0)</f>
        <v>0</v>
      </c>
      <c r="B150" s="1">
        <f>IFERROR(IF(BX150&gt;=1,VLOOKUP(EMP!Z148,EMP!$D$2:$E$3,2,0),0),0)</f>
        <v>0</v>
      </c>
      <c r="C150" s="1">
        <f>IFERROR(IF(BX150&gt;=1,VLOOKUP(EMP!AC148,EMP!$B$6:$C$17,2,0),0),0)</f>
        <v>0</v>
      </c>
      <c r="D150" s="1">
        <f>IFERROR(IF(BX150&gt;=1,VLOOKUP(EMP!AA148,EMP!$E$6:$M$29,9,0),0),0)</f>
        <v>0</v>
      </c>
      <c r="E150" s="1">
        <f>IFERROR(IF(BX150&gt;=1,(IF(EMP!AE148&gt;=1,VLOOKUP(EMP!AF148,EMP!$B$6:$C$17,2,0),0)),0),0)</f>
        <v>0</v>
      </c>
      <c r="F150" s="1">
        <f>IFERROR(IF(BX150&gt;=1,(IF(EMP!AG148=EMP!$F$3,(IF(EMP!AH148&gt;=1,EMP!AH148,0)),0)),0),0)</f>
        <v>0</v>
      </c>
      <c r="G150" s="1">
        <f>IFERROR(IF(BX150&gt;=1,(IF(EMP!AI148=EMP!$F$3,VLOOKUP(EMP!AJ148,EMP!$B$6:$C$17,2,0),0)),0),0)</f>
        <v>0</v>
      </c>
      <c r="H150" s="1">
        <f>IFERROR(IF(BX150&gt;=1,(IF(EMP!AK148=EMP!$F$3,EMP!#REF!,0)),0),0)</f>
        <v>0</v>
      </c>
      <c r="I150" s="1">
        <f>IFERROR(IF(BX150&gt;=1,(IF(EMP!AM148="YES",1,2)),0),0)</f>
        <v>0</v>
      </c>
      <c r="J150" s="1">
        <f>IFERROR(IF(BX150&gt;=1,(IF(I150=1,31,IF(I150=2,(IF(D150&gt;=5,VLOOKUP(EMP!AL148,EMP!$H$1:$K$5,4,0),IF(D150&gt;=1,31,0))),0))),0),0)</f>
        <v>0</v>
      </c>
      <c r="K150" s="1">
        <f>EMP!AB148</f>
        <v>0</v>
      </c>
      <c r="L150" s="1">
        <f>EMP!AD148</f>
        <v>0</v>
      </c>
      <c r="M150" s="1">
        <f>EMP!AE148</f>
        <v>0</v>
      </c>
      <c r="N150" s="1">
        <f t="shared" si="412"/>
        <v>0</v>
      </c>
      <c r="O150" s="1">
        <f t="shared" si="413"/>
        <v>0</v>
      </c>
      <c r="P150" s="1">
        <f t="shared" si="414"/>
        <v>0</v>
      </c>
      <c r="Q150" s="1">
        <f t="shared" si="415"/>
        <v>0</v>
      </c>
      <c r="R150" s="1">
        <f t="shared" si="416"/>
        <v>0</v>
      </c>
      <c r="S150" s="1">
        <f t="shared" si="417"/>
        <v>0</v>
      </c>
      <c r="T150" s="1">
        <f t="shared" si="418"/>
        <v>0</v>
      </c>
      <c r="U150" s="1">
        <f t="shared" si="419"/>
        <v>0</v>
      </c>
      <c r="V150" s="1">
        <f t="shared" si="420"/>
        <v>0</v>
      </c>
      <c r="W150" s="1">
        <f t="shared" si="421"/>
        <v>0</v>
      </c>
      <c r="X150" s="1">
        <f t="shared" si="422"/>
        <v>0</v>
      </c>
      <c r="Y150" s="1">
        <f t="shared" si="423"/>
        <v>0</v>
      </c>
      <c r="Z150" s="1">
        <f t="shared" si="424"/>
        <v>0</v>
      </c>
      <c r="AA150" s="1">
        <f t="shared" si="425"/>
        <v>0</v>
      </c>
      <c r="AB150" s="1">
        <f t="shared" si="426"/>
        <v>0</v>
      </c>
      <c r="AC150" s="1">
        <f t="shared" si="427"/>
        <v>0</v>
      </c>
      <c r="AD150" s="1">
        <f t="shared" si="428"/>
        <v>0</v>
      </c>
      <c r="AE150" s="1">
        <f t="shared" si="429"/>
        <v>0</v>
      </c>
      <c r="AF150" s="1">
        <f t="shared" si="430"/>
        <v>0</v>
      </c>
      <c r="AG150" s="1">
        <f t="shared" si="431"/>
        <v>0</v>
      </c>
      <c r="AH150" s="1">
        <f t="shared" si="432"/>
        <v>0</v>
      </c>
      <c r="AI150" s="1">
        <f t="shared" si="433"/>
        <v>0</v>
      </c>
      <c r="AJ150" s="1">
        <f t="shared" si="434"/>
        <v>0</v>
      </c>
      <c r="AK150" s="1">
        <f t="shared" si="435"/>
        <v>0</v>
      </c>
      <c r="AL150" s="1">
        <f t="shared" si="436"/>
        <v>0</v>
      </c>
      <c r="AM150" s="1">
        <f t="shared" si="437"/>
        <v>0</v>
      </c>
      <c r="AN150" s="1">
        <f t="shared" si="438"/>
        <v>0</v>
      </c>
      <c r="AO150" s="1">
        <f t="shared" si="439"/>
        <v>0</v>
      </c>
      <c r="AP150" s="1">
        <f t="shared" si="440"/>
        <v>0</v>
      </c>
      <c r="AQ150" s="1">
        <f t="shared" si="441"/>
        <v>0</v>
      </c>
      <c r="AR150" s="1">
        <f t="shared" si="442"/>
        <v>0</v>
      </c>
      <c r="AS150" s="1">
        <f t="shared" si="443"/>
        <v>0</v>
      </c>
      <c r="AT150" s="1">
        <f t="shared" si="444"/>
        <v>0</v>
      </c>
      <c r="AU150" s="1">
        <f t="shared" si="445"/>
        <v>0</v>
      </c>
      <c r="AV150" s="1">
        <f t="shared" si="446"/>
        <v>0</v>
      </c>
      <c r="AW150" s="1">
        <f t="shared" si="447"/>
        <v>0</v>
      </c>
      <c r="AX150" s="1">
        <f>LARGE($O$8:P150,1)</f>
        <v>0</v>
      </c>
      <c r="AY150" s="1">
        <f>LARGE($O$8:Q150,1)</f>
        <v>0</v>
      </c>
      <c r="AZ150" s="1">
        <f>LARGE($O$8:R150,1)</f>
        <v>0</v>
      </c>
      <c r="BA150" s="1">
        <f>LARGE($O$8:S150,1)</f>
        <v>0</v>
      </c>
      <c r="BB150" s="1">
        <f>LARGE($O$8:T150,1)</f>
        <v>0</v>
      </c>
      <c r="BC150" s="1">
        <f>LARGE($O$8:U150,1)</f>
        <v>0</v>
      </c>
      <c r="BD150" s="1">
        <f>LARGE($O$8:V150,1)</f>
        <v>0</v>
      </c>
      <c r="BE150" s="1">
        <f>LARGE($O$8:W150,1)</f>
        <v>0</v>
      </c>
      <c r="BF150" s="1">
        <f>LARGE($O$8:X150,1)</f>
        <v>0</v>
      </c>
      <c r="BG150" s="1">
        <f>LARGE($O$8:Y150,1)</f>
        <v>0</v>
      </c>
      <c r="BH150" s="1">
        <f>IFERROR(IF(BX150&gt;=1,(IF(EMP!AM148="YES",1,2)),0),0)</f>
        <v>0</v>
      </c>
      <c r="BI150" s="1">
        <f>IFERROR(IF(BX150&gt;=1,(IF(BH150=1,1,IF(BH150=2,VLOOKUP(EMP!AL148,EMP!$H$2:$K$4,4,0),0))),0),0)</f>
        <v>0</v>
      </c>
      <c r="BJ150" s="1">
        <f>IFERROR(IF(BX150&gt;=1,VLOOKUP(EMP!AL148,EMP!$H$1:$K$5,2,0),0),0)</f>
        <v>0</v>
      </c>
      <c r="BK150" s="1">
        <f>IFERROR(IF(BX150&gt;=1,VLOOKUP(EMP!AL148,EMP!$H$1:$K$5,3,0),0),0)</f>
        <v>0</v>
      </c>
      <c r="BX150" s="165">
        <f>EMP!O148</f>
        <v>0</v>
      </c>
      <c r="BY150" s="166">
        <f>EMP!P148</f>
        <v>0</v>
      </c>
      <c r="BZ150" s="165">
        <f>EMP!Q148</f>
        <v>0</v>
      </c>
      <c r="CA150" s="185">
        <f t="shared" si="448"/>
        <v>0</v>
      </c>
      <c r="CB150" s="185">
        <f t="shared" si="449"/>
        <v>0</v>
      </c>
      <c r="CC150" s="185">
        <f t="shared" si="450"/>
        <v>0</v>
      </c>
      <c r="CD150" s="185">
        <f t="shared" si="451"/>
        <v>0</v>
      </c>
      <c r="CE150" s="185">
        <f t="shared" si="452"/>
        <v>0</v>
      </c>
      <c r="CF150" s="185">
        <f t="shared" si="453"/>
        <v>0</v>
      </c>
      <c r="CG150" s="185">
        <f t="shared" si="454"/>
        <v>0</v>
      </c>
      <c r="CH150" s="185">
        <f t="shared" si="455"/>
        <v>0</v>
      </c>
      <c r="CI150" s="185">
        <f t="shared" si="456"/>
        <v>0</v>
      </c>
      <c r="CJ150" s="185">
        <f t="shared" si="457"/>
        <v>0</v>
      </c>
      <c r="CK150" s="185">
        <f t="shared" si="458"/>
        <v>0</v>
      </c>
      <c r="CL150" s="185">
        <f t="shared" si="459"/>
        <v>0</v>
      </c>
      <c r="CM150" s="193"/>
      <c r="CN150" s="193"/>
      <c r="CO150" s="193"/>
      <c r="CP150" s="193"/>
      <c r="CQ150" s="193"/>
      <c r="CR150" s="193"/>
      <c r="CS150" s="193"/>
      <c r="CT150" s="193"/>
      <c r="CU150" s="193"/>
      <c r="CV150" s="193"/>
      <c r="CW150" s="193"/>
      <c r="CX150" s="193"/>
      <c r="CY150" s="112">
        <f t="shared" si="460"/>
        <v>0</v>
      </c>
      <c r="CZ150" s="112">
        <f t="shared" si="461"/>
        <v>0</v>
      </c>
      <c r="DA150" s="112">
        <f t="shared" si="462"/>
        <v>0</v>
      </c>
      <c r="DB150" s="112">
        <f t="shared" si="463"/>
        <v>0</v>
      </c>
      <c r="DC150" s="112">
        <f t="shared" si="464"/>
        <v>0</v>
      </c>
      <c r="DD150" s="112">
        <f t="shared" si="465"/>
        <v>0</v>
      </c>
      <c r="DE150" s="112">
        <f t="shared" si="466"/>
        <v>0</v>
      </c>
      <c r="DF150" s="112">
        <f t="shared" si="467"/>
        <v>0</v>
      </c>
      <c r="DG150" s="112">
        <f t="shared" si="468"/>
        <v>0</v>
      </c>
      <c r="DH150" s="112">
        <f t="shared" si="469"/>
        <v>0</v>
      </c>
      <c r="DI150" s="112">
        <f t="shared" si="470"/>
        <v>0</v>
      </c>
      <c r="DJ150" s="112">
        <f t="shared" si="471"/>
        <v>0</v>
      </c>
      <c r="DK150" s="194"/>
      <c r="DL150" s="194"/>
      <c r="DM150" s="194"/>
      <c r="DN150" s="194"/>
      <c r="DO150" s="194"/>
      <c r="DP150" s="194"/>
      <c r="DQ150" s="194"/>
      <c r="DR150" s="194"/>
      <c r="DS150" s="194"/>
      <c r="DT150" s="194"/>
      <c r="DU150" s="194"/>
      <c r="DV150" s="194"/>
      <c r="DW150" s="112">
        <f t="shared" si="472"/>
        <v>0</v>
      </c>
      <c r="DX150" s="112">
        <f t="shared" si="473"/>
        <v>0</v>
      </c>
      <c r="DY150" s="112">
        <f t="shared" si="474"/>
        <v>0</v>
      </c>
      <c r="DZ150" s="112">
        <f t="shared" si="475"/>
        <v>0</v>
      </c>
      <c r="EA150" s="112">
        <f t="shared" si="476"/>
        <v>0</v>
      </c>
      <c r="EB150" s="112">
        <f t="shared" si="477"/>
        <v>0</v>
      </c>
      <c r="EC150" s="112">
        <f t="shared" si="478"/>
        <v>0</v>
      </c>
      <c r="ED150" s="112">
        <f t="shared" si="479"/>
        <v>0</v>
      </c>
      <c r="EE150" s="112">
        <f t="shared" si="480"/>
        <v>0</v>
      </c>
      <c r="EF150" s="112">
        <f t="shared" si="481"/>
        <v>0</v>
      </c>
      <c r="EG150" s="112">
        <f t="shared" si="482"/>
        <v>0</v>
      </c>
      <c r="EH150" s="112">
        <f t="shared" si="483"/>
        <v>0</v>
      </c>
      <c r="EI150" s="195"/>
      <c r="EJ150" s="195"/>
      <c r="EK150" s="195"/>
      <c r="EL150" s="195"/>
      <c r="EM150" s="195"/>
      <c r="EN150" s="195"/>
      <c r="EO150" s="195"/>
      <c r="EP150" s="195"/>
      <c r="EQ150" s="195"/>
      <c r="ER150" s="195"/>
      <c r="ES150" s="195"/>
      <c r="ET150" s="195"/>
      <c r="EU150" s="196"/>
      <c r="EV150" s="196">
        <f t="shared" si="484"/>
        <v>0</v>
      </c>
      <c r="EW150" s="196">
        <f t="shared" si="485"/>
        <v>0</v>
      </c>
      <c r="EX150" s="196">
        <f t="shared" si="486"/>
        <v>0</v>
      </c>
      <c r="EY150" s="196">
        <f t="shared" si="487"/>
        <v>0</v>
      </c>
      <c r="EZ150" s="196">
        <f t="shared" si="488"/>
        <v>0</v>
      </c>
      <c r="FA150" s="196">
        <f t="shared" si="489"/>
        <v>0</v>
      </c>
      <c r="FB150" s="196">
        <f t="shared" si="490"/>
        <v>0</v>
      </c>
      <c r="FC150" s="196">
        <f t="shared" si="491"/>
        <v>0</v>
      </c>
      <c r="FD150" s="196">
        <f t="shared" si="492"/>
        <v>0</v>
      </c>
      <c r="FE150" s="196">
        <f t="shared" si="493"/>
        <v>0</v>
      </c>
      <c r="FF150" s="196">
        <f t="shared" si="494"/>
        <v>0</v>
      </c>
      <c r="FG150" s="197"/>
      <c r="FH150" s="197">
        <f t="shared" si="495"/>
        <v>0</v>
      </c>
      <c r="FI150" s="197">
        <f t="shared" si="496"/>
        <v>0</v>
      </c>
      <c r="FJ150" s="197">
        <f t="shared" si="497"/>
        <v>0</v>
      </c>
      <c r="FK150" s="197">
        <f t="shared" si="498"/>
        <v>0</v>
      </c>
      <c r="FL150" s="197">
        <f t="shared" si="499"/>
        <v>0</v>
      </c>
      <c r="FM150" s="197">
        <f t="shared" si="500"/>
        <v>0</v>
      </c>
      <c r="FN150" s="197">
        <f t="shared" si="501"/>
        <v>0</v>
      </c>
      <c r="FO150" s="197">
        <f t="shared" si="502"/>
        <v>0</v>
      </c>
      <c r="FP150" s="197">
        <f t="shared" si="503"/>
        <v>0</v>
      </c>
      <c r="FQ150" s="197">
        <f t="shared" si="504"/>
        <v>0</v>
      </c>
      <c r="FR150" s="197">
        <f t="shared" si="505"/>
        <v>0</v>
      </c>
      <c r="FS150" s="195"/>
      <c r="FT150" s="195"/>
      <c r="FU150" s="198"/>
      <c r="FV150" s="198"/>
      <c r="FW150" s="199"/>
      <c r="FX150" s="199"/>
      <c r="FY150" s="196"/>
      <c r="FZ150" s="196"/>
      <c r="GA150" s="127">
        <f t="shared" si="506"/>
        <v>0</v>
      </c>
      <c r="GB150" s="127">
        <f t="shared" si="507"/>
        <v>0</v>
      </c>
      <c r="GC150" s="127">
        <f t="shared" si="508"/>
        <v>0</v>
      </c>
      <c r="GD150" s="127">
        <f t="shared" si="509"/>
        <v>0</v>
      </c>
      <c r="GE150" s="127">
        <f t="shared" si="510"/>
        <v>0</v>
      </c>
      <c r="GF150" s="127">
        <f t="shared" si="511"/>
        <v>0</v>
      </c>
      <c r="GG150" s="127">
        <f t="shared" si="512"/>
        <v>0</v>
      </c>
      <c r="GH150" s="127">
        <f t="shared" si="513"/>
        <v>0</v>
      </c>
      <c r="GI150" s="127">
        <f t="shared" si="514"/>
        <v>0</v>
      </c>
      <c r="GJ150" s="127">
        <f t="shared" si="515"/>
        <v>0</v>
      </c>
      <c r="GK150" s="127">
        <f t="shared" si="516"/>
        <v>0</v>
      </c>
      <c r="GL150" s="127">
        <f t="shared" si="517"/>
        <v>0</v>
      </c>
      <c r="GM150" s="127">
        <f t="shared" si="518"/>
        <v>0</v>
      </c>
      <c r="GN150" s="127">
        <f t="shared" si="519"/>
        <v>0</v>
      </c>
      <c r="GO150" s="127">
        <f t="shared" si="520"/>
        <v>0</v>
      </c>
      <c r="GP150" s="127">
        <f t="shared" si="521"/>
        <v>0</v>
      </c>
      <c r="GQ150" s="127">
        <f t="shared" si="522"/>
        <v>0</v>
      </c>
      <c r="GR150" s="127">
        <f t="shared" si="523"/>
        <v>0</v>
      </c>
      <c r="GS150" s="127">
        <f t="shared" si="524"/>
        <v>0</v>
      </c>
      <c r="GT150" s="127">
        <f t="shared" si="525"/>
        <v>0</v>
      </c>
      <c r="GU150" s="127">
        <f t="shared" si="526"/>
        <v>0</v>
      </c>
      <c r="GV150" s="127">
        <f t="shared" si="527"/>
        <v>0</v>
      </c>
      <c r="GW150" s="127">
        <f t="shared" si="528"/>
        <v>0</v>
      </c>
      <c r="GX150" s="127">
        <f t="shared" si="529"/>
        <v>0</v>
      </c>
      <c r="GY150" s="127">
        <f t="shared" si="530"/>
        <v>0</v>
      </c>
      <c r="GZ150" s="127">
        <f t="shared" si="531"/>
        <v>0</v>
      </c>
      <c r="HA150" s="127">
        <f t="shared" si="532"/>
        <v>0</v>
      </c>
      <c r="HB150" s="127">
        <f t="shared" si="533"/>
        <v>0</v>
      </c>
      <c r="HC150" s="127">
        <f t="shared" si="534"/>
        <v>0</v>
      </c>
      <c r="HD150" s="127">
        <f t="shared" si="535"/>
        <v>0</v>
      </c>
      <c r="HE150" s="127">
        <f t="shared" si="536"/>
        <v>0</v>
      </c>
      <c r="HF150" s="127">
        <f t="shared" si="537"/>
        <v>0</v>
      </c>
      <c r="HG150" s="127">
        <f t="shared" si="538"/>
        <v>0</v>
      </c>
      <c r="HH150" s="127">
        <f t="shared" si="539"/>
        <v>0</v>
      </c>
      <c r="HI150" s="127">
        <f t="shared" si="540"/>
        <v>0</v>
      </c>
      <c r="HJ150" s="127">
        <f t="shared" si="541"/>
        <v>0</v>
      </c>
      <c r="HK150" s="127">
        <f t="shared" si="542"/>
        <v>0</v>
      </c>
      <c r="HL150" s="127">
        <f t="shared" si="543"/>
        <v>0</v>
      </c>
      <c r="HM150" s="127">
        <f t="shared" si="544"/>
        <v>0</v>
      </c>
      <c r="HN150" s="127">
        <f t="shared" si="545"/>
        <v>0</v>
      </c>
      <c r="HO150" s="127">
        <f t="shared" si="546"/>
        <v>0</v>
      </c>
      <c r="HP150" s="127">
        <f t="shared" si="547"/>
        <v>0</v>
      </c>
      <c r="HQ150" s="127">
        <f t="shared" si="548"/>
        <v>0</v>
      </c>
      <c r="HR150" s="127">
        <f t="shared" si="549"/>
        <v>0</v>
      </c>
      <c r="HS150" s="127">
        <f t="shared" si="550"/>
        <v>0</v>
      </c>
      <c r="HT150" s="127">
        <f t="shared" si="551"/>
        <v>0</v>
      </c>
      <c r="HU150" s="127">
        <f t="shared" si="552"/>
        <v>0</v>
      </c>
      <c r="HV150" s="127">
        <f t="shared" si="553"/>
        <v>0</v>
      </c>
      <c r="HW150" s="127">
        <f t="shared" si="554"/>
        <v>0</v>
      </c>
      <c r="HX150" s="127">
        <f t="shared" si="555"/>
        <v>0</v>
      </c>
      <c r="HY150" s="127">
        <f t="shared" si="556"/>
        <v>0</v>
      </c>
      <c r="HZ150" s="127">
        <f t="shared" si="557"/>
        <v>0</v>
      </c>
      <c r="IA150" s="127">
        <f t="shared" si="558"/>
        <v>0</v>
      </c>
      <c r="IB150" s="127">
        <f t="shared" si="559"/>
        <v>0</v>
      </c>
      <c r="IC150" s="127">
        <f t="shared" si="560"/>
        <v>0</v>
      </c>
      <c r="ID150" s="127">
        <f t="shared" si="561"/>
        <v>0</v>
      </c>
      <c r="IE150" s="127">
        <f t="shared" si="562"/>
        <v>0</v>
      </c>
      <c r="IF150" s="127">
        <f t="shared" si="563"/>
        <v>0</v>
      </c>
      <c r="IG150" s="127">
        <f t="shared" si="564"/>
        <v>0</v>
      </c>
      <c r="IH150" s="127">
        <f t="shared" si="565"/>
        <v>0</v>
      </c>
      <c r="II150" s="127">
        <f t="shared" si="566"/>
        <v>0</v>
      </c>
      <c r="IJ150" s="127">
        <f t="shared" si="567"/>
        <v>0</v>
      </c>
      <c r="IK150" s="127">
        <f t="shared" si="568"/>
        <v>0</v>
      </c>
      <c r="IL150" s="127">
        <f t="shared" si="569"/>
        <v>0</v>
      </c>
      <c r="IM150" s="127">
        <f t="shared" si="570"/>
        <v>0</v>
      </c>
      <c r="IN150" s="127">
        <f t="shared" si="571"/>
        <v>0</v>
      </c>
      <c r="IO150" s="127">
        <f t="shared" si="572"/>
        <v>0</v>
      </c>
      <c r="IP150" s="127">
        <f t="shared" si="573"/>
        <v>0</v>
      </c>
      <c r="IQ150" s="127">
        <f t="shared" si="574"/>
        <v>0</v>
      </c>
      <c r="IR150" s="127">
        <f t="shared" si="575"/>
        <v>0</v>
      </c>
      <c r="IS150" s="127">
        <f t="shared" si="576"/>
        <v>0</v>
      </c>
      <c r="IT150" s="127">
        <f t="shared" si="577"/>
        <v>0</v>
      </c>
      <c r="IU150" s="127">
        <f t="shared" si="578"/>
        <v>0</v>
      </c>
      <c r="IV150" s="1">
        <f>IFERROR(IF($BX150&gt;=1,SUMIFS(ARR!K$8:K$607,ARR!$I$8:$I$607,$BZ150),0),0)</f>
        <v>0</v>
      </c>
      <c r="IW150" s="1">
        <f>IFERROR(IF($BX150&gt;=1,SUMIFS(ARR!L$8:L$607,ARR!$I$8:$I$607,$BZ150),0),0)</f>
        <v>0</v>
      </c>
      <c r="IX150" s="1">
        <f>IFERROR(IF($BX150&gt;=1,SUMIFS(ARR!M$8:M$607,ARR!$I$8:$I$607,$BZ150),0),0)</f>
        <v>0</v>
      </c>
      <c r="IY150" s="1">
        <f>IFERROR(IF($BX150&gt;=1,SUMIFS(ARR!N$8:N$607,ARR!$I$8:$I$607,$BZ150),0),0)</f>
        <v>0</v>
      </c>
      <c r="IZ150" s="1">
        <f t="shared" si="579"/>
        <v>0</v>
      </c>
    </row>
    <row r="151" spans="1:260" ht="18" customHeight="1" x14ac:dyDescent="0.25">
      <c r="A151" s="1">
        <f>IFERROR(IF(BX151&gt;=1,VLOOKUP(EMP!Y149,EMP!$B$2:$E$3,4,0),0),0)</f>
        <v>0</v>
      </c>
      <c r="B151" s="1">
        <f>IFERROR(IF(BX151&gt;=1,VLOOKUP(EMP!Z149,EMP!$D$2:$E$3,2,0),0),0)</f>
        <v>0</v>
      </c>
      <c r="C151" s="1">
        <f>IFERROR(IF(BX151&gt;=1,VLOOKUP(EMP!AC149,EMP!$B$6:$C$17,2,0),0),0)</f>
        <v>0</v>
      </c>
      <c r="D151" s="1">
        <f>IFERROR(IF(BX151&gt;=1,VLOOKUP(EMP!AA149,EMP!$E$6:$M$29,9,0),0),0)</f>
        <v>0</v>
      </c>
      <c r="E151" s="1">
        <f>IFERROR(IF(BX151&gt;=1,(IF(EMP!AE149&gt;=1,VLOOKUP(EMP!AF149,EMP!$B$6:$C$17,2,0),0)),0),0)</f>
        <v>0</v>
      </c>
      <c r="F151" s="1">
        <f>IFERROR(IF(BX151&gt;=1,(IF(EMP!AG149=EMP!$F$3,(IF(EMP!AH149&gt;=1,EMP!AH149,0)),0)),0),0)</f>
        <v>0</v>
      </c>
      <c r="G151" s="1">
        <f>IFERROR(IF(BX151&gt;=1,(IF(EMP!AI149=EMP!$F$3,VLOOKUP(EMP!AJ149,EMP!$B$6:$C$17,2,0),0)),0),0)</f>
        <v>0</v>
      </c>
      <c r="H151" s="1">
        <f>IFERROR(IF(BX151&gt;=1,(IF(EMP!AK149=EMP!$F$3,EMP!#REF!,0)),0),0)</f>
        <v>0</v>
      </c>
      <c r="I151" s="1">
        <f>IFERROR(IF(BX151&gt;=1,(IF(EMP!AM149="YES",1,2)),0),0)</f>
        <v>0</v>
      </c>
      <c r="J151" s="1">
        <f>IFERROR(IF(BX151&gt;=1,(IF(I151=1,31,IF(I151=2,(IF(D151&gt;=5,VLOOKUP(EMP!AL149,EMP!$H$1:$K$5,4,0),IF(D151&gt;=1,31,0))),0))),0),0)</f>
        <v>0</v>
      </c>
      <c r="K151" s="1">
        <f>EMP!AB149</f>
        <v>0</v>
      </c>
      <c r="L151" s="1">
        <f>EMP!AD149</f>
        <v>0</v>
      </c>
      <c r="M151" s="1">
        <f>EMP!AE149</f>
        <v>0</v>
      </c>
      <c r="N151" s="1">
        <f t="shared" si="412"/>
        <v>0</v>
      </c>
      <c r="O151" s="1">
        <f t="shared" si="413"/>
        <v>0</v>
      </c>
      <c r="P151" s="1">
        <f t="shared" si="414"/>
        <v>0</v>
      </c>
      <c r="Q151" s="1">
        <f t="shared" si="415"/>
        <v>0</v>
      </c>
      <c r="R151" s="1">
        <f t="shared" si="416"/>
        <v>0</v>
      </c>
      <c r="S151" s="1">
        <f t="shared" si="417"/>
        <v>0</v>
      </c>
      <c r="T151" s="1">
        <f t="shared" si="418"/>
        <v>0</v>
      </c>
      <c r="U151" s="1">
        <f t="shared" si="419"/>
        <v>0</v>
      </c>
      <c r="V151" s="1">
        <f t="shared" si="420"/>
        <v>0</v>
      </c>
      <c r="W151" s="1">
        <f t="shared" si="421"/>
        <v>0</v>
      </c>
      <c r="X151" s="1">
        <f t="shared" si="422"/>
        <v>0</v>
      </c>
      <c r="Y151" s="1">
        <f t="shared" si="423"/>
        <v>0</v>
      </c>
      <c r="Z151" s="1">
        <f t="shared" si="424"/>
        <v>0</v>
      </c>
      <c r="AA151" s="1">
        <f t="shared" si="425"/>
        <v>0</v>
      </c>
      <c r="AB151" s="1">
        <f t="shared" si="426"/>
        <v>0</v>
      </c>
      <c r="AC151" s="1">
        <f t="shared" si="427"/>
        <v>0</v>
      </c>
      <c r="AD151" s="1">
        <f t="shared" si="428"/>
        <v>0</v>
      </c>
      <c r="AE151" s="1">
        <f t="shared" si="429"/>
        <v>0</v>
      </c>
      <c r="AF151" s="1">
        <f t="shared" si="430"/>
        <v>0</v>
      </c>
      <c r="AG151" s="1">
        <f t="shared" si="431"/>
        <v>0</v>
      </c>
      <c r="AH151" s="1">
        <f t="shared" si="432"/>
        <v>0</v>
      </c>
      <c r="AI151" s="1">
        <f t="shared" si="433"/>
        <v>0</v>
      </c>
      <c r="AJ151" s="1">
        <f t="shared" si="434"/>
        <v>0</v>
      </c>
      <c r="AK151" s="1">
        <f t="shared" si="435"/>
        <v>0</v>
      </c>
      <c r="AL151" s="1">
        <f t="shared" si="436"/>
        <v>0</v>
      </c>
      <c r="AM151" s="1">
        <f t="shared" si="437"/>
        <v>0</v>
      </c>
      <c r="AN151" s="1">
        <f t="shared" si="438"/>
        <v>0</v>
      </c>
      <c r="AO151" s="1">
        <f t="shared" si="439"/>
        <v>0</v>
      </c>
      <c r="AP151" s="1">
        <f t="shared" si="440"/>
        <v>0</v>
      </c>
      <c r="AQ151" s="1">
        <f t="shared" si="441"/>
        <v>0</v>
      </c>
      <c r="AR151" s="1">
        <f t="shared" si="442"/>
        <v>0</v>
      </c>
      <c r="AS151" s="1">
        <f t="shared" si="443"/>
        <v>0</v>
      </c>
      <c r="AT151" s="1">
        <f t="shared" si="444"/>
        <v>0</v>
      </c>
      <c r="AU151" s="1">
        <f t="shared" si="445"/>
        <v>0</v>
      </c>
      <c r="AV151" s="1">
        <f t="shared" si="446"/>
        <v>0</v>
      </c>
      <c r="AW151" s="1">
        <f t="shared" si="447"/>
        <v>0</v>
      </c>
      <c r="AX151" s="1">
        <f>LARGE($O$8:P151,1)</f>
        <v>0</v>
      </c>
      <c r="AY151" s="1">
        <f>LARGE($O$8:Q151,1)</f>
        <v>0</v>
      </c>
      <c r="AZ151" s="1">
        <f>LARGE($O$8:R151,1)</f>
        <v>0</v>
      </c>
      <c r="BA151" s="1">
        <f>LARGE($O$8:S151,1)</f>
        <v>0</v>
      </c>
      <c r="BB151" s="1">
        <f>LARGE($O$8:T151,1)</f>
        <v>0</v>
      </c>
      <c r="BC151" s="1">
        <f>LARGE($O$8:U151,1)</f>
        <v>0</v>
      </c>
      <c r="BD151" s="1">
        <f>LARGE($O$8:V151,1)</f>
        <v>0</v>
      </c>
      <c r="BE151" s="1">
        <f>LARGE($O$8:W151,1)</f>
        <v>0</v>
      </c>
      <c r="BF151" s="1">
        <f>LARGE($O$8:X151,1)</f>
        <v>0</v>
      </c>
      <c r="BG151" s="1">
        <f>LARGE($O$8:Y151,1)</f>
        <v>0</v>
      </c>
      <c r="BH151" s="1">
        <f>IFERROR(IF(BX151&gt;=1,(IF(EMP!AM149="YES",1,2)),0),0)</f>
        <v>0</v>
      </c>
      <c r="BI151" s="1">
        <f>IFERROR(IF(BX151&gt;=1,(IF(BH151=1,1,IF(BH151=2,VLOOKUP(EMP!AL149,EMP!$H$2:$K$4,4,0),0))),0),0)</f>
        <v>0</v>
      </c>
      <c r="BJ151" s="1">
        <f>IFERROR(IF(BX151&gt;=1,VLOOKUP(EMP!AL149,EMP!$H$1:$K$5,2,0),0),0)</f>
        <v>0</v>
      </c>
      <c r="BK151" s="1">
        <f>IFERROR(IF(BX151&gt;=1,VLOOKUP(EMP!AL149,EMP!$H$1:$K$5,3,0),0),0)</f>
        <v>0</v>
      </c>
      <c r="BX151" s="165">
        <f>EMP!O149</f>
        <v>0</v>
      </c>
      <c r="BY151" s="166">
        <f>EMP!P149</f>
        <v>0</v>
      </c>
      <c r="BZ151" s="165">
        <f>EMP!Q149</f>
        <v>0</v>
      </c>
      <c r="CA151" s="185">
        <f t="shared" si="448"/>
        <v>0</v>
      </c>
      <c r="CB151" s="185">
        <f t="shared" si="449"/>
        <v>0</v>
      </c>
      <c r="CC151" s="185">
        <f t="shared" si="450"/>
        <v>0</v>
      </c>
      <c r="CD151" s="185">
        <f t="shared" si="451"/>
        <v>0</v>
      </c>
      <c r="CE151" s="185">
        <f t="shared" si="452"/>
        <v>0</v>
      </c>
      <c r="CF151" s="185">
        <f t="shared" si="453"/>
        <v>0</v>
      </c>
      <c r="CG151" s="185">
        <f t="shared" si="454"/>
        <v>0</v>
      </c>
      <c r="CH151" s="185">
        <f t="shared" si="455"/>
        <v>0</v>
      </c>
      <c r="CI151" s="185">
        <f t="shared" si="456"/>
        <v>0</v>
      </c>
      <c r="CJ151" s="185">
        <f t="shared" si="457"/>
        <v>0</v>
      </c>
      <c r="CK151" s="185">
        <f t="shared" si="458"/>
        <v>0</v>
      </c>
      <c r="CL151" s="185">
        <f t="shared" si="459"/>
        <v>0</v>
      </c>
      <c r="CM151" s="193"/>
      <c r="CN151" s="193"/>
      <c r="CO151" s="193"/>
      <c r="CP151" s="193"/>
      <c r="CQ151" s="193"/>
      <c r="CR151" s="193"/>
      <c r="CS151" s="193"/>
      <c r="CT151" s="193"/>
      <c r="CU151" s="193"/>
      <c r="CV151" s="193"/>
      <c r="CW151" s="193"/>
      <c r="CX151" s="193"/>
      <c r="CY151" s="112">
        <f t="shared" si="460"/>
        <v>0</v>
      </c>
      <c r="CZ151" s="112">
        <f t="shared" si="461"/>
        <v>0</v>
      </c>
      <c r="DA151" s="112">
        <f t="shared" si="462"/>
        <v>0</v>
      </c>
      <c r="DB151" s="112">
        <f t="shared" si="463"/>
        <v>0</v>
      </c>
      <c r="DC151" s="112">
        <f t="shared" si="464"/>
        <v>0</v>
      </c>
      <c r="DD151" s="112">
        <f t="shared" si="465"/>
        <v>0</v>
      </c>
      <c r="DE151" s="112">
        <f t="shared" si="466"/>
        <v>0</v>
      </c>
      <c r="DF151" s="112">
        <f t="shared" si="467"/>
        <v>0</v>
      </c>
      <c r="DG151" s="112">
        <f t="shared" si="468"/>
        <v>0</v>
      </c>
      <c r="DH151" s="112">
        <f t="shared" si="469"/>
        <v>0</v>
      </c>
      <c r="DI151" s="112">
        <f t="shared" si="470"/>
        <v>0</v>
      </c>
      <c r="DJ151" s="112">
        <f t="shared" si="471"/>
        <v>0</v>
      </c>
      <c r="DK151" s="194"/>
      <c r="DL151" s="194"/>
      <c r="DM151" s="194"/>
      <c r="DN151" s="194"/>
      <c r="DO151" s="194"/>
      <c r="DP151" s="194"/>
      <c r="DQ151" s="194"/>
      <c r="DR151" s="194"/>
      <c r="DS151" s="194"/>
      <c r="DT151" s="194"/>
      <c r="DU151" s="194"/>
      <c r="DV151" s="194"/>
      <c r="DW151" s="112">
        <f t="shared" si="472"/>
        <v>0</v>
      </c>
      <c r="DX151" s="112">
        <f t="shared" si="473"/>
        <v>0</v>
      </c>
      <c r="DY151" s="112">
        <f t="shared" si="474"/>
        <v>0</v>
      </c>
      <c r="DZ151" s="112">
        <f t="shared" si="475"/>
        <v>0</v>
      </c>
      <c r="EA151" s="112">
        <f t="shared" si="476"/>
        <v>0</v>
      </c>
      <c r="EB151" s="112">
        <f t="shared" si="477"/>
        <v>0</v>
      </c>
      <c r="EC151" s="112">
        <f t="shared" si="478"/>
        <v>0</v>
      </c>
      <c r="ED151" s="112">
        <f t="shared" si="479"/>
        <v>0</v>
      </c>
      <c r="EE151" s="112">
        <f t="shared" si="480"/>
        <v>0</v>
      </c>
      <c r="EF151" s="112">
        <f t="shared" si="481"/>
        <v>0</v>
      </c>
      <c r="EG151" s="112">
        <f t="shared" si="482"/>
        <v>0</v>
      </c>
      <c r="EH151" s="112">
        <f t="shared" si="483"/>
        <v>0</v>
      </c>
      <c r="EI151" s="195"/>
      <c r="EJ151" s="195"/>
      <c r="EK151" s="195"/>
      <c r="EL151" s="195"/>
      <c r="EM151" s="195"/>
      <c r="EN151" s="195"/>
      <c r="EO151" s="195"/>
      <c r="EP151" s="195"/>
      <c r="EQ151" s="195"/>
      <c r="ER151" s="195"/>
      <c r="ES151" s="195"/>
      <c r="ET151" s="195"/>
      <c r="EU151" s="196"/>
      <c r="EV151" s="196">
        <f t="shared" si="484"/>
        <v>0</v>
      </c>
      <c r="EW151" s="196">
        <f t="shared" si="485"/>
        <v>0</v>
      </c>
      <c r="EX151" s="196">
        <f t="shared" si="486"/>
        <v>0</v>
      </c>
      <c r="EY151" s="196">
        <f t="shared" si="487"/>
        <v>0</v>
      </c>
      <c r="EZ151" s="196">
        <f t="shared" si="488"/>
        <v>0</v>
      </c>
      <c r="FA151" s="196">
        <f t="shared" si="489"/>
        <v>0</v>
      </c>
      <c r="FB151" s="196">
        <f t="shared" si="490"/>
        <v>0</v>
      </c>
      <c r="FC151" s="196">
        <f t="shared" si="491"/>
        <v>0</v>
      </c>
      <c r="FD151" s="196">
        <f t="shared" si="492"/>
        <v>0</v>
      </c>
      <c r="FE151" s="196">
        <f t="shared" si="493"/>
        <v>0</v>
      </c>
      <c r="FF151" s="196">
        <f t="shared" si="494"/>
        <v>0</v>
      </c>
      <c r="FG151" s="197"/>
      <c r="FH151" s="197">
        <f t="shared" si="495"/>
        <v>0</v>
      </c>
      <c r="FI151" s="197">
        <f t="shared" si="496"/>
        <v>0</v>
      </c>
      <c r="FJ151" s="197">
        <f t="shared" si="497"/>
        <v>0</v>
      </c>
      <c r="FK151" s="197">
        <f t="shared" si="498"/>
        <v>0</v>
      </c>
      <c r="FL151" s="197">
        <f t="shared" si="499"/>
        <v>0</v>
      </c>
      <c r="FM151" s="197">
        <f t="shared" si="500"/>
        <v>0</v>
      </c>
      <c r="FN151" s="197">
        <f t="shared" si="501"/>
        <v>0</v>
      </c>
      <c r="FO151" s="197">
        <f t="shared" si="502"/>
        <v>0</v>
      </c>
      <c r="FP151" s="197">
        <f t="shared" si="503"/>
        <v>0</v>
      </c>
      <c r="FQ151" s="197">
        <f t="shared" si="504"/>
        <v>0</v>
      </c>
      <c r="FR151" s="197">
        <f t="shared" si="505"/>
        <v>0</v>
      </c>
      <c r="FS151" s="195"/>
      <c r="FT151" s="195"/>
      <c r="FU151" s="198"/>
      <c r="FV151" s="198"/>
      <c r="FW151" s="199"/>
      <c r="FX151" s="199"/>
      <c r="FY151" s="196"/>
      <c r="FZ151" s="196"/>
      <c r="GA151" s="127">
        <f t="shared" si="506"/>
        <v>0</v>
      </c>
      <c r="GB151" s="127">
        <f t="shared" si="507"/>
        <v>0</v>
      </c>
      <c r="GC151" s="127">
        <f t="shared" si="508"/>
        <v>0</v>
      </c>
      <c r="GD151" s="127">
        <f t="shared" si="509"/>
        <v>0</v>
      </c>
      <c r="GE151" s="127">
        <f t="shared" si="510"/>
        <v>0</v>
      </c>
      <c r="GF151" s="127">
        <f t="shared" si="511"/>
        <v>0</v>
      </c>
      <c r="GG151" s="127">
        <f t="shared" si="512"/>
        <v>0</v>
      </c>
      <c r="GH151" s="127">
        <f t="shared" si="513"/>
        <v>0</v>
      </c>
      <c r="GI151" s="127">
        <f t="shared" si="514"/>
        <v>0</v>
      </c>
      <c r="GJ151" s="127">
        <f t="shared" si="515"/>
        <v>0</v>
      </c>
      <c r="GK151" s="127">
        <f t="shared" si="516"/>
        <v>0</v>
      </c>
      <c r="GL151" s="127">
        <f t="shared" si="517"/>
        <v>0</v>
      </c>
      <c r="GM151" s="127">
        <f t="shared" si="518"/>
        <v>0</v>
      </c>
      <c r="GN151" s="127">
        <f t="shared" si="519"/>
        <v>0</v>
      </c>
      <c r="GO151" s="127">
        <f t="shared" si="520"/>
        <v>0</v>
      </c>
      <c r="GP151" s="127">
        <f t="shared" si="521"/>
        <v>0</v>
      </c>
      <c r="GQ151" s="127">
        <f t="shared" si="522"/>
        <v>0</v>
      </c>
      <c r="GR151" s="127">
        <f t="shared" si="523"/>
        <v>0</v>
      </c>
      <c r="GS151" s="127">
        <f t="shared" si="524"/>
        <v>0</v>
      </c>
      <c r="GT151" s="127">
        <f t="shared" si="525"/>
        <v>0</v>
      </c>
      <c r="GU151" s="127">
        <f t="shared" si="526"/>
        <v>0</v>
      </c>
      <c r="GV151" s="127">
        <f t="shared" si="527"/>
        <v>0</v>
      </c>
      <c r="GW151" s="127">
        <f t="shared" si="528"/>
        <v>0</v>
      </c>
      <c r="GX151" s="127">
        <f t="shared" si="529"/>
        <v>0</v>
      </c>
      <c r="GY151" s="127">
        <f t="shared" si="530"/>
        <v>0</v>
      </c>
      <c r="GZ151" s="127">
        <f t="shared" si="531"/>
        <v>0</v>
      </c>
      <c r="HA151" s="127">
        <f t="shared" si="532"/>
        <v>0</v>
      </c>
      <c r="HB151" s="127">
        <f t="shared" si="533"/>
        <v>0</v>
      </c>
      <c r="HC151" s="127">
        <f t="shared" si="534"/>
        <v>0</v>
      </c>
      <c r="HD151" s="127">
        <f t="shared" si="535"/>
        <v>0</v>
      </c>
      <c r="HE151" s="127">
        <f t="shared" si="536"/>
        <v>0</v>
      </c>
      <c r="HF151" s="127">
        <f t="shared" si="537"/>
        <v>0</v>
      </c>
      <c r="HG151" s="127">
        <f t="shared" si="538"/>
        <v>0</v>
      </c>
      <c r="HH151" s="127">
        <f t="shared" si="539"/>
        <v>0</v>
      </c>
      <c r="HI151" s="127">
        <f t="shared" si="540"/>
        <v>0</v>
      </c>
      <c r="HJ151" s="127">
        <f t="shared" si="541"/>
        <v>0</v>
      </c>
      <c r="HK151" s="127">
        <f t="shared" si="542"/>
        <v>0</v>
      </c>
      <c r="HL151" s="127">
        <f t="shared" si="543"/>
        <v>0</v>
      </c>
      <c r="HM151" s="127">
        <f t="shared" si="544"/>
        <v>0</v>
      </c>
      <c r="HN151" s="127">
        <f t="shared" si="545"/>
        <v>0</v>
      </c>
      <c r="HO151" s="127">
        <f t="shared" si="546"/>
        <v>0</v>
      </c>
      <c r="HP151" s="127">
        <f t="shared" si="547"/>
        <v>0</v>
      </c>
      <c r="HQ151" s="127">
        <f t="shared" si="548"/>
        <v>0</v>
      </c>
      <c r="HR151" s="127">
        <f t="shared" si="549"/>
        <v>0</v>
      </c>
      <c r="HS151" s="127">
        <f t="shared" si="550"/>
        <v>0</v>
      </c>
      <c r="HT151" s="127">
        <f t="shared" si="551"/>
        <v>0</v>
      </c>
      <c r="HU151" s="127">
        <f t="shared" si="552"/>
        <v>0</v>
      </c>
      <c r="HV151" s="127">
        <f t="shared" si="553"/>
        <v>0</v>
      </c>
      <c r="HW151" s="127">
        <f t="shared" si="554"/>
        <v>0</v>
      </c>
      <c r="HX151" s="127">
        <f t="shared" si="555"/>
        <v>0</v>
      </c>
      <c r="HY151" s="127">
        <f t="shared" si="556"/>
        <v>0</v>
      </c>
      <c r="HZ151" s="127">
        <f t="shared" si="557"/>
        <v>0</v>
      </c>
      <c r="IA151" s="127">
        <f t="shared" si="558"/>
        <v>0</v>
      </c>
      <c r="IB151" s="127">
        <f t="shared" si="559"/>
        <v>0</v>
      </c>
      <c r="IC151" s="127">
        <f t="shared" si="560"/>
        <v>0</v>
      </c>
      <c r="ID151" s="127">
        <f t="shared" si="561"/>
        <v>0</v>
      </c>
      <c r="IE151" s="127">
        <f t="shared" si="562"/>
        <v>0</v>
      </c>
      <c r="IF151" s="127">
        <f t="shared" si="563"/>
        <v>0</v>
      </c>
      <c r="IG151" s="127">
        <f t="shared" si="564"/>
        <v>0</v>
      </c>
      <c r="IH151" s="127">
        <f t="shared" si="565"/>
        <v>0</v>
      </c>
      <c r="II151" s="127">
        <f t="shared" si="566"/>
        <v>0</v>
      </c>
      <c r="IJ151" s="127">
        <f t="shared" si="567"/>
        <v>0</v>
      </c>
      <c r="IK151" s="127">
        <f t="shared" si="568"/>
        <v>0</v>
      </c>
      <c r="IL151" s="127">
        <f t="shared" si="569"/>
        <v>0</v>
      </c>
      <c r="IM151" s="127">
        <f t="shared" si="570"/>
        <v>0</v>
      </c>
      <c r="IN151" s="127">
        <f t="shared" si="571"/>
        <v>0</v>
      </c>
      <c r="IO151" s="127">
        <f t="shared" si="572"/>
        <v>0</v>
      </c>
      <c r="IP151" s="127">
        <f t="shared" si="573"/>
        <v>0</v>
      </c>
      <c r="IQ151" s="127">
        <f t="shared" si="574"/>
        <v>0</v>
      </c>
      <c r="IR151" s="127">
        <f t="shared" si="575"/>
        <v>0</v>
      </c>
      <c r="IS151" s="127">
        <f t="shared" si="576"/>
        <v>0</v>
      </c>
      <c r="IT151" s="127">
        <f t="shared" si="577"/>
        <v>0</v>
      </c>
      <c r="IU151" s="127">
        <f t="shared" si="578"/>
        <v>0</v>
      </c>
      <c r="IV151" s="1">
        <f>IFERROR(IF($BX151&gt;=1,SUMIFS(ARR!K$8:K$607,ARR!$I$8:$I$607,$BZ151),0),0)</f>
        <v>0</v>
      </c>
      <c r="IW151" s="1">
        <f>IFERROR(IF($BX151&gt;=1,SUMIFS(ARR!L$8:L$607,ARR!$I$8:$I$607,$BZ151),0),0)</f>
        <v>0</v>
      </c>
      <c r="IX151" s="1">
        <f>IFERROR(IF($BX151&gt;=1,SUMIFS(ARR!M$8:M$607,ARR!$I$8:$I$607,$BZ151),0),0)</f>
        <v>0</v>
      </c>
      <c r="IY151" s="1">
        <f>IFERROR(IF($BX151&gt;=1,SUMIFS(ARR!N$8:N$607,ARR!$I$8:$I$607,$BZ151),0),0)</f>
        <v>0</v>
      </c>
      <c r="IZ151" s="1">
        <f t="shared" si="579"/>
        <v>0</v>
      </c>
    </row>
    <row r="152" spans="1:260" ht="18" customHeight="1" x14ac:dyDescent="0.25">
      <c r="A152" s="1">
        <f>IFERROR(IF(BX152&gt;=1,VLOOKUP(EMP!Y150,EMP!$B$2:$E$3,4,0),0),0)</f>
        <v>0</v>
      </c>
      <c r="B152" s="1">
        <f>IFERROR(IF(BX152&gt;=1,VLOOKUP(EMP!Z150,EMP!$D$2:$E$3,2,0),0),0)</f>
        <v>0</v>
      </c>
      <c r="C152" s="1">
        <f>IFERROR(IF(BX152&gt;=1,VLOOKUP(EMP!AC150,EMP!$B$6:$C$17,2,0),0),0)</f>
        <v>0</v>
      </c>
      <c r="D152" s="1">
        <f>IFERROR(IF(BX152&gt;=1,VLOOKUP(EMP!AA150,EMP!$E$6:$M$29,9,0),0),0)</f>
        <v>0</v>
      </c>
      <c r="E152" s="1">
        <f>IFERROR(IF(BX152&gt;=1,(IF(EMP!AE150&gt;=1,VLOOKUP(EMP!AF150,EMP!$B$6:$C$17,2,0),0)),0),0)</f>
        <v>0</v>
      </c>
      <c r="F152" s="1">
        <f>IFERROR(IF(BX152&gt;=1,(IF(EMP!AG150=EMP!$F$3,(IF(EMP!AH150&gt;=1,EMP!AH150,0)),0)),0),0)</f>
        <v>0</v>
      </c>
      <c r="G152" s="1">
        <f>IFERROR(IF(BX152&gt;=1,(IF(EMP!AI150=EMP!$F$3,VLOOKUP(EMP!AJ150,EMP!$B$6:$C$17,2,0),0)),0),0)</f>
        <v>0</v>
      </c>
      <c r="H152" s="1">
        <f>IFERROR(IF(BX152&gt;=1,(IF(EMP!AK150=EMP!$F$3,EMP!#REF!,0)),0),0)</f>
        <v>0</v>
      </c>
      <c r="I152" s="1">
        <f>IFERROR(IF(BX152&gt;=1,(IF(EMP!AM150="YES",1,2)),0),0)</f>
        <v>0</v>
      </c>
      <c r="J152" s="1">
        <f>IFERROR(IF(BX152&gt;=1,(IF(I152=1,31,IF(I152=2,(IF(D152&gt;=5,VLOOKUP(EMP!AL150,EMP!$H$1:$K$5,4,0),IF(D152&gt;=1,31,0))),0))),0),0)</f>
        <v>0</v>
      </c>
      <c r="K152" s="1">
        <f>EMP!AB150</f>
        <v>0</v>
      </c>
      <c r="L152" s="1">
        <f>EMP!AD150</f>
        <v>0</v>
      </c>
      <c r="M152" s="1">
        <f>EMP!AE150</f>
        <v>0</v>
      </c>
      <c r="N152" s="1">
        <f t="shared" si="412"/>
        <v>0</v>
      </c>
      <c r="O152" s="1">
        <f t="shared" si="413"/>
        <v>0</v>
      </c>
      <c r="P152" s="1">
        <f t="shared" si="414"/>
        <v>0</v>
      </c>
      <c r="Q152" s="1">
        <f t="shared" si="415"/>
        <v>0</v>
      </c>
      <c r="R152" s="1">
        <f t="shared" si="416"/>
        <v>0</v>
      </c>
      <c r="S152" s="1">
        <f t="shared" si="417"/>
        <v>0</v>
      </c>
      <c r="T152" s="1">
        <f t="shared" si="418"/>
        <v>0</v>
      </c>
      <c r="U152" s="1">
        <f t="shared" si="419"/>
        <v>0</v>
      </c>
      <c r="V152" s="1">
        <f t="shared" si="420"/>
        <v>0</v>
      </c>
      <c r="W152" s="1">
        <f t="shared" si="421"/>
        <v>0</v>
      </c>
      <c r="X152" s="1">
        <f t="shared" si="422"/>
        <v>0</v>
      </c>
      <c r="Y152" s="1">
        <f t="shared" si="423"/>
        <v>0</v>
      </c>
      <c r="Z152" s="1">
        <f t="shared" si="424"/>
        <v>0</v>
      </c>
      <c r="AA152" s="1">
        <f t="shared" si="425"/>
        <v>0</v>
      </c>
      <c r="AB152" s="1">
        <f t="shared" si="426"/>
        <v>0</v>
      </c>
      <c r="AC152" s="1">
        <f t="shared" si="427"/>
        <v>0</v>
      </c>
      <c r="AD152" s="1">
        <f t="shared" si="428"/>
        <v>0</v>
      </c>
      <c r="AE152" s="1">
        <f t="shared" si="429"/>
        <v>0</v>
      </c>
      <c r="AF152" s="1">
        <f t="shared" si="430"/>
        <v>0</v>
      </c>
      <c r="AG152" s="1">
        <f t="shared" si="431"/>
        <v>0</v>
      </c>
      <c r="AH152" s="1">
        <f t="shared" si="432"/>
        <v>0</v>
      </c>
      <c r="AI152" s="1">
        <f t="shared" si="433"/>
        <v>0</v>
      </c>
      <c r="AJ152" s="1">
        <f t="shared" si="434"/>
        <v>0</v>
      </c>
      <c r="AK152" s="1">
        <f t="shared" si="435"/>
        <v>0</v>
      </c>
      <c r="AL152" s="1">
        <f t="shared" si="436"/>
        <v>0</v>
      </c>
      <c r="AM152" s="1">
        <f t="shared" si="437"/>
        <v>0</v>
      </c>
      <c r="AN152" s="1">
        <f t="shared" si="438"/>
        <v>0</v>
      </c>
      <c r="AO152" s="1">
        <f t="shared" si="439"/>
        <v>0</v>
      </c>
      <c r="AP152" s="1">
        <f t="shared" si="440"/>
        <v>0</v>
      </c>
      <c r="AQ152" s="1">
        <f t="shared" si="441"/>
        <v>0</v>
      </c>
      <c r="AR152" s="1">
        <f t="shared" si="442"/>
        <v>0</v>
      </c>
      <c r="AS152" s="1">
        <f t="shared" si="443"/>
        <v>0</v>
      </c>
      <c r="AT152" s="1">
        <f t="shared" si="444"/>
        <v>0</v>
      </c>
      <c r="AU152" s="1">
        <f t="shared" si="445"/>
        <v>0</v>
      </c>
      <c r="AV152" s="1">
        <f t="shared" si="446"/>
        <v>0</v>
      </c>
      <c r="AW152" s="1">
        <f t="shared" si="447"/>
        <v>0</v>
      </c>
      <c r="AX152" s="1">
        <f>LARGE($O$8:P152,1)</f>
        <v>0</v>
      </c>
      <c r="AY152" s="1">
        <f>LARGE($O$8:Q152,1)</f>
        <v>0</v>
      </c>
      <c r="AZ152" s="1">
        <f>LARGE($O$8:R152,1)</f>
        <v>0</v>
      </c>
      <c r="BA152" s="1">
        <f>LARGE($O$8:S152,1)</f>
        <v>0</v>
      </c>
      <c r="BB152" s="1">
        <f>LARGE($O$8:T152,1)</f>
        <v>0</v>
      </c>
      <c r="BC152" s="1">
        <f>LARGE($O$8:U152,1)</f>
        <v>0</v>
      </c>
      <c r="BD152" s="1">
        <f>LARGE($O$8:V152,1)</f>
        <v>0</v>
      </c>
      <c r="BE152" s="1">
        <f>LARGE($O$8:W152,1)</f>
        <v>0</v>
      </c>
      <c r="BF152" s="1">
        <f>LARGE($O$8:X152,1)</f>
        <v>0</v>
      </c>
      <c r="BG152" s="1">
        <f>LARGE($O$8:Y152,1)</f>
        <v>0</v>
      </c>
      <c r="BH152" s="1">
        <f>IFERROR(IF(BX152&gt;=1,(IF(EMP!AM150="YES",1,2)),0),0)</f>
        <v>0</v>
      </c>
      <c r="BI152" s="1">
        <f>IFERROR(IF(BX152&gt;=1,(IF(BH152=1,1,IF(BH152=2,VLOOKUP(EMP!AL150,EMP!$H$2:$K$4,4,0),0))),0),0)</f>
        <v>0</v>
      </c>
      <c r="BJ152" s="1">
        <f>IFERROR(IF(BX152&gt;=1,VLOOKUP(EMP!AL150,EMP!$H$1:$K$5,2,0),0),0)</f>
        <v>0</v>
      </c>
      <c r="BK152" s="1">
        <f>IFERROR(IF(BX152&gt;=1,VLOOKUP(EMP!AL150,EMP!$H$1:$K$5,3,0),0),0)</f>
        <v>0</v>
      </c>
      <c r="BX152" s="165">
        <f>EMP!O150</f>
        <v>0</v>
      </c>
      <c r="BY152" s="166">
        <f>EMP!P150</f>
        <v>0</v>
      </c>
      <c r="BZ152" s="165">
        <f>EMP!Q150</f>
        <v>0</v>
      </c>
      <c r="CA152" s="185">
        <f t="shared" si="448"/>
        <v>0</v>
      </c>
      <c r="CB152" s="185">
        <f t="shared" si="449"/>
        <v>0</v>
      </c>
      <c r="CC152" s="185">
        <f t="shared" si="450"/>
        <v>0</v>
      </c>
      <c r="CD152" s="185">
        <f t="shared" si="451"/>
        <v>0</v>
      </c>
      <c r="CE152" s="185">
        <f t="shared" si="452"/>
        <v>0</v>
      </c>
      <c r="CF152" s="185">
        <f t="shared" si="453"/>
        <v>0</v>
      </c>
      <c r="CG152" s="185">
        <f t="shared" si="454"/>
        <v>0</v>
      </c>
      <c r="CH152" s="185">
        <f t="shared" si="455"/>
        <v>0</v>
      </c>
      <c r="CI152" s="185">
        <f t="shared" si="456"/>
        <v>0</v>
      </c>
      <c r="CJ152" s="185">
        <f t="shared" si="457"/>
        <v>0</v>
      </c>
      <c r="CK152" s="185">
        <f t="shared" si="458"/>
        <v>0</v>
      </c>
      <c r="CL152" s="185">
        <f t="shared" si="459"/>
        <v>0</v>
      </c>
      <c r="CM152" s="193"/>
      <c r="CN152" s="193"/>
      <c r="CO152" s="193"/>
      <c r="CP152" s="193"/>
      <c r="CQ152" s="193"/>
      <c r="CR152" s="193"/>
      <c r="CS152" s="193"/>
      <c r="CT152" s="193"/>
      <c r="CU152" s="193"/>
      <c r="CV152" s="193"/>
      <c r="CW152" s="193"/>
      <c r="CX152" s="193"/>
      <c r="CY152" s="112">
        <f t="shared" si="460"/>
        <v>0</v>
      </c>
      <c r="CZ152" s="112">
        <f t="shared" si="461"/>
        <v>0</v>
      </c>
      <c r="DA152" s="112">
        <f t="shared" si="462"/>
        <v>0</v>
      </c>
      <c r="DB152" s="112">
        <f t="shared" si="463"/>
        <v>0</v>
      </c>
      <c r="DC152" s="112">
        <f t="shared" si="464"/>
        <v>0</v>
      </c>
      <c r="DD152" s="112">
        <f t="shared" si="465"/>
        <v>0</v>
      </c>
      <c r="DE152" s="112">
        <f t="shared" si="466"/>
        <v>0</v>
      </c>
      <c r="DF152" s="112">
        <f t="shared" si="467"/>
        <v>0</v>
      </c>
      <c r="DG152" s="112">
        <f t="shared" si="468"/>
        <v>0</v>
      </c>
      <c r="DH152" s="112">
        <f t="shared" si="469"/>
        <v>0</v>
      </c>
      <c r="DI152" s="112">
        <f t="shared" si="470"/>
        <v>0</v>
      </c>
      <c r="DJ152" s="112">
        <f t="shared" si="471"/>
        <v>0</v>
      </c>
      <c r="DK152" s="194"/>
      <c r="DL152" s="194"/>
      <c r="DM152" s="194"/>
      <c r="DN152" s="194"/>
      <c r="DO152" s="194"/>
      <c r="DP152" s="194"/>
      <c r="DQ152" s="194"/>
      <c r="DR152" s="194"/>
      <c r="DS152" s="194"/>
      <c r="DT152" s="194"/>
      <c r="DU152" s="194"/>
      <c r="DV152" s="194"/>
      <c r="DW152" s="112">
        <f t="shared" si="472"/>
        <v>0</v>
      </c>
      <c r="DX152" s="112">
        <f t="shared" si="473"/>
        <v>0</v>
      </c>
      <c r="DY152" s="112">
        <f t="shared" si="474"/>
        <v>0</v>
      </c>
      <c r="DZ152" s="112">
        <f t="shared" si="475"/>
        <v>0</v>
      </c>
      <c r="EA152" s="112">
        <f t="shared" si="476"/>
        <v>0</v>
      </c>
      <c r="EB152" s="112">
        <f t="shared" si="477"/>
        <v>0</v>
      </c>
      <c r="EC152" s="112">
        <f t="shared" si="478"/>
        <v>0</v>
      </c>
      <c r="ED152" s="112">
        <f t="shared" si="479"/>
        <v>0</v>
      </c>
      <c r="EE152" s="112">
        <f t="shared" si="480"/>
        <v>0</v>
      </c>
      <c r="EF152" s="112">
        <f t="shared" si="481"/>
        <v>0</v>
      </c>
      <c r="EG152" s="112">
        <f t="shared" si="482"/>
        <v>0</v>
      </c>
      <c r="EH152" s="112">
        <f t="shared" si="483"/>
        <v>0</v>
      </c>
      <c r="EI152" s="195"/>
      <c r="EJ152" s="195"/>
      <c r="EK152" s="195"/>
      <c r="EL152" s="195"/>
      <c r="EM152" s="195"/>
      <c r="EN152" s="195"/>
      <c r="EO152" s="195"/>
      <c r="EP152" s="195"/>
      <c r="EQ152" s="195"/>
      <c r="ER152" s="195"/>
      <c r="ES152" s="195"/>
      <c r="ET152" s="195"/>
      <c r="EU152" s="196"/>
      <c r="EV152" s="196">
        <f t="shared" si="484"/>
        <v>0</v>
      </c>
      <c r="EW152" s="196">
        <f t="shared" si="485"/>
        <v>0</v>
      </c>
      <c r="EX152" s="196">
        <f t="shared" si="486"/>
        <v>0</v>
      </c>
      <c r="EY152" s="196">
        <f t="shared" si="487"/>
        <v>0</v>
      </c>
      <c r="EZ152" s="196">
        <f t="shared" si="488"/>
        <v>0</v>
      </c>
      <c r="FA152" s="196">
        <f t="shared" si="489"/>
        <v>0</v>
      </c>
      <c r="FB152" s="196">
        <f t="shared" si="490"/>
        <v>0</v>
      </c>
      <c r="FC152" s="196">
        <f t="shared" si="491"/>
        <v>0</v>
      </c>
      <c r="FD152" s="196">
        <f t="shared" si="492"/>
        <v>0</v>
      </c>
      <c r="FE152" s="196">
        <f t="shared" si="493"/>
        <v>0</v>
      </c>
      <c r="FF152" s="196">
        <f t="shared" si="494"/>
        <v>0</v>
      </c>
      <c r="FG152" s="197"/>
      <c r="FH152" s="197">
        <f t="shared" si="495"/>
        <v>0</v>
      </c>
      <c r="FI152" s="197">
        <f t="shared" si="496"/>
        <v>0</v>
      </c>
      <c r="FJ152" s="197">
        <f t="shared" si="497"/>
        <v>0</v>
      </c>
      <c r="FK152" s="197">
        <f t="shared" si="498"/>
        <v>0</v>
      </c>
      <c r="FL152" s="197">
        <f t="shared" si="499"/>
        <v>0</v>
      </c>
      <c r="FM152" s="197">
        <f t="shared" si="500"/>
        <v>0</v>
      </c>
      <c r="FN152" s="197">
        <f t="shared" si="501"/>
        <v>0</v>
      </c>
      <c r="FO152" s="197">
        <f t="shared" si="502"/>
        <v>0</v>
      </c>
      <c r="FP152" s="197">
        <f t="shared" si="503"/>
        <v>0</v>
      </c>
      <c r="FQ152" s="197">
        <f t="shared" si="504"/>
        <v>0</v>
      </c>
      <c r="FR152" s="197">
        <f t="shared" si="505"/>
        <v>0</v>
      </c>
      <c r="FS152" s="195"/>
      <c r="FT152" s="195"/>
      <c r="FU152" s="198"/>
      <c r="FV152" s="198"/>
      <c r="FW152" s="199"/>
      <c r="FX152" s="199"/>
      <c r="FY152" s="196"/>
      <c r="FZ152" s="196"/>
      <c r="GA152" s="127">
        <f t="shared" si="506"/>
        <v>0</v>
      </c>
      <c r="GB152" s="127">
        <f t="shared" si="507"/>
        <v>0</v>
      </c>
      <c r="GC152" s="127">
        <f t="shared" si="508"/>
        <v>0</v>
      </c>
      <c r="GD152" s="127">
        <f t="shared" si="509"/>
        <v>0</v>
      </c>
      <c r="GE152" s="127">
        <f t="shared" si="510"/>
        <v>0</v>
      </c>
      <c r="GF152" s="127">
        <f t="shared" si="511"/>
        <v>0</v>
      </c>
      <c r="GG152" s="127">
        <f t="shared" si="512"/>
        <v>0</v>
      </c>
      <c r="GH152" s="127">
        <f t="shared" si="513"/>
        <v>0</v>
      </c>
      <c r="GI152" s="127">
        <f t="shared" si="514"/>
        <v>0</v>
      </c>
      <c r="GJ152" s="127">
        <f t="shared" si="515"/>
        <v>0</v>
      </c>
      <c r="GK152" s="127">
        <f t="shared" si="516"/>
        <v>0</v>
      </c>
      <c r="GL152" s="127">
        <f t="shared" si="517"/>
        <v>0</v>
      </c>
      <c r="GM152" s="127">
        <f t="shared" si="518"/>
        <v>0</v>
      </c>
      <c r="GN152" s="127">
        <f t="shared" si="519"/>
        <v>0</v>
      </c>
      <c r="GO152" s="127">
        <f t="shared" si="520"/>
        <v>0</v>
      </c>
      <c r="GP152" s="127">
        <f t="shared" si="521"/>
        <v>0</v>
      </c>
      <c r="GQ152" s="127">
        <f t="shared" si="522"/>
        <v>0</v>
      </c>
      <c r="GR152" s="127">
        <f t="shared" si="523"/>
        <v>0</v>
      </c>
      <c r="GS152" s="127">
        <f t="shared" si="524"/>
        <v>0</v>
      </c>
      <c r="GT152" s="127">
        <f t="shared" si="525"/>
        <v>0</v>
      </c>
      <c r="GU152" s="127">
        <f t="shared" si="526"/>
        <v>0</v>
      </c>
      <c r="GV152" s="127">
        <f t="shared" si="527"/>
        <v>0</v>
      </c>
      <c r="GW152" s="127">
        <f t="shared" si="528"/>
        <v>0</v>
      </c>
      <c r="GX152" s="127">
        <f t="shared" si="529"/>
        <v>0</v>
      </c>
      <c r="GY152" s="127">
        <f t="shared" si="530"/>
        <v>0</v>
      </c>
      <c r="GZ152" s="127">
        <f t="shared" si="531"/>
        <v>0</v>
      </c>
      <c r="HA152" s="127">
        <f t="shared" si="532"/>
        <v>0</v>
      </c>
      <c r="HB152" s="127">
        <f t="shared" si="533"/>
        <v>0</v>
      </c>
      <c r="HC152" s="127">
        <f t="shared" si="534"/>
        <v>0</v>
      </c>
      <c r="HD152" s="127">
        <f t="shared" si="535"/>
        <v>0</v>
      </c>
      <c r="HE152" s="127">
        <f t="shared" si="536"/>
        <v>0</v>
      </c>
      <c r="HF152" s="127">
        <f t="shared" si="537"/>
        <v>0</v>
      </c>
      <c r="HG152" s="127">
        <f t="shared" si="538"/>
        <v>0</v>
      </c>
      <c r="HH152" s="127">
        <f t="shared" si="539"/>
        <v>0</v>
      </c>
      <c r="HI152" s="127">
        <f t="shared" si="540"/>
        <v>0</v>
      </c>
      <c r="HJ152" s="127">
        <f t="shared" si="541"/>
        <v>0</v>
      </c>
      <c r="HK152" s="127">
        <f t="shared" si="542"/>
        <v>0</v>
      </c>
      <c r="HL152" s="127">
        <f t="shared" si="543"/>
        <v>0</v>
      </c>
      <c r="HM152" s="127">
        <f t="shared" si="544"/>
        <v>0</v>
      </c>
      <c r="HN152" s="127">
        <f t="shared" si="545"/>
        <v>0</v>
      </c>
      <c r="HO152" s="127">
        <f t="shared" si="546"/>
        <v>0</v>
      </c>
      <c r="HP152" s="127">
        <f t="shared" si="547"/>
        <v>0</v>
      </c>
      <c r="HQ152" s="127">
        <f t="shared" si="548"/>
        <v>0</v>
      </c>
      <c r="HR152" s="127">
        <f t="shared" si="549"/>
        <v>0</v>
      </c>
      <c r="HS152" s="127">
        <f t="shared" si="550"/>
        <v>0</v>
      </c>
      <c r="HT152" s="127">
        <f t="shared" si="551"/>
        <v>0</v>
      </c>
      <c r="HU152" s="127">
        <f t="shared" si="552"/>
        <v>0</v>
      </c>
      <c r="HV152" s="127">
        <f t="shared" si="553"/>
        <v>0</v>
      </c>
      <c r="HW152" s="127">
        <f t="shared" si="554"/>
        <v>0</v>
      </c>
      <c r="HX152" s="127">
        <f t="shared" si="555"/>
        <v>0</v>
      </c>
      <c r="HY152" s="127">
        <f t="shared" si="556"/>
        <v>0</v>
      </c>
      <c r="HZ152" s="127">
        <f t="shared" si="557"/>
        <v>0</v>
      </c>
      <c r="IA152" s="127">
        <f t="shared" si="558"/>
        <v>0</v>
      </c>
      <c r="IB152" s="127">
        <f t="shared" si="559"/>
        <v>0</v>
      </c>
      <c r="IC152" s="127">
        <f t="shared" si="560"/>
        <v>0</v>
      </c>
      <c r="ID152" s="127">
        <f t="shared" si="561"/>
        <v>0</v>
      </c>
      <c r="IE152" s="127">
        <f t="shared" si="562"/>
        <v>0</v>
      </c>
      <c r="IF152" s="127">
        <f t="shared" si="563"/>
        <v>0</v>
      </c>
      <c r="IG152" s="127">
        <f t="shared" si="564"/>
        <v>0</v>
      </c>
      <c r="IH152" s="127">
        <f t="shared" si="565"/>
        <v>0</v>
      </c>
      <c r="II152" s="127">
        <f t="shared" si="566"/>
        <v>0</v>
      </c>
      <c r="IJ152" s="127">
        <f t="shared" si="567"/>
        <v>0</v>
      </c>
      <c r="IK152" s="127">
        <f t="shared" si="568"/>
        <v>0</v>
      </c>
      <c r="IL152" s="127">
        <f t="shared" si="569"/>
        <v>0</v>
      </c>
      <c r="IM152" s="127">
        <f t="shared" si="570"/>
        <v>0</v>
      </c>
      <c r="IN152" s="127">
        <f t="shared" si="571"/>
        <v>0</v>
      </c>
      <c r="IO152" s="127">
        <f t="shared" si="572"/>
        <v>0</v>
      </c>
      <c r="IP152" s="127">
        <f t="shared" si="573"/>
        <v>0</v>
      </c>
      <c r="IQ152" s="127">
        <f t="shared" si="574"/>
        <v>0</v>
      </c>
      <c r="IR152" s="127">
        <f t="shared" si="575"/>
        <v>0</v>
      </c>
      <c r="IS152" s="127">
        <f t="shared" si="576"/>
        <v>0</v>
      </c>
      <c r="IT152" s="127">
        <f t="shared" si="577"/>
        <v>0</v>
      </c>
      <c r="IU152" s="127">
        <f t="shared" si="578"/>
        <v>0</v>
      </c>
      <c r="IV152" s="1">
        <f>IFERROR(IF($BX152&gt;=1,SUMIFS(ARR!K$8:K$607,ARR!$I$8:$I$607,$BZ152),0),0)</f>
        <v>0</v>
      </c>
      <c r="IW152" s="1">
        <f>IFERROR(IF($BX152&gt;=1,SUMIFS(ARR!L$8:L$607,ARR!$I$8:$I$607,$BZ152),0),0)</f>
        <v>0</v>
      </c>
      <c r="IX152" s="1">
        <f>IFERROR(IF($BX152&gt;=1,SUMIFS(ARR!M$8:M$607,ARR!$I$8:$I$607,$BZ152),0),0)</f>
        <v>0</v>
      </c>
      <c r="IY152" s="1">
        <f>IFERROR(IF($BX152&gt;=1,SUMIFS(ARR!N$8:N$607,ARR!$I$8:$I$607,$BZ152),0),0)</f>
        <v>0</v>
      </c>
      <c r="IZ152" s="1">
        <f t="shared" si="579"/>
        <v>0</v>
      </c>
    </row>
    <row r="153" spans="1:260" ht="18" customHeight="1" x14ac:dyDescent="0.25">
      <c r="A153" s="1">
        <f>IFERROR(IF(BX153&gt;=1,VLOOKUP(EMP!Y151,EMP!$B$2:$E$3,4,0),0),0)</f>
        <v>0</v>
      </c>
      <c r="B153" s="1">
        <f>IFERROR(IF(BX153&gt;=1,VLOOKUP(EMP!Z151,EMP!$D$2:$E$3,2,0),0),0)</f>
        <v>0</v>
      </c>
      <c r="C153" s="1">
        <f>IFERROR(IF(BX153&gt;=1,VLOOKUP(EMP!AC151,EMP!$B$6:$C$17,2,0),0),0)</f>
        <v>0</v>
      </c>
      <c r="D153" s="1">
        <f>IFERROR(IF(BX153&gt;=1,VLOOKUP(EMP!AA151,EMP!$E$6:$M$29,9,0),0),0)</f>
        <v>0</v>
      </c>
      <c r="E153" s="1">
        <f>IFERROR(IF(BX153&gt;=1,(IF(EMP!AE151&gt;=1,VLOOKUP(EMP!AF151,EMP!$B$6:$C$17,2,0),0)),0),0)</f>
        <v>0</v>
      </c>
      <c r="F153" s="1">
        <f>IFERROR(IF(BX153&gt;=1,(IF(EMP!AG151=EMP!$F$3,(IF(EMP!AH151&gt;=1,EMP!AH151,0)),0)),0),0)</f>
        <v>0</v>
      </c>
      <c r="G153" s="1">
        <f>IFERROR(IF(BX153&gt;=1,(IF(EMP!AI151=EMP!$F$3,VLOOKUP(EMP!AJ151,EMP!$B$6:$C$17,2,0),0)),0),0)</f>
        <v>0</v>
      </c>
      <c r="H153" s="1">
        <f>IFERROR(IF(BX153&gt;=1,(IF(EMP!AK151=EMP!$F$3,EMP!#REF!,0)),0),0)</f>
        <v>0</v>
      </c>
      <c r="I153" s="1">
        <f>IFERROR(IF(BX153&gt;=1,(IF(EMP!AM151="YES",1,2)),0),0)</f>
        <v>0</v>
      </c>
      <c r="J153" s="1">
        <f>IFERROR(IF(BX153&gt;=1,(IF(I153=1,31,IF(I153=2,(IF(D153&gt;=5,VLOOKUP(EMP!AL151,EMP!$H$1:$K$5,4,0),IF(D153&gt;=1,31,0))),0))),0),0)</f>
        <v>0</v>
      </c>
      <c r="K153" s="1">
        <f>EMP!AB151</f>
        <v>0</v>
      </c>
      <c r="L153" s="1">
        <f>EMP!AD151</f>
        <v>0</v>
      </c>
      <c r="M153" s="1">
        <f>EMP!AE151</f>
        <v>0</v>
      </c>
      <c r="N153" s="1">
        <f t="shared" si="412"/>
        <v>0</v>
      </c>
      <c r="O153" s="1">
        <f t="shared" si="413"/>
        <v>0</v>
      </c>
      <c r="P153" s="1">
        <f t="shared" si="414"/>
        <v>0</v>
      </c>
      <c r="Q153" s="1">
        <f t="shared" si="415"/>
        <v>0</v>
      </c>
      <c r="R153" s="1">
        <f t="shared" si="416"/>
        <v>0</v>
      </c>
      <c r="S153" s="1">
        <f t="shared" si="417"/>
        <v>0</v>
      </c>
      <c r="T153" s="1">
        <f t="shared" si="418"/>
        <v>0</v>
      </c>
      <c r="U153" s="1">
        <f t="shared" si="419"/>
        <v>0</v>
      </c>
      <c r="V153" s="1">
        <f t="shared" si="420"/>
        <v>0</v>
      </c>
      <c r="W153" s="1">
        <f t="shared" si="421"/>
        <v>0</v>
      </c>
      <c r="X153" s="1">
        <f t="shared" si="422"/>
        <v>0</v>
      </c>
      <c r="Y153" s="1">
        <f t="shared" si="423"/>
        <v>0</v>
      </c>
      <c r="Z153" s="1">
        <f t="shared" si="424"/>
        <v>0</v>
      </c>
      <c r="AA153" s="1">
        <f t="shared" si="425"/>
        <v>0</v>
      </c>
      <c r="AB153" s="1">
        <f t="shared" si="426"/>
        <v>0</v>
      </c>
      <c r="AC153" s="1">
        <f t="shared" si="427"/>
        <v>0</v>
      </c>
      <c r="AD153" s="1">
        <f t="shared" si="428"/>
        <v>0</v>
      </c>
      <c r="AE153" s="1">
        <f t="shared" si="429"/>
        <v>0</v>
      </c>
      <c r="AF153" s="1">
        <f t="shared" si="430"/>
        <v>0</v>
      </c>
      <c r="AG153" s="1">
        <f t="shared" si="431"/>
        <v>0</v>
      </c>
      <c r="AH153" s="1">
        <f t="shared" si="432"/>
        <v>0</v>
      </c>
      <c r="AI153" s="1">
        <f t="shared" si="433"/>
        <v>0</v>
      </c>
      <c r="AJ153" s="1">
        <f t="shared" si="434"/>
        <v>0</v>
      </c>
      <c r="AK153" s="1">
        <f t="shared" si="435"/>
        <v>0</v>
      </c>
      <c r="AL153" s="1">
        <f t="shared" si="436"/>
        <v>0</v>
      </c>
      <c r="AM153" s="1">
        <f t="shared" si="437"/>
        <v>0</v>
      </c>
      <c r="AN153" s="1">
        <f t="shared" si="438"/>
        <v>0</v>
      </c>
      <c r="AO153" s="1">
        <f t="shared" si="439"/>
        <v>0</v>
      </c>
      <c r="AP153" s="1">
        <f t="shared" si="440"/>
        <v>0</v>
      </c>
      <c r="AQ153" s="1">
        <f t="shared" si="441"/>
        <v>0</v>
      </c>
      <c r="AR153" s="1">
        <f t="shared" si="442"/>
        <v>0</v>
      </c>
      <c r="AS153" s="1">
        <f t="shared" si="443"/>
        <v>0</v>
      </c>
      <c r="AT153" s="1">
        <f t="shared" si="444"/>
        <v>0</v>
      </c>
      <c r="AU153" s="1">
        <f t="shared" si="445"/>
        <v>0</v>
      </c>
      <c r="AV153" s="1">
        <f t="shared" si="446"/>
        <v>0</v>
      </c>
      <c r="AW153" s="1">
        <f t="shared" si="447"/>
        <v>0</v>
      </c>
      <c r="AX153" s="1">
        <f>LARGE($O$8:P153,1)</f>
        <v>0</v>
      </c>
      <c r="AY153" s="1">
        <f>LARGE($O$8:Q153,1)</f>
        <v>0</v>
      </c>
      <c r="AZ153" s="1">
        <f>LARGE($O$8:R153,1)</f>
        <v>0</v>
      </c>
      <c r="BA153" s="1">
        <f>LARGE($O$8:S153,1)</f>
        <v>0</v>
      </c>
      <c r="BB153" s="1">
        <f>LARGE($O$8:T153,1)</f>
        <v>0</v>
      </c>
      <c r="BC153" s="1">
        <f>LARGE($O$8:U153,1)</f>
        <v>0</v>
      </c>
      <c r="BD153" s="1">
        <f>LARGE($O$8:V153,1)</f>
        <v>0</v>
      </c>
      <c r="BE153" s="1">
        <f>LARGE($O$8:W153,1)</f>
        <v>0</v>
      </c>
      <c r="BF153" s="1">
        <f>LARGE($O$8:X153,1)</f>
        <v>0</v>
      </c>
      <c r="BG153" s="1">
        <f>LARGE($O$8:Y153,1)</f>
        <v>0</v>
      </c>
      <c r="BH153" s="1">
        <f>IFERROR(IF(BX153&gt;=1,(IF(EMP!AM151="YES",1,2)),0),0)</f>
        <v>0</v>
      </c>
      <c r="BI153" s="1">
        <f>IFERROR(IF(BX153&gt;=1,(IF(BH153=1,1,IF(BH153=2,VLOOKUP(EMP!AL151,EMP!$H$2:$K$4,4,0),0))),0),0)</f>
        <v>0</v>
      </c>
      <c r="BJ153" s="1">
        <f>IFERROR(IF(BX153&gt;=1,VLOOKUP(EMP!AL151,EMP!$H$1:$K$5,2,0),0),0)</f>
        <v>0</v>
      </c>
      <c r="BK153" s="1">
        <f>IFERROR(IF(BX153&gt;=1,VLOOKUP(EMP!AL151,EMP!$H$1:$K$5,3,0),0),0)</f>
        <v>0</v>
      </c>
      <c r="BX153" s="165">
        <f>EMP!O151</f>
        <v>0</v>
      </c>
      <c r="BY153" s="166">
        <f>EMP!P151</f>
        <v>0</v>
      </c>
      <c r="BZ153" s="165">
        <f>EMP!Q151</f>
        <v>0</v>
      </c>
      <c r="CA153" s="185">
        <f t="shared" si="448"/>
        <v>0</v>
      </c>
      <c r="CB153" s="185">
        <f t="shared" si="449"/>
        <v>0</v>
      </c>
      <c r="CC153" s="185">
        <f t="shared" si="450"/>
        <v>0</v>
      </c>
      <c r="CD153" s="185">
        <f t="shared" si="451"/>
        <v>0</v>
      </c>
      <c r="CE153" s="185">
        <f t="shared" si="452"/>
        <v>0</v>
      </c>
      <c r="CF153" s="185">
        <f t="shared" si="453"/>
        <v>0</v>
      </c>
      <c r="CG153" s="185">
        <f t="shared" si="454"/>
        <v>0</v>
      </c>
      <c r="CH153" s="185">
        <f t="shared" si="455"/>
        <v>0</v>
      </c>
      <c r="CI153" s="185">
        <f t="shared" si="456"/>
        <v>0</v>
      </c>
      <c r="CJ153" s="185">
        <f t="shared" si="457"/>
        <v>0</v>
      </c>
      <c r="CK153" s="185">
        <f t="shared" si="458"/>
        <v>0</v>
      </c>
      <c r="CL153" s="185">
        <f t="shared" si="459"/>
        <v>0</v>
      </c>
      <c r="CM153" s="193"/>
      <c r="CN153" s="193"/>
      <c r="CO153" s="193"/>
      <c r="CP153" s="193"/>
      <c r="CQ153" s="193"/>
      <c r="CR153" s="193"/>
      <c r="CS153" s="193"/>
      <c r="CT153" s="193"/>
      <c r="CU153" s="193"/>
      <c r="CV153" s="193"/>
      <c r="CW153" s="193"/>
      <c r="CX153" s="193"/>
      <c r="CY153" s="112">
        <f t="shared" si="460"/>
        <v>0</v>
      </c>
      <c r="CZ153" s="112">
        <f t="shared" si="461"/>
        <v>0</v>
      </c>
      <c r="DA153" s="112">
        <f t="shared" si="462"/>
        <v>0</v>
      </c>
      <c r="DB153" s="112">
        <f t="shared" si="463"/>
        <v>0</v>
      </c>
      <c r="DC153" s="112">
        <f t="shared" si="464"/>
        <v>0</v>
      </c>
      <c r="DD153" s="112">
        <f t="shared" si="465"/>
        <v>0</v>
      </c>
      <c r="DE153" s="112">
        <f t="shared" si="466"/>
        <v>0</v>
      </c>
      <c r="DF153" s="112">
        <f t="shared" si="467"/>
        <v>0</v>
      </c>
      <c r="DG153" s="112">
        <f t="shared" si="468"/>
        <v>0</v>
      </c>
      <c r="DH153" s="112">
        <f t="shared" si="469"/>
        <v>0</v>
      </c>
      <c r="DI153" s="112">
        <f t="shared" si="470"/>
        <v>0</v>
      </c>
      <c r="DJ153" s="112">
        <f t="shared" si="471"/>
        <v>0</v>
      </c>
      <c r="DK153" s="194"/>
      <c r="DL153" s="194"/>
      <c r="DM153" s="194"/>
      <c r="DN153" s="194"/>
      <c r="DO153" s="194"/>
      <c r="DP153" s="194"/>
      <c r="DQ153" s="194"/>
      <c r="DR153" s="194"/>
      <c r="DS153" s="194"/>
      <c r="DT153" s="194"/>
      <c r="DU153" s="194"/>
      <c r="DV153" s="194"/>
      <c r="DW153" s="112">
        <f t="shared" si="472"/>
        <v>0</v>
      </c>
      <c r="DX153" s="112">
        <f t="shared" si="473"/>
        <v>0</v>
      </c>
      <c r="DY153" s="112">
        <f t="shared" si="474"/>
        <v>0</v>
      </c>
      <c r="DZ153" s="112">
        <f t="shared" si="475"/>
        <v>0</v>
      </c>
      <c r="EA153" s="112">
        <f t="shared" si="476"/>
        <v>0</v>
      </c>
      <c r="EB153" s="112">
        <f t="shared" si="477"/>
        <v>0</v>
      </c>
      <c r="EC153" s="112">
        <f t="shared" si="478"/>
        <v>0</v>
      </c>
      <c r="ED153" s="112">
        <f t="shared" si="479"/>
        <v>0</v>
      </c>
      <c r="EE153" s="112">
        <f t="shared" si="480"/>
        <v>0</v>
      </c>
      <c r="EF153" s="112">
        <f t="shared" si="481"/>
        <v>0</v>
      </c>
      <c r="EG153" s="112">
        <f t="shared" si="482"/>
        <v>0</v>
      </c>
      <c r="EH153" s="112">
        <f t="shared" si="483"/>
        <v>0</v>
      </c>
      <c r="EI153" s="195"/>
      <c r="EJ153" s="195"/>
      <c r="EK153" s="195"/>
      <c r="EL153" s="195"/>
      <c r="EM153" s="195"/>
      <c r="EN153" s="195"/>
      <c r="EO153" s="195"/>
      <c r="EP153" s="195"/>
      <c r="EQ153" s="195"/>
      <c r="ER153" s="195"/>
      <c r="ES153" s="195"/>
      <c r="ET153" s="195"/>
      <c r="EU153" s="196"/>
      <c r="EV153" s="196">
        <f t="shared" si="484"/>
        <v>0</v>
      </c>
      <c r="EW153" s="196">
        <f t="shared" si="485"/>
        <v>0</v>
      </c>
      <c r="EX153" s="196">
        <f t="shared" si="486"/>
        <v>0</v>
      </c>
      <c r="EY153" s="196">
        <f t="shared" si="487"/>
        <v>0</v>
      </c>
      <c r="EZ153" s="196">
        <f t="shared" si="488"/>
        <v>0</v>
      </c>
      <c r="FA153" s="196">
        <f t="shared" si="489"/>
        <v>0</v>
      </c>
      <c r="FB153" s="196">
        <f t="shared" si="490"/>
        <v>0</v>
      </c>
      <c r="FC153" s="196">
        <f t="shared" si="491"/>
        <v>0</v>
      </c>
      <c r="FD153" s="196">
        <f t="shared" si="492"/>
        <v>0</v>
      </c>
      <c r="FE153" s="196">
        <f t="shared" si="493"/>
        <v>0</v>
      </c>
      <c r="FF153" s="196">
        <f t="shared" si="494"/>
        <v>0</v>
      </c>
      <c r="FG153" s="197"/>
      <c r="FH153" s="197">
        <f t="shared" si="495"/>
        <v>0</v>
      </c>
      <c r="FI153" s="197">
        <f t="shared" si="496"/>
        <v>0</v>
      </c>
      <c r="FJ153" s="197">
        <f t="shared" si="497"/>
        <v>0</v>
      </c>
      <c r="FK153" s="197">
        <f t="shared" si="498"/>
        <v>0</v>
      </c>
      <c r="FL153" s="197">
        <f t="shared" si="499"/>
        <v>0</v>
      </c>
      <c r="FM153" s="197">
        <f t="shared" si="500"/>
        <v>0</v>
      </c>
      <c r="FN153" s="197">
        <f t="shared" si="501"/>
        <v>0</v>
      </c>
      <c r="FO153" s="197">
        <f t="shared" si="502"/>
        <v>0</v>
      </c>
      <c r="FP153" s="197">
        <f t="shared" si="503"/>
        <v>0</v>
      </c>
      <c r="FQ153" s="197">
        <f t="shared" si="504"/>
        <v>0</v>
      </c>
      <c r="FR153" s="197">
        <f t="shared" si="505"/>
        <v>0</v>
      </c>
      <c r="FS153" s="195"/>
      <c r="FT153" s="195"/>
      <c r="FU153" s="198"/>
      <c r="FV153" s="198"/>
      <c r="FW153" s="199"/>
      <c r="FX153" s="199"/>
      <c r="FY153" s="196"/>
      <c r="FZ153" s="196"/>
      <c r="GA153" s="127">
        <f t="shared" si="506"/>
        <v>0</v>
      </c>
      <c r="GB153" s="127">
        <f t="shared" si="507"/>
        <v>0</v>
      </c>
      <c r="GC153" s="127">
        <f t="shared" si="508"/>
        <v>0</v>
      </c>
      <c r="GD153" s="127">
        <f t="shared" si="509"/>
        <v>0</v>
      </c>
      <c r="GE153" s="127">
        <f t="shared" si="510"/>
        <v>0</v>
      </c>
      <c r="GF153" s="127">
        <f t="shared" si="511"/>
        <v>0</v>
      </c>
      <c r="GG153" s="127">
        <f t="shared" si="512"/>
        <v>0</v>
      </c>
      <c r="GH153" s="127">
        <f t="shared" si="513"/>
        <v>0</v>
      </c>
      <c r="GI153" s="127">
        <f t="shared" si="514"/>
        <v>0</v>
      </c>
      <c r="GJ153" s="127">
        <f t="shared" si="515"/>
        <v>0</v>
      </c>
      <c r="GK153" s="127">
        <f t="shared" si="516"/>
        <v>0</v>
      </c>
      <c r="GL153" s="127">
        <f t="shared" si="517"/>
        <v>0</v>
      </c>
      <c r="GM153" s="127">
        <f t="shared" si="518"/>
        <v>0</v>
      </c>
      <c r="GN153" s="127">
        <f t="shared" si="519"/>
        <v>0</v>
      </c>
      <c r="GO153" s="127">
        <f t="shared" si="520"/>
        <v>0</v>
      </c>
      <c r="GP153" s="127">
        <f t="shared" si="521"/>
        <v>0</v>
      </c>
      <c r="GQ153" s="127">
        <f t="shared" si="522"/>
        <v>0</v>
      </c>
      <c r="GR153" s="127">
        <f t="shared" si="523"/>
        <v>0</v>
      </c>
      <c r="GS153" s="127">
        <f t="shared" si="524"/>
        <v>0</v>
      </c>
      <c r="GT153" s="127">
        <f t="shared" si="525"/>
        <v>0</v>
      </c>
      <c r="GU153" s="127">
        <f t="shared" si="526"/>
        <v>0</v>
      </c>
      <c r="GV153" s="127">
        <f t="shared" si="527"/>
        <v>0</v>
      </c>
      <c r="GW153" s="127">
        <f t="shared" si="528"/>
        <v>0</v>
      </c>
      <c r="GX153" s="127">
        <f t="shared" si="529"/>
        <v>0</v>
      </c>
      <c r="GY153" s="127">
        <f t="shared" si="530"/>
        <v>0</v>
      </c>
      <c r="GZ153" s="127">
        <f t="shared" si="531"/>
        <v>0</v>
      </c>
      <c r="HA153" s="127">
        <f t="shared" si="532"/>
        <v>0</v>
      </c>
      <c r="HB153" s="127">
        <f t="shared" si="533"/>
        <v>0</v>
      </c>
      <c r="HC153" s="127">
        <f t="shared" si="534"/>
        <v>0</v>
      </c>
      <c r="HD153" s="127">
        <f t="shared" si="535"/>
        <v>0</v>
      </c>
      <c r="HE153" s="127">
        <f t="shared" si="536"/>
        <v>0</v>
      </c>
      <c r="HF153" s="127">
        <f t="shared" si="537"/>
        <v>0</v>
      </c>
      <c r="HG153" s="127">
        <f t="shared" si="538"/>
        <v>0</v>
      </c>
      <c r="HH153" s="127">
        <f t="shared" si="539"/>
        <v>0</v>
      </c>
      <c r="HI153" s="127">
        <f t="shared" si="540"/>
        <v>0</v>
      </c>
      <c r="HJ153" s="127">
        <f t="shared" si="541"/>
        <v>0</v>
      </c>
      <c r="HK153" s="127">
        <f t="shared" si="542"/>
        <v>0</v>
      </c>
      <c r="HL153" s="127">
        <f t="shared" si="543"/>
        <v>0</v>
      </c>
      <c r="HM153" s="127">
        <f t="shared" si="544"/>
        <v>0</v>
      </c>
      <c r="HN153" s="127">
        <f t="shared" si="545"/>
        <v>0</v>
      </c>
      <c r="HO153" s="127">
        <f t="shared" si="546"/>
        <v>0</v>
      </c>
      <c r="HP153" s="127">
        <f t="shared" si="547"/>
        <v>0</v>
      </c>
      <c r="HQ153" s="127">
        <f t="shared" si="548"/>
        <v>0</v>
      </c>
      <c r="HR153" s="127">
        <f t="shared" si="549"/>
        <v>0</v>
      </c>
      <c r="HS153" s="127">
        <f t="shared" si="550"/>
        <v>0</v>
      </c>
      <c r="HT153" s="127">
        <f t="shared" si="551"/>
        <v>0</v>
      </c>
      <c r="HU153" s="127">
        <f t="shared" si="552"/>
        <v>0</v>
      </c>
      <c r="HV153" s="127">
        <f t="shared" si="553"/>
        <v>0</v>
      </c>
      <c r="HW153" s="127">
        <f t="shared" si="554"/>
        <v>0</v>
      </c>
      <c r="HX153" s="127">
        <f t="shared" si="555"/>
        <v>0</v>
      </c>
      <c r="HY153" s="127">
        <f t="shared" si="556"/>
        <v>0</v>
      </c>
      <c r="HZ153" s="127">
        <f t="shared" si="557"/>
        <v>0</v>
      </c>
      <c r="IA153" s="127">
        <f t="shared" si="558"/>
        <v>0</v>
      </c>
      <c r="IB153" s="127">
        <f t="shared" si="559"/>
        <v>0</v>
      </c>
      <c r="IC153" s="127">
        <f t="shared" si="560"/>
        <v>0</v>
      </c>
      <c r="ID153" s="127">
        <f t="shared" si="561"/>
        <v>0</v>
      </c>
      <c r="IE153" s="127">
        <f t="shared" si="562"/>
        <v>0</v>
      </c>
      <c r="IF153" s="127">
        <f t="shared" si="563"/>
        <v>0</v>
      </c>
      <c r="IG153" s="127">
        <f t="shared" si="564"/>
        <v>0</v>
      </c>
      <c r="IH153" s="127">
        <f t="shared" si="565"/>
        <v>0</v>
      </c>
      <c r="II153" s="127">
        <f t="shared" si="566"/>
        <v>0</v>
      </c>
      <c r="IJ153" s="127">
        <f t="shared" si="567"/>
        <v>0</v>
      </c>
      <c r="IK153" s="127">
        <f t="shared" si="568"/>
        <v>0</v>
      </c>
      <c r="IL153" s="127">
        <f t="shared" si="569"/>
        <v>0</v>
      </c>
      <c r="IM153" s="127">
        <f t="shared" si="570"/>
        <v>0</v>
      </c>
      <c r="IN153" s="127">
        <f t="shared" si="571"/>
        <v>0</v>
      </c>
      <c r="IO153" s="127">
        <f t="shared" si="572"/>
        <v>0</v>
      </c>
      <c r="IP153" s="127">
        <f t="shared" si="573"/>
        <v>0</v>
      </c>
      <c r="IQ153" s="127">
        <f t="shared" si="574"/>
        <v>0</v>
      </c>
      <c r="IR153" s="127">
        <f t="shared" si="575"/>
        <v>0</v>
      </c>
      <c r="IS153" s="127">
        <f t="shared" si="576"/>
        <v>0</v>
      </c>
      <c r="IT153" s="127">
        <f t="shared" si="577"/>
        <v>0</v>
      </c>
      <c r="IU153" s="127">
        <f t="shared" si="578"/>
        <v>0</v>
      </c>
      <c r="IV153" s="1">
        <f>IFERROR(IF($BX153&gt;=1,SUMIFS(ARR!K$8:K$607,ARR!$I$8:$I$607,$BZ153),0),0)</f>
        <v>0</v>
      </c>
      <c r="IW153" s="1">
        <f>IFERROR(IF($BX153&gt;=1,SUMIFS(ARR!L$8:L$607,ARR!$I$8:$I$607,$BZ153),0),0)</f>
        <v>0</v>
      </c>
      <c r="IX153" s="1">
        <f>IFERROR(IF($BX153&gt;=1,SUMIFS(ARR!M$8:M$607,ARR!$I$8:$I$607,$BZ153),0),0)</f>
        <v>0</v>
      </c>
      <c r="IY153" s="1">
        <f>IFERROR(IF($BX153&gt;=1,SUMIFS(ARR!N$8:N$607,ARR!$I$8:$I$607,$BZ153),0),0)</f>
        <v>0</v>
      </c>
      <c r="IZ153" s="1">
        <f t="shared" si="579"/>
        <v>0</v>
      </c>
    </row>
    <row r="154" spans="1:260" ht="18" customHeight="1" x14ac:dyDescent="0.25">
      <c r="A154" s="1">
        <f>IFERROR(IF(BX154&gt;=1,VLOOKUP(EMP!Y152,EMP!$B$2:$E$3,4,0),0),0)</f>
        <v>0</v>
      </c>
      <c r="B154" s="1">
        <f>IFERROR(IF(BX154&gt;=1,VLOOKUP(EMP!Z152,EMP!$D$2:$E$3,2,0),0),0)</f>
        <v>0</v>
      </c>
      <c r="C154" s="1">
        <f>IFERROR(IF(BX154&gt;=1,VLOOKUP(EMP!AC152,EMP!$B$6:$C$17,2,0),0),0)</f>
        <v>0</v>
      </c>
      <c r="D154" s="1">
        <f>IFERROR(IF(BX154&gt;=1,VLOOKUP(EMP!AA152,EMP!$E$6:$M$29,9,0),0),0)</f>
        <v>0</v>
      </c>
      <c r="E154" s="1">
        <f>IFERROR(IF(BX154&gt;=1,(IF(EMP!AE152&gt;=1,VLOOKUP(EMP!AF152,EMP!$B$6:$C$17,2,0),0)),0),0)</f>
        <v>0</v>
      </c>
      <c r="F154" s="1">
        <f>IFERROR(IF(BX154&gt;=1,(IF(EMP!AG152=EMP!$F$3,(IF(EMP!AH152&gt;=1,EMP!AH152,0)),0)),0),0)</f>
        <v>0</v>
      </c>
      <c r="G154" s="1">
        <f>IFERROR(IF(BX154&gt;=1,(IF(EMP!AI152=EMP!$F$3,VLOOKUP(EMP!AJ152,EMP!$B$6:$C$17,2,0),0)),0),0)</f>
        <v>0</v>
      </c>
      <c r="H154" s="1">
        <f>IFERROR(IF(BX154&gt;=1,(IF(EMP!AK152=EMP!$F$3,EMP!#REF!,0)),0),0)</f>
        <v>0</v>
      </c>
      <c r="I154" s="1">
        <f>IFERROR(IF(BX154&gt;=1,(IF(EMP!AM152="YES",1,2)),0),0)</f>
        <v>0</v>
      </c>
      <c r="J154" s="1">
        <f>IFERROR(IF(BX154&gt;=1,(IF(I154=1,31,IF(I154=2,(IF(D154&gt;=5,VLOOKUP(EMP!AL152,EMP!$H$1:$K$5,4,0),IF(D154&gt;=1,31,0))),0))),0),0)</f>
        <v>0</v>
      </c>
      <c r="K154" s="1">
        <f>EMP!AB152</f>
        <v>0</v>
      </c>
      <c r="L154" s="1">
        <f>EMP!AD152</f>
        <v>0</v>
      </c>
      <c r="M154" s="1">
        <f>EMP!AE152</f>
        <v>0</v>
      </c>
      <c r="N154" s="1">
        <f t="shared" si="412"/>
        <v>0</v>
      </c>
      <c r="O154" s="1">
        <f t="shared" si="413"/>
        <v>0</v>
      </c>
      <c r="P154" s="1">
        <f t="shared" si="414"/>
        <v>0</v>
      </c>
      <c r="Q154" s="1">
        <f t="shared" si="415"/>
        <v>0</v>
      </c>
      <c r="R154" s="1">
        <f t="shared" si="416"/>
        <v>0</v>
      </c>
      <c r="S154" s="1">
        <f t="shared" si="417"/>
        <v>0</v>
      </c>
      <c r="T154" s="1">
        <f t="shared" si="418"/>
        <v>0</v>
      </c>
      <c r="U154" s="1">
        <f t="shared" si="419"/>
        <v>0</v>
      </c>
      <c r="V154" s="1">
        <f t="shared" si="420"/>
        <v>0</v>
      </c>
      <c r="W154" s="1">
        <f t="shared" si="421"/>
        <v>0</v>
      </c>
      <c r="X154" s="1">
        <f t="shared" si="422"/>
        <v>0</v>
      </c>
      <c r="Y154" s="1">
        <f t="shared" si="423"/>
        <v>0</v>
      </c>
      <c r="Z154" s="1">
        <f t="shared" si="424"/>
        <v>0</v>
      </c>
      <c r="AA154" s="1">
        <f t="shared" si="425"/>
        <v>0</v>
      </c>
      <c r="AB154" s="1">
        <f t="shared" si="426"/>
        <v>0</v>
      </c>
      <c r="AC154" s="1">
        <f t="shared" si="427"/>
        <v>0</v>
      </c>
      <c r="AD154" s="1">
        <f t="shared" si="428"/>
        <v>0</v>
      </c>
      <c r="AE154" s="1">
        <f t="shared" si="429"/>
        <v>0</v>
      </c>
      <c r="AF154" s="1">
        <f t="shared" si="430"/>
        <v>0</v>
      </c>
      <c r="AG154" s="1">
        <f t="shared" si="431"/>
        <v>0</v>
      </c>
      <c r="AH154" s="1">
        <f t="shared" si="432"/>
        <v>0</v>
      </c>
      <c r="AI154" s="1">
        <f t="shared" si="433"/>
        <v>0</v>
      </c>
      <c r="AJ154" s="1">
        <f t="shared" si="434"/>
        <v>0</v>
      </c>
      <c r="AK154" s="1">
        <f t="shared" si="435"/>
        <v>0</v>
      </c>
      <c r="AL154" s="1">
        <f t="shared" si="436"/>
        <v>0</v>
      </c>
      <c r="AM154" s="1">
        <f t="shared" si="437"/>
        <v>0</v>
      </c>
      <c r="AN154" s="1">
        <f t="shared" si="438"/>
        <v>0</v>
      </c>
      <c r="AO154" s="1">
        <f t="shared" si="439"/>
        <v>0</v>
      </c>
      <c r="AP154" s="1">
        <f t="shared" si="440"/>
        <v>0</v>
      </c>
      <c r="AQ154" s="1">
        <f t="shared" si="441"/>
        <v>0</v>
      </c>
      <c r="AR154" s="1">
        <f t="shared" si="442"/>
        <v>0</v>
      </c>
      <c r="AS154" s="1">
        <f t="shared" si="443"/>
        <v>0</v>
      </c>
      <c r="AT154" s="1">
        <f t="shared" si="444"/>
        <v>0</v>
      </c>
      <c r="AU154" s="1">
        <f t="shared" si="445"/>
        <v>0</v>
      </c>
      <c r="AV154" s="1">
        <f t="shared" si="446"/>
        <v>0</v>
      </c>
      <c r="AW154" s="1">
        <f t="shared" si="447"/>
        <v>0</v>
      </c>
      <c r="AX154" s="1">
        <f>LARGE($O$8:P154,1)</f>
        <v>0</v>
      </c>
      <c r="AY154" s="1">
        <f>LARGE($O$8:Q154,1)</f>
        <v>0</v>
      </c>
      <c r="AZ154" s="1">
        <f>LARGE($O$8:R154,1)</f>
        <v>0</v>
      </c>
      <c r="BA154" s="1">
        <f>LARGE($O$8:S154,1)</f>
        <v>0</v>
      </c>
      <c r="BB154" s="1">
        <f>LARGE($O$8:T154,1)</f>
        <v>0</v>
      </c>
      <c r="BC154" s="1">
        <f>LARGE($O$8:U154,1)</f>
        <v>0</v>
      </c>
      <c r="BD154" s="1">
        <f>LARGE($O$8:V154,1)</f>
        <v>0</v>
      </c>
      <c r="BE154" s="1">
        <f>LARGE($O$8:W154,1)</f>
        <v>0</v>
      </c>
      <c r="BF154" s="1">
        <f>LARGE($O$8:X154,1)</f>
        <v>0</v>
      </c>
      <c r="BG154" s="1">
        <f>LARGE($O$8:Y154,1)</f>
        <v>0</v>
      </c>
      <c r="BH154" s="1">
        <f>IFERROR(IF(BX154&gt;=1,(IF(EMP!AM152="YES",1,2)),0),0)</f>
        <v>0</v>
      </c>
      <c r="BI154" s="1">
        <f>IFERROR(IF(BX154&gt;=1,(IF(BH154=1,1,IF(BH154=2,VLOOKUP(EMP!AL152,EMP!$H$2:$K$4,4,0),0))),0),0)</f>
        <v>0</v>
      </c>
      <c r="BJ154" s="1">
        <f>IFERROR(IF(BX154&gt;=1,VLOOKUP(EMP!AL152,EMP!$H$1:$K$5,2,0),0),0)</f>
        <v>0</v>
      </c>
      <c r="BK154" s="1">
        <f>IFERROR(IF(BX154&gt;=1,VLOOKUP(EMP!AL152,EMP!$H$1:$K$5,3,0),0),0)</f>
        <v>0</v>
      </c>
      <c r="BX154" s="165">
        <f>EMP!O152</f>
        <v>0</v>
      </c>
      <c r="BY154" s="166">
        <f>EMP!P152</f>
        <v>0</v>
      </c>
      <c r="BZ154" s="165">
        <f>EMP!Q152</f>
        <v>0</v>
      </c>
      <c r="CA154" s="185">
        <f t="shared" si="448"/>
        <v>0</v>
      </c>
      <c r="CB154" s="185">
        <f t="shared" si="449"/>
        <v>0</v>
      </c>
      <c r="CC154" s="185">
        <f t="shared" si="450"/>
        <v>0</v>
      </c>
      <c r="CD154" s="185">
        <f t="shared" si="451"/>
        <v>0</v>
      </c>
      <c r="CE154" s="185">
        <f t="shared" si="452"/>
        <v>0</v>
      </c>
      <c r="CF154" s="185">
        <f t="shared" si="453"/>
        <v>0</v>
      </c>
      <c r="CG154" s="185">
        <f t="shared" si="454"/>
        <v>0</v>
      </c>
      <c r="CH154" s="185">
        <f t="shared" si="455"/>
        <v>0</v>
      </c>
      <c r="CI154" s="185">
        <f t="shared" si="456"/>
        <v>0</v>
      </c>
      <c r="CJ154" s="185">
        <f t="shared" si="457"/>
        <v>0</v>
      </c>
      <c r="CK154" s="185">
        <f t="shared" si="458"/>
        <v>0</v>
      </c>
      <c r="CL154" s="185">
        <f t="shared" si="459"/>
        <v>0</v>
      </c>
      <c r="CM154" s="193"/>
      <c r="CN154" s="193"/>
      <c r="CO154" s="193"/>
      <c r="CP154" s="193"/>
      <c r="CQ154" s="193"/>
      <c r="CR154" s="193"/>
      <c r="CS154" s="193"/>
      <c r="CT154" s="193"/>
      <c r="CU154" s="193"/>
      <c r="CV154" s="193"/>
      <c r="CW154" s="193"/>
      <c r="CX154" s="193"/>
      <c r="CY154" s="112">
        <f t="shared" si="460"/>
        <v>0</v>
      </c>
      <c r="CZ154" s="112">
        <f t="shared" si="461"/>
        <v>0</v>
      </c>
      <c r="DA154" s="112">
        <f t="shared" si="462"/>
        <v>0</v>
      </c>
      <c r="DB154" s="112">
        <f t="shared" si="463"/>
        <v>0</v>
      </c>
      <c r="DC154" s="112">
        <f t="shared" si="464"/>
        <v>0</v>
      </c>
      <c r="DD154" s="112">
        <f t="shared" si="465"/>
        <v>0</v>
      </c>
      <c r="DE154" s="112">
        <f t="shared" si="466"/>
        <v>0</v>
      </c>
      <c r="DF154" s="112">
        <f t="shared" si="467"/>
        <v>0</v>
      </c>
      <c r="DG154" s="112">
        <f t="shared" si="468"/>
        <v>0</v>
      </c>
      <c r="DH154" s="112">
        <f t="shared" si="469"/>
        <v>0</v>
      </c>
      <c r="DI154" s="112">
        <f t="shared" si="470"/>
        <v>0</v>
      </c>
      <c r="DJ154" s="112">
        <f t="shared" si="471"/>
        <v>0</v>
      </c>
      <c r="DK154" s="194"/>
      <c r="DL154" s="194"/>
      <c r="DM154" s="194"/>
      <c r="DN154" s="194"/>
      <c r="DO154" s="194"/>
      <c r="DP154" s="194"/>
      <c r="DQ154" s="194"/>
      <c r="DR154" s="194"/>
      <c r="DS154" s="194"/>
      <c r="DT154" s="194"/>
      <c r="DU154" s="194"/>
      <c r="DV154" s="194"/>
      <c r="DW154" s="112">
        <f t="shared" si="472"/>
        <v>0</v>
      </c>
      <c r="DX154" s="112">
        <f t="shared" si="473"/>
        <v>0</v>
      </c>
      <c r="DY154" s="112">
        <f t="shared" si="474"/>
        <v>0</v>
      </c>
      <c r="DZ154" s="112">
        <f t="shared" si="475"/>
        <v>0</v>
      </c>
      <c r="EA154" s="112">
        <f t="shared" si="476"/>
        <v>0</v>
      </c>
      <c r="EB154" s="112">
        <f t="shared" si="477"/>
        <v>0</v>
      </c>
      <c r="EC154" s="112">
        <f t="shared" si="478"/>
        <v>0</v>
      </c>
      <c r="ED154" s="112">
        <f t="shared" si="479"/>
        <v>0</v>
      </c>
      <c r="EE154" s="112">
        <f t="shared" si="480"/>
        <v>0</v>
      </c>
      <c r="EF154" s="112">
        <f t="shared" si="481"/>
        <v>0</v>
      </c>
      <c r="EG154" s="112">
        <f t="shared" si="482"/>
        <v>0</v>
      </c>
      <c r="EH154" s="112">
        <f t="shared" si="483"/>
        <v>0</v>
      </c>
      <c r="EI154" s="195"/>
      <c r="EJ154" s="195"/>
      <c r="EK154" s="195"/>
      <c r="EL154" s="195"/>
      <c r="EM154" s="195"/>
      <c r="EN154" s="195"/>
      <c r="EO154" s="195"/>
      <c r="EP154" s="195"/>
      <c r="EQ154" s="195"/>
      <c r="ER154" s="195"/>
      <c r="ES154" s="195"/>
      <c r="ET154" s="195"/>
      <c r="EU154" s="196"/>
      <c r="EV154" s="196">
        <f t="shared" si="484"/>
        <v>0</v>
      </c>
      <c r="EW154" s="196">
        <f t="shared" si="485"/>
        <v>0</v>
      </c>
      <c r="EX154" s="196">
        <f t="shared" si="486"/>
        <v>0</v>
      </c>
      <c r="EY154" s="196">
        <f t="shared" si="487"/>
        <v>0</v>
      </c>
      <c r="EZ154" s="196">
        <f t="shared" si="488"/>
        <v>0</v>
      </c>
      <c r="FA154" s="196">
        <f t="shared" si="489"/>
        <v>0</v>
      </c>
      <c r="FB154" s="196">
        <f t="shared" si="490"/>
        <v>0</v>
      </c>
      <c r="FC154" s="196">
        <f t="shared" si="491"/>
        <v>0</v>
      </c>
      <c r="FD154" s="196">
        <f t="shared" si="492"/>
        <v>0</v>
      </c>
      <c r="FE154" s="196">
        <f t="shared" si="493"/>
        <v>0</v>
      </c>
      <c r="FF154" s="196">
        <f t="shared" si="494"/>
        <v>0</v>
      </c>
      <c r="FG154" s="197"/>
      <c r="FH154" s="197">
        <f t="shared" si="495"/>
        <v>0</v>
      </c>
      <c r="FI154" s="197">
        <f t="shared" si="496"/>
        <v>0</v>
      </c>
      <c r="FJ154" s="197">
        <f t="shared" si="497"/>
        <v>0</v>
      </c>
      <c r="FK154" s="197">
        <f t="shared" si="498"/>
        <v>0</v>
      </c>
      <c r="FL154" s="197">
        <f t="shared" si="499"/>
        <v>0</v>
      </c>
      <c r="FM154" s="197">
        <f t="shared" si="500"/>
        <v>0</v>
      </c>
      <c r="FN154" s="197">
        <f t="shared" si="501"/>
        <v>0</v>
      </c>
      <c r="FO154" s="197">
        <f t="shared" si="502"/>
        <v>0</v>
      </c>
      <c r="FP154" s="197">
        <f t="shared" si="503"/>
        <v>0</v>
      </c>
      <c r="FQ154" s="197">
        <f t="shared" si="504"/>
        <v>0</v>
      </c>
      <c r="FR154" s="197">
        <f t="shared" si="505"/>
        <v>0</v>
      </c>
      <c r="FS154" s="195"/>
      <c r="FT154" s="195"/>
      <c r="FU154" s="198"/>
      <c r="FV154" s="198"/>
      <c r="FW154" s="199"/>
      <c r="FX154" s="199"/>
      <c r="FY154" s="196"/>
      <c r="FZ154" s="196"/>
      <c r="GA154" s="127">
        <f t="shared" si="506"/>
        <v>0</v>
      </c>
      <c r="GB154" s="127">
        <f t="shared" si="507"/>
        <v>0</v>
      </c>
      <c r="GC154" s="127">
        <f t="shared" si="508"/>
        <v>0</v>
      </c>
      <c r="GD154" s="127">
        <f t="shared" si="509"/>
        <v>0</v>
      </c>
      <c r="GE154" s="127">
        <f t="shared" si="510"/>
        <v>0</v>
      </c>
      <c r="GF154" s="127">
        <f t="shared" si="511"/>
        <v>0</v>
      </c>
      <c r="GG154" s="127">
        <f t="shared" si="512"/>
        <v>0</v>
      </c>
      <c r="GH154" s="127">
        <f t="shared" si="513"/>
        <v>0</v>
      </c>
      <c r="GI154" s="127">
        <f t="shared" si="514"/>
        <v>0</v>
      </c>
      <c r="GJ154" s="127">
        <f t="shared" si="515"/>
        <v>0</v>
      </c>
      <c r="GK154" s="127">
        <f t="shared" si="516"/>
        <v>0</v>
      </c>
      <c r="GL154" s="127">
        <f t="shared" si="517"/>
        <v>0</v>
      </c>
      <c r="GM154" s="127">
        <f t="shared" si="518"/>
        <v>0</v>
      </c>
      <c r="GN154" s="127">
        <f t="shared" si="519"/>
        <v>0</v>
      </c>
      <c r="GO154" s="127">
        <f t="shared" si="520"/>
        <v>0</v>
      </c>
      <c r="GP154" s="127">
        <f t="shared" si="521"/>
        <v>0</v>
      </c>
      <c r="GQ154" s="127">
        <f t="shared" si="522"/>
        <v>0</v>
      </c>
      <c r="GR154" s="127">
        <f t="shared" si="523"/>
        <v>0</v>
      </c>
      <c r="GS154" s="127">
        <f t="shared" si="524"/>
        <v>0</v>
      </c>
      <c r="GT154" s="127">
        <f t="shared" si="525"/>
        <v>0</v>
      </c>
      <c r="GU154" s="127">
        <f t="shared" si="526"/>
        <v>0</v>
      </c>
      <c r="GV154" s="127">
        <f t="shared" si="527"/>
        <v>0</v>
      </c>
      <c r="GW154" s="127">
        <f t="shared" si="528"/>
        <v>0</v>
      </c>
      <c r="GX154" s="127">
        <f t="shared" si="529"/>
        <v>0</v>
      </c>
      <c r="GY154" s="127">
        <f t="shared" si="530"/>
        <v>0</v>
      </c>
      <c r="GZ154" s="127">
        <f t="shared" si="531"/>
        <v>0</v>
      </c>
      <c r="HA154" s="127">
        <f t="shared" si="532"/>
        <v>0</v>
      </c>
      <c r="HB154" s="127">
        <f t="shared" si="533"/>
        <v>0</v>
      </c>
      <c r="HC154" s="127">
        <f t="shared" si="534"/>
        <v>0</v>
      </c>
      <c r="HD154" s="127">
        <f t="shared" si="535"/>
        <v>0</v>
      </c>
      <c r="HE154" s="127">
        <f t="shared" si="536"/>
        <v>0</v>
      </c>
      <c r="HF154" s="127">
        <f t="shared" si="537"/>
        <v>0</v>
      </c>
      <c r="HG154" s="127">
        <f t="shared" si="538"/>
        <v>0</v>
      </c>
      <c r="HH154" s="127">
        <f t="shared" si="539"/>
        <v>0</v>
      </c>
      <c r="HI154" s="127">
        <f t="shared" si="540"/>
        <v>0</v>
      </c>
      <c r="HJ154" s="127">
        <f t="shared" si="541"/>
        <v>0</v>
      </c>
      <c r="HK154" s="127">
        <f t="shared" si="542"/>
        <v>0</v>
      </c>
      <c r="HL154" s="127">
        <f t="shared" si="543"/>
        <v>0</v>
      </c>
      <c r="HM154" s="127">
        <f t="shared" si="544"/>
        <v>0</v>
      </c>
      <c r="HN154" s="127">
        <f t="shared" si="545"/>
        <v>0</v>
      </c>
      <c r="HO154" s="127">
        <f t="shared" si="546"/>
        <v>0</v>
      </c>
      <c r="HP154" s="127">
        <f t="shared" si="547"/>
        <v>0</v>
      </c>
      <c r="HQ154" s="127">
        <f t="shared" si="548"/>
        <v>0</v>
      </c>
      <c r="HR154" s="127">
        <f t="shared" si="549"/>
        <v>0</v>
      </c>
      <c r="HS154" s="127">
        <f t="shared" si="550"/>
        <v>0</v>
      </c>
      <c r="HT154" s="127">
        <f t="shared" si="551"/>
        <v>0</v>
      </c>
      <c r="HU154" s="127">
        <f t="shared" si="552"/>
        <v>0</v>
      </c>
      <c r="HV154" s="127">
        <f t="shared" si="553"/>
        <v>0</v>
      </c>
      <c r="HW154" s="127">
        <f t="shared" si="554"/>
        <v>0</v>
      </c>
      <c r="HX154" s="127">
        <f t="shared" si="555"/>
        <v>0</v>
      </c>
      <c r="HY154" s="127">
        <f t="shared" si="556"/>
        <v>0</v>
      </c>
      <c r="HZ154" s="127">
        <f t="shared" si="557"/>
        <v>0</v>
      </c>
      <c r="IA154" s="127">
        <f t="shared" si="558"/>
        <v>0</v>
      </c>
      <c r="IB154" s="127">
        <f t="shared" si="559"/>
        <v>0</v>
      </c>
      <c r="IC154" s="127">
        <f t="shared" si="560"/>
        <v>0</v>
      </c>
      <c r="ID154" s="127">
        <f t="shared" si="561"/>
        <v>0</v>
      </c>
      <c r="IE154" s="127">
        <f t="shared" si="562"/>
        <v>0</v>
      </c>
      <c r="IF154" s="127">
        <f t="shared" si="563"/>
        <v>0</v>
      </c>
      <c r="IG154" s="127">
        <f t="shared" si="564"/>
        <v>0</v>
      </c>
      <c r="IH154" s="127">
        <f t="shared" si="565"/>
        <v>0</v>
      </c>
      <c r="II154" s="127">
        <f t="shared" si="566"/>
        <v>0</v>
      </c>
      <c r="IJ154" s="127">
        <f t="shared" si="567"/>
        <v>0</v>
      </c>
      <c r="IK154" s="127">
        <f t="shared" si="568"/>
        <v>0</v>
      </c>
      <c r="IL154" s="127">
        <f t="shared" si="569"/>
        <v>0</v>
      </c>
      <c r="IM154" s="127">
        <f t="shared" si="570"/>
        <v>0</v>
      </c>
      <c r="IN154" s="127">
        <f t="shared" si="571"/>
        <v>0</v>
      </c>
      <c r="IO154" s="127">
        <f t="shared" si="572"/>
        <v>0</v>
      </c>
      <c r="IP154" s="127">
        <f t="shared" si="573"/>
        <v>0</v>
      </c>
      <c r="IQ154" s="127">
        <f t="shared" si="574"/>
        <v>0</v>
      </c>
      <c r="IR154" s="127">
        <f t="shared" si="575"/>
        <v>0</v>
      </c>
      <c r="IS154" s="127">
        <f t="shared" si="576"/>
        <v>0</v>
      </c>
      <c r="IT154" s="127">
        <f t="shared" si="577"/>
        <v>0</v>
      </c>
      <c r="IU154" s="127">
        <f t="shared" si="578"/>
        <v>0</v>
      </c>
      <c r="IV154" s="1">
        <f>IFERROR(IF($BX154&gt;=1,SUMIFS(ARR!K$8:K$607,ARR!$I$8:$I$607,$BZ154),0),0)</f>
        <v>0</v>
      </c>
      <c r="IW154" s="1">
        <f>IFERROR(IF($BX154&gt;=1,SUMIFS(ARR!L$8:L$607,ARR!$I$8:$I$607,$BZ154),0),0)</f>
        <v>0</v>
      </c>
      <c r="IX154" s="1">
        <f>IFERROR(IF($BX154&gt;=1,SUMIFS(ARR!M$8:M$607,ARR!$I$8:$I$607,$BZ154),0),0)</f>
        <v>0</v>
      </c>
      <c r="IY154" s="1">
        <f>IFERROR(IF($BX154&gt;=1,SUMIFS(ARR!N$8:N$607,ARR!$I$8:$I$607,$BZ154),0),0)</f>
        <v>0</v>
      </c>
      <c r="IZ154" s="1">
        <f t="shared" si="579"/>
        <v>0</v>
      </c>
    </row>
    <row r="155" spans="1:260" ht="18" customHeight="1" x14ac:dyDescent="0.25">
      <c r="A155" s="1">
        <f>IFERROR(IF(BX155&gt;=1,VLOOKUP(EMP!Y153,EMP!$B$2:$E$3,4,0),0),0)</f>
        <v>0</v>
      </c>
      <c r="B155" s="1">
        <f>IFERROR(IF(BX155&gt;=1,VLOOKUP(EMP!Z153,EMP!$D$2:$E$3,2,0),0),0)</f>
        <v>0</v>
      </c>
      <c r="C155" s="1">
        <f>IFERROR(IF(BX155&gt;=1,VLOOKUP(EMP!AC153,EMP!$B$6:$C$17,2,0),0),0)</f>
        <v>0</v>
      </c>
      <c r="D155" s="1">
        <f>IFERROR(IF(BX155&gt;=1,VLOOKUP(EMP!AA153,EMP!$E$6:$M$29,9,0),0),0)</f>
        <v>0</v>
      </c>
      <c r="E155" s="1">
        <f>IFERROR(IF(BX155&gt;=1,(IF(EMP!AE153&gt;=1,VLOOKUP(EMP!AF153,EMP!$B$6:$C$17,2,0),0)),0),0)</f>
        <v>0</v>
      </c>
      <c r="F155" s="1">
        <f>IFERROR(IF(BX155&gt;=1,(IF(EMP!AG153=EMP!$F$3,(IF(EMP!AH153&gt;=1,EMP!AH153,0)),0)),0),0)</f>
        <v>0</v>
      </c>
      <c r="G155" s="1">
        <f>IFERROR(IF(BX155&gt;=1,(IF(EMP!AI153=EMP!$F$3,VLOOKUP(EMP!AJ153,EMP!$B$6:$C$17,2,0),0)),0),0)</f>
        <v>0</v>
      </c>
      <c r="H155" s="1">
        <f>IFERROR(IF(BX155&gt;=1,(IF(EMP!AK153=EMP!$F$3,EMP!#REF!,0)),0),0)</f>
        <v>0</v>
      </c>
      <c r="I155" s="1">
        <f>IFERROR(IF(BX155&gt;=1,(IF(EMP!AM153="YES",1,2)),0),0)</f>
        <v>0</v>
      </c>
      <c r="J155" s="1">
        <f>IFERROR(IF(BX155&gt;=1,(IF(I155=1,31,IF(I155=2,(IF(D155&gt;=5,VLOOKUP(EMP!AL153,EMP!$H$1:$K$5,4,0),IF(D155&gt;=1,31,0))),0))),0),0)</f>
        <v>0</v>
      </c>
      <c r="K155" s="1">
        <f>EMP!AB153</f>
        <v>0</v>
      </c>
      <c r="L155" s="1">
        <f>EMP!AD153</f>
        <v>0</v>
      </c>
      <c r="M155" s="1">
        <f>EMP!AE153</f>
        <v>0</v>
      </c>
      <c r="N155" s="1">
        <f t="shared" si="412"/>
        <v>0</v>
      </c>
      <c r="O155" s="1">
        <f t="shared" si="413"/>
        <v>0</v>
      </c>
      <c r="P155" s="1">
        <f t="shared" si="414"/>
        <v>0</v>
      </c>
      <c r="Q155" s="1">
        <f t="shared" si="415"/>
        <v>0</v>
      </c>
      <c r="R155" s="1">
        <f t="shared" si="416"/>
        <v>0</v>
      </c>
      <c r="S155" s="1">
        <f t="shared" si="417"/>
        <v>0</v>
      </c>
      <c r="T155" s="1">
        <f t="shared" si="418"/>
        <v>0</v>
      </c>
      <c r="U155" s="1">
        <f t="shared" si="419"/>
        <v>0</v>
      </c>
      <c r="V155" s="1">
        <f t="shared" si="420"/>
        <v>0</v>
      </c>
      <c r="W155" s="1">
        <f t="shared" si="421"/>
        <v>0</v>
      </c>
      <c r="X155" s="1">
        <f t="shared" si="422"/>
        <v>0</v>
      </c>
      <c r="Y155" s="1">
        <f t="shared" si="423"/>
        <v>0</v>
      </c>
      <c r="Z155" s="1">
        <f t="shared" si="424"/>
        <v>0</v>
      </c>
      <c r="AA155" s="1">
        <f t="shared" si="425"/>
        <v>0</v>
      </c>
      <c r="AB155" s="1">
        <f t="shared" si="426"/>
        <v>0</v>
      </c>
      <c r="AC155" s="1">
        <f t="shared" si="427"/>
        <v>0</v>
      </c>
      <c r="AD155" s="1">
        <f t="shared" si="428"/>
        <v>0</v>
      </c>
      <c r="AE155" s="1">
        <f t="shared" si="429"/>
        <v>0</v>
      </c>
      <c r="AF155" s="1">
        <f t="shared" si="430"/>
        <v>0</v>
      </c>
      <c r="AG155" s="1">
        <f t="shared" si="431"/>
        <v>0</v>
      </c>
      <c r="AH155" s="1">
        <f t="shared" si="432"/>
        <v>0</v>
      </c>
      <c r="AI155" s="1">
        <f t="shared" si="433"/>
        <v>0</v>
      </c>
      <c r="AJ155" s="1">
        <f t="shared" si="434"/>
        <v>0</v>
      </c>
      <c r="AK155" s="1">
        <f t="shared" si="435"/>
        <v>0</v>
      </c>
      <c r="AL155" s="1">
        <f t="shared" si="436"/>
        <v>0</v>
      </c>
      <c r="AM155" s="1">
        <f t="shared" si="437"/>
        <v>0</v>
      </c>
      <c r="AN155" s="1">
        <f t="shared" si="438"/>
        <v>0</v>
      </c>
      <c r="AO155" s="1">
        <f t="shared" si="439"/>
        <v>0</v>
      </c>
      <c r="AP155" s="1">
        <f t="shared" si="440"/>
        <v>0</v>
      </c>
      <c r="AQ155" s="1">
        <f t="shared" si="441"/>
        <v>0</v>
      </c>
      <c r="AR155" s="1">
        <f t="shared" si="442"/>
        <v>0</v>
      </c>
      <c r="AS155" s="1">
        <f t="shared" si="443"/>
        <v>0</v>
      </c>
      <c r="AT155" s="1">
        <f t="shared" si="444"/>
        <v>0</v>
      </c>
      <c r="AU155" s="1">
        <f t="shared" si="445"/>
        <v>0</v>
      </c>
      <c r="AV155" s="1">
        <f t="shared" si="446"/>
        <v>0</v>
      </c>
      <c r="AW155" s="1">
        <f t="shared" si="447"/>
        <v>0</v>
      </c>
      <c r="AX155" s="1">
        <f>LARGE($O$8:P155,1)</f>
        <v>0</v>
      </c>
      <c r="AY155" s="1">
        <f>LARGE($O$8:Q155,1)</f>
        <v>0</v>
      </c>
      <c r="AZ155" s="1">
        <f>LARGE($O$8:R155,1)</f>
        <v>0</v>
      </c>
      <c r="BA155" s="1">
        <f>LARGE($O$8:S155,1)</f>
        <v>0</v>
      </c>
      <c r="BB155" s="1">
        <f>LARGE($O$8:T155,1)</f>
        <v>0</v>
      </c>
      <c r="BC155" s="1">
        <f>LARGE($O$8:U155,1)</f>
        <v>0</v>
      </c>
      <c r="BD155" s="1">
        <f>LARGE($O$8:V155,1)</f>
        <v>0</v>
      </c>
      <c r="BE155" s="1">
        <f>LARGE($O$8:W155,1)</f>
        <v>0</v>
      </c>
      <c r="BF155" s="1">
        <f>LARGE($O$8:X155,1)</f>
        <v>0</v>
      </c>
      <c r="BG155" s="1">
        <f>LARGE($O$8:Y155,1)</f>
        <v>0</v>
      </c>
      <c r="BH155" s="1">
        <f>IFERROR(IF(BX155&gt;=1,(IF(EMP!AM153="YES",1,2)),0),0)</f>
        <v>0</v>
      </c>
      <c r="BI155" s="1">
        <f>IFERROR(IF(BX155&gt;=1,(IF(BH155=1,1,IF(BH155=2,VLOOKUP(EMP!AL153,EMP!$H$2:$K$4,4,0),0))),0),0)</f>
        <v>0</v>
      </c>
      <c r="BJ155" s="1">
        <f>IFERROR(IF(BX155&gt;=1,VLOOKUP(EMP!AL153,EMP!$H$1:$K$5,2,0),0),0)</f>
        <v>0</v>
      </c>
      <c r="BK155" s="1">
        <f>IFERROR(IF(BX155&gt;=1,VLOOKUP(EMP!AL153,EMP!$H$1:$K$5,3,0),0),0)</f>
        <v>0</v>
      </c>
      <c r="BX155" s="165">
        <f>EMP!O153</f>
        <v>0</v>
      </c>
      <c r="BY155" s="166">
        <f>EMP!P153</f>
        <v>0</v>
      </c>
      <c r="BZ155" s="165">
        <f>EMP!Q153</f>
        <v>0</v>
      </c>
      <c r="CA155" s="185">
        <f t="shared" si="448"/>
        <v>0</v>
      </c>
      <c r="CB155" s="185">
        <f t="shared" si="449"/>
        <v>0</v>
      </c>
      <c r="CC155" s="185">
        <f t="shared" si="450"/>
        <v>0</v>
      </c>
      <c r="CD155" s="185">
        <f t="shared" si="451"/>
        <v>0</v>
      </c>
      <c r="CE155" s="185">
        <f t="shared" si="452"/>
        <v>0</v>
      </c>
      <c r="CF155" s="185">
        <f t="shared" si="453"/>
        <v>0</v>
      </c>
      <c r="CG155" s="185">
        <f t="shared" si="454"/>
        <v>0</v>
      </c>
      <c r="CH155" s="185">
        <f t="shared" si="455"/>
        <v>0</v>
      </c>
      <c r="CI155" s="185">
        <f t="shared" si="456"/>
        <v>0</v>
      </c>
      <c r="CJ155" s="185">
        <f t="shared" si="457"/>
        <v>0</v>
      </c>
      <c r="CK155" s="185">
        <f t="shared" si="458"/>
        <v>0</v>
      </c>
      <c r="CL155" s="185">
        <f t="shared" si="459"/>
        <v>0</v>
      </c>
      <c r="CM155" s="193"/>
      <c r="CN155" s="193"/>
      <c r="CO155" s="193"/>
      <c r="CP155" s="193"/>
      <c r="CQ155" s="193"/>
      <c r="CR155" s="193"/>
      <c r="CS155" s="193"/>
      <c r="CT155" s="193"/>
      <c r="CU155" s="193"/>
      <c r="CV155" s="193"/>
      <c r="CW155" s="193"/>
      <c r="CX155" s="193"/>
      <c r="CY155" s="112">
        <f t="shared" si="460"/>
        <v>0</v>
      </c>
      <c r="CZ155" s="112">
        <f t="shared" si="461"/>
        <v>0</v>
      </c>
      <c r="DA155" s="112">
        <f t="shared" si="462"/>
        <v>0</v>
      </c>
      <c r="DB155" s="112">
        <f t="shared" si="463"/>
        <v>0</v>
      </c>
      <c r="DC155" s="112">
        <f t="shared" si="464"/>
        <v>0</v>
      </c>
      <c r="DD155" s="112">
        <f t="shared" si="465"/>
        <v>0</v>
      </c>
      <c r="DE155" s="112">
        <f t="shared" si="466"/>
        <v>0</v>
      </c>
      <c r="DF155" s="112">
        <f t="shared" si="467"/>
        <v>0</v>
      </c>
      <c r="DG155" s="112">
        <f t="shared" si="468"/>
        <v>0</v>
      </c>
      <c r="DH155" s="112">
        <f t="shared" si="469"/>
        <v>0</v>
      </c>
      <c r="DI155" s="112">
        <f t="shared" si="470"/>
        <v>0</v>
      </c>
      <c r="DJ155" s="112">
        <f t="shared" si="471"/>
        <v>0</v>
      </c>
      <c r="DK155" s="194"/>
      <c r="DL155" s="194"/>
      <c r="DM155" s="194"/>
      <c r="DN155" s="194"/>
      <c r="DO155" s="194"/>
      <c r="DP155" s="194"/>
      <c r="DQ155" s="194"/>
      <c r="DR155" s="194"/>
      <c r="DS155" s="194"/>
      <c r="DT155" s="194"/>
      <c r="DU155" s="194"/>
      <c r="DV155" s="194"/>
      <c r="DW155" s="112">
        <f t="shared" si="472"/>
        <v>0</v>
      </c>
      <c r="DX155" s="112">
        <f t="shared" si="473"/>
        <v>0</v>
      </c>
      <c r="DY155" s="112">
        <f t="shared" si="474"/>
        <v>0</v>
      </c>
      <c r="DZ155" s="112">
        <f t="shared" si="475"/>
        <v>0</v>
      </c>
      <c r="EA155" s="112">
        <f t="shared" si="476"/>
        <v>0</v>
      </c>
      <c r="EB155" s="112">
        <f t="shared" si="477"/>
        <v>0</v>
      </c>
      <c r="EC155" s="112">
        <f t="shared" si="478"/>
        <v>0</v>
      </c>
      <c r="ED155" s="112">
        <f t="shared" si="479"/>
        <v>0</v>
      </c>
      <c r="EE155" s="112">
        <f t="shared" si="480"/>
        <v>0</v>
      </c>
      <c r="EF155" s="112">
        <f t="shared" si="481"/>
        <v>0</v>
      </c>
      <c r="EG155" s="112">
        <f t="shared" si="482"/>
        <v>0</v>
      </c>
      <c r="EH155" s="112">
        <f t="shared" si="483"/>
        <v>0</v>
      </c>
      <c r="EI155" s="195"/>
      <c r="EJ155" s="195"/>
      <c r="EK155" s="195"/>
      <c r="EL155" s="195"/>
      <c r="EM155" s="195"/>
      <c r="EN155" s="195"/>
      <c r="EO155" s="195"/>
      <c r="EP155" s="195"/>
      <c r="EQ155" s="195"/>
      <c r="ER155" s="195"/>
      <c r="ES155" s="195"/>
      <c r="ET155" s="195"/>
      <c r="EU155" s="196"/>
      <c r="EV155" s="196">
        <f t="shared" si="484"/>
        <v>0</v>
      </c>
      <c r="EW155" s="196">
        <f t="shared" si="485"/>
        <v>0</v>
      </c>
      <c r="EX155" s="196">
        <f t="shared" si="486"/>
        <v>0</v>
      </c>
      <c r="EY155" s="196">
        <f t="shared" si="487"/>
        <v>0</v>
      </c>
      <c r="EZ155" s="196">
        <f t="shared" si="488"/>
        <v>0</v>
      </c>
      <c r="FA155" s="196">
        <f t="shared" si="489"/>
        <v>0</v>
      </c>
      <c r="FB155" s="196">
        <f t="shared" si="490"/>
        <v>0</v>
      </c>
      <c r="FC155" s="196">
        <f t="shared" si="491"/>
        <v>0</v>
      </c>
      <c r="FD155" s="196">
        <f t="shared" si="492"/>
        <v>0</v>
      </c>
      <c r="FE155" s="196">
        <f t="shared" si="493"/>
        <v>0</v>
      </c>
      <c r="FF155" s="196">
        <f t="shared" si="494"/>
        <v>0</v>
      </c>
      <c r="FG155" s="197"/>
      <c r="FH155" s="197">
        <f t="shared" si="495"/>
        <v>0</v>
      </c>
      <c r="FI155" s="197">
        <f t="shared" si="496"/>
        <v>0</v>
      </c>
      <c r="FJ155" s="197">
        <f t="shared" si="497"/>
        <v>0</v>
      </c>
      <c r="FK155" s="197">
        <f t="shared" si="498"/>
        <v>0</v>
      </c>
      <c r="FL155" s="197">
        <f t="shared" si="499"/>
        <v>0</v>
      </c>
      <c r="FM155" s="197">
        <f t="shared" si="500"/>
        <v>0</v>
      </c>
      <c r="FN155" s="197">
        <f t="shared" si="501"/>
        <v>0</v>
      </c>
      <c r="FO155" s="197">
        <f t="shared" si="502"/>
        <v>0</v>
      </c>
      <c r="FP155" s="197">
        <f t="shared" si="503"/>
        <v>0</v>
      </c>
      <c r="FQ155" s="197">
        <f t="shared" si="504"/>
        <v>0</v>
      </c>
      <c r="FR155" s="197">
        <f t="shared" si="505"/>
        <v>0</v>
      </c>
      <c r="FS155" s="195"/>
      <c r="FT155" s="195"/>
      <c r="FU155" s="198"/>
      <c r="FV155" s="198"/>
      <c r="FW155" s="199"/>
      <c r="FX155" s="199"/>
      <c r="FY155" s="196"/>
      <c r="FZ155" s="196"/>
      <c r="GA155" s="127">
        <f t="shared" si="506"/>
        <v>0</v>
      </c>
      <c r="GB155" s="127">
        <f t="shared" si="507"/>
        <v>0</v>
      </c>
      <c r="GC155" s="127">
        <f t="shared" si="508"/>
        <v>0</v>
      </c>
      <c r="GD155" s="127">
        <f t="shared" si="509"/>
        <v>0</v>
      </c>
      <c r="GE155" s="127">
        <f t="shared" si="510"/>
        <v>0</v>
      </c>
      <c r="GF155" s="127">
        <f t="shared" si="511"/>
        <v>0</v>
      </c>
      <c r="GG155" s="127">
        <f t="shared" si="512"/>
        <v>0</v>
      </c>
      <c r="GH155" s="127">
        <f t="shared" si="513"/>
        <v>0</v>
      </c>
      <c r="GI155" s="127">
        <f t="shared" si="514"/>
        <v>0</v>
      </c>
      <c r="GJ155" s="127">
        <f t="shared" si="515"/>
        <v>0</v>
      </c>
      <c r="GK155" s="127">
        <f t="shared" si="516"/>
        <v>0</v>
      </c>
      <c r="GL155" s="127">
        <f t="shared" si="517"/>
        <v>0</v>
      </c>
      <c r="GM155" s="127">
        <f t="shared" si="518"/>
        <v>0</v>
      </c>
      <c r="GN155" s="127">
        <f t="shared" si="519"/>
        <v>0</v>
      </c>
      <c r="GO155" s="127">
        <f t="shared" si="520"/>
        <v>0</v>
      </c>
      <c r="GP155" s="127">
        <f t="shared" si="521"/>
        <v>0</v>
      </c>
      <c r="GQ155" s="127">
        <f t="shared" si="522"/>
        <v>0</v>
      </c>
      <c r="GR155" s="127">
        <f t="shared" si="523"/>
        <v>0</v>
      </c>
      <c r="GS155" s="127">
        <f t="shared" si="524"/>
        <v>0</v>
      </c>
      <c r="GT155" s="127">
        <f t="shared" si="525"/>
        <v>0</v>
      </c>
      <c r="GU155" s="127">
        <f t="shared" si="526"/>
        <v>0</v>
      </c>
      <c r="GV155" s="127">
        <f t="shared" si="527"/>
        <v>0</v>
      </c>
      <c r="GW155" s="127">
        <f t="shared" si="528"/>
        <v>0</v>
      </c>
      <c r="GX155" s="127">
        <f t="shared" si="529"/>
        <v>0</v>
      </c>
      <c r="GY155" s="127">
        <f t="shared" si="530"/>
        <v>0</v>
      </c>
      <c r="GZ155" s="127">
        <f t="shared" si="531"/>
        <v>0</v>
      </c>
      <c r="HA155" s="127">
        <f t="shared" si="532"/>
        <v>0</v>
      </c>
      <c r="HB155" s="127">
        <f t="shared" si="533"/>
        <v>0</v>
      </c>
      <c r="HC155" s="127">
        <f t="shared" si="534"/>
        <v>0</v>
      </c>
      <c r="HD155" s="127">
        <f t="shared" si="535"/>
        <v>0</v>
      </c>
      <c r="HE155" s="127">
        <f t="shared" si="536"/>
        <v>0</v>
      </c>
      <c r="HF155" s="127">
        <f t="shared" si="537"/>
        <v>0</v>
      </c>
      <c r="HG155" s="127">
        <f t="shared" si="538"/>
        <v>0</v>
      </c>
      <c r="HH155" s="127">
        <f t="shared" si="539"/>
        <v>0</v>
      </c>
      <c r="HI155" s="127">
        <f t="shared" si="540"/>
        <v>0</v>
      </c>
      <c r="HJ155" s="127">
        <f t="shared" si="541"/>
        <v>0</v>
      </c>
      <c r="HK155" s="127">
        <f t="shared" si="542"/>
        <v>0</v>
      </c>
      <c r="HL155" s="127">
        <f t="shared" si="543"/>
        <v>0</v>
      </c>
      <c r="HM155" s="127">
        <f t="shared" si="544"/>
        <v>0</v>
      </c>
      <c r="HN155" s="127">
        <f t="shared" si="545"/>
        <v>0</v>
      </c>
      <c r="HO155" s="127">
        <f t="shared" si="546"/>
        <v>0</v>
      </c>
      <c r="HP155" s="127">
        <f t="shared" si="547"/>
        <v>0</v>
      </c>
      <c r="HQ155" s="127">
        <f t="shared" si="548"/>
        <v>0</v>
      </c>
      <c r="HR155" s="127">
        <f t="shared" si="549"/>
        <v>0</v>
      </c>
      <c r="HS155" s="127">
        <f t="shared" si="550"/>
        <v>0</v>
      </c>
      <c r="HT155" s="127">
        <f t="shared" si="551"/>
        <v>0</v>
      </c>
      <c r="HU155" s="127">
        <f t="shared" si="552"/>
        <v>0</v>
      </c>
      <c r="HV155" s="127">
        <f t="shared" si="553"/>
        <v>0</v>
      </c>
      <c r="HW155" s="127">
        <f t="shared" si="554"/>
        <v>0</v>
      </c>
      <c r="HX155" s="127">
        <f t="shared" si="555"/>
        <v>0</v>
      </c>
      <c r="HY155" s="127">
        <f t="shared" si="556"/>
        <v>0</v>
      </c>
      <c r="HZ155" s="127">
        <f t="shared" si="557"/>
        <v>0</v>
      </c>
      <c r="IA155" s="127">
        <f t="shared" si="558"/>
        <v>0</v>
      </c>
      <c r="IB155" s="127">
        <f t="shared" si="559"/>
        <v>0</v>
      </c>
      <c r="IC155" s="127">
        <f t="shared" si="560"/>
        <v>0</v>
      </c>
      <c r="ID155" s="127">
        <f t="shared" si="561"/>
        <v>0</v>
      </c>
      <c r="IE155" s="127">
        <f t="shared" si="562"/>
        <v>0</v>
      </c>
      <c r="IF155" s="127">
        <f t="shared" si="563"/>
        <v>0</v>
      </c>
      <c r="IG155" s="127">
        <f t="shared" si="564"/>
        <v>0</v>
      </c>
      <c r="IH155" s="127">
        <f t="shared" si="565"/>
        <v>0</v>
      </c>
      <c r="II155" s="127">
        <f t="shared" si="566"/>
        <v>0</v>
      </c>
      <c r="IJ155" s="127">
        <f t="shared" si="567"/>
        <v>0</v>
      </c>
      <c r="IK155" s="127">
        <f t="shared" si="568"/>
        <v>0</v>
      </c>
      <c r="IL155" s="127">
        <f t="shared" si="569"/>
        <v>0</v>
      </c>
      <c r="IM155" s="127">
        <f t="shared" si="570"/>
        <v>0</v>
      </c>
      <c r="IN155" s="127">
        <f t="shared" si="571"/>
        <v>0</v>
      </c>
      <c r="IO155" s="127">
        <f t="shared" si="572"/>
        <v>0</v>
      </c>
      <c r="IP155" s="127">
        <f t="shared" si="573"/>
        <v>0</v>
      </c>
      <c r="IQ155" s="127">
        <f t="shared" si="574"/>
        <v>0</v>
      </c>
      <c r="IR155" s="127">
        <f t="shared" si="575"/>
        <v>0</v>
      </c>
      <c r="IS155" s="127">
        <f t="shared" si="576"/>
        <v>0</v>
      </c>
      <c r="IT155" s="127">
        <f t="shared" si="577"/>
        <v>0</v>
      </c>
      <c r="IU155" s="127">
        <f t="shared" si="578"/>
        <v>0</v>
      </c>
      <c r="IV155" s="1">
        <f>IFERROR(IF($BX155&gt;=1,SUMIFS(ARR!K$8:K$607,ARR!$I$8:$I$607,$BZ155),0),0)</f>
        <v>0</v>
      </c>
      <c r="IW155" s="1">
        <f>IFERROR(IF($BX155&gt;=1,SUMIFS(ARR!L$8:L$607,ARR!$I$8:$I$607,$BZ155),0),0)</f>
        <v>0</v>
      </c>
      <c r="IX155" s="1">
        <f>IFERROR(IF($BX155&gt;=1,SUMIFS(ARR!M$8:M$607,ARR!$I$8:$I$607,$BZ155),0),0)</f>
        <v>0</v>
      </c>
      <c r="IY155" s="1">
        <f>IFERROR(IF($BX155&gt;=1,SUMIFS(ARR!N$8:N$607,ARR!$I$8:$I$607,$BZ155),0),0)</f>
        <v>0</v>
      </c>
      <c r="IZ155" s="1">
        <f t="shared" si="579"/>
        <v>0</v>
      </c>
    </row>
    <row r="156" spans="1:260" ht="18" customHeight="1" x14ac:dyDescent="0.25">
      <c r="A156" s="1">
        <f>IFERROR(IF(BX156&gt;=1,VLOOKUP(EMP!Y154,EMP!$B$2:$E$3,4,0),0),0)</f>
        <v>0</v>
      </c>
      <c r="B156" s="1">
        <f>IFERROR(IF(BX156&gt;=1,VLOOKUP(EMP!Z154,EMP!$D$2:$E$3,2,0),0),0)</f>
        <v>0</v>
      </c>
      <c r="C156" s="1">
        <f>IFERROR(IF(BX156&gt;=1,VLOOKUP(EMP!AC154,EMP!$B$6:$C$17,2,0),0),0)</f>
        <v>0</v>
      </c>
      <c r="D156" s="1">
        <f>IFERROR(IF(BX156&gt;=1,VLOOKUP(EMP!AA154,EMP!$E$6:$M$29,9,0),0),0)</f>
        <v>0</v>
      </c>
      <c r="E156" s="1">
        <f>IFERROR(IF(BX156&gt;=1,(IF(EMP!AE154&gt;=1,VLOOKUP(EMP!AF154,EMP!$B$6:$C$17,2,0),0)),0),0)</f>
        <v>0</v>
      </c>
      <c r="F156" s="1">
        <f>IFERROR(IF(BX156&gt;=1,(IF(EMP!AG154=EMP!$F$3,(IF(EMP!AH154&gt;=1,EMP!AH154,0)),0)),0),0)</f>
        <v>0</v>
      </c>
      <c r="G156" s="1">
        <f>IFERROR(IF(BX156&gt;=1,(IF(EMP!AI154=EMP!$F$3,VLOOKUP(EMP!AJ154,EMP!$B$6:$C$17,2,0),0)),0),0)</f>
        <v>0</v>
      </c>
      <c r="H156" s="1">
        <f>IFERROR(IF(BX156&gt;=1,(IF(EMP!AK154=EMP!$F$3,EMP!#REF!,0)),0),0)</f>
        <v>0</v>
      </c>
      <c r="I156" s="1">
        <f>IFERROR(IF(BX156&gt;=1,(IF(EMP!AM154="YES",1,2)),0),0)</f>
        <v>0</v>
      </c>
      <c r="J156" s="1">
        <f>IFERROR(IF(BX156&gt;=1,(IF(I156=1,31,IF(I156=2,(IF(D156&gt;=5,VLOOKUP(EMP!AL154,EMP!$H$1:$K$5,4,0),IF(D156&gt;=1,31,0))),0))),0),0)</f>
        <v>0</v>
      </c>
      <c r="K156" s="1">
        <f>EMP!AB154</f>
        <v>0</v>
      </c>
      <c r="L156" s="1">
        <f>EMP!AD154</f>
        <v>0</v>
      </c>
      <c r="M156" s="1">
        <f>EMP!AE154</f>
        <v>0</v>
      </c>
      <c r="N156" s="1">
        <f t="shared" si="412"/>
        <v>0</v>
      </c>
      <c r="O156" s="1">
        <f t="shared" si="413"/>
        <v>0</v>
      </c>
      <c r="P156" s="1">
        <f t="shared" si="414"/>
        <v>0</v>
      </c>
      <c r="Q156" s="1">
        <f t="shared" si="415"/>
        <v>0</v>
      </c>
      <c r="R156" s="1">
        <f t="shared" si="416"/>
        <v>0</v>
      </c>
      <c r="S156" s="1">
        <f t="shared" si="417"/>
        <v>0</v>
      </c>
      <c r="T156" s="1">
        <f t="shared" si="418"/>
        <v>0</v>
      </c>
      <c r="U156" s="1">
        <f t="shared" si="419"/>
        <v>0</v>
      </c>
      <c r="V156" s="1">
        <f t="shared" si="420"/>
        <v>0</v>
      </c>
      <c r="W156" s="1">
        <f t="shared" si="421"/>
        <v>0</v>
      </c>
      <c r="X156" s="1">
        <f t="shared" si="422"/>
        <v>0</v>
      </c>
      <c r="Y156" s="1">
        <f t="shared" si="423"/>
        <v>0</v>
      </c>
      <c r="Z156" s="1">
        <f t="shared" si="424"/>
        <v>0</v>
      </c>
      <c r="AA156" s="1">
        <f t="shared" si="425"/>
        <v>0</v>
      </c>
      <c r="AB156" s="1">
        <f t="shared" si="426"/>
        <v>0</v>
      </c>
      <c r="AC156" s="1">
        <f t="shared" si="427"/>
        <v>0</v>
      </c>
      <c r="AD156" s="1">
        <f t="shared" si="428"/>
        <v>0</v>
      </c>
      <c r="AE156" s="1">
        <f t="shared" si="429"/>
        <v>0</v>
      </c>
      <c r="AF156" s="1">
        <f t="shared" si="430"/>
        <v>0</v>
      </c>
      <c r="AG156" s="1">
        <f t="shared" si="431"/>
        <v>0</v>
      </c>
      <c r="AH156" s="1">
        <f t="shared" si="432"/>
        <v>0</v>
      </c>
      <c r="AI156" s="1">
        <f t="shared" si="433"/>
        <v>0</v>
      </c>
      <c r="AJ156" s="1">
        <f t="shared" si="434"/>
        <v>0</v>
      </c>
      <c r="AK156" s="1">
        <f t="shared" si="435"/>
        <v>0</v>
      </c>
      <c r="AL156" s="1">
        <f t="shared" si="436"/>
        <v>0</v>
      </c>
      <c r="AM156" s="1">
        <f t="shared" si="437"/>
        <v>0</v>
      </c>
      <c r="AN156" s="1">
        <f t="shared" si="438"/>
        <v>0</v>
      </c>
      <c r="AO156" s="1">
        <f t="shared" si="439"/>
        <v>0</v>
      </c>
      <c r="AP156" s="1">
        <f t="shared" si="440"/>
        <v>0</v>
      </c>
      <c r="AQ156" s="1">
        <f t="shared" si="441"/>
        <v>0</v>
      </c>
      <c r="AR156" s="1">
        <f t="shared" si="442"/>
        <v>0</v>
      </c>
      <c r="AS156" s="1">
        <f t="shared" si="443"/>
        <v>0</v>
      </c>
      <c r="AT156" s="1">
        <f t="shared" si="444"/>
        <v>0</v>
      </c>
      <c r="AU156" s="1">
        <f t="shared" si="445"/>
        <v>0</v>
      </c>
      <c r="AV156" s="1">
        <f t="shared" si="446"/>
        <v>0</v>
      </c>
      <c r="AW156" s="1">
        <f t="shared" si="447"/>
        <v>0</v>
      </c>
      <c r="AX156" s="1">
        <f>LARGE($O$8:P156,1)</f>
        <v>0</v>
      </c>
      <c r="AY156" s="1">
        <f>LARGE($O$8:Q156,1)</f>
        <v>0</v>
      </c>
      <c r="AZ156" s="1">
        <f>LARGE($O$8:R156,1)</f>
        <v>0</v>
      </c>
      <c r="BA156" s="1">
        <f>LARGE($O$8:S156,1)</f>
        <v>0</v>
      </c>
      <c r="BB156" s="1">
        <f>LARGE($O$8:T156,1)</f>
        <v>0</v>
      </c>
      <c r="BC156" s="1">
        <f>LARGE($O$8:U156,1)</f>
        <v>0</v>
      </c>
      <c r="BD156" s="1">
        <f>LARGE($O$8:V156,1)</f>
        <v>0</v>
      </c>
      <c r="BE156" s="1">
        <f>LARGE($O$8:W156,1)</f>
        <v>0</v>
      </c>
      <c r="BF156" s="1">
        <f>LARGE($O$8:X156,1)</f>
        <v>0</v>
      </c>
      <c r="BG156" s="1">
        <f>LARGE($O$8:Y156,1)</f>
        <v>0</v>
      </c>
      <c r="BH156" s="1">
        <f>IFERROR(IF(BX156&gt;=1,(IF(EMP!AM154="YES",1,2)),0),0)</f>
        <v>0</v>
      </c>
      <c r="BI156" s="1">
        <f>IFERROR(IF(BX156&gt;=1,(IF(BH156=1,1,IF(BH156=2,VLOOKUP(EMP!AL154,EMP!$H$2:$K$4,4,0),0))),0),0)</f>
        <v>0</v>
      </c>
      <c r="BJ156" s="1">
        <f>IFERROR(IF(BX156&gt;=1,VLOOKUP(EMP!AL154,EMP!$H$1:$K$5,2,0),0),0)</f>
        <v>0</v>
      </c>
      <c r="BK156" s="1">
        <f>IFERROR(IF(BX156&gt;=1,VLOOKUP(EMP!AL154,EMP!$H$1:$K$5,3,0),0),0)</f>
        <v>0</v>
      </c>
      <c r="BX156" s="165">
        <f>EMP!O154</f>
        <v>0</v>
      </c>
      <c r="BY156" s="166">
        <f>EMP!P154</f>
        <v>0</v>
      </c>
      <c r="BZ156" s="165">
        <f>EMP!Q154</f>
        <v>0</v>
      </c>
      <c r="CA156" s="185">
        <f t="shared" si="448"/>
        <v>0</v>
      </c>
      <c r="CB156" s="185">
        <f t="shared" si="449"/>
        <v>0</v>
      </c>
      <c r="CC156" s="185">
        <f t="shared" si="450"/>
        <v>0</v>
      </c>
      <c r="CD156" s="185">
        <f t="shared" si="451"/>
        <v>0</v>
      </c>
      <c r="CE156" s="185">
        <f t="shared" si="452"/>
        <v>0</v>
      </c>
      <c r="CF156" s="185">
        <f t="shared" si="453"/>
        <v>0</v>
      </c>
      <c r="CG156" s="185">
        <f t="shared" si="454"/>
        <v>0</v>
      </c>
      <c r="CH156" s="185">
        <f t="shared" si="455"/>
        <v>0</v>
      </c>
      <c r="CI156" s="185">
        <f t="shared" si="456"/>
        <v>0</v>
      </c>
      <c r="CJ156" s="185">
        <f t="shared" si="457"/>
        <v>0</v>
      </c>
      <c r="CK156" s="185">
        <f t="shared" si="458"/>
        <v>0</v>
      </c>
      <c r="CL156" s="185">
        <f t="shared" si="459"/>
        <v>0</v>
      </c>
      <c r="CM156" s="193"/>
      <c r="CN156" s="193"/>
      <c r="CO156" s="193"/>
      <c r="CP156" s="193"/>
      <c r="CQ156" s="193"/>
      <c r="CR156" s="193"/>
      <c r="CS156" s="193"/>
      <c r="CT156" s="193"/>
      <c r="CU156" s="193"/>
      <c r="CV156" s="193"/>
      <c r="CW156" s="193"/>
      <c r="CX156" s="193"/>
      <c r="CY156" s="112">
        <f t="shared" si="460"/>
        <v>0</v>
      </c>
      <c r="CZ156" s="112">
        <f t="shared" si="461"/>
        <v>0</v>
      </c>
      <c r="DA156" s="112">
        <f t="shared" si="462"/>
        <v>0</v>
      </c>
      <c r="DB156" s="112">
        <f t="shared" si="463"/>
        <v>0</v>
      </c>
      <c r="DC156" s="112">
        <f t="shared" si="464"/>
        <v>0</v>
      </c>
      <c r="DD156" s="112">
        <f t="shared" si="465"/>
        <v>0</v>
      </c>
      <c r="DE156" s="112">
        <f t="shared" si="466"/>
        <v>0</v>
      </c>
      <c r="DF156" s="112">
        <f t="shared" si="467"/>
        <v>0</v>
      </c>
      <c r="DG156" s="112">
        <f t="shared" si="468"/>
        <v>0</v>
      </c>
      <c r="DH156" s="112">
        <f t="shared" si="469"/>
        <v>0</v>
      </c>
      <c r="DI156" s="112">
        <f t="shared" si="470"/>
        <v>0</v>
      </c>
      <c r="DJ156" s="112">
        <f t="shared" si="471"/>
        <v>0</v>
      </c>
      <c r="DK156" s="194"/>
      <c r="DL156" s="194"/>
      <c r="DM156" s="194"/>
      <c r="DN156" s="194"/>
      <c r="DO156" s="194"/>
      <c r="DP156" s="194"/>
      <c r="DQ156" s="194"/>
      <c r="DR156" s="194"/>
      <c r="DS156" s="194"/>
      <c r="DT156" s="194"/>
      <c r="DU156" s="194"/>
      <c r="DV156" s="194"/>
      <c r="DW156" s="112">
        <f t="shared" si="472"/>
        <v>0</v>
      </c>
      <c r="DX156" s="112">
        <f t="shared" si="473"/>
        <v>0</v>
      </c>
      <c r="DY156" s="112">
        <f t="shared" si="474"/>
        <v>0</v>
      </c>
      <c r="DZ156" s="112">
        <f t="shared" si="475"/>
        <v>0</v>
      </c>
      <c r="EA156" s="112">
        <f t="shared" si="476"/>
        <v>0</v>
      </c>
      <c r="EB156" s="112">
        <f t="shared" si="477"/>
        <v>0</v>
      </c>
      <c r="EC156" s="112">
        <f t="shared" si="478"/>
        <v>0</v>
      </c>
      <c r="ED156" s="112">
        <f t="shared" si="479"/>
        <v>0</v>
      </c>
      <c r="EE156" s="112">
        <f t="shared" si="480"/>
        <v>0</v>
      </c>
      <c r="EF156" s="112">
        <f t="shared" si="481"/>
        <v>0</v>
      </c>
      <c r="EG156" s="112">
        <f t="shared" si="482"/>
        <v>0</v>
      </c>
      <c r="EH156" s="112">
        <f t="shared" si="483"/>
        <v>0</v>
      </c>
      <c r="EI156" s="195"/>
      <c r="EJ156" s="195"/>
      <c r="EK156" s="195"/>
      <c r="EL156" s="195"/>
      <c r="EM156" s="195"/>
      <c r="EN156" s="195"/>
      <c r="EO156" s="195"/>
      <c r="EP156" s="195"/>
      <c r="EQ156" s="195"/>
      <c r="ER156" s="195"/>
      <c r="ES156" s="195"/>
      <c r="ET156" s="195"/>
      <c r="EU156" s="196"/>
      <c r="EV156" s="196">
        <f t="shared" si="484"/>
        <v>0</v>
      </c>
      <c r="EW156" s="196">
        <f t="shared" si="485"/>
        <v>0</v>
      </c>
      <c r="EX156" s="196">
        <f t="shared" si="486"/>
        <v>0</v>
      </c>
      <c r="EY156" s="196">
        <f t="shared" si="487"/>
        <v>0</v>
      </c>
      <c r="EZ156" s="196">
        <f t="shared" si="488"/>
        <v>0</v>
      </c>
      <c r="FA156" s="196">
        <f t="shared" si="489"/>
        <v>0</v>
      </c>
      <c r="FB156" s="196">
        <f t="shared" si="490"/>
        <v>0</v>
      </c>
      <c r="FC156" s="196">
        <f t="shared" si="491"/>
        <v>0</v>
      </c>
      <c r="FD156" s="196">
        <f t="shared" si="492"/>
        <v>0</v>
      </c>
      <c r="FE156" s="196">
        <f t="shared" si="493"/>
        <v>0</v>
      </c>
      <c r="FF156" s="196">
        <f t="shared" si="494"/>
        <v>0</v>
      </c>
      <c r="FG156" s="197"/>
      <c r="FH156" s="197">
        <f t="shared" si="495"/>
        <v>0</v>
      </c>
      <c r="FI156" s="197">
        <f t="shared" si="496"/>
        <v>0</v>
      </c>
      <c r="FJ156" s="197">
        <f t="shared" si="497"/>
        <v>0</v>
      </c>
      <c r="FK156" s="197">
        <f t="shared" si="498"/>
        <v>0</v>
      </c>
      <c r="FL156" s="197">
        <f t="shared" si="499"/>
        <v>0</v>
      </c>
      <c r="FM156" s="197">
        <f t="shared" si="500"/>
        <v>0</v>
      </c>
      <c r="FN156" s="197">
        <f t="shared" si="501"/>
        <v>0</v>
      </c>
      <c r="FO156" s="197">
        <f t="shared" si="502"/>
        <v>0</v>
      </c>
      <c r="FP156" s="197">
        <f t="shared" si="503"/>
        <v>0</v>
      </c>
      <c r="FQ156" s="197">
        <f t="shared" si="504"/>
        <v>0</v>
      </c>
      <c r="FR156" s="197">
        <f t="shared" si="505"/>
        <v>0</v>
      </c>
      <c r="FS156" s="195"/>
      <c r="FT156" s="195"/>
      <c r="FU156" s="198"/>
      <c r="FV156" s="198"/>
      <c r="FW156" s="199"/>
      <c r="FX156" s="199"/>
      <c r="FY156" s="196"/>
      <c r="FZ156" s="196"/>
      <c r="GA156" s="127">
        <f t="shared" si="506"/>
        <v>0</v>
      </c>
      <c r="GB156" s="127">
        <f t="shared" si="507"/>
        <v>0</v>
      </c>
      <c r="GC156" s="127">
        <f t="shared" si="508"/>
        <v>0</v>
      </c>
      <c r="GD156" s="127">
        <f t="shared" si="509"/>
        <v>0</v>
      </c>
      <c r="GE156" s="127">
        <f t="shared" si="510"/>
        <v>0</v>
      </c>
      <c r="GF156" s="127">
        <f t="shared" si="511"/>
        <v>0</v>
      </c>
      <c r="GG156" s="127">
        <f t="shared" si="512"/>
        <v>0</v>
      </c>
      <c r="GH156" s="127">
        <f t="shared" si="513"/>
        <v>0</v>
      </c>
      <c r="GI156" s="127">
        <f t="shared" si="514"/>
        <v>0</v>
      </c>
      <c r="GJ156" s="127">
        <f t="shared" si="515"/>
        <v>0</v>
      </c>
      <c r="GK156" s="127">
        <f t="shared" si="516"/>
        <v>0</v>
      </c>
      <c r="GL156" s="127">
        <f t="shared" si="517"/>
        <v>0</v>
      </c>
      <c r="GM156" s="127">
        <f t="shared" si="518"/>
        <v>0</v>
      </c>
      <c r="GN156" s="127">
        <f t="shared" si="519"/>
        <v>0</v>
      </c>
      <c r="GO156" s="127">
        <f t="shared" si="520"/>
        <v>0</v>
      </c>
      <c r="GP156" s="127">
        <f t="shared" si="521"/>
        <v>0</v>
      </c>
      <c r="GQ156" s="127">
        <f t="shared" si="522"/>
        <v>0</v>
      </c>
      <c r="GR156" s="127">
        <f t="shared" si="523"/>
        <v>0</v>
      </c>
      <c r="GS156" s="127">
        <f t="shared" si="524"/>
        <v>0</v>
      </c>
      <c r="GT156" s="127">
        <f t="shared" si="525"/>
        <v>0</v>
      </c>
      <c r="GU156" s="127">
        <f t="shared" si="526"/>
        <v>0</v>
      </c>
      <c r="GV156" s="127">
        <f t="shared" si="527"/>
        <v>0</v>
      </c>
      <c r="GW156" s="127">
        <f t="shared" si="528"/>
        <v>0</v>
      </c>
      <c r="GX156" s="127">
        <f t="shared" si="529"/>
        <v>0</v>
      </c>
      <c r="GY156" s="127">
        <f t="shared" si="530"/>
        <v>0</v>
      </c>
      <c r="GZ156" s="127">
        <f t="shared" si="531"/>
        <v>0</v>
      </c>
      <c r="HA156" s="127">
        <f t="shared" si="532"/>
        <v>0</v>
      </c>
      <c r="HB156" s="127">
        <f t="shared" si="533"/>
        <v>0</v>
      </c>
      <c r="HC156" s="127">
        <f t="shared" si="534"/>
        <v>0</v>
      </c>
      <c r="HD156" s="127">
        <f t="shared" si="535"/>
        <v>0</v>
      </c>
      <c r="HE156" s="127">
        <f t="shared" si="536"/>
        <v>0</v>
      </c>
      <c r="HF156" s="127">
        <f t="shared" si="537"/>
        <v>0</v>
      </c>
      <c r="HG156" s="127">
        <f t="shared" si="538"/>
        <v>0</v>
      </c>
      <c r="HH156" s="127">
        <f t="shared" si="539"/>
        <v>0</v>
      </c>
      <c r="HI156" s="127">
        <f t="shared" si="540"/>
        <v>0</v>
      </c>
      <c r="HJ156" s="127">
        <f t="shared" si="541"/>
        <v>0</v>
      </c>
      <c r="HK156" s="127">
        <f t="shared" si="542"/>
        <v>0</v>
      </c>
      <c r="HL156" s="127">
        <f t="shared" si="543"/>
        <v>0</v>
      </c>
      <c r="HM156" s="127">
        <f t="shared" si="544"/>
        <v>0</v>
      </c>
      <c r="HN156" s="127">
        <f t="shared" si="545"/>
        <v>0</v>
      </c>
      <c r="HO156" s="127">
        <f t="shared" si="546"/>
        <v>0</v>
      </c>
      <c r="HP156" s="127">
        <f t="shared" si="547"/>
        <v>0</v>
      </c>
      <c r="HQ156" s="127">
        <f t="shared" si="548"/>
        <v>0</v>
      </c>
      <c r="HR156" s="127">
        <f t="shared" si="549"/>
        <v>0</v>
      </c>
      <c r="HS156" s="127">
        <f t="shared" si="550"/>
        <v>0</v>
      </c>
      <c r="HT156" s="127">
        <f t="shared" si="551"/>
        <v>0</v>
      </c>
      <c r="HU156" s="127">
        <f t="shared" si="552"/>
        <v>0</v>
      </c>
      <c r="HV156" s="127">
        <f t="shared" si="553"/>
        <v>0</v>
      </c>
      <c r="HW156" s="127">
        <f t="shared" si="554"/>
        <v>0</v>
      </c>
      <c r="HX156" s="127">
        <f t="shared" si="555"/>
        <v>0</v>
      </c>
      <c r="HY156" s="127">
        <f t="shared" si="556"/>
        <v>0</v>
      </c>
      <c r="HZ156" s="127">
        <f t="shared" si="557"/>
        <v>0</v>
      </c>
      <c r="IA156" s="127">
        <f t="shared" si="558"/>
        <v>0</v>
      </c>
      <c r="IB156" s="127">
        <f t="shared" si="559"/>
        <v>0</v>
      </c>
      <c r="IC156" s="127">
        <f t="shared" si="560"/>
        <v>0</v>
      </c>
      <c r="ID156" s="127">
        <f t="shared" si="561"/>
        <v>0</v>
      </c>
      <c r="IE156" s="127">
        <f t="shared" si="562"/>
        <v>0</v>
      </c>
      <c r="IF156" s="127">
        <f t="shared" si="563"/>
        <v>0</v>
      </c>
      <c r="IG156" s="127">
        <f t="shared" si="564"/>
        <v>0</v>
      </c>
      <c r="IH156" s="127">
        <f t="shared" si="565"/>
        <v>0</v>
      </c>
      <c r="II156" s="127">
        <f t="shared" si="566"/>
        <v>0</v>
      </c>
      <c r="IJ156" s="127">
        <f t="shared" si="567"/>
        <v>0</v>
      </c>
      <c r="IK156" s="127">
        <f t="shared" si="568"/>
        <v>0</v>
      </c>
      <c r="IL156" s="127">
        <f t="shared" si="569"/>
        <v>0</v>
      </c>
      <c r="IM156" s="127">
        <f t="shared" si="570"/>
        <v>0</v>
      </c>
      <c r="IN156" s="127">
        <f t="shared" si="571"/>
        <v>0</v>
      </c>
      <c r="IO156" s="127">
        <f t="shared" si="572"/>
        <v>0</v>
      </c>
      <c r="IP156" s="127">
        <f t="shared" si="573"/>
        <v>0</v>
      </c>
      <c r="IQ156" s="127">
        <f t="shared" si="574"/>
        <v>0</v>
      </c>
      <c r="IR156" s="127">
        <f t="shared" si="575"/>
        <v>0</v>
      </c>
      <c r="IS156" s="127">
        <f t="shared" si="576"/>
        <v>0</v>
      </c>
      <c r="IT156" s="127">
        <f t="shared" si="577"/>
        <v>0</v>
      </c>
      <c r="IU156" s="127">
        <f t="shared" si="578"/>
        <v>0</v>
      </c>
      <c r="IV156" s="1">
        <f>IFERROR(IF($BX156&gt;=1,SUMIFS(ARR!K$8:K$607,ARR!$I$8:$I$607,$BZ156),0),0)</f>
        <v>0</v>
      </c>
      <c r="IW156" s="1">
        <f>IFERROR(IF($BX156&gt;=1,SUMIFS(ARR!L$8:L$607,ARR!$I$8:$I$607,$BZ156),0),0)</f>
        <v>0</v>
      </c>
      <c r="IX156" s="1">
        <f>IFERROR(IF($BX156&gt;=1,SUMIFS(ARR!M$8:M$607,ARR!$I$8:$I$607,$BZ156),0),0)</f>
        <v>0</v>
      </c>
      <c r="IY156" s="1">
        <f>IFERROR(IF($BX156&gt;=1,SUMIFS(ARR!N$8:N$607,ARR!$I$8:$I$607,$BZ156),0),0)</f>
        <v>0</v>
      </c>
      <c r="IZ156" s="1">
        <f t="shared" si="579"/>
        <v>0</v>
      </c>
    </row>
    <row r="157" spans="1:260" ht="18" customHeight="1" x14ac:dyDescent="0.25">
      <c r="A157" s="1">
        <f>IFERROR(IF(BX157&gt;=1,VLOOKUP(EMP!Y155,EMP!$B$2:$E$3,4,0),0),0)</f>
        <v>0</v>
      </c>
      <c r="B157" s="1">
        <f>IFERROR(IF(BX157&gt;=1,VLOOKUP(EMP!Z155,EMP!$D$2:$E$3,2,0),0),0)</f>
        <v>0</v>
      </c>
      <c r="C157" s="1">
        <f>IFERROR(IF(BX157&gt;=1,VLOOKUP(EMP!AC155,EMP!$B$6:$C$17,2,0),0),0)</f>
        <v>0</v>
      </c>
      <c r="D157" s="1">
        <f>IFERROR(IF(BX157&gt;=1,VLOOKUP(EMP!AA155,EMP!$E$6:$M$29,9,0),0),0)</f>
        <v>0</v>
      </c>
      <c r="E157" s="1">
        <f>IFERROR(IF(BX157&gt;=1,(IF(EMP!AE155&gt;=1,VLOOKUP(EMP!AF155,EMP!$B$6:$C$17,2,0),0)),0),0)</f>
        <v>0</v>
      </c>
      <c r="F157" s="1">
        <f>IFERROR(IF(BX157&gt;=1,(IF(EMP!AG155=EMP!$F$3,(IF(EMP!AH155&gt;=1,EMP!AH155,0)),0)),0),0)</f>
        <v>0</v>
      </c>
      <c r="G157" s="1">
        <f>IFERROR(IF(BX157&gt;=1,(IF(EMP!AI155=EMP!$F$3,VLOOKUP(EMP!AJ155,EMP!$B$6:$C$17,2,0),0)),0),0)</f>
        <v>0</v>
      </c>
      <c r="H157" s="1">
        <f>IFERROR(IF(BX157&gt;=1,(IF(EMP!AK155=EMP!$F$3,EMP!#REF!,0)),0),0)</f>
        <v>0</v>
      </c>
      <c r="I157" s="1">
        <f>IFERROR(IF(BX157&gt;=1,(IF(EMP!AM155="YES",1,2)),0),0)</f>
        <v>0</v>
      </c>
      <c r="J157" s="1">
        <f>IFERROR(IF(BX157&gt;=1,(IF(I157=1,31,IF(I157=2,(IF(D157&gt;=5,VLOOKUP(EMP!AL155,EMP!$H$1:$K$5,4,0),IF(D157&gt;=1,31,0))),0))),0),0)</f>
        <v>0</v>
      </c>
      <c r="K157" s="1">
        <f>EMP!AB155</f>
        <v>0</v>
      </c>
      <c r="L157" s="1">
        <f>EMP!AD155</f>
        <v>0</v>
      </c>
      <c r="M157" s="1">
        <f>EMP!AE155</f>
        <v>0</v>
      </c>
      <c r="N157" s="1">
        <f t="shared" si="412"/>
        <v>0</v>
      </c>
      <c r="O157" s="1">
        <f t="shared" si="413"/>
        <v>0</v>
      </c>
      <c r="P157" s="1">
        <f t="shared" si="414"/>
        <v>0</v>
      </c>
      <c r="Q157" s="1">
        <f t="shared" si="415"/>
        <v>0</v>
      </c>
      <c r="R157" s="1">
        <f t="shared" si="416"/>
        <v>0</v>
      </c>
      <c r="S157" s="1">
        <f t="shared" si="417"/>
        <v>0</v>
      </c>
      <c r="T157" s="1">
        <f t="shared" si="418"/>
        <v>0</v>
      </c>
      <c r="U157" s="1">
        <f t="shared" si="419"/>
        <v>0</v>
      </c>
      <c r="V157" s="1">
        <f t="shared" si="420"/>
        <v>0</v>
      </c>
      <c r="W157" s="1">
        <f t="shared" si="421"/>
        <v>0</v>
      </c>
      <c r="X157" s="1">
        <f t="shared" si="422"/>
        <v>0</v>
      </c>
      <c r="Y157" s="1">
        <f t="shared" si="423"/>
        <v>0</v>
      </c>
      <c r="Z157" s="1">
        <f t="shared" si="424"/>
        <v>0</v>
      </c>
      <c r="AA157" s="1">
        <f t="shared" si="425"/>
        <v>0</v>
      </c>
      <c r="AB157" s="1">
        <f t="shared" si="426"/>
        <v>0</v>
      </c>
      <c r="AC157" s="1">
        <f t="shared" si="427"/>
        <v>0</v>
      </c>
      <c r="AD157" s="1">
        <f t="shared" si="428"/>
        <v>0</v>
      </c>
      <c r="AE157" s="1">
        <f t="shared" si="429"/>
        <v>0</v>
      </c>
      <c r="AF157" s="1">
        <f t="shared" si="430"/>
        <v>0</v>
      </c>
      <c r="AG157" s="1">
        <f t="shared" si="431"/>
        <v>0</v>
      </c>
      <c r="AH157" s="1">
        <f t="shared" si="432"/>
        <v>0</v>
      </c>
      <c r="AI157" s="1">
        <f t="shared" si="433"/>
        <v>0</v>
      </c>
      <c r="AJ157" s="1">
        <f t="shared" si="434"/>
        <v>0</v>
      </c>
      <c r="AK157" s="1">
        <f t="shared" si="435"/>
        <v>0</v>
      </c>
      <c r="AL157" s="1">
        <f t="shared" si="436"/>
        <v>0</v>
      </c>
      <c r="AM157" s="1">
        <f t="shared" si="437"/>
        <v>0</v>
      </c>
      <c r="AN157" s="1">
        <f t="shared" si="438"/>
        <v>0</v>
      </c>
      <c r="AO157" s="1">
        <f t="shared" si="439"/>
        <v>0</v>
      </c>
      <c r="AP157" s="1">
        <f t="shared" si="440"/>
        <v>0</v>
      </c>
      <c r="AQ157" s="1">
        <f t="shared" si="441"/>
        <v>0</v>
      </c>
      <c r="AR157" s="1">
        <f t="shared" si="442"/>
        <v>0</v>
      </c>
      <c r="AS157" s="1">
        <f t="shared" si="443"/>
        <v>0</v>
      </c>
      <c r="AT157" s="1">
        <f t="shared" si="444"/>
        <v>0</v>
      </c>
      <c r="AU157" s="1">
        <f t="shared" si="445"/>
        <v>0</v>
      </c>
      <c r="AV157" s="1">
        <f t="shared" si="446"/>
        <v>0</v>
      </c>
      <c r="AW157" s="1">
        <f t="shared" si="447"/>
        <v>0</v>
      </c>
      <c r="AX157" s="1">
        <f>LARGE($O$8:P157,1)</f>
        <v>0</v>
      </c>
      <c r="AY157" s="1">
        <f>LARGE($O$8:Q157,1)</f>
        <v>0</v>
      </c>
      <c r="AZ157" s="1">
        <f>LARGE($O$8:R157,1)</f>
        <v>0</v>
      </c>
      <c r="BA157" s="1">
        <f>LARGE($O$8:S157,1)</f>
        <v>0</v>
      </c>
      <c r="BB157" s="1">
        <f>LARGE($O$8:T157,1)</f>
        <v>0</v>
      </c>
      <c r="BC157" s="1">
        <f>LARGE($O$8:U157,1)</f>
        <v>0</v>
      </c>
      <c r="BD157" s="1">
        <f>LARGE($O$8:V157,1)</f>
        <v>0</v>
      </c>
      <c r="BE157" s="1">
        <f>LARGE($O$8:W157,1)</f>
        <v>0</v>
      </c>
      <c r="BF157" s="1">
        <f>LARGE($O$8:X157,1)</f>
        <v>0</v>
      </c>
      <c r="BG157" s="1">
        <f>LARGE($O$8:Y157,1)</f>
        <v>0</v>
      </c>
      <c r="BH157" s="1">
        <f>IFERROR(IF(BX157&gt;=1,(IF(EMP!AM155="YES",1,2)),0),0)</f>
        <v>0</v>
      </c>
      <c r="BI157" s="1">
        <f>IFERROR(IF(BX157&gt;=1,(IF(BH157=1,1,IF(BH157=2,VLOOKUP(EMP!AL155,EMP!$H$2:$K$4,4,0),0))),0),0)</f>
        <v>0</v>
      </c>
      <c r="BJ157" s="1">
        <f>IFERROR(IF(BX157&gt;=1,VLOOKUP(EMP!AL155,EMP!$H$1:$K$5,2,0),0),0)</f>
        <v>0</v>
      </c>
      <c r="BK157" s="1">
        <f>IFERROR(IF(BX157&gt;=1,VLOOKUP(EMP!AL155,EMP!$H$1:$K$5,3,0),0),0)</f>
        <v>0</v>
      </c>
      <c r="BX157" s="165">
        <f>EMP!O155</f>
        <v>0</v>
      </c>
      <c r="BY157" s="166">
        <f>EMP!P155</f>
        <v>0</v>
      </c>
      <c r="BZ157" s="165">
        <f>EMP!Q155</f>
        <v>0</v>
      </c>
      <c r="CA157" s="185">
        <f t="shared" si="448"/>
        <v>0</v>
      </c>
      <c r="CB157" s="185">
        <f t="shared" si="449"/>
        <v>0</v>
      </c>
      <c r="CC157" s="185">
        <f t="shared" si="450"/>
        <v>0</v>
      </c>
      <c r="CD157" s="185">
        <f t="shared" si="451"/>
        <v>0</v>
      </c>
      <c r="CE157" s="185">
        <f t="shared" si="452"/>
        <v>0</v>
      </c>
      <c r="CF157" s="185">
        <f t="shared" si="453"/>
        <v>0</v>
      </c>
      <c r="CG157" s="185">
        <f t="shared" si="454"/>
        <v>0</v>
      </c>
      <c r="CH157" s="185">
        <f t="shared" si="455"/>
        <v>0</v>
      </c>
      <c r="CI157" s="185">
        <f t="shared" si="456"/>
        <v>0</v>
      </c>
      <c r="CJ157" s="185">
        <f t="shared" si="457"/>
        <v>0</v>
      </c>
      <c r="CK157" s="185">
        <f t="shared" si="458"/>
        <v>0</v>
      </c>
      <c r="CL157" s="185">
        <f t="shared" si="459"/>
        <v>0</v>
      </c>
      <c r="CM157" s="193"/>
      <c r="CN157" s="193"/>
      <c r="CO157" s="193"/>
      <c r="CP157" s="193"/>
      <c r="CQ157" s="193"/>
      <c r="CR157" s="193"/>
      <c r="CS157" s="193"/>
      <c r="CT157" s="193"/>
      <c r="CU157" s="193"/>
      <c r="CV157" s="193"/>
      <c r="CW157" s="193"/>
      <c r="CX157" s="193"/>
      <c r="CY157" s="112">
        <f t="shared" si="460"/>
        <v>0</v>
      </c>
      <c r="CZ157" s="112">
        <f t="shared" si="461"/>
        <v>0</v>
      </c>
      <c r="DA157" s="112">
        <f t="shared" si="462"/>
        <v>0</v>
      </c>
      <c r="DB157" s="112">
        <f t="shared" si="463"/>
        <v>0</v>
      </c>
      <c r="DC157" s="112">
        <f t="shared" si="464"/>
        <v>0</v>
      </c>
      <c r="DD157" s="112">
        <f t="shared" si="465"/>
        <v>0</v>
      </c>
      <c r="DE157" s="112">
        <f t="shared" si="466"/>
        <v>0</v>
      </c>
      <c r="DF157" s="112">
        <f t="shared" si="467"/>
        <v>0</v>
      </c>
      <c r="DG157" s="112">
        <f t="shared" si="468"/>
        <v>0</v>
      </c>
      <c r="DH157" s="112">
        <f t="shared" si="469"/>
        <v>0</v>
      </c>
      <c r="DI157" s="112">
        <f t="shared" si="470"/>
        <v>0</v>
      </c>
      <c r="DJ157" s="112">
        <f t="shared" si="471"/>
        <v>0</v>
      </c>
      <c r="DK157" s="194"/>
      <c r="DL157" s="194"/>
      <c r="DM157" s="194"/>
      <c r="DN157" s="194"/>
      <c r="DO157" s="194"/>
      <c r="DP157" s="194"/>
      <c r="DQ157" s="194"/>
      <c r="DR157" s="194"/>
      <c r="DS157" s="194"/>
      <c r="DT157" s="194"/>
      <c r="DU157" s="194"/>
      <c r="DV157" s="194"/>
      <c r="DW157" s="112">
        <f t="shared" si="472"/>
        <v>0</v>
      </c>
      <c r="DX157" s="112">
        <f t="shared" si="473"/>
        <v>0</v>
      </c>
      <c r="DY157" s="112">
        <f t="shared" si="474"/>
        <v>0</v>
      </c>
      <c r="DZ157" s="112">
        <f t="shared" si="475"/>
        <v>0</v>
      </c>
      <c r="EA157" s="112">
        <f t="shared" si="476"/>
        <v>0</v>
      </c>
      <c r="EB157" s="112">
        <f t="shared" si="477"/>
        <v>0</v>
      </c>
      <c r="EC157" s="112">
        <f t="shared" si="478"/>
        <v>0</v>
      </c>
      <c r="ED157" s="112">
        <f t="shared" si="479"/>
        <v>0</v>
      </c>
      <c r="EE157" s="112">
        <f t="shared" si="480"/>
        <v>0</v>
      </c>
      <c r="EF157" s="112">
        <f t="shared" si="481"/>
        <v>0</v>
      </c>
      <c r="EG157" s="112">
        <f t="shared" si="482"/>
        <v>0</v>
      </c>
      <c r="EH157" s="112">
        <f t="shared" si="483"/>
        <v>0</v>
      </c>
      <c r="EI157" s="195"/>
      <c r="EJ157" s="195"/>
      <c r="EK157" s="195"/>
      <c r="EL157" s="195"/>
      <c r="EM157" s="195"/>
      <c r="EN157" s="195"/>
      <c r="EO157" s="195"/>
      <c r="EP157" s="195"/>
      <c r="EQ157" s="195"/>
      <c r="ER157" s="195"/>
      <c r="ES157" s="195"/>
      <c r="ET157" s="195"/>
      <c r="EU157" s="196"/>
      <c r="EV157" s="196">
        <f t="shared" si="484"/>
        <v>0</v>
      </c>
      <c r="EW157" s="196">
        <f t="shared" si="485"/>
        <v>0</v>
      </c>
      <c r="EX157" s="196">
        <f t="shared" si="486"/>
        <v>0</v>
      </c>
      <c r="EY157" s="196">
        <f t="shared" si="487"/>
        <v>0</v>
      </c>
      <c r="EZ157" s="196">
        <f t="shared" si="488"/>
        <v>0</v>
      </c>
      <c r="FA157" s="196">
        <f t="shared" si="489"/>
        <v>0</v>
      </c>
      <c r="FB157" s="196">
        <f t="shared" si="490"/>
        <v>0</v>
      </c>
      <c r="FC157" s="196">
        <f t="shared" si="491"/>
        <v>0</v>
      </c>
      <c r="FD157" s="196">
        <f t="shared" si="492"/>
        <v>0</v>
      </c>
      <c r="FE157" s="196">
        <f t="shared" si="493"/>
        <v>0</v>
      </c>
      <c r="FF157" s="196">
        <f t="shared" si="494"/>
        <v>0</v>
      </c>
      <c r="FG157" s="197"/>
      <c r="FH157" s="197">
        <f t="shared" si="495"/>
        <v>0</v>
      </c>
      <c r="FI157" s="197">
        <f t="shared" si="496"/>
        <v>0</v>
      </c>
      <c r="FJ157" s="197">
        <f t="shared" si="497"/>
        <v>0</v>
      </c>
      <c r="FK157" s="197">
        <f t="shared" si="498"/>
        <v>0</v>
      </c>
      <c r="FL157" s="197">
        <f t="shared" si="499"/>
        <v>0</v>
      </c>
      <c r="FM157" s="197">
        <f t="shared" si="500"/>
        <v>0</v>
      </c>
      <c r="FN157" s="197">
        <f t="shared" si="501"/>
        <v>0</v>
      </c>
      <c r="FO157" s="197">
        <f t="shared" si="502"/>
        <v>0</v>
      </c>
      <c r="FP157" s="197">
        <f t="shared" si="503"/>
        <v>0</v>
      </c>
      <c r="FQ157" s="197">
        <f t="shared" si="504"/>
        <v>0</v>
      </c>
      <c r="FR157" s="197">
        <f t="shared" si="505"/>
        <v>0</v>
      </c>
      <c r="FS157" s="195"/>
      <c r="FT157" s="195"/>
      <c r="FU157" s="198"/>
      <c r="FV157" s="198"/>
      <c r="FW157" s="199"/>
      <c r="FX157" s="199"/>
      <c r="FY157" s="196"/>
      <c r="FZ157" s="196"/>
      <c r="GA157" s="127">
        <f t="shared" si="506"/>
        <v>0</v>
      </c>
      <c r="GB157" s="127">
        <f t="shared" si="507"/>
        <v>0</v>
      </c>
      <c r="GC157" s="127">
        <f t="shared" si="508"/>
        <v>0</v>
      </c>
      <c r="GD157" s="127">
        <f t="shared" si="509"/>
        <v>0</v>
      </c>
      <c r="GE157" s="127">
        <f t="shared" si="510"/>
        <v>0</v>
      </c>
      <c r="GF157" s="127">
        <f t="shared" si="511"/>
        <v>0</v>
      </c>
      <c r="GG157" s="127">
        <f t="shared" si="512"/>
        <v>0</v>
      </c>
      <c r="GH157" s="127">
        <f t="shared" si="513"/>
        <v>0</v>
      </c>
      <c r="GI157" s="127">
        <f t="shared" si="514"/>
        <v>0</v>
      </c>
      <c r="GJ157" s="127">
        <f t="shared" si="515"/>
        <v>0</v>
      </c>
      <c r="GK157" s="127">
        <f t="shared" si="516"/>
        <v>0</v>
      </c>
      <c r="GL157" s="127">
        <f t="shared" si="517"/>
        <v>0</v>
      </c>
      <c r="GM157" s="127">
        <f t="shared" si="518"/>
        <v>0</v>
      </c>
      <c r="GN157" s="127">
        <f t="shared" si="519"/>
        <v>0</v>
      </c>
      <c r="GO157" s="127">
        <f t="shared" si="520"/>
        <v>0</v>
      </c>
      <c r="GP157" s="127">
        <f t="shared" si="521"/>
        <v>0</v>
      </c>
      <c r="GQ157" s="127">
        <f t="shared" si="522"/>
        <v>0</v>
      </c>
      <c r="GR157" s="127">
        <f t="shared" si="523"/>
        <v>0</v>
      </c>
      <c r="GS157" s="127">
        <f t="shared" si="524"/>
        <v>0</v>
      </c>
      <c r="GT157" s="127">
        <f t="shared" si="525"/>
        <v>0</v>
      </c>
      <c r="GU157" s="127">
        <f t="shared" si="526"/>
        <v>0</v>
      </c>
      <c r="GV157" s="127">
        <f t="shared" si="527"/>
        <v>0</v>
      </c>
      <c r="GW157" s="127">
        <f t="shared" si="528"/>
        <v>0</v>
      </c>
      <c r="GX157" s="127">
        <f t="shared" si="529"/>
        <v>0</v>
      </c>
      <c r="GY157" s="127">
        <f t="shared" si="530"/>
        <v>0</v>
      </c>
      <c r="GZ157" s="127">
        <f t="shared" si="531"/>
        <v>0</v>
      </c>
      <c r="HA157" s="127">
        <f t="shared" si="532"/>
        <v>0</v>
      </c>
      <c r="HB157" s="127">
        <f t="shared" si="533"/>
        <v>0</v>
      </c>
      <c r="HC157" s="127">
        <f t="shared" si="534"/>
        <v>0</v>
      </c>
      <c r="HD157" s="127">
        <f t="shared" si="535"/>
        <v>0</v>
      </c>
      <c r="HE157" s="127">
        <f t="shared" si="536"/>
        <v>0</v>
      </c>
      <c r="HF157" s="127">
        <f t="shared" si="537"/>
        <v>0</v>
      </c>
      <c r="HG157" s="127">
        <f t="shared" si="538"/>
        <v>0</v>
      </c>
      <c r="HH157" s="127">
        <f t="shared" si="539"/>
        <v>0</v>
      </c>
      <c r="HI157" s="127">
        <f t="shared" si="540"/>
        <v>0</v>
      </c>
      <c r="HJ157" s="127">
        <f t="shared" si="541"/>
        <v>0</v>
      </c>
      <c r="HK157" s="127">
        <f t="shared" si="542"/>
        <v>0</v>
      </c>
      <c r="HL157" s="127">
        <f t="shared" si="543"/>
        <v>0</v>
      </c>
      <c r="HM157" s="127">
        <f t="shared" si="544"/>
        <v>0</v>
      </c>
      <c r="HN157" s="127">
        <f t="shared" si="545"/>
        <v>0</v>
      </c>
      <c r="HO157" s="127">
        <f t="shared" si="546"/>
        <v>0</v>
      </c>
      <c r="HP157" s="127">
        <f t="shared" si="547"/>
        <v>0</v>
      </c>
      <c r="HQ157" s="127">
        <f t="shared" si="548"/>
        <v>0</v>
      </c>
      <c r="HR157" s="127">
        <f t="shared" si="549"/>
        <v>0</v>
      </c>
      <c r="HS157" s="127">
        <f t="shared" si="550"/>
        <v>0</v>
      </c>
      <c r="HT157" s="127">
        <f t="shared" si="551"/>
        <v>0</v>
      </c>
      <c r="HU157" s="127">
        <f t="shared" si="552"/>
        <v>0</v>
      </c>
      <c r="HV157" s="127">
        <f t="shared" si="553"/>
        <v>0</v>
      </c>
      <c r="HW157" s="127">
        <f t="shared" si="554"/>
        <v>0</v>
      </c>
      <c r="HX157" s="127">
        <f t="shared" si="555"/>
        <v>0</v>
      </c>
      <c r="HY157" s="127">
        <f t="shared" si="556"/>
        <v>0</v>
      </c>
      <c r="HZ157" s="127">
        <f t="shared" si="557"/>
        <v>0</v>
      </c>
      <c r="IA157" s="127">
        <f t="shared" si="558"/>
        <v>0</v>
      </c>
      <c r="IB157" s="127">
        <f t="shared" si="559"/>
        <v>0</v>
      </c>
      <c r="IC157" s="127">
        <f t="shared" si="560"/>
        <v>0</v>
      </c>
      <c r="ID157" s="127">
        <f t="shared" si="561"/>
        <v>0</v>
      </c>
      <c r="IE157" s="127">
        <f t="shared" si="562"/>
        <v>0</v>
      </c>
      <c r="IF157" s="127">
        <f t="shared" si="563"/>
        <v>0</v>
      </c>
      <c r="IG157" s="127">
        <f t="shared" si="564"/>
        <v>0</v>
      </c>
      <c r="IH157" s="127">
        <f t="shared" si="565"/>
        <v>0</v>
      </c>
      <c r="II157" s="127">
        <f t="shared" si="566"/>
        <v>0</v>
      </c>
      <c r="IJ157" s="127">
        <f t="shared" si="567"/>
        <v>0</v>
      </c>
      <c r="IK157" s="127">
        <f t="shared" si="568"/>
        <v>0</v>
      </c>
      <c r="IL157" s="127">
        <f t="shared" si="569"/>
        <v>0</v>
      </c>
      <c r="IM157" s="127">
        <f t="shared" si="570"/>
        <v>0</v>
      </c>
      <c r="IN157" s="127">
        <f t="shared" si="571"/>
        <v>0</v>
      </c>
      <c r="IO157" s="127">
        <f t="shared" si="572"/>
        <v>0</v>
      </c>
      <c r="IP157" s="127">
        <f t="shared" si="573"/>
        <v>0</v>
      </c>
      <c r="IQ157" s="127">
        <f t="shared" si="574"/>
        <v>0</v>
      </c>
      <c r="IR157" s="127">
        <f t="shared" si="575"/>
        <v>0</v>
      </c>
      <c r="IS157" s="127">
        <f t="shared" si="576"/>
        <v>0</v>
      </c>
      <c r="IT157" s="127">
        <f t="shared" si="577"/>
        <v>0</v>
      </c>
      <c r="IU157" s="127">
        <f t="shared" si="578"/>
        <v>0</v>
      </c>
      <c r="IV157" s="1">
        <f>IFERROR(IF($BX157&gt;=1,SUMIFS(ARR!K$8:K$607,ARR!$I$8:$I$607,$BZ157),0),0)</f>
        <v>0</v>
      </c>
      <c r="IW157" s="1">
        <f>IFERROR(IF($BX157&gt;=1,SUMIFS(ARR!L$8:L$607,ARR!$I$8:$I$607,$BZ157),0),0)</f>
        <v>0</v>
      </c>
      <c r="IX157" s="1">
        <f>IFERROR(IF($BX157&gt;=1,SUMIFS(ARR!M$8:M$607,ARR!$I$8:$I$607,$BZ157),0),0)</f>
        <v>0</v>
      </c>
      <c r="IY157" s="1">
        <f>IFERROR(IF($BX157&gt;=1,SUMIFS(ARR!N$8:N$607,ARR!$I$8:$I$607,$BZ157),0),0)</f>
        <v>0</v>
      </c>
      <c r="IZ157" s="1">
        <f t="shared" si="579"/>
        <v>0</v>
      </c>
    </row>
    <row r="158" spans="1:260" ht="18" customHeight="1" x14ac:dyDescent="0.25">
      <c r="A158" s="1">
        <f>IFERROR(IF(BX158&gt;=1,VLOOKUP(EMP!Y156,EMP!$B$2:$E$3,4,0),0),0)</f>
        <v>0</v>
      </c>
      <c r="B158" s="1">
        <f>IFERROR(IF(BX158&gt;=1,VLOOKUP(EMP!Z156,EMP!$D$2:$E$3,2,0),0),0)</f>
        <v>0</v>
      </c>
      <c r="C158" s="1">
        <f>IFERROR(IF(BX158&gt;=1,VLOOKUP(EMP!AC156,EMP!$B$6:$C$17,2,0),0),0)</f>
        <v>0</v>
      </c>
      <c r="D158" s="1">
        <f>IFERROR(IF(BX158&gt;=1,VLOOKUP(EMP!AA156,EMP!$E$6:$M$29,9,0),0),0)</f>
        <v>0</v>
      </c>
      <c r="E158" s="1">
        <f>IFERROR(IF(BX158&gt;=1,(IF(EMP!AE156&gt;=1,VLOOKUP(EMP!AF156,EMP!$B$6:$C$17,2,0),0)),0),0)</f>
        <v>0</v>
      </c>
      <c r="F158" s="1">
        <f>IFERROR(IF(BX158&gt;=1,(IF(EMP!AG156=EMP!$F$3,(IF(EMP!AH156&gt;=1,EMP!AH156,0)),0)),0),0)</f>
        <v>0</v>
      </c>
      <c r="G158" s="1">
        <f>IFERROR(IF(BX158&gt;=1,(IF(EMP!AI156=EMP!$F$3,VLOOKUP(EMP!AJ156,EMP!$B$6:$C$17,2,0),0)),0),0)</f>
        <v>0</v>
      </c>
      <c r="H158" s="1">
        <f>IFERROR(IF(BX158&gt;=1,(IF(EMP!AK156=EMP!$F$3,EMP!#REF!,0)),0),0)</f>
        <v>0</v>
      </c>
      <c r="I158" s="1">
        <f>IFERROR(IF(BX158&gt;=1,(IF(EMP!AM156="YES",1,2)),0),0)</f>
        <v>0</v>
      </c>
      <c r="J158" s="1">
        <f>IFERROR(IF(BX158&gt;=1,(IF(I158=1,31,IF(I158=2,(IF(D158&gt;=5,VLOOKUP(EMP!AL156,EMP!$H$1:$K$5,4,0),IF(D158&gt;=1,31,0))),0))),0),0)</f>
        <v>0</v>
      </c>
      <c r="K158" s="1">
        <f>EMP!AB156</f>
        <v>0</v>
      </c>
      <c r="L158" s="1">
        <f>EMP!AD156</f>
        <v>0</v>
      </c>
      <c r="M158" s="1">
        <f>EMP!AE156</f>
        <v>0</v>
      </c>
      <c r="N158" s="1">
        <f t="shared" si="412"/>
        <v>0</v>
      </c>
      <c r="O158" s="1">
        <f t="shared" si="413"/>
        <v>0</v>
      </c>
      <c r="P158" s="1">
        <f t="shared" si="414"/>
        <v>0</v>
      </c>
      <c r="Q158" s="1">
        <f t="shared" si="415"/>
        <v>0</v>
      </c>
      <c r="R158" s="1">
        <f t="shared" si="416"/>
        <v>0</v>
      </c>
      <c r="S158" s="1">
        <f t="shared" si="417"/>
        <v>0</v>
      </c>
      <c r="T158" s="1">
        <f t="shared" si="418"/>
        <v>0</v>
      </c>
      <c r="U158" s="1">
        <f t="shared" si="419"/>
        <v>0</v>
      </c>
      <c r="V158" s="1">
        <f t="shared" si="420"/>
        <v>0</v>
      </c>
      <c r="W158" s="1">
        <f t="shared" si="421"/>
        <v>0</v>
      </c>
      <c r="X158" s="1">
        <f t="shared" si="422"/>
        <v>0</v>
      </c>
      <c r="Y158" s="1">
        <f t="shared" si="423"/>
        <v>0</v>
      </c>
      <c r="Z158" s="1">
        <f t="shared" si="424"/>
        <v>0</v>
      </c>
      <c r="AA158" s="1">
        <f t="shared" si="425"/>
        <v>0</v>
      </c>
      <c r="AB158" s="1">
        <f t="shared" si="426"/>
        <v>0</v>
      </c>
      <c r="AC158" s="1">
        <f t="shared" si="427"/>
        <v>0</v>
      </c>
      <c r="AD158" s="1">
        <f t="shared" si="428"/>
        <v>0</v>
      </c>
      <c r="AE158" s="1">
        <f t="shared" si="429"/>
        <v>0</v>
      </c>
      <c r="AF158" s="1">
        <f t="shared" si="430"/>
        <v>0</v>
      </c>
      <c r="AG158" s="1">
        <f t="shared" si="431"/>
        <v>0</v>
      </c>
      <c r="AH158" s="1">
        <f t="shared" si="432"/>
        <v>0</v>
      </c>
      <c r="AI158" s="1">
        <f t="shared" si="433"/>
        <v>0</v>
      </c>
      <c r="AJ158" s="1">
        <f t="shared" si="434"/>
        <v>0</v>
      </c>
      <c r="AK158" s="1">
        <f t="shared" si="435"/>
        <v>0</v>
      </c>
      <c r="AL158" s="1">
        <f t="shared" si="436"/>
        <v>0</v>
      </c>
      <c r="AM158" s="1">
        <f t="shared" si="437"/>
        <v>0</v>
      </c>
      <c r="AN158" s="1">
        <f t="shared" si="438"/>
        <v>0</v>
      </c>
      <c r="AO158" s="1">
        <f t="shared" si="439"/>
        <v>0</v>
      </c>
      <c r="AP158" s="1">
        <f t="shared" si="440"/>
        <v>0</v>
      </c>
      <c r="AQ158" s="1">
        <f t="shared" si="441"/>
        <v>0</v>
      </c>
      <c r="AR158" s="1">
        <f t="shared" si="442"/>
        <v>0</v>
      </c>
      <c r="AS158" s="1">
        <f t="shared" si="443"/>
        <v>0</v>
      </c>
      <c r="AT158" s="1">
        <f t="shared" si="444"/>
        <v>0</v>
      </c>
      <c r="AU158" s="1">
        <f t="shared" si="445"/>
        <v>0</v>
      </c>
      <c r="AV158" s="1">
        <f t="shared" si="446"/>
        <v>0</v>
      </c>
      <c r="AW158" s="1">
        <f t="shared" si="447"/>
        <v>0</v>
      </c>
      <c r="AX158" s="1">
        <f>LARGE($O$8:P158,1)</f>
        <v>0</v>
      </c>
      <c r="AY158" s="1">
        <f>LARGE($O$8:Q158,1)</f>
        <v>0</v>
      </c>
      <c r="AZ158" s="1">
        <f>LARGE($O$8:R158,1)</f>
        <v>0</v>
      </c>
      <c r="BA158" s="1">
        <f>LARGE($O$8:S158,1)</f>
        <v>0</v>
      </c>
      <c r="BB158" s="1">
        <f>LARGE($O$8:T158,1)</f>
        <v>0</v>
      </c>
      <c r="BC158" s="1">
        <f>LARGE($O$8:U158,1)</f>
        <v>0</v>
      </c>
      <c r="BD158" s="1">
        <f>LARGE($O$8:V158,1)</f>
        <v>0</v>
      </c>
      <c r="BE158" s="1">
        <f>LARGE($O$8:W158,1)</f>
        <v>0</v>
      </c>
      <c r="BF158" s="1">
        <f>LARGE($O$8:X158,1)</f>
        <v>0</v>
      </c>
      <c r="BG158" s="1">
        <f>LARGE($O$8:Y158,1)</f>
        <v>0</v>
      </c>
      <c r="BH158" s="1">
        <f>IFERROR(IF(BX158&gt;=1,(IF(EMP!AM156="YES",1,2)),0),0)</f>
        <v>0</v>
      </c>
      <c r="BI158" s="1">
        <f>IFERROR(IF(BX158&gt;=1,(IF(BH158=1,1,IF(BH158=2,VLOOKUP(EMP!AL156,EMP!$H$2:$K$4,4,0),0))),0),0)</f>
        <v>0</v>
      </c>
      <c r="BJ158" s="1">
        <f>IFERROR(IF(BX158&gt;=1,VLOOKUP(EMP!AL156,EMP!$H$1:$K$5,2,0),0),0)</f>
        <v>0</v>
      </c>
      <c r="BK158" s="1">
        <f>IFERROR(IF(BX158&gt;=1,VLOOKUP(EMP!AL156,EMP!$H$1:$K$5,3,0),0),0)</f>
        <v>0</v>
      </c>
      <c r="BX158" s="165">
        <f>EMP!O156</f>
        <v>0</v>
      </c>
      <c r="BY158" s="166">
        <f>EMP!P156</f>
        <v>0</v>
      </c>
      <c r="BZ158" s="165">
        <f>EMP!Q156</f>
        <v>0</v>
      </c>
      <c r="CA158" s="185">
        <f t="shared" si="448"/>
        <v>0</v>
      </c>
      <c r="CB158" s="185">
        <f t="shared" si="449"/>
        <v>0</v>
      </c>
      <c r="CC158" s="185">
        <f t="shared" si="450"/>
        <v>0</v>
      </c>
      <c r="CD158" s="185">
        <f t="shared" si="451"/>
        <v>0</v>
      </c>
      <c r="CE158" s="185">
        <f t="shared" si="452"/>
        <v>0</v>
      </c>
      <c r="CF158" s="185">
        <f t="shared" si="453"/>
        <v>0</v>
      </c>
      <c r="CG158" s="185">
        <f t="shared" si="454"/>
        <v>0</v>
      </c>
      <c r="CH158" s="185">
        <f t="shared" si="455"/>
        <v>0</v>
      </c>
      <c r="CI158" s="185">
        <f t="shared" si="456"/>
        <v>0</v>
      </c>
      <c r="CJ158" s="185">
        <f t="shared" si="457"/>
        <v>0</v>
      </c>
      <c r="CK158" s="185">
        <f t="shared" si="458"/>
        <v>0</v>
      </c>
      <c r="CL158" s="185">
        <f t="shared" si="459"/>
        <v>0</v>
      </c>
      <c r="CM158" s="193"/>
      <c r="CN158" s="193"/>
      <c r="CO158" s="193"/>
      <c r="CP158" s="193"/>
      <c r="CQ158" s="193"/>
      <c r="CR158" s="193"/>
      <c r="CS158" s="193"/>
      <c r="CT158" s="193"/>
      <c r="CU158" s="193"/>
      <c r="CV158" s="193"/>
      <c r="CW158" s="193"/>
      <c r="CX158" s="193"/>
      <c r="CY158" s="112">
        <f t="shared" si="460"/>
        <v>0</v>
      </c>
      <c r="CZ158" s="112">
        <f t="shared" si="461"/>
        <v>0</v>
      </c>
      <c r="DA158" s="112">
        <f t="shared" si="462"/>
        <v>0</v>
      </c>
      <c r="DB158" s="112">
        <f t="shared" si="463"/>
        <v>0</v>
      </c>
      <c r="DC158" s="112">
        <f t="shared" si="464"/>
        <v>0</v>
      </c>
      <c r="DD158" s="112">
        <f t="shared" si="465"/>
        <v>0</v>
      </c>
      <c r="DE158" s="112">
        <f t="shared" si="466"/>
        <v>0</v>
      </c>
      <c r="DF158" s="112">
        <f t="shared" si="467"/>
        <v>0</v>
      </c>
      <c r="DG158" s="112">
        <f t="shared" si="468"/>
        <v>0</v>
      </c>
      <c r="DH158" s="112">
        <f t="shared" si="469"/>
        <v>0</v>
      </c>
      <c r="DI158" s="112">
        <f t="shared" si="470"/>
        <v>0</v>
      </c>
      <c r="DJ158" s="112">
        <f t="shared" si="471"/>
        <v>0</v>
      </c>
      <c r="DK158" s="194"/>
      <c r="DL158" s="194"/>
      <c r="DM158" s="194"/>
      <c r="DN158" s="194"/>
      <c r="DO158" s="194"/>
      <c r="DP158" s="194"/>
      <c r="DQ158" s="194"/>
      <c r="DR158" s="194"/>
      <c r="DS158" s="194"/>
      <c r="DT158" s="194"/>
      <c r="DU158" s="194"/>
      <c r="DV158" s="194"/>
      <c r="DW158" s="112">
        <f t="shared" si="472"/>
        <v>0</v>
      </c>
      <c r="DX158" s="112">
        <f t="shared" si="473"/>
        <v>0</v>
      </c>
      <c r="DY158" s="112">
        <f t="shared" si="474"/>
        <v>0</v>
      </c>
      <c r="DZ158" s="112">
        <f t="shared" si="475"/>
        <v>0</v>
      </c>
      <c r="EA158" s="112">
        <f t="shared" si="476"/>
        <v>0</v>
      </c>
      <c r="EB158" s="112">
        <f t="shared" si="477"/>
        <v>0</v>
      </c>
      <c r="EC158" s="112">
        <f t="shared" si="478"/>
        <v>0</v>
      </c>
      <c r="ED158" s="112">
        <f t="shared" si="479"/>
        <v>0</v>
      </c>
      <c r="EE158" s="112">
        <f t="shared" si="480"/>
        <v>0</v>
      </c>
      <c r="EF158" s="112">
        <f t="shared" si="481"/>
        <v>0</v>
      </c>
      <c r="EG158" s="112">
        <f t="shared" si="482"/>
        <v>0</v>
      </c>
      <c r="EH158" s="112">
        <f t="shared" si="483"/>
        <v>0</v>
      </c>
      <c r="EI158" s="195"/>
      <c r="EJ158" s="195"/>
      <c r="EK158" s="195"/>
      <c r="EL158" s="195"/>
      <c r="EM158" s="195"/>
      <c r="EN158" s="195"/>
      <c r="EO158" s="195"/>
      <c r="EP158" s="195"/>
      <c r="EQ158" s="195"/>
      <c r="ER158" s="195"/>
      <c r="ES158" s="195"/>
      <c r="ET158" s="195"/>
      <c r="EU158" s="196"/>
      <c r="EV158" s="196">
        <f t="shared" si="484"/>
        <v>0</v>
      </c>
      <c r="EW158" s="196">
        <f t="shared" si="485"/>
        <v>0</v>
      </c>
      <c r="EX158" s="196">
        <f t="shared" si="486"/>
        <v>0</v>
      </c>
      <c r="EY158" s="196">
        <f t="shared" si="487"/>
        <v>0</v>
      </c>
      <c r="EZ158" s="196">
        <f t="shared" si="488"/>
        <v>0</v>
      </c>
      <c r="FA158" s="196">
        <f t="shared" si="489"/>
        <v>0</v>
      </c>
      <c r="FB158" s="196">
        <f t="shared" si="490"/>
        <v>0</v>
      </c>
      <c r="FC158" s="196">
        <f t="shared" si="491"/>
        <v>0</v>
      </c>
      <c r="FD158" s="196">
        <f t="shared" si="492"/>
        <v>0</v>
      </c>
      <c r="FE158" s="196">
        <f t="shared" si="493"/>
        <v>0</v>
      </c>
      <c r="FF158" s="196">
        <f t="shared" si="494"/>
        <v>0</v>
      </c>
      <c r="FG158" s="197"/>
      <c r="FH158" s="197">
        <f t="shared" si="495"/>
        <v>0</v>
      </c>
      <c r="FI158" s="197">
        <f t="shared" si="496"/>
        <v>0</v>
      </c>
      <c r="FJ158" s="197">
        <f t="shared" si="497"/>
        <v>0</v>
      </c>
      <c r="FK158" s="197">
        <f t="shared" si="498"/>
        <v>0</v>
      </c>
      <c r="FL158" s="197">
        <f t="shared" si="499"/>
        <v>0</v>
      </c>
      <c r="FM158" s="197">
        <f t="shared" si="500"/>
        <v>0</v>
      </c>
      <c r="FN158" s="197">
        <f t="shared" si="501"/>
        <v>0</v>
      </c>
      <c r="FO158" s="197">
        <f t="shared" si="502"/>
        <v>0</v>
      </c>
      <c r="FP158" s="197">
        <f t="shared" si="503"/>
        <v>0</v>
      </c>
      <c r="FQ158" s="197">
        <f t="shared" si="504"/>
        <v>0</v>
      </c>
      <c r="FR158" s="197">
        <f t="shared" si="505"/>
        <v>0</v>
      </c>
      <c r="FS158" s="195"/>
      <c r="FT158" s="195"/>
      <c r="FU158" s="198"/>
      <c r="FV158" s="198"/>
      <c r="FW158" s="199"/>
      <c r="FX158" s="199"/>
      <c r="FY158" s="196"/>
      <c r="FZ158" s="196"/>
      <c r="GA158" s="127">
        <f t="shared" si="506"/>
        <v>0</v>
      </c>
      <c r="GB158" s="127">
        <f t="shared" si="507"/>
        <v>0</v>
      </c>
      <c r="GC158" s="127">
        <f t="shared" si="508"/>
        <v>0</v>
      </c>
      <c r="GD158" s="127">
        <f t="shared" si="509"/>
        <v>0</v>
      </c>
      <c r="GE158" s="127">
        <f t="shared" si="510"/>
        <v>0</v>
      </c>
      <c r="GF158" s="127">
        <f t="shared" si="511"/>
        <v>0</v>
      </c>
      <c r="GG158" s="127">
        <f t="shared" si="512"/>
        <v>0</v>
      </c>
      <c r="GH158" s="127">
        <f t="shared" si="513"/>
        <v>0</v>
      </c>
      <c r="GI158" s="127">
        <f t="shared" si="514"/>
        <v>0</v>
      </c>
      <c r="GJ158" s="127">
        <f t="shared" si="515"/>
        <v>0</v>
      </c>
      <c r="GK158" s="127">
        <f t="shared" si="516"/>
        <v>0</v>
      </c>
      <c r="GL158" s="127">
        <f t="shared" si="517"/>
        <v>0</v>
      </c>
      <c r="GM158" s="127">
        <f t="shared" si="518"/>
        <v>0</v>
      </c>
      <c r="GN158" s="127">
        <f t="shared" si="519"/>
        <v>0</v>
      </c>
      <c r="GO158" s="127">
        <f t="shared" si="520"/>
        <v>0</v>
      </c>
      <c r="GP158" s="127">
        <f t="shared" si="521"/>
        <v>0</v>
      </c>
      <c r="GQ158" s="127">
        <f t="shared" si="522"/>
        <v>0</v>
      </c>
      <c r="GR158" s="127">
        <f t="shared" si="523"/>
        <v>0</v>
      </c>
      <c r="GS158" s="127">
        <f t="shared" si="524"/>
        <v>0</v>
      </c>
      <c r="GT158" s="127">
        <f t="shared" si="525"/>
        <v>0</v>
      </c>
      <c r="GU158" s="127">
        <f t="shared" si="526"/>
        <v>0</v>
      </c>
      <c r="GV158" s="127">
        <f t="shared" si="527"/>
        <v>0</v>
      </c>
      <c r="GW158" s="127">
        <f t="shared" si="528"/>
        <v>0</v>
      </c>
      <c r="GX158" s="127">
        <f t="shared" si="529"/>
        <v>0</v>
      </c>
      <c r="GY158" s="127">
        <f t="shared" si="530"/>
        <v>0</v>
      </c>
      <c r="GZ158" s="127">
        <f t="shared" si="531"/>
        <v>0</v>
      </c>
      <c r="HA158" s="127">
        <f t="shared" si="532"/>
        <v>0</v>
      </c>
      <c r="HB158" s="127">
        <f t="shared" si="533"/>
        <v>0</v>
      </c>
      <c r="HC158" s="127">
        <f t="shared" si="534"/>
        <v>0</v>
      </c>
      <c r="HD158" s="127">
        <f t="shared" si="535"/>
        <v>0</v>
      </c>
      <c r="HE158" s="127">
        <f t="shared" si="536"/>
        <v>0</v>
      </c>
      <c r="HF158" s="127">
        <f t="shared" si="537"/>
        <v>0</v>
      </c>
      <c r="HG158" s="127">
        <f t="shared" si="538"/>
        <v>0</v>
      </c>
      <c r="HH158" s="127">
        <f t="shared" si="539"/>
        <v>0</v>
      </c>
      <c r="HI158" s="127">
        <f t="shared" si="540"/>
        <v>0</v>
      </c>
      <c r="HJ158" s="127">
        <f t="shared" si="541"/>
        <v>0</v>
      </c>
      <c r="HK158" s="127">
        <f t="shared" si="542"/>
        <v>0</v>
      </c>
      <c r="HL158" s="127">
        <f t="shared" si="543"/>
        <v>0</v>
      </c>
      <c r="HM158" s="127">
        <f t="shared" si="544"/>
        <v>0</v>
      </c>
      <c r="HN158" s="127">
        <f t="shared" si="545"/>
        <v>0</v>
      </c>
      <c r="HO158" s="127">
        <f t="shared" si="546"/>
        <v>0</v>
      </c>
      <c r="HP158" s="127">
        <f t="shared" si="547"/>
        <v>0</v>
      </c>
      <c r="HQ158" s="127">
        <f t="shared" si="548"/>
        <v>0</v>
      </c>
      <c r="HR158" s="127">
        <f t="shared" si="549"/>
        <v>0</v>
      </c>
      <c r="HS158" s="127">
        <f t="shared" si="550"/>
        <v>0</v>
      </c>
      <c r="HT158" s="127">
        <f t="shared" si="551"/>
        <v>0</v>
      </c>
      <c r="HU158" s="127">
        <f t="shared" si="552"/>
        <v>0</v>
      </c>
      <c r="HV158" s="127">
        <f t="shared" si="553"/>
        <v>0</v>
      </c>
      <c r="HW158" s="127">
        <f t="shared" si="554"/>
        <v>0</v>
      </c>
      <c r="HX158" s="127">
        <f t="shared" si="555"/>
        <v>0</v>
      </c>
      <c r="HY158" s="127">
        <f t="shared" si="556"/>
        <v>0</v>
      </c>
      <c r="HZ158" s="127">
        <f t="shared" si="557"/>
        <v>0</v>
      </c>
      <c r="IA158" s="127">
        <f t="shared" si="558"/>
        <v>0</v>
      </c>
      <c r="IB158" s="127">
        <f t="shared" si="559"/>
        <v>0</v>
      </c>
      <c r="IC158" s="127">
        <f t="shared" si="560"/>
        <v>0</v>
      </c>
      <c r="ID158" s="127">
        <f t="shared" si="561"/>
        <v>0</v>
      </c>
      <c r="IE158" s="127">
        <f t="shared" si="562"/>
        <v>0</v>
      </c>
      <c r="IF158" s="127">
        <f t="shared" si="563"/>
        <v>0</v>
      </c>
      <c r="IG158" s="127">
        <f t="shared" si="564"/>
        <v>0</v>
      </c>
      <c r="IH158" s="127">
        <f t="shared" si="565"/>
        <v>0</v>
      </c>
      <c r="II158" s="127">
        <f t="shared" si="566"/>
        <v>0</v>
      </c>
      <c r="IJ158" s="127">
        <f t="shared" si="567"/>
        <v>0</v>
      </c>
      <c r="IK158" s="127">
        <f t="shared" si="568"/>
        <v>0</v>
      </c>
      <c r="IL158" s="127">
        <f t="shared" si="569"/>
        <v>0</v>
      </c>
      <c r="IM158" s="127">
        <f t="shared" si="570"/>
        <v>0</v>
      </c>
      <c r="IN158" s="127">
        <f t="shared" si="571"/>
        <v>0</v>
      </c>
      <c r="IO158" s="127">
        <f t="shared" si="572"/>
        <v>0</v>
      </c>
      <c r="IP158" s="127">
        <f t="shared" si="573"/>
        <v>0</v>
      </c>
      <c r="IQ158" s="127">
        <f t="shared" si="574"/>
        <v>0</v>
      </c>
      <c r="IR158" s="127">
        <f t="shared" si="575"/>
        <v>0</v>
      </c>
      <c r="IS158" s="127">
        <f t="shared" si="576"/>
        <v>0</v>
      </c>
      <c r="IT158" s="127">
        <f t="shared" si="577"/>
        <v>0</v>
      </c>
      <c r="IU158" s="127">
        <f t="shared" si="578"/>
        <v>0</v>
      </c>
      <c r="IV158" s="1">
        <f>IFERROR(IF($BX158&gt;=1,SUMIFS(ARR!K$8:K$607,ARR!$I$8:$I$607,$BZ158),0),0)</f>
        <v>0</v>
      </c>
      <c r="IW158" s="1">
        <f>IFERROR(IF($BX158&gt;=1,SUMIFS(ARR!L$8:L$607,ARR!$I$8:$I$607,$BZ158),0),0)</f>
        <v>0</v>
      </c>
      <c r="IX158" s="1">
        <f>IFERROR(IF($BX158&gt;=1,SUMIFS(ARR!M$8:M$607,ARR!$I$8:$I$607,$BZ158),0),0)</f>
        <v>0</v>
      </c>
      <c r="IY158" s="1">
        <f>IFERROR(IF($BX158&gt;=1,SUMIFS(ARR!N$8:N$607,ARR!$I$8:$I$607,$BZ158),0),0)</f>
        <v>0</v>
      </c>
      <c r="IZ158" s="1">
        <f t="shared" si="579"/>
        <v>0</v>
      </c>
    </row>
    <row r="159" spans="1:260" ht="18" customHeight="1" x14ac:dyDescent="0.25">
      <c r="A159" s="1">
        <f>IFERROR(IF(BX159&gt;=1,VLOOKUP(EMP!Y157,EMP!$B$2:$E$3,4,0),0),0)</f>
        <v>0</v>
      </c>
      <c r="B159" s="1">
        <f>IFERROR(IF(BX159&gt;=1,VLOOKUP(EMP!Z157,EMP!$D$2:$E$3,2,0),0),0)</f>
        <v>0</v>
      </c>
      <c r="C159" s="1">
        <f>IFERROR(IF(BX159&gt;=1,VLOOKUP(EMP!AC157,EMP!$B$6:$C$17,2,0),0),0)</f>
        <v>0</v>
      </c>
      <c r="D159" s="1">
        <f>IFERROR(IF(BX159&gt;=1,VLOOKUP(EMP!AA157,EMP!$E$6:$M$29,9,0),0),0)</f>
        <v>0</v>
      </c>
      <c r="E159" s="1">
        <f>IFERROR(IF(BX159&gt;=1,(IF(EMP!AE157&gt;=1,VLOOKUP(EMP!AF157,EMP!$B$6:$C$17,2,0),0)),0),0)</f>
        <v>0</v>
      </c>
      <c r="F159" s="1">
        <f>IFERROR(IF(BX159&gt;=1,(IF(EMP!AG157=EMP!$F$3,(IF(EMP!AH157&gt;=1,EMP!AH157,0)),0)),0),0)</f>
        <v>0</v>
      </c>
      <c r="G159" s="1">
        <f>IFERROR(IF(BX159&gt;=1,(IF(EMP!AI157=EMP!$F$3,VLOOKUP(EMP!AJ157,EMP!$B$6:$C$17,2,0),0)),0),0)</f>
        <v>0</v>
      </c>
      <c r="H159" s="1">
        <f>IFERROR(IF(BX159&gt;=1,(IF(EMP!AK157=EMP!$F$3,EMP!#REF!,0)),0),0)</f>
        <v>0</v>
      </c>
      <c r="I159" s="1">
        <f>IFERROR(IF(BX159&gt;=1,(IF(EMP!AM157="YES",1,2)),0),0)</f>
        <v>0</v>
      </c>
      <c r="J159" s="1">
        <f>IFERROR(IF(BX159&gt;=1,(IF(I159=1,31,IF(I159=2,(IF(D159&gt;=5,VLOOKUP(EMP!AL157,EMP!$H$1:$K$5,4,0),IF(D159&gt;=1,31,0))),0))),0),0)</f>
        <v>0</v>
      </c>
      <c r="K159" s="1">
        <f>EMP!AB157</f>
        <v>0</v>
      </c>
      <c r="L159" s="1">
        <f>EMP!AD157</f>
        <v>0</v>
      </c>
      <c r="M159" s="1">
        <f>EMP!AE157</f>
        <v>0</v>
      </c>
      <c r="N159" s="1">
        <f t="shared" si="412"/>
        <v>0</v>
      </c>
      <c r="O159" s="1">
        <f t="shared" si="413"/>
        <v>0</v>
      </c>
      <c r="P159" s="1">
        <f t="shared" si="414"/>
        <v>0</v>
      </c>
      <c r="Q159" s="1">
        <f t="shared" si="415"/>
        <v>0</v>
      </c>
      <c r="R159" s="1">
        <f t="shared" si="416"/>
        <v>0</v>
      </c>
      <c r="S159" s="1">
        <f t="shared" si="417"/>
        <v>0</v>
      </c>
      <c r="T159" s="1">
        <f t="shared" si="418"/>
        <v>0</v>
      </c>
      <c r="U159" s="1">
        <f t="shared" si="419"/>
        <v>0</v>
      </c>
      <c r="V159" s="1">
        <f t="shared" si="420"/>
        <v>0</v>
      </c>
      <c r="W159" s="1">
        <f t="shared" si="421"/>
        <v>0</v>
      </c>
      <c r="X159" s="1">
        <f t="shared" si="422"/>
        <v>0</v>
      </c>
      <c r="Y159" s="1">
        <f t="shared" si="423"/>
        <v>0</v>
      </c>
      <c r="Z159" s="1">
        <f t="shared" si="424"/>
        <v>0</v>
      </c>
      <c r="AA159" s="1">
        <f t="shared" si="425"/>
        <v>0</v>
      </c>
      <c r="AB159" s="1">
        <f t="shared" si="426"/>
        <v>0</v>
      </c>
      <c r="AC159" s="1">
        <f t="shared" si="427"/>
        <v>0</v>
      </c>
      <c r="AD159" s="1">
        <f t="shared" si="428"/>
        <v>0</v>
      </c>
      <c r="AE159" s="1">
        <f t="shared" si="429"/>
        <v>0</v>
      </c>
      <c r="AF159" s="1">
        <f t="shared" si="430"/>
        <v>0</v>
      </c>
      <c r="AG159" s="1">
        <f t="shared" si="431"/>
        <v>0</v>
      </c>
      <c r="AH159" s="1">
        <f t="shared" si="432"/>
        <v>0</v>
      </c>
      <c r="AI159" s="1">
        <f t="shared" si="433"/>
        <v>0</v>
      </c>
      <c r="AJ159" s="1">
        <f t="shared" si="434"/>
        <v>0</v>
      </c>
      <c r="AK159" s="1">
        <f t="shared" si="435"/>
        <v>0</v>
      </c>
      <c r="AL159" s="1">
        <f t="shared" si="436"/>
        <v>0</v>
      </c>
      <c r="AM159" s="1">
        <f t="shared" si="437"/>
        <v>0</v>
      </c>
      <c r="AN159" s="1">
        <f t="shared" si="438"/>
        <v>0</v>
      </c>
      <c r="AO159" s="1">
        <f t="shared" si="439"/>
        <v>0</v>
      </c>
      <c r="AP159" s="1">
        <f t="shared" si="440"/>
        <v>0</v>
      </c>
      <c r="AQ159" s="1">
        <f t="shared" si="441"/>
        <v>0</v>
      </c>
      <c r="AR159" s="1">
        <f t="shared" si="442"/>
        <v>0</v>
      </c>
      <c r="AS159" s="1">
        <f t="shared" si="443"/>
        <v>0</v>
      </c>
      <c r="AT159" s="1">
        <f t="shared" si="444"/>
        <v>0</v>
      </c>
      <c r="AU159" s="1">
        <f t="shared" si="445"/>
        <v>0</v>
      </c>
      <c r="AV159" s="1">
        <f t="shared" si="446"/>
        <v>0</v>
      </c>
      <c r="AW159" s="1">
        <f t="shared" si="447"/>
        <v>0</v>
      </c>
      <c r="AX159" s="1">
        <f>LARGE($O$8:P159,1)</f>
        <v>0</v>
      </c>
      <c r="AY159" s="1">
        <f>LARGE($O$8:Q159,1)</f>
        <v>0</v>
      </c>
      <c r="AZ159" s="1">
        <f>LARGE($O$8:R159,1)</f>
        <v>0</v>
      </c>
      <c r="BA159" s="1">
        <f>LARGE($O$8:S159,1)</f>
        <v>0</v>
      </c>
      <c r="BB159" s="1">
        <f>LARGE($O$8:T159,1)</f>
        <v>0</v>
      </c>
      <c r="BC159" s="1">
        <f>LARGE($O$8:U159,1)</f>
        <v>0</v>
      </c>
      <c r="BD159" s="1">
        <f>LARGE($O$8:V159,1)</f>
        <v>0</v>
      </c>
      <c r="BE159" s="1">
        <f>LARGE($O$8:W159,1)</f>
        <v>0</v>
      </c>
      <c r="BF159" s="1">
        <f>LARGE($O$8:X159,1)</f>
        <v>0</v>
      </c>
      <c r="BG159" s="1">
        <f>LARGE($O$8:Y159,1)</f>
        <v>0</v>
      </c>
      <c r="BH159" s="1">
        <f>IFERROR(IF(BX159&gt;=1,(IF(EMP!AM157="YES",1,2)),0),0)</f>
        <v>0</v>
      </c>
      <c r="BI159" s="1">
        <f>IFERROR(IF(BX159&gt;=1,(IF(BH159=1,1,IF(BH159=2,VLOOKUP(EMP!AL157,EMP!$H$2:$K$4,4,0),0))),0),0)</f>
        <v>0</v>
      </c>
      <c r="BJ159" s="1">
        <f>IFERROR(IF(BX159&gt;=1,VLOOKUP(EMP!AL157,EMP!$H$1:$K$5,2,0),0),0)</f>
        <v>0</v>
      </c>
      <c r="BK159" s="1">
        <f>IFERROR(IF(BX159&gt;=1,VLOOKUP(EMP!AL157,EMP!$H$1:$K$5,3,0),0),0)</f>
        <v>0</v>
      </c>
      <c r="BX159" s="165">
        <f>EMP!O157</f>
        <v>0</v>
      </c>
      <c r="BY159" s="166">
        <f>EMP!P157</f>
        <v>0</v>
      </c>
      <c r="BZ159" s="165">
        <f>EMP!Q157</f>
        <v>0</v>
      </c>
      <c r="CA159" s="185">
        <f t="shared" si="448"/>
        <v>0</v>
      </c>
      <c r="CB159" s="185">
        <f t="shared" si="449"/>
        <v>0</v>
      </c>
      <c r="CC159" s="185">
        <f t="shared" si="450"/>
        <v>0</v>
      </c>
      <c r="CD159" s="185">
        <f t="shared" si="451"/>
        <v>0</v>
      </c>
      <c r="CE159" s="185">
        <f t="shared" si="452"/>
        <v>0</v>
      </c>
      <c r="CF159" s="185">
        <f t="shared" si="453"/>
        <v>0</v>
      </c>
      <c r="CG159" s="185">
        <f t="shared" si="454"/>
        <v>0</v>
      </c>
      <c r="CH159" s="185">
        <f t="shared" si="455"/>
        <v>0</v>
      </c>
      <c r="CI159" s="185">
        <f t="shared" si="456"/>
        <v>0</v>
      </c>
      <c r="CJ159" s="185">
        <f t="shared" si="457"/>
        <v>0</v>
      </c>
      <c r="CK159" s="185">
        <f t="shared" si="458"/>
        <v>0</v>
      </c>
      <c r="CL159" s="185">
        <f t="shared" si="459"/>
        <v>0</v>
      </c>
      <c r="CM159" s="193"/>
      <c r="CN159" s="193"/>
      <c r="CO159" s="193"/>
      <c r="CP159" s="193"/>
      <c r="CQ159" s="193"/>
      <c r="CR159" s="193"/>
      <c r="CS159" s="193"/>
      <c r="CT159" s="193"/>
      <c r="CU159" s="193"/>
      <c r="CV159" s="193"/>
      <c r="CW159" s="193"/>
      <c r="CX159" s="193"/>
      <c r="CY159" s="112">
        <f t="shared" si="460"/>
        <v>0</v>
      </c>
      <c r="CZ159" s="112">
        <f t="shared" si="461"/>
        <v>0</v>
      </c>
      <c r="DA159" s="112">
        <f t="shared" si="462"/>
        <v>0</v>
      </c>
      <c r="DB159" s="112">
        <f t="shared" si="463"/>
        <v>0</v>
      </c>
      <c r="DC159" s="112">
        <f t="shared" si="464"/>
        <v>0</v>
      </c>
      <c r="DD159" s="112">
        <f t="shared" si="465"/>
        <v>0</v>
      </c>
      <c r="DE159" s="112">
        <f t="shared" si="466"/>
        <v>0</v>
      </c>
      <c r="DF159" s="112">
        <f t="shared" si="467"/>
        <v>0</v>
      </c>
      <c r="DG159" s="112">
        <f t="shared" si="468"/>
        <v>0</v>
      </c>
      <c r="DH159" s="112">
        <f t="shared" si="469"/>
        <v>0</v>
      </c>
      <c r="DI159" s="112">
        <f t="shared" si="470"/>
        <v>0</v>
      </c>
      <c r="DJ159" s="112">
        <f t="shared" si="471"/>
        <v>0</v>
      </c>
      <c r="DK159" s="194"/>
      <c r="DL159" s="194"/>
      <c r="DM159" s="194"/>
      <c r="DN159" s="194"/>
      <c r="DO159" s="194"/>
      <c r="DP159" s="194"/>
      <c r="DQ159" s="194"/>
      <c r="DR159" s="194"/>
      <c r="DS159" s="194"/>
      <c r="DT159" s="194"/>
      <c r="DU159" s="194"/>
      <c r="DV159" s="194"/>
      <c r="DW159" s="112">
        <f t="shared" si="472"/>
        <v>0</v>
      </c>
      <c r="DX159" s="112">
        <f t="shared" si="473"/>
        <v>0</v>
      </c>
      <c r="DY159" s="112">
        <f t="shared" si="474"/>
        <v>0</v>
      </c>
      <c r="DZ159" s="112">
        <f t="shared" si="475"/>
        <v>0</v>
      </c>
      <c r="EA159" s="112">
        <f t="shared" si="476"/>
        <v>0</v>
      </c>
      <c r="EB159" s="112">
        <f t="shared" si="477"/>
        <v>0</v>
      </c>
      <c r="EC159" s="112">
        <f t="shared" si="478"/>
        <v>0</v>
      </c>
      <c r="ED159" s="112">
        <f t="shared" si="479"/>
        <v>0</v>
      </c>
      <c r="EE159" s="112">
        <f t="shared" si="480"/>
        <v>0</v>
      </c>
      <c r="EF159" s="112">
        <f t="shared" si="481"/>
        <v>0</v>
      </c>
      <c r="EG159" s="112">
        <f t="shared" si="482"/>
        <v>0</v>
      </c>
      <c r="EH159" s="112">
        <f t="shared" si="483"/>
        <v>0</v>
      </c>
      <c r="EI159" s="195"/>
      <c r="EJ159" s="195"/>
      <c r="EK159" s="195"/>
      <c r="EL159" s="195"/>
      <c r="EM159" s="195"/>
      <c r="EN159" s="195"/>
      <c r="EO159" s="195"/>
      <c r="EP159" s="195"/>
      <c r="EQ159" s="195"/>
      <c r="ER159" s="195"/>
      <c r="ES159" s="195"/>
      <c r="ET159" s="195"/>
      <c r="EU159" s="196"/>
      <c r="EV159" s="196">
        <f t="shared" si="484"/>
        <v>0</v>
      </c>
      <c r="EW159" s="196">
        <f t="shared" si="485"/>
        <v>0</v>
      </c>
      <c r="EX159" s="196">
        <f t="shared" si="486"/>
        <v>0</v>
      </c>
      <c r="EY159" s="196">
        <f t="shared" si="487"/>
        <v>0</v>
      </c>
      <c r="EZ159" s="196">
        <f t="shared" si="488"/>
        <v>0</v>
      </c>
      <c r="FA159" s="196">
        <f t="shared" si="489"/>
        <v>0</v>
      </c>
      <c r="FB159" s="196">
        <f t="shared" si="490"/>
        <v>0</v>
      </c>
      <c r="FC159" s="196">
        <f t="shared" si="491"/>
        <v>0</v>
      </c>
      <c r="FD159" s="196">
        <f t="shared" si="492"/>
        <v>0</v>
      </c>
      <c r="FE159" s="196">
        <f t="shared" si="493"/>
        <v>0</v>
      </c>
      <c r="FF159" s="196">
        <f t="shared" si="494"/>
        <v>0</v>
      </c>
      <c r="FG159" s="197"/>
      <c r="FH159" s="197">
        <f t="shared" si="495"/>
        <v>0</v>
      </c>
      <c r="FI159" s="197">
        <f t="shared" si="496"/>
        <v>0</v>
      </c>
      <c r="FJ159" s="197">
        <f t="shared" si="497"/>
        <v>0</v>
      </c>
      <c r="FK159" s="197">
        <f t="shared" si="498"/>
        <v>0</v>
      </c>
      <c r="FL159" s="197">
        <f t="shared" si="499"/>
        <v>0</v>
      </c>
      <c r="FM159" s="197">
        <f t="shared" si="500"/>
        <v>0</v>
      </c>
      <c r="FN159" s="197">
        <f t="shared" si="501"/>
        <v>0</v>
      </c>
      <c r="FO159" s="197">
        <f t="shared" si="502"/>
        <v>0</v>
      </c>
      <c r="FP159" s="197">
        <f t="shared" si="503"/>
        <v>0</v>
      </c>
      <c r="FQ159" s="197">
        <f t="shared" si="504"/>
        <v>0</v>
      </c>
      <c r="FR159" s="197">
        <f t="shared" si="505"/>
        <v>0</v>
      </c>
      <c r="FS159" s="195"/>
      <c r="FT159" s="195"/>
      <c r="FU159" s="198"/>
      <c r="FV159" s="198"/>
      <c r="FW159" s="199"/>
      <c r="FX159" s="199"/>
      <c r="FY159" s="196"/>
      <c r="FZ159" s="196"/>
      <c r="GA159" s="127">
        <f t="shared" si="506"/>
        <v>0</v>
      </c>
      <c r="GB159" s="127">
        <f t="shared" si="507"/>
        <v>0</v>
      </c>
      <c r="GC159" s="127">
        <f t="shared" si="508"/>
        <v>0</v>
      </c>
      <c r="GD159" s="127">
        <f t="shared" si="509"/>
        <v>0</v>
      </c>
      <c r="GE159" s="127">
        <f t="shared" si="510"/>
        <v>0</v>
      </c>
      <c r="GF159" s="127">
        <f t="shared" si="511"/>
        <v>0</v>
      </c>
      <c r="GG159" s="127">
        <f t="shared" si="512"/>
        <v>0</v>
      </c>
      <c r="GH159" s="127">
        <f t="shared" si="513"/>
        <v>0</v>
      </c>
      <c r="GI159" s="127">
        <f t="shared" si="514"/>
        <v>0</v>
      </c>
      <c r="GJ159" s="127">
        <f t="shared" si="515"/>
        <v>0</v>
      </c>
      <c r="GK159" s="127">
        <f t="shared" si="516"/>
        <v>0</v>
      </c>
      <c r="GL159" s="127">
        <f t="shared" si="517"/>
        <v>0</v>
      </c>
      <c r="GM159" s="127">
        <f t="shared" si="518"/>
        <v>0</v>
      </c>
      <c r="GN159" s="127">
        <f t="shared" si="519"/>
        <v>0</v>
      </c>
      <c r="GO159" s="127">
        <f t="shared" si="520"/>
        <v>0</v>
      </c>
      <c r="GP159" s="127">
        <f t="shared" si="521"/>
        <v>0</v>
      </c>
      <c r="GQ159" s="127">
        <f t="shared" si="522"/>
        <v>0</v>
      </c>
      <c r="GR159" s="127">
        <f t="shared" si="523"/>
        <v>0</v>
      </c>
      <c r="GS159" s="127">
        <f t="shared" si="524"/>
        <v>0</v>
      </c>
      <c r="GT159" s="127">
        <f t="shared" si="525"/>
        <v>0</v>
      </c>
      <c r="GU159" s="127">
        <f t="shared" si="526"/>
        <v>0</v>
      </c>
      <c r="GV159" s="127">
        <f t="shared" si="527"/>
        <v>0</v>
      </c>
      <c r="GW159" s="127">
        <f t="shared" si="528"/>
        <v>0</v>
      </c>
      <c r="GX159" s="127">
        <f t="shared" si="529"/>
        <v>0</v>
      </c>
      <c r="GY159" s="127">
        <f t="shared" si="530"/>
        <v>0</v>
      </c>
      <c r="GZ159" s="127">
        <f t="shared" si="531"/>
        <v>0</v>
      </c>
      <c r="HA159" s="127">
        <f t="shared" si="532"/>
        <v>0</v>
      </c>
      <c r="HB159" s="127">
        <f t="shared" si="533"/>
        <v>0</v>
      </c>
      <c r="HC159" s="127">
        <f t="shared" si="534"/>
        <v>0</v>
      </c>
      <c r="HD159" s="127">
        <f t="shared" si="535"/>
        <v>0</v>
      </c>
      <c r="HE159" s="127">
        <f t="shared" si="536"/>
        <v>0</v>
      </c>
      <c r="HF159" s="127">
        <f t="shared" si="537"/>
        <v>0</v>
      </c>
      <c r="HG159" s="127">
        <f t="shared" si="538"/>
        <v>0</v>
      </c>
      <c r="HH159" s="127">
        <f t="shared" si="539"/>
        <v>0</v>
      </c>
      <c r="HI159" s="127">
        <f t="shared" si="540"/>
        <v>0</v>
      </c>
      <c r="HJ159" s="127">
        <f t="shared" si="541"/>
        <v>0</v>
      </c>
      <c r="HK159" s="127">
        <f t="shared" si="542"/>
        <v>0</v>
      </c>
      <c r="HL159" s="127">
        <f t="shared" si="543"/>
        <v>0</v>
      </c>
      <c r="HM159" s="127">
        <f t="shared" si="544"/>
        <v>0</v>
      </c>
      <c r="HN159" s="127">
        <f t="shared" si="545"/>
        <v>0</v>
      </c>
      <c r="HO159" s="127">
        <f t="shared" si="546"/>
        <v>0</v>
      </c>
      <c r="HP159" s="127">
        <f t="shared" si="547"/>
        <v>0</v>
      </c>
      <c r="HQ159" s="127">
        <f t="shared" si="548"/>
        <v>0</v>
      </c>
      <c r="HR159" s="127">
        <f t="shared" si="549"/>
        <v>0</v>
      </c>
      <c r="HS159" s="127">
        <f t="shared" si="550"/>
        <v>0</v>
      </c>
      <c r="HT159" s="127">
        <f t="shared" si="551"/>
        <v>0</v>
      </c>
      <c r="HU159" s="127">
        <f t="shared" si="552"/>
        <v>0</v>
      </c>
      <c r="HV159" s="127">
        <f t="shared" si="553"/>
        <v>0</v>
      </c>
      <c r="HW159" s="127">
        <f t="shared" si="554"/>
        <v>0</v>
      </c>
      <c r="HX159" s="127">
        <f t="shared" si="555"/>
        <v>0</v>
      </c>
      <c r="HY159" s="127">
        <f t="shared" si="556"/>
        <v>0</v>
      </c>
      <c r="HZ159" s="127">
        <f t="shared" si="557"/>
        <v>0</v>
      </c>
      <c r="IA159" s="127">
        <f t="shared" si="558"/>
        <v>0</v>
      </c>
      <c r="IB159" s="127">
        <f t="shared" si="559"/>
        <v>0</v>
      </c>
      <c r="IC159" s="127">
        <f t="shared" si="560"/>
        <v>0</v>
      </c>
      <c r="ID159" s="127">
        <f t="shared" si="561"/>
        <v>0</v>
      </c>
      <c r="IE159" s="127">
        <f t="shared" si="562"/>
        <v>0</v>
      </c>
      <c r="IF159" s="127">
        <f t="shared" si="563"/>
        <v>0</v>
      </c>
      <c r="IG159" s="127">
        <f t="shared" si="564"/>
        <v>0</v>
      </c>
      <c r="IH159" s="127">
        <f t="shared" si="565"/>
        <v>0</v>
      </c>
      <c r="II159" s="127">
        <f t="shared" si="566"/>
        <v>0</v>
      </c>
      <c r="IJ159" s="127">
        <f t="shared" si="567"/>
        <v>0</v>
      </c>
      <c r="IK159" s="127">
        <f t="shared" si="568"/>
        <v>0</v>
      </c>
      <c r="IL159" s="127">
        <f t="shared" si="569"/>
        <v>0</v>
      </c>
      <c r="IM159" s="127">
        <f t="shared" si="570"/>
        <v>0</v>
      </c>
      <c r="IN159" s="127">
        <f t="shared" si="571"/>
        <v>0</v>
      </c>
      <c r="IO159" s="127">
        <f t="shared" si="572"/>
        <v>0</v>
      </c>
      <c r="IP159" s="127">
        <f t="shared" si="573"/>
        <v>0</v>
      </c>
      <c r="IQ159" s="127">
        <f t="shared" si="574"/>
        <v>0</v>
      </c>
      <c r="IR159" s="127">
        <f t="shared" si="575"/>
        <v>0</v>
      </c>
      <c r="IS159" s="127">
        <f t="shared" si="576"/>
        <v>0</v>
      </c>
      <c r="IT159" s="127">
        <f t="shared" si="577"/>
        <v>0</v>
      </c>
      <c r="IU159" s="127">
        <f t="shared" si="578"/>
        <v>0</v>
      </c>
      <c r="IV159" s="1">
        <f>IFERROR(IF($BX159&gt;=1,SUMIFS(ARR!K$8:K$607,ARR!$I$8:$I$607,$BZ159),0),0)</f>
        <v>0</v>
      </c>
      <c r="IW159" s="1">
        <f>IFERROR(IF($BX159&gt;=1,SUMIFS(ARR!L$8:L$607,ARR!$I$8:$I$607,$BZ159),0),0)</f>
        <v>0</v>
      </c>
      <c r="IX159" s="1">
        <f>IFERROR(IF($BX159&gt;=1,SUMIFS(ARR!M$8:M$607,ARR!$I$8:$I$607,$BZ159),0),0)</f>
        <v>0</v>
      </c>
      <c r="IY159" s="1">
        <f>IFERROR(IF($BX159&gt;=1,SUMIFS(ARR!N$8:N$607,ARR!$I$8:$I$607,$BZ159),0),0)</f>
        <v>0</v>
      </c>
      <c r="IZ159" s="1">
        <f t="shared" si="579"/>
        <v>0</v>
      </c>
    </row>
    <row r="160" spans="1:260" ht="18" customHeight="1" x14ac:dyDescent="0.25">
      <c r="A160" s="1">
        <f>IFERROR(IF(BX160&gt;=1,VLOOKUP(EMP!Y158,EMP!$B$2:$E$3,4,0),0),0)</f>
        <v>0</v>
      </c>
      <c r="B160" s="1">
        <f>IFERROR(IF(BX160&gt;=1,VLOOKUP(EMP!Z158,EMP!$D$2:$E$3,2,0),0),0)</f>
        <v>0</v>
      </c>
      <c r="C160" s="1">
        <f>IFERROR(IF(BX160&gt;=1,VLOOKUP(EMP!AC158,EMP!$B$6:$C$17,2,0),0),0)</f>
        <v>0</v>
      </c>
      <c r="D160" s="1">
        <f>IFERROR(IF(BX160&gt;=1,VLOOKUP(EMP!AA158,EMP!$E$6:$M$29,9,0),0),0)</f>
        <v>0</v>
      </c>
      <c r="E160" s="1">
        <f>IFERROR(IF(BX160&gt;=1,(IF(EMP!AE158&gt;=1,VLOOKUP(EMP!AF158,EMP!$B$6:$C$17,2,0),0)),0),0)</f>
        <v>0</v>
      </c>
      <c r="F160" s="1">
        <f>IFERROR(IF(BX160&gt;=1,(IF(EMP!AG158=EMP!$F$3,(IF(EMP!AH158&gt;=1,EMP!AH158,0)),0)),0),0)</f>
        <v>0</v>
      </c>
      <c r="G160" s="1">
        <f>IFERROR(IF(BX160&gt;=1,(IF(EMP!AI158=EMP!$F$3,VLOOKUP(EMP!AJ158,EMP!$B$6:$C$17,2,0),0)),0),0)</f>
        <v>0</v>
      </c>
      <c r="H160" s="1">
        <f>IFERROR(IF(BX160&gt;=1,(IF(EMP!AK158=EMP!$F$3,EMP!#REF!,0)),0),0)</f>
        <v>0</v>
      </c>
      <c r="I160" s="1">
        <f>IFERROR(IF(BX160&gt;=1,(IF(EMP!AM158="YES",1,2)),0),0)</f>
        <v>0</v>
      </c>
      <c r="J160" s="1">
        <f>IFERROR(IF(BX160&gt;=1,(IF(I160=1,31,IF(I160=2,(IF(D160&gt;=5,VLOOKUP(EMP!AL158,EMP!$H$1:$K$5,4,0),IF(D160&gt;=1,31,0))),0))),0),0)</f>
        <v>0</v>
      </c>
      <c r="K160" s="1">
        <f>EMP!AB158</f>
        <v>0</v>
      </c>
      <c r="L160" s="1">
        <f>EMP!AD158</f>
        <v>0</v>
      </c>
      <c r="M160" s="1">
        <f>EMP!AE158</f>
        <v>0</v>
      </c>
      <c r="N160" s="1">
        <f t="shared" si="412"/>
        <v>0</v>
      </c>
      <c r="O160" s="1">
        <f t="shared" si="413"/>
        <v>0</v>
      </c>
      <c r="P160" s="1">
        <f t="shared" si="414"/>
        <v>0</v>
      </c>
      <c r="Q160" s="1">
        <f t="shared" si="415"/>
        <v>0</v>
      </c>
      <c r="R160" s="1">
        <f t="shared" si="416"/>
        <v>0</v>
      </c>
      <c r="S160" s="1">
        <f t="shared" si="417"/>
        <v>0</v>
      </c>
      <c r="T160" s="1">
        <f t="shared" si="418"/>
        <v>0</v>
      </c>
      <c r="U160" s="1">
        <f t="shared" si="419"/>
        <v>0</v>
      </c>
      <c r="V160" s="1">
        <f t="shared" si="420"/>
        <v>0</v>
      </c>
      <c r="W160" s="1">
        <f t="shared" si="421"/>
        <v>0</v>
      </c>
      <c r="X160" s="1">
        <f t="shared" si="422"/>
        <v>0</v>
      </c>
      <c r="Y160" s="1">
        <f t="shared" si="423"/>
        <v>0</v>
      </c>
      <c r="Z160" s="1">
        <f t="shared" si="424"/>
        <v>0</v>
      </c>
      <c r="AA160" s="1">
        <f t="shared" si="425"/>
        <v>0</v>
      </c>
      <c r="AB160" s="1">
        <f t="shared" si="426"/>
        <v>0</v>
      </c>
      <c r="AC160" s="1">
        <f t="shared" si="427"/>
        <v>0</v>
      </c>
      <c r="AD160" s="1">
        <f t="shared" si="428"/>
        <v>0</v>
      </c>
      <c r="AE160" s="1">
        <f t="shared" si="429"/>
        <v>0</v>
      </c>
      <c r="AF160" s="1">
        <f t="shared" si="430"/>
        <v>0</v>
      </c>
      <c r="AG160" s="1">
        <f t="shared" si="431"/>
        <v>0</v>
      </c>
      <c r="AH160" s="1">
        <f t="shared" si="432"/>
        <v>0</v>
      </c>
      <c r="AI160" s="1">
        <f t="shared" si="433"/>
        <v>0</v>
      </c>
      <c r="AJ160" s="1">
        <f t="shared" si="434"/>
        <v>0</v>
      </c>
      <c r="AK160" s="1">
        <f t="shared" si="435"/>
        <v>0</v>
      </c>
      <c r="AL160" s="1">
        <f t="shared" si="436"/>
        <v>0</v>
      </c>
      <c r="AM160" s="1">
        <f t="shared" si="437"/>
        <v>0</v>
      </c>
      <c r="AN160" s="1">
        <f t="shared" si="438"/>
        <v>0</v>
      </c>
      <c r="AO160" s="1">
        <f t="shared" si="439"/>
        <v>0</v>
      </c>
      <c r="AP160" s="1">
        <f t="shared" si="440"/>
        <v>0</v>
      </c>
      <c r="AQ160" s="1">
        <f t="shared" si="441"/>
        <v>0</v>
      </c>
      <c r="AR160" s="1">
        <f t="shared" si="442"/>
        <v>0</v>
      </c>
      <c r="AS160" s="1">
        <f t="shared" si="443"/>
        <v>0</v>
      </c>
      <c r="AT160" s="1">
        <f t="shared" si="444"/>
        <v>0</v>
      </c>
      <c r="AU160" s="1">
        <f t="shared" si="445"/>
        <v>0</v>
      </c>
      <c r="AV160" s="1">
        <f t="shared" si="446"/>
        <v>0</v>
      </c>
      <c r="AW160" s="1">
        <f t="shared" si="447"/>
        <v>0</v>
      </c>
      <c r="AX160" s="1">
        <f>LARGE($O$8:P160,1)</f>
        <v>0</v>
      </c>
      <c r="AY160" s="1">
        <f>LARGE($O$8:Q160,1)</f>
        <v>0</v>
      </c>
      <c r="AZ160" s="1">
        <f>LARGE($O$8:R160,1)</f>
        <v>0</v>
      </c>
      <c r="BA160" s="1">
        <f>LARGE($O$8:S160,1)</f>
        <v>0</v>
      </c>
      <c r="BB160" s="1">
        <f>LARGE($O$8:T160,1)</f>
        <v>0</v>
      </c>
      <c r="BC160" s="1">
        <f>LARGE($O$8:U160,1)</f>
        <v>0</v>
      </c>
      <c r="BD160" s="1">
        <f>LARGE($O$8:V160,1)</f>
        <v>0</v>
      </c>
      <c r="BE160" s="1">
        <f>LARGE($O$8:W160,1)</f>
        <v>0</v>
      </c>
      <c r="BF160" s="1">
        <f>LARGE($O$8:X160,1)</f>
        <v>0</v>
      </c>
      <c r="BG160" s="1">
        <f>LARGE($O$8:Y160,1)</f>
        <v>0</v>
      </c>
      <c r="BH160" s="1">
        <f>IFERROR(IF(BX160&gt;=1,(IF(EMP!AM158="YES",1,2)),0),0)</f>
        <v>0</v>
      </c>
      <c r="BI160" s="1">
        <f>IFERROR(IF(BX160&gt;=1,(IF(BH160=1,1,IF(BH160=2,VLOOKUP(EMP!AL158,EMP!$H$2:$K$4,4,0),0))),0),0)</f>
        <v>0</v>
      </c>
      <c r="BJ160" s="1">
        <f>IFERROR(IF(BX160&gt;=1,VLOOKUP(EMP!AL158,EMP!$H$1:$K$5,2,0),0),0)</f>
        <v>0</v>
      </c>
      <c r="BK160" s="1">
        <f>IFERROR(IF(BX160&gt;=1,VLOOKUP(EMP!AL158,EMP!$H$1:$K$5,3,0),0),0)</f>
        <v>0</v>
      </c>
      <c r="BX160" s="165">
        <f>EMP!O158</f>
        <v>0</v>
      </c>
      <c r="BY160" s="166">
        <f>EMP!P158</f>
        <v>0</v>
      </c>
      <c r="BZ160" s="165">
        <f>EMP!Q158</f>
        <v>0</v>
      </c>
      <c r="CA160" s="185">
        <f t="shared" si="448"/>
        <v>0</v>
      </c>
      <c r="CB160" s="185">
        <f t="shared" si="449"/>
        <v>0</v>
      </c>
      <c r="CC160" s="185">
        <f t="shared" si="450"/>
        <v>0</v>
      </c>
      <c r="CD160" s="185">
        <f t="shared" si="451"/>
        <v>0</v>
      </c>
      <c r="CE160" s="185">
        <f t="shared" si="452"/>
        <v>0</v>
      </c>
      <c r="CF160" s="185">
        <f t="shared" si="453"/>
        <v>0</v>
      </c>
      <c r="CG160" s="185">
        <f t="shared" si="454"/>
        <v>0</v>
      </c>
      <c r="CH160" s="185">
        <f t="shared" si="455"/>
        <v>0</v>
      </c>
      <c r="CI160" s="185">
        <f t="shared" si="456"/>
        <v>0</v>
      </c>
      <c r="CJ160" s="185">
        <f t="shared" si="457"/>
        <v>0</v>
      </c>
      <c r="CK160" s="185">
        <f t="shared" si="458"/>
        <v>0</v>
      </c>
      <c r="CL160" s="185">
        <f t="shared" si="459"/>
        <v>0</v>
      </c>
      <c r="CM160" s="193"/>
      <c r="CN160" s="193"/>
      <c r="CO160" s="193"/>
      <c r="CP160" s="193"/>
      <c r="CQ160" s="193"/>
      <c r="CR160" s="193"/>
      <c r="CS160" s="193"/>
      <c r="CT160" s="193"/>
      <c r="CU160" s="193"/>
      <c r="CV160" s="193"/>
      <c r="CW160" s="193"/>
      <c r="CX160" s="193"/>
      <c r="CY160" s="112">
        <f t="shared" si="460"/>
        <v>0</v>
      </c>
      <c r="CZ160" s="112">
        <f t="shared" si="461"/>
        <v>0</v>
      </c>
      <c r="DA160" s="112">
        <f t="shared" si="462"/>
        <v>0</v>
      </c>
      <c r="DB160" s="112">
        <f t="shared" si="463"/>
        <v>0</v>
      </c>
      <c r="DC160" s="112">
        <f t="shared" si="464"/>
        <v>0</v>
      </c>
      <c r="DD160" s="112">
        <f t="shared" si="465"/>
        <v>0</v>
      </c>
      <c r="DE160" s="112">
        <f t="shared" si="466"/>
        <v>0</v>
      </c>
      <c r="DF160" s="112">
        <f t="shared" si="467"/>
        <v>0</v>
      </c>
      <c r="DG160" s="112">
        <f t="shared" si="468"/>
        <v>0</v>
      </c>
      <c r="DH160" s="112">
        <f t="shared" si="469"/>
        <v>0</v>
      </c>
      <c r="DI160" s="112">
        <f t="shared" si="470"/>
        <v>0</v>
      </c>
      <c r="DJ160" s="112">
        <f t="shared" si="471"/>
        <v>0</v>
      </c>
      <c r="DK160" s="194"/>
      <c r="DL160" s="194"/>
      <c r="DM160" s="194"/>
      <c r="DN160" s="194"/>
      <c r="DO160" s="194"/>
      <c r="DP160" s="194"/>
      <c r="DQ160" s="194"/>
      <c r="DR160" s="194"/>
      <c r="DS160" s="194"/>
      <c r="DT160" s="194"/>
      <c r="DU160" s="194"/>
      <c r="DV160" s="194"/>
      <c r="DW160" s="112">
        <f t="shared" si="472"/>
        <v>0</v>
      </c>
      <c r="DX160" s="112">
        <f t="shared" si="473"/>
        <v>0</v>
      </c>
      <c r="DY160" s="112">
        <f t="shared" si="474"/>
        <v>0</v>
      </c>
      <c r="DZ160" s="112">
        <f t="shared" si="475"/>
        <v>0</v>
      </c>
      <c r="EA160" s="112">
        <f t="shared" si="476"/>
        <v>0</v>
      </c>
      <c r="EB160" s="112">
        <f t="shared" si="477"/>
        <v>0</v>
      </c>
      <c r="EC160" s="112">
        <f t="shared" si="478"/>
        <v>0</v>
      </c>
      <c r="ED160" s="112">
        <f t="shared" si="479"/>
        <v>0</v>
      </c>
      <c r="EE160" s="112">
        <f t="shared" si="480"/>
        <v>0</v>
      </c>
      <c r="EF160" s="112">
        <f t="shared" si="481"/>
        <v>0</v>
      </c>
      <c r="EG160" s="112">
        <f t="shared" si="482"/>
        <v>0</v>
      </c>
      <c r="EH160" s="112">
        <f t="shared" si="483"/>
        <v>0</v>
      </c>
      <c r="EI160" s="195"/>
      <c r="EJ160" s="195"/>
      <c r="EK160" s="195"/>
      <c r="EL160" s="195"/>
      <c r="EM160" s="195"/>
      <c r="EN160" s="195"/>
      <c r="EO160" s="195"/>
      <c r="EP160" s="195"/>
      <c r="EQ160" s="195"/>
      <c r="ER160" s="195"/>
      <c r="ES160" s="195"/>
      <c r="ET160" s="195"/>
      <c r="EU160" s="196"/>
      <c r="EV160" s="196">
        <f t="shared" si="484"/>
        <v>0</v>
      </c>
      <c r="EW160" s="196">
        <f t="shared" si="485"/>
        <v>0</v>
      </c>
      <c r="EX160" s="196">
        <f t="shared" si="486"/>
        <v>0</v>
      </c>
      <c r="EY160" s="196">
        <f t="shared" si="487"/>
        <v>0</v>
      </c>
      <c r="EZ160" s="196">
        <f t="shared" si="488"/>
        <v>0</v>
      </c>
      <c r="FA160" s="196">
        <f t="shared" si="489"/>
        <v>0</v>
      </c>
      <c r="FB160" s="196">
        <f t="shared" si="490"/>
        <v>0</v>
      </c>
      <c r="FC160" s="196">
        <f t="shared" si="491"/>
        <v>0</v>
      </c>
      <c r="FD160" s="196">
        <f t="shared" si="492"/>
        <v>0</v>
      </c>
      <c r="FE160" s="196">
        <f t="shared" si="493"/>
        <v>0</v>
      </c>
      <c r="FF160" s="196">
        <f t="shared" si="494"/>
        <v>0</v>
      </c>
      <c r="FG160" s="197"/>
      <c r="FH160" s="197">
        <f t="shared" si="495"/>
        <v>0</v>
      </c>
      <c r="FI160" s="197">
        <f t="shared" si="496"/>
        <v>0</v>
      </c>
      <c r="FJ160" s="197">
        <f t="shared" si="497"/>
        <v>0</v>
      </c>
      <c r="FK160" s="197">
        <f t="shared" si="498"/>
        <v>0</v>
      </c>
      <c r="FL160" s="197">
        <f t="shared" si="499"/>
        <v>0</v>
      </c>
      <c r="FM160" s="197">
        <f t="shared" si="500"/>
        <v>0</v>
      </c>
      <c r="FN160" s="197">
        <f t="shared" si="501"/>
        <v>0</v>
      </c>
      <c r="FO160" s="197">
        <f t="shared" si="502"/>
        <v>0</v>
      </c>
      <c r="FP160" s="197">
        <f t="shared" si="503"/>
        <v>0</v>
      </c>
      <c r="FQ160" s="197">
        <f t="shared" si="504"/>
        <v>0</v>
      </c>
      <c r="FR160" s="197">
        <f t="shared" si="505"/>
        <v>0</v>
      </c>
      <c r="FS160" s="195"/>
      <c r="FT160" s="195"/>
      <c r="FU160" s="198"/>
      <c r="FV160" s="198"/>
      <c r="FW160" s="199"/>
      <c r="FX160" s="199"/>
      <c r="FY160" s="196"/>
      <c r="FZ160" s="196"/>
      <c r="GA160" s="127">
        <f t="shared" si="506"/>
        <v>0</v>
      </c>
      <c r="GB160" s="127">
        <f t="shared" si="507"/>
        <v>0</v>
      </c>
      <c r="GC160" s="127">
        <f t="shared" si="508"/>
        <v>0</v>
      </c>
      <c r="GD160" s="127">
        <f t="shared" si="509"/>
        <v>0</v>
      </c>
      <c r="GE160" s="127">
        <f t="shared" si="510"/>
        <v>0</v>
      </c>
      <c r="GF160" s="127">
        <f t="shared" si="511"/>
        <v>0</v>
      </c>
      <c r="GG160" s="127">
        <f t="shared" si="512"/>
        <v>0</v>
      </c>
      <c r="GH160" s="127">
        <f t="shared" si="513"/>
        <v>0</v>
      </c>
      <c r="GI160" s="127">
        <f t="shared" si="514"/>
        <v>0</v>
      </c>
      <c r="GJ160" s="127">
        <f t="shared" si="515"/>
        <v>0</v>
      </c>
      <c r="GK160" s="127">
        <f t="shared" si="516"/>
        <v>0</v>
      </c>
      <c r="GL160" s="127">
        <f t="shared" si="517"/>
        <v>0</v>
      </c>
      <c r="GM160" s="127">
        <f t="shared" si="518"/>
        <v>0</v>
      </c>
      <c r="GN160" s="127">
        <f t="shared" si="519"/>
        <v>0</v>
      </c>
      <c r="GO160" s="127">
        <f t="shared" si="520"/>
        <v>0</v>
      </c>
      <c r="GP160" s="127">
        <f t="shared" si="521"/>
        <v>0</v>
      </c>
      <c r="GQ160" s="127">
        <f t="shared" si="522"/>
        <v>0</v>
      </c>
      <c r="GR160" s="127">
        <f t="shared" si="523"/>
        <v>0</v>
      </c>
      <c r="GS160" s="127">
        <f t="shared" si="524"/>
        <v>0</v>
      </c>
      <c r="GT160" s="127">
        <f t="shared" si="525"/>
        <v>0</v>
      </c>
      <c r="GU160" s="127">
        <f t="shared" si="526"/>
        <v>0</v>
      </c>
      <c r="GV160" s="127">
        <f t="shared" si="527"/>
        <v>0</v>
      </c>
      <c r="GW160" s="127">
        <f t="shared" si="528"/>
        <v>0</v>
      </c>
      <c r="GX160" s="127">
        <f t="shared" si="529"/>
        <v>0</v>
      </c>
      <c r="GY160" s="127">
        <f t="shared" si="530"/>
        <v>0</v>
      </c>
      <c r="GZ160" s="127">
        <f t="shared" si="531"/>
        <v>0</v>
      </c>
      <c r="HA160" s="127">
        <f t="shared" si="532"/>
        <v>0</v>
      </c>
      <c r="HB160" s="127">
        <f t="shared" si="533"/>
        <v>0</v>
      </c>
      <c r="HC160" s="127">
        <f t="shared" si="534"/>
        <v>0</v>
      </c>
      <c r="HD160" s="127">
        <f t="shared" si="535"/>
        <v>0</v>
      </c>
      <c r="HE160" s="127">
        <f t="shared" si="536"/>
        <v>0</v>
      </c>
      <c r="HF160" s="127">
        <f t="shared" si="537"/>
        <v>0</v>
      </c>
      <c r="HG160" s="127">
        <f t="shared" si="538"/>
        <v>0</v>
      </c>
      <c r="HH160" s="127">
        <f t="shared" si="539"/>
        <v>0</v>
      </c>
      <c r="HI160" s="127">
        <f t="shared" si="540"/>
        <v>0</v>
      </c>
      <c r="HJ160" s="127">
        <f t="shared" si="541"/>
        <v>0</v>
      </c>
      <c r="HK160" s="127">
        <f t="shared" si="542"/>
        <v>0</v>
      </c>
      <c r="HL160" s="127">
        <f t="shared" si="543"/>
        <v>0</v>
      </c>
      <c r="HM160" s="127">
        <f t="shared" si="544"/>
        <v>0</v>
      </c>
      <c r="HN160" s="127">
        <f t="shared" si="545"/>
        <v>0</v>
      </c>
      <c r="HO160" s="127">
        <f t="shared" si="546"/>
        <v>0</v>
      </c>
      <c r="HP160" s="127">
        <f t="shared" si="547"/>
        <v>0</v>
      </c>
      <c r="HQ160" s="127">
        <f t="shared" si="548"/>
        <v>0</v>
      </c>
      <c r="HR160" s="127">
        <f t="shared" si="549"/>
        <v>0</v>
      </c>
      <c r="HS160" s="127">
        <f t="shared" si="550"/>
        <v>0</v>
      </c>
      <c r="HT160" s="127">
        <f t="shared" si="551"/>
        <v>0</v>
      </c>
      <c r="HU160" s="127">
        <f t="shared" si="552"/>
        <v>0</v>
      </c>
      <c r="HV160" s="127">
        <f t="shared" si="553"/>
        <v>0</v>
      </c>
      <c r="HW160" s="127">
        <f t="shared" si="554"/>
        <v>0</v>
      </c>
      <c r="HX160" s="127">
        <f t="shared" si="555"/>
        <v>0</v>
      </c>
      <c r="HY160" s="127">
        <f t="shared" si="556"/>
        <v>0</v>
      </c>
      <c r="HZ160" s="127">
        <f t="shared" si="557"/>
        <v>0</v>
      </c>
      <c r="IA160" s="127">
        <f t="shared" si="558"/>
        <v>0</v>
      </c>
      <c r="IB160" s="127">
        <f t="shared" si="559"/>
        <v>0</v>
      </c>
      <c r="IC160" s="127">
        <f t="shared" si="560"/>
        <v>0</v>
      </c>
      <c r="ID160" s="127">
        <f t="shared" si="561"/>
        <v>0</v>
      </c>
      <c r="IE160" s="127">
        <f t="shared" si="562"/>
        <v>0</v>
      </c>
      <c r="IF160" s="127">
        <f t="shared" si="563"/>
        <v>0</v>
      </c>
      <c r="IG160" s="127">
        <f t="shared" si="564"/>
        <v>0</v>
      </c>
      <c r="IH160" s="127">
        <f t="shared" si="565"/>
        <v>0</v>
      </c>
      <c r="II160" s="127">
        <f t="shared" si="566"/>
        <v>0</v>
      </c>
      <c r="IJ160" s="127">
        <f t="shared" si="567"/>
        <v>0</v>
      </c>
      <c r="IK160" s="127">
        <f t="shared" si="568"/>
        <v>0</v>
      </c>
      <c r="IL160" s="127">
        <f t="shared" si="569"/>
        <v>0</v>
      </c>
      <c r="IM160" s="127">
        <f t="shared" si="570"/>
        <v>0</v>
      </c>
      <c r="IN160" s="127">
        <f t="shared" si="571"/>
        <v>0</v>
      </c>
      <c r="IO160" s="127">
        <f t="shared" si="572"/>
        <v>0</v>
      </c>
      <c r="IP160" s="127">
        <f t="shared" si="573"/>
        <v>0</v>
      </c>
      <c r="IQ160" s="127">
        <f t="shared" si="574"/>
        <v>0</v>
      </c>
      <c r="IR160" s="127">
        <f t="shared" si="575"/>
        <v>0</v>
      </c>
      <c r="IS160" s="127">
        <f t="shared" si="576"/>
        <v>0</v>
      </c>
      <c r="IT160" s="127">
        <f t="shared" si="577"/>
        <v>0</v>
      </c>
      <c r="IU160" s="127">
        <f t="shared" si="578"/>
        <v>0</v>
      </c>
      <c r="IV160" s="1">
        <f>IFERROR(IF($BX160&gt;=1,SUMIFS(ARR!K$8:K$607,ARR!$I$8:$I$607,$BZ160),0),0)</f>
        <v>0</v>
      </c>
      <c r="IW160" s="1">
        <f>IFERROR(IF($BX160&gt;=1,SUMIFS(ARR!L$8:L$607,ARR!$I$8:$I$607,$BZ160),0),0)</f>
        <v>0</v>
      </c>
      <c r="IX160" s="1">
        <f>IFERROR(IF($BX160&gt;=1,SUMIFS(ARR!M$8:M$607,ARR!$I$8:$I$607,$BZ160),0),0)</f>
        <v>0</v>
      </c>
      <c r="IY160" s="1">
        <f>IFERROR(IF($BX160&gt;=1,SUMIFS(ARR!N$8:N$607,ARR!$I$8:$I$607,$BZ160),0),0)</f>
        <v>0</v>
      </c>
      <c r="IZ160" s="1">
        <f t="shared" si="579"/>
        <v>0</v>
      </c>
    </row>
    <row r="161" spans="1:260" ht="18" customHeight="1" x14ac:dyDescent="0.25">
      <c r="A161" s="1">
        <f>IFERROR(IF(BX161&gt;=1,VLOOKUP(EMP!Y159,EMP!$B$2:$E$3,4,0),0),0)</f>
        <v>0</v>
      </c>
      <c r="B161" s="1">
        <f>IFERROR(IF(BX161&gt;=1,VLOOKUP(EMP!Z159,EMP!$D$2:$E$3,2,0),0),0)</f>
        <v>0</v>
      </c>
      <c r="C161" s="1">
        <f>IFERROR(IF(BX161&gt;=1,VLOOKUP(EMP!AC159,EMP!$B$6:$C$17,2,0),0),0)</f>
        <v>0</v>
      </c>
      <c r="D161" s="1">
        <f>IFERROR(IF(BX161&gt;=1,VLOOKUP(EMP!AA159,EMP!$E$6:$M$29,9,0),0),0)</f>
        <v>0</v>
      </c>
      <c r="E161" s="1">
        <f>IFERROR(IF(BX161&gt;=1,(IF(EMP!AE159&gt;=1,VLOOKUP(EMP!AF159,EMP!$B$6:$C$17,2,0),0)),0),0)</f>
        <v>0</v>
      </c>
      <c r="F161" s="1">
        <f>IFERROR(IF(BX161&gt;=1,(IF(EMP!AG159=EMP!$F$3,(IF(EMP!AH159&gt;=1,EMP!AH159,0)),0)),0),0)</f>
        <v>0</v>
      </c>
      <c r="G161" s="1">
        <f>IFERROR(IF(BX161&gt;=1,(IF(EMP!AI159=EMP!$F$3,VLOOKUP(EMP!AJ159,EMP!$B$6:$C$17,2,0),0)),0),0)</f>
        <v>0</v>
      </c>
      <c r="H161" s="1">
        <f>IFERROR(IF(BX161&gt;=1,(IF(EMP!AK159=EMP!$F$3,EMP!#REF!,0)),0),0)</f>
        <v>0</v>
      </c>
      <c r="I161" s="1">
        <f>IFERROR(IF(BX161&gt;=1,(IF(EMP!AM159="YES",1,2)),0),0)</f>
        <v>0</v>
      </c>
      <c r="J161" s="1">
        <f>IFERROR(IF(BX161&gt;=1,(IF(I161=1,31,IF(I161=2,(IF(D161&gt;=5,VLOOKUP(EMP!AL159,EMP!$H$1:$K$5,4,0),IF(D161&gt;=1,31,0))),0))),0),0)</f>
        <v>0</v>
      </c>
      <c r="K161" s="1">
        <f>EMP!AB159</f>
        <v>0</v>
      </c>
      <c r="L161" s="1">
        <f>EMP!AD159</f>
        <v>0</v>
      </c>
      <c r="M161" s="1">
        <f>EMP!AE159</f>
        <v>0</v>
      </c>
      <c r="N161" s="1">
        <f t="shared" si="412"/>
        <v>0</v>
      </c>
      <c r="O161" s="1">
        <f t="shared" si="413"/>
        <v>0</v>
      </c>
      <c r="P161" s="1">
        <f t="shared" si="414"/>
        <v>0</v>
      </c>
      <c r="Q161" s="1">
        <f t="shared" si="415"/>
        <v>0</v>
      </c>
      <c r="R161" s="1">
        <f t="shared" si="416"/>
        <v>0</v>
      </c>
      <c r="S161" s="1">
        <f t="shared" si="417"/>
        <v>0</v>
      </c>
      <c r="T161" s="1">
        <f t="shared" si="418"/>
        <v>0</v>
      </c>
      <c r="U161" s="1">
        <f t="shared" si="419"/>
        <v>0</v>
      </c>
      <c r="V161" s="1">
        <f t="shared" si="420"/>
        <v>0</v>
      </c>
      <c r="W161" s="1">
        <f t="shared" si="421"/>
        <v>0</v>
      </c>
      <c r="X161" s="1">
        <f t="shared" si="422"/>
        <v>0</v>
      </c>
      <c r="Y161" s="1">
        <f t="shared" si="423"/>
        <v>0</v>
      </c>
      <c r="Z161" s="1">
        <f t="shared" si="424"/>
        <v>0</v>
      </c>
      <c r="AA161" s="1">
        <f t="shared" si="425"/>
        <v>0</v>
      </c>
      <c r="AB161" s="1">
        <f t="shared" si="426"/>
        <v>0</v>
      </c>
      <c r="AC161" s="1">
        <f t="shared" si="427"/>
        <v>0</v>
      </c>
      <c r="AD161" s="1">
        <f t="shared" si="428"/>
        <v>0</v>
      </c>
      <c r="AE161" s="1">
        <f t="shared" si="429"/>
        <v>0</v>
      </c>
      <c r="AF161" s="1">
        <f t="shared" si="430"/>
        <v>0</v>
      </c>
      <c r="AG161" s="1">
        <f t="shared" si="431"/>
        <v>0</v>
      </c>
      <c r="AH161" s="1">
        <f t="shared" si="432"/>
        <v>0</v>
      </c>
      <c r="AI161" s="1">
        <f t="shared" si="433"/>
        <v>0</v>
      </c>
      <c r="AJ161" s="1">
        <f t="shared" si="434"/>
        <v>0</v>
      </c>
      <c r="AK161" s="1">
        <f t="shared" si="435"/>
        <v>0</v>
      </c>
      <c r="AL161" s="1">
        <f t="shared" si="436"/>
        <v>0</v>
      </c>
      <c r="AM161" s="1">
        <f t="shared" si="437"/>
        <v>0</v>
      </c>
      <c r="AN161" s="1">
        <f t="shared" si="438"/>
        <v>0</v>
      </c>
      <c r="AO161" s="1">
        <f t="shared" si="439"/>
        <v>0</v>
      </c>
      <c r="AP161" s="1">
        <f t="shared" si="440"/>
        <v>0</v>
      </c>
      <c r="AQ161" s="1">
        <f t="shared" si="441"/>
        <v>0</v>
      </c>
      <c r="AR161" s="1">
        <f t="shared" si="442"/>
        <v>0</v>
      </c>
      <c r="AS161" s="1">
        <f t="shared" si="443"/>
        <v>0</v>
      </c>
      <c r="AT161" s="1">
        <f t="shared" si="444"/>
        <v>0</v>
      </c>
      <c r="AU161" s="1">
        <f t="shared" si="445"/>
        <v>0</v>
      </c>
      <c r="AV161" s="1">
        <f t="shared" si="446"/>
        <v>0</v>
      </c>
      <c r="AW161" s="1">
        <f t="shared" si="447"/>
        <v>0</v>
      </c>
      <c r="AX161" s="1">
        <f>LARGE($O$8:P161,1)</f>
        <v>0</v>
      </c>
      <c r="AY161" s="1">
        <f>LARGE($O$8:Q161,1)</f>
        <v>0</v>
      </c>
      <c r="AZ161" s="1">
        <f>LARGE($O$8:R161,1)</f>
        <v>0</v>
      </c>
      <c r="BA161" s="1">
        <f>LARGE($O$8:S161,1)</f>
        <v>0</v>
      </c>
      <c r="BB161" s="1">
        <f>LARGE($O$8:T161,1)</f>
        <v>0</v>
      </c>
      <c r="BC161" s="1">
        <f>LARGE($O$8:U161,1)</f>
        <v>0</v>
      </c>
      <c r="BD161" s="1">
        <f>LARGE($O$8:V161,1)</f>
        <v>0</v>
      </c>
      <c r="BE161" s="1">
        <f>LARGE($O$8:W161,1)</f>
        <v>0</v>
      </c>
      <c r="BF161" s="1">
        <f>LARGE($O$8:X161,1)</f>
        <v>0</v>
      </c>
      <c r="BG161" s="1">
        <f>LARGE($O$8:Y161,1)</f>
        <v>0</v>
      </c>
      <c r="BH161" s="1">
        <f>IFERROR(IF(BX161&gt;=1,(IF(EMP!AM159="YES",1,2)),0),0)</f>
        <v>0</v>
      </c>
      <c r="BI161" s="1">
        <f>IFERROR(IF(BX161&gt;=1,(IF(BH161=1,1,IF(BH161=2,VLOOKUP(EMP!AL159,EMP!$H$2:$K$4,4,0),0))),0),0)</f>
        <v>0</v>
      </c>
      <c r="BJ161" s="1">
        <f>IFERROR(IF(BX161&gt;=1,VLOOKUP(EMP!AL159,EMP!$H$1:$K$5,2,0),0),0)</f>
        <v>0</v>
      </c>
      <c r="BK161" s="1">
        <f>IFERROR(IF(BX161&gt;=1,VLOOKUP(EMP!AL159,EMP!$H$1:$K$5,3,0),0),0)</f>
        <v>0</v>
      </c>
      <c r="BX161" s="165">
        <f>EMP!O159</f>
        <v>0</v>
      </c>
      <c r="BY161" s="166">
        <f>EMP!P159</f>
        <v>0</v>
      </c>
      <c r="BZ161" s="165">
        <f>EMP!Q159</f>
        <v>0</v>
      </c>
      <c r="CA161" s="185">
        <f t="shared" si="448"/>
        <v>0</v>
      </c>
      <c r="CB161" s="185">
        <f t="shared" si="449"/>
        <v>0</v>
      </c>
      <c r="CC161" s="185">
        <f t="shared" si="450"/>
        <v>0</v>
      </c>
      <c r="CD161" s="185">
        <f t="shared" si="451"/>
        <v>0</v>
      </c>
      <c r="CE161" s="185">
        <f t="shared" si="452"/>
        <v>0</v>
      </c>
      <c r="CF161" s="185">
        <f t="shared" si="453"/>
        <v>0</v>
      </c>
      <c r="CG161" s="185">
        <f t="shared" si="454"/>
        <v>0</v>
      </c>
      <c r="CH161" s="185">
        <f t="shared" si="455"/>
        <v>0</v>
      </c>
      <c r="CI161" s="185">
        <f t="shared" si="456"/>
        <v>0</v>
      </c>
      <c r="CJ161" s="185">
        <f t="shared" si="457"/>
        <v>0</v>
      </c>
      <c r="CK161" s="185">
        <f t="shared" si="458"/>
        <v>0</v>
      </c>
      <c r="CL161" s="185">
        <f t="shared" si="459"/>
        <v>0</v>
      </c>
      <c r="CM161" s="193"/>
      <c r="CN161" s="193"/>
      <c r="CO161" s="193"/>
      <c r="CP161" s="193"/>
      <c r="CQ161" s="193"/>
      <c r="CR161" s="193"/>
      <c r="CS161" s="193"/>
      <c r="CT161" s="193"/>
      <c r="CU161" s="193"/>
      <c r="CV161" s="193"/>
      <c r="CW161" s="193"/>
      <c r="CX161" s="193"/>
      <c r="CY161" s="112">
        <f t="shared" si="460"/>
        <v>0</v>
      </c>
      <c r="CZ161" s="112">
        <f t="shared" si="461"/>
        <v>0</v>
      </c>
      <c r="DA161" s="112">
        <f t="shared" si="462"/>
        <v>0</v>
      </c>
      <c r="DB161" s="112">
        <f t="shared" si="463"/>
        <v>0</v>
      </c>
      <c r="DC161" s="112">
        <f t="shared" si="464"/>
        <v>0</v>
      </c>
      <c r="DD161" s="112">
        <f t="shared" si="465"/>
        <v>0</v>
      </c>
      <c r="DE161" s="112">
        <f t="shared" si="466"/>
        <v>0</v>
      </c>
      <c r="DF161" s="112">
        <f t="shared" si="467"/>
        <v>0</v>
      </c>
      <c r="DG161" s="112">
        <f t="shared" si="468"/>
        <v>0</v>
      </c>
      <c r="DH161" s="112">
        <f t="shared" si="469"/>
        <v>0</v>
      </c>
      <c r="DI161" s="112">
        <f t="shared" si="470"/>
        <v>0</v>
      </c>
      <c r="DJ161" s="112">
        <f t="shared" si="471"/>
        <v>0</v>
      </c>
      <c r="DK161" s="194"/>
      <c r="DL161" s="194"/>
      <c r="DM161" s="194"/>
      <c r="DN161" s="194"/>
      <c r="DO161" s="194"/>
      <c r="DP161" s="194"/>
      <c r="DQ161" s="194"/>
      <c r="DR161" s="194"/>
      <c r="DS161" s="194"/>
      <c r="DT161" s="194"/>
      <c r="DU161" s="194"/>
      <c r="DV161" s="194"/>
      <c r="DW161" s="112">
        <f t="shared" si="472"/>
        <v>0</v>
      </c>
      <c r="DX161" s="112">
        <f t="shared" si="473"/>
        <v>0</v>
      </c>
      <c r="DY161" s="112">
        <f t="shared" si="474"/>
        <v>0</v>
      </c>
      <c r="DZ161" s="112">
        <f t="shared" si="475"/>
        <v>0</v>
      </c>
      <c r="EA161" s="112">
        <f t="shared" si="476"/>
        <v>0</v>
      </c>
      <c r="EB161" s="112">
        <f t="shared" si="477"/>
        <v>0</v>
      </c>
      <c r="EC161" s="112">
        <f t="shared" si="478"/>
        <v>0</v>
      </c>
      <c r="ED161" s="112">
        <f t="shared" si="479"/>
        <v>0</v>
      </c>
      <c r="EE161" s="112">
        <f t="shared" si="480"/>
        <v>0</v>
      </c>
      <c r="EF161" s="112">
        <f t="shared" si="481"/>
        <v>0</v>
      </c>
      <c r="EG161" s="112">
        <f t="shared" si="482"/>
        <v>0</v>
      </c>
      <c r="EH161" s="112">
        <f t="shared" si="483"/>
        <v>0</v>
      </c>
      <c r="EI161" s="195"/>
      <c r="EJ161" s="195"/>
      <c r="EK161" s="195"/>
      <c r="EL161" s="195"/>
      <c r="EM161" s="195"/>
      <c r="EN161" s="195"/>
      <c r="EO161" s="195"/>
      <c r="EP161" s="195"/>
      <c r="EQ161" s="195"/>
      <c r="ER161" s="195"/>
      <c r="ES161" s="195"/>
      <c r="ET161" s="195"/>
      <c r="EU161" s="196"/>
      <c r="EV161" s="196">
        <f t="shared" si="484"/>
        <v>0</v>
      </c>
      <c r="EW161" s="196">
        <f t="shared" si="485"/>
        <v>0</v>
      </c>
      <c r="EX161" s="196">
        <f t="shared" si="486"/>
        <v>0</v>
      </c>
      <c r="EY161" s="196">
        <f t="shared" si="487"/>
        <v>0</v>
      </c>
      <c r="EZ161" s="196">
        <f t="shared" si="488"/>
        <v>0</v>
      </c>
      <c r="FA161" s="196">
        <f t="shared" si="489"/>
        <v>0</v>
      </c>
      <c r="FB161" s="196">
        <f t="shared" si="490"/>
        <v>0</v>
      </c>
      <c r="FC161" s="196">
        <f t="shared" si="491"/>
        <v>0</v>
      </c>
      <c r="FD161" s="196">
        <f t="shared" si="492"/>
        <v>0</v>
      </c>
      <c r="FE161" s="196">
        <f t="shared" si="493"/>
        <v>0</v>
      </c>
      <c r="FF161" s="196">
        <f t="shared" si="494"/>
        <v>0</v>
      </c>
      <c r="FG161" s="197"/>
      <c r="FH161" s="197">
        <f t="shared" si="495"/>
        <v>0</v>
      </c>
      <c r="FI161" s="197">
        <f t="shared" si="496"/>
        <v>0</v>
      </c>
      <c r="FJ161" s="197">
        <f t="shared" si="497"/>
        <v>0</v>
      </c>
      <c r="FK161" s="197">
        <f t="shared" si="498"/>
        <v>0</v>
      </c>
      <c r="FL161" s="197">
        <f t="shared" si="499"/>
        <v>0</v>
      </c>
      <c r="FM161" s="197">
        <f t="shared" si="500"/>
        <v>0</v>
      </c>
      <c r="FN161" s="197">
        <f t="shared" si="501"/>
        <v>0</v>
      </c>
      <c r="FO161" s="197">
        <f t="shared" si="502"/>
        <v>0</v>
      </c>
      <c r="FP161" s="197">
        <f t="shared" si="503"/>
        <v>0</v>
      </c>
      <c r="FQ161" s="197">
        <f t="shared" si="504"/>
        <v>0</v>
      </c>
      <c r="FR161" s="197">
        <f t="shared" si="505"/>
        <v>0</v>
      </c>
      <c r="FS161" s="195"/>
      <c r="FT161" s="195"/>
      <c r="FU161" s="198"/>
      <c r="FV161" s="198"/>
      <c r="FW161" s="199"/>
      <c r="FX161" s="199"/>
      <c r="FY161" s="196"/>
      <c r="FZ161" s="196"/>
      <c r="GA161" s="127">
        <f t="shared" si="506"/>
        <v>0</v>
      </c>
      <c r="GB161" s="127">
        <f t="shared" si="507"/>
        <v>0</v>
      </c>
      <c r="GC161" s="127">
        <f t="shared" si="508"/>
        <v>0</v>
      </c>
      <c r="GD161" s="127">
        <f t="shared" si="509"/>
        <v>0</v>
      </c>
      <c r="GE161" s="127">
        <f t="shared" si="510"/>
        <v>0</v>
      </c>
      <c r="GF161" s="127">
        <f t="shared" si="511"/>
        <v>0</v>
      </c>
      <c r="GG161" s="127">
        <f t="shared" si="512"/>
        <v>0</v>
      </c>
      <c r="GH161" s="127">
        <f t="shared" si="513"/>
        <v>0</v>
      </c>
      <c r="GI161" s="127">
        <f t="shared" si="514"/>
        <v>0</v>
      </c>
      <c r="GJ161" s="127">
        <f t="shared" si="515"/>
        <v>0</v>
      </c>
      <c r="GK161" s="127">
        <f t="shared" si="516"/>
        <v>0</v>
      </c>
      <c r="GL161" s="127">
        <f t="shared" si="517"/>
        <v>0</v>
      </c>
      <c r="GM161" s="127">
        <f t="shared" si="518"/>
        <v>0</v>
      </c>
      <c r="GN161" s="127">
        <f t="shared" si="519"/>
        <v>0</v>
      </c>
      <c r="GO161" s="127">
        <f t="shared" si="520"/>
        <v>0</v>
      </c>
      <c r="GP161" s="127">
        <f t="shared" si="521"/>
        <v>0</v>
      </c>
      <c r="GQ161" s="127">
        <f t="shared" si="522"/>
        <v>0</v>
      </c>
      <c r="GR161" s="127">
        <f t="shared" si="523"/>
        <v>0</v>
      </c>
      <c r="GS161" s="127">
        <f t="shared" si="524"/>
        <v>0</v>
      </c>
      <c r="GT161" s="127">
        <f t="shared" si="525"/>
        <v>0</v>
      </c>
      <c r="GU161" s="127">
        <f t="shared" si="526"/>
        <v>0</v>
      </c>
      <c r="GV161" s="127">
        <f t="shared" si="527"/>
        <v>0</v>
      </c>
      <c r="GW161" s="127">
        <f t="shared" si="528"/>
        <v>0</v>
      </c>
      <c r="GX161" s="127">
        <f t="shared" si="529"/>
        <v>0</v>
      </c>
      <c r="GY161" s="127">
        <f t="shared" si="530"/>
        <v>0</v>
      </c>
      <c r="GZ161" s="127">
        <f t="shared" si="531"/>
        <v>0</v>
      </c>
      <c r="HA161" s="127">
        <f t="shared" si="532"/>
        <v>0</v>
      </c>
      <c r="HB161" s="127">
        <f t="shared" si="533"/>
        <v>0</v>
      </c>
      <c r="HC161" s="127">
        <f t="shared" si="534"/>
        <v>0</v>
      </c>
      <c r="HD161" s="127">
        <f t="shared" si="535"/>
        <v>0</v>
      </c>
      <c r="HE161" s="127">
        <f t="shared" si="536"/>
        <v>0</v>
      </c>
      <c r="HF161" s="127">
        <f t="shared" si="537"/>
        <v>0</v>
      </c>
      <c r="HG161" s="127">
        <f t="shared" si="538"/>
        <v>0</v>
      </c>
      <c r="HH161" s="127">
        <f t="shared" si="539"/>
        <v>0</v>
      </c>
      <c r="HI161" s="127">
        <f t="shared" si="540"/>
        <v>0</v>
      </c>
      <c r="HJ161" s="127">
        <f t="shared" si="541"/>
        <v>0</v>
      </c>
      <c r="HK161" s="127">
        <f t="shared" si="542"/>
        <v>0</v>
      </c>
      <c r="HL161" s="127">
        <f t="shared" si="543"/>
        <v>0</v>
      </c>
      <c r="HM161" s="127">
        <f t="shared" si="544"/>
        <v>0</v>
      </c>
      <c r="HN161" s="127">
        <f t="shared" si="545"/>
        <v>0</v>
      </c>
      <c r="HO161" s="127">
        <f t="shared" si="546"/>
        <v>0</v>
      </c>
      <c r="HP161" s="127">
        <f t="shared" si="547"/>
        <v>0</v>
      </c>
      <c r="HQ161" s="127">
        <f t="shared" si="548"/>
        <v>0</v>
      </c>
      <c r="HR161" s="127">
        <f t="shared" si="549"/>
        <v>0</v>
      </c>
      <c r="HS161" s="127">
        <f t="shared" si="550"/>
        <v>0</v>
      </c>
      <c r="HT161" s="127">
        <f t="shared" si="551"/>
        <v>0</v>
      </c>
      <c r="HU161" s="127">
        <f t="shared" si="552"/>
        <v>0</v>
      </c>
      <c r="HV161" s="127">
        <f t="shared" si="553"/>
        <v>0</v>
      </c>
      <c r="HW161" s="127">
        <f t="shared" si="554"/>
        <v>0</v>
      </c>
      <c r="HX161" s="127">
        <f t="shared" si="555"/>
        <v>0</v>
      </c>
      <c r="HY161" s="127">
        <f t="shared" si="556"/>
        <v>0</v>
      </c>
      <c r="HZ161" s="127">
        <f t="shared" si="557"/>
        <v>0</v>
      </c>
      <c r="IA161" s="127">
        <f t="shared" si="558"/>
        <v>0</v>
      </c>
      <c r="IB161" s="127">
        <f t="shared" si="559"/>
        <v>0</v>
      </c>
      <c r="IC161" s="127">
        <f t="shared" si="560"/>
        <v>0</v>
      </c>
      <c r="ID161" s="127">
        <f t="shared" si="561"/>
        <v>0</v>
      </c>
      <c r="IE161" s="127">
        <f t="shared" si="562"/>
        <v>0</v>
      </c>
      <c r="IF161" s="127">
        <f t="shared" si="563"/>
        <v>0</v>
      </c>
      <c r="IG161" s="127">
        <f t="shared" si="564"/>
        <v>0</v>
      </c>
      <c r="IH161" s="127">
        <f t="shared" si="565"/>
        <v>0</v>
      </c>
      <c r="II161" s="127">
        <f t="shared" si="566"/>
        <v>0</v>
      </c>
      <c r="IJ161" s="127">
        <f t="shared" si="567"/>
        <v>0</v>
      </c>
      <c r="IK161" s="127">
        <f t="shared" si="568"/>
        <v>0</v>
      </c>
      <c r="IL161" s="127">
        <f t="shared" si="569"/>
        <v>0</v>
      </c>
      <c r="IM161" s="127">
        <f t="shared" si="570"/>
        <v>0</v>
      </c>
      <c r="IN161" s="127">
        <f t="shared" si="571"/>
        <v>0</v>
      </c>
      <c r="IO161" s="127">
        <f t="shared" si="572"/>
        <v>0</v>
      </c>
      <c r="IP161" s="127">
        <f t="shared" si="573"/>
        <v>0</v>
      </c>
      <c r="IQ161" s="127">
        <f t="shared" si="574"/>
        <v>0</v>
      </c>
      <c r="IR161" s="127">
        <f t="shared" si="575"/>
        <v>0</v>
      </c>
      <c r="IS161" s="127">
        <f t="shared" si="576"/>
        <v>0</v>
      </c>
      <c r="IT161" s="127">
        <f t="shared" si="577"/>
        <v>0</v>
      </c>
      <c r="IU161" s="127">
        <f t="shared" si="578"/>
        <v>0</v>
      </c>
      <c r="IV161" s="1">
        <f>IFERROR(IF($BX161&gt;=1,SUMIFS(ARR!K$8:K$607,ARR!$I$8:$I$607,$BZ161),0),0)</f>
        <v>0</v>
      </c>
      <c r="IW161" s="1">
        <f>IFERROR(IF($BX161&gt;=1,SUMIFS(ARR!L$8:L$607,ARR!$I$8:$I$607,$BZ161),0),0)</f>
        <v>0</v>
      </c>
      <c r="IX161" s="1">
        <f>IFERROR(IF($BX161&gt;=1,SUMIFS(ARR!M$8:M$607,ARR!$I$8:$I$607,$BZ161),0),0)</f>
        <v>0</v>
      </c>
      <c r="IY161" s="1">
        <f>IFERROR(IF($BX161&gt;=1,SUMIFS(ARR!N$8:N$607,ARR!$I$8:$I$607,$BZ161),0),0)</f>
        <v>0</v>
      </c>
      <c r="IZ161" s="1">
        <f t="shared" si="579"/>
        <v>0</v>
      </c>
    </row>
    <row r="162" spans="1:260" ht="18" customHeight="1" x14ac:dyDescent="0.25">
      <c r="A162" s="1">
        <f>IFERROR(IF(BX162&gt;=1,VLOOKUP(EMP!Y160,EMP!$B$2:$E$3,4,0),0),0)</f>
        <v>0</v>
      </c>
      <c r="B162" s="1">
        <f>IFERROR(IF(BX162&gt;=1,VLOOKUP(EMP!Z160,EMP!$D$2:$E$3,2,0),0),0)</f>
        <v>0</v>
      </c>
      <c r="C162" s="1">
        <f>IFERROR(IF(BX162&gt;=1,VLOOKUP(EMP!AC160,EMP!$B$6:$C$17,2,0),0),0)</f>
        <v>0</v>
      </c>
      <c r="D162" s="1">
        <f>IFERROR(IF(BX162&gt;=1,VLOOKUP(EMP!AA160,EMP!$E$6:$M$29,9,0),0),0)</f>
        <v>0</v>
      </c>
      <c r="E162" s="1">
        <f>IFERROR(IF(BX162&gt;=1,(IF(EMP!AE160&gt;=1,VLOOKUP(EMP!AF160,EMP!$B$6:$C$17,2,0),0)),0),0)</f>
        <v>0</v>
      </c>
      <c r="F162" s="1">
        <f>IFERROR(IF(BX162&gt;=1,(IF(EMP!AG160=EMP!$F$3,(IF(EMP!AH160&gt;=1,EMP!AH160,0)),0)),0),0)</f>
        <v>0</v>
      </c>
      <c r="G162" s="1">
        <f>IFERROR(IF(BX162&gt;=1,(IF(EMP!AI160=EMP!$F$3,VLOOKUP(EMP!AJ160,EMP!$B$6:$C$17,2,0),0)),0),0)</f>
        <v>0</v>
      </c>
      <c r="H162" s="1">
        <f>IFERROR(IF(BX162&gt;=1,(IF(EMP!AK160=EMP!$F$3,EMP!#REF!,0)),0),0)</f>
        <v>0</v>
      </c>
      <c r="I162" s="1">
        <f>IFERROR(IF(BX162&gt;=1,(IF(EMP!AM160="YES",1,2)),0),0)</f>
        <v>0</v>
      </c>
      <c r="J162" s="1">
        <f>IFERROR(IF(BX162&gt;=1,(IF(I162=1,31,IF(I162=2,(IF(D162&gt;=5,VLOOKUP(EMP!AL160,EMP!$H$1:$K$5,4,0),IF(D162&gt;=1,31,0))),0))),0),0)</f>
        <v>0</v>
      </c>
      <c r="K162" s="1">
        <f>EMP!AB160</f>
        <v>0</v>
      </c>
      <c r="L162" s="1">
        <f>EMP!AD160</f>
        <v>0</v>
      </c>
      <c r="M162" s="1">
        <f>EMP!AE160</f>
        <v>0</v>
      </c>
      <c r="N162" s="1">
        <f t="shared" si="412"/>
        <v>0</v>
      </c>
      <c r="O162" s="1">
        <f t="shared" si="413"/>
        <v>0</v>
      </c>
      <c r="P162" s="1">
        <f t="shared" si="414"/>
        <v>0</v>
      </c>
      <c r="Q162" s="1">
        <f t="shared" si="415"/>
        <v>0</v>
      </c>
      <c r="R162" s="1">
        <f t="shared" si="416"/>
        <v>0</v>
      </c>
      <c r="S162" s="1">
        <f t="shared" si="417"/>
        <v>0</v>
      </c>
      <c r="T162" s="1">
        <f t="shared" si="418"/>
        <v>0</v>
      </c>
      <c r="U162" s="1">
        <f t="shared" si="419"/>
        <v>0</v>
      </c>
      <c r="V162" s="1">
        <f t="shared" si="420"/>
        <v>0</v>
      </c>
      <c r="W162" s="1">
        <f t="shared" si="421"/>
        <v>0</v>
      </c>
      <c r="X162" s="1">
        <f t="shared" si="422"/>
        <v>0</v>
      </c>
      <c r="Y162" s="1">
        <f t="shared" si="423"/>
        <v>0</v>
      </c>
      <c r="Z162" s="1">
        <f t="shared" si="424"/>
        <v>0</v>
      </c>
      <c r="AA162" s="1">
        <f t="shared" si="425"/>
        <v>0</v>
      </c>
      <c r="AB162" s="1">
        <f t="shared" si="426"/>
        <v>0</v>
      </c>
      <c r="AC162" s="1">
        <f t="shared" si="427"/>
        <v>0</v>
      </c>
      <c r="AD162" s="1">
        <f t="shared" si="428"/>
        <v>0</v>
      </c>
      <c r="AE162" s="1">
        <f t="shared" si="429"/>
        <v>0</v>
      </c>
      <c r="AF162" s="1">
        <f t="shared" si="430"/>
        <v>0</v>
      </c>
      <c r="AG162" s="1">
        <f t="shared" si="431"/>
        <v>0</v>
      </c>
      <c r="AH162" s="1">
        <f t="shared" si="432"/>
        <v>0</v>
      </c>
      <c r="AI162" s="1">
        <f t="shared" si="433"/>
        <v>0</v>
      </c>
      <c r="AJ162" s="1">
        <f t="shared" si="434"/>
        <v>0</v>
      </c>
      <c r="AK162" s="1">
        <f t="shared" si="435"/>
        <v>0</v>
      </c>
      <c r="AL162" s="1">
        <f t="shared" si="436"/>
        <v>0</v>
      </c>
      <c r="AM162" s="1">
        <f t="shared" si="437"/>
        <v>0</v>
      </c>
      <c r="AN162" s="1">
        <f t="shared" si="438"/>
        <v>0</v>
      </c>
      <c r="AO162" s="1">
        <f t="shared" si="439"/>
        <v>0</v>
      </c>
      <c r="AP162" s="1">
        <f t="shared" si="440"/>
        <v>0</v>
      </c>
      <c r="AQ162" s="1">
        <f t="shared" si="441"/>
        <v>0</v>
      </c>
      <c r="AR162" s="1">
        <f t="shared" si="442"/>
        <v>0</v>
      </c>
      <c r="AS162" s="1">
        <f t="shared" si="443"/>
        <v>0</v>
      </c>
      <c r="AT162" s="1">
        <f t="shared" si="444"/>
        <v>0</v>
      </c>
      <c r="AU162" s="1">
        <f t="shared" si="445"/>
        <v>0</v>
      </c>
      <c r="AV162" s="1">
        <f t="shared" si="446"/>
        <v>0</v>
      </c>
      <c r="AW162" s="1">
        <f t="shared" si="447"/>
        <v>0</v>
      </c>
      <c r="AX162" s="1">
        <f>LARGE($O$8:P162,1)</f>
        <v>0</v>
      </c>
      <c r="AY162" s="1">
        <f>LARGE($O$8:Q162,1)</f>
        <v>0</v>
      </c>
      <c r="AZ162" s="1">
        <f>LARGE($O$8:R162,1)</f>
        <v>0</v>
      </c>
      <c r="BA162" s="1">
        <f>LARGE($O$8:S162,1)</f>
        <v>0</v>
      </c>
      <c r="BB162" s="1">
        <f>LARGE($O$8:T162,1)</f>
        <v>0</v>
      </c>
      <c r="BC162" s="1">
        <f>LARGE($O$8:U162,1)</f>
        <v>0</v>
      </c>
      <c r="BD162" s="1">
        <f>LARGE($O$8:V162,1)</f>
        <v>0</v>
      </c>
      <c r="BE162" s="1">
        <f>LARGE($O$8:W162,1)</f>
        <v>0</v>
      </c>
      <c r="BF162" s="1">
        <f>LARGE($O$8:X162,1)</f>
        <v>0</v>
      </c>
      <c r="BG162" s="1">
        <f>LARGE($O$8:Y162,1)</f>
        <v>0</v>
      </c>
      <c r="BH162" s="1">
        <f>IFERROR(IF(BX162&gt;=1,(IF(EMP!AM160="YES",1,2)),0),0)</f>
        <v>0</v>
      </c>
      <c r="BI162" s="1">
        <f>IFERROR(IF(BX162&gt;=1,(IF(BH162=1,1,IF(BH162=2,VLOOKUP(EMP!AL160,EMP!$H$2:$K$4,4,0),0))),0),0)</f>
        <v>0</v>
      </c>
      <c r="BJ162" s="1">
        <f>IFERROR(IF(BX162&gt;=1,VLOOKUP(EMP!AL160,EMP!$H$1:$K$5,2,0),0),0)</f>
        <v>0</v>
      </c>
      <c r="BK162" s="1">
        <f>IFERROR(IF(BX162&gt;=1,VLOOKUP(EMP!AL160,EMP!$H$1:$K$5,3,0),0),0)</f>
        <v>0</v>
      </c>
      <c r="BX162" s="165">
        <f>EMP!O160</f>
        <v>0</v>
      </c>
      <c r="BY162" s="166">
        <f>EMP!P160</f>
        <v>0</v>
      </c>
      <c r="BZ162" s="165">
        <f>EMP!Q160</f>
        <v>0</v>
      </c>
      <c r="CA162" s="185">
        <f t="shared" si="448"/>
        <v>0</v>
      </c>
      <c r="CB162" s="185">
        <f t="shared" si="449"/>
        <v>0</v>
      </c>
      <c r="CC162" s="185">
        <f t="shared" si="450"/>
        <v>0</v>
      </c>
      <c r="CD162" s="185">
        <f t="shared" si="451"/>
        <v>0</v>
      </c>
      <c r="CE162" s="185">
        <f t="shared" si="452"/>
        <v>0</v>
      </c>
      <c r="CF162" s="185">
        <f t="shared" si="453"/>
        <v>0</v>
      </c>
      <c r="CG162" s="185">
        <f t="shared" si="454"/>
        <v>0</v>
      </c>
      <c r="CH162" s="185">
        <f t="shared" si="455"/>
        <v>0</v>
      </c>
      <c r="CI162" s="185">
        <f t="shared" si="456"/>
        <v>0</v>
      </c>
      <c r="CJ162" s="185">
        <f t="shared" si="457"/>
        <v>0</v>
      </c>
      <c r="CK162" s="185">
        <f t="shared" si="458"/>
        <v>0</v>
      </c>
      <c r="CL162" s="185">
        <f t="shared" si="459"/>
        <v>0</v>
      </c>
      <c r="CM162" s="193"/>
      <c r="CN162" s="193"/>
      <c r="CO162" s="193"/>
      <c r="CP162" s="193"/>
      <c r="CQ162" s="193"/>
      <c r="CR162" s="193"/>
      <c r="CS162" s="193"/>
      <c r="CT162" s="193"/>
      <c r="CU162" s="193"/>
      <c r="CV162" s="193"/>
      <c r="CW162" s="193"/>
      <c r="CX162" s="193"/>
      <c r="CY162" s="112">
        <f t="shared" si="460"/>
        <v>0</v>
      </c>
      <c r="CZ162" s="112">
        <f t="shared" si="461"/>
        <v>0</v>
      </c>
      <c r="DA162" s="112">
        <f t="shared" si="462"/>
        <v>0</v>
      </c>
      <c r="DB162" s="112">
        <f t="shared" si="463"/>
        <v>0</v>
      </c>
      <c r="DC162" s="112">
        <f t="shared" si="464"/>
        <v>0</v>
      </c>
      <c r="DD162" s="112">
        <f t="shared" si="465"/>
        <v>0</v>
      </c>
      <c r="DE162" s="112">
        <f t="shared" si="466"/>
        <v>0</v>
      </c>
      <c r="DF162" s="112">
        <f t="shared" si="467"/>
        <v>0</v>
      </c>
      <c r="DG162" s="112">
        <f t="shared" si="468"/>
        <v>0</v>
      </c>
      <c r="DH162" s="112">
        <f t="shared" si="469"/>
        <v>0</v>
      </c>
      <c r="DI162" s="112">
        <f t="shared" si="470"/>
        <v>0</v>
      </c>
      <c r="DJ162" s="112">
        <f t="shared" si="471"/>
        <v>0</v>
      </c>
      <c r="DK162" s="194"/>
      <c r="DL162" s="194"/>
      <c r="DM162" s="194"/>
      <c r="DN162" s="194"/>
      <c r="DO162" s="194"/>
      <c r="DP162" s="194"/>
      <c r="DQ162" s="194"/>
      <c r="DR162" s="194"/>
      <c r="DS162" s="194"/>
      <c r="DT162" s="194"/>
      <c r="DU162" s="194"/>
      <c r="DV162" s="194"/>
      <c r="DW162" s="112">
        <f t="shared" si="472"/>
        <v>0</v>
      </c>
      <c r="DX162" s="112">
        <f t="shared" si="473"/>
        <v>0</v>
      </c>
      <c r="DY162" s="112">
        <f t="shared" si="474"/>
        <v>0</v>
      </c>
      <c r="DZ162" s="112">
        <f t="shared" si="475"/>
        <v>0</v>
      </c>
      <c r="EA162" s="112">
        <f t="shared" si="476"/>
        <v>0</v>
      </c>
      <c r="EB162" s="112">
        <f t="shared" si="477"/>
        <v>0</v>
      </c>
      <c r="EC162" s="112">
        <f t="shared" si="478"/>
        <v>0</v>
      </c>
      <c r="ED162" s="112">
        <f t="shared" si="479"/>
        <v>0</v>
      </c>
      <c r="EE162" s="112">
        <f t="shared" si="480"/>
        <v>0</v>
      </c>
      <c r="EF162" s="112">
        <f t="shared" si="481"/>
        <v>0</v>
      </c>
      <c r="EG162" s="112">
        <f t="shared" si="482"/>
        <v>0</v>
      </c>
      <c r="EH162" s="112">
        <f t="shared" si="483"/>
        <v>0</v>
      </c>
      <c r="EI162" s="195"/>
      <c r="EJ162" s="195"/>
      <c r="EK162" s="195"/>
      <c r="EL162" s="195"/>
      <c r="EM162" s="195"/>
      <c r="EN162" s="195"/>
      <c r="EO162" s="195"/>
      <c r="EP162" s="195"/>
      <c r="EQ162" s="195"/>
      <c r="ER162" s="195"/>
      <c r="ES162" s="195"/>
      <c r="ET162" s="195"/>
      <c r="EU162" s="196"/>
      <c r="EV162" s="196">
        <f t="shared" si="484"/>
        <v>0</v>
      </c>
      <c r="EW162" s="196">
        <f t="shared" si="485"/>
        <v>0</v>
      </c>
      <c r="EX162" s="196">
        <f t="shared" si="486"/>
        <v>0</v>
      </c>
      <c r="EY162" s="196">
        <f t="shared" si="487"/>
        <v>0</v>
      </c>
      <c r="EZ162" s="196">
        <f t="shared" si="488"/>
        <v>0</v>
      </c>
      <c r="FA162" s="196">
        <f t="shared" si="489"/>
        <v>0</v>
      </c>
      <c r="FB162" s="196">
        <f t="shared" si="490"/>
        <v>0</v>
      </c>
      <c r="FC162" s="196">
        <f t="shared" si="491"/>
        <v>0</v>
      </c>
      <c r="FD162" s="196">
        <f t="shared" si="492"/>
        <v>0</v>
      </c>
      <c r="FE162" s="196">
        <f t="shared" si="493"/>
        <v>0</v>
      </c>
      <c r="FF162" s="196">
        <f t="shared" si="494"/>
        <v>0</v>
      </c>
      <c r="FG162" s="197"/>
      <c r="FH162" s="197">
        <f t="shared" si="495"/>
        <v>0</v>
      </c>
      <c r="FI162" s="197">
        <f t="shared" si="496"/>
        <v>0</v>
      </c>
      <c r="FJ162" s="197">
        <f t="shared" si="497"/>
        <v>0</v>
      </c>
      <c r="FK162" s="197">
        <f t="shared" si="498"/>
        <v>0</v>
      </c>
      <c r="FL162" s="197">
        <f t="shared" si="499"/>
        <v>0</v>
      </c>
      <c r="FM162" s="197">
        <f t="shared" si="500"/>
        <v>0</v>
      </c>
      <c r="FN162" s="197">
        <f t="shared" si="501"/>
        <v>0</v>
      </c>
      <c r="FO162" s="197">
        <f t="shared" si="502"/>
        <v>0</v>
      </c>
      <c r="FP162" s="197">
        <f t="shared" si="503"/>
        <v>0</v>
      </c>
      <c r="FQ162" s="197">
        <f t="shared" si="504"/>
        <v>0</v>
      </c>
      <c r="FR162" s="197">
        <f t="shared" si="505"/>
        <v>0</v>
      </c>
      <c r="FS162" s="195"/>
      <c r="FT162" s="195"/>
      <c r="FU162" s="198"/>
      <c r="FV162" s="198"/>
      <c r="FW162" s="199"/>
      <c r="FX162" s="199"/>
      <c r="FY162" s="196"/>
      <c r="FZ162" s="196"/>
      <c r="GA162" s="127">
        <f t="shared" si="506"/>
        <v>0</v>
      </c>
      <c r="GB162" s="127">
        <f t="shared" si="507"/>
        <v>0</v>
      </c>
      <c r="GC162" s="127">
        <f t="shared" si="508"/>
        <v>0</v>
      </c>
      <c r="GD162" s="127">
        <f t="shared" si="509"/>
        <v>0</v>
      </c>
      <c r="GE162" s="127">
        <f t="shared" si="510"/>
        <v>0</v>
      </c>
      <c r="GF162" s="127">
        <f t="shared" si="511"/>
        <v>0</v>
      </c>
      <c r="GG162" s="127">
        <f t="shared" si="512"/>
        <v>0</v>
      </c>
      <c r="GH162" s="127">
        <f t="shared" si="513"/>
        <v>0</v>
      </c>
      <c r="GI162" s="127">
        <f t="shared" si="514"/>
        <v>0</v>
      </c>
      <c r="GJ162" s="127">
        <f t="shared" si="515"/>
        <v>0</v>
      </c>
      <c r="GK162" s="127">
        <f t="shared" si="516"/>
        <v>0</v>
      </c>
      <c r="GL162" s="127">
        <f t="shared" si="517"/>
        <v>0</v>
      </c>
      <c r="GM162" s="127">
        <f t="shared" si="518"/>
        <v>0</v>
      </c>
      <c r="GN162" s="127">
        <f t="shared" si="519"/>
        <v>0</v>
      </c>
      <c r="GO162" s="127">
        <f t="shared" si="520"/>
        <v>0</v>
      </c>
      <c r="GP162" s="127">
        <f t="shared" si="521"/>
        <v>0</v>
      </c>
      <c r="GQ162" s="127">
        <f t="shared" si="522"/>
        <v>0</v>
      </c>
      <c r="GR162" s="127">
        <f t="shared" si="523"/>
        <v>0</v>
      </c>
      <c r="GS162" s="127">
        <f t="shared" si="524"/>
        <v>0</v>
      </c>
      <c r="GT162" s="127">
        <f t="shared" si="525"/>
        <v>0</v>
      </c>
      <c r="GU162" s="127">
        <f t="shared" si="526"/>
        <v>0</v>
      </c>
      <c r="GV162" s="127">
        <f t="shared" si="527"/>
        <v>0</v>
      </c>
      <c r="GW162" s="127">
        <f t="shared" si="528"/>
        <v>0</v>
      </c>
      <c r="GX162" s="127">
        <f t="shared" si="529"/>
        <v>0</v>
      </c>
      <c r="GY162" s="127">
        <f t="shared" si="530"/>
        <v>0</v>
      </c>
      <c r="GZ162" s="127">
        <f t="shared" si="531"/>
        <v>0</v>
      </c>
      <c r="HA162" s="127">
        <f t="shared" si="532"/>
        <v>0</v>
      </c>
      <c r="HB162" s="127">
        <f t="shared" si="533"/>
        <v>0</v>
      </c>
      <c r="HC162" s="127">
        <f t="shared" si="534"/>
        <v>0</v>
      </c>
      <c r="HD162" s="127">
        <f t="shared" si="535"/>
        <v>0</v>
      </c>
      <c r="HE162" s="127">
        <f t="shared" si="536"/>
        <v>0</v>
      </c>
      <c r="HF162" s="127">
        <f t="shared" si="537"/>
        <v>0</v>
      </c>
      <c r="HG162" s="127">
        <f t="shared" si="538"/>
        <v>0</v>
      </c>
      <c r="HH162" s="127">
        <f t="shared" si="539"/>
        <v>0</v>
      </c>
      <c r="HI162" s="127">
        <f t="shared" si="540"/>
        <v>0</v>
      </c>
      <c r="HJ162" s="127">
        <f t="shared" si="541"/>
        <v>0</v>
      </c>
      <c r="HK162" s="127">
        <f t="shared" si="542"/>
        <v>0</v>
      </c>
      <c r="HL162" s="127">
        <f t="shared" si="543"/>
        <v>0</v>
      </c>
      <c r="HM162" s="127">
        <f t="shared" si="544"/>
        <v>0</v>
      </c>
      <c r="HN162" s="127">
        <f t="shared" si="545"/>
        <v>0</v>
      </c>
      <c r="HO162" s="127">
        <f t="shared" si="546"/>
        <v>0</v>
      </c>
      <c r="HP162" s="127">
        <f t="shared" si="547"/>
        <v>0</v>
      </c>
      <c r="HQ162" s="127">
        <f t="shared" si="548"/>
        <v>0</v>
      </c>
      <c r="HR162" s="127">
        <f t="shared" si="549"/>
        <v>0</v>
      </c>
      <c r="HS162" s="127">
        <f t="shared" si="550"/>
        <v>0</v>
      </c>
      <c r="HT162" s="127">
        <f t="shared" si="551"/>
        <v>0</v>
      </c>
      <c r="HU162" s="127">
        <f t="shared" si="552"/>
        <v>0</v>
      </c>
      <c r="HV162" s="127">
        <f t="shared" si="553"/>
        <v>0</v>
      </c>
      <c r="HW162" s="127">
        <f t="shared" si="554"/>
        <v>0</v>
      </c>
      <c r="HX162" s="127">
        <f t="shared" si="555"/>
        <v>0</v>
      </c>
      <c r="HY162" s="127">
        <f t="shared" si="556"/>
        <v>0</v>
      </c>
      <c r="HZ162" s="127">
        <f t="shared" si="557"/>
        <v>0</v>
      </c>
      <c r="IA162" s="127">
        <f t="shared" si="558"/>
        <v>0</v>
      </c>
      <c r="IB162" s="127">
        <f t="shared" si="559"/>
        <v>0</v>
      </c>
      <c r="IC162" s="127">
        <f t="shared" si="560"/>
        <v>0</v>
      </c>
      <c r="ID162" s="127">
        <f t="shared" si="561"/>
        <v>0</v>
      </c>
      <c r="IE162" s="127">
        <f t="shared" si="562"/>
        <v>0</v>
      </c>
      <c r="IF162" s="127">
        <f t="shared" si="563"/>
        <v>0</v>
      </c>
      <c r="IG162" s="127">
        <f t="shared" si="564"/>
        <v>0</v>
      </c>
      <c r="IH162" s="127">
        <f t="shared" si="565"/>
        <v>0</v>
      </c>
      <c r="II162" s="127">
        <f t="shared" si="566"/>
        <v>0</v>
      </c>
      <c r="IJ162" s="127">
        <f t="shared" si="567"/>
        <v>0</v>
      </c>
      <c r="IK162" s="127">
        <f t="shared" si="568"/>
        <v>0</v>
      </c>
      <c r="IL162" s="127">
        <f t="shared" si="569"/>
        <v>0</v>
      </c>
      <c r="IM162" s="127">
        <f t="shared" si="570"/>
        <v>0</v>
      </c>
      <c r="IN162" s="127">
        <f t="shared" si="571"/>
        <v>0</v>
      </c>
      <c r="IO162" s="127">
        <f t="shared" si="572"/>
        <v>0</v>
      </c>
      <c r="IP162" s="127">
        <f t="shared" si="573"/>
        <v>0</v>
      </c>
      <c r="IQ162" s="127">
        <f t="shared" si="574"/>
        <v>0</v>
      </c>
      <c r="IR162" s="127">
        <f t="shared" si="575"/>
        <v>0</v>
      </c>
      <c r="IS162" s="127">
        <f t="shared" si="576"/>
        <v>0</v>
      </c>
      <c r="IT162" s="127">
        <f t="shared" si="577"/>
        <v>0</v>
      </c>
      <c r="IU162" s="127">
        <f t="shared" si="578"/>
        <v>0</v>
      </c>
      <c r="IV162" s="1">
        <f>IFERROR(IF($BX162&gt;=1,SUMIFS(ARR!K$8:K$607,ARR!$I$8:$I$607,$BZ162),0),0)</f>
        <v>0</v>
      </c>
      <c r="IW162" s="1">
        <f>IFERROR(IF($BX162&gt;=1,SUMIFS(ARR!L$8:L$607,ARR!$I$8:$I$607,$BZ162),0),0)</f>
        <v>0</v>
      </c>
      <c r="IX162" s="1">
        <f>IFERROR(IF($BX162&gt;=1,SUMIFS(ARR!M$8:M$607,ARR!$I$8:$I$607,$BZ162),0),0)</f>
        <v>0</v>
      </c>
      <c r="IY162" s="1">
        <f>IFERROR(IF($BX162&gt;=1,SUMIFS(ARR!N$8:N$607,ARR!$I$8:$I$607,$BZ162),0),0)</f>
        <v>0</v>
      </c>
      <c r="IZ162" s="1">
        <f t="shared" si="579"/>
        <v>0</v>
      </c>
    </row>
    <row r="163" spans="1:260" ht="18" customHeight="1" x14ac:dyDescent="0.25">
      <c r="A163" s="1">
        <f>IFERROR(IF(BX163&gt;=1,VLOOKUP(EMP!Y161,EMP!$B$2:$E$3,4,0),0),0)</f>
        <v>0</v>
      </c>
      <c r="B163" s="1">
        <f>IFERROR(IF(BX163&gt;=1,VLOOKUP(EMP!Z161,EMP!$D$2:$E$3,2,0),0),0)</f>
        <v>0</v>
      </c>
      <c r="C163" s="1">
        <f>IFERROR(IF(BX163&gt;=1,VLOOKUP(EMP!AC161,EMP!$B$6:$C$17,2,0),0),0)</f>
        <v>0</v>
      </c>
      <c r="D163" s="1">
        <f>IFERROR(IF(BX163&gt;=1,VLOOKUP(EMP!AA161,EMP!$E$6:$M$29,9,0),0),0)</f>
        <v>0</v>
      </c>
      <c r="E163" s="1">
        <f>IFERROR(IF(BX163&gt;=1,(IF(EMP!AE161&gt;=1,VLOOKUP(EMP!AF161,EMP!$B$6:$C$17,2,0),0)),0),0)</f>
        <v>0</v>
      </c>
      <c r="F163" s="1">
        <f>IFERROR(IF(BX163&gt;=1,(IF(EMP!AG161=EMP!$F$3,(IF(EMP!AH161&gt;=1,EMP!AH161,0)),0)),0),0)</f>
        <v>0</v>
      </c>
      <c r="G163" s="1">
        <f>IFERROR(IF(BX163&gt;=1,(IF(EMP!AI161=EMP!$F$3,VLOOKUP(EMP!AJ161,EMP!$B$6:$C$17,2,0),0)),0),0)</f>
        <v>0</v>
      </c>
      <c r="H163" s="1">
        <f>IFERROR(IF(BX163&gt;=1,(IF(EMP!AK161=EMP!$F$3,EMP!#REF!,0)),0),0)</f>
        <v>0</v>
      </c>
      <c r="I163" s="1">
        <f>IFERROR(IF(BX163&gt;=1,(IF(EMP!AM161="YES",1,2)),0),0)</f>
        <v>0</v>
      </c>
      <c r="J163" s="1">
        <f>IFERROR(IF(BX163&gt;=1,(IF(I163=1,31,IF(I163=2,(IF(D163&gt;=5,VLOOKUP(EMP!AL161,EMP!$H$1:$K$5,4,0),IF(D163&gt;=1,31,0))),0))),0),0)</f>
        <v>0</v>
      </c>
      <c r="K163" s="1">
        <f>EMP!AB161</f>
        <v>0</v>
      </c>
      <c r="L163" s="1">
        <f>EMP!AD161</f>
        <v>0</v>
      </c>
      <c r="M163" s="1">
        <f>EMP!AE161</f>
        <v>0</v>
      </c>
      <c r="N163" s="1">
        <f t="shared" si="412"/>
        <v>0</v>
      </c>
      <c r="O163" s="1">
        <f t="shared" si="413"/>
        <v>0</v>
      </c>
      <c r="P163" s="1">
        <f t="shared" si="414"/>
        <v>0</v>
      </c>
      <c r="Q163" s="1">
        <f t="shared" si="415"/>
        <v>0</v>
      </c>
      <c r="R163" s="1">
        <f t="shared" si="416"/>
        <v>0</v>
      </c>
      <c r="S163" s="1">
        <f t="shared" si="417"/>
        <v>0</v>
      </c>
      <c r="T163" s="1">
        <f t="shared" si="418"/>
        <v>0</v>
      </c>
      <c r="U163" s="1">
        <f t="shared" si="419"/>
        <v>0</v>
      </c>
      <c r="V163" s="1">
        <f t="shared" si="420"/>
        <v>0</v>
      </c>
      <c r="W163" s="1">
        <f t="shared" si="421"/>
        <v>0</v>
      </c>
      <c r="X163" s="1">
        <f t="shared" si="422"/>
        <v>0</v>
      </c>
      <c r="Y163" s="1">
        <f t="shared" si="423"/>
        <v>0</v>
      </c>
      <c r="Z163" s="1">
        <f t="shared" si="424"/>
        <v>0</v>
      </c>
      <c r="AA163" s="1">
        <f t="shared" si="425"/>
        <v>0</v>
      </c>
      <c r="AB163" s="1">
        <f t="shared" si="426"/>
        <v>0</v>
      </c>
      <c r="AC163" s="1">
        <f t="shared" si="427"/>
        <v>0</v>
      </c>
      <c r="AD163" s="1">
        <f t="shared" si="428"/>
        <v>0</v>
      </c>
      <c r="AE163" s="1">
        <f t="shared" si="429"/>
        <v>0</v>
      </c>
      <c r="AF163" s="1">
        <f t="shared" si="430"/>
        <v>0</v>
      </c>
      <c r="AG163" s="1">
        <f t="shared" si="431"/>
        <v>0</v>
      </c>
      <c r="AH163" s="1">
        <f t="shared" si="432"/>
        <v>0</v>
      </c>
      <c r="AI163" s="1">
        <f t="shared" si="433"/>
        <v>0</v>
      </c>
      <c r="AJ163" s="1">
        <f t="shared" si="434"/>
        <v>0</v>
      </c>
      <c r="AK163" s="1">
        <f t="shared" si="435"/>
        <v>0</v>
      </c>
      <c r="AL163" s="1">
        <f t="shared" si="436"/>
        <v>0</v>
      </c>
      <c r="AM163" s="1">
        <f t="shared" si="437"/>
        <v>0</v>
      </c>
      <c r="AN163" s="1">
        <f t="shared" si="438"/>
        <v>0</v>
      </c>
      <c r="AO163" s="1">
        <f t="shared" si="439"/>
        <v>0</v>
      </c>
      <c r="AP163" s="1">
        <f t="shared" si="440"/>
        <v>0</v>
      </c>
      <c r="AQ163" s="1">
        <f t="shared" si="441"/>
        <v>0</v>
      </c>
      <c r="AR163" s="1">
        <f t="shared" si="442"/>
        <v>0</v>
      </c>
      <c r="AS163" s="1">
        <f t="shared" si="443"/>
        <v>0</v>
      </c>
      <c r="AT163" s="1">
        <f t="shared" si="444"/>
        <v>0</v>
      </c>
      <c r="AU163" s="1">
        <f t="shared" si="445"/>
        <v>0</v>
      </c>
      <c r="AV163" s="1">
        <f t="shared" si="446"/>
        <v>0</v>
      </c>
      <c r="AW163" s="1">
        <f t="shared" si="447"/>
        <v>0</v>
      </c>
      <c r="AX163" s="1">
        <f>LARGE($O$8:P163,1)</f>
        <v>0</v>
      </c>
      <c r="AY163" s="1">
        <f>LARGE($O$8:Q163,1)</f>
        <v>0</v>
      </c>
      <c r="AZ163" s="1">
        <f>LARGE($O$8:R163,1)</f>
        <v>0</v>
      </c>
      <c r="BA163" s="1">
        <f>LARGE($O$8:S163,1)</f>
        <v>0</v>
      </c>
      <c r="BB163" s="1">
        <f>LARGE($O$8:T163,1)</f>
        <v>0</v>
      </c>
      <c r="BC163" s="1">
        <f>LARGE($O$8:U163,1)</f>
        <v>0</v>
      </c>
      <c r="BD163" s="1">
        <f>LARGE($O$8:V163,1)</f>
        <v>0</v>
      </c>
      <c r="BE163" s="1">
        <f>LARGE($O$8:W163,1)</f>
        <v>0</v>
      </c>
      <c r="BF163" s="1">
        <f>LARGE($O$8:X163,1)</f>
        <v>0</v>
      </c>
      <c r="BG163" s="1">
        <f>LARGE($O$8:Y163,1)</f>
        <v>0</v>
      </c>
      <c r="BH163" s="1">
        <f>IFERROR(IF(BX163&gt;=1,(IF(EMP!AM161="YES",1,2)),0),0)</f>
        <v>0</v>
      </c>
      <c r="BI163" s="1">
        <f>IFERROR(IF(BX163&gt;=1,(IF(BH163=1,1,IF(BH163=2,VLOOKUP(EMP!AL161,EMP!$H$2:$K$4,4,0),0))),0),0)</f>
        <v>0</v>
      </c>
      <c r="BJ163" s="1">
        <f>IFERROR(IF(BX163&gt;=1,VLOOKUP(EMP!AL161,EMP!$H$1:$K$5,2,0),0),0)</f>
        <v>0</v>
      </c>
      <c r="BK163" s="1">
        <f>IFERROR(IF(BX163&gt;=1,VLOOKUP(EMP!AL161,EMP!$H$1:$K$5,3,0),0),0)</f>
        <v>0</v>
      </c>
      <c r="BX163" s="165">
        <f>EMP!O161</f>
        <v>0</v>
      </c>
      <c r="BY163" s="166">
        <f>EMP!P161</f>
        <v>0</v>
      </c>
      <c r="BZ163" s="165">
        <f>EMP!Q161</f>
        <v>0</v>
      </c>
      <c r="CA163" s="185">
        <f t="shared" si="448"/>
        <v>0</v>
      </c>
      <c r="CB163" s="185">
        <f t="shared" si="449"/>
        <v>0</v>
      </c>
      <c r="CC163" s="185">
        <f t="shared" si="450"/>
        <v>0</v>
      </c>
      <c r="CD163" s="185">
        <f t="shared" si="451"/>
        <v>0</v>
      </c>
      <c r="CE163" s="185">
        <f t="shared" si="452"/>
        <v>0</v>
      </c>
      <c r="CF163" s="185">
        <f t="shared" si="453"/>
        <v>0</v>
      </c>
      <c r="CG163" s="185">
        <f t="shared" si="454"/>
        <v>0</v>
      </c>
      <c r="CH163" s="185">
        <f t="shared" si="455"/>
        <v>0</v>
      </c>
      <c r="CI163" s="185">
        <f t="shared" si="456"/>
        <v>0</v>
      </c>
      <c r="CJ163" s="185">
        <f t="shared" si="457"/>
        <v>0</v>
      </c>
      <c r="CK163" s="185">
        <f t="shared" si="458"/>
        <v>0</v>
      </c>
      <c r="CL163" s="185">
        <f t="shared" si="459"/>
        <v>0</v>
      </c>
      <c r="CM163" s="193"/>
      <c r="CN163" s="193"/>
      <c r="CO163" s="193"/>
      <c r="CP163" s="193"/>
      <c r="CQ163" s="193"/>
      <c r="CR163" s="193"/>
      <c r="CS163" s="193"/>
      <c r="CT163" s="193"/>
      <c r="CU163" s="193"/>
      <c r="CV163" s="193"/>
      <c r="CW163" s="193"/>
      <c r="CX163" s="193"/>
      <c r="CY163" s="112">
        <f t="shared" si="460"/>
        <v>0</v>
      </c>
      <c r="CZ163" s="112">
        <f t="shared" si="461"/>
        <v>0</v>
      </c>
      <c r="DA163" s="112">
        <f t="shared" si="462"/>
        <v>0</v>
      </c>
      <c r="DB163" s="112">
        <f t="shared" si="463"/>
        <v>0</v>
      </c>
      <c r="DC163" s="112">
        <f t="shared" si="464"/>
        <v>0</v>
      </c>
      <c r="DD163" s="112">
        <f t="shared" si="465"/>
        <v>0</v>
      </c>
      <c r="DE163" s="112">
        <f t="shared" si="466"/>
        <v>0</v>
      </c>
      <c r="DF163" s="112">
        <f t="shared" si="467"/>
        <v>0</v>
      </c>
      <c r="DG163" s="112">
        <f t="shared" si="468"/>
        <v>0</v>
      </c>
      <c r="DH163" s="112">
        <f t="shared" si="469"/>
        <v>0</v>
      </c>
      <c r="DI163" s="112">
        <f t="shared" si="470"/>
        <v>0</v>
      </c>
      <c r="DJ163" s="112">
        <f t="shared" si="471"/>
        <v>0</v>
      </c>
      <c r="DK163" s="194"/>
      <c r="DL163" s="194"/>
      <c r="DM163" s="194"/>
      <c r="DN163" s="194"/>
      <c r="DO163" s="194"/>
      <c r="DP163" s="194"/>
      <c r="DQ163" s="194"/>
      <c r="DR163" s="194"/>
      <c r="DS163" s="194"/>
      <c r="DT163" s="194"/>
      <c r="DU163" s="194"/>
      <c r="DV163" s="194"/>
      <c r="DW163" s="112">
        <f t="shared" si="472"/>
        <v>0</v>
      </c>
      <c r="DX163" s="112">
        <f t="shared" si="473"/>
        <v>0</v>
      </c>
      <c r="DY163" s="112">
        <f t="shared" si="474"/>
        <v>0</v>
      </c>
      <c r="DZ163" s="112">
        <f t="shared" si="475"/>
        <v>0</v>
      </c>
      <c r="EA163" s="112">
        <f t="shared" si="476"/>
        <v>0</v>
      </c>
      <c r="EB163" s="112">
        <f t="shared" si="477"/>
        <v>0</v>
      </c>
      <c r="EC163" s="112">
        <f t="shared" si="478"/>
        <v>0</v>
      </c>
      <c r="ED163" s="112">
        <f t="shared" si="479"/>
        <v>0</v>
      </c>
      <c r="EE163" s="112">
        <f t="shared" si="480"/>
        <v>0</v>
      </c>
      <c r="EF163" s="112">
        <f t="shared" si="481"/>
        <v>0</v>
      </c>
      <c r="EG163" s="112">
        <f t="shared" si="482"/>
        <v>0</v>
      </c>
      <c r="EH163" s="112">
        <f t="shared" si="483"/>
        <v>0</v>
      </c>
      <c r="EI163" s="195"/>
      <c r="EJ163" s="195"/>
      <c r="EK163" s="195"/>
      <c r="EL163" s="195"/>
      <c r="EM163" s="195"/>
      <c r="EN163" s="195"/>
      <c r="EO163" s="195"/>
      <c r="EP163" s="195"/>
      <c r="EQ163" s="195"/>
      <c r="ER163" s="195"/>
      <c r="ES163" s="195"/>
      <c r="ET163" s="195"/>
      <c r="EU163" s="196"/>
      <c r="EV163" s="196">
        <f t="shared" si="484"/>
        <v>0</v>
      </c>
      <c r="EW163" s="196">
        <f t="shared" si="485"/>
        <v>0</v>
      </c>
      <c r="EX163" s="196">
        <f t="shared" si="486"/>
        <v>0</v>
      </c>
      <c r="EY163" s="196">
        <f t="shared" si="487"/>
        <v>0</v>
      </c>
      <c r="EZ163" s="196">
        <f t="shared" si="488"/>
        <v>0</v>
      </c>
      <c r="FA163" s="196">
        <f t="shared" si="489"/>
        <v>0</v>
      </c>
      <c r="FB163" s="196">
        <f t="shared" si="490"/>
        <v>0</v>
      </c>
      <c r="FC163" s="196">
        <f t="shared" si="491"/>
        <v>0</v>
      </c>
      <c r="FD163" s="196">
        <f t="shared" si="492"/>
        <v>0</v>
      </c>
      <c r="FE163" s="196">
        <f t="shared" si="493"/>
        <v>0</v>
      </c>
      <c r="FF163" s="196">
        <f t="shared" si="494"/>
        <v>0</v>
      </c>
      <c r="FG163" s="197"/>
      <c r="FH163" s="197">
        <f t="shared" si="495"/>
        <v>0</v>
      </c>
      <c r="FI163" s="197">
        <f t="shared" si="496"/>
        <v>0</v>
      </c>
      <c r="FJ163" s="197">
        <f t="shared" si="497"/>
        <v>0</v>
      </c>
      <c r="FK163" s="197">
        <f t="shared" si="498"/>
        <v>0</v>
      </c>
      <c r="FL163" s="197">
        <f t="shared" si="499"/>
        <v>0</v>
      </c>
      <c r="FM163" s="197">
        <f t="shared" si="500"/>
        <v>0</v>
      </c>
      <c r="FN163" s="197">
        <f t="shared" si="501"/>
        <v>0</v>
      </c>
      <c r="FO163" s="197">
        <f t="shared" si="502"/>
        <v>0</v>
      </c>
      <c r="FP163" s="197">
        <f t="shared" si="503"/>
        <v>0</v>
      </c>
      <c r="FQ163" s="197">
        <f t="shared" si="504"/>
        <v>0</v>
      </c>
      <c r="FR163" s="197">
        <f t="shared" si="505"/>
        <v>0</v>
      </c>
      <c r="FS163" s="195"/>
      <c r="FT163" s="195"/>
      <c r="FU163" s="198"/>
      <c r="FV163" s="198"/>
      <c r="FW163" s="199"/>
      <c r="FX163" s="199"/>
      <c r="FY163" s="196"/>
      <c r="FZ163" s="196"/>
      <c r="GA163" s="127">
        <f t="shared" si="506"/>
        <v>0</v>
      </c>
      <c r="GB163" s="127">
        <f t="shared" si="507"/>
        <v>0</v>
      </c>
      <c r="GC163" s="127">
        <f t="shared" si="508"/>
        <v>0</v>
      </c>
      <c r="GD163" s="127">
        <f t="shared" si="509"/>
        <v>0</v>
      </c>
      <c r="GE163" s="127">
        <f t="shared" si="510"/>
        <v>0</v>
      </c>
      <c r="GF163" s="127">
        <f t="shared" si="511"/>
        <v>0</v>
      </c>
      <c r="GG163" s="127">
        <f t="shared" si="512"/>
        <v>0</v>
      </c>
      <c r="GH163" s="127">
        <f t="shared" si="513"/>
        <v>0</v>
      </c>
      <c r="GI163" s="127">
        <f t="shared" si="514"/>
        <v>0</v>
      </c>
      <c r="GJ163" s="127">
        <f t="shared" si="515"/>
        <v>0</v>
      </c>
      <c r="GK163" s="127">
        <f t="shared" si="516"/>
        <v>0</v>
      </c>
      <c r="GL163" s="127">
        <f t="shared" si="517"/>
        <v>0</v>
      </c>
      <c r="GM163" s="127">
        <f t="shared" si="518"/>
        <v>0</v>
      </c>
      <c r="GN163" s="127">
        <f t="shared" si="519"/>
        <v>0</v>
      </c>
      <c r="GO163" s="127">
        <f t="shared" si="520"/>
        <v>0</v>
      </c>
      <c r="GP163" s="127">
        <f t="shared" si="521"/>
        <v>0</v>
      </c>
      <c r="GQ163" s="127">
        <f t="shared" si="522"/>
        <v>0</v>
      </c>
      <c r="GR163" s="127">
        <f t="shared" si="523"/>
        <v>0</v>
      </c>
      <c r="GS163" s="127">
        <f t="shared" si="524"/>
        <v>0</v>
      </c>
      <c r="GT163" s="127">
        <f t="shared" si="525"/>
        <v>0</v>
      </c>
      <c r="GU163" s="127">
        <f t="shared" si="526"/>
        <v>0</v>
      </c>
      <c r="GV163" s="127">
        <f t="shared" si="527"/>
        <v>0</v>
      </c>
      <c r="GW163" s="127">
        <f t="shared" si="528"/>
        <v>0</v>
      </c>
      <c r="GX163" s="127">
        <f t="shared" si="529"/>
        <v>0</v>
      </c>
      <c r="GY163" s="127">
        <f t="shared" si="530"/>
        <v>0</v>
      </c>
      <c r="GZ163" s="127">
        <f t="shared" si="531"/>
        <v>0</v>
      </c>
      <c r="HA163" s="127">
        <f t="shared" si="532"/>
        <v>0</v>
      </c>
      <c r="HB163" s="127">
        <f t="shared" si="533"/>
        <v>0</v>
      </c>
      <c r="HC163" s="127">
        <f t="shared" si="534"/>
        <v>0</v>
      </c>
      <c r="HD163" s="127">
        <f t="shared" si="535"/>
        <v>0</v>
      </c>
      <c r="HE163" s="127">
        <f t="shared" si="536"/>
        <v>0</v>
      </c>
      <c r="HF163" s="127">
        <f t="shared" si="537"/>
        <v>0</v>
      </c>
      <c r="HG163" s="127">
        <f t="shared" si="538"/>
        <v>0</v>
      </c>
      <c r="HH163" s="127">
        <f t="shared" si="539"/>
        <v>0</v>
      </c>
      <c r="HI163" s="127">
        <f t="shared" si="540"/>
        <v>0</v>
      </c>
      <c r="HJ163" s="127">
        <f t="shared" si="541"/>
        <v>0</v>
      </c>
      <c r="HK163" s="127">
        <f t="shared" si="542"/>
        <v>0</v>
      </c>
      <c r="HL163" s="127">
        <f t="shared" si="543"/>
        <v>0</v>
      </c>
      <c r="HM163" s="127">
        <f t="shared" si="544"/>
        <v>0</v>
      </c>
      <c r="HN163" s="127">
        <f t="shared" si="545"/>
        <v>0</v>
      </c>
      <c r="HO163" s="127">
        <f t="shared" si="546"/>
        <v>0</v>
      </c>
      <c r="HP163" s="127">
        <f t="shared" si="547"/>
        <v>0</v>
      </c>
      <c r="HQ163" s="127">
        <f t="shared" si="548"/>
        <v>0</v>
      </c>
      <c r="HR163" s="127">
        <f t="shared" si="549"/>
        <v>0</v>
      </c>
      <c r="HS163" s="127">
        <f t="shared" si="550"/>
        <v>0</v>
      </c>
      <c r="HT163" s="127">
        <f t="shared" si="551"/>
        <v>0</v>
      </c>
      <c r="HU163" s="127">
        <f t="shared" si="552"/>
        <v>0</v>
      </c>
      <c r="HV163" s="127">
        <f t="shared" si="553"/>
        <v>0</v>
      </c>
      <c r="HW163" s="127">
        <f t="shared" si="554"/>
        <v>0</v>
      </c>
      <c r="HX163" s="127">
        <f t="shared" si="555"/>
        <v>0</v>
      </c>
      <c r="HY163" s="127">
        <f t="shared" si="556"/>
        <v>0</v>
      </c>
      <c r="HZ163" s="127">
        <f t="shared" si="557"/>
        <v>0</v>
      </c>
      <c r="IA163" s="127">
        <f t="shared" si="558"/>
        <v>0</v>
      </c>
      <c r="IB163" s="127">
        <f t="shared" si="559"/>
        <v>0</v>
      </c>
      <c r="IC163" s="127">
        <f t="shared" si="560"/>
        <v>0</v>
      </c>
      <c r="ID163" s="127">
        <f t="shared" si="561"/>
        <v>0</v>
      </c>
      <c r="IE163" s="127">
        <f t="shared" si="562"/>
        <v>0</v>
      </c>
      <c r="IF163" s="127">
        <f t="shared" si="563"/>
        <v>0</v>
      </c>
      <c r="IG163" s="127">
        <f t="shared" si="564"/>
        <v>0</v>
      </c>
      <c r="IH163" s="127">
        <f t="shared" si="565"/>
        <v>0</v>
      </c>
      <c r="II163" s="127">
        <f t="shared" si="566"/>
        <v>0</v>
      </c>
      <c r="IJ163" s="127">
        <f t="shared" si="567"/>
        <v>0</v>
      </c>
      <c r="IK163" s="127">
        <f t="shared" si="568"/>
        <v>0</v>
      </c>
      <c r="IL163" s="127">
        <f t="shared" si="569"/>
        <v>0</v>
      </c>
      <c r="IM163" s="127">
        <f t="shared" si="570"/>
        <v>0</v>
      </c>
      <c r="IN163" s="127">
        <f t="shared" si="571"/>
        <v>0</v>
      </c>
      <c r="IO163" s="127">
        <f t="shared" si="572"/>
        <v>0</v>
      </c>
      <c r="IP163" s="127">
        <f t="shared" si="573"/>
        <v>0</v>
      </c>
      <c r="IQ163" s="127">
        <f t="shared" si="574"/>
        <v>0</v>
      </c>
      <c r="IR163" s="127">
        <f t="shared" si="575"/>
        <v>0</v>
      </c>
      <c r="IS163" s="127">
        <f t="shared" si="576"/>
        <v>0</v>
      </c>
      <c r="IT163" s="127">
        <f t="shared" si="577"/>
        <v>0</v>
      </c>
      <c r="IU163" s="127">
        <f t="shared" si="578"/>
        <v>0</v>
      </c>
      <c r="IV163" s="1">
        <f>IFERROR(IF($BX163&gt;=1,SUMIFS(ARR!K$8:K$607,ARR!$I$8:$I$607,$BZ163),0),0)</f>
        <v>0</v>
      </c>
      <c r="IW163" s="1">
        <f>IFERROR(IF($BX163&gt;=1,SUMIFS(ARR!L$8:L$607,ARR!$I$8:$I$607,$BZ163),0),0)</f>
        <v>0</v>
      </c>
      <c r="IX163" s="1">
        <f>IFERROR(IF($BX163&gt;=1,SUMIFS(ARR!M$8:M$607,ARR!$I$8:$I$607,$BZ163),0),0)</f>
        <v>0</v>
      </c>
      <c r="IY163" s="1">
        <f>IFERROR(IF($BX163&gt;=1,SUMIFS(ARR!N$8:N$607,ARR!$I$8:$I$607,$BZ163),0),0)</f>
        <v>0</v>
      </c>
      <c r="IZ163" s="1">
        <f t="shared" si="579"/>
        <v>0</v>
      </c>
    </row>
    <row r="164" spans="1:260" ht="18" customHeight="1" x14ac:dyDescent="0.25">
      <c r="A164" s="1">
        <f>IFERROR(IF(BX164&gt;=1,VLOOKUP(EMP!Y162,EMP!$B$2:$E$3,4,0),0),0)</f>
        <v>0</v>
      </c>
      <c r="B164" s="1">
        <f>IFERROR(IF(BX164&gt;=1,VLOOKUP(EMP!Z162,EMP!$D$2:$E$3,2,0),0),0)</f>
        <v>0</v>
      </c>
      <c r="C164" s="1">
        <f>IFERROR(IF(BX164&gt;=1,VLOOKUP(EMP!AC162,EMP!$B$6:$C$17,2,0),0),0)</f>
        <v>0</v>
      </c>
      <c r="D164" s="1">
        <f>IFERROR(IF(BX164&gt;=1,VLOOKUP(EMP!AA162,EMP!$E$6:$M$29,9,0),0),0)</f>
        <v>0</v>
      </c>
      <c r="E164" s="1">
        <f>IFERROR(IF(BX164&gt;=1,(IF(EMP!AE162&gt;=1,VLOOKUP(EMP!AF162,EMP!$B$6:$C$17,2,0),0)),0),0)</f>
        <v>0</v>
      </c>
      <c r="F164" s="1">
        <f>IFERROR(IF(BX164&gt;=1,(IF(EMP!AG162=EMP!$F$3,(IF(EMP!AH162&gt;=1,EMP!AH162,0)),0)),0),0)</f>
        <v>0</v>
      </c>
      <c r="G164" s="1">
        <f>IFERROR(IF(BX164&gt;=1,(IF(EMP!AI162=EMP!$F$3,VLOOKUP(EMP!AJ162,EMP!$B$6:$C$17,2,0),0)),0),0)</f>
        <v>0</v>
      </c>
      <c r="H164" s="1">
        <f>IFERROR(IF(BX164&gt;=1,(IF(EMP!AK162=EMP!$F$3,EMP!#REF!,0)),0),0)</f>
        <v>0</v>
      </c>
      <c r="I164" s="1">
        <f>IFERROR(IF(BX164&gt;=1,(IF(EMP!AM162="YES",1,2)),0),0)</f>
        <v>0</v>
      </c>
      <c r="J164" s="1">
        <f>IFERROR(IF(BX164&gt;=1,(IF(I164=1,31,IF(I164=2,(IF(D164&gt;=5,VLOOKUP(EMP!AL162,EMP!$H$1:$K$5,4,0),IF(D164&gt;=1,31,0))),0))),0),0)</f>
        <v>0</v>
      </c>
      <c r="K164" s="1">
        <f>EMP!AB162</f>
        <v>0</v>
      </c>
      <c r="L164" s="1">
        <f>EMP!AD162</f>
        <v>0</v>
      </c>
      <c r="M164" s="1">
        <f>EMP!AE162</f>
        <v>0</v>
      </c>
      <c r="N164" s="1">
        <f t="shared" si="412"/>
        <v>0</v>
      </c>
      <c r="O164" s="1">
        <f t="shared" si="413"/>
        <v>0</v>
      </c>
      <c r="P164" s="1">
        <f t="shared" si="414"/>
        <v>0</v>
      </c>
      <c r="Q164" s="1">
        <f t="shared" si="415"/>
        <v>0</v>
      </c>
      <c r="R164" s="1">
        <f t="shared" si="416"/>
        <v>0</v>
      </c>
      <c r="S164" s="1">
        <f t="shared" si="417"/>
        <v>0</v>
      </c>
      <c r="T164" s="1">
        <f t="shared" si="418"/>
        <v>0</v>
      </c>
      <c r="U164" s="1">
        <f t="shared" si="419"/>
        <v>0</v>
      </c>
      <c r="V164" s="1">
        <f t="shared" si="420"/>
        <v>0</v>
      </c>
      <c r="W164" s="1">
        <f t="shared" si="421"/>
        <v>0</v>
      </c>
      <c r="X164" s="1">
        <f t="shared" si="422"/>
        <v>0</v>
      </c>
      <c r="Y164" s="1">
        <f t="shared" si="423"/>
        <v>0</v>
      </c>
      <c r="Z164" s="1">
        <f t="shared" si="424"/>
        <v>0</v>
      </c>
      <c r="AA164" s="1">
        <f t="shared" si="425"/>
        <v>0</v>
      </c>
      <c r="AB164" s="1">
        <f t="shared" si="426"/>
        <v>0</v>
      </c>
      <c r="AC164" s="1">
        <f t="shared" si="427"/>
        <v>0</v>
      </c>
      <c r="AD164" s="1">
        <f t="shared" si="428"/>
        <v>0</v>
      </c>
      <c r="AE164" s="1">
        <f t="shared" si="429"/>
        <v>0</v>
      </c>
      <c r="AF164" s="1">
        <f t="shared" si="430"/>
        <v>0</v>
      </c>
      <c r="AG164" s="1">
        <f t="shared" si="431"/>
        <v>0</v>
      </c>
      <c r="AH164" s="1">
        <f t="shared" si="432"/>
        <v>0</v>
      </c>
      <c r="AI164" s="1">
        <f t="shared" si="433"/>
        <v>0</v>
      </c>
      <c r="AJ164" s="1">
        <f t="shared" si="434"/>
        <v>0</v>
      </c>
      <c r="AK164" s="1">
        <f t="shared" si="435"/>
        <v>0</v>
      </c>
      <c r="AL164" s="1">
        <f t="shared" si="436"/>
        <v>0</v>
      </c>
      <c r="AM164" s="1">
        <f t="shared" si="437"/>
        <v>0</v>
      </c>
      <c r="AN164" s="1">
        <f t="shared" si="438"/>
        <v>0</v>
      </c>
      <c r="AO164" s="1">
        <f t="shared" si="439"/>
        <v>0</v>
      </c>
      <c r="AP164" s="1">
        <f t="shared" si="440"/>
        <v>0</v>
      </c>
      <c r="AQ164" s="1">
        <f t="shared" si="441"/>
        <v>0</v>
      </c>
      <c r="AR164" s="1">
        <f t="shared" si="442"/>
        <v>0</v>
      </c>
      <c r="AS164" s="1">
        <f t="shared" si="443"/>
        <v>0</v>
      </c>
      <c r="AT164" s="1">
        <f t="shared" si="444"/>
        <v>0</v>
      </c>
      <c r="AU164" s="1">
        <f t="shared" si="445"/>
        <v>0</v>
      </c>
      <c r="AV164" s="1">
        <f t="shared" si="446"/>
        <v>0</v>
      </c>
      <c r="AW164" s="1">
        <f t="shared" si="447"/>
        <v>0</v>
      </c>
      <c r="AX164" s="1">
        <f>LARGE($O$8:P164,1)</f>
        <v>0</v>
      </c>
      <c r="AY164" s="1">
        <f>LARGE($O$8:Q164,1)</f>
        <v>0</v>
      </c>
      <c r="AZ164" s="1">
        <f>LARGE($O$8:R164,1)</f>
        <v>0</v>
      </c>
      <c r="BA164" s="1">
        <f>LARGE($O$8:S164,1)</f>
        <v>0</v>
      </c>
      <c r="BB164" s="1">
        <f>LARGE($O$8:T164,1)</f>
        <v>0</v>
      </c>
      <c r="BC164" s="1">
        <f>LARGE($O$8:U164,1)</f>
        <v>0</v>
      </c>
      <c r="BD164" s="1">
        <f>LARGE($O$8:V164,1)</f>
        <v>0</v>
      </c>
      <c r="BE164" s="1">
        <f>LARGE($O$8:W164,1)</f>
        <v>0</v>
      </c>
      <c r="BF164" s="1">
        <f>LARGE($O$8:X164,1)</f>
        <v>0</v>
      </c>
      <c r="BG164" s="1">
        <f>LARGE($O$8:Y164,1)</f>
        <v>0</v>
      </c>
      <c r="BH164" s="1">
        <f>IFERROR(IF(BX164&gt;=1,(IF(EMP!AM162="YES",1,2)),0),0)</f>
        <v>0</v>
      </c>
      <c r="BI164" s="1">
        <f>IFERROR(IF(BX164&gt;=1,(IF(BH164=1,1,IF(BH164=2,VLOOKUP(EMP!AL162,EMP!$H$2:$K$4,4,0),0))),0),0)</f>
        <v>0</v>
      </c>
      <c r="BJ164" s="1">
        <f>IFERROR(IF(BX164&gt;=1,VLOOKUP(EMP!AL162,EMP!$H$1:$K$5,2,0),0),0)</f>
        <v>0</v>
      </c>
      <c r="BK164" s="1">
        <f>IFERROR(IF(BX164&gt;=1,VLOOKUP(EMP!AL162,EMP!$H$1:$K$5,3,0),0),0)</f>
        <v>0</v>
      </c>
      <c r="BX164" s="165">
        <f>EMP!O162</f>
        <v>0</v>
      </c>
      <c r="BY164" s="166">
        <f>EMP!P162</f>
        <v>0</v>
      </c>
      <c r="BZ164" s="165">
        <f>EMP!Q162</f>
        <v>0</v>
      </c>
      <c r="CA164" s="185">
        <f t="shared" si="448"/>
        <v>0</v>
      </c>
      <c r="CB164" s="185">
        <f t="shared" si="449"/>
        <v>0</v>
      </c>
      <c r="CC164" s="185">
        <f t="shared" si="450"/>
        <v>0</v>
      </c>
      <c r="CD164" s="185">
        <f t="shared" si="451"/>
        <v>0</v>
      </c>
      <c r="CE164" s="185">
        <f t="shared" si="452"/>
        <v>0</v>
      </c>
      <c r="CF164" s="185">
        <f t="shared" si="453"/>
        <v>0</v>
      </c>
      <c r="CG164" s="185">
        <f t="shared" si="454"/>
        <v>0</v>
      </c>
      <c r="CH164" s="185">
        <f t="shared" si="455"/>
        <v>0</v>
      </c>
      <c r="CI164" s="185">
        <f t="shared" si="456"/>
        <v>0</v>
      </c>
      <c r="CJ164" s="185">
        <f t="shared" si="457"/>
        <v>0</v>
      </c>
      <c r="CK164" s="185">
        <f t="shared" si="458"/>
        <v>0</v>
      </c>
      <c r="CL164" s="185">
        <f t="shared" si="459"/>
        <v>0</v>
      </c>
      <c r="CM164" s="193"/>
      <c r="CN164" s="193"/>
      <c r="CO164" s="193"/>
      <c r="CP164" s="193"/>
      <c r="CQ164" s="193"/>
      <c r="CR164" s="193"/>
      <c r="CS164" s="193"/>
      <c r="CT164" s="193"/>
      <c r="CU164" s="193"/>
      <c r="CV164" s="193"/>
      <c r="CW164" s="193"/>
      <c r="CX164" s="193"/>
      <c r="CY164" s="112">
        <f t="shared" si="460"/>
        <v>0</v>
      </c>
      <c r="CZ164" s="112">
        <f t="shared" si="461"/>
        <v>0</v>
      </c>
      <c r="DA164" s="112">
        <f t="shared" si="462"/>
        <v>0</v>
      </c>
      <c r="DB164" s="112">
        <f t="shared" si="463"/>
        <v>0</v>
      </c>
      <c r="DC164" s="112">
        <f t="shared" si="464"/>
        <v>0</v>
      </c>
      <c r="DD164" s="112">
        <f t="shared" si="465"/>
        <v>0</v>
      </c>
      <c r="DE164" s="112">
        <f t="shared" si="466"/>
        <v>0</v>
      </c>
      <c r="DF164" s="112">
        <f t="shared" si="467"/>
        <v>0</v>
      </c>
      <c r="DG164" s="112">
        <f t="shared" si="468"/>
        <v>0</v>
      </c>
      <c r="DH164" s="112">
        <f t="shared" si="469"/>
        <v>0</v>
      </c>
      <c r="DI164" s="112">
        <f t="shared" si="470"/>
        <v>0</v>
      </c>
      <c r="DJ164" s="112">
        <f t="shared" si="471"/>
        <v>0</v>
      </c>
      <c r="DK164" s="194"/>
      <c r="DL164" s="194"/>
      <c r="DM164" s="194"/>
      <c r="DN164" s="194"/>
      <c r="DO164" s="194"/>
      <c r="DP164" s="194"/>
      <c r="DQ164" s="194"/>
      <c r="DR164" s="194"/>
      <c r="DS164" s="194"/>
      <c r="DT164" s="194"/>
      <c r="DU164" s="194"/>
      <c r="DV164" s="194"/>
      <c r="DW164" s="112">
        <f t="shared" si="472"/>
        <v>0</v>
      </c>
      <c r="DX164" s="112">
        <f t="shared" si="473"/>
        <v>0</v>
      </c>
      <c r="DY164" s="112">
        <f t="shared" si="474"/>
        <v>0</v>
      </c>
      <c r="DZ164" s="112">
        <f t="shared" si="475"/>
        <v>0</v>
      </c>
      <c r="EA164" s="112">
        <f t="shared" si="476"/>
        <v>0</v>
      </c>
      <c r="EB164" s="112">
        <f t="shared" si="477"/>
        <v>0</v>
      </c>
      <c r="EC164" s="112">
        <f t="shared" si="478"/>
        <v>0</v>
      </c>
      <c r="ED164" s="112">
        <f t="shared" si="479"/>
        <v>0</v>
      </c>
      <c r="EE164" s="112">
        <f t="shared" si="480"/>
        <v>0</v>
      </c>
      <c r="EF164" s="112">
        <f t="shared" si="481"/>
        <v>0</v>
      </c>
      <c r="EG164" s="112">
        <f t="shared" si="482"/>
        <v>0</v>
      </c>
      <c r="EH164" s="112">
        <f t="shared" si="483"/>
        <v>0</v>
      </c>
      <c r="EI164" s="195"/>
      <c r="EJ164" s="195"/>
      <c r="EK164" s="195"/>
      <c r="EL164" s="195"/>
      <c r="EM164" s="195"/>
      <c r="EN164" s="195"/>
      <c r="EO164" s="195"/>
      <c r="EP164" s="195"/>
      <c r="EQ164" s="195"/>
      <c r="ER164" s="195"/>
      <c r="ES164" s="195"/>
      <c r="ET164" s="195"/>
      <c r="EU164" s="196"/>
      <c r="EV164" s="196">
        <f t="shared" si="484"/>
        <v>0</v>
      </c>
      <c r="EW164" s="196">
        <f t="shared" si="485"/>
        <v>0</v>
      </c>
      <c r="EX164" s="196">
        <f t="shared" si="486"/>
        <v>0</v>
      </c>
      <c r="EY164" s="196">
        <f t="shared" si="487"/>
        <v>0</v>
      </c>
      <c r="EZ164" s="196">
        <f t="shared" si="488"/>
        <v>0</v>
      </c>
      <c r="FA164" s="196">
        <f t="shared" si="489"/>
        <v>0</v>
      </c>
      <c r="FB164" s="196">
        <f t="shared" si="490"/>
        <v>0</v>
      </c>
      <c r="FC164" s="196">
        <f t="shared" si="491"/>
        <v>0</v>
      </c>
      <c r="FD164" s="196">
        <f t="shared" si="492"/>
        <v>0</v>
      </c>
      <c r="FE164" s="196">
        <f t="shared" si="493"/>
        <v>0</v>
      </c>
      <c r="FF164" s="196">
        <f t="shared" si="494"/>
        <v>0</v>
      </c>
      <c r="FG164" s="197"/>
      <c r="FH164" s="197">
        <f t="shared" si="495"/>
        <v>0</v>
      </c>
      <c r="FI164" s="197">
        <f t="shared" si="496"/>
        <v>0</v>
      </c>
      <c r="FJ164" s="197">
        <f t="shared" si="497"/>
        <v>0</v>
      </c>
      <c r="FK164" s="197">
        <f t="shared" si="498"/>
        <v>0</v>
      </c>
      <c r="FL164" s="197">
        <f t="shared" si="499"/>
        <v>0</v>
      </c>
      <c r="FM164" s="197">
        <f t="shared" si="500"/>
        <v>0</v>
      </c>
      <c r="FN164" s="197">
        <f t="shared" si="501"/>
        <v>0</v>
      </c>
      <c r="FO164" s="197">
        <f t="shared" si="502"/>
        <v>0</v>
      </c>
      <c r="FP164" s="197">
        <f t="shared" si="503"/>
        <v>0</v>
      </c>
      <c r="FQ164" s="197">
        <f t="shared" si="504"/>
        <v>0</v>
      </c>
      <c r="FR164" s="197">
        <f t="shared" si="505"/>
        <v>0</v>
      </c>
      <c r="FS164" s="195"/>
      <c r="FT164" s="195"/>
      <c r="FU164" s="198"/>
      <c r="FV164" s="198"/>
      <c r="FW164" s="199"/>
      <c r="FX164" s="199"/>
      <c r="FY164" s="196"/>
      <c r="FZ164" s="196"/>
      <c r="GA164" s="127">
        <f t="shared" si="506"/>
        <v>0</v>
      </c>
      <c r="GB164" s="127">
        <f t="shared" si="507"/>
        <v>0</v>
      </c>
      <c r="GC164" s="127">
        <f t="shared" si="508"/>
        <v>0</v>
      </c>
      <c r="GD164" s="127">
        <f t="shared" si="509"/>
        <v>0</v>
      </c>
      <c r="GE164" s="127">
        <f t="shared" si="510"/>
        <v>0</v>
      </c>
      <c r="GF164" s="127">
        <f t="shared" si="511"/>
        <v>0</v>
      </c>
      <c r="GG164" s="127">
        <f t="shared" si="512"/>
        <v>0</v>
      </c>
      <c r="GH164" s="127">
        <f t="shared" si="513"/>
        <v>0</v>
      </c>
      <c r="GI164" s="127">
        <f t="shared" si="514"/>
        <v>0</v>
      </c>
      <c r="GJ164" s="127">
        <f t="shared" si="515"/>
        <v>0</v>
      </c>
      <c r="GK164" s="127">
        <f t="shared" si="516"/>
        <v>0</v>
      </c>
      <c r="GL164" s="127">
        <f t="shared" si="517"/>
        <v>0</v>
      </c>
      <c r="GM164" s="127">
        <f t="shared" si="518"/>
        <v>0</v>
      </c>
      <c r="GN164" s="127">
        <f t="shared" si="519"/>
        <v>0</v>
      </c>
      <c r="GO164" s="127">
        <f t="shared" si="520"/>
        <v>0</v>
      </c>
      <c r="GP164" s="127">
        <f t="shared" si="521"/>
        <v>0</v>
      </c>
      <c r="GQ164" s="127">
        <f t="shared" si="522"/>
        <v>0</v>
      </c>
      <c r="GR164" s="127">
        <f t="shared" si="523"/>
        <v>0</v>
      </c>
      <c r="GS164" s="127">
        <f t="shared" si="524"/>
        <v>0</v>
      </c>
      <c r="GT164" s="127">
        <f t="shared" si="525"/>
        <v>0</v>
      </c>
      <c r="GU164" s="127">
        <f t="shared" si="526"/>
        <v>0</v>
      </c>
      <c r="GV164" s="127">
        <f t="shared" si="527"/>
        <v>0</v>
      </c>
      <c r="GW164" s="127">
        <f t="shared" si="528"/>
        <v>0</v>
      </c>
      <c r="GX164" s="127">
        <f t="shared" si="529"/>
        <v>0</v>
      </c>
      <c r="GY164" s="127">
        <f t="shared" si="530"/>
        <v>0</v>
      </c>
      <c r="GZ164" s="127">
        <f t="shared" si="531"/>
        <v>0</v>
      </c>
      <c r="HA164" s="127">
        <f t="shared" si="532"/>
        <v>0</v>
      </c>
      <c r="HB164" s="127">
        <f t="shared" si="533"/>
        <v>0</v>
      </c>
      <c r="HC164" s="127">
        <f t="shared" si="534"/>
        <v>0</v>
      </c>
      <c r="HD164" s="127">
        <f t="shared" si="535"/>
        <v>0</v>
      </c>
      <c r="HE164" s="127">
        <f t="shared" si="536"/>
        <v>0</v>
      </c>
      <c r="HF164" s="127">
        <f t="shared" si="537"/>
        <v>0</v>
      </c>
      <c r="HG164" s="127">
        <f t="shared" si="538"/>
        <v>0</v>
      </c>
      <c r="HH164" s="127">
        <f t="shared" si="539"/>
        <v>0</v>
      </c>
      <c r="HI164" s="127">
        <f t="shared" si="540"/>
        <v>0</v>
      </c>
      <c r="HJ164" s="127">
        <f t="shared" si="541"/>
        <v>0</v>
      </c>
      <c r="HK164" s="127">
        <f t="shared" si="542"/>
        <v>0</v>
      </c>
      <c r="HL164" s="127">
        <f t="shared" si="543"/>
        <v>0</v>
      </c>
      <c r="HM164" s="127">
        <f t="shared" si="544"/>
        <v>0</v>
      </c>
      <c r="HN164" s="127">
        <f t="shared" si="545"/>
        <v>0</v>
      </c>
      <c r="HO164" s="127">
        <f t="shared" si="546"/>
        <v>0</v>
      </c>
      <c r="HP164" s="127">
        <f t="shared" si="547"/>
        <v>0</v>
      </c>
      <c r="HQ164" s="127">
        <f t="shared" si="548"/>
        <v>0</v>
      </c>
      <c r="HR164" s="127">
        <f t="shared" si="549"/>
        <v>0</v>
      </c>
      <c r="HS164" s="127">
        <f t="shared" si="550"/>
        <v>0</v>
      </c>
      <c r="HT164" s="127">
        <f t="shared" si="551"/>
        <v>0</v>
      </c>
      <c r="HU164" s="127">
        <f t="shared" si="552"/>
        <v>0</v>
      </c>
      <c r="HV164" s="127">
        <f t="shared" si="553"/>
        <v>0</v>
      </c>
      <c r="HW164" s="127">
        <f t="shared" si="554"/>
        <v>0</v>
      </c>
      <c r="HX164" s="127">
        <f t="shared" si="555"/>
        <v>0</v>
      </c>
      <c r="HY164" s="127">
        <f t="shared" si="556"/>
        <v>0</v>
      </c>
      <c r="HZ164" s="127">
        <f t="shared" si="557"/>
        <v>0</v>
      </c>
      <c r="IA164" s="127">
        <f t="shared" si="558"/>
        <v>0</v>
      </c>
      <c r="IB164" s="127">
        <f t="shared" si="559"/>
        <v>0</v>
      </c>
      <c r="IC164" s="127">
        <f t="shared" si="560"/>
        <v>0</v>
      </c>
      <c r="ID164" s="127">
        <f t="shared" si="561"/>
        <v>0</v>
      </c>
      <c r="IE164" s="127">
        <f t="shared" si="562"/>
        <v>0</v>
      </c>
      <c r="IF164" s="127">
        <f t="shared" si="563"/>
        <v>0</v>
      </c>
      <c r="IG164" s="127">
        <f t="shared" si="564"/>
        <v>0</v>
      </c>
      <c r="IH164" s="127">
        <f t="shared" si="565"/>
        <v>0</v>
      </c>
      <c r="II164" s="127">
        <f t="shared" si="566"/>
        <v>0</v>
      </c>
      <c r="IJ164" s="127">
        <f t="shared" si="567"/>
        <v>0</v>
      </c>
      <c r="IK164" s="127">
        <f t="shared" si="568"/>
        <v>0</v>
      </c>
      <c r="IL164" s="127">
        <f t="shared" si="569"/>
        <v>0</v>
      </c>
      <c r="IM164" s="127">
        <f t="shared" si="570"/>
        <v>0</v>
      </c>
      <c r="IN164" s="127">
        <f t="shared" si="571"/>
        <v>0</v>
      </c>
      <c r="IO164" s="127">
        <f t="shared" si="572"/>
        <v>0</v>
      </c>
      <c r="IP164" s="127">
        <f t="shared" si="573"/>
        <v>0</v>
      </c>
      <c r="IQ164" s="127">
        <f t="shared" si="574"/>
        <v>0</v>
      </c>
      <c r="IR164" s="127">
        <f t="shared" si="575"/>
        <v>0</v>
      </c>
      <c r="IS164" s="127">
        <f t="shared" si="576"/>
        <v>0</v>
      </c>
      <c r="IT164" s="127">
        <f t="shared" si="577"/>
        <v>0</v>
      </c>
      <c r="IU164" s="127">
        <f t="shared" si="578"/>
        <v>0</v>
      </c>
      <c r="IV164" s="1">
        <f>IFERROR(IF($BX164&gt;=1,SUMIFS(ARR!K$8:K$607,ARR!$I$8:$I$607,$BZ164),0),0)</f>
        <v>0</v>
      </c>
      <c r="IW164" s="1">
        <f>IFERROR(IF($BX164&gt;=1,SUMIFS(ARR!L$8:L$607,ARR!$I$8:$I$607,$BZ164),0),0)</f>
        <v>0</v>
      </c>
      <c r="IX164" s="1">
        <f>IFERROR(IF($BX164&gt;=1,SUMIFS(ARR!M$8:M$607,ARR!$I$8:$I$607,$BZ164),0),0)</f>
        <v>0</v>
      </c>
      <c r="IY164" s="1">
        <f>IFERROR(IF($BX164&gt;=1,SUMIFS(ARR!N$8:N$607,ARR!$I$8:$I$607,$BZ164),0),0)</f>
        <v>0</v>
      </c>
      <c r="IZ164" s="1">
        <f t="shared" si="579"/>
        <v>0</v>
      </c>
    </row>
    <row r="165" spans="1:260" ht="18" customHeight="1" x14ac:dyDescent="0.25">
      <c r="A165" s="1">
        <f>IFERROR(IF(BX165&gt;=1,VLOOKUP(EMP!Y163,EMP!$B$2:$E$3,4,0),0),0)</f>
        <v>0</v>
      </c>
      <c r="B165" s="1">
        <f>IFERROR(IF(BX165&gt;=1,VLOOKUP(EMP!Z163,EMP!$D$2:$E$3,2,0),0),0)</f>
        <v>0</v>
      </c>
      <c r="C165" s="1">
        <f>IFERROR(IF(BX165&gt;=1,VLOOKUP(EMP!AC163,EMP!$B$6:$C$17,2,0),0),0)</f>
        <v>0</v>
      </c>
      <c r="D165" s="1">
        <f>IFERROR(IF(BX165&gt;=1,VLOOKUP(EMP!AA163,EMP!$E$6:$M$29,9,0),0),0)</f>
        <v>0</v>
      </c>
      <c r="E165" s="1">
        <f>IFERROR(IF(BX165&gt;=1,(IF(EMP!AE163&gt;=1,VLOOKUP(EMP!AF163,EMP!$B$6:$C$17,2,0),0)),0),0)</f>
        <v>0</v>
      </c>
      <c r="F165" s="1">
        <f>IFERROR(IF(BX165&gt;=1,(IF(EMP!AG163=EMP!$F$3,(IF(EMP!AH163&gt;=1,EMP!AH163,0)),0)),0),0)</f>
        <v>0</v>
      </c>
      <c r="G165" s="1">
        <f>IFERROR(IF(BX165&gt;=1,(IF(EMP!AI163=EMP!$F$3,VLOOKUP(EMP!AJ163,EMP!$B$6:$C$17,2,0),0)),0),0)</f>
        <v>0</v>
      </c>
      <c r="H165" s="1">
        <f>IFERROR(IF(BX165&gt;=1,(IF(EMP!AK163=EMP!$F$3,EMP!#REF!,0)),0),0)</f>
        <v>0</v>
      </c>
      <c r="I165" s="1">
        <f>IFERROR(IF(BX165&gt;=1,(IF(EMP!AM163="YES",1,2)),0),0)</f>
        <v>0</v>
      </c>
      <c r="J165" s="1">
        <f>IFERROR(IF(BX165&gt;=1,(IF(I165=1,31,IF(I165=2,(IF(D165&gt;=5,VLOOKUP(EMP!AL163,EMP!$H$1:$K$5,4,0),IF(D165&gt;=1,31,0))),0))),0),0)</f>
        <v>0</v>
      </c>
      <c r="K165" s="1">
        <f>EMP!AB163</f>
        <v>0</v>
      </c>
      <c r="L165" s="1">
        <f>EMP!AD163</f>
        <v>0</v>
      </c>
      <c r="M165" s="1">
        <f>EMP!AE163</f>
        <v>0</v>
      </c>
      <c r="N165" s="1">
        <f t="shared" si="412"/>
        <v>0</v>
      </c>
      <c r="O165" s="1">
        <f t="shared" si="413"/>
        <v>0</v>
      </c>
      <c r="P165" s="1">
        <f t="shared" si="414"/>
        <v>0</v>
      </c>
      <c r="Q165" s="1">
        <f t="shared" si="415"/>
        <v>0</v>
      </c>
      <c r="R165" s="1">
        <f t="shared" si="416"/>
        <v>0</v>
      </c>
      <c r="S165" s="1">
        <f t="shared" si="417"/>
        <v>0</v>
      </c>
      <c r="T165" s="1">
        <f t="shared" si="418"/>
        <v>0</v>
      </c>
      <c r="U165" s="1">
        <f t="shared" si="419"/>
        <v>0</v>
      </c>
      <c r="V165" s="1">
        <f t="shared" si="420"/>
        <v>0</v>
      </c>
      <c r="W165" s="1">
        <f t="shared" si="421"/>
        <v>0</v>
      </c>
      <c r="X165" s="1">
        <f t="shared" si="422"/>
        <v>0</v>
      </c>
      <c r="Y165" s="1">
        <f t="shared" si="423"/>
        <v>0</v>
      </c>
      <c r="Z165" s="1">
        <f t="shared" si="424"/>
        <v>0</v>
      </c>
      <c r="AA165" s="1">
        <f t="shared" si="425"/>
        <v>0</v>
      </c>
      <c r="AB165" s="1">
        <f t="shared" si="426"/>
        <v>0</v>
      </c>
      <c r="AC165" s="1">
        <f t="shared" si="427"/>
        <v>0</v>
      </c>
      <c r="AD165" s="1">
        <f t="shared" si="428"/>
        <v>0</v>
      </c>
      <c r="AE165" s="1">
        <f t="shared" si="429"/>
        <v>0</v>
      </c>
      <c r="AF165" s="1">
        <f t="shared" si="430"/>
        <v>0</v>
      </c>
      <c r="AG165" s="1">
        <f t="shared" si="431"/>
        <v>0</v>
      </c>
      <c r="AH165" s="1">
        <f t="shared" si="432"/>
        <v>0</v>
      </c>
      <c r="AI165" s="1">
        <f t="shared" si="433"/>
        <v>0</v>
      </c>
      <c r="AJ165" s="1">
        <f t="shared" si="434"/>
        <v>0</v>
      </c>
      <c r="AK165" s="1">
        <f t="shared" si="435"/>
        <v>0</v>
      </c>
      <c r="AL165" s="1">
        <f t="shared" si="436"/>
        <v>0</v>
      </c>
      <c r="AM165" s="1">
        <f t="shared" si="437"/>
        <v>0</v>
      </c>
      <c r="AN165" s="1">
        <f t="shared" si="438"/>
        <v>0</v>
      </c>
      <c r="AO165" s="1">
        <f t="shared" si="439"/>
        <v>0</v>
      </c>
      <c r="AP165" s="1">
        <f t="shared" si="440"/>
        <v>0</v>
      </c>
      <c r="AQ165" s="1">
        <f t="shared" si="441"/>
        <v>0</v>
      </c>
      <c r="AR165" s="1">
        <f t="shared" si="442"/>
        <v>0</v>
      </c>
      <c r="AS165" s="1">
        <f t="shared" si="443"/>
        <v>0</v>
      </c>
      <c r="AT165" s="1">
        <f t="shared" si="444"/>
        <v>0</v>
      </c>
      <c r="AU165" s="1">
        <f t="shared" si="445"/>
        <v>0</v>
      </c>
      <c r="AV165" s="1">
        <f t="shared" si="446"/>
        <v>0</v>
      </c>
      <c r="AW165" s="1">
        <f t="shared" si="447"/>
        <v>0</v>
      </c>
      <c r="AX165" s="1">
        <f>LARGE($O$8:P165,1)</f>
        <v>0</v>
      </c>
      <c r="AY165" s="1">
        <f>LARGE($O$8:Q165,1)</f>
        <v>0</v>
      </c>
      <c r="AZ165" s="1">
        <f>LARGE($O$8:R165,1)</f>
        <v>0</v>
      </c>
      <c r="BA165" s="1">
        <f>LARGE($O$8:S165,1)</f>
        <v>0</v>
      </c>
      <c r="BB165" s="1">
        <f>LARGE($O$8:T165,1)</f>
        <v>0</v>
      </c>
      <c r="BC165" s="1">
        <f>LARGE($O$8:U165,1)</f>
        <v>0</v>
      </c>
      <c r="BD165" s="1">
        <f>LARGE($O$8:V165,1)</f>
        <v>0</v>
      </c>
      <c r="BE165" s="1">
        <f>LARGE($O$8:W165,1)</f>
        <v>0</v>
      </c>
      <c r="BF165" s="1">
        <f>LARGE($O$8:X165,1)</f>
        <v>0</v>
      </c>
      <c r="BG165" s="1">
        <f>LARGE($O$8:Y165,1)</f>
        <v>0</v>
      </c>
      <c r="BH165" s="1">
        <f>IFERROR(IF(BX165&gt;=1,(IF(EMP!AM163="YES",1,2)),0),0)</f>
        <v>0</v>
      </c>
      <c r="BI165" s="1">
        <f>IFERROR(IF(BX165&gt;=1,(IF(BH165=1,1,IF(BH165=2,VLOOKUP(EMP!AL163,EMP!$H$2:$K$4,4,0),0))),0),0)</f>
        <v>0</v>
      </c>
      <c r="BJ165" s="1">
        <f>IFERROR(IF(BX165&gt;=1,VLOOKUP(EMP!AL163,EMP!$H$1:$K$5,2,0),0),0)</f>
        <v>0</v>
      </c>
      <c r="BK165" s="1">
        <f>IFERROR(IF(BX165&gt;=1,VLOOKUP(EMP!AL163,EMP!$H$1:$K$5,3,0),0),0)</f>
        <v>0</v>
      </c>
      <c r="BX165" s="165">
        <f>EMP!O163</f>
        <v>0</v>
      </c>
      <c r="BY165" s="166">
        <f>EMP!P163</f>
        <v>0</v>
      </c>
      <c r="BZ165" s="165">
        <f>EMP!Q163</f>
        <v>0</v>
      </c>
      <c r="CA165" s="185">
        <f t="shared" si="448"/>
        <v>0</v>
      </c>
      <c r="CB165" s="185">
        <f t="shared" si="449"/>
        <v>0</v>
      </c>
      <c r="CC165" s="185">
        <f t="shared" si="450"/>
        <v>0</v>
      </c>
      <c r="CD165" s="185">
        <f t="shared" si="451"/>
        <v>0</v>
      </c>
      <c r="CE165" s="185">
        <f t="shared" si="452"/>
        <v>0</v>
      </c>
      <c r="CF165" s="185">
        <f t="shared" si="453"/>
        <v>0</v>
      </c>
      <c r="CG165" s="185">
        <f t="shared" si="454"/>
        <v>0</v>
      </c>
      <c r="CH165" s="185">
        <f t="shared" si="455"/>
        <v>0</v>
      </c>
      <c r="CI165" s="185">
        <f t="shared" si="456"/>
        <v>0</v>
      </c>
      <c r="CJ165" s="185">
        <f t="shared" si="457"/>
        <v>0</v>
      </c>
      <c r="CK165" s="185">
        <f t="shared" si="458"/>
        <v>0</v>
      </c>
      <c r="CL165" s="185">
        <f t="shared" si="459"/>
        <v>0</v>
      </c>
      <c r="CM165" s="193"/>
      <c r="CN165" s="193"/>
      <c r="CO165" s="193"/>
      <c r="CP165" s="193"/>
      <c r="CQ165" s="193"/>
      <c r="CR165" s="193"/>
      <c r="CS165" s="193"/>
      <c r="CT165" s="193"/>
      <c r="CU165" s="193"/>
      <c r="CV165" s="193"/>
      <c r="CW165" s="193"/>
      <c r="CX165" s="193"/>
      <c r="CY165" s="112">
        <f t="shared" si="460"/>
        <v>0</v>
      </c>
      <c r="CZ165" s="112">
        <f t="shared" si="461"/>
        <v>0</v>
      </c>
      <c r="DA165" s="112">
        <f t="shared" si="462"/>
        <v>0</v>
      </c>
      <c r="DB165" s="112">
        <f t="shared" si="463"/>
        <v>0</v>
      </c>
      <c r="DC165" s="112">
        <f t="shared" si="464"/>
        <v>0</v>
      </c>
      <c r="DD165" s="112">
        <f t="shared" si="465"/>
        <v>0</v>
      </c>
      <c r="DE165" s="112">
        <f t="shared" si="466"/>
        <v>0</v>
      </c>
      <c r="DF165" s="112">
        <f t="shared" si="467"/>
        <v>0</v>
      </c>
      <c r="DG165" s="112">
        <f t="shared" si="468"/>
        <v>0</v>
      </c>
      <c r="DH165" s="112">
        <f t="shared" si="469"/>
        <v>0</v>
      </c>
      <c r="DI165" s="112">
        <f t="shared" si="470"/>
        <v>0</v>
      </c>
      <c r="DJ165" s="112">
        <f t="shared" si="471"/>
        <v>0</v>
      </c>
      <c r="DK165" s="194"/>
      <c r="DL165" s="194"/>
      <c r="DM165" s="194"/>
      <c r="DN165" s="194"/>
      <c r="DO165" s="194"/>
      <c r="DP165" s="194"/>
      <c r="DQ165" s="194"/>
      <c r="DR165" s="194"/>
      <c r="DS165" s="194"/>
      <c r="DT165" s="194"/>
      <c r="DU165" s="194"/>
      <c r="DV165" s="194"/>
      <c r="DW165" s="112">
        <f t="shared" si="472"/>
        <v>0</v>
      </c>
      <c r="DX165" s="112">
        <f t="shared" si="473"/>
        <v>0</v>
      </c>
      <c r="DY165" s="112">
        <f t="shared" si="474"/>
        <v>0</v>
      </c>
      <c r="DZ165" s="112">
        <f t="shared" si="475"/>
        <v>0</v>
      </c>
      <c r="EA165" s="112">
        <f t="shared" si="476"/>
        <v>0</v>
      </c>
      <c r="EB165" s="112">
        <f t="shared" si="477"/>
        <v>0</v>
      </c>
      <c r="EC165" s="112">
        <f t="shared" si="478"/>
        <v>0</v>
      </c>
      <c r="ED165" s="112">
        <f t="shared" si="479"/>
        <v>0</v>
      </c>
      <c r="EE165" s="112">
        <f t="shared" si="480"/>
        <v>0</v>
      </c>
      <c r="EF165" s="112">
        <f t="shared" si="481"/>
        <v>0</v>
      </c>
      <c r="EG165" s="112">
        <f t="shared" si="482"/>
        <v>0</v>
      </c>
      <c r="EH165" s="112">
        <f t="shared" si="483"/>
        <v>0</v>
      </c>
      <c r="EI165" s="195"/>
      <c r="EJ165" s="195"/>
      <c r="EK165" s="195"/>
      <c r="EL165" s="195"/>
      <c r="EM165" s="195"/>
      <c r="EN165" s="195"/>
      <c r="EO165" s="195"/>
      <c r="EP165" s="195"/>
      <c r="EQ165" s="195"/>
      <c r="ER165" s="195"/>
      <c r="ES165" s="195"/>
      <c r="ET165" s="195"/>
      <c r="EU165" s="196"/>
      <c r="EV165" s="196">
        <f t="shared" si="484"/>
        <v>0</v>
      </c>
      <c r="EW165" s="196">
        <f t="shared" si="485"/>
        <v>0</v>
      </c>
      <c r="EX165" s="196">
        <f t="shared" si="486"/>
        <v>0</v>
      </c>
      <c r="EY165" s="196">
        <f t="shared" si="487"/>
        <v>0</v>
      </c>
      <c r="EZ165" s="196">
        <f t="shared" si="488"/>
        <v>0</v>
      </c>
      <c r="FA165" s="196">
        <f t="shared" si="489"/>
        <v>0</v>
      </c>
      <c r="FB165" s="196">
        <f t="shared" si="490"/>
        <v>0</v>
      </c>
      <c r="FC165" s="196">
        <f t="shared" si="491"/>
        <v>0</v>
      </c>
      <c r="FD165" s="196">
        <f t="shared" si="492"/>
        <v>0</v>
      </c>
      <c r="FE165" s="196">
        <f t="shared" si="493"/>
        <v>0</v>
      </c>
      <c r="FF165" s="196">
        <f t="shared" si="494"/>
        <v>0</v>
      </c>
      <c r="FG165" s="197"/>
      <c r="FH165" s="197">
        <f t="shared" si="495"/>
        <v>0</v>
      </c>
      <c r="FI165" s="197">
        <f t="shared" si="496"/>
        <v>0</v>
      </c>
      <c r="FJ165" s="197">
        <f t="shared" si="497"/>
        <v>0</v>
      </c>
      <c r="FK165" s="197">
        <f t="shared" si="498"/>
        <v>0</v>
      </c>
      <c r="FL165" s="197">
        <f t="shared" si="499"/>
        <v>0</v>
      </c>
      <c r="FM165" s="197">
        <f t="shared" si="500"/>
        <v>0</v>
      </c>
      <c r="FN165" s="197">
        <f t="shared" si="501"/>
        <v>0</v>
      </c>
      <c r="FO165" s="197">
        <f t="shared" si="502"/>
        <v>0</v>
      </c>
      <c r="FP165" s="197">
        <f t="shared" si="503"/>
        <v>0</v>
      </c>
      <c r="FQ165" s="197">
        <f t="shared" si="504"/>
        <v>0</v>
      </c>
      <c r="FR165" s="197">
        <f t="shared" si="505"/>
        <v>0</v>
      </c>
      <c r="FS165" s="195"/>
      <c r="FT165" s="195"/>
      <c r="FU165" s="198"/>
      <c r="FV165" s="198"/>
      <c r="FW165" s="199"/>
      <c r="FX165" s="199"/>
      <c r="FY165" s="196"/>
      <c r="FZ165" s="196"/>
      <c r="GA165" s="127">
        <f t="shared" si="506"/>
        <v>0</v>
      </c>
      <c r="GB165" s="127">
        <f t="shared" si="507"/>
        <v>0</v>
      </c>
      <c r="GC165" s="127">
        <f t="shared" si="508"/>
        <v>0</v>
      </c>
      <c r="GD165" s="127">
        <f t="shared" si="509"/>
        <v>0</v>
      </c>
      <c r="GE165" s="127">
        <f t="shared" si="510"/>
        <v>0</v>
      </c>
      <c r="GF165" s="127">
        <f t="shared" si="511"/>
        <v>0</v>
      </c>
      <c r="GG165" s="127">
        <f t="shared" si="512"/>
        <v>0</v>
      </c>
      <c r="GH165" s="127">
        <f t="shared" si="513"/>
        <v>0</v>
      </c>
      <c r="GI165" s="127">
        <f t="shared" si="514"/>
        <v>0</v>
      </c>
      <c r="GJ165" s="127">
        <f t="shared" si="515"/>
        <v>0</v>
      </c>
      <c r="GK165" s="127">
        <f t="shared" si="516"/>
        <v>0</v>
      </c>
      <c r="GL165" s="127">
        <f t="shared" si="517"/>
        <v>0</v>
      </c>
      <c r="GM165" s="127">
        <f t="shared" si="518"/>
        <v>0</v>
      </c>
      <c r="GN165" s="127">
        <f t="shared" si="519"/>
        <v>0</v>
      </c>
      <c r="GO165" s="127">
        <f t="shared" si="520"/>
        <v>0</v>
      </c>
      <c r="GP165" s="127">
        <f t="shared" si="521"/>
        <v>0</v>
      </c>
      <c r="GQ165" s="127">
        <f t="shared" si="522"/>
        <v>0</v>
      </c>
      <c r="GR165" s="127">
        <f t="shared" si="523"/>
        <v>0</v>
      </c>
      <c r="GS165" s="127">
        <f t="shared" si="524"/>
        <v>0</v>
      </c>
      <c r="GT165" s="127">
        <f t="shared" si="525"/>
        <v>0</v>
      </c>
      <c r="GU165" s="127">
        <f t="shared" si="526"/>
        <v>0</v>
      </c>
      <c r="GV165" s="127">
        <f t="shared" si="527"/>
        <v>0</v>
      </c>
      <c r="GW165" s="127">
        <f t="shared" si="528"/>
        <v>0</v>
      </c>
      <c r="GX165" s="127">
        <f t="shared" si="529"/>
        <v>0</v>
      </c>
      <c r="GY165" s="127">
        <f t="shared" si="530"/>
        <v>0</v>
      </c>
      <c r="GZ165" s="127">
        <f t="shared" si="531"/>
        <v>0</v>
      </c>
      <c r="HA165" s="127">
        <f t="shared" si="532"/>
        <v>0</v>
      </c>
      <c r="HB165" s="127">
        <f t="shared" si="533"/>
        <v>0</v>
      </c>
      <c r="HC165" s="127">
        <f t="shared" si="534"/>
        <v>0</v>
      </c>
      <c r="HD165" s="127">
        <f t="shared" si="535"/>
        <v>0</v>
      </c>
      <c r="HE165" s="127">
        <f t="shared" si="536"/>
        <v>0</v>
      </c>
      <c r="HF165" s="127">
        <f t="shared" si="537"/>
        <v>0</v>
      </c>
      <c r="HG165" s="127">
        <f t="shared" si="538"/>
        <v>0</v>
      </c>
      <c r="HH165" s="127">
        <f t="shared" si="539"/>
        <v>0</v>
      </c>
      <c r="HI165" s="127">
        <f t="shared" si="540"/>
        <v>0</v>
      </c>
      <c r="HJ165" s="127">
        <f t="shared" si="541"/>
        <v>0</v>
      </c>
      <c r="HK165" s="127">
        <f t="shared" si="542"/>
        <v>0</v>
      </c>
      <c r="HL165" s="127">
        <f t="shared" si="543"/>
        <v>0</v>
      </c>
      <c r="HM165" s="127">
        <f t="shared" si="544"/>
        <v>0</v>
      </c>
      <c r="HN165" s="127">
        <f t="shared" si="545"/>
        <v>0</v>
      </c>
      <c r="HO165" s="127">
        <f t="shared" si="546"/>
        <v>0</v>
      </c>
      <c r="HP165" s="127">
        <f t="shared" si="547"/>
        <v>0</v>
      </c>
      <c r="HQ165" s="127">
        <f t="shared" si="548"/>
        <v>0</v>
      </c>
      <c r="HR165" s="127">
        <f t="shared" si="549"/>
        <v>0</v>
      </c>
      <c r="HS165" s="127">
        <f t="shared" si="550"/>
        <v>0</v>
      </c>
      <c r="HT165" s="127">
        <f t="shared" si="551"/>
        <v>0</v>
      </c>
      <c r="HU165" s="127">
        <f t="shared" si="552"/>
        <v>0</v>
      </c>
      <c r="HV165" s="127">
        <f t="shared" si="553"/>
        <v>0</v>
      </c>
      <c r="HW165" s="127">
        <f t="shared" si="554"/>
        <v>0</v>
      </c>
      <c r="HX165" s="127">
        <f t="shared" si="555"/>
        <v>0</v>
      </c>
      <c r="HY165" s="127">
        <f t="shared" si="556"/>
        <v>0</v>
      </c>
      <c r="HZ165" s="127">
        <f t="shared" si="557"/>
        <v>0</v>
      </c>
      <c r="IA165" s="127">
        <f t="shared" si="558"/>
        <v>0</v>
      </c>
      <c r="IB165" s="127">
        <f t="shared" si="559"/>
        <v>0</v>
      </c>
      <c r="IC165" s="127">
        <f t="shared" si="560"/>
        <v>0</v>
      </c>
      <c r="ID165" s="127">
        <f t="shared" si="561"/>
        <v>0</v>
      </c>
      <c r="IE165" s="127">
        <f t="shared" si="562"/>
        <v>0</v>
      </c>
      <c r="IF165" s="127">
        <f t="shared" si="563"/>
        <v>0</v>
      </c>
      <c r="IG165" s="127">
        <f t="shared" si="564"/>
        <v>0</v>
      </c>
      <c r="IH165" s="127">
        <f t="shared" si="565"/>
        <v>0</v>
      </c>
      <c r="II165" s="127">
        <f t="shared" si="566"/>
        <v>0</v>
      </c>
      <c r="IJ165" s="127">
        <f t="shared" si="567"/>
        <v>0</v>
      </c>
      <c r="IK165" s="127">
        <f t="shared" si="568"/>
        <v>0</v>
      </c>
      <c r="IL165" s="127">
        <f t="shared" si="569"/>
        <v>0</v>
      </c>
      <c r="IM165" s="127">
        <f t="shared" si="570"/>
        <v>0</v>
      </c>
      <c r="IN165" s="127">
        <f t="shared" si="571"/>
        <v>0</v>
      </c>
      <c r="IO165" s="127">
        <f t="shared" si="572"/>
        <v>0</v>
      </c>
      <c r="IP165" s="127">
        <f t="shared" si="573"/>
        <v>0</v>
      </c>
      <c r="IQ165" s="127">
        <f t="shared" si="574"/>
        <v>0</v>
      </c>
      <c r="IR165" s="127">
        <f t="shared" si="575"/>
        <v>0</v>
      </c>
      <c r="IS165" s="127">
        <f t="shared" si="576"/>
        <v>0</v>
      </c>
      <c r="IT165" s="127">
        <f t="shared" si="577"/>
        <v>0</v>
      </c>
      <c r="IU165" s="127">
        <f t="shared" si="578"/>
        <v>0</v>
      </c>
      <c r="IV165" s="1">
        <f>IFERROR(IF($BX165&gt;=1,SUMIFS(ARR!K$8:K$607,ARR!$I$8:$I$607,$BZ165),0),0)</f>
        <v>0</v>
      </c>
      <c r="IW165" s="1">
        <f>IFERROR(IF($BX165&gt;=1,SUMIFS(ARR!L$8:L$607,ARR!$I$8:$I$607,$BZ165),0),0)</f>
        <v>0</v>
      </c>
      <c r="IX165" s="1">
        <f>IFERROR(IF($BX165&gt;=1,SUMIFS(ARR!M$8:M$607,ARR!$I$8:$I$607,$BZ165),0),0)</f>
        <v>0</v>
      </c>
      <c r="IY165" s="1">
        <f>IFERROR(IF($BX165&gt;=1,SUMIFS(ARR!N$8:N$607,ARR!$I$8:$I$607,$BZ165),0),0)</f>
        <v>0</v>
      </c>
      <c r="IZ165" s="1">
        <f t="shared" si="579"/>
        <v>0</v>
      </c>
    </row>
    <row r="166" spans="1:260" ht="18" customHeight="1" x14ac:dyDescent="0.25">
      <c r="A166" s="1">
        <f>IFERROR(IF(BX166&gt;=1,VLOOKUP(EMP!Y164,EMP!$B$2:$E$3,4,0),0),0)</f>
        <v>0</v>
      </c>
      <c r="B166" s="1">
        <f>IFERROR(IF(BX166&gt;=1,VLOOKUP(EMP!Z164,EMP!$D$2:$E$3,2,0),0),0)</f>
        <v>0</v>
      </c>
      <c r="C166" s="1">
        <f>IFERROR(IF(BX166&gt;=1,VLOOKUP(EMP!AC164,EMP!$B$6:$C$17,2,0),0),0)</f>
        <v>0</v>
      </c>
      <c r="D166" s="1">
        <f>IFERROR(IF(BX166&gt;=1,VLOOKUP(EMP!AA164,EMP!$E$6:$M$29,9,0),0),0)</f>
        <v>0</v>
      </c>
      <c r="E166" s="1">
        <f>IFERROR(IF(BX166&gt;=1,(IF(EMP!AE164&gt;=1,VLOOKUP(EMP!AF164,EMP!$B$6:$C$17,2,0),0)),0),0)</f>
        <v>0</v>
      </c>
      <c r="F166" s="1">
        <f>IFERROR(IF(BX166&gt;=1,(IF(EMP!AG164=EMP!$F$3,(IF(EMP!AH164&gt;=1,EMP!AH164,0)),0)),0),0)</f>
        <v>0</v>
      </c>
      <c r="G166" s="1">
        <f>IFERROR(IF(BX166&gt;=1,(IF(EMP!AI164=EMP!$F$3,VLOOKUP(EMP!AJ164,EMP!$B$6:$C$17,2,0),0)),0),0)</f>
        <v>0</v>
      </c>
      <c r="H166" s="1">
        <f>IFERROR(IF(BX166&gt;=1,(IF(EMP!AK164=EMP!$F$3,EMP!#REF!,0)),0),0)</f>
        <v>0</v>
      </c>
      <c r="I166" s="1">
        <f>IFERROR(IF(BX166&gt;=1,(IF(EMP!AM164="YES",1,2)),0),0)</f>
        <v>0</v>
      </c>
      <c r="J166" s="1">
        <f>IFERROR(IF(BX166&gt;=1,(IF(I166=1,31,IF(I166=2,(IF(D166&gt;=5,VLOOKUP(EMP!AL164,EMP!$H$1:$K$5,4,0),IF(D166&gt;=1,31,0))),0))),0),0)</f>
        <v>0</v>
      </c>
      <c r="K166" s="1">
        <f>EMP!AB164</f>
        <v>0</v>
      </c>
      <c r="L166" s="1">
        <f>EMP!AD164</f>
        <v>0</v>
      </c>
      <c r="M166" s="1">
        <f>EMP!AE164</f>
        <v>0</v>
      </c>
      <c r="N166" s="1">
        <f t="shared" si="412"/>
        <v>0</v>
      </c>
      <c r="O166" s="1">
        <f t="shared" si="413"/>
        <v>0</v>
      </c>
      <c r="P166" s="1">
        <f t="shared" si="414"/>
        <v>0</v>
      </c>
      <c r="Q166" s="1">
        <f t="shared" si="415"/>
        <v>0</v>
      </c>
      <c r="R166" s="1">
        <f t="shared" si="416"/>
        <v>0</v>
      </c>
      <c r="S166" s="1">
        <f t="shared" si="417"/>
        <v>0</v>
      </c>
      <c r="T166" s="1">
        <f t="shared" si="418"/>
        <v>0</v>
      </c>
      <c r="U166" s="1">
        <f t="shared" si="419"/>
        <v>0</v>
      </c>
      <c r="V166" s="1">
        <f t="shared" si="420"/>
        <v>0</v>
      </c>
      <c r="W166" s="1">
        <f t="shared" si="421"/>
        <v>0</v>
      </c>
      <c r="X166" s="1">
        <f t="shared" si="422"/>
        <v>0</v>
      </c>
      <c r="Y166" s="1">
        <f t="shared" si="423"/>
        <v>0</v>
      </c>
      <c r="Z166" s="1">
        <f t="shared" si="424"/>
        <v>0</v>
      </c>
      <c r="AA166" s="1">
        <f t="shared" si="425"/>
        <v>0</v>
      </c>
      <c r="AB166" s="1">
        <f t="shared" si="426"/>
        <v>0</v>
      </c>
      <c r="AC166" s="1">
        <f t="shared" si="427"/>
        <v>0</v>
      </c>
      <c r="AD166" s="1">
        <f t="shared" si="428"/>
        <v>0</v>
      </c>
      <c r="AE166" s="1">
        <f t="shared" si="429"/>
        <v>0</v>
      </c>
      <c r="AF166" s="1">
        <f t="shared" si="430"/>
        <v>0</v>
      </c>
      <c r="AG166" s="1">
        <f t="shared" si="431"/>
        <v>0</v>
      </c>
      <c r="AH166" s="1">
        <f t="shared" si="432"/>
        <v>0</v>
      </c>
      <c r="AI166" s="1">
        <f t="shared" si="433"/>
        <v>0</v>
      </c>
      <c r="AJ166" s="1">
        <f t="shared" si="434"/>
        <v>0</v>
      </c>
      <c r="AK166" s="1">
        <f t="shared" si="435"/>
        <v>0</v>
      </c>
      <c r="AL166" s="1">
        <f t="shared" si="436"/>
        <v>0</v>
      </c>
      <c r="AM166" s="1">
        <f t="shared" si="437"/>
        <v>0</v>
      </c>
      <c r="AN166" s="1">
        <f t="shared" si="438"/>
        <v>0</v>
      </c>
      <c r="AO166" s="1">
        <f t="shared" si="439"/>
        <v>0</v>
      </c>
      <c r="AP166" s="1">
        <f t="shared" si="440"/>
        <v>0</v>
      </c>
      <c r="AQ166" s="1">
        <f t="shared" si="441"/>
        <v>0</v>
      </c>
      <c r="AR166" s="1">
        <f t="shared" si="442"/>
        <v>0</v>
      </c>
      <c r="AS166" s="1">
        <f t="shared" si="443"/>
        <v>0</v>
      </c>
      <c r="AT166" s="1">
        <f t="shared" si="444"/>
        <v>0</v>
      </c>
      <c r="AU166" s="1">
        <f t="shared" si="445"/>
        <v>0</v>
      </c>
      <c r="AV166" s="1">
        <f t="shared" si="446"/>
        <v>0</v>
      </c>
      <c r="AW166" s="1">
        <f t="shared" si="447"/>
        <v>0</v>
      </c>
      <c r="AX166" s="1">
        <f>LARGE($O$8:P166,1)</f>
        <v>0</v>
      </c>
      <c r="AY166" s="1">
        <f>LARGE($O$8:Q166,1)</f>
        <v>0</v>
      </c>
      <c r="AZ166" s="1">
        <f>LARGE($O$8:R166,1)</f>
        <v>0</v>
      </c>
      <c r="BA166" s="1">
        <f>LARGE($O$8:S166,1)</f>
        <v>0</v>
      </c>
      <c r="BB166" s="1">
        <f>LARGE($O$8:T166,1)</f>
        <v>0</v>
      </c>
      <c r="BC166" s="1">
        <f>LARGE($O$8:U166,1)</f>
        <v>0</v>
      </c>
      <c r="BD166" s="1">
        <f>LARGE($O$8:V166,1)</f>
        <v>0</v>
      </c>
      <c r="BE166" s="1">
        <f>LARGE($O$8:W166,1)</f>
        <v>0</v>
      </c>
      <c r="BF166" s="1">
        <f>LARGE($O$8:X166,1)</f>
        <v>0</v>
      </c>
      <c r="BG166" s="1">
        <f>LARGE($O$8:Y166,1)</f>
        <v>0</v>
      </c>
      <c r="BH166" s="1">
        <f>IFERROR(IF(BX166&gt;=1,(IF(EMP!AM164="YES",1,2)),0),0)</f>
        <v>0</v>
      </c>
      <c r="BI166" s="1">
        <f>IFERROR(IF(BX166&gt;=1,(IF(BH166=1,1,IF(BH166=2,VLOOKUP(EMP!AL164,EMP!$H$2:$K$4,4,0),0))),0),0)</f>
        <v>0</v>
      </c>
      <c r="BJ166" s="1">
        <f>IFERROR(IF(BX166&gt;=1,VLOOKUP(EMP!AL164,EMP!$H$1:$K$5,2,0),0),0)</f>
        <v>0</v>
      </c>
      <c r="BK166" s="1">
        <f>IFERROR(IF(BX166&gt;=1,VLOOKUP(EMP!AL164,EMP!$H$1:$K$5,3,0),0),0)</f>
        <v>0</v>
      </c>
      <c r="BX166" s="165">
        <f>EMP!O164</f>
        <v>0</v>
      </c>
      <c r="BY166" s="166">
        <f>EMP!P164</f>
        <v>0</v>
      </c>
      <c r="BZ166" s="165">
        <f>EMP!Q164</f>
        <v>0</v>
      </c>
      <c r="CA166" s="185">
        <f t="shared" si="448"/>
        <v>0</v>
      </c>
      <c r="CB166" s="185">
        <f t="shared" si="449"/>
        <v>0</v>
      </c>
      <c r="CC166" s="185">
        <f t="shared" si="450"/>
        <v>0</v>
      </c>
      <c r="CD166" s="185">
        <f t="shared" si="451"/>
        <v>0</v>
      </c>
      <c r="CE166" s="185">
        <f t="shared" si="452"/>
        <v>0</v>
      </c>
      <c r="CF166" s="185">
        <f t="shared" si="453"/>
        <v>0</v>
      </c>
      <c r="CG166" s="185">
        <f t="shared" si="454"/>
        <v>0</v>
      </c>
      <c r="CH166" s="185">
        <f t="shared" si="455"/>
        <v>0</v>
      </c>
      <c r="CI166" s="185">
        <f t="shared" si="456"/>
        <v>0</v>
      </c>
      <c r="CJ166" s="185">
        <f t="shared" si="457"/>
        <v>0</v>
      </c>
      <c r="CK166" s="185">
        <f t="shared" si="458"/>
        <v>0</v>
      </c>
      <c r="CL166" s="185">
        <f t="shared" si="459"/>
        <v>0</v>
      </c>
      <c r="CM166" s="193"/>
      <c r="CN166" s="193"/>
      <c r="CO166" s="193"/>
      <c r="CP166" s="193"/>
      <c r="CQ166" s="193"/>
      <c r="CR166" s="193"/>
      <c r="CS166" s="193"/>
      <c r="CT166" s="193"/>
      <c r="CU166" s="193"/>
      <c r="CV166" s="193"/>
      <c r="CW166" s="193"/>
      <c r="CX166" s="193"/>
      <c r="CY166" s="112">
        <f t="shared" si="460"/>
        <v>0</v>
      </c>
      <c r="CZ166" s="112">
        <f t="shared" si="461"/>
        <v>0</v>
      </c>
      <c r="DA166" s="112">
        <f t="shared" si="462"/>
        <v>0</v>
      </c>
      <c r="DB166" s="112">
        <f t="shared" si="463"/>
        <v>0</v>
      </c>
      <c r="DC166" s="112">
        <f t="shared" si="464"/>
        <v>0</v>
      </c>
      <c r="DD166" s="112">
        <f t="shared" si="465"/>
        <v>0</v>
      </c>
      <c r="DE166" s="112">
        <f t="shared" si="466"/>
        <v>0</v>
      </c>
      <c r="DF166" s="112">
        <f t="shared" si="467"/>
        <v>0</v>
      </c>
      <c r="DG166" s="112">
        <f t="shared" si="468"/>
        <v>0</v>
      </c>
      <c r="DH166" s="112">
        <f t="shared" si="469"/>
        <v>0</v>
      </c>
      <c r="DI166" s="112">
        <f t="shared" si="470"/>
        <v>0</v>
      </c>
      <c r="DJ166" s="112">
        <f t="shared" si="471"/>
        <v>0</v>
      </c>
      <c r="DK166" s="194"/>
      <c r="DL166" s="194"/>
      <c r="DM166" s="194"/>
      <c r="DN166" s="194"/>
      <c r="DO166" s="194"/>
      <c r="DP166" s="194"/>
      <c r="DQ166" s="194"/>
      <c r="DR166" s="194"/>
      <c r="DS166" s="194"/>
      <c r="DT166" s="194"/>
      <c r="DU166" s="194"/>
      <c r="DV166" s="194"/>
      <c r="DW166" s="112">
        <f t="shared" si="472"/>
        <v>0</v>
      </c>
      <c r="DX166" s="112">
        <f t="shared" si="473"/>
        <v>0</v>
      </c>
      <c r="DY166" s="112">
        <f t="shared" si="474"/>
        <v>0</v>
      </c>
      <c r="DZ166" s="112">
        <f t="shared" si="475"/>
        <v>0</v>
      </c>
      <c r="EA166" s="112">
        <f t="shared" si="476"/>
        <v>0</v>
      </c>
      <c r="EB166" s="112">
        <f t="shared" si="477"/>
        <v>0</v>
      </c>
      <c r="EC166" s="112">
        <f t="shared" si="478"/>
        <v>0</v>
      </c>
      <c r="ED166" s="112">
        <f t="shared" si="479"/>
        <v>0</v>
      </c>
      <c r="EE166" s="112">
        <f t="shared" si="480"/>
        <v>0</v>
      </c>
      <c r="EF166" s="112">
        <f t="shared" si="481"/>
        <v>0</v>
      </c>
      <c r="EG166" s="112">
        <f t="shared" si="482"/>
        <v>0</v>
      </c>
      <c r="EH166" s="112">
        <f t="shared" si="483"/>
        <v>0</v>
      </c>
      <c r="EI166" s="195"/>
      <c r="EJ166" s="195"/>
      <c r="EK166" s="195"/>
      <c r="EL166" s="195"/>
      <c r="EM166" s="195"/>
      <c r="EN166" s="195"/>
      <c r="EO166" s="195"/>
      <c r="EP166" s="195"/>
      <c r="EQ166" s="195"/>
      <c r="ER166" s="195"/>
      <c r="ES166" s="195"/>
      <c r="ET166" s="195"/>
      <c r="EU166" s="196"/>
      <c r="EV166" s="196">
        <f t="shared" si="484"/>
        <v>0</v>
      </c>
      <c r="EW166" s="196">
        <f t="shared" si="485"/>
        <v>0</v>
      </c>
      <c r="EX166" s="196">
        <f t="shared" si="486"/>
        <v>0</v>
      </c>
      <c r="EY166" s="196">
        <f t="shared" si="487"/>
        <v>0</v>
      </c>
      <c r="EZ166" s="196">
        <f t="shared" si="488"/>
        <v>0</v>
      </c>
      <c r="FA166" s="196">
        <f t="shared" si="489"/>
        <v>0</v>
      </c>
      <c r="FB166" s="196">
        <f t="shared" si="490"/>
        <v>0</v>
      </c>
      <c r="FC166" s="196">
        <f t="shared" si="491"/>
        <v>0</v>
      </c>
      <c r="FD166" s="196">
        <f t="shared" si="492"/>
        <v>0</v>
      </c>
      <c r="FE166" s="196">
        <f t="shared" si="493"/>
        <v>0</v>
      </c>
      <c r="FF166" s="196">
        <f t="shared" si="494"/>
        <v>0</v>
      </c>
      <c r="FG166" s="197"/>
      <c r="FH166" s="197">
        <f t="shared" si="495"/>
        <v>0</v>
      </c>
      <c r="FI166" s="197">
        <f t="shared" si="496"/>
        <v>0</v>
      </c>
      <c r="FJ166" s="197">
        <f t="shared" si="497"/>
        <v>0</v>
      </c>
      <c r="FK166" s="197">
        <f t="shared" si="498"/>
        <v>0</v>
      </c>
      <c r="FL166" s="197">
        <f t="shared" si="499"/>
        <v>0</v>
      </c>
      <c r="FM166" s="197">
        <f t="shared" si="500"/>
        <v>0</v>
      </c>
      <c r="FN166" s="197">
        <f t="shared" si="501"/>
        <v>0</v>
      </c>
      <c r="FO166" s="197">
        <f t="shared" si="502"/>
        <v>0</v>
      </c>
      <c r="FP166" s="197">
        <f t="shared" si="503"/>
        <v>0</v>
      </c>
      <c r="FQ166" s="197">
        <f t="shared" si="504"/>
        <v>0</v>
      </c>
      <c r="FR166" s="197">
        <f t="shared" si="505"/>
        <v>0</v>
      </c>
      <c r="FS166" s="195"/>
      <c r="FT166" s="195"/>
      <c r="FU166" s="198"/>
      <c r="FV166" s="198"/>
      <c r="FW166" s="199"/>
      <c r="FX166" s="199"/>
      <c r="FY166" s="196"/>
      <c r="FZ166" s="196"/>
      <c r="GA166" s="127">
        <f t="shared" si="506"/>
        <v>0</v>
      </c>
      <c r="GB166" s="127">
        <f t="shared" si="507"/>
        <v>0</v>
      </c>
      <c r="GC166" s="127">
        <f t="shared" si="508"/>
        <v>0</v>
      </c>
      <c r="GD166" s="127">
        <f t="shared" si="509"/>
        <v>0</v>
      </c>
      <c r="GE166" s="127">
        <f t="shared" si="510"/>
        <v>0</v>
      </c>
      <c r="GF166" s="127">
        <f t="shared" si="511"/>
        <v>0</v>
      </c>
      <c r="GG166" s="127">
        <f t="shared" si="512"/>
        <v>0</v>
      </c>
      <c r="GH166" s="127">
        <f t="shared" si="513"/>
        <v>0</v>
      </c>
      <c r="GI166" s="127">
        <f t="shared" si="514"/>
        <v>0</v>
      </c>
      <c r="GJ166" s="127">
        <f t="shared" si="515"/>
        <v>0</v>
      </c>
      <c r="GK166" s="127">
        <f t="shared" si="516"/>
        <v>0</v>
      </c>
      <c r="GL166" s="127">
        <f t="shared" si="517"/>
        <v>0</v>
      </c>
      <c r="GM166" s="127">
        <f t="shared" si="518"/>
        <v>0</v>
      </c>
      <c r="GN166" s="127">
        <f t="shared" si="519"/>
        <v>0</v>
      </c>
      <c r="GO166" s="127">
        <f t="shared" si="520"/>
        <v>0</v>
      </c>
      <c r="GP166" s="127">
        <f t="shared" si="521"/>
        <v>0</v>
      </c>
      <c r="GQ166" s="127">
        <f t="shared" si="522"/>
        <v>0</v>
      </c>
      <c r="GR166" s="127">
        <f t="shared" si="523"/>
        <v>0</v>
      </c>
      <c r="GS166" s="127">
        <f t="shared" si="524"/>
        <v>0</v>
      </c>
      <c r="GT166" s="127">
        <f t="shared" si="525"/>
        <v>0</v>
      </c>
      <c r="GU166" s="127">
        <f t="shared" si="526"/>
        <v>0</v>
      </c>
      <c r="GV166" s="127">
        <f t="shared" si="527"/>
        <v>0</v>
      </c>
      <c r="GW166" s="127">
        <f t="shared" si="528"/>
        <v>0</v>
      </c>
      <c r="GX166" s="127">
        <f t="shared" si="529"/>
        <v>0</v>
      </c>
      <c r="GY166" s="127">
        <f t="shared" si="530"/>
        <v>0</v>
      </c>
      <c r="GZ166" s="127">
        <f t="shared" si="531"/>
        <v>0</v>
      </c>
      <c r="HA166" s="127">
        <f t="shared" si="532"/>
        <v>0</v>
      </c>
      <c r="HB166" s="127">
        <f t="shared" si="533"/>
        <v>0</v>
      </c>
      <c r="HC166" s="127">
        <f t="shared" si="534"/>
        <v>0</v>
      </c>
      <c r="HD166" s="127">
        <f t="shared" si="535"/>
        <v>0</v>
      </c>
      <c r="HE166" s="127">
        <f t="shared" si="536"/>
        <v>0</v>
      </c>
      <c r="HF166" s="127">
        <f t="shared" si="537"/>
        <v>0</v>
      </c>
      <c r="HG166" s="127">
        <f t="shared" si="538"/>
        <v>0</v>
      </c>
      <c r="HH166" s="127">
        <f t="shared" si="539"/>
        <v>0</v>
      </c>
      <c r="HI166" s="127">
        <f t="shared" si="540"/>
        <v>0</v>
      </c>
      <c r="HJ166" s="127">
        <f t="shared" si="541"/>
        <v>0</v>
      </c>
      <c r="HK166" s="127">
        <f t="shared" si="542"/>
        <v>0</v>
      </c>
      <c r="HL166" s="127">
        <f t="shared" si="543"/>
        <v>0</v>
      </c>
      <c r="HM166" s="127">
        <f t="shared" si="544"/>
        <v>0</v>
      </c>
      <c r="HN166" s="127">
        <f t="shared" si="545"/>
        <v>0</v>
      </c>
      <c r="HO166" s="127">
        <f t="shared" si="546"/>
        <v>0</v>
      </c>
      <c r="HP166" s="127">
        <f t="shared" si="547"/>
        <v>0</v>
      </c>
      <c r="HQ166" s="127">
        <f t="shared" si="548"/>
        <v>0</v>
      </c>
      <c r="HR166" s="127">
        <f t="shared" si="549"/>
        <v>0</v>
      </c>
      <c r="HS166" s="127">
        <f t="shared" si="550"/>
        <v>0</v>
      </c>
      <c r="HT166" s="127">
        <f t="shared" si="551"/>
        <v>0</v>
      </c>
      <c r="HU166" s="127">
        <f t="shared" si="552"/>
        <v>0</v>
      </c>
      <c r="HV166" s="127">
        <f t="shared" si="553"/>
        <v>0</v>
      </c>
      <c r="HW166" s="127">
        <f t="shared" si="554"/>
        <v>0</v>
      </c>
      <c r="HX166" s="127">
        <f t="shared" si="555"/>
        <v>0</v>
      </c>
      <c r="HY166" s="127">
        <f t="shared" si="556"/>
        <v>0</v>
      </c>
      <c r="HZ166" s="127">
        <f t="shared" si="557"/>
        <v>0</v>
      </c>
      <c r="IA166" s="127">
        <f t="shared" si="558"/>
        <v>0</v>
      </c>
      <c r="IB166" s="127">
        <f t="shared" si="559"/>
        <v>0</v>
      </c>
      <c r="IC166" s="127">
        <f t="shared" si="560"/>
        <v>0</v>
      </c>
      <c r="ID166" s="127">
        <f t="shared" si="561"/>
        <v>0</v>
      </c>
      <c r="IE166" s="127">
        <f t="shared" si="562"/>
        <v>0</v>
      </c>
      <c r="IF166" s="127">
        <f t="shared" si="563"/>
        <v>0</v>
      </c>
      <c r="IG166" s="127">
        <f t="shared" si="564"/>
        <v>0</v>
      </c>
      <c r="IH166" s="127">
        <f t="shared" si="565"/>
        <v>0</v>
      </c>
      <c r="II166" s="127">
        <f t="shared" si="566"/>
        <v>0</v>
      </c>
      <c r="IJ166" s="127">
        <f t="shared" si="567"/>
        <v>0</v>
      </c>
      <c r="IK166" s="127">
        <f t="shared" si="568"/>
        <v>0</v>
      </c>
      <c r="IL166" s="127">
        <f t="shared" si="569"/>
        <v>0</v>
      </c>
      <c r="IM166" s="127">
        <f t="shared" si="570"/>
        <v>0</v>
      </c>
      <c r="IN166" s="127">
        <f t="shared" si="571"/>
        <v>0</v>
      </c>
      <c r="IO166" s="127">
        <f t="shared" si="572"/>
        <v>0</v>
      </c>
      <c r="IP166" s="127">
        <f t="shared" si="573"/>
        <v>0</v>
      </c>
      <c r="IQ166" s="127">
        <f t="shared" si="574"/>
        <v>0</v>
      </c>
      <c r="IR166" s="127">
        <f t="shared" si="575"/>
        <v>0</v>
      </c>
      <c r="IS166" s="127">
        <f t="shared" si="576"/>
        <v>0</v>
      </c>
      <c r="IT166" s="127">
        <f t="shared" si="577"/>
        <v>0</v>
      </c>
      <c r="IU166" s="127">
        <f t="shared" si="578"/>
        <v>0</v>
      </c>
      <c r="IV166" s="1">
        <f>IFERROR(IF($BX166&gt;=1,SUMIFS(ARR!K$8:K$607,ARR!$I$8:$I$607,$BZ166),0),0)</f>
        <v>0</v>
      </c>
      <c r="IW166" s="1">
        <f>IFERROR(IF($BX166&gt;=1,SUMIFS(ARR!L$8:L$607,ARR!$I$8:$I$607,$BZ166),0),0)</f>
        <v>0</v>
      </c>
      <c r="IX166" s="1">
        <f>IFERROR(IF($BX166&gt;=1,SUMIFS(ARR!M$8:M$607,ARR!$I$8:$I$607,$BZ166),0),0)</f>
        <v>0</v>
      </c>
      <c r="IY166" s="1">
        <f>IFERROR(IF($BX166&gt;=1,SUMIFS(ARR!N$8:N$607,ARR!$I$8:$I$607,$BZ166),0),0)</f>
        <v>0</v>
      </c>
      <c r="IZ166" s="1">
        <f t="shared" si="579"/>
        <v>0</v>
      </c>
    </row>
    <row r="167" spans="1:260" ht="18" customHeight="1" x14ac:dyDescent="0.25">
      <c r="A167" s="1">
        <f>IFERROR(IF(BX167&gt;=1,VLOOKUP(EMP!Y165,EMP!$B$2:$E$3,4,0),0),0)</f>
        <v>0</v>
      </c>
      <c r="B167" s="1">
        <f>IFERROR(IF(BX167&gt;=1,VLOOKUP(EMP!Z165,EMP!$D$2:$E$3,2,0),0),0)</f>
        <v>0</v>
      </c>
      <c r="C167" s="1">
        <f>IFERROR(IF(BX167&gt;=1,VLOOKUP(EMP!AC165,EMP!$B$6:$C$17,2,0),0),0)</f>
        <v>0</v>
      </c>
      <c r="D167" s="1">
        <f>IFERROR(IF(BX167&gt;=1,VLOOKUP(EMP!AA165,EMP!$E$6:$M$29,9,0),0),0)</f>
        <v>0</v>
      </c>
      <c r="E167" s="1">
        <f>IFERROR(IF(BX167&gt;=1,(IF(EMP!AE165&gt;=1,VLOOKUP(EMP!AF165,EMP!$B$6:$C$17,2,0),0)),0),0)</f>
        <v>0</v>
      </c>
      <c r="F167" s="1">
        <f>IFERROR(IF(BX167&gt;=1,(IF(EMP!AG165=EMP!$F$3,(IF(EMP!AH165&gt;=1,EMP!AH165,0)),0)),0),0)</f>
        <v>0</v>
      </c>
      <c r="G167" s="1">
        <f>IFERROR(IF(BX167&gt;=1,(IF(EMP!AI165=EMP!$F$3,VLOOKUP(EMP!AJ165,EMP!$B$6:$C$17,2,0),0)),0),0)</f>
        <v>0</v>
      </c>
      <c r="H167" s="1">
        <f>IFERROR(IF(BX167&gt;=1,(IF(EMP!AK165=EMP!$F$3,EMP!#REF!,0)),0),0)</f>
        <v>0</v>
      </c>
      <c r="I167" s="1">
        <f>IFERROR(IF(BX167&gt;=1,(IF(EMP!AM165="YES",1,2)),0),0)</f>
        <v>0</v>
      </c>
      <c r="J167" s="1">
        <f>IFERROR(IF(BX167&gt;=1,(IF(I167=1,31,IF(I167=2,(IF(D167&gt;=5,VLOOKUP(EMP!AL165,EMP!$H$1:$K$5,4,0),IF(D167&gt;=1,31,0))),0))),0),0)</f>
        <v>0</v>
      </c>
      <c r="K167" s="1">
        <f>EMP!AB165</f>
        <v>0</v>
      </c>
      <c r="L167" s="1">
        <f>EMP!AD165</f>
        <v>0</v>
      </c>
      <c r="M167" s="1">
        <f>EMP!AE165</f>
        <v>0</v>
      </c>
      <c r="N167" s="1">
        <f t="shared" si="412"/>
        <v>0</v>
      </c>
      <c r="O167" s="1">
        <f t="shared" si="413"/>
        <v>0</v>
      </c>
      <c r="P167" s="1">
        <f t="shared" si="414"/>
        <v>0</v>
      </c>
      <c r="Q167" s="1">
        <f t="shared" si="415"/>
        <v>0</v>
      </c>
      <c r="R167" s="1">
        <f t="shared" si="416"/>
        <v>0</v>
      </c>
      <c r="S167" s="1">
        <f t="shared" si="417"/>
        <v>0</v>
      </c>
      <c r="T167" s="1">
        <f t="shared" si="418"/>
        <v>0</v>
      </c>
      <c r="U167" s="1">
        <f t="shared" si="419"/>
        <v>0</v>
      </c>
      <c r="V167" s="1">
        <f t="shared" si="420"/>
        <v>0</v>
      </c>
      <c r="W167" s="1">
        <f t="shared" si="421"/>
        <v>0</v>
      </c>
      <c r="X167" s="1">
        <f t="shared" si="422"/>
        <v>0</v>
      </c>
      <c r="Y167" s="1">
        <f t="shared" si="423"/>
        <v>0</v>
      </c>
      <c r="Z167" s="1">
        <f t="shared" si="424"/>
        <v>0</v>
      </c>
      <c r="AA167" s="1">
        <f t="shared" si="425"/>
        <v>0</v>
      </c>
      <c r="AB167" s="1">
        <f t="shared" si="426"/>
        <v>0</v>
      </c>
      <c r="AC167" s="1">
        <f t="shared" si="427"/>
        <v>0</v>
      </c>
      <c r="AD167" s="1">
        <f t="shared" si="428"/>
        <v>0</v>
      </c>
      <c r="AE167" s="1">
        <f t="shared" si="429"/>
        <v>0</v>
      </c>
      <c r="AF167" s="1">
        <f t="shared" si="430"/>
        <v>0</v>
      </c>
      <c r="AG167" s="1">
        <f t="shared" si="431"/>
        <v>0</v>
      </c>
      <c r="AH167" s="1">
        <f t="shared" si="432"/>
        <v>0</v>
      </c>
      <c r="AI167" s="1">
        <f t="shared" si="433"/>
        <v>0</v>
      </c>
      <c r="AJ167" s="1">
        <f t="shared" si="434"/>
        <v>0</v>
      </c>
      <c r="AK167" s="1">
        <f t="shared" si="435"/>
        <v>0</v>
      </c>
      <c r="AL167" s="1">
        <f t="shared" si="436"/>
        <v>0</v>
      </c>
      <c r="AM167" s="1">
        <f t="shared" si="437"/>
        <v>0</v>
      </c>
      <c r="AN167" s="1">
        <f t="shared" si="438"/>
        <v>0</v>
      </c>
      <c r="AO167" s="1">
        <f t="shared" si="439"/>
        <v>0</v>
      </c>
      <c r="AP167" s="1">
        <f t="shared" si="440"/>
        <v>0</v>
      </c>
      <c r="AQ167" s="1">
        <f t="shared" si="441"/>
        <v>0</v>
      </c>
      <c r="AR167" s="1">
        <f t="shared" si="442"/>
        <v>0</v>
      </c>
      <c r="AS167" s="1">
        <f t="shared" si="443"/>
        <v>0</v>
      </c>
      <c r="AT167" s="1">
        <f t="shared" si="444"/>
        <v>0</v>
      </c>
      <c r="AU167" s="1">
        <f t="shared" si="445"/>
        <v>0</v>
      </c>
      <c r="AV167" s="1">
        <f t="shared" si="446"/>
        <v>0</v>
      </c>
      <c r="AW167" s="1">
        <f t="shared" si="447"/>
        <v>0</v>
      </c>
      <c r="AX167" s="1">
        <f>LARGE($O$8:P167,1)</f>
        <v>0</v>
      </c>
      <c r="AY167" s="1">
        <f>LARGE($O$8:Q167,1)</f>
        <v>0</v>
      </c>
      <c r="AZ167" s="1">
        <f>LARGE($O$8:R167,1)</f>
        <v>0</v>
      </c>
      <c r="BA167" s="1">
        <f>LARGE($O$8:S167,1)</f>
        <v>0</v>
      </c>
      <c r="BB167" s="1">
        <f>LARGE($O$8:T167,1)</f>
        <v>0</v>
      </c>
      <c r="BC167" s="1">
        <f>LARGE($O$8:U167,1)</f>
        <v>0</v>
      </c>
      <c r="BD167" s="1">
        <f>LARGE($O$8:V167,1)</f>
        <v>0</v>
      </c>
      <c r="BE167" s="1">
        <f>LARGE($O$8:W167,1)</f>
        <v>0</v>
      </c>
      <c r="BF167" s="1">
        <f>LARGE($O$8:X167,1)</f>
        <v>0</v>
      </c>
      <c r="BG167" s="1">
        <f>LARGE($O$8:Y167,1)</f>
        <v>0</v>
      </c>
      <c r="BH167" s="1">
        <f>IFERROR(IF(BX167&gt;=1,(IF(EMP!AM165="YES",1,2)),0),0)</f>
        <v>0</v>
      </c>
      <c r="BI167" s="1">
        <f>IFERROR(IF(BX167&gt;=1,(IF(BH167=1,1,IF(BH167=2,VLOOKUP(EMP!AL165,EMP!$H$2:$K$4,4,0),0))),0),0)</f>
        <v>0</v>
      </c>
      <c r="BJ167" s="1">
        <f>IFERROR(IF(BX167&gt;=1,VLOOKUP(EMP!AL165,EMP!$H$1:$K$5,2,0),0),0)</f>
        <v>0</v>
      </c>
      <c r="BK167" s="1">
        <f>IFERROR(IF(BX167&gt;=1,VLOOKUP(EMP!AL165,EMP!$H$1:$K$5,3,0),0),0)</f>
        <v>0</v>
      </c>
      <c r="BX167" s="165">
        <f>EMP!O165</f>
        <v>0</v>
      </c>
      <c r="BY167" s="166">
        <f>EMP!P165</f>
        <v>0</v>
      </c>
      <c r="BZ167" s="165">
        <f>EMP!Q165</f>
        <v>0</v>
      </c>
      <c r="CA167" s="185">
        <f t="shared" si="448"/>
        <v>0</v>
      </c>
      <c r="CB167" s="185">
        <f t="shared" si="449"/>
        <v>0</v>
      </c>
      <c r="CC167" s="185">
        <f t="shared" si="450"/>
        <v>0</v>
      </c>
      <c r="CD167" s="185">
        <f t="shared" si="451"/>
        <v>0</v>
      </c>
      <c r="CE167" s="185">
        <f t="shared" si="452"/>
        <v>0</v>
      </c>
      <c r="CF167" s="185">
        <f t="shared" si="453"/>
        <v>0</v>
      </c>
      <c r="CG167" s="185">
        <f t="shared" si="454"/>
        <v>0</v>
      </c>
      <c r="CH167" s="185">
        <f t="shared" si="455"/>
        <v>0</v>
      </c>
      <c r="CI167" s="185">
        <f t="shared" si="456"/>
        <v>0</v>
      </c>
      <c r="CJ167" s="185">
        <f t="shared" si="457"/>
        <v>0</v>
      </c>
      <c r="CK167" s="185">
        <f t="shared" si="458"/>
        <v>0</v>
      </c>
      <c r="CL167" s="185">
        <f t="shared" si="459"/>
        <v>0</v>
      </c>
      <c r="CM167" s="193"/>
      <c r="CN167" s="193"/>
      <c r="CO167" s="193"/>
      <c r="CP167" s="193"/>
      <c r="CQ167" s="193"/>
      <c r="CR167" s="193"/>
      <c r="CS167" s="193"/>
      <c r="CT167" s="193"/>
      <c r="CU167" s="193"/>
      <c r="CV167" s="193"/>
      <c r="CW167" s="193"/>
      <c r="CX167" s="193"/>
      <c r="CY167" s="112">
        <f t="shared" si="460"/>
        <v>0</v>
      </c>
      <c r="CZ167" s="112">
        <f t="shared" si="461"/>
        <v>0</v>
      </c>
      <c r="DA167" s="112">
        <f t="shared" si="462"/>
        <v>0</v>
      </c>
      <c r="DB167" s="112">
        <f t="shared" si="463"/>
        <v>0</v>
      </c>
      <c r="DC167" s="112">
        <f t="shared" si="464"/>
        <v>0</v>
      </c>
      <c r="DD167" s="112">
        <f t="shared" si="465"/>
        <v>0</v>
      </c>
      <c r="DE167" s="112">
        <f t="shared" si="466"/>
        <v>0</v>
      </c>
      <c r="DF167" s="112">
        <f t="shared" si="467"/>
        <v>0</v>
      </c>
      <c r="DG167" s="112">
        <f t="shared" si="468"/>
        <v>0</v>
      </c>
      <c r="DH167" s="112">
        <f t="shared" si="469"/>
        <v>0</v>
      </c>
      <c r="DI167" s="112">
        <f t="shared" si="470"/>
        <v>0</v>
      </c>
      <c r="DJ167" s="112">
        <f t="shared" si="471"/>
        <v>0</v>
      </c>
      <c r="DK167" s="194"/>
      <c r="DL167" s="194"/>
      <c r="DM167" s="194"/>
      <c r="DN167" s="194"/>
      <c r="DO167" s="194"/>
      <c r="DP167" s="194"/>
      <c r="DQ167" s="194"/>
      <c r="DR167" s="194"/>
      <c r="DS167" s="194"/>
      <c r="DT167" s="194"/>
      <c r="DU167" s="194"/>
      <c r="DV167" s="194"/>
      <c r="DW167" s="112">
        <f t="shared" si="472"/>
        <v>0</v>
      </c>
      <c r="DX167" s="112">
        <f t="shared" si="473"/>
        <v>0</v>
      </c>
      <c r="DY167" s="112">
        <f t="shared" si="474"/>
        <v>0</v>
      </c>
      <c r="DZ167" s="112">
        <f t="shared" si="475"/>
        <v>0</v>
      </c>
      <c r="EA167" s="112">
        <f t="shared" si="476"/>
        <v>0</v>
      </c>
      <c r="EB167" s="112">
        <f t="shared" si="477"/>
        <v>0</v>
      </c>
      <c r="EC167" s="112">
        <f t="shared" si="478"/>
        <v>0</v>
      </c>
      <c r="ED167" s="112">
        <f t="shared" si="479"/>
        <v>0</v>
      </c>
      <c r="EE167" s="112">
        <f t="shared" si="480"/>
        <v>0</v>
      </c>
      <c r="EF167" s="112">
        <f t="shared" si="481"/>
        <v>0</v>
      </c>
      <c r="EG167" s="112">
        <f t="shared" si="482"/>
        <v>0</v>
      </c>
      <c r="EH167" s="112">
        <f t="shared" si="483"/>
        <v>0</v>
      </c>
      <c r="EI167" s="195"/>
      <c r="EJ167" s="195"/>
      <c r="EK167" s="195"/>
      <c r="EL167" s="195"/>
      <c r="EM167" s="195"/>
      <c r="EN167" s="195"/>
      <c r="EO167" s="195"/>
      <c r="EP167" s="195"/>
      <c r="EQ167" s="195"/>
      <c r="ER167" s="195"/>
      <c r="ES167" s="195"/>
      <c r="ET167" s="195"/>
      <c r="EU167" s="196"/>
      <c r="EV167" s="196">
        <f t="shared" si="484"/>
        <v>0</v>
      </c>
      <c r="EW167" s="196">
        <f t="shared" si="485"/>
        <v>0</v>
      </c>
      <c r="EX167" s="196">
        <f t="shared" si="486"/>
        <v>0</v>
      </c>
      <c r="EY167" s="196">
        <f t="shared" si="487"/>
        <v>0</v>
      </c>
      <c r="EZ167" s="196">
        <f t="shared" si="488"/>
        <v>0</v>
      </c>
      <c r="FA167" s="196">
        <f t="shared" si="489"/>
        <v>0</v>
      </c>
      <c r="FB167" s="196">
        <f t="shared" si="490"/>
        <v>0</v>
      </c>
      <c r="FC167" s="196">
        <f t="shared" si="491"/>
        <v>0</v>
      </c>
      <c r="FD167" s="196">
        <f t="shared" si="492"/>
        <v>0</v>
      </c>
      <c r="FE167" s="196">
        <f t="shared" si="493"/>
        <v>0</v>
      </c>
      <c r="FF167" s="196">
        <f t="shared" si="494"/>
        <v>0</v>
      </c>
      <c r="FG167" s="197"/>
      <c r="FH167" s="197">
        <f t="shared" si="495"/>
        <v>0</v>
      </c>
      <c r="FI167" s="197">
        <f t="shared" si="496"/>
        <v>0</v>
      </c>
      <c r="FJ167" s="197">
        <f t="shared" si="497"/>
        <v>0</v>
      </c>
      <c r="FK167" s="197">
        <f t="shared" si="498"/>
        <v>0</v>
      </c>
      <c r="FL167" s="197">
        <f t="shared" si="499"/>
        <v>0</v>
      </c>
      <c r="FM167" s="197">
        <f t="shared" si="500"/>
        <v>0</v>
      </c>
      <c r="FN167" s="197">
        <f t="shared" si="501"/>
        <v>0</v>
      </c>
      <c r="FO167" s="197">
        <f t="shared" si="502"/>
        <v>0</v>
      </c>
      <c r="FP167" s="197">
        <f t="shared" si="503"/>
        <v>0</v>
      </c>
      <c r="FQ167" s="197">
        <f t="shared" si="504"/>
        <v>0</v>
      </c>
      <c r="FR167" s="197">
        <f t="shared" si="505"/>
        <v>0</v>
      </c>
      <c r="FS167" s="195"/>
      <c r="FT167" s="195"/>
      <c r="FU167" s="198"/>
      <c r="FV167" s="198"/>
      <c r="FW167" s="199"/>
      <c r="FX167" s="199"/>
      <c r="FY167" s="196"/>
      <c r="FZ167" s="196"/>
      <c r="GA167" s="127">
        <f t="shared" si="506"/>
        <v>0</v>
      </c>
      <c r="GB167" s="127">
        <f t="shared" si="507"/>
        <v>0</v>
      </c>
      <c r="GC167" s="127">
        <f t="shared" si="508"/>
        <v>0</v>
      </c>
      <c r="GD167" s="127">
        <f t="shared" si="509"/>
        <v>0</v>
      </c>
      <c r="GE167" s="127">
        <f t="shared" si="510"/>
        <v>0</v>
      </c>
      <c r="GF167" s="127">
        <f t="shared" si="511"/>
        <v>0</v>
      </c>
      <c r="GG167" s="127">
        <f t="shared" si="512"/>
        <v>0</v>
      </c>
      <c r="GH167" s="127">
        <f t="shared" si="513"/>
        <v>0</v>
      </c>
      <c r="GI167" s="127">
        <f t="shared" si="514"/>
        <v>0</v>
      </c>
      <c r="GJ167" s="127">
        <f t="shared" si="515"/>
        <v>0</v>
      </c>
      <c r="GK167" s="127">
        <f t="shared" si="516"/>
        <v>0</v>
      </c>
      <c r="GL167" s="127">
        <f t="shared" si="517"/>
        <v>0</v>
      </c>
      <c r="GM167" s="127">
        <f t="shared" si="518"/>
        <v>0</v>
      </c>
      <c r="GN167" s="127">
        <f t="shared" si="519"/>
        <v>0</v>
      </c>
      <c r="GO167" s="127">
        <f t="shared" si="520"/>
        <v>0</v>
      </c>
      <c r="GP167" s="127">
        <f t="shared" si="521"/>
        <v>0</v>
      </c>
      <c r="GQ167" s="127">
        <f t="shared" si="522"/>
        <v>0</v>
      </c>
      <c r="GR167" s="127">
        <f t="shared" si="523"/>
        <v>0</v>
      </c>
      <c r="GS167" s="127">
        <f t="shared" si="524"/>
        <v>0</v>
      </c>
      <c r="GT167" s="127">
        <f t="shared" si="525"/>
        <v>0</v>
      </c>
      <c r="GU167" s="127">
        <f t="shared" si="526"/>
        <v>0</v>
      </c>
      <c r="GV167" s="127">
        <f t="shared" si="527"/>
        <v>0</v>
      </c>
      <c r="GW167" s="127">
        <f t="shared" si="528"/>
        <v>0</v>
      </c>
      <c r="GX167" s="127">
        <f t="shared" si="529"/>
        <v>0</v>
      </c>
      <c r="GY167" s="127">
        <f t="shared" si="530"/>
        <v>0</v>
      </c>
      <c r="GZ167" s="127">
        <f t="shared" si="531"/>
        <v>0</v>
      </c>
      <c r="HA167" s="127">
        <f t="shared" si="532"/>
        <v>0</v>
      </c>
      <c r="HB167" s="127">
        <f t="shared" si="533"/>
        <v>0</v>
      </c>
      <c r="HC167" s="127">
        <f t="shared" si="534"/>
        <v>0</v>
      </c>
      <c r="HD167" s="127">
        <f t="shared" si="535"/>
        <v>0</v>
      </c>
      <c r="HE167" s="127">
        <f t="shared" si="536"/>
        <v>0</v>
      </c>
      <c r="HF167" s="127">
        <f t="shared" si="537"/>
        <v>0</v>
      </c>
      <c r="HG167" s="127">
        <f t="shared" si="538"/>
        <v>0</v>
      </c>
      <c r="HH167" s="127">
        <f t="shared" si="539"/>
        <v>0</v>
      </c>
      <c r="HI167" s="127">
        <f t="shared" si="540"/>
        <v>0</v>
      </c>
      <c r="HJ167" s="127">
        <f t="shared" si="541"/>
        <v>0</v>
      </c>
      <c r="HK167" s="127">
        <f t="shared" si="542"/>
        <v>0</v>
      </c>
      <c r="HL167" s="127">
        <f t="shared" si="543"/>
        <v>0</v>
      </c>
      <c r="HM167" s="127">
        <f t="shared" si="544"/>
        <v>0</v>
      </c>
      <c r="HN167" s="127">
        <f t="shared" si="545"/>
        <v>0</v>
      </c>
      <c r="HO167" s="127">
        <f t="shared" si="546"/>
        <v>0</v>
      </c>
      <c r="HP167" s="127">
        <f t="shared" si="547"/>
        <v>0</v>
      </c>
      <c r="HQ167" s="127">
        <f t="shared" si="548"/>
        <v>0</v>
      </c>
      <c r="HR167" s="127">
        <f t="shared" si="549"/>
        <v>0</v>
      </c>
      <c r="HS167" s="127">
        <f t="shared" si="550"/>
        <v>0</v>
      </c>
      <c r="HT167" s="127">
        <f t="shared" si="551"/>
        <v>0</v>
      </c>
      <c r="HU167" s="127">
        <f t="shared" si="552"/>
        <v>0</v>
      </c>
      <c r="HV167" s="127">
        <f t="shared" si="553"/>
        <v>0</v>
      </c>
      <c r="HW167" s="127">
        <f t="shared" si="554"/>
        <v>0</v>
      </c>
      <c r="HX167" s="127">
        <f t="shared" si="555"/>
        <v>0</v>
      </c>
      <c r="HY167" s="127">
        <f t="shared" si="556"/>
        <v>0</v>
      </c>
      <c r="HZ167" s="127">
        <f t="shared" si="557"/>
        <v>0</v>
      </c>
      <c r="IA167" s="127">
        <f t="shared" si="558"/>
        <v>0</v>
      </c>
      <c r="IB167" s="127">
        <f t="shared" si="559"/>
        <v>0</v>
      </c>
      <c r="IC167" s="127">
        <f t="shared" si="560"/>
        <v>0</v>
      </c>
      <c r="ID167" s="127">
        <f t="shared" si="561"/>
        <v>0</v>
      </c>
      <c r="IE167" s="127">
        <f t="shared" si="562"/>
        <v>0</v>
      </c>
      <c r="IF167" s="127">
        <f t="shared" si="563"/>
        <v>0</v>
      </c>
      <c r="IG167" s="127">
        <f t="shared" si="564"/>
        <v>0</v>
      </c>
      <c r="IH167" s="127">
        <f t="shared" si="565"/>
        <v>0</v>
      </c>
      <c r="II167" s="127">
        <f t="shared" si="566"/>
        <v>0</v>
      </c>
      <c r="IJ167" s="127">
        <f t="shared" si="567"/>
        <v>0</v>
      </c>
      <c r="IK167" s="127">
        <f t="shared" si="568"/>
        <v>0</v>
      </c>
      <c r="IL167" s="127">
        <f t="shared" si="569"/>
        <v>0</v>
      </c>
      <c r="IM167" s="127">
        <f t="shared" si="570"/>
        <v>0</v>
      </c>
      <c r="IN167" s="127">
        <f t="shared" si="571"/>
        <v>0</v>
      </c>
      <c r="IO167" s="127">
        <f t="shared" si="572"/>
        <v>0</v>
      </c>
      <c r="IP167" s="127">
        <f t="shared" si="573"/>
        <v>0</v>
      </c>
      <c r="IQ167" s="127">
        <f t="shared" si="574"/>
        <v>0</v>
      </c>
      <c r="IR167" s="127">
        <f t="shared" si="575"/>
        <v>0</v>
      </c>
      <c r="IS167" s="127">
        <f t="shared" si="576"/>
        <v>0</v>
      </c>
      <c r="IT167" s="127">
        <f t="shared" si="577"/>
        <v>0</v>
      </c>
      <c r="IU167" s="127">
        <f t="shared" si="578"/>
        <v>0</v>
      </c>
      <c r="IV167" s="1">
        <f>IFERROR(IF($BX167&gt;=1,SUMIFS(ARR!K$8:K$607,ARR!$I$8:$I$607,$BZ167),0),0)</f>
        <v>0</v>
      </c>
      <c r="IW167" s="1">
        <f>IFERROR(IF($BX167&gt;=1,SUMIFS(ARR!L$8:L$607,ARR!$I$8:$I$607,$BZ167),0),0)</f>
        <v>0</v>
      </c>
      <c r="IX167" s="1">
        <f>IFERROR(IF($BX167&gt;=1,SUMIFS(ARR!M$8:M$607,ARR!$I$8:$I$607,$BZ167),0),0)</f>
        <v>0</v>
      </c>
      <c r="IY167" s="1">
        <f>IFERROR(IF($BX167&gt;=1,SUMIFS(ARR!N$8:N$607,ARR!$I$8:$I$607,$BZ167),0),0)</f>
        <v>0</v>
      </c>
      <c r="IZ167" s="1">
        <f t="shared" si="579"/>
        <v>0</v>
      </c>
    </row>
    <row r="168" spans="1:260" ht="18" customHeight="1" x14ac:dyDescent="0.25">
      <c r="A168" s="1">
        <f>IFERROR(IF(BX168&gt;=1,VLOOKUP(EMP!Y166,EMP!$B$2:$E$3,4,0),0),0)</f>
        <v>0</v>
      </c>
      <c r="B168" s="1">
        <f>IFERROR(IF(BX168&gt;=1,VLOOKUP(EMP!Z166,EMP!$D$2:$E$3,2,0),0),0)</f>
        <v>0</v>
      </c>
      <c r="C168" s="1">
        <f>IFERROR(IF(BX168&gt;=1,VLOOKUP(EMP!AC166,EMP!$B$6:$C$17,2,0),0),0)</f>
        <v>0</v>
      </c>
      <c r="D168" s="1">
        <f>IFERROR(IF(BX168&gt;=1,VLOOKUP(EMP!AA166,EMP!$E$6:$M$29,9,0),0),0)</f>
        <v>0</v>
      </c>
      <c r="E168" s="1">
        <f>IFERROR(IF(BX168&gt;=1,(IF(EMP!AE166&gt;=1,VLOOKUP(EMP!AF166,EMP!$B$6:$C$17,2,0),0)),0),0)</f>
        <v>0</v>
      </c>
      <c r="F168" s="1">
        <f>IFERROR(IF(BX168&gt;=1,(IF(EMP!AG166=EMP!$F$3,(IF(EMP!AH166&gt;=1,EMP!AH166,0)),0)),0),0)</f>
        <v>0</v>
      </c>
      <c r="G168" s="1">
        <f>IFERROR(IF(BX168&gt;=1,(IF(EMP!AI166=EMP!$F$3,VLOOKUP(EMP!AJ166,EMP!$B$6:$C$17,2,0),0)),0),0)</f>
        <v>0</v>
      </c>
      <c r="H168" s="1">
        <f>IFERROR(IF(BX168&gt;=1,(IF(EMP!AK166=EMP!$F$3,EMP!#REF!,0)),0),0)</f>
        <v>0</v>
      </c>
      <c r="I168" s="1">
        <f>IFERROR(IF(BX168&gt;=1,(IF(EMP!AM166="YES",1,2)),0),0)</f>
        <v>0</v>
      </c>
      <c r="J168" s="1">
        <f>IFERROR(IF(BX168&gt;=1,(IF(I168=1,31,IF(I168=2,(IF(D168&gt;=5,VLOOKUP(EMP!AL166,EMP!$H$1:$K$5,4,0),IF(D168&gt;=1,31,0))),0))),0),0)</f>
        <v>0</v>
      </c>
      <c r="K168" s="1">
        <f>EMP!AB166</f>
        <v>0</v>
      </c>
      <c r="L168" s="1">
        <f>EMP!AD166</f>
        <v>0</v>
      </c>
      <c r="M168" s="1">
        <f>EMP!AE166</f>
        <v>0</v>
      </c>
      <c r="N168" s="1">
        <f t="shared" si="412"/>
        <v>0</v>
      </c>
      <c r="O168" s="1">
        <f t="shared" si="413"/>
        <v>0</v>
      </c>
      <c r="P168" s="1">
        <f t="shared" si="414"/>
        <v>0</v>
      </c>
      <c r="Q168" s="1">
        <f t="shared" si="415"/>
        <v>0</v>
      </c>
      <c r="R168" s="1">
        <f t="shared" si="416"/>
        <v>0</v>
      </c>
      <c r="S168" s="1">
        <f t="shared" si="417"/>
        <v>0</v>
      </c>
      <c r="T168" s="1">
        <f t="shared" si="418"/>
        <v>0</v>
      </c>
      <c r="U168" s="1">
        <f t="shared" si="419"/>
        <v>0</v>
      </c>
      <c r="V168" s="1">
        <f t="shared" si="420"/>
        <v>0</v>
      </c>
      <c r="W168" s="1">
        <f t="shared" si="421"/>
        <v>0</v>
      </c>
      <c r="X168" s="1">
        <f t="shared" si="422"/>
        <v>0</v>
      </c>
      <c r="Y168" s="1">
        <f t="shared" si="423"/>
        <v>0</v>
      </c>
      <c r="Z168" s="1">
        <f t="shared" si="424"/>
        <v>0</v>
      </c>
      <c r="AA168" s="1">
        <f t="shared" si="425"/>
        <v>0</v>
      </c>
      <c r="AB168" s="1">
        <f t="shared" si="426"/>
        <v>0</v>
      </c>
      <c r="AC168" s="1">
        <f t="shared" si="427"/>
        <v>0</v>
      </c>
      <c r="AD168" s="1">
        <f t="shared" si="428"/>
        <v>0</v>
      </c>
      <c r="AE168" s="1">
        <f t="shared" si="429"/>
        <v>0</v>
      </c>
      <c r="AF168" s="1">
        <f t="shared" si="430"/>
        <v>0</v>
      </c>
      <c r="AG168" s="1">
        <f t="shared" si="431"/>
        <v>0</v>
      </c>
      <c r="AH168" s="1">
        <f t="shared" si="432"/>
        <v>0</v>
      </c>
      <c r="AI168" s="1">
        <f t="shared" si="433"/>
        <v>0</v>
      </c>
      <c r="AJ168" s="1">
        <f t="shared" si="434"/>
        <v>0</v>
      </c>
      <c r="AK168" s="1">
        <f t="shared" si="435"/>
        <v>0</v>
      </c>
      <c r="AL168" s="1">
        <f t="shared" si="436"/>
        <v>0</v>
      </c>
      <c r="AM168" s="1">
        <f t="shared" si="437"/>
        <v>0</v>
      </c>
      <c r="AN168" s="1">
        <f t="shared" si="438"/>
        <v>0</v>
      </c>
      <c r="AO168" s="1">
        <f t="shared" si="439"/>
        <v>0</v>
      </c>
      <c r="AP168" s="1">
        <f t="shared" si="440"/>
        <v>0</v>
      </c>
      <c r="AQ168" s="1">
        <f t="shared" si="441"/>
        <v>0</v>
      </c>
      <c r="AR168" s="1">
        <f t="shared" si="442"/>
        <v>0</v>
      </c>
      <c r="AS168" s="1">
        <f t="shared" si="443"/>
        <v>0</v>
      </c>
      <c r="AT168" s="1">
        <f t="shared" si="444"/>
        <v>0</v>
      </c>
      <c r="AU168" s="1">
        <f t="shared" si="445"/>
        <v>0</v>
      </c>
      <c r="AV168" s="1">
        <f t="shared" si="446"/>
        <v>0</v>
      </c>
      <c r="AW168" s="1">
        <f t="shared" si="447"/>
        <v>0</v>
      </c>
      <c r="AX168" s="1">
        <f>LARGE($O$8:P168,1)</f>
        <v>0</v>
      </c>
      <c r="AY168" s="1">
        <f>LARGE($O$8:Q168,1)</f>
        <v>0</v>
      </c>
      <c r="AZ168" s="1">
        <f>LARGE($O$8:R168,1)</f>
        <v>0</v>
      </c>
      <c r="BA168" s="1">
        <f>LARGE($O$8:S168,1)</f>
        <v>0</v>
      </c>
      <c r="BB168" s="1">
        <f>LARGE($O$8:T168,1)</f>
        <v>0</v>
      </c>
      <c r="BC168" s="1">
        <f>LARGE($O$8:U168,1)</f>
        <v>0</v>
      </c>
      <c r="BD168" s="1">
        <f>LARGE($O$8:V168,1)</f>
        <v>0</v>
      </c>
      <c r="BE168" s="1">
        <f>LARGE($O$8:W168,1)</f>
        <v>0</v>
      </c>
      <c r="BF168" s="1">
        <f>LARGE($O$8:X168,1)</f>
        <v>0</v>
      </c>
      <c r="BG168" s="1">
        <f>LARGE($O$8:Y168,1)</f>
        <v>0</v>
      </c>
      <c r="BH168" s="1">
        <f>IFERROR(IF(BX168&gt;=1,(IF(EMP!AM166="YES",1,2)),0),0)</f>
        <v>0</v>
      </c>
      <c r="BI168" s="1">
        <f>IFERROR(IF(BX168&gt;=1,(IF(BH168=1,1,IF(BH168=2,VLOOKUP(EMP!AL166,EMP!$H$2:$K$4,4,0),0))),0),0)</f>
        <v>0</v>
      </c>
      <c r="BJ168" s="1">
        <f>IFERROR(IF(BX168&gt;=1,VLOOKUP(EMP!AL166,EMP!$H$1:$K$5,2,0),0),0)</f>
        <v>0</v>
      </c>
      <c r="BK168" s="1">
        <f>IFERROR(IF(BX168&gt;=1,VLOOKUP(EMP!AL166,EMP!$H$1:$K$5,3,0),0),0)</f>
        <v>0</v>
      </c>
      <c r="BX168" s="165">
        <f>EMP!O166</f>
        <v>0</v>
      </c>
      <c r="BY168" s="166">
        <f>EMP!P166</f>
        <v>0</v>
      </c>
      <c r="BZ168" s="165">
        <f>EMP!Q166</f>
        <v>0</v>
      </c>
      <c r="CA168" s="185">
        <f t="shared" si="448"/>
        <v>0</v>
      </c>
      <c r="CB168" s="185">
        <f t="shared" si="449"/>
        <v>0</v>
      </c>
      <c r="CC168" s="185">
        <f t="shared" si="450"/>
        <v>0</v>
      </c>
      <c r="CD168" s="185">
        <f t="shared" si="451"/>
        <v>0</v>
      </c>
      <c r="CE168" s="185">
        <f t="shared" si="452"/>
        <v>0</v>
      </c>
      <c r="CF168" s="185">
        <f t="shared" si="453"/>
        <v>0</v>
      </c>
      <c r="CG168" s="185">
        <f t="shared" si="454"/>
        <v>0</v>
      </c>
      <c r="CH168" s="185">
        <f t="shared" si="455"/>
        <v>0</v>
      </c>
      <c r="CI168" s="185">
        <f t="shared" si="456"/>
        <v>0</v>
      </c>
      <c r="CJ168" s="185">
        <f t="shared" si="457"/>
        <v>0</v>
      </c>
      <c r="CK168" s="185">
        <f t="shared" si="458"/>
        <v>0</v>
      </c>
      <c r="CL168" s="185">
        <f t="shared" si="459"/>
        <v>0</v>
      </c>
      <c r="CM168" s="193"/>
      <c r="CN168" s="193"/>
      <c r="CO168" s="193"/>
      <c r="CP168" s="193"/>
      <c r="CQ168" s="193"/>
      <c r="CR168" s="193"/>
      <c r="CS168" s="193"/>
      <c r="CT168" s="193"/>
      <c r="CU168" s="193"/>
      <c r="CV168" s="193"/>
      <c r="CW168" s="193"/>
      <c r="CX168" s="193"/>
      <c r="CY168" s="112">
        <f t="shared" si="460"/>
        <v>0</v>
      </c>
      <c r="CZ168" s="112">
        <f t="shared" si="461"/>
        <v>0</v>
      </c>
      <c r="DA168" s="112">
        <f t="shared" si="462"/>
        <v>0</v>
      </c>
      <c r="DB168" s="112">
        <f t="shared" si="463"/>
        <v>0</v>
      </c>
      <c r="DC168" s="112">
        <f t="shared" si="464"/>
        <v>0</v>
      </c>
      <c r="DD168" s="112">
        <f t="shared" si="465"/>
        <v>0</v>
      </c>
      <c r="DE168" s="112">
        <f t="shared" si="466"/>
        <v>0</v>
      </c>
      <c r="DF168" s="112">
        <f t="shared" si="467"/>
        <v>0</v>
      </c>
      <c r="DG168" s="112">
        <f t="shared" si="468"/>
        <v>0</v>
      </c>
      <c r="DH168" s="112">
        <f t="shared" si="469"/>
        <v>0</v>
      </c>
      <c r="DI168" s="112">
        <f t="shared" si="470"/>
        <v>0</v>
      </c>
      <c r="DJ168" s="112">
        <f t="shared" si="471"/>
        <v>0</v>
      </c>
      <c r="DK168" s="194"/>
      <c r="DL168" s="194"/>
      <c r="DM168" s="194"/>
      <c r="DN168" s="194"/>
      <c r="DO168" s="194"/>
      <c r="DP168" s="194"/>
      <c r="DQ168" s="194"/>
      <c r="DR168" s="194"/>
      <c r="DS168" s="194"/>
      <c r="DT168" s="194"/>
      <c r="DU168" s="194"/>
      <c r="DV168" s="194"/>
      <c r="DW168" s="112">
        <f t="shared" si="472"/>
        <v>0</v>
      </c>
      <c r="DX168" s="112">
        <f t="shared" si="473"/>
        <v>0</v>
      </c>
      <c r="DY168" s="112">
        <f t="shared" si="474"/>
        <v>0</v>
      </c>
      <c r="DZ168" s="112">
        <f t="shared" si="475"/>
        <v>0</v>
      </c>
      <c r="EA168" s="112">
        <f t="shared" si="476"/>
        <v>0</v>
      </c>
      <c r="EB168" s="112">
        <f t="shared" si="477"/>
        <v>0</v>
      </c>
      <c r="EC168" s="112">
        <f t="shared" si="478"/>
        <v>0</v>
      </c>
      <c r="ED168" s="112">
        <f t="shared" si="479"/>
        <v>0</v>
      </c>
      <c r="EE168" s="112">
        <f t="shared" si="480"/>
        <v>0</v>
      </c>
      <c r="EF168" s="112">
        <f t="shared" si="481"/>
        <v>0</v>
      </c>
      <c r="EG168" s="112">
        <f t="shared" si="482"/>
        <v>0</v>
      </c>
      <c r="EH168" s="112">
        <f t="shared" si="483"/>
        <v>0</v>
      </c>
      <c r="EI168" s="195"/>
      <c r="EJ168" s="195"/>
      <c r="EK168" s="195"/>
      <c r="EL168" s="195"/>
      <c r="EM168" s="195"/>
      <c r="EN168" s="195"/>
      <c r="EO168" s="195"/>
      <c r="EP168" s="195"/>
      <c r="EQ168" s="195"/>
      <c r="ER168" s="195"/>
      <c r="ES168" s="195"/>
      <c r="ET168" s="195"/>
      <c r="EU168" s="196"/>
      <c r="EV168" s="196">
        <f t="shared" si="484"/>
        <v>0</v>
      </c>
      <c r="EW168" s="196">
        <f t="shared" si="485"/>
        <v>0</v>
      </c>
      <c r="EX168" s="196">
        <f t="shared" si="486"/>
        <v>0</v>
      </c>
      <c r="EY168" s="196">
        <f t="shared" si="487"/>
        <v>0</v>
      </c>
      <c r="EZ168" s="196">
        <f t="shared" si="488"/>
        <v>0</v>
      </c>
      <c r="FA168" s="196">
        <f t="shared" si="489"/>
        <v>0</v>
      </c>
      <c r="FB168" s="196">
        <f t="shared" si="490"/>
        <v>0</v>
      </c>
      <c r="FC168" s="196">
        <f t="shared" si="491"/>
        <v>0</v>
      </c>
      <c r="FD168" s="196">
        <f t="shared" si="492"/>
        <v>0</v>
      </c>
      <c r="FE168" s="196">
        <f t="shared" si="493"/>
        <v>0</v>
      </c>
      <c r="FF168" s="196">
        <f t="shared" si="494"/>
        <v>0</v>
      </c>
      <c r="FG168" s="197"/>
      <c r="FH168" s="197">
        <f t="shared" si="495"/>
        <v>0</v>
      </c>
      <c r="FI168" s="197">
        <f t="shared" si="496"/>
        <v>0</v>
      </c>
      <c r="FJ168" s="197">
        <f t="shared" si="497"/>
        <v>0</v>
      </c>
      <c r="FK168" s="197">
        <f t="shared" si="498"/>
        <v>0</v>
      </c>
      <c r="FL168" s="197">
        <f t="shared" si="499"/>
        <v>0</v>
      </c>
      <c r="FM168" s="197">
        <f t="shared" si="500"/>
        <v>0</v>
      </c>
      <c r="FN168" s="197">
        <f t="shared" si="501"/>
        <v>0</v>
      </c>
      <c r="FO168" s="197">
        <f t="shared" si="502"/>
        <v>0</v>
      </c>
      <c r="FP168" s="197">
        <f t="shared" si="503"/>
        <v>0</v>
      </c>
      <c r="FQ168" s="197">
        <f t="shared" si="504"/>
        <v>0</v>
      </c>
      <c r="FR168" s="197">
        <f t="shared" si="505"/>
        <v>0</v>
      </c>
      <c r="FS168" s="195"/>
      <c r="FT168" s="195"/>
      <c r="FU168" s="198"/>
      <c r="FV168" s="198"/>
      <c r="FW168" s="199"/>
      <c r="FX168" s="199"/>
      <c r="FY168" s="196"/>
      <c r="FZ168" s="196"/>
      <c r="GA168" s="127">
        <f t="shared" si="506"/>
        <v>0</v>
      </c>
      <c r="GB168" s="127">
        <f t="shared" si="507"/>
        <v>0</v>
      </c>
      <c r="GC168" s="127">
        <f t="shared" si="508"/>
        <v>0</v>
      </c>
      <c r="GD168" s="127">
        <f t="shared" si="509"/>
        <v>0</v>
      </c>
      <c r="GE168" s="127">
        <f t="shared" si="510"/>
        <v>0</v>
      </c>
      <c r="GF168" s="127">
        <f t="shared" si="511"/>
        <v>0</v>
      </c>
      <c r="GG168" s="127">
        <f t="shared" si="512"/>
        <v>0</v>
      </c>
      <c r="GH168" s="127">
        <f t="shared" si="513"/>
        <v>0</v>
      </c>
      <c r="GI168" s="127">
        <f t="shared" si="514"/>
        <v>0</v>
      </c>
      <c r="GJ168" s="127">
        <f t="shared" si="515"/>
        <v>0</v>
      </c>
      <c r="GK168" s="127">
        <f t="shared" si="516"/>
        <v>0</v>
      </c>
      <c r="GL168" s="127">
        <f t="shared" si="517"/>
        <v>0</v>
      </c>
      <c r="GM168" s="127">
        <f t="shared" si="518"/>
        <v>0</v>
      </c>
      <c r="GN168" s="127">
        <f t="shared" si="519"/>
        <v>0</v>
      </c>
      <c r="GO168" s="127">
        <f t="shared" si="520"/>
        <v>0</v>
      </c>
      <c r="GP168" s="127">
        <f t="shared" si="521"/>
        <v>0</v>
      </c>
      <c r="GQ168" s="127">
        <f t="shared" si="522"/>
        <v>0</v>
      </c>
      <c r="GR168" s="127">
        <f t="shared" si="523"/>
        <v>0</v>
      </c>
      <c r="GS168" s="127">
        <f t="shared" si="524"/>
        <v>0</v>
      </c>
      <c r="GT168" s="127">
        <f t="shared" si="525"/>
        <v>0</v>
      </c>
      <c r="GU168" s="127">
        <f t="shared" si="526"/>
        <v>0</v>
      </c>
      <c r="GV168" s="127">
        <f t="shared" si="527"/>
        <v>0</v>
      </c>
      <c r="GW168" s="127">
        <f t="shared" si="528"/>
        <v>0</v>
      </c>
      <c r="GX168" s="127">
        <f t="shared" si="529"/>
        <v>0</v>
      </c>
      <c r="GY168" s="127">
        <f t="shared" si="530"/>
        <v>0</v>
      </c>
      <c r="GZ168" s="127">
        <f t="shared" si="531"/>
        <v>0</v>
      </c>
      <c r="HA168" s="127">
        <f t="shared" si="532"/>
        <v>0</v>
      </c>
      <c r="HB168" s="127">
        <f t="shared" si="533"/>
        <v>0</v>
      </c>
      <c r="HC168" s="127">
        <f t="shared" si="534"/>
        <v>0</v>
      </c>
      <c r="HD168" s="127">
        <f t="shared" si="535"/>
        <v>0</v>
      </c>
      <c r="HE168" s="127">
        <f t="shared" si="536"/>
        <v>0</v>
      </c>
      <c r="HF168" s="127">
        <f t="shared" si="537"/>
        <v>0</v>
      </c>
      <c r="HG168" s="127">
        <f t="shared" si="538"/>
        <v>0</v>
      </c>
      <c r="HH168" s="127">
        <f t="shared" si="539"/>
        <v>0</v>
      </c>
      <c r="HI168" s="127">
        <f t="shared" si="540"/>
        <v>0</v>
      </c>
      <c r="HJ168" s="127">
        <f t="shared" si="541"/>
        <v>0</v>
      </c>
      <c r="HK168" s="127">
        <f t="shared" si="542"/>
        <v>0</v>
      </c>
      <c r="HL168" s="127">
        <f t="shared" si="543"/>
        <v>0</v>
      </c>
      <c r="HM168" s="127">
        <f t="shared" si="544"/>
        <v>0</v>
      </c>
      <c r="HN168" s="127">
        <f t="shared" si="545"/>
        <v>0</v>
      </c>
      <c r="HO168" s="127">
        <f t="shared" si="546"/>
        <v>0</v>
      </c>
      <c r="HP168" s="127">
        <f t="shared" si="547"/>
        <v>0</v>
      </c>
      <c r="HQ168" s="127">
        <f t="shared" si="548"/>
        <v>0</v>
      </c>
      <c r="HR168" s="127">
        <f t="shared" si="549"/>
        <v>0</v>
      </c>
      <c r="HS168" s="127">
        <f t="shared" si="550"/>
        <v>0</v>
      </c>
      <c r="HT168" s="127">
        <f t="shared" si="551"/>
        <v>0</v>
      </c>
      <c r="HU168" s="127">
        <f t="shared" si="552"/>
        <v>0</v>
      </c>
      <c r="HV168" s="127">
        <f t="shared" si="553"/>
        <v>0</v>
      </c>
      <c r="HW168" s="127">
        <f t="shared" si="554"/>
        <v>0</v>
      </c>
      <c r="HX168" s="127">
        <f t="shared" si="555"/>
        <v>0</v>
      </c>
      <c r="HY168" s="127">
        <f t="shared" si="556"/>
        <v>0</v>
      </c>
      <c r="HZ168" s="127">
        <f t="shared" si="557"/>
        <v>0</v>
      </c>
      <c r="IA168" s="127">
        <f t="shared" si="558"/>
        <v>0</v>
      </c>
      <c r="IB168" s="127">
        <f t="shared" si="559"/>
        <v>0</v>
      </c>
      <c r="IC168" s="127">
        <f t="shared" si="560"/>
        <v>0</v>
      </c>
      <c r="ID168" s="127">
        <f t="shared" si="561"/>
        <v>0</v>
      </c>
      <c r="IE168" s="127">
        <f t="shared" si="562"/>
        <v>0</v>
      </c>
      <c r="IF168" s="127">
        <f t="shared" si="563"/>
        <v>0</v>
      </c>
      <c r="IG168" s="127">
        <f t="shared" si="564"/>
        <v>0</v>
      </c>
      <c r="IH168" s="127">
        <f t="shared" si="565"/>
        <v>0</v>
      </c>
      <c r="II168" s="127">
        <f t="shared" si="566"/>
        <v>0</v>
      </c>
      <c r="IJ168" s="127">
        <f t="shared" si="567"/>
        <v>0</v>
      </c>
      <c r="IK168" s="127">
        <f t="shared" si="568"/>
        <v>0</v>
      </c>
      <c r="IL168" s="127">
        <f t="shared" si="569"/>
        <v>0</v>
      </c>
      <c r="IM168" s="127">
        <f t="shared" si="570"/>
        <v>0</v>
      </c>
      <c r="IN168" s="127">
        <f t="shared" si="571"/>
        <v>0</v>
      </c>
      <c r="IO168" s="127">
        <f t="shared" si="572"/>
        <v>0</v>
      </c>
      <c r="IP168" s="127">
        <f t="shared" si="573"/>
        <v>0</v>
      </c>
      <c r="IQ168" s="127">
        <f t="shared" si="574"/>
        <v>0</v>
      </c>
      <c r="IR168" s="127">
        <f t="shared" si="575"/>
        <v>0</v>
      </c>
      <c r="IS168" s="127">
        <f t="shared" si="576"/>
        <v>0</v>
      </c>
      <c r="IT168" s="127">
        <f t="shared" si="577"/>
        <v>0</v>
      </c>
      <c r="IU168" s="127">
        <f t="shared" si="578"/>
        <v>0</v>
      </c>
      <c r="IV168" s="1">
        <f>IFERROR(IF($BX168&gt;=1,SUMIFS(ARR!K$8:K$607,ARR!$I$8:$I$607,$BZ168),0),0)</f>
        <v>0</v>
      </c>
      <c r="IW168" s="1">
        <f>IFERROR(IF($BX168&gt;=1,SUMIFS(ARR!L$8:L$607,ARR!$I$8:$I$607,$BZ168),0),0)</f>
        <v>0</v>
      </c>
      <c r="IX168" s="1">
        <f>IFERROR(IF($BX168&gt;=1,SUMIFS(ARR!M$8:M$607,ARR!$I$8:$I$607,$BZ168),0),0)</f>
        <v>0</v>
      </c>
      <c r="IY168" s="1">
        <f>IFERROR(IF($BX168&gt;=1,SUMIFS(ARR!N$8:N$607,ARR!$I$8:$I$607,$BZ168),0),0)</f>
        <v>0</v>
      </c>
      <c r="IZ168" s="1">
        <f t="shared" si="579"/>
        <v>0</v>
      </c>
    </row>
    <row r="169" spans="1:260" ht="18" customHeight="1" x14ac:dyDescent="0.25">
      <c r="A169" s="1">
        <f>IFERROR(IF(BX169&gt;=1,VLOOKUP(EMP!Y167,EMP!$B$2:$E$3,4,0),0),0)</f>
        <v>0</v>
      </c>
      <c r="B169" s="1">
        <f>IFERROR(IF(BX169&gt;=1,VLOOKUP(EMP!Z167,EMP!$D$2:$E$3,2,0),0),0)</f>
        <v>0</v>
      </c>
      <c r="C169" s="1">
        <f>IFERROR(IF(BX169&gt;=1,VLOOKUP(EMP!AC167,EMP!$B$6:$C$17,2,0),0),0)</f>
        <v>0</v>
      </c>
      <c r="D169" s="1">
        <f>IFERROR(IF(BX169&gt;=1,VLOOKUP(EMP!AA167,EMP!$E$6:$M$29,9,0),0),0)</f>
        <v>0</v>
      </c>
      <c r="E169" s="1">
        <f>IFERROR(IF(BX169&gt;=1,(IF(EMP!AE167&gt;=1,VLOOKUP(EMP!AF167,EMP!$B$6:$C$17,2,0),0)),0),0)</f>
        <v>0</v>
      </c>
      <c r="F169" s="1">
        <f>IFERROR(IF(BX169&gt;=1,(IF(EMP!AG167=EMP!$F$3,(IF(EMP!AH167&gt;=1,EMP!AH167,0)),0)),0),0)</f>
        <v>0</v>
      </c>
      <c r="G169" s="1">
        <f>IFERROR(IF(BX169&gt;=1,(IF(EMP!AI167=EMP!$F$3,VLOOKUP(EMP!AJ167,EMP!$B$6:$C$17,2,0),0)),0),0)</f>
        <v>0</v>
      </c>
      <c r="H169" s="1">
        <f>IFERROR(IF(BX169&gt;=1,(IF(EMP!AK167=EMP!$F$3,EMP!#REF!,0)),0),0)</f>
        <v>0</v>
      </c>
      <c r="I169" s="1">
        <f>IFERROR(IF(BX169&gt;=1,(IF(EMP!AM167="YES",1,2)),0),0)</f>
        <v>0</v>
      </c>
      <c r="J169" s="1">
        <f>IFERROR(IF(BX169&gt;=1,(IF(I169=1,31,IF(I169=2,(IF(D169&gt;=5,VLOOKUP(EMP!AL167,EMP!$H$1:$K$5,4,0),IF(D169&gt;=1,31,0))),0))),0),0)</f>
        <v>0</v>
      </c>
      <c r="K169" s="1">
        <f>EMP!AB167</f>
        <v>0</v>
      </c>
      <c r="L169" s="1">
        <f>EMP!AD167</f>
        <v>0</v>
      </c>
      <c r="M169" s="1">
        <f>EMP!AE167</f>
        <v>0</v>
      </c>
      <c r="N169" s="1">
        <f t="shared" si="412"/>
        <v>0</v>
      </c>
      <c r="O169" s="1">
        <f t="shared" si="413"/>
        <v>0</v>
      </c>
      <c r="P169" s="1">
        <f t="shared" si="414"/>
        <v>0</v>
      </c>
      <c r="Q169" s="1">
        <f t="shared" si="415"/>
        <v>0</v>
      </c>
      <c r="R169" s="1">
        <f t="shared" si="416"/>
        <v>0</v>
      </c>
      <c r="S169" s="1">
        <f t="shared" si="417"/>
        <v>0</v>
      </c>
      <c r="T169" s="1">
        <f t="shared" si="418"/>
        <v>0</v>
      </c>
      <c r="U169" s="1">
        <f t="shared" si="419"/>
        <v>0</v>
      </c>
      <c r="V169" s="1">
        <f t="shared" si="420"/>
        <v>0</v>
      </c>
      <c r="W169" s="1">
        <f t="shared" si="421"/>
        <v>0</v>
      </c>
      <c r="X169" s="1">
        <f t="shared" si="422"/>
        <v>0</v>
      </c>
      <c r="Y169" s="1">
        <f t="shared" si="423"/>
        <v>0</v>
      </c>
      <c r="Z169" s="1">
        <f t="shared" si="424"/>
        <v>0</v>
      </c>
      <c r="AA169" s="1">
        <f t="shared" si="425"/>
        <v>0</v>
      </c>
      <c r="AB169" s="1">
        <f t="shared" si="426"/>
        <v>0</v>
      </c>
      <c r="AC169" s="1">
        <f t="shared" si="427"/>
        <v>0</v>
      </c>
      <c r="AD169" s="1">
        <f t="shared" si="428"/>
        <v>0</v>
      </c>
      <c r="AE169" s="1">
        <f t="shared" si="429"/>
        <v>0</v>
      </c>
      <c r="AF169" s="1">
        <f t="shared" si="430"/>
        <v>0</v>
      </c>
      <c r="AG169" s="1">
        <f t="shared" si="431"/>
        <v>0</v>
      </c>
      <c r="AH169" s="1">
        <f t="shared" si="432"/>
        <v>0</v>
      </c>
      <c r="AI169" s="1">
        <f t="shared" si="433"/>
        <v>0</v>
      </c>
      <c r="AJ169" s="1">
        <f t="shared" si="434"/>
        <v>0</v>
      </c>
      <c r="AK169" s="1">
        <f t="shared" si="435"/>
        <v>0</v>
      </c>
      <c r="AL169" s="1">
        <f t="shared" si="436"/>
        <v>0</v>
      </c>
      <c r="AM169" s="1">
        <f t="shared" si="437"/>
        <v>0</v>
      </c>
      <c r="AN169" s="1">
        <f t="shared" si="438"/>
        <v>0</v>
      </c>
      <c r="AO169" s="1">
        <f t="shared" si="439"/>
        <v>0</v>
      </c>
      <c r="AP169" s="1">
        <f t="shared" si="440"/>
        <v>0</v>
      </c>
      <c r="AQ169" s="1">
        <f t="shared" si="441"/>
        <v>0</v>
      </c>
      <c r="AR169" s="1">
        <f t="shared" si="442"/>
        <v>0</v>
      </c>
      <c r="AS169" s="1">
        <f t="shared" si="443"/>
        <v>0</v>
      </c>
      <c r="AT169" s="1">
        <f t="shared" si="444"/>
        <v>0</v>
      </c>
      <c r="AU169" s="1">
        <f t="shared" si="445"/>
        <v>0</v>
      </c>
      <c r="AV169" s="1">
        <f t="shared" si="446"/>
        <v>0</v>
      </c>
      <c r="AW169" s="1">
        <f t="shared" si="447"/>
        <v>0</v>
      </c>
      <c r="AX169" s="1">
        <f>LARGE($O$8:P169,1)</f>
        <v>0</v>
      </c>
      <c r="AY169" s="1">
        <f>LARGE($O$8:Q169,1)</f>
        <v>0</v>
      </c>
      <c r="AZ169" s="1">
        <f>LARGE($O$8:R169,1)</f>
        <v>0</v>
      </c>
      <c r="BA169" s="1">
        <f>LARGE($O$8:S169,1)</f>
        <v>0</v>
      </c>
      <c r="BB169" s="1">
        <f>LARGE($O$8:T169,1)</f>
        <v>0</v>
      </c>
      <c r="BC169" s="1">
        <f>LARGE($O$8:U169,1)</f>
        <v>0</v>
      </c>
      <c r="BD169" s="1">
        <f>LARGE($O$8:V169,1)</f>
        <v>0</v>
      </c>
      <c r="BE169" s="1">
        <f>LARGE($O$8:W169,1)</f>
        <v>0</v>
      </c>
      <c r="BF169" s="1">
        <f>LARGE($O$8:X169,1)</f>
        <v>0</v>
      </c>
      <c r="BG169" s="1">
        <f>LARGE($O$8:Y169,1)</f>
        <v>0</v>
      </c>
      <c r="BH169" s="1">
        <f>IFERROR(IF(BX169&gt;=1,(IF(EMP!AM167="YES",1,2)),0),0)</f>
        <v>0</v>
      </c>
      <c r="BI169" s="1">
        <f>IFERROR(IF(BX169&gt;=1,(IF(BH169=1,1,IF(BH169=2,VLOOKUP(EMP!AL167,EMP!$H$2:$K$4,4,0),0))),0),0)</f>
        <v>0</v>
      </c>
      <c r="BJ169" s="1">
        <f>IFERROR(IF(BX169&gt;=1,VLOOKUP(EMP!AL167,EMP!$H$1:$K$5,2,0),0),0)</f>
        <v>0</v>
      </c>
      <c r="BK169" s="1">
        <f>IFERROR(IF(BX169&gt;=1,VLOOKUP(EMP!AL167,EMP!$H$1:$K$5,3,0),0),0)</f>
        <v>0</v>
      </c>
      <c r="BX169" s="165">
        <f>EMP!O167</f>
        <v>0</v>
      </c>
      <c r="BY169" s="166">
        <f>EMP!P167</f>
        <v>0</v>
      </c>
      <c r="BZ169" s="165">
        <f>EMP!Q167</f>
        <v>0</v>
      </c>
      <c r="CA169" s="185">
        <f t="shared" si="448"/>
        <v>0</v>
      </c>
      <c r="CB169" s="185">
        <f t="shared" si="449"/>
        <v>0</v>
      </c>
      <c r="CC169" s="185">
        <f t="shared" si="450"/>
        <v>0</v>
      </c>
      <c r="CD169" s="185">
        <f t="shared" si="451"/>
        <v>0</v>
      </c>
      <c r="CE169" s="185">
        <f t="shared" si="452"/>
        <v>0</v>
      </c>
      <c r="CF169" s="185">
        <f t="shared" si="453"/>
        <v>0</v>
      </c>
      <c r="CG169" s="185">
        <f t="shared" si="454"/>
        <v>0</v>
      </c>
      <c r="CH169" s="185">
        <f t="shared" si="455"/>
        <v>0</v>
      </c>
      <c r="CI169" s="185">
        <f t="shared" si="456"/>
        <v>0</v>
      </c>
      <c r="CJ169" s="185">
        <f t="shared" si="457"/>
        <v>0</v>
      </c>
      <c r="CK169" s="185">
        <f t="shared" si="458"/>
        <v>0</v>
      </c>
      <c r="CL169" s="185">
        <f t="shared" si="459"/>
        <v>0</v>
      </c>
      <c r="CM169" s="193"/>
      <c r="CN169" s="193"/>
      <c r="CO169" s="193"/>
      <c r="CP169" s="193"/>
      <c r="CQ169" s="193"/>
      <c r="CR169" s="193"/>
      <c r="CS169" s="193"/>
      <c r="CT169" s="193"/>
      <c r="CU169" s="193"/>
      <c r="CV169" s="193"/>
      <c r="CW169" s="193"/>
      <c r="CX169" s="193"/>
      <c r="CY169" s="112">
        <f t="shared" si="460"/>
        <v>0</v>
      </c>
      <c r="CZ169" s="112">
        <f t="shared" si="461"/>
        <v>0</v>
      </c>
      <c r="DA169" s="112">
        <f t="shared" si="462"/>
        <v>0</v>
      </c>
      <c r="DB169" s="112">
        <f t="shared" si="463"/>
        <v>0</v>
      </c>
      <c r="DC169" s="112">
        <f t="shared" si="464"/>
        <v>0</v>
      </c>
      <c r="DD169" s="112">
        <f t="shared" si="465"/>
        <v>0</v>
      </c>
      <c r="DE169" s="112">
        <f t="shared" si="466"/>
        <v>0</v>
      </c>
      <c r="DF169" s="112">
        <f t="shared" si="467"/>
        <v>0</v>
      </c>
      <c r="DG169" s="112">
        <f t="shared" si="468"/>
        <v>0</v>
      </c>
      <c r="DH169" s="112">
        <f t="shared" si="469"/>
        <v>0</v>
      </c>
      <c r="DI169" s="112">
        <f t="shared" si="470"/>
        <v>0</v>
      </c>
      <c r="DJ169" s="112">
        <f t="shared" si="471"/>
        <v>0</v>
      </c>
      <c r="DK169" s="194"/>
      <c r="DL169" s="194"/>
      <c r="DM169" s="194"/>
      <c r="DN169" s="194"/>
      <c r="DO169" s="194"/>
      <c r="DP169" s="194"/>
      <c r="DQ169" s="194"/>
      <c r="DR169" s="194"/>
      <c r="DS169" s="194"/>
      <c r="DT169" s="194"/>
      <c r="DU169" s="194"/>
      <c r="DV169" s="194"/>
      <c r="DW169" s="112">
        <f t="shared" si="472"/>
        <v>0</v>
      </c>
      <c r="DX169" s="112">
        <f t="shared" si="473"/>
        <v>0</v>
      </c>
      <c r="DY169" s="112">
        <f t="shared" si="474"/>
        <v>0</v>
      </c>
      <c r="DZ169" s="112">
        <f t="shared" si="475"/>
        <v>0</v>
      </c>
      <c r="EA169" s="112">
        <f t="shared" si="476"/>
        <v>0</v>
      </c>
      <c r="EB169" s="112">
        <f t="shared" si="477"/>
        <v>0</v>
      </c>
      <c r="EC169" s="112">
        <f t="shared" si="478"/>
        <v>0</v>
      </c>
      <c r="ED169" s="112">
        <f t="shared" si="479"/>
        <v>0</v>
      </c>
      <c r="EE169" s="112">
        <f t="shared" si="480"/>
        <v>0</v>
      </c>
      <c r="EF169" s="112">
        <f t="shared" si="481"/>
        <v>0</v>
      </c>
      <c r="EG169" s="112">
        <f t="shared" si="482"/>
        <v>0</v>
      </c>
      <c r="EH169" s="112">
        <f t="shared" si="483"/>
        <v>0</v>
      </c>
      <c r="EI169" s="195"/>
      <c r="EJ169" s="195"/>
      <c r="EK169" s="195"/>
      <c r="EL169" s="195"/>
      <c r="EM169" s="195"/>
      <c r="EN169" s="195"/>
      <c r="EO169" s="195"/>
      <c r="EP169" s="195"/>
      <c r="EQ169" s="195"/>
      <c r="ER169" s="195"/>
      <c r="ES169" s="195"/>
      <c r="ET169" s="195"/>
      <c r="EU169" s="196"/>
      <c r="EV169" s="196">
        <f t="shared" si="484"/>
        <v>0</v>
      </c>
      <c r="EW169" s="196">
        <f t="shared" si="485"/>
        <v>0</v>
      </c>
      <c r="EX169" s="196">
        <f t="shared" si="486"/>
        <v>0</v>
      </c>
      <c r="EY169" s="196">
        <f t="shared" si="487"/>
        <v>0</v>
      </c>
      <c r="EZ169" s="196">
        <f t="shared" si="488"/>
        <v>0</v>
      </c>
      <c r="FA169" s="196">
        <f t="shared" si="489"/>
        <v>0</v>
      </c>
      <c r="FB169" s="196">
        <f t="shared" si="490"/>
        <v>0</v>
      </c>
      <c r="FC169" s="196">
        <f t="shared" si="491"/>
        <v>0</v>
      </c>
      <c r="FD169" s="196">
        <f t="shared" si="492"/>
        <v>0</v>
      </c>
      <c r="FE169" s="196">
        <f t="shared" si="493"/>
        <v>0</v>
      </c>
      <c r="FF169" s="196">
        <f t="shared" si="494"/>
        <v>0</v>
      </c>
      <c r="FG169" s="197"/>
      <c r="FH169" s="197">
        <f t="shared" si="495"/>
        <v>0</v>
      </c>
      <c r="FI169" s="197">
        <f t="shared" si="496"/>
        <v>0</v>
      </c>
      <c r="FJ169" s="197">
        <f t="shared" si="497"/>
        <v>0</v>
      </c>
      <c r="FK169" s="197">
        <f t="shared" si="498"/>
        <v>0</v>
      </c>
      <c r="FL169" s="197">
        <f t="shared" si="499"/>
        <v>0</v>
      </c>
      <c r="FM169" s="197">
        <f t="shared" si="500"/>
        <v>0</v>
      </c>
      <c r="FN169" s="197">
        <f t="shared" si="501"/>
        <v>0</v>
      </c>
      <c r="FO169" s="197">
        <f t="shared" si="502"/>
        <v>0</v>
      </c>
      <c r="FP169" s="197">
        <f t="shared" si="503"/>
        <v>0</v>
      </c>
      <c r="FQ169" s="197">
        <f t="shared" si="504"/>
        <v>0</v>
      </c>
      <c r="FR169" s="197">
        <f t="shared" si="505"/>
        <v>0</v>
      </c>
      <c r="FS169" s="195"/>
      <c r="FT169" s="195"/>
      <c r="FU169" s="198"/>
      <c r="FV169" s="198"/>
      <c r="FW169" s="199"/>
      <c r="FX169" s="199"/>
      <c r="FY169" s="196"/>
      <c r="FZ169" s="196"/>
      <c r="GA169" s="127">
        <f t="shared" si="506"/>
        <v>0</v>
      </c>
      <c r="GB169" s="127">
        <f t="shared" si="507"/>
        <v>0</v>
      </c>
      <c r="GC169" s="127">
        <f t="shared" si="508"/>
        <v>0</v>
      </c>
      <c r="GD169" s="127">
        <f t="shared" si="509"/>
        <v>0</v>
      </c>
      <c r="GE169" s="127">
        <f t="shared" si="510"/>
        <v>0</v>
      </c>
      <c r="GF169" s="127">
        <f t="shared" si="511"/>
        <v>0</v>
      </c>
      <c r="GG169" s="127">
        <f t="shared" si="512"/>
        <v>0</v>
      </c>
      <c r="GH169" s="127">
        <f t="shared" si="513"/>
        <v>0</v>
      </c>
      <c r="GI169" s="127">
        <f t="shared" si="514"/>
        <v>0</v>
      </c>
      <c r="GJ169" s="127">
        <f t="shared" si="515"/>
        <v>0</v>
      </c>
      <c r="GK169" s="127">
        <f t="shared" si="516"/>
        <v>0</v>
      </c>
      <c r="GL169" s="127">
        <f t="shared" si="517"/>
        <v>0</v>
      </c>
      <c r="GM169" s="127">
        <f t="shared" si="518"/>
        <v>0</v>
      </c>
      <c r="GN169" s="127">
        <f t="shared" si="519"/>
        <v>0</v>
      </c>
      <c r="GO169" s="127">
        <f t="shared" si="520"/>
        <v>0</v>
      </c>
      <c r="GP169" s="127">
        <f t="shared" si="521"/>
        <v>0</v>
      </c>
      <c r="GQ169" s="127">
        <f t="shared" si="522"/>
        <v>0</v>
      </c>
      <c r="GR169" s="127">
        <f t="shared" si="523"/>
        <v>0</v>
      </c>
      <c r="GS169" s="127">
        <f t="shared" si="524"/>
        <v>0</v>
      </c>
      <c r="GT169" s="127">
        <f t="shared" si="525"/>
        <v>0</v>
      </c>
      <c r="GU169" s="127">
        <f t="shared" si="526"/>
        <v>0</v>
      </c>
      <c r="GV169" s="127">
        <f t="shared" si="527"/>
        <v>0</v>
      </c>
      <c r="GW169" s="127">
        <f t="shared" si="528"/>
        <v>0</v>
      </c>
      <c r="GX169" s="127">
        <f t="shared" si="529"/>
        <v>0</v>
      </c>
      <c r="GY169" s="127">
        <f t="shared" si="530"/>
        <v>0</v>
      </c>
      <c r="GZ169" s="127">
        <f t="shared" si="531"/>
        <v>0</v>
      </c>
      <c r="HA169" s="127">
        <f t="shared" si="532"/>
        <v>0</v>
      </c>
      <c r="HB169" s="127">
        <f t="shared" si="533"/>
        <v>0</v>
      </c>
      <c r="HC169" s="127">
        <f t="shared" si="534"/>
        <v>0</v>
      </c>
      <c r="HD169" s="127">
        <f t="shared" si="535"/>
        <v>0</v>
      </c>
      <c r="HE169" s="127">
        <f t="shared" si="536"/>
        <v>0</v>
      </c>
      <c r="HF169" s="127">
        <f t="shared" si="537"/>
        <v>0</v>
      </c>
      <c r="HG169" s="127">
        <f t="shared" si="538"/>
        <v>0</v>
      </c>
      <c r="HH169" s="127">
        <f t="shared" si="539"/>
        <v>0</v>
      </c>
      <c r="HI169" s="127">
        <f t="shared" si="540"/>
        <v>0</v>
      </c>
      <c r="HJ169" s="127">
        <f t="shared" si="541"/>
        <v>0</v>
      </c>
      <c r="HK169" s="127">
        <f t="shared" si="542"/>
        <v>0</v>
      </c>
      <c r="HL169" s="127">
        <f t="shared" si="543"/>
        <v>0</v>
      </c>
      <c r="HM169" s="127">
        <f t="shared" si="544"/>
        <v>0</v>
      </c>
      <c r="HN169" s="127">
        <f t="shared" si="545"/>
        <v>0</v>
      </c>
      <c r="HO169" s="127">
        <f t="shared" si="546"/>
        <v>0</v>
      </c>
      <c r="HP169" s="127">
        <f t="shared" si="547"/>
        <v>0</v>
      </c>
      <c r="HQ169" s="127">
        <f t="shared" si="548"/>
        <v>0</v>
      </c>
      <c r="HR169" s="127">
        <f t="shared" si="549"/>
        <v>0</v>
      </c>
      <c r="HS169" s="127">
        <f t="shared" si="550"/>
        <v>0</v>
      </c>
      <c r="HT169" s="127">
        <f t="shared" si="551"/>
        <v>0</v>
      </c>
      <c r="HU169" s="127">
        <f t="shared" si="552"/>
        <v>0</v>
      </c>
      <c r="HV169" s="127">
        <f t="shared" si="553"/>
        <v>0</v>
      </c>
      <c r="HW169" s="127">
        <f t="shared" si="554"/>
        <v>0</v>
      </c>
      <c r="HX169" s="127">
        <f t="shared" si="555"/>
        <v>0</v>
      </c>
      <c r="HY169" s="127">
        <f t="shared" si="556"/>
        <v>0</v>
      </c>
      <c r="HZ169" s="127">
        <f t="shared" si="557"/>
        <v>0</v>
      </c>
      <c r="IA169" s="127">
        <f t="shared" si="558"/>
        <v>0</v>
      </c>
      <c r="IB169" s="127">
        <f t="shared" si="559"/>
        <v>0</v>
      </c>
      <c r="IC169" s="127">
        <f t="shared" si="560"/>
        <v>0</v>
      </c>
      <c r="ID169" s="127">
        <f t="shared" si="561"/>
        <v>0</v>
      </c>
      <c r="IE169" s="127">
        <f t="shared" si="562"/>
        <v>0</v>
      </c>
      <c r="IF169" s="127">
        <f t="shared" si="563"/>
        <v>0</v>
      </c>
      <c r="IG169" s="127">
        <f t="shared" si="564"/>
        <v>0</v>
      </c>
      <c r="IH169" s="127">
        <f t="shared" si="565"/>
        <v>0</v>
      </c>
      <c r="II169" s="127">
        <f t="shared" si="566"/>
        <v>0</v>
      </c>
      <c r="IJ169" s="127">
        <f t="shared" si="567"/>
        <v>0</v>
      </c>
      <c r="IK169" s="127">
        <f t="shared" si="568"/>
        <v>0</v>
      </c>
      <c r="IL169" s="127">
        <f t="shared" si="569"/>
        <v>0</v>
      </c>
      <c r="IM169" s="127">
        <f t="shared" si="570"/>
        <v>0</v>
      </c>
      <c r="IN169" s="127">
        <f t="shared" si="571"/>
        <v>0</v>
      </c>
      <c r="IO169" s="127">
        <f t="shared" si="572"/>
        <v>0</v>
      </c>
      <c r="IP169" s="127">
        <f t="shared" si="573"/>
        <v>0</v>
      </c>
      <c r="IQ169" s="127">
        <f t="shared" si="574"/>
        <v>0</v>
      </c>
      <c r="IR169" s="127">
        <f t="shared" si="575"/>
        <v>0</v>
      </c>
      <c r="IS169" s="127">
        <f t="shared" si="576"/>
        <v>0</v>
      </c>
      <c r="IT169" s="127">
        <f t="shared" si="577"/>
        <v>0</v>
      </c>
      <c r="IU169" s="127">
        <f t="shared" si="578"/>
        <v>0</v>
      </c>
      <c r="IV169" s="1">
        <f>IFERROR(IF($BX169&gt;=1,SUMIFS(ARR!K$8:K$607,ARR!$I$8:$I$607,$BZ169),0),0)</f>
        <v>0</v>
      </c>
      <c r="IW169" s="1">
        <f>IFERROR(IF($BX169&gt;=1,SUMIFS(ARR!L$8:L$607,ARR!$I$8:$I$607,$BZ169),0),0)</f>
        <v>0</v>
      </c>
      <c r="IX169" s="1">
        <f>IFERROR(IF($BX169&gt;=1,SUMIFS(ARR!M$8:M$607,ARR!$I$8:$I$607,$BZ169),0),0)</f>
        <v>0</v>
      </c>
      <c r="IY169" s="1">
        <f>IFERROR(IF($BX169&gt;=1,SUMIFS(ARR!N$8:N$607,ARR!$I$8:$I$607,$BZ169),0),0)</f>
        <v>0</v>
      </c>
      <c r="IZ169" s="1">
        <f t="shared" si="579"/>
        <v>0</v>
      </c>
    </row>
    <row r="170" spans="1:260" ht="18" customHeight="1" x14ac:dyDescent="0.25">
      <c r="A170" s="1">
        <f>IFERROR(IF(BX170&gt;=1,VLOOKUP(EMP!Y168,EMP!$B$2:$E$3,4,0),0),0)</f>
        <v>0</v>
      </c>
      <c r="B170" s="1">
        <f>IFERROR(IF(BX170&gt;=1,VLOOKUP(EMP!Z168,EMP!$D$2:$E$3,2,0),0),0)</f>
        <v>0</v>
      </c>
      <c r="C170" s="1">
        <f>IFERROR(IF(BX170&gt;=1,VLOOKUP(EMP!AC168,EMP!$B$6:$C$17,2,0),0),0)</f>
        <v>0</v>
      </c>
      <c r="D170" s="1">
        <f>IFERROR(IF(BX170&gt;=1,VLOOKUP(EMP!AA168,EMP!$E$6:$M$29,9,0),0),0)</f>
        <v>0</v>
      </c>
      <c r="E170" s="1">
        <f>IFERROR(IF(BX170&gt;=1,(IF(EMP!AE168&gt;=1,VLOOKUP(EMP!AF168,EMP!$B$6:$C$17,2,0),0)),0),0)</f>
        <v>0</v>
      </c>
      <c r="F170" s="1">
        <f>IFERROR(IF(BX170&gt;=1,(IF(EMP!AG168=EMP!$F$3,(IF(EMP!AH168&gt;=1,EMP!AH168,0)),0)),0),0)</f>
        <v>0</v>
      </c>
      <c r="G170" s="1">
        <f>IFERROR(IF(BX170&gt;=1,(IF(EMP!AI168=EMP!$F$3,VLOOKUP(EMP!AJ168,EMP!$B$6:$C$17,2,0),0)),0),0)</f>
        <v>0</v>
      </c>
      <c r="H170" s="1">
        <f>IFERROR(IF(BX170&gt;=1,(IF(EMP!AK168=EMP!$F$3,EMP!#REF!,0)),0),0)</f>
        <v>0</v>
      </c>
      <c r="I170" s="1">
        <f>IFERROR(IF(BX170&gt;=1,(IF(EMP!AM168="YES",1,2)),0),0)</f>
        <v>0</v>
      </c>
      <c r="J170" s="1">
        <f>IFERROR(IF(BX170&gt;=1,(IF(I170=1,31,IF(I170=2,(IF(D170&gt;=5,VLOOKUP(EMP!AL168,EMP!$H$1:$K$5,4,0),IF(D170&gt;=1,31,0))),0))),0),0)</f>
        <v>0</v>
      </c>
      <c r="K170" s="1">
        <f>EMP!AB168</f>
        <v>0</v>
      </c>
      <c r="L170" s="1">
        <f>EMP!AD168</f>
        <v>0</v>
      </c>
      <c r="M170" s="1">
        <f>EMP!AE168</f>
        <v>0</v>
      </c>
      <c r="N170" s="1">
        <f t="shared" si="412"/>
        <v>0</v>
      </c>
      <c r="O170" s="1">
        <f t="shared" si="413"/>
        <v>0</v>
      </c>
      <c r="P170" s="1">
        <f t="shared" si="414"/>
        <v>0</v>
      </c>
      <c r="Q170" s="1">
        <f t="shared" si="415"/>
        <v>0</v>
      </c>
      <c r="R170" s="1">
        <f t="shared" si="416"/>
        <v>0</v>
      </c>
      <c r="S170" s="1">
        <f t="shared" si="417"/>
        <v>0</v>
      </c>
      <c r="T170" s="1">
        <f t="shared" si="418"/>
        <v>0</v>
      </c>
      <c r="U170" s="1">
        <f t="shared" si="419"/>
        <v>0</v>
      </c>
      <c r="V170" s="1">
        <f t="shared" si="420"/>
        <v>0</v>
      </c>
      <c r="W170" s="1">
        <f t="shared" si="421"/>
        <v>0</v>
      </c>
      <c r="X170" s="1">
        <f t="shared" si="422"/>
        <v>0</v>
      </c>
      <c r="Y170" s="1">
        <f t="shared" si="423"/>
        <v>0</v>
      </c>
      <c r="Z170" s="1">
        <f t="shared" si="424"/>
        <v>0</v>
      </c>
      <c r="AA170" s="1">
        <f t="shared" si="425"/>
        <v>0</v>
      </c>
      <c r="AB170" s="1">
        <f t="shared" si="426"/>
        <v>0</v>
      </c>
      <c r="AC170" s="1">
        <f t="shared" si="427"/>
        <v>0</v>
      </c>
      <c r="AD170" s="1">
        <f t="shared" si="428"/>
        <v>0</v>
      </c>
      <c r="AE170" s="1">
        <f t="shared" si="429"/>
        <v>0</v>
      </c>
      <c r="AF170" s="1">
        <f t="shared" si="430"/>
        <v>0</v>
      </c>
      <c r="AG170" s="1">
        <f t="shared" si="431"/>
        <v>0</v>
      </c>
      <c r="AH170" s="1">
        <f t="shared" si="432"/>
        <v>0</v>
      </c>
      <c r="AI170" s="1">
        <f t="shared" si="433"/>
        <v>0</v>
      </c>
      <c r="AJ170" s="1">
        <f t="shared" si="434"/>
        <v>0</v>
      </c>
      <c r="AK170" s="1">
        <f t="shared" si="435"/>
        <v>0</v>
      </c>
      <c r="AL170" s="1">
        <f t="shared" si="436"/>
        <v>0</v>
      </c>
      <c r="AM170" s="1">
        <f t="shared" si="437"/>
        <v>0</v>
      </c>
      <c r="AN170" s="1">
        <f t="shared" si="438"/>
        <v>0</v>
      </c>
      <c r="AO170" s="1">
        <f t="shared" si="439"/>
        <v>0</v>
      </c>
      <c r="AP170" s="1">
        <f t="shared" si="440"/>
        <v>0</v>
      </c>
      <c r="AQ170" s="1">
        <f t="shared" si="441"/>
        <v>0</v>
      </c>
      <c r="AR170" s="1">
        <f t="shared" si="442"/>
        <v>0</v>
      </c>
      <c r="AS170" s="1">
        <f t="shared" si="443"/>
        <v>0</v>
      </c>
      <c r="AT170" s="1">
        <f t="shared" si="444"/>
        <v>0</v>
      </c>
      <c r="AU170" s="1">
        <f t="shared" si="445"/>
        <v>0</v>
      </c>
      <c r="AV170" s="1">
        <f t="shared" si="446"/>
        <v>0</v>
      </c>
      <c r="AW170" s="1">
        <f t="shared" si="447"/>
        <v>0</v>
      </c>
      <c r="AX170" s="1">
        <f>LARGE($O$8:P170,1)</f>
        <v>0</v>
      </c>
      <c r="AY170" s="1">
        <f>LARGE($O$8:Q170,1)</f>
        <v>0</v>
      </c>
      <c r="AZ170" s="1">
        <f>LARGE($O$8:R170,1)</f>
        <v>0</v>
      </c>
      <c r="BA170" s="1">
        <f>LARGE($O$8:S170,1)</f>
        <v>0</v>
      </c>
      <c r="BB170" s="1">
        <f>LARGE($O$8:T170,1)</f>
        <v>0</v>
      </c>
      <c r="BC170" s="1">
        <f>LARGE($O$8:U170,1)</f>
        <v>0</v>
      </c>
      <c r="BD170" s="1">
        <f>LARGE($O$8:V170,1)</f>
        <v>0</v>
      </c>
      <c r="BE170" s="1">
        <f>LARGE($O$8:W170,1)</f>
        <v>0</v>
      </c>
      <c r="BF170" s="1">
        <f>LARGE($O$8:X170,1)</f>
        <v>0</v>
      </c>
      <c r="BG170" s="1">
        <f>LARGE($O$8:Y170,1)</f>
        <v>0</v>
      </c>
      <c r="BH170" s="1">
        <f>IFERROR(IF(BX170&gt;=1,(IF(EMP!AM168="YES",1,2)),0),0)</f>
        <v>0</v>
      </c>
      <c r="BI170" s="1">
        <f>IFERROR(IF(BX170&gt;=1,(IF(BH170=1,1,IF(BH170=2,VLOOKUP(EMP!AL168,EMP!$H$2:$K$4,4,0),0))),0),0)</f>
        <v>0</v>
      </c>
      <c r="BJ170" s="1">
        <f>IFERROR(IF(BX170&gt;=1,VLOOKUP(EMP!AL168,EMP!$H$1:$K$5,2,0),0),0)</f>
        <v>0</v>
      </c>
      <c r="BK170" s="1">
        <f>IFERROR(IF(BX170&gt;=1,VLOOKUP(EMP!AL168,EMP!$H$1:$K$5,3,0),0),0)</f>
        <v>0</v>
      </c>
      <c r="BX170" s="165">
        <f>EMP!O168</f>
        <v>0</v>
      </c>
      <c r="BY170" s="166">
        <f>EMP!P168</f>
        <v>0</v>
      </c>
      <c r="BZ170" s="165">
        <f>EMP!Q168</f>
        <v>0</v>
      </c>
      <c r="CA170" s="185">
        <f t="shared" si="448"/>
        <v>0</v>
      </c>
      <c r="CB170" s="185">
        <f t="shared" si="449"/>
        <v>0</v>
      </c>
      <c r="CC170" s="185">
        <f t="shared" si="450"/>
        <v>0</v>
      </c>
      <c r="CD170" s="185">
        <f t="shared" si="451"/>
        <v>0</v>
      </c>
      <c r="CE170" s="185">
        <f t="shared" si="452"/>
        <v>0</v>
      </c>
      <c r="CF170" s="185">
        <f t="shared" si="453"/>
        <v>0</v>
      </c>
      <c r="CG170" s="185">
        <f t="shared" si="454"/>
        <v>0</v>
      </c>
      <c r="CH170" s="185">
        <f t="shared" si="455"/>
        <v>0</v>
      </c>
      <c r="CI170" s="185">
        <f t="shared" si="456"/>
        <v>0</v>
      </c>
      <c r="CJ170" s="185">
        <f t="shared" si="457"/>
        <v>0</v>
      </c>
      <c r="CK170" s="185">
        <f t="shared" si="458"/>
        <v>0</v>
      </c>
      <c r="CL170" s="185">
        <f t="shared" si="459"/>
        <v>0</v>
      </c>
      <c r="CM170" s="193"/>
      <c r="CN170" s="193"/>
      <c r="CO170" s="193"/>
      <c r="CP170" s="193"/>
      <c r="CQ170" s="193"/>
      <c r="CR170" s="193"/>
      <c r="CS170" s="193"/>
      <c r="CT170" s="193"/>
      <c r="CU170" s="193"/>
      <c r="CV170" s="193"/>
      <c r="CW170" s="193"/>
      <c r="CX170" s="193"/>
      <c r="CY170" s="112">
        <f t="shared" si="460"/>
        <v>0</v>
      </c>
      <c r="CZ170" s="112">
        <f t="shared" si="461"/>
        <v>0</v>
      </c>
      <c r="DA170" s="112">
        <f t="shared" si="462"/>
        <v>0</v>
      </c>
      <c r="DB170" s="112">
        <f t="shared" si="463"/>
        <v>0</v>
      </c>
      <c r="DC170" s="112">
        <f t="shared" si="464"/>
        <v>0</v>
      </c>
      <c r="DD170" s="112">
        <f t="shared" si="465"/>
        <v>0</v>
      </c>
      <c r="DE170" s="112">
        <f t="shared" si="466"/>
        <v>0</v>
      </c>
      <c r="DF170" s="112">
        <f t="shared" si="467"/>
        <v>0</v>
      </c>
      <c r="DG170" s="112">
        <f t="shared" si="468"/>
        <v>0</v>
      </c>
      <c r="DH170" s="112">
        <f t="shared" si="469"/>
        <v>0</v>
      </c>
      <c r="DI170" s="112">
        <f t="shared" si="470"/>
        <v>0</v>
      </c>
      <c r="DJ170" s="112">
        <f t="shared" si="471"/>
        <v>0</v>
      </c>
      <c r="DK170" s="194"/>
      <c r="DL170" s="194"/>
      <c r="DM170" s="194"/>
      <c r="DN170" s="194"/>
      <c r="DO170" s="194"/>
      <c r="DP170" s="194"/>
      <c r="DQ170" s="194"/>
      <c r="DR170" s="194"/>
      <c r="DS170" s="194"/>
      <c r="DT170" s="194"/>
      <c r="DU170" s="194"/>
      <c r="DV170" s="194"/>
      <c r="DW170" s="112">
        <f t="shared" si="472"/>
        <v>0</v>
      </c>
      <c r="DX170" s="112">
        <f t="shared" si="473"/>
        <v>0</v>
      </c>
      <c r="DY170" s="112">
        <f t="shared" si="474"/>
        <v>0</v>
      </c>
      <c r="DZ170" s="112">
        <f t="shared" si="475"/>
        <v>0</v>
      </c>
      <c r="EA170" s="112">
        <f t="shared" si="476"/>
        <v>0</v>
      </c>
      <c r="EB170" s="112">
        <f t="shared" si="477"/>
        <v>0</v>
      </c>
      <c r="EC170" s="112">
        <f t="shared" si="478"/>
        <v>0</v>
      </c>
      <c r="ED170" s="112">
        <f t="shared" si="479"/>
        <v>0</v>
      </c>
      <c r="EE170" s="112">
        <f t="shared" si="480"/>
        <v>0</v>
      </c>
      <c r="EF170" s="112">
        <f t="shared" si="481"/>
        <v>0</v>
      </c>
      <c r="EG170" s="112">
        <f t="shared" si="482"/>
        <v>0</v>
      </c>
      <c r="EH170" s="112">
        <f t="shared" si="483"/>
        <v>0</v>
      </c>
      <c r="EI170" s="195"/>
      <c r="EJ170" s="195"/>
      <c r="EK170" s="195"/>
      <c r="EL170" s="195"/>
      <c r="EM170" s="195"/>
      <c r="EN170" s="195"/>
      <c r="EO170" s="195"/>
      <c r="EP170" s="195"/>
      <c r="EQ170" s="195"/>
      <c r="ER170" s="195"/>
      <c r="ES170" s="195"/>
      <c r="ET170" s="195"/>
      <c r="EU170" s="196"/>
      <c r="EV170" s="196">
        <f t="shared" si="484"/>
        <v>0</v>
      </c>
      <c r="EW170" s="196">
        <f t="shared" si="485"/>
        <v>0</v>
      </c>
      <c r="EX170" s="196">
        <f t="shared" si="486"/>
        <v>0</v>
      </c>
      <c r="EY170" s="196">
        <f t="shared" si="487"/>
        <v>0</v>
      </c>
      <c r="EZ170" s="196">
        <f t="shared" si="488"/>
        <v>0</v>
      </c>
      <c r="FA170" s="196">
        <f t="shared" si="489"/>
        <v>0</v>
      </c>
      <c r="FB170" s="196">
        <f t="shared" si="490"/>
        <v>0</v>
      </c>
      <c r="FC170" s="196">
        <f t="shared" si="491"/>
        <v>0</v>
      </c>
      <c r="FD170" s="196">
        <f t="shared" si="492"/>
        <v>0</v>
      </c>
      <c r="FE170" s="196">
        <f t="shared" si="493"/>
        <v>0</v>
      </c>
      <c r="FF170" s="196">
        <f t="shared" si="494"/>
        <v>0</v>
      </c>
      <c r="FG170" s="197"/>
      <c r="FH170" s="197">
        <f t="shared" si="495"/>
        <v>0</v>
      </c>
      <c r="FI170" s="197">
        <f t="shared" si="496"/>
        <v>0</v>
      </c>
      <c r="FJ170" s="197">
        <f t="shared" si="497"/>
        <v>0</v>
      </c>
      <c r="FK170" s="197">
        <f t="shared" si="498"/>
        <v>0</v>
      </c>
      <c r="FL170" s="197">
        <f t="shared" si="499"/>
        <v>0</v>
      </c>
      <c r="FM170" s="197">
        <f t="shared" si="500"/>
        <v>0</v>
      </c>
      <c r="FN170" s="197">
        <f t="shared" si="501"/>
        <v>0</v>
      </c>
      <c r="FO170" s="197">
        <f t="shared" si="502"/>
        <v>0</v>
      </c>
      <c r="FP170" s="197">
        <f t="shared" si="503"/>
        <v>0</v>
      </c>
      <c r="FQ170" s="197">
        <f t="shared" si="504"/>
        <v>0</v>
      </c>
      <c r="FR170" s="197">
        <f t="shared" si="505"/>
        <v>0</v>
      </c>
      <c r="FS170" s="195"/>
      <c r="FT170" s="195"/>
      <c r="FU170" s="198"/>
      <c r="FV170" s="198"/>
      <c r="FW170" s="199"/>
      <c r="FX170" s="199"/>
      <c r="FY170" s="196"/>
      <c r="FZ170" s="196"/>
      <c r="GA170" s="127">
        <f t="shared" si="506"/>
        <v>0</v>
      </c>
      <c r="GB170" s="127">
        <f t="shared" si="507"/>
        <v>0</v>
      </c>
      <c r="GC170" s="127">
        <f t="shared" si="508"/>
        <v>0</v>
      </c>
      <c r="GD170" s="127">
        <f t="shared" si="509"/>
        <v>0</v>
      </c>
      <c r="GE170" s="127">
        <f t="shared" si="510"/>
        <v>0</v>
      </c>
      <c r="GF170" s="127">
        <f t="shared" si="511"/>
        <v>0</v>
      </c>
      <c r="GG170" s="127">
        <f t="shared" si="512"/>
        <v>0</v>
      </c>
      <c r="GH170" s="127">
        <f t="shared" si="513"/>
        <v>0</v>
      </c>
      <c r="GI170" s="127">
        <f t="shared" si="514"/>
        <v>0</v>
      </c>
      <c r="GJ170" s="127">
        <f t="shared" si="515"/>
        <v>0</v>
      </c>
      <c r="GK170" s="127">
        <f t="shared" si="516"/>
        <v>0</v>
      </c>
      <c r="GL170" s="127">
        <f t="shared" si="517"/>
        <v>0</v>
      </c>
      <c r="GM170" s="127">
        <f t="shared" si="518"/>
        <v>0</v>
      </c>
      <c r="GN170" s="127">
        <f t="shared" si="519"/>
        <v>0</v>
      </c>
      <c r="GO170" s="127">
        <f t="shared" si="520"/>
        <v>0</v>
      </c>
      <c r="GP170" s="127">
        <f t="shared" si="521"/>
        <v>0</v>
      </c>
      <c r="GQ170" s="127">
        <f t="shared" si="522"/>
        <v>0</v>
      </c>
      <c r="GR170" s="127">
        <f t="shared" si="523"/>
        <v>0</v>
      </c>
      <c r="GS170" s="127">
        <f t="shared" si="524"/>
        <v>0</v>
      </c>
      <c r="GT170" s="127">
        <f t="shared" si="525"/>
        <v>0</v>
      </c>
      <c r="GU170" s="127">
        <f t="shared" si="526"/>
        <v>0</v>
      </c>
      <c r="GV170" s="127">
        <f t="shared" si="527"/>
        <v>0</v>
      </c>
      <c r="GW170" s="127">
        <f t="shared" si="528"/>
        <v>0</v>
      </c>
      <c r="GX170" s="127">
        <f t="shared" si="529"/>
        <v>0</v>
      </c>
      <c r="GY170" s="127">
        <f t="shared" si="530"/>
        <v>0</v>
      </c>
      <c r="GZ170" s="127">
        <f t="shared" si="531"/>
        <v>0</v>
      </c>
      <c r="HA170" s="127">
        <f t="shared" si="532"/>
        <v>0</v>
      </c>
      <c r="HB170" s="127">
        <f t="shared" si="533"/>
        <v>0</v>
      </c>
      <c r="HC170" s="127">
        <f t="shared" si="534"/>
        <v>0</v>
      </c>
      <c r="HD170" s="127">
        <f t="shared" si="535"/>
        <v>0</v>
      </c>
      <c r="HE170" s="127">
        <f t="shared" si="536"/>
        <v>0</v>
      </c>
      <c r="HF170" s="127">
        <f t="shared" si="537"/>
        <v>0</v>
      </c>
      <c r="HG170" s="127">
        <f t="shared" si="538"/>
        <v>0</v>
      </c>
      <c r="HH170" s="127">
        <f t="shared" si="539"/>
        <v>0</v>
      </c>
      <c r="HI170" s="127">
        <f t="shared" si="540"/>
        <v>0</v>
      </c>
      <c r="HJ170" s="127">
        <f t="shared" si="541"/>
        <v>0</v>
      </c>
      <c r="HK170" s="127">
        <f t="shared" si="542"/>
        <v>0</v>
      </c>
      <c r="HL170" s="127">
        <f t="shared" si="543"/>
        <v>0</v>
      </c>
      <c r="HM170" s="127">
        <f t="shared" si="544"/>
        <v>0</v>
      </c>
      <c r="HN170" s="127">
        <f t="shared" si="545"/>
        <v>0</v>
      </c>
      <c r="HO170" s="127">
        <f t="shared" si="546"/>
        <v>0</v>
      </c>
      <c r="HP170" s="127">
        <f t="shared" si="547"/>
        <v>0</v>
      </c>
      <c r="HQ170" s="127">
        <f t="shared" si="548"/>
        <v>0</v>
      </c>
      <c r="HR170" s="127">
        <f t="shared" si="549"/>
        <v>0</v>
      </c>
      <c r="HS170" s="127">
        <f t="shared" si="550"/>
        <v>0</v>
      </c>
      <c r="HT170" s="127">
        <f t="shared" si="551"/>
        <v>0</v>
      </c>
      <c r="HU170" s="127">
        <f t="shared" si="552"/>
        <v>0</v>
      </c>
      <c r="HV170" s="127">
        <f t="shared" si="553"/>
        <v>0</v>
      </c>
      <c r="HW170" s="127">
        <f t="shared" si="554"/>
        <v>0</v>
      </c>
      <c r="HX170" s="127">
        <f t="shared" si="555"/>
        <v>0</v>
      </c>
      <c r="HY170" s="127">
        <f t="shared" si="556"/>
        <v>0</v>
      </c>
      <c r="HZ170" s="127">
        <f t="shared" si="557"/>
        <v>0</v>
      </c>
      <c r="IA170" s="127">
        <f t="shared" si="558"/>
        <v>0</v>
      </c>
      <c r="IB170" s="127">
        <f t="shared" si="559"/>
        <v>0</v>
      </c>
      <c r="IC170" s="127">
        <f t="shared" si="560"/>
        <v>0</v>
      </c>
      <c r="ID170" s="127">
        <f t="shared" si="561"/>
        <v>0</v>
      </c>
      <c r="IE170" s="127">
        <f t="shared" si="562"/>
        <v>0</v>
      </c>
      <c r="IF170" s="127">
        <f t="shared" si="563"/>
        <v>0</v>
      </c>
      <c r="IG170" s="127">
        <f t="shared" si="564"/>
        <v>0</v>
      </c>
      <c r="IH170" s="127">
        <f t="shared" si="565"/>
        <v>0</v>
      </c>
      <c r="II170" s="127">
        <f t="shared" si="566"/>
        <v>0</v>
      </c>
      <c r="IJ170" s="127">
        <f t="shared" si="567"/>
        <v>0</v>
      </c>
      <c r="IK170" s="127">
        <f t="shared" si="568"/>
        <v>0</v>
      </c>
      <c r="IL170" s="127">
        <f t="shared" si="569"/>
        <v>0</v>
      </c>
      <c r="IM170" s="127">
        <f t="shared" si="570"/>
        <v>0</v>
      </c>
      <c r="IN170" s="127">
        <f t="shared" si="571"/>
        <v>0</v>
      </c>
      <c r="IO170" s="127">
        <f t="shared" si="572"/>
        <v>0</v>
      </c>
      <c r="IP170" s="127">
        <f t="shared" si="573"/>
        <v>0</v>
      </c>
      <c r="IQ170" s="127">
        <f t="shared" si="574"/>
        <v>0</v>
      </c>
      <c r="IR170" s="127">
        <f t="shared" si="575"/>
        <v>0</v>
      </c>
      <c r="IS170" s="127">
        <f t="shared" si="576"/>
        <v>0</v>
      </c>
      <c r="IT170" s="127">
        <f t="shared" si="577"/>
        <v>0</v>
      </c>
      <c r="IU170" s="127">
        <f t="shared" si="578"/>
        <v>0</v>
      </c>
      <c r="IV170" s="1">
        <f>IFERROR(IF($BX170&gt;=1,SUMIFS(ARR!K$8:K$607,ARR!$I$8:$I$607,$BZ170),0),0)</f>
        <v>0</v>
      </c>
      <c r="IW170" s="1">
        <f>IFERROR(IF($BX170&gt;=1,SUMIFS(ARR!L$8:L$607,ARR!$I$8:$I$607,$BZ170),0),0)</f>
        <v>0</v>
      </c>
      <c r="IX170" s="1">
        <f>IFERROR(IF($BX170&gt;=1,SUMIFS(ARR!M$8:M$607,ARR!$I$8:$I$607,$BZ170),0),0)</f>
        <v>0</v>
      </c>
      <c r="IY170" s="1">
        <f>IFERROR(IF($BX170&gt;=1,SUMIFS(ARR!N$8:N$607,ARR!$I$8:$I$607,$BZ170),0),0)</f>
        <v>0</v>
      </c>
      <c r="IZ170" s="1">
        <f t="shared" si="579"/>
        <v>0</v>
      </c>
    </row>
    <row r="171" spans="1:260" ht="18" customHeight="1" x14ac:dyDescent="0.25">
      <c r="A171" s="1">
        <f>IFERROR(IF(BX171&gt;=1,VLOOKUP(EMP!Y169,EMP!$B$2:$E$3,4,0),0),0)</f>
        <v>0</v>
      </c>
      <c r="B171" s="1">
        <f>IFERROR(IF(BX171&gt;=1,VLOOKUP(EMP!Z169,EMP!$D$2:$E$3,2,0),0),0)</f>
        <v>0</v>
      </c>
      <c r="C171" s="1">
        <f>IFERROR(IF(BX171&gt;=1,VLOOKUP(EMP!AC169,EMP!$B$6:$C$17,2,0),0),0)</f>
        <v>0</v>
      </c>
      <c r="D171" s="1">
        <f>IFERROR(IF(BX171&gt;=1,VLOOKUP(EMP!AA169,EMP!$E$6:$M$29,9,0),0),0)</f>
        <v>0</v>
      </c>
      <c r="E171" s="1">
        <f>IFERROR(IF(BX171&gt;=1,(IF(EMP!AE169&gt;=1,VLOOKUP(EMP!AF169,EMP!$B$6:$C$17,2,0),0)),0),0)</f>
        <v>0</v>
      </c>
      <c r="F171" s="1">
        <f>IFERROR(IF(BX171&gt;=1,(IF(EMP!AG169=EMP!$F$3,(IF(EMP!AH169&gt;=1,EMP!AH169,0)),0)),0),0)</f>
        <v>0</v>
      </c>
      <c r="G171" s="1">
        <f>IFERROR(IF(BX171&gt;=1,(IF(EMP!AI169=EMP!$F$3,VLOOKUP(EMP!AJ169,EMP!$B$6:$C$17,2,0),0)),0),0)</f>
        <v>0</v>
      </c>
      <c r="H171" s="1">
        <f>IFERROR(IF(BX171&gt;=1,(IF(EMP!AK169=EMP!$F$3,EMP!#REF!,0)),0),0)</f>
        <v>0</v>
      </c>
      <c r="I171" s="1">
        <f>IFERROR(IF(BX171&gt;=1,(IF(EMP!AM169="YES",1,2)),0),0)</f>
        <v>0</v>
      </c>
      <c r="J171" s="1">
        <f>IFERROR(IF(BX171&gt;=1,(IF(I171=1,31,IF(I171=2,(IF(D171&gt;=5,VLOOKUP(EMP!AL169,EMP!$H$1:$K$5,4,0),IF(D171&gt;=1,31,0))),0))),0),0)</f>
        <v>0</v>
      </c>
      <c r="K171" s="1">
        <f>EMP!AB169</f>
        <v>0</v>
      </c>
      <c r="L171" s="1">
        <f>EMP!AD169</f>
        <v>0</v>
      </c>
      <c r="M171" s="1">
        <f>EMP!AE169</f>
        <v>0</v>
      </c>
      <c r="N171" s="1">
        <f t="shared" si="412"/>
        <v>0</v>
      </c>
      <c r="O171" s="1">
        <f t="shared" si="413"/>
        <v>0</v>
      </c>
      <c r="P171" s="1">
        <f t="shared" si="414"/>
        <v>0</v>
      </c>
      <c r="Q171" s="1">
        <f t="shared" si="415"/>
        <v>0</v>
      </c>
      <c r="R171" s="1">
        <f t="shared" si="416"/>
        <v>0</v>
      </c>
      <c r="S171" s="1">
        <f t="shared" si="417"/>
        <v>0</v>
      </c>
      <c r="T171" s="1">
        <f t="shared" si="418"/>
        <v>0</v>
      </c>
      <c r="U171" s="1">
        <f t="shared" si="419"/>
        <v>0</v>
      </c>
      <c r="V171" s="1">
        <f t="shared" si="420"/>
        <v>0</v>
      </c>
      <c r="W171" s="1">
        <f t="shared" si="421"/>
        <v>0</v>
      </c>
      <c r="X171" s="1">
        <f t="shared" si="422"/>
        <v>0</v>
      </c>
      <c r="Y171" s="1">
        <f t="shared" si="423"/>
        <v>0</v>
      </c>
      <c r="Z171" s="1">
        <f t="shared" si="424"/>
        <v>0</v>
      </c>
      <c r="AA171" s="1">
        <f t="shared" si="425"/>
        <v>0</v>
      </c>
      <c r="AB171" s="1">
        <f t="shared" si="426"/>
        <v>0</v>
      </c>
      <c r="AC171" s="1">
        <f t="shared" si="427"/>
        <v>0</v>
      </c>
      <c r="AD171" s="1">
        <f t="shared" si="428"/>
        <v>0</v>
      </c>
      <c r="AE171" s="1">
        <f t="shared" si="429"/>
        <v>0</v>
      </c>
      <c r="AF171" s="1">
        <f t="shared" si="430"/>
        <v>0</v>
      </c>
      <c r="AG171" s="1">
        <f t="shared" si="431"/>
        <v>0</v>
      </c>
      <c r="AH171" s="1">
        <f t="shared" si="432"/>
        <v>0</v>
      </c>
      <c r="AI171" s="1">
        <f t="shared" si="433"/>
        <v>0</v>
      </c>
      <c r="AJ171" s="1">
        <f t="shared" si="434"/>
        <v>0</v>
      </c>
      <c r="AK171" s="1">
        <f t="shared" si="435"/>
        <v>0</v>
      </c>
      <c r="AL171" s="1">
        <f t="shared" si="436"/>
        <v>0</v>
      </c>
      <c r="AM171" s="1">
        <f t="shared" si="437"/>
        <v>0</v>
      </c>
      <c r="AN171" s="1">
        <f t="shared" si="438"/>
        <v>0</v>
      </c>
      <c r="AO171" s="1">
        <f t="shared" si="439"/>
        <v>0</v>
      </c>
      <c r="AP171" s="1">
        <f t="shared" si="440"/>
        <v>0</v>
      </c>
      <c r="AQ171" s="1">
        <f t="shared" si="441"/>
        <v>0</v>
      </c>
      <c r="AR171" s="1">
        <f t="shared" si="442"/>
        <v>0</v>
      </c>
      <c r="AS171" s="1">
        <f t="shared" si="443"/>
        <v>0</v>
      </c>
      <c r="AT171" s="1">
        <f t="shared" si="444"/>
        <v>0</v>
      </c>
      <c r="AU171" s="1">
        <f t="shared" si="445"/>
        <v>0</v>
      </c>
      <c r="AV171" s="1">
        <f t="shared" si="446"/>
        <v>0</v>
      </c>
      <c r="AW171" s="1">
        <f t="shared" si="447"/>
        <v>0</v>
      </c>
      <c r="AX171" s="1">
        <f>LARGE($O$8:P171,1)</f>
        <v>0</v>
      </c>
      <c r="AY171" s="1">
        <f>LARGE($O$8:Q171,1)</f>
        <v>0</v>
      </c>
      <c r="AZ171" s="1">
        <f>LARGE($O$8:R171,1)</f>
        <v>0</v>
      </c>
      <c r="BA171" s="1">
        <f>LARGE($O$8:S171,1)</f>
        <v>0</v>
      </c>
      <c r="BB171" s="1">
        <f>LARGE($O$8:T171,1)</f>
        <v>0</v>
      </c>
      <c r="BC171" s="1">
        <f>LARGE($O$8:U171,1)</f>
        <v>0</v>
      </c>
      <c r="BD171" s="1">
        <f>LARGE($O$8:V171,1)</f>
        <v>0</v>
      </c>
      <c r="BE171" s="1">
        <f>LARGE($O$8:W171,1)</f>
        <v>0</v>
      </c>
      <c r="BF171" s="1">
        <f>LARGE($O$8:X171,1)</f>
        <v>0</v>
      </c>
      <c r="BG171" s="1">
        <f>LARGE($O$8:Y171,1)</f>
        <v>0</v>
      </c>
      <c r="BH171" s="1">
        <f>IFERROR(IF(BX171&gt;=1,(IF(EMP!AM169="YES",1,2)),0),0)</f>
        <v>0</v>
      </c>
      <c r="BI171" s="1">
        <f>IFERROR(IF(BX171&gt;=1,(IF(BH171=1,1,IF(BH171=2,VLOOKUP(EMP!AL169,EMP!$H$2:$K$4,4,0),0))),0),0)</f>
        <v>0</v>
      </c>
      <c r="BJ171" s="1">
        <f>IFERROR(IF(BX171&gt;=1,VLOOKUP(EMP!AL169,EMP!$H$1:$K$5,2,0),0),0)</f>
        <v>0</v>
      </c>
      <c r="BK171" s="1">
        <f>IFERROR(IF(BX171&gt;=1,VLOOKUP(EMP!AL169,EMP!$H$1:$K$5,3,0),0),0)</f>
        <v>0</v>
      </c>
      <c r="BX171" s="165">
        <f>EMP!O169</f>
        <v>0</v>
      </c>
      <c r="BY171" s="166">
        <f>EMP!P169</f>
        <v>0</v>
      </c>
      <c r="BZ171" s="165">
        <f>EMP!Q169</f>
        <v>0</v>
      </c>
      <c r="CA171" s="185">
        <f t="shared" si="448"/>
        <v>0</v>
      </c>
      <c r="CB171" s="185">
        <f t="shared" si="449"/>
        <v>0</v>
      </c>
      <c r="CC171" s="185">
        <f t="shared" si="450"/>
        <v>0</v>
      </c>
      <c r="CD171" s="185">
        <f t="shared" si="451"/>
        <v>0</v>
      </c>
      <c r="CE171" s="185">
        <f t="shared" si="452"/>
        <v>0</v>
      </c>
      <c r="CF171" s="185">
        <f t="shared" si="453"/>
        <v>0</v>
      </c>
      <c r="CG171" s="185">
        <f t="shared" si="454"/>
        <v>0</v>
      </c>
      <c r="CH171" s="185">
        <f t="shared" si="455"/>
        <v>0</v>
      </c>
      <c r="CI171" s="185">
        <f t="shared" si="456"/>
        <v>0</v>
      </c>
      <c r="CJ171" s="185">
        <f t="shared" si="457"/>
        <v>0</v>
      </c>
      <c r="CK171" s="185">
        <f t="shared" si="458"/>
        <v>0</v>
      </c>
      <c r="CL171" s="185">
        <f t="shared" si="459"/>
        <v>0</v>
      </c>
      <c r="CM171" s="193"/>
      <c r="CN171" s="193"/>
      <c r="CO171" s="193"/>
      <c r="CP171" s="193"/>
      <c r="CQ171" s="193"/>
      <c r="CR171" s="193"/>
      <c r="CS171" s="193"/>
      <c r="CT171" s="193"/>
      <c r="CU171" s="193"/>
      <c r="CV171" s="193"/>
      <c r="CW171" s="193"/>
      <c r="CX171" s="193"/>
      <c r="CY171" s="112">
        <f t="shared" si="460"/>
        <v>0</v>
      </c>
      <c r="CZ171" s="112">
        <f t="shared" si="461"/>
        <v>0</v>
      </c>
      <c r="DA171" s="112">
        <f t="shared" si="462"/>
        <v>0</v>
      </c>
      <c r="DB171" s="112">
        <f t="shared" si="463"/>
        <v>0</v>
      </c>
      <c r="DC171" s="112">
        <f t="shared" si="464"/>
        <v>0</v>
      </c>
      <c r="DD171" s="112">
        <f t="shared" si="465"/>
        <v>0</v>
      </c>
      <c r="DE171" s="112">
        <f t="shared" si="466"/>
        <v>0</v>
      </c>
      <c r="DF171" s="112">
        <f t="shared" si="467"/>
        <v>0</v>
      </c>
      <c r="DG171" s="112">
        <f t="shared" si="468"/>
        <v>0</v>
      </c>
      <c r="DH171" s="112">
        <f t="shared" si="469"/>
        <v>0</v>
      </c>
      <c r="DI171" s="112">
        <f t="shared" si="470"/>
        <v>0</v>
      </c>
      <c r="DJ171" s="112">
        <f t="shared" si="471"/>
        <v>0</v>
      </c>
      <c r="DK171" s="194"/>
      <c r="DL171" s="194"/>
      <c r="DM171" s="194"/>
      <c r="DN171" s="194"/>
      <c r="DO171" s="194"/>
      <c r="DP171" s="194"/>
      <c r="DQ171" s="194"/>
      <c r="DR171" s="194"/>
      <c r="DS171" s="194"/>
      <c r="DT171" s="194"/>
      <c r="DU171" s="194"/>
      <c r="DV171" s="194"/>
      <c r="DW171" s="112">
        <f t="shared" si="472"/>
        <v>0</v>
      </c>
      <c r="DX171" s="112">
        <f t="shared" si="473"/>
        <v>0</v>
      </c>
      <c r="DY171" s="112">
        <f t="shared" si="474"/>
        <v>0</v>
      </c>
      <c r="DZ171" s="112">
        <f t="shared" si="475"/>
        <v>0</v>
      </c>
      <c r="EA171" s="112">
        <f t="shared" si="476"/>
        <v>0</v>
      </c>
      <c r="EB171" s="112">
        <f t="shared" si="477"/>
        <v>0</v>
      </c>
      <c r="EC171" s="112">
        <f t="shared" si="478"/>
        <v>0</v>
      </c>
      <c r="ED171" s="112">
        <f t="shared" si="479"/>
        <v>0</v>
      </c>
      <c r="EE171" s="112">
        <f t="shared" si="480"/>
        <v>0</v>
      </c>
      <c r="EF171" s="112">
        <f t="shared" si="481"/>
        <v>0</v>
      </c>
      <c r="EG171" s="112">
        <f t="shared" si="482"/>
        <v>0</v>
      </c>
      <c r="EH171" s="112">
        <f t="shared" si="483"/>
        <v>0</v>
      </c>
      <c r="EI171" s="195"/>
      <c r="EJ171" s="195"/>
      <c r="EK171" s="195"/>
      <c r="EL171" s="195"/>
      <c r="EM171" s="195"/>
      <c r="EN171" s="195"/>
      <c r="EO171" s="195"/>
      <c r="EP171" s="195"/>
      <c r="EQ171" s="195"/>
      <c r="ER171" s="195"/>
      <c r="ES171" s="195"/>
      <c r="ET171" s="195"/>
      <c r="EU171" s="196"/>
      <c r="EV171" s="196">
        <f t="shared" si="484"/>
        <v>0</v>
      </c>
      <c r="EW171" s="196">
        <f t="shared" si="485"/>
        <v>0</v>
      </c>
      <c r="EX171" s="196">
        <f t="shared" si="486"/>
        <v>0</v>
      </c>
      <c r="EY171" s="196">
        <f t="shared" si="487"/>
        <v>0</v>
      </c>
      <c r="EZ171" s="196">
        <f t="shared" si="488"/>
        <v>0</v>
      </c>
      <c r="FA171" s="196">
        <f t="shared" si="489"/>
        <v>0</v>
      </c>
      <c r="FB171" s="196">
        <f t="shared" si="490"/>
        <v>0</v>
      </c>
      <c r="FC171" s="196">
        <f t="shared" si="491"/>
        <v>0</v>
      </c>
      <c r="FD171" s="196">
        <f t="shared" si="492"/>
        <v>0</v>
      </c>
      <c r="FE171" s="196">
        <f t="shared" si="493"/>
        <v>0</v>
      </c>
      <c r="FF171" s="196">
        <f t="shared" si="494"/>
        <v>0</v>
      </c>
      <c r="FG171" s="197"/>
      <c r="FH171" s="197">
        <f t="shared" si="495"/>
        <v>0</v>
      </c>
      <c r="FI171" s="197">
        <f t="shared" si="496"/>
        <v>0</v>
      </c>
      <c r="FJ171" s="197">
        <f t="shared" si="497"/>
        <v>0</v>
      </c>
      <c r="FK171" s="197">
        <f t="shared" si="498"/>
        <v>0</v>
      </c>
      <c r="FL171" s="197">
        <f t="shared" si="499"/>
        <v>0</v>
      </c>
      <c r="FM171" s="197">
        <f t="shared" si="500"/>
        <v>0</v>
      </c>
      <c r="FN171" s="197">
        <f t="shared" si="501"/>
        <v>0</v>
      </c>
      <c r="FO171" s="197">
        <f t="shared" si="502"/>
        <v>0</v>
      </c>
      <c r="FP171" s="197">
        <f t="shared" si="503"/>
        <v>0</v>
      </c>
      <c r="FQ171" s="197">
        <f t="shared" si="504"/>
        <v>0</v>
      </c>
      <c r="FR171" s="197">
        <f t="shared" si="505"/>
        <v>0</v>
      </c>
      <c r="FS171" s="195"/>
      <c r="FT171" s="195"/>
      <c r="FU171" s="198"/>
      <c r="FV171" s="198"/>
      <c r="FW171" s="199"/>
      <c r="FX171" s="199"/>
      <c r="FY171" s="196"/>
      <c r="FZ171" s="196"/>
      <c r="GA171" s="127">
        <f t="shared" si="506"/>
        <v>0</v>
      </c>
      <c r="GB171" s="127">
        <f t="shared" si="507"/>
        <v>0</v>
      </c>
      <c r="GC171" s="127">
        <f t="shared" si="508"/>
        <v>0</v>
      </c>
      <c r="GD171" s="127">
        <f t="shared" si="509"/>
        <v>0</v>
      </c>
      <c r="GE171" s="127">
        <f t="shared" si="510"/>
        <v>0</v>
      </c>
      <c r="GF171" s="127">
        <f t="shared" si="511"/>
        <v>0</v>
      </c>
      <c r="GG171" s="127">
        <f t="shared" si="512"/>
        <v>0</v>
      </c>
      <c r="GH171" s="127">
        <f t="shared" si="513"/>
        <v>0</v>
      </c>
      <c r="GI171" s="127">
        <f t="shared" si="514"/>
        <v>0</v>
      </c>
      <c r="GJ171" s="127">
        <f t="shared" si="515"/>
        <v>0</v>
      </c>
      <c r="GK171" s="127">
        <f t="shared" si="516"/>
        <v>0</v>
      </c>
      <c r="GL171" s="127">
        <f t="shared" si="517"/>
        <v>0</v>
      </c>
      <c r="GM171" s="127">
        <f t="shared" si="518"/>
        <v>0</v>
      </c>
      <c r="GN171" s="127">
        <f t="shared" si="519"/>
        <v>0</v>
      </c>
      <c r="GO171" s="127">
        <f t="shared" si="520"/>
        <v>0</v>
      </c>
      <c r="GP171" s="127">
        <f t="shared" si="521"/>
        <v>0</v>
      </c>
      <c r="GQ171" s="127">
        <f t="shared" si="522"/>
        <v>0</v>
      </c>
      <c r="GR171" s="127">
        <f t="shared" si="523"/>
        <v>0</v>
      </c>
      <c r="GS171" s="127">
        <f t="shared" si="524"/>
        <v>0</v>
      </c>
      <c r="GT171" s="127">
        <f t="shared" si="525"/>
        <v>0</v>
      </c>
      <c r="GU171" s="127">
        <f t="shared" si="526"/>
        <v>0</v>
      </c>
      <c r="GV171" s="127">
        <f t="shared" si="527"/>
        <v>0</v>
      </c>
      <c r="GW171" s="127">
        <f t="shared" si="528"/>
        <v>0</v>
      </c>
      <c r="GX171" s="127">
        <f t="shared" si="529"/>
        <v>0</v>
      </c>
      <c r="GY171" s="127">
        <f t="shared" si="530"/>
        <v>0</v>
      </c>
      <c r="GZ171" s="127">
        <f t="shared" si="531"/>
        <v>0</v>
      </c>
      <c r="HA171" s="127">
        <f t="shared" si="532"/>
        <v>0</v>
      </c>
      <c r="HB171" s="127">
        <f t="shared" si="533"/>
        <v>0</v>
      </c>
      <c r="HC171" s="127">
        <f t="shared" si="534"/>
        <v>0</v>
      </c>
      <c r="HD171" s="127">
        <f t="shared" si="535"/>
        <v>0</v>
      </c>
      <c r="HE171" s="127">
        <f t="shared" si="536"/>
        <v>0</v>
      </c>
      <c r="HF171" s="127">
        <f t="shared" si="537"/>
        <v>0</v>
      </c>
      <c r="HG171" s="127">
        <f t="shared" si="538"/>
        <v>0</v>
      </c>
      <c r="HH171" s="127">
        <f t="shared" si="539"/>
        <v>0</v>
      </c>
      <c r="HI171" s="127">
        <f t="shared" si="540"/>
        <v>0</v>
      </c>
      <c r="HJ171" s="127">
        <f t="shared" si="541"/>
        <v>0</v>
      </c>
      <c r="HK171" s="127">
        <f t="shared" si="542"/>
        <v>0</v>
      </c>
      <c r="HL171" s="127">
        <f t="shared" si="543"/>
        <v>0</v>
      </c>
      <c r="HM171" s="127">
        <f t="shared" si="544"/>
        <v>0</v>
      </c>
      <c r="HN171" s="127">
        <f t="shared" si="545"/>
        <v>0</v>
      </c>
      <c r="HO171" s="127">
        <f t="shared" si="546"/>
        <v>0</v>
      </c>
      <c r="HP171" s="127">
        <f t="shared" si="547"/>
        <v>0</v>
      </c>
      <c r="HQ171" s="127">
        <f t="shared" si="548"/>
        <v>0</v>
      </c>
      <c r="HR171" s="127">
        <f t="shared" si="549"/>
        <v>0</v>
      </c>
      <c r="HS171" s="127">
        <f t="shared" si="550"/>
        <v>0</v>
      </c>
      <c r="HT171" s="127">
        <f t="shared" si="551"/>
        <v>0</v>
      </c>
      <c r="HU171" s="127">
        <f t="shared" si="552"/>
        <v>0</v>
      </c>
      <c r="HV171" s="127">
        <f t="shared" si="553"/>
        <v>0</v>
      </c>
      <c r="HW171" s="127">
        <f t="shared" si="554"/>
        <v>0</v>
      </c>
      <c r="HX171" s="127">
        <f t="shared" si="555"/>
        <v>0</v>
      </c>
      <c r="HY171" s="127">
        <f t="shared" si="556"/>
        <v>0</v>
      </c>
      <c r="HZ171" s="127">
        <f t="shared" si="557"/>
        <v>0</v>
      </c>
      <c r="IA171" s="127">
        <f t="shared" si="558"/>
        <v>0</v>
      </c>
      <c r="IB171" s="127">
        <f t="shared" si="559"/>
        <v>0</v>
      </c>
      <c r="IC171" s="127">
        <f t="shared" si="560"/>
        <v>0</v>
      </c>
      <c r="ID171" s="127">
        <f t="shared" si="561"/>
        <v>0</v>
      </c>
      <c r="IE171" s="127">
        <f t="shared" si="562"/>
        <v>0</v>
      </c>
      <c r="IF171" s="127">
        <f t="shared" si="563"/>
        <v>0</v>
      </c>
      <c r="IG171" s="127">
        <f t="shared" si="564"/>
        <v>0</v>
      </c>
      <c r="IH171" s="127">
        <f t="shared" si="565"/>
        <v>0</v>
      </c>
      <c r="II171" s="127">
        <f t="shared" si="566"/>
        <v>0</v>
      </c>
      <c r="IJ171" s="127">
        <f t="shared" si="567"/>
        <v>0</v>
      </c>
      <c r="IK171" s="127">
        <f t="shared" si="568"/>
        <v>0</v>
      </c>
      <c r="IL171" s="127">
        <f t="shared" si="569"/>
        <v>0</v>
      </c>
      <c r="IM171" s="127">
        <f t="shared" si="570"/>
        <v>0</v>
      </c>
      <c r="IN171" s="127">
        <f t="shared" si="571"/>
        <v>0</v>
      </c>
      <c r="IO171" s="127">
        <f t="shared" si="572"/>
        <v>0</v>
      </c>
      <c r="IP171" s="127">
        <f t="shared" si="573"/>
        <v>0</v>
      </c>
      <c r="IQ171" s="127">
        <f t="shared" si="574"/>
        <v>0</v>
      </c>
      <c r="IR171" s="127">
        <f t="shared" si="575"/>
        <v>0</v>
      </c>
      <c r="IS171" s="127">
        <f t="shared" si="576"/>
        <v>0</v>
      </c>
      <c r="IT171" s="127">
        <f t="shared" si="577"/>
        <v>0</v>
      </c>
      <c r="IU171" s="127">
        <f t="shared" si="578"/>
        <v>0</v>
      </c>
      <c r="IV171" s="1">
        <f>IFERROR(IF($BX171&gt;=1,SUMIFS(ARR!K$8:K$607,ARR!$I$8:$I$607,$BZ171),0),0)</f>
        <v>0</v>
      </c>
      <c r="IW171" s="1">
        <f>IFERROR(IF($BX171&gt;=1,SUMIFS(ARR!L$8:L$607,ARR!$I$8:$I$607,$BZ171),0),0)</f>
        <v>0</v>
      </c>
      <c r="IX171" s="1">
        <f>IFERROR(IF($BX171&gt;=1,SUMIFS(ARR!M$8:M$607,ARR!$I$8:$I$607,$BZ171),0),0)</f>
        <v>0</v>
      </c>
      <c r="IY171" s="1">
        <f>IFERROR(IF($BX171&gt;=1,SUMIFS(ARR!N$8:N$607,ARR!$I$8:$I$607,$BZ171),0),0)</f>
        <v>0</v>
      </c>
      <c r="IZ171" s="1">
        <f t="shared" si="579"/>
        <v>0</v>
      </c>
    </row>
    <row r="172" spans="1:260" ht="18" customHeight="1" x14ac:dyDescent="0.25">
      <c r="A172" s="1">
        <f>IFERROR(IF(BX172&gt;=1,VLOOKUP(EMP!Y170,EMP!$B$2:$E$3,4,0),0),0)</f>
        <v>0</v>
      </c>
      <c r="B172" s="1">
        <f>IFERROR(IF(BX172&gt;=1,VLOOKUP(EMP!Z170,EMP!$D$2:$E$3,2,0),0),0)</f>
        <v>0</v>
      </c>
      <c r="C172" s="1">
        <f>IFERROR(IF(BX172&gt;=1,VLOOKUP(EMP!AC170,EMP!$B$6:$C$17,2,0),0),0)</f>
        <v>0</v>
      </c>
      <c r="D172" s="1">
        <f>IFERROR(IF(BX172&gt;=1,VLOOKUP(EMP!AA170,EMP!$E$6:$M$29,9,0),0),0)</f>
        <v>0</v>
      </c>
      <c r="E172" s="1">
        <f>IFERROR(IF(BX172&gt;=1,(IF(EMP!AE170&gt;=1,VLOOKUP(EMP!AF170,EMP!$B$6:$C$17,2,0),0)),0),0)</f>
        <v>0</v>
      </c>
      <c r="F172" s="1">
        <f>IFERROR(IF(BX172&gt;=1,(IF(EMP!AG170=EMP!$F$3,(IF(EMP!AH170&gt;=1,EMP!AH170,0)),0)),0),0)</f>
        <v>0</v>
      </c>
      <c r="G172" s="1">
        <f>IFERROR(IF(BX172&gt;=1,(IF(EMP!AI170=EMP!$F$3,VLOOKUP(EMP!AJ170,EMP!$B$6:$C$17,2,0),0)),0),0)</f>
        <v>0</v>
      </c>
      <c r="H172" s="1">
        <f>IFERROR(IF(BX172&gt;=1,(IF(EMP!AK170=EMP!$F$3,EMP!#REF!,0)),0),0)</f>
        <v>0</v>
      </c>
      <c r="I172" s="1">
        <f>IFERROR(IF(BX172&gt;=1,(IF(EMP!AM170="YES",1,2)),0),0)</f>
        <v>0</v>
      </c>
      <c r="J172" s="1">
        <f>IFERROR(IF(BX172&gt;=1,(IF(I172=1,31,IF(I172=2,(IF(D172&gt;=5,VLOOKUP(EMP!AL170,EMP!$H$1:$K$5,4,0),IF(D172&gt;=1,31,0))),0))),0),0)</f>
        <v>0</v>
      </c>
      <c r="K172" s="1">
        <f>EMP!AB170</f>
        <v>0</v>
      </c>
      <c r="L172" s="1">
        <f>EMP!AD170</f>
        <v>0</v>
      </c>
      <c r="M172" s="1">
        <f>EMP!AE170</f>
        <v>0</v>
      </c>
      <c r="N172" s="1">
        <f t="shared" si="412"/>
        <v>0</v>
      </c>
      <c r="O172" s="1">
        <f t="shared" si="413"/>
        <v>0</v>
      </c>
      <c r="P172" s="1">
        <f t="shared" si="414"/>
        <v>0</v>
      </c>
      <c r="Q172" s="1">
        <f t="shared" si="415"/>
        <v>0</v>
      </c>
      <c r="R172" s="1">
        <f t="shared" si="416"/>
        <v>0</v>
      </c>
      <c r="S172" s="1">
        <f t="shared" si="417"/>
        <v>0</v>
      </c>
      <c r="T172" s="1">
        <f t="shared" si="418"/>
        <v>0</v>
      </c>
      <c r="U172" s="1">
        <f t="shared" si="419"/>
        <v>0</v>
      </c>
      <c r="V172" s="1">
        <f t="shared" si="420"/>
        <v>0</v>
      </c>
      <c r="W172" s="1">
        <f t="shared" si="421"/>
        <v>0</v>
      </c>
      <c r="X172" s="1">
        <f t="shared" si="422"/>
        <v>0</v>
      </c>
      <c r="Y172" s="1">
        <f t="shared" si="423"/>
        <v>0</v>
      </c>
      <c r="Z172" s="1">
        <f t="shared" si="424"/>
        <v>0</v>
      </c>
      <c r="AA172" s="1">
        <f t="shared" si="425"/>
        <v>0</v>
      </c>
      <c r="AB172" s="1">
        <f t="shared" si="426"/>
        <v>0</v>
      </c>
      <c r="AC172" s="1">
        <f t="shared" si="427"/>
        <v>0</v>
      </c>
      <c r="AD172" s="1">
        <f t="shared" si="428"/>
        <v>0</v>
      </c>
      <c r="AE172" s="1">
        <f t="shared" si="429"/>
        <v>0</v>
      </c>
      <c r="AF172" s="1">
        <f t="shared" si="430"/>
        <v>0</v>
      </c>
      <c r="AG172" s="1">
        <f t="shared" si="431"/>
        <v>0</v>
      </c>
      <c r="AH172" s="1">
        <f t="shared" si="432"/>
        <v>0</v>
      </c>
      <c r="AI172" s="1">
        <f t="shared" si="433"/>
        <v>0</v>
      </c>
      <c r="AJ172" s="1">
        <f t="shared" si="434"/>
        <v>0</v>
      </c>
      <c r="AK172" s="1">
        <f t="shared" si="435"/>
        <v>0</v>
      </c>
      <c r="AL172" s="1">
        <f t="shared" si="436"/>
        <v>0</v>
      </c>
      <c r="AM172" s="1">
        <f t="shared" si="437"/>
        <v>0</v>
      </c>
      <c r="AN172" s="1">
        <f t="shared" si="438"/>
        <v>0</v>
      </c>
      <c r="AO172" s="1">
        <f t="shared" si="439"/>
        <v>0</v>
      </c>
      <c r="AP172" s="1">
        <f t="shared" si="440"/>
        <v>0</v>
      </c>
      <c r="AQ172" s="1">
        <f t="shared" si="441"/>
        <v>0</v>
      </c>
      <c r="AR172" s="1">
        <f t="shared" si="442"/>
        <v>0</v>
      </c>
      <c r="AS172" s="1">
        <f t="shared" si="443"/>
        <v>0</v>
      </c>
      <c r="AT172" s="1">
        <f t="shared" si="444"/>
        <v>0</v>
      </c>
      <c r="AU172" s="1">
        <f t="shared" si="445"/>
        <v>0</v>
      </c>
      <c r="AV172" s="1">
        <f t="shared" si="446"/>
        <v>0</v>
      </c>
      <c r="AW172" s="1">
        <f t="shared" si="447"/>
        <v>0</v>
      </c>
      <c r="AX172" s="1">
        <f>LARGE($O$8:P172,1)</f>
        <v>0</v>
      </c>
      <c r="AY172" s="1">
        <f>LARGE($O$8:Q172,1)</f>
        <v>0</v>
      </c>
      <c r="AZ172" s="1">
        <f>LARGE($O$8:R172,1)</f>
        <v>0</v>
      </c>
      <c r="BA172" s="1">
        <f>LARGE($O$8:S172,1)</f>
        <v>0</v>
      </c>
      <c r="BB172" s="1">
        <f>LARGE($O$8:T172,1)</f>
        <v>0</v>
      </c>
      <c r="BC172" s="1">
        <f>LARGE($O$8:U172,1)</f>
        <v>0</v>
      </c>
      <c r="BD172" s="1">
        <f>LARGE($O$8:V172,1)</f>
        <v>0</v>
      </c>
      <c r="BE172" s="1">
        <f>LARGE($O$8:W172,1)</f>
        <v>0</v>
      </c>
      <c r="BF172" s="1">
        <f>LARGE($O$8:X172,1)</f>
        <v>0</v>
      </c>
      <c r="BG172" s="1">
        <f>LARGE($O$8:Y172,1)</f>
        <v>0</v>
      </c>
      <c r="BH172" s="1">
        <f>IFERROR(IF(BX172&gt;=1,(IF(EMP!AM170="YES",1,2)),0),0)</f>
        <v>0</v>
      </c>
      <c r="BI172" s="1">
        <f>IFERROR(IF(BX172&gt;=1,(IF(BH172=1,1,IF(BH172=2,VLOOKUP(EMP!AL170,EMP!$H$2:$K$4,4,0),0))),0),0)</f>
        <v>0</v>
      </c>
      <c r="BJ172" s="1">
        <f>IFERROR(IF(BX172&gt;=1,VLOOKUP(EMP!AL170,EMP!$H$1:$K$5,2,0),0),0)</f>
        <v>0</v>
      </c>
      <c r="BK172" s="1">
        <f>IFERROR(IF(BX172&gt;=1,VLOOKUP(EMP!AL170,EMP!$H$1:$K$5,3,0),0),0)</f>
        <v>0</v>
      </c>
      <c r="BX172" s="165">
        <f>EMP!O170</f>
        <v>0</v>
      </c>
      <c r="BY172" s="166">
        <f>EMP!P170</f>
        <v>0</v>
      </c>
      <c r="BZ172" s="165">
        <f>EMP!Q170</f>
        <v>0</v>
      </c>
      <c r="CA172" s="185">
        <f t="shared" si="448"/>
        <v>0</v>
      </c>
      <c r="CB172" s="185">
        <f t="shared" si="449"/>
        <v>0</v>
      </c>
      <c r="CC172" s="185">
        <f t="shared" si="450"/>
        <v>0</v>
      </c>
      <c r="CD172" s="185">
        <f t="shared" si="451"/>
        <v>0</v>
      </c>
      <c r="CE172" s="185">
        <f t="shared" si="452"/>
        <v>0</v>
      </c>
      <c r="CF172" s="185">
        <f t="shared" si="453"/>
        <v>0</v>
      </c>
      <c r="CG172" s="185">
        <f t="shared" si="454"/>
        <v>0</v>
      </c>
      <c r="CH172" s="185">
        <f t="shared" si="455"/>
        <v>0</v>
      </c>
      <c r="CI172" s="185">
        <f t="shared" si="456"/>
        <v>0</v>
      </c>
      <c r="CJ172" s="185">
        <f t="shared" si="457"/>
        <v>0</v>
      </c>
      <c r="CK172" s="185">
        <f t="shared" si="458"/>
        <v>0</v>
      </c>
      <c r="CL172" s="185">
        <f t="shared" si="459"/>
        <v>0</v>
      </c>
      <c r="CM172" s="193"/>
      <c r="CN172" s="193"/>
      <c r="CO172" s="193"/>
      <c r="CP172" s="193"/>
      <c r="CQ172" s="193"/>
      <c r="CR172" s="193"/>
      <c r="CS172" s="193"/>
      <c r="CT172" s="193"/>
      <c r="CU172" s="193"/>
      <c r="CV172" s="193"/>
      <c r="CW172" s="193"/>
      <c r="CX172" s="193"/>
      <c r="CY172" s="112">
        <f t="shared" si="460"/>
        <v>0</v>
      </c>
      <c r="CZ172" s="112">
        <f t="shared" si="461"/>
        <v>0</v>
      </c>
      <c r="DA172" s="112">
        <f t="shared" si="462"/>
        <v>0</v>
      </c>
      <c r="DB172" s="112">
        <f t="shared" si="463"/>
        <v>0</v>
      </c>
      <c r="DC172" s="112">
        <f t="shared" si="464"/>
        <v>0</v>
      </c>
      <c r="DD172" s="112">
        <f t="shared" si="465"/>
        <v>0</v>
      </c>
      <c r="DE172" s="112">
        <f t="shared" si="466"/>
        <v>0</v>
      </c>
      <c r="DF172" s="112">
        <f t="shared" si="467"/>
        <v>0</v>
      </c>
      <c r="DG172" s="112">
        <f t="shared" si="468"/>
        <v>0</v>
      </c>
      <c r="DH172" s="112">
        <f t="shared" si="469"/>
        <v>0</v>
      </c>
      <c r="DI172" s="112">
        <f t="shared" si="470"/>
        <v>0</v>
      </c>
      <c r="DJ172" s="112">
        <f t="shared" si="471"/>
        <v>0</v>
      </c>
      <c r="DK172" s="194"/>
      <c r="DL172" s="194"/>
      <c r="DM172" s="194"/>
      <c r="DN172" s="194"/>
      <c r="DO172" s="194"/>
      <c r="DP172" s="194"/>
      <c r="DQ172" s="194"/>
      <c r="DR172" s="194"/>
      <c r="DS172" s="194"/>
      <c r="DT172" s="194"/>
      <c r="DU172" s="194"/>
      <c r="DV172" s="194"/>
      <c r="DW172" s="112">
        <f t="shared" si="472"/>
        <v>0</v>
      </c>
      <c r="DX172" s="112">
        <f t="shared" si="473"/>
        <v>0</v>
      </c>
      <c r="DY172" s="112">
        <f t="shared" si="474"/>
        <v>0</v>
      </c>
      <c r="DZ172" s="112">
        <f t="shared" si="475"/>
        <v>0</v>
      </c>
      <c r="EA172" s="112">
        <f t="shared" si="476"/>
        <v>0</v>
      </c>
      <c r="EB172" s="112">
        <f t="shared" si="477"/>
        <v>0</v>
      </c>
      <c r="EC172" s="112">
        <f t="shared" si="478"/>
        <v>0</v>
      </c>
      <c r="ED172" s="112">
        <f t="shared" si="479"/>
        <v>0</v>
      </c>
      <c r="EE172" s="112">
        <f t="shared" si="480"/>
        <v>0</v>
      </c>
      <c r="EF172" s="112">
        <f t="shared" si="481"/>
        <v>0</v>
      </c>
      <c r="EG172" s="112">
        <f t="shared" si="482"/>
        <v>0</v>
      </c>
      <c r="EH172" s="112">
        <f t="shared" si="483"/>
        <v>0</v>
      </c>
      <c r="EI172" s="195"/>
      <c r="EJ172" s="195"/>
      <c r="EK172" s="195"/>
      <c r="EL172" s="195"/>
      <c r="EM172" s="195"/>
      <c r="EN172" s="195"/>
      <c r="EO172" s="195"/>
      <c r="EP172" s="195"/>
      <c r="EQ172" s="195"/>
      <c r="ER172" s="195"/>
      <c r="ES172" s="195"/>
      <c r="ET172" s="195"/>
      <c r="EU172" s="196"/>
      <c r="EV172" s="196">
        <f t="shared" si="484"/>
        <v>0</v>
      </c>
      <c r="EW172" s="196">
        <f t="shared" si="485"/>
        <v>0</v>
      </c>
      <c r="EX172" s="196">
        <f t="shared" si="486"/>
        <v>0</v>
      </c>
      <c r="EY172" s="196">
        <f t="shared" si="487"/>
        <v>0</v>
      </c>
      <c r="EZ172" s="196">
        <f t="shared" si="488"/>
        <v>0</v>
      </c>
      <c r="FA172" s="196">
        <f t="shared" si="489"/>
        <v>0</v>
      </c>
      <c r="FB172" s="196">
        <f t="shared" si="490"/>
        <v>0</v>
      </c>
      <c r="FC172" s="196">
        <f t="shared" si="491"/>
        <v>0</v>
      </c>
      <c r="FD172" s="196">
        <f t="shared" si="492"/>
        <v>0</v>
      </c>
      <c r="FE172" s="196">
        <f t="shared" si="493"/>
        <v>0</v>
      </c>
      <c r="FF172" s="196">
        <f t="shared" si="494"/>
        <v>0</v>
      </c>
      <c r="FG172" s="197"/>
      <c r="FH172" s="197">
        <f t="shared" si="495"/>
        <v>0</v>
      </c>
      <c r="FI172" s="197">
        <f t="shared" si="496"/>
        <v>0</v>
      </c>
      <c r="FJ172" s="197">
        <f t="shared" si="497"/>
        <v>0</v>
      </c>
      <c r="FK172" s="197">
        <f t="shared" si="498"/>
        <v>0</v>
      </c>
      <c r="FL172" s="197">
        <f t="shared" si="499"/>
        <v>0</v>
      </c>
      <c r="FM172" s="197">
        <f t="shared" si="500"/>
        <v>0</v>
      </c>
      <c r="FN172" s="197">
        <f t="shared" si="501"/>
        <v>0</v>
      </c>
      <c r="FO172" s="197">
        <f t="shared" si="502"/>
        <v>0</v>
      </c>
      <c r="FP172" s="197">
        <f t="shared" si="503"/>
        <v>0</v>
      </c>
      <c r="FQ172" s="197">
        <f t="shared" si="504"/>
        <v>0</v>
      </c>
      <c r="FR172" s="197">
        <f t="shared" si="505"/>
        <v>0</v>
      </c>
      <c r="FS172" s="195"/>
      <c r="FT172" s="195"/>
      <c r="FU172" s="198"/>
      <c r="FV172" s="198"/>
      <c r="FW172" s="199"/>
      <c r="FX172" s="199"/>
      <c r="FY172" s="196"/>
      <c r="FZ172" s="196"/>
      <c r="GA172" s="127">
        <f t="shared" si="506"/>
        <v>0</v>
      </c>
      <c r="GB172" s="127">
        <f t="shared" si="507"/>
        <v>0</v>
      </c>
      <c r="GC172" s="127">
        <f t="shared" si="508"/>
        <v>0</v>
      </c>
      <c r="GD172" s="127">
        <f t="shared" si="509"/>
        <v>0</v>
      </c>
      <c r="GE172" s="127">
        <f t="shared" si="510"/>
        <v>0</v>
      </c>
      <c r="GF172" s="127">
        <f t="shared" si="511"/>
        <v>0</v>
      </c>
      <c r="GG172" s="127">
        <f t="shared" si="512"/>
        <v>0</v>
      </c>
      <c r="GH172" s="127">
        <f t="shared" si="513"/>
        <v>0</v>
      </c>
      <c r="GI172" s="127">
        <f t="shared" si="514"/>
        <v>0</v>
      </c>
      <c r="GJ172" s="127">
        <f t="shared" si="515"/>
        <v>0</v>
      </c>
      <c r="GK172" s="127">
        <f t="shared" si="516"/>
        <v>0</v>
      </c>
      <c r="GL172" s="127">
        <f t="shared" si="517"/>
        <v>0</v>
      </c>
      <c r="GM172" s="127">
        <f t="shared" si="518"/>
        <v>0</v>
      </c>
      <c r="GN172" s="127">
        <f t="shared" si="519"/>
        <v>0</v>
      </c>
      <c r="GO172" s="127">
        <f t="shared" si="520"/>
        <v>0</v>
      </c>
      <c r="GP172" s="127">
        <f t="shared" si="521"/>
        <v>0</v>
      </c>
      <c r="GQ172" s="127">
        <f t="shared" si="522"/>
        <v>0</v>
      </c>
      <c r="GR172" s="127">
        <f t="shared" si="523"/>
        <v>0</v>
      </c>
      <c r="GS172" s="127">
        <f t="shared" si="524"/>
        <v>0</v>
      </c>
      <c r="GT172" s="127">
        <f t="shared" si="525"/>
        <v>0</v>
      </c>
      <c r="GU172" s="127">
        <f t="shared" si="526"/>
        <v>0</v>
      </c>
      <c r="GV172" s="127">
        <f t="shared" si="527"/>
        <v>0</v>
      </c>
      <c r="GW172" s="127">
        <f t="shared" si="528"/>
        <v>0</v>
      </c>
      <c r="GX172" s="127">
        <f t="shared" si="529"/>
        <v>0</v>
      </c>
      <c r="GY172" s="127">
        <f t="shared" si="530"/>
        <v>0</v>
      </c>
      <c r="GZ172" s="127">
        <f t="shared" si="531"/>
        <v>0</v>
      </c>
      <c r="HA172" s="127">
        <f t="shared" si="532"/>
        <v>0</v>
      </c>
      <c r="HB172" s="127">
        <f t="shared" si="533"/>
        <v>0</v>
      </c>
      <c r="HC172" s="127">
        <f t="shared" si="534"/>
        <v>0</v>
      </c>
      <c r="HD172" s="127">
        <f t="shared" si="535"/>
        <v>0</v>
      </c>
      <c r="HE172" s="127">
        <f t="shared" si="536"/>
        <v>0</v>
      </c>
      <c r="HF172" s="127">
        <f t="shared" si="537"/>
        <v>0</v>
      </c>
      <c r="HG172" s="127">
        <f t="shared" si="538"/>
        <v>0</v>
      </c>
      <c r="HH172" s="127">
        <f t="shared" si="539"/>
        <v>0</v>
      </c>
      <c r="HI172" s="127">
        <f t="shared" si="540"/>
        <v>0</v>
      </c>
      <c r="HJ172" s="127">
        <f t="shared" si="541"/>
        <v>0</v>
      </c>
      <c r="HK172" s="127">
        <f t="shared" si="542"/>
        <v>0</v>
      </c>
      <c r="HL172" s="127">
        <f t="shared" si="543"/>
        <v>0</v>
      </c>
      <c r="HM172" s="127">
        <f t="shared" si="544"/>
        <v>0</v>
      </c>
      <c r="HN172" s="127">
        <f t="shared" si="545"/>
        <v>0</v>
      </c>
      <c r="HO172" s="127">
        <f t="shared" si="546"/>
        <v>0</v>
      </c>
      <c r="HP172" s="127">
        <f t="shared" si="547"/>
        <v>0</v>
      </c>
      <c r="HQ172" s="127">
        <f t="shared" si="548"/>
        <v>0</v>
      </c>
      <c r="HR172" s="127">
        <f t="shared" si="549"/>
        <v>0</v>
      </c>
      <c r="HS172" s="127">
        <f t="shared" si="550"/>
        <v>0</v>
      </c>
      <c r="HT172" s="127">
        <f t="shared" si="551"/>
        <v>0</v>
      </c>
      <c r="HU172" s="127">
        <f t="shared" si="552"/>
        <v>0</v>
      </c>
      <c r="HV172" s="127">
        <f t="shared" si="553"/>
        <v>0</v>
      </c>
      <c r="HW172" s="127">
        <f t="shared" si="554"/>
        <v>0</v>
      </c>
      <c r="HX172" s="127">
        <f t="shared" si="555"/>
        <v>0</v>
      </c>
      <c r="HY172" s="127">
        <f t="shared" si="556"/>
        <v>0</v>
      </c>
      <c r="HZ172" s="127">
        <f t="shared" si="557"/>
        <v>0</v>
      </c>
      <c r="IA172" s="127">
        <f t="shared" si="558"/>
        <v>0</v>
      </c>
      <c r="IB172" s="127">
        <f t="shared" si="559"/>
        <v>0</v>
      </c>
      <c r="IC172" s="127">
        <f t="shared" si="560"/>
        <v>0</v>
      </c>
      <c r="ID172" s="127">
        <f t="shared" si="561"/>
        <v>0</v>
      </c>
      <c r="IE172" s="127">
        <f t="shared" si="562"/>
        <v>0</v>
      </c>
      <c r="IF172" s="127">
        <f t="shared" si="563"/>
        <v>0</v>
      </c>
      <c r="IG172" s="127">
        <f t="shared" si="564"/>
        <v>0</v>
      </c>
      <c r="IH172" s="127">
        <f t="shared" si="565"/>
        <v>0</v>
      </c>
      <c r="II172" s="127">
        <f t="shared" si="566"/>
        <v>0</v>
      </c>
      <c r="IJ172" s="127">
        <f t="shared" si="567"/>
        <v>0</v>
      </c>
      <c r="IK172" s="127">
        <f t="shared" si="568"/>
        <v>0</v>
      </c>
      <c r="IL172" s="127">
        <f t="shared" si="569"/>
        <v>0</v>
      </c>
      <c r="IM172" s="127">
        <f t="shared" si="570"/>
        <v>0</v>
      </c>
      <c r="IN172" s="127">
        <f t="shared" si="571"/>
        <v>0</v>
      </c>
      <c r="IO172" s="127">
        <f t="shared" si="572"/>
        <v>0</v>
      </c>
      <c r="IP172" s="127">
        <f t="shared" si="573"/>
        <v>0</v>
      </c>
      <c r="IQ172" s="127">
        <f t="shared" si="574"/>
        <v>0</v>
      </c>
      <c r="IR172" s="127">
        <f t="shared" si="575"/>
        <v>0</v>
      </c>
      <c r="IS172" s="127">
        <f t="shared" si="576"/>
        <v>0</v>
      </c>
      <c r="IT172" s="127">
        <f t="shared" si="577"/>
        <v>0</v>
      </c>
      <c r="IU172" s="127">
        <f t="shared" si="578"/>
        <v>0</v>
      </c>
      <c r="IV172" s="1">
        <f>IFERROR(IF($BX172&gt;=1,SUMIFS(ARR!K$8:K$607,ARR!$I$8:$I$607,$BZ172),0),0)</f>
        <v>0</v>
      </c>
      <c r="IW172" s="1">
        <f>IFERROR(IF($BX172&gt;=1,SUMIFS(ARR!L$8:L$607,ARR!$I$8:$I$607,$BZ172),0),0)</f>
        <v>0</v>
      </c>
      <c r="IX172" s="1">
        <f>IFERROR(IF($BX172&gt;=1,SUMIFS(ARR!M$8:M$607,ARR!$I$8:$I$607,$BZ172),0),0)</f>
        <v>0</v>
      </c>
      <c r="IY172" s="1">
        <f>IFERROR(IF($BX172&gt;=1,SUMIFS(ARR!N$8:N$607,ARR!$I$8:$I$607,$BZ172),0),0)</f>
        <v>0</v>
      </c>
      <c r="IZ172" s="1">
        <f t="shared" si="579"/>
        <v>0</v>
      </c>
    </row>
    <row r="173" spans="1:260" ht="18" customHeight="1" x14ac:dyDescent="0.25">
      <c r="A173" s="1">
        <f>IFERROR(IF(BX173&gt;=1,VLOOKUP(EMP!Y171,EMP!$B$2:$E$3,4,0),0),0)</f>
        <v>0</v>
      </c>
      <c r="B173" s="1">
        <f>IFERROR(IF(BX173&gt;=1,VLOOKUP(EMP!Z171,EMP!$D$2:$E$3,2,0),0),0)</f>
        <v>0</v>
      </c>
      <c r="C173" s="1">
        <f>IFERROR(IF(BX173&gt;=1,VLOOKUP(EMP!AC171,EMP!$B$6:$C$17,2,0),0),0)</f>
        <v>0</v>
      </c>
      <c r="D173" s="1">
        <f>IFERROR(IF(BX173&gt;=1,VLOOKUP(EMP!AA171,EMP!$E$6:$M$29,9,0),0),0)</f>
        <v>0</v>
      </c>
      <c r="E173" s="1">
        <f>IFERROR(IF(BX173&gt;=1,(IF(EMP!AE171&gt;=1,VLOOKUP(EMP!AF171,EMP!$B$6:$C$17,2,0),0)),0),0)</f>
        <v>0</v>
      </c>
      <c r="F173" s="1">
        <f>IFERROR(IF(BX173&gt;=1,(IF(EMP!AG171=EMP!$F$3,(IF(EMP!AH171&gt;=1,EMP!AH171,0)),0)),0),0)</f>
        <v>0</v>
      </c>
      <c r="G173" s="1">
        <f>IFERROR(IF(BX173&gt;=1,(IF(EMP!AI171=EMP!$F$3,VLOOKUP(EMP!AJ171,EMP!$B$6:$C$17,2,0),0)),0),0)</f>
        <v>0</v>
      </c>
      <c r="H173" s="1">
        <f>IFERROR(IF(BX173&gt;=1,(IF(EMP!AK171=EMP!$F$3,EMP!#REF!,0)),0),0)</f>
        <v>0</v>
      </c>
      <c r="I173" s="1">
        <f>IFERROR(IF(BX173&gt;=1,(IF(EMP!AM171="YES",1,2)),0),0)</f>
        <v>0</v>
      </c>
      <c r="J173" s="1">
        <f>IFERROR(IF(BX173&gt;=1,(IF(I173=1,31,IF(I173=2,(IF(D173&gt;=5,VLOOKUP(EMP!AL171,EMP!$H$1:$K$5,4,0),IF(D173&gt;=1,31,0))),0))),0),0)</f>
        <v>0</v>
      </c>
      <c r="K173" s="1">
        <f>EMP!AB171</f>
        <v>0</v>
      </c>
      <c r="L173" s="1">
        <f>EMP!AD171</f>
        <v>0</v>
      </c>
      <c r="M173" s="1">
        <f>EMP!AE171</f>
        <v>0</v>
      </c>
      <c r="N173" s="1">
        <f t="shared" si="412"/>
        <v>0</v>
      </c>
      <c r="O173" s="1">
        <f t="shared" si="413"/>
        <v>0</v>
      </c>
      <c r="P173" s="1">
        <f t="shared" si="414"/>
        <v>0</v>
      </c>
      <c r="Q173" s="1">
        <f t="shared" si="415"/>
        <v>0</v>
      </c>
      <c r="R173" s="1">
        <f t="shared" si="416"/>
        <v>0</v>
      </c>
      <c r="S173" s="1">
        <f t="shared" si="417"/>
        <v>0</v>
      </c>
      <c r="T173" s="1">
        <f t="shared" si="418"/>
        <v>0</v>
      </c>
      <c r="U173" s="1">
        <f t="shared" si="419"/>
        <v>0</v>
      </c>
      <c r="V173" s="1">
        <f t="shared" si="420"/>
        <v>0</v>
      </c>
      <c r="W173" s="1">
        <f t="shared" si="421"/>
        <v>0</v>
      </c>
      <c r="X173" s="1">
        <f t="shared" si="422"/>
        <v>0</v>
      </c>
      <c r="Y173" s="1">
        <f t="shared" si="423"/>
        <v>0</v>
      </c>
      <c r="Z173" s="1">
        <f t="shared" si="424"/>
        <v>0</v>
      </c>
      <c r="AA173" s="1">
        <f t="shared" si="425"/>
        <v>0</v>
      </c>
      <c r="AB173" s="1">
        <f t="shared" si="426"/>
        <v>0</v>
      </c>
      <c r="AC173" s="1">
        <f t="shared" si="427"/>
        <v>0</v>
      </c>
      <c r="AD173" s="1">
        <f t="shared" si="428"/>
        <v>0</v>
      </c>
      <c r="AE173" s="1">
        <f t="shared" si="429"/>
        <v>0</v>
      </c>
      <c r="AF173" s="1">
        <f t="shared" si="430"/>
        <v>0</v>
      </c>
      <c r="AG173" s="1">
        <f t="shared" si="431"/>
        <v>0</v>
      </c>
      <c r="AH173" s="1">
        <f t="shared" si="432"/>
        <v>0</v>
      </c>
      <c r="AI173" s="1">
        <f t="shared" si="433"/>
        <v>0</v>
      </c>
      <c r="AJ173" s="1">
        <f t="shared" si="434"/>
        <v>0</v>
      </c>
      <c r="AK173" s="1">
        <f t="shared" si="435"/>
        <v>0</v>
      </c>
      <c r="AL173" s="1">
        <f t="shared" si="436"/>
        <v>0</v>
      </c>
      <c r="AM173" s="1">
        <f t="shared" si="437"/>
        <v>0</v>
      </c>
      <c r="AN173" s="1">
        <f t="shared" si="438"/>
        <v>0</v>
      </c>
      <c r="AO173" s="1">
        <f t="shared" si="439"/>
        <v>0</v>
      </c>
      <c r="AP173" s="1">
        <f t="shared" si="440"/>
        <v>0</v>
      </c>
      <c r="AQ173" s="1">
        <f t="shared" si="441"/>
        <v>0</v>
      </c>
      <c r="AR173" s="1">
        <f t="shared" si="442"/>
        <v>0</v>
      </c>
      <c r="AS173" s="1">
        <f t="shared" si="443"/>
        <v>0</v>
      </c>
      <c r="AT173" s="1">
        <f t="shared" si="444"/>
        <v>0</v>
      </c>
      <c r="AU173" s="1">
        <f t="shared" si="445"/>
        <v>0</v>
      </c>
      <c r="AV173" s="1">
        <f t="shared" si="446"/>
        <v>0</v>
      </c>
      <c r="AW173" s="1">
        <f t="shared" si="447"/>
        <v>0</v>
      </c>
      <c r="AX173" s="1">
        <f>LARGE($O$8:P173,1)</f>
        <v>0</v>
      </c>
      <c r="AY173" s="1">
        <f>LARGE($O$8:Q173,1)</f>
        <v>0</v>
      </c>
      <c r="AZ173" s="1">
        <f>LARGE($O$8:R173,1)</f>
        <v>0</v>
      </c>
      <c r="BA173" s="1">
        <f>LARGE($O$8:S173,1)</f>
        <v>0</v>
      </c>
      <c r="BB173" s="1">
        <f>LARGE($O$8:T173,1)</f>
        <v>0</v>
      </c>
      <c r="BC173" s="1">
        <f>LARGE($O$8:U173,1)</f>
        <v>0</v>
      </c>
      <c r="BD173" s="1">
        <f>LARGE($O$8:V173,1)</f>
        <v>0</v>
      </c>
      <c r="BE173" s="1">
        <f>LARGE($O$8:W173,1)</f>
        <v>0</v>
      </c>
      <c r="BF173" s="1">
        <f>LARGE($O$8:X173,1)</f>
        <v>0</v>
      </c>
      <c r="BG173" s="1">
        <f>LARGE($O$8:Y173,1)</f>
        <v>0</v>
      </c>
      <c r="BH173" s="1">
        <f>IFERROR(IF(BX173&gt;=1,(IF(EMP!AM171="YES",1,2)),0),0)</f>
        <v>0</v>
      </c>
      <c r="BI173" s="1">
        <f>IFERROR(IF(BX173&gt;=1,(IF(BH173=1,1,IF(BH173=2,VLOOKUP(EMP!AL171,EMP!$H$2:$K$4,4,0),0))),0),0)</f>
        <v>0</v>
      </c>
      <c r="BJ173" s="1">
        <f>IFERROR(IF(BX173&gt;=1,VLOOKUP(EMP!AL171,EMP!$H$1:$K$5,2,0),0),0)</f>
        <v>0</v>
      </c>
      <c r="BK173" s="1">
        <f>IFERROR(IF(BX173&gt;=1,VLOOKUP(EMP!AL171,EMP!$H$1:$K$5,3,0),0),0)</f>
        <v>0</v>
      </c>
      <c r="BX173" s="165">
        <f>EMP!O171</f>
        <v>0</v>
      </c>
      <c r="BY173" s="166">
        <f>EMP!P171</f>
        <v>0</v>
      </c>
      <c r="BZ173" s="165">
        <f>EMP!Q171</f>
        <v>0</v>
      </c>
      <c r="CA173" s="185">
        <f t="shared" si="448"/>
        <v>0</v>
      </c>
      <c r="CB173" s="185">
        <f t="shared" si="449"/>
        <v>0</v>
      </c>
      <c r="CC173" s="185">
        <f t="shared" si="450"/>
        <v>0</v>
      </c>
      <c r="CD173" s="185">
        <f t="shared" si="451"/>
        <v>0</v>
      </c>
      <c r="CE173" s="185">
        <f t="shared" si="452"/>
        <v>0</v>
      </c>
      <c r="CF173" s="185">
        <f t="shared" si="453"/>
        <v>0</v>
      </c>
      <c r="CG173" s="185">
        <f t="shared" si="454"/>
        <v>0</v>
      </c>
      <c r="CH173" s="185">
        <f t="shared" si="455"/>
        <v>0</v>
      </c>
      <c r="CI173" s="185">
        <f t="shared" si="456"/>
        <v>0</v>
      </c>
      <c r="CJ173" s="185">
        <f t="shared" si="457"/>
        <v>0</v>
      </c>
      <c r="CK173" s="185">
        <f t="shared" si="458"/>
        <v>0</v>
      </c>
      <c r="CL173" s="185">
        <f t="shared" si="459"/>
        <v>0</v>
      </c>
      <c r="CM173" s="193"/>
      <c r="CN173" s="193"/>
      <c r="CO173" s="193"/>
      <c r="CP173" s="193"/>
      <c r="CQ173" s="193"/>
      <c r="CR173" s="193"/>
      <c r="CS173" s="193"/>
      <c r="CT173" s="193"/>
      <c r="CU173" s="193"/>
      <c r="CV173" s="193"/>
      <c r="CW173" s="193"/>
      <c r="CX173" s="193"/>
      <c r="CY173" s="112">
        <f t="shared" si="460"/>
        <v>0</v>
      </c>
      <c r="CZ173" s="112">
        <f t="shared" si="461"/>
        <v>0</v>
      </c>
      <c r="DA173" s="112">
        <f t="shared" si="462"/>
        <v>0</v>
      </c>
      <c r="DB173" s="112">
        <f t="shared" si="463"/>
        <v>0</v>
      </c>
      <c r="DC173" s="112">
        <f t="shared" si="464"/>
        <v>0</v>
      </c>
      <c r="DD173" s="112">
        <f t="shared" si="465"/>
        <v>0</v>
      </c>
      <c r="DE173" s="112">
        <f t="shared" si="466"/>
        <v>0</v>
      </c>
      <c r="DF173" s="112">
        <f t="shared" si="467"/>
        <v>0</v>
      </c>
      <c r="DG173" s="112">
        <f t="shared" si="468"/>
        <v>0</v>
      </c>
      <c r="DH173" s="112">
        <f t="shared" si="469"/>
        <v>0</v>
      </c>
      <c r="DI173" s="112">
        <f t="shared" si="470"/>
        <v>0</v>
      </c>
      <c r="DJ173" s="112">
        <f t="shared" si="471"/>
        <v>0</v>
      </c>
      <c r="DK173" s="194"/>
      <c r="DL173" s="194"/>
      <c r="DM173" s="194"/>
      <c r="DN173" s="194"/>
      <c r="DO173" s="194"/>
      <c r="DP173" s="194"/>
      <c r="DQ173" s="194"/>
      <c r="DR173" s="194"/>
      <c r="DS173" s="194"/>
      <c r="DT173" s="194"/>
      <c r="DU173" s="194"/>
      <c r="DV173" s="194"/>
      <c r="DW173" s="112">
        <f t="shared" si="472"/>
        <v>0</v>
      </c>
      <c r="DX173" s="112">
        <f t="shared" si="473"/>
        <v>0</v>
      </c>
      <c r="DY173" s="112">
        <f t="shared" si="474"/>
        <v>0</v>
      </c>
      <c r="DZ173" s="112">
        <f t="shared" si="475"/>
        <v>0</v>
      </c>
      <c r="EA173" s="112">
        <f t="shared" si="476"/>
        <v>0</v>
      </c>
      <c r="EB173" s="112">
        <f t="shared" si="477"/>
        <v>0</v>
      </c>
      <c r="EC173" s="112">
        <f t="shared" si="478"/>
        <v>0</v>
      </c>
      <c r="ED173" s="112">
        <f t="shared" si="479"/>
        <v>0</v>
      </c>
      <c r="EE173" s="112">
        <f t="shared" si="480"/>
        <v>0</v>
      </c>
      <c r="EF173" s="112">
        <f t="shared" si="481"/>
        <v>0</v>
      </c>
      <c r="EG173" s="112">
        <f t="shared" si="482"/>
        <v>0</v>
      </c>
      <c r="EH173" s="112">
        <f t="shared" si="483"/>
        <v>0</v>
      </c>
      <c r="EI173" s="195"/>
      <c r="EJ173" s="195"/>
      <c r="EK173" s="195"/>
      <c r="EL173" s="195"/>
      <c r="EM173" s="195"/>
      <c r="EN173" s="195"/>
      <c r="EO173" s="195"/>
      <c r="EP173" s="195"/>
      <c r="EQ173" s="195"/>
      <c r="ER173" s="195"/>
      <c r="ES173" s="195"/>
      <c r="ET173" s="195"/>
      <c r="EU173" s="196"/>
      <c r="EV173" s="196">
        <f t="shared" si="484"/>
        <v>0</v>
      </c>
      <c r="EW173" s="196">
        <f t="shared" si="485"/>
        <v>0</v>
      </c>
      <c r="EX173" s="196">
        <f t="shared" si="486"/>
        <v>0</v>
      </c>
      <c r="EY173" s="196">
        <f t="shared" si="487"/>
        <v>0</v>
      </c>
      <c r="EZ173" s="196">
        <f t="shared" si="488"/>
        <v>0</v>
      </c>
      <c r="FA173" s="196">
        <f t="shared" si="489"/>
        <v>0</v>
      </c>
      <c r="FB173" s="196">
        <f t="shared" si="490"/>
        <v>0</v>
      </c>
      <c r="FC173" s="196">
        <f t="shared" si="491"/>
        <v>0</v>
      </c>
      <c r="FD173" s="196">
        <f t="shared" si="492"/>
        <v>0</v>
      </c>
      <c r="FE173" s="196">
        <f t="shared" si="493"/>
        <v>0</v>
      </c>
      <c r="FF173" s="196">
        <f t="shared" si="494"/>
        <v>0</v>
      </c>
      <c r="FG173" s="197"/>
      <c r="FH173" s="197">
        <f t="shared" si="495"/>
        <v>0</v>
      </c>
      <c r="FI173" s="197">
        <f t="shared" si="496"/>
        <v>0</v>
      </c>
      <c r="FJ173" s="197">
        <f t="shared" si="497"/>
        <v>0</v>
      </c>
      <c r="FK173" s="197">
        <f t="shared" si="498"/>
        <v>0</v>
      </c>
      <c r="FL173" s="197">
        <f t="shared" si="499"/>
        <v>0</v>
      </c>
      <c r="FM173" s="197">
        <f t="shared" si="500"/>
        <v>0</v>
      </c>
      <c r="FN173" s="197">
        <f t="shared" si="501"/>
        <v>0</v>
      </c>
      <c r="FO173" s="197">
        <f t="shared" si="502"/>
        <v>0</v>
      </c>
      <c r="FP173" s="197">
        <f t="shared" si="503"/>
        <v>0</v>
      </c>
      <c r="FQ173" s="197">
        <f t="shared" si="504"/>
        <v>0</v>
      </c>
      <c r="FR173" s="197">
        <f t="shared" si="505"/>
        <v>0</v>
      </c>
      <c r="FS173" s="195"/>
      <c r="FT173" s="195"/>
      <c r="FU173" s="198"/>
      <c r="FV173" s="198"/>
      <c r="FW173" s="199"/>
      <c r="FX173" s="199"/>
      <c r="FY173" s="196"/>
      <c r="FZ173" s="196"/>
      <c r="GA173" s="127">
        <f t="shared" si="506"/>
        <v>0</v>
      </c>
      <c r="GB173" s="127">
        <f t="shared" si="507"/>
        <v>0</v>
      </c>
      <c r="GC173" s="127">
        <f t="shared" si="508"/>
        <v>0</v>
      </c>
      <c r="GD173" s="127">
        <f t="shared" si="509"/>
        <v>0</v>
      </c>
      <c r="GE173" s="127">
        <f t="shared" si="510"/>
        <v>0</v>
      </c>
      <c r="GF173" s="127">
        <f t="shared" si="511"/>
        <v>0</v>
      </c>
      <c r="GG173" s="127">
        <f t="shared" si="512"/>
        <v>0</v>
      </c>
      <c r="GH173" s="127">
        <f t="shared" si="513"/>
        <v>0</v>
      </c>
      <c r="GI173" s="127">
        <f t="shared" si="514"/>
        <v>0</v>
      </c>
      <c r="GJ173" s="127">
        <f t="shared" si="515"/>
        <v>0</v>
      </c>
      <c r="GK173" s="127">
        <f t="shared" si="516"/>
        <v>0</v>
      </c>
      <c r="GL173" s="127">
        <f t="shared" si="517"/>
        <v>0</v>
      </c>
      <c r="GM173" s="127">
        <f t="shared" si="518"/>
        <v>0</v>
      </c>
      <c r="GN173" s="127">
        <f t="shared" si="519"/>
        <v>0</v>
      </c>
      <c r="GO173" s="127">
        <f t="shared" si="520"/>
        <v>0</v>
      </c>
      <c r="GP173" s="127">
        <f t="shared" si="521"/>
        <v>0</v>
      </c>
      <c r="GQ173" s="127">
        <f t="shared" si="522"/>
        <v>0</v>
      </c>
      <c r="GR173" s="127">
        <f t="shared" si="523"/>
        <v>0</v>
      </c>
      <c r="GS173" s="127">
        <f t="shared" si="524"/>
        <v>0</v>
      </c>
      <c r="GT173" s="127">
        <f t="shared" si="525"/>
        <v>0</v>
      </c>
      <c r="GU173" s="127">
        <f t="shared" si="526"/>
        <v>0</v>
      </c>
      <c r="GV173" s="127">
        <f t="shared" si="527"/>
        <v>0</v>
      </c>
      <c r="GW173" s="127">
        <f t="shared" si="528"/>
        <v>0</v>
      </c>
      <c r="GX173" s="127">
        <f t="shared" si="529"/>
        <v>0</v>
      </c>
      <c r="GY173" s="127">
        <f t="shared" si="530"/>
        <v>0</v>
      </c>
      <c r="GZ173" s="127">
        <f t="shared" si="531"/>
        <v>0</v>
      </c>
      <c r="HA173" s="127">
        <f t="shared" si="532"/>
        <v>0</v>
      </c>
      <c r="HB173" s="127">
        <f t="shared" si="533"/>
        <v>0</v>
      </c>
      <c r="HC173" s="127">
        <f t="shared" si="534"/>
        <v>0</v>
      </c>
      <c r="HD173" s="127">
        <f t="shared" si="535"/>
        <v>0</v>
      </c>
      <c r="HE173" s="127">
        <f t="shared" si="536"/>
        <v>0</v>
      </c>
      <c r="HF173" s="127">
        <f t="shared" si="537"/>
        <v>0</v>
      </c>
      <c r="HG173" s="127">
        <f t="shared" si="538"/>
        <v>0</v>
      </c>
      <c r="HH173" s="127">
        <f t="shared" si="539"/>
        <v>0</v>
      </c>
      <c r="HI173" s="127">
        <f t="shared" si="540"/>
        <v>0</v>
      </c>
      <c r="HJ173" s="127">
        <f t="shared" si="541"/>
        <v>0</v>
      </c>
      <c r="HK173" s="127">
        <f t="shared" si="542"/>
        <v>0</v>
      </c>
      <c r="HL173" s="127">
        <f t="shared" si="543"/>
        <v>0</v>
      </c>
      <c r="HM173" s="127">
        <f t="shared" si="544"/>
        <v>0</v>
      </c>
      <c r="HN173" s="127">
        <f t="shared" si="545"/>
        <v>0</v>
      </c>
      <c r="HO173" s="127">
        <f t="shared" si="546"/>
        <v>0</v>
      </c>
      <c r="HP173" s="127">
        <f t="shared" si="547"/>
        <v>0</v>
      </c>
      <c r="HQ173" s="127">
        <f t="shared" si="548"/>
        <v>0</v>
      </c>
      <c r="HR173" s="127">
        <f t="shared" si="549"/>
        <v>0</v>
      </c>
      <c r="HS173" s="127">
        <f t="shared" si="550"/>
        <v>0</v>
      </c>
      <c r="HT173" s="127">
        <f t="shared" si="551"/>
        <v>0</v>
      </c>
      <c r="HU173" s="127">
        <f t="shared" si="552"/>
        <v>0</v>
      </c>
      <c r="HV173" s="127">
        <f t="shared" si="553"/>
        <v>0</v>
      </c>
      <c r="HW173" s="127">
        <f t="shared" si="554"/>
        <v>0</v>
      </c>
      <c r="HX173" s="127">
        <f t="shared" si="555"/>
        <v>0</v>
      </c>
      <c r="HY173" s="127">
        <f t="shared" si="556"/>
        <v>0</v>
      </c>
      <c r="HZ173" s="127">
        <f t="shared" si="557"/>
        <v>0</v>
      </c>
      <c r="IA173" s="127">
        <f t="shared" si="558"/>
        <v>0</v>
      </c>
      <c r="IB173" s="127">
        <f t="shared" si="559"/>
        <v>0</v>
      </c>
      <c r="IC173" s="127">
        <f t="shared" si="560"/>
        <v>0</v>
      </c>
      <c r="ID173" s="127">
        <f t="shared" si="561"/>
        <v>0</v>
      </c>
      <c r="IE173" s="127">
        <f t="shared" si="562"/>
        <v>0</v>
      </c>
      <c r="IF173" s="127">
        <f t="shared" si="563"/>
        <v>0</v>
      </c>
      <c r="IG173" s="127">
        <f t="shared" si="564"/>
        <v>0</v>
      </c>
      <c r="IH173" s="127">
        <f t="shared" si="565"/>
        <v>0</v>
      </c>
      <c r="II173" s="127">
        <f t="shared" si="566"/>
        <v>0</v>
      </c>
      <c r="IJ173" s="127">
        <f t="shared" si="567"/>
        <v>0</v>
      </c>
      <c r="IK173" s="127">
        <f t="shared" si="568"/>
        <v>0</v>
      </c>
      <c r="IL173" s="127">
        <f t="shared" si="569"/>
        <v>0</v>
      </c>
      <c r="IM173" s="127">
        <f t="shared" si="570"/>
        <v>0</v>
      </c>
      <c r="IN173" s="127">
        <f t="shared" si="571"/>
        <v>0</v>
      </c>
      <c r="IO173" s="127">
        <f t="shared" si="572"/>
        <v>0</v>
      </c>
      <c r="IP173" s="127">
        <f t="shared" si="573"/>
        <v>0</v>
      </c>
      <c r="IQ173" s="127">
        <f t="shared" si="574"/>
        <v>0</v>
      </c>
      <c r="IR173" s="127">
        <f t="shared" si="575"/>
        <v>0</v>
      </c>
      <c r="IS173" s="127">
        <f t="shared" si="576"/>
        <v>0</v>
      </c>
      <c r="IT173" s="127">
        <f t="shared" si="577"/>
        <v>0</v>
      </c>
      <c r="IU173" s="127">
        <f t="shared" si="578"/>
        <v>0</v>
      </c>
      <c r="IV173" s="1">
        <f>IFERROR(IF($BX173&gt;=1,SUMIFS(ARR!K$8:K$607,ARR!$I$8:$I$607,$BZ173),0),0)</f>
        <v>0</v>
      </c>
      <c r="IW173" s="1">
        <f>IFERROR(IF($BX173&gt;=1,SUMIFS(ARR!L$8:L$607,ARR!$I$8:$I$607,$BZ173),0),0)</f>
        <v>0</v>
      </c>
      <c r="IX173" s="1">
        <f>IFERROR(IF($BX173&gt;=1,SUMIFS(ARR!M$8:M$607,ARR!$I$8:$I$607,$BZ173),0),0)</f>
        <v>0</v>
      </c>
      <c r="IY173" s="1">
        <f>IFERROR(IF($BX173&gt;=1,SUMIFS(ARR!N$8:N$607,ARR!$I$8:$I$607,$BZ173),0),0)</f>
        <v>0</v>
      </c>
      <c r="IZ173" s="1">
        <f t="shared" si="579"/>
        <v>0</v>
      </c>
    </row>
    <row r="174" spans="1:260" ht="18" customHeight="1" x14ac:dyDescent="0.25">
      <c r="A174" s="1">
        <f>IFERROR(IF(BX174&gt;=1,VLOOKUP(EMP!Y172,EMP!$B$2:$E$3,4,0),0),0)</f>
        <v>0</v>
      </c>
      <c r="B174" s="1">
        <f>IFERROR(IF(BX174&gt;=1,VLOOKUP(EMP!Z172,EMP!$D$2:$E$3,2,0),0),0)</f>
        <v>0</v>
      </c>
      <c r="C174" s="1">
        <f>IFERROR(IF(BX174&gt;=1,VLOOKUP(EMP!AC172,EMP!$B$6:$C$17,2,0),0),0)</f>
        <v>0</v>
      </c>
      <c r="D174" s="1">
        <f>IFERROR(IF(BX174&gt;=1,VLOOKUP(EMP!AA172,EMP!$E$6:$M$29,9,0),0),0)</f>
        <v>0</v>
      </c>
      <c r="E174" s="1">
        <f>IFERROR(IF(BX174&gt;=1,(IF(EMP!AE172&gt;=1,VLOOKUP(EMP!AF172,EMP!$B$6:$C$17,2,0),0)),0),0)</f>
        <v>0</v>
      </c>
      <c r="F174" s="1">
        <f>IFERROR(IF(BX174&gt;=1,(IF(EMP!AG172=EMP!$F$3,(IF(EMP!AH172&gt;=1,EMP!AH172,0)),0)),0),0)</f>
        <v>0</v>
      </c>
      <c r="G174" s="1">
        <f>IFERROR(IF(BX174&gt;=1,(IF(EMP!AI172=EMP!$F$3,VLOOKUP(EMP!AJ172,EMP!$B$6:$C$17,2,0),0)),0),0)</f>
        <v>0</v>
      </c>
      <c r="H174" s="1">
        <f>IFERROR(IF(BX174&gt;=1,(IF(EMP!AK172=EMP!$F$3,EMP!#REF!,0)),0),0)</f>
        <v>0</v>
      </c>
      <c r="I174" s="1">
        <f>IFERROR(IF(BX174&gt;=1,(IF(EMP!AM172="YES",1,2)),0),0)</f>
        <v>0</v>
      </c>
      <c r="J174" s="1">
        <f>IFERROR(IF(BX174&gt;=1,(IF(I174=1,31,IF(I174=2,(IF(D174&gt;=5,VLOOKUP(EMP!AL172,EMP!$H$1:$K$5,4,0),IF(D174&gt;=1,31,0))),0))),0),0)</f>
        <v>0</v>
      </c>
      <c r="K174" s="1">
        <f>EMP!AB172</f>
        <v>0</v>
      </c>
      <c r="L174" s="1">
        <f>EMP!AD172</f>
        <v>0</v>
      </c>
      <c r="M174" s="1">
        <f>EMP!AE172</f>
        <v>0</v>
      </c>
      <c r="N174" s="1">
        <f t="shared" si="412"/>
        <v>0</v>
      </c>
      <c r="O174" s="1">
        <f t="shared" si="413"/>
        <v>0</v>
      </c>
      <c r="P174" s="1">
        <f t="shared" si="414"/>
        <v>0</v>
      </c>
      <c r="Q174" s="1">
        <f t="shared" si="415"/>
        <v>0</v>
      </c>
      <c r="R174" s="1">
        <f t="shared" si="416"/>
        <v>0</v>
      </c>
      <c r="S174" s="1">
        <f t="shared" si="417"/>
        <v>0</v>
      </c>
      <c r="T174" s="1">
        <f t="shared" si="418"/>
        <v>0</v>
      </c>
      <c r="U174" s="1">
        <f t="shared" si="419"/>
        <v>0</v>
      </c>
      <c r="V174" s="1">
        <f t="shared" si="420"/>
        <v>0</v>
      </c>
      <c r="W174" s="1">
        <f t="shared" si="421"/>
        <v>0</v>
      </c>
      <c r="X174" s="1">
        <f t="shared" si="422"/>
        <v>0</v>
      </c>
      <c r="Y174" s="1">
        <f t="shared" si="423"/>
        <v>0</v>
      </c>
      <c r="Z174" s="1">
        <f t="shared" si="424"/>
        <v>0</v>
      </c>
      <c r="AA174" s="1">
        <f t="shared" si="425"/>
        <v>0</v>
      </c>
      <c r="AB174" s="1">
        <f t="shared" si="426"/>
        <v>0</v>
      </c>
      <c r="AC174" s="1">
        <f t="shared" si="427"/>
        <v>0</v>
      </c>
      <c r="AD174" s="1">
        <f t="shared" si="428"/>
        <v>0</v>
      </c>
      <c r="AE174" s="1">
        <f t="shared" si="429"/>
        <v>0</v>
      </c>
      <c r="AF174" s="1">
        <f t="shared" si="430"/>
        <v>0</v>
      </c>
      <c r="AG174" s="1">
        <f t="shared" si="431"/>
        <v>0</v>
      </c>
      <c r="AH174" s="1">
        <f t="shared" si="432"/>
        <v>0</v>
      </c>
      <c r="AI174" s="1">
        <f t="shared" si="433"/>
        <v>0</v>
      </c>
      <c r="AJ174" s="1">
        <f t="shared" si="434"/>
        <v>0</v>
      </c>
      <c r="AK174" s="1">
        <f t="shared" si="435"/>
        <v>0</v>
      </c>
      <c r="AL174" s="1">
        <f t="shared" si="436"/>
        <v>0</v>
      </c>
      <c r="AM174" s="1">
        <f t="shared" si="437"/>
        <v>0</v>
      </c>
      <c r="AN174" s="1">
        <f t="shared" si="438"/>
        <v>0</v>
      </c>
      <c r="AO174" s="1">
        <f t="shared" si="439"/>
        <v>0</v>
      </c>
      <c r="AP174" s="1">
        <f t="shared" si="440"/>
        <v>0</v>
      </c>
      <c r="AQ174" s="1">
        <f t="shared" si="441"/>
        <v>0</v>
      </c>
      <c r="AR174" s="1">
        <f t="shared" si="442"/>
        <v>0</v>
      </c>
      <c r="AS174" s="1">
        <f t="shared" si="443"/>
        <v>0</v>
      </c>
      <c r="AT174" s="1">
        <f t="shared" si="444"/>
        <v>0</v>
      </c>
      <c r="AU174" s="1">
        <f t="shared" si="445"/>
        <v>0</v>
      </c>
      <c r="AV174" s="1">
        <f t="shared" si="446"/>
        <v>0</v>
      </c>
      <c r="AW174" s="1">
        <f t="shared" si="447"/>
        <v>0</v>
      </c>
      <c r="AX174" s="1">
        <f>LARGE($O$8:P174,1)</f>
        <v>0</v>
      </c>
      <c r="AY174" s="1">
        <f>LARGE($O$8:Q174,1)</f>
        <v>0</v>
      </c>
      <c r="AZ174" s="1">
        <f>LARGE($O$8:R174,1)</f>
        <v>0</v>
      </c>
      <c r="BA174" s="1">
        <f>LARGE($O$8:S174,1)</f>
        <v>0</v>
      </c>
      <c r="BB174" s="1">
        <f>LARGE($O$8:T174,1)</f>
        <v>0</v>
      </c>
      <c r="BC174" s="1">
        <f>LARGE($O$8:U174,1)</f>
        <v>0</v>
      </c>
      <c r="BD174" s="1">
        <f>LARGE($O$8:V174,1)</f>
        <v>0</v>
      </c>
      <c r="BE174" s="1">
        <f>LARGE($O$8:W174,1)</f>
        <v>0</v>
      </c>
      <c r="BF174" s="1">
        <f>LARGE($O$8:X174,1)</f>
        <v>0</v>
      </c>
      <c r="BG174" s="1">
        <f>LARGE($O$8:Y174,1)</f>
        <v>0</v>
      </c>
      <c r="BH174" s="1">
        <f>IFERROR(IF(BX174&gt;=1,(IF(EMP!AM172="YES",1,2)),0),0)</f>
        <v>0</v>
      </c>
      <c r="BI174" s="1">
        <f>IFERROR(IF(BX174&gt;=1,(IF(BH174=1,1,IF(BH174=2,VLOOKUP(EMP!AL172,EMP!$H$2:$K$4,4,0),0))),0),0)</f>
        <v>0</v>
      </c>
      <c r="BJ174" s="1">
        <f>IFERROR(IF(BX174&gt;=1,VLOOKUP(EMP!AL172,EMP!$H$1:$K$5,2,0),0),0)</f>
        <v>0</v>
      </c>
      <c r="BK174" s="1">
        <f>IFERROR(IF(BX174&gt;=1,VLOOKUP(EMP!AL172,EMP!$H$1:$K$5,3,0),0),0)</f>
        <v>0</v>
      </c>
      <c r="BX174" s="165">
        <f>EMP!O172</f>
        <v>0</v>
      </c>
      <c r="BY174" s="166">
        <f>EMP!P172</f>
        <v>0</v>
      </c>
      <c r="BZ174" s="165">
        <f>EMP!Q172</f>
        <v>0</v>
      </c>
      <c r="CA174" s="185">
        <f t="shared" si="448"/>
        <v>0</v>
      </c>
      <c r="CB174" s="185">
        <f t="shared" si="449"/>
        <v>0</v>
      </c>
      <c r="CC174" s="185">
        <f t="shared" si="450"/>
        <v>0</v>
      </c>
      <c r="CD174" s="185">
        <f t="shared" si="451"/>
        <v>0</v>
      </c>
      <c r="CE174" s="185">
        <f t="shared" si="452"/>
        <v>0</v>
      </c>
      <c r="CF174" s="185">
        <f t="shared" si="453"/>
        <v>0</v>
      </c>
      <c r="CG174" s="185">
        <f t="shared" si="454"/>
        <v>0</v>
      </c>
      <c r="CH174" s="185">
        <f t="shared" si="455"/>
        <v>0</v>
      </c>
      <c r="CI174" s="185">
        <f t="shared" si="456"/>
        <v>0</v>
      </c>
      <c r="CJ174" s="185">
        <f t="shared" si="457"/>
        <v>0</v>
      </c>
      <c r="CK174" s="185">
        <f t="shared" si="458"/>
        <v>0</v>
      </c>
      <c r="CL174" s="185">
        <f t="shared" si="459"/>
        <v>0</v>
      </c>
      <c r="CM174" s="193"/>
      <c r="CN174" s="193"/>
      <c r="CO174" s="193"/>
      <c r="CP174" s="193"/>
      <c r="CQ174" s="193"/>
      <c r="CR174" s="193"/>
      <c r="CS174" s="193"/>
      <c r="CT174" s="193"/>
      <c r="CU174" s="193"/>
      <c r="CV174" s="193"/>
      <c r="CW174" s="193"/>
      <c r="CX174" s="193"/>
      <c r="CY174" s="112">
        <f t="shared" si="460"/>
        <v>0</v>
      </c>
      <c r="CZ174" s="112">
        <f t="shared" si="461"/>
        <v>0</v>
      </c>
      <c r="DA174" s="112">
        <f t="shared" si="462"/>
        <v>0</v>
      </c>
      <c r="DB174" s="112">
        <f t="shared" si="463"/>
        <v>0</v>
      </c>
      <c r="DC174" s="112">
        <f t="shared" si="464"/>
        <v>0</v>
      </c>
      <c r="DD174" s="112">
        <f t="shared" si="465"/>
        <v>0</v>
      </c>
      <c r="DE174" s="112">
        <f t="shared" si="466"/>
        <v>0</v>
      </c>
      <c r="DF174" s="112">
        <f t="shared" si="467"/>
        <v>0</v>
      </c>
      <c r="DG174" s="112">
        <f t="shared" si="468"/>
        <v>0</v>
      </c>
      <c r="DH174" s="112">
        <f t="shared" si="469"/>
        <v>0</v>
      </c>
      <c r="DI174" s="112">
        <f t="shared" si="470"/>
        <v>0</v>
      </c>
      <c r="DJ174" s="112">
        <f t="shared" si="471"/>
        <v>0</v>
      </c>
      <c r="DK174" s="194"/>
      <c r="DL174" s="194"/>
      <c r="DM174" s="194"/>
      <c r="DN174" s="194"/>
      <c r="DO174" s="194"/>
      <c r="DP174" s="194"/>
      <c r="DQ174" s="194"/>
      <c r="DR174" s="194"/>
      <c r="DS174" s="194"/>
      <c r="DT174" s="194"/>
      <c r="DU174" s="194"/>
      <c r="DV174" s="194"/>
      <c r="DW174" s="112">
        <f t="shared" si="472"/>
        <v>0</v>
      </c>
      <c r="DX174" s="112">
        <f t="shared" si="473"/>
        <v>0</v>
      </c>
      <c r="DY174" s="112">
        <f t="shared" si="474"/>
        <v>0</v>
      </c>
      <c r="DZ174" s="112">
        <f t="shared" si="475"/>
        <v>0</v>
      </c>
      <c r="EA174" s="112">
        <f t="shared" si="476"/>
        <v>0</v>
      </c>
      <c r="EB174" s="112">
        <f t="shared" si="477"/>
        <v>0</v>
      </c>
      <c r="EC174" s="112">
        <f t="shared" si="478"/>
        <v>0</v>
      </c>
      <c r="ED174" s="112">
        <f t="shared" si="479"/>
        <v>0</v>
      </c>
      <c r="EE174" s="112">
        <f t="shared" si="480"/>
        <v>0</v>
      </c>
      <c r="EF174" s="112">
        <f t="shared" si="481"/>
        <v>0</v>
      </c>
      <c r="EG174" s="112">
        <f t="shared" si="482"/>
        <v>0</v>
      </c>
      <c r="EH174" s="112">
        <f t="shared" si="483"/>
        <v>0</v>
      </c>
      <c r="EI174" s="195"/>
      <c r="EJ174" s="195"/>
      <c r="EK174" s="195"/>
      <c r="EL174" s="195"/>
      <c r="EM174" s="195"/>
      <c r="EN174" s="195"/>
      <c r="EO174" s="195"/>
      <c r="EP174" s="195"/>
      <c r="EQ174" s="195"/>
      <c r="ER174" s="195"/>
      <c r="ES174" s="195"/>
      <c r="ET174" s="195"/>
      <c r="EU174" s="196"/>
      <c r="EV174" s="196">
        <f t="shared" si="484"/>
        <v>0</v>
      </c>
      <c r="EW174" s="196">
        <f t="shared" si="485"/>
        <v>0</v>
      </c>
      <c r="EX174" s="196">
        <f t="shared" si="486"/>
        <v>0</v>
      </c>
      <c r="EY174" s="196">
        <f t="shared" si="487"/>
        <v>0</v>
      </c>
      <c r="EZ174" s="196">
        <f t="shared" si="488"/>
        <v>0</v>
      </c>
      <c r="FA174" s="196">
        <f t="shared" si="489"/>
        <v>0</v>
      </c>
      <c r="FB174" s="196">
        <f t="shared" si="490"/>
        <v>0</v>
      </c>
      <c r="FC174" s="196">
        <f t="shared" si="491"/>
        <v>0</v>
      </c>
      <c r="FD174" s="196">
        <f t="shared" si="492"/>
        <v>0</v>
      </c>
      <c r="FE174" s="196">
        <f t="shared" si="493"/>
        <v>0</v>
      </c>
      <c r="FF174" s="196">
        <f t="shared" si="494"/>
        <v>0</v>
      </c>
      <c r="FG174" s="197"/>
      <c r="FH174" s="197">
        <f t="shared" si="495"/>
        <v>0</v>
      </c>
      <c r="FI174" s="197">
        <f t="shared" si="496"/>
        <v>0</v>
      </c>
      <c r="FJ174" s="197">
        <f t="shared" si="497"/>
        <v>0</v>
      </c>
      <c r="FK174" s="197">
        <f t="shared" si="498"/>
        <v>0</v>
      </c>
      <c r="FL174" s="197">
        <f t="shared" si="499"/>
        <v>0</v>
      </c>
      <c r="FM174" s="197">
        <f t="shared" si="500"/>
        <v>0</v>
      </c>
      <c r="FN174" s="197">
        <f t="shared" si="501"/>
        <v>0</v>
      </c>
      <c r="FO174" s="197">
        <f t="shared" si="502"/>
        <v>0</v>
      </c>
      <c r="FP174" s="197">
        <f t="shared" si="503"/>
        <v>0</v>
      </c>
      <c r="FQ174" s="197">
        <f t="shared" si="504"/>
        <v>0</v>
      </c>
      <c r="FR174" s="197">
        <f t="shared" si="505"/>
        <v>0</v>
      </c>
      <c r="FS174" s="195"/>
      <c r="FT174" s="195"/>
      <c r="FU174" s="198"/>
      <c r="FV174" s="198"/>
      <c r="FW174" s="199"/>
      <c r="FX174" s="199"/>
      <c r="FY174" s="196"/>
      <c r="FZ174" s="196"/>
      <c r="GA174" s="127">
        <f t="shared" si="506"/>
        <v>0</v>
      </c>
      <c r="GB174" s="127">
        <f t="shared" si="507"/>
        <v>0</v>
      </c>
      <c r="GC174" s="127">
        <f t="shared" si="508"/>
        <v>0</v>
      </c>
      <c r="GD174" s="127">
        <f t="shared" si="509"/>
        <v>0</v>
      </c>
      <c r="GE174" s="127">
        <f t="shared" si="510"/>
        <v>0</v>
      </c>
      <c r="GF174" s="127">
        <f t="shared" si="511"/>
        <v>0</v>
      </c>
      <c r="GG174" s="127">
        <f t="shared" si="512"/>
        <v>0</v>
      </c>
      <c r="GH174" s="127">
        <f t="shared" si="513"/>
        <v>0</v>
      </c>
      <c r="GI174" s="127">
        <f t="shared" si="514"/>
        <v>0</v>
      </c>
      <c r="GJ174" s="127">
        <f t="shared" si="515"/>
        <v>0</v>
      </c>
      <c r="GK174" s="127">
        <f t="shared" si="516"/>
        <v>0</v>
      </c>
      <c r="GL174" s="127">
        <f t="shared" si="517"/>
        <v>0</v>
      </c>
      <c r="GM174" s="127">
        <f t="shared" si="518"/>
        <v>0</v>
      </c>
      <c r="GN174" s="127">
        <f t="shared" si="519"/>
        <v>0</v>
      </c>
      <c r="GO174" s="127">
        <f t="shared" si="520"/>
        <v>0</v>
      </c>
      <c r="GP174" s="127">
        <f t="shared" si="521"/>
        <v>0</v>
      </c>
      <c r="GQ174" s="127">
        <f t="shared" si="522"/>
        <v>0</v>
      </c>
      <c r="GR174" s="127">
        <f t="shared" si="523"/>
        <v>0</v>
      </c>
      <c r="GS174" s="127">
        <f t="shared" si="524"/>
        <v>0</v>
      </c>
      <c r="GT174" s="127">
        <f t="shared" si="525"/>
        <v>0</v>
      </c>
      <c r="GU174" s="127">
        <f t="shared" si="526"/>
        <v>0</v>
      </c>
      <c r="GV174" s="127">
        <f t="shared" si="527"/>
        <v>0</v>
      </c>
      <c r="GW174" s="127">
        <f t="shared" si="528"/>
        <v>0</v>
      </c>
      <c r="GX174" s="127">
        <f t="shared" si="529"/>
        <v>0</v>
      </c>
      <c r="GY174" s="127">
        <f t="shared" si="530"/>
        <v>0</v>
      </c>
      <c r="GZ174" s="127">
        <f t="shared" si="531"/>
        <v>0</v>
      </c>
      <c r="HA174" s="127">
        <f t="shared" si="532"/>
        <v>0</v>
      </c>
      <c r="HB174" s="127">
        <f t="shared" si="533"/>
        <v>0</v>
      </c>
      <c r="HC174" s="127">
        <f t="shared" si="534"/>
        <v>0</v>
      </c>
      <c r="HD174" s="127">
        <f t="shared" si="535"/>
        <v>0</v>
      </c>
      <c r="HE174" s="127">
        <f t="shared" si="536"/>
        <v>0</v>
      </c>
      <c r="HF174" s="127">
        <f t="shared" si="537"/>
        <v>0</v>
      </c>
      <c r="HG174" s="127">
        <f t="shared" si="538"/>
        <v>0</v>
      </c>
      <c r="HH174" s="127">
        <f t="shared" si="539"/>
        <v>0</v>
      </c>
      <c r="HI174" s="127">
        <f t="shared" si="540"/>
        <v>0</v>
      </c>
      <c r="HJ174" s="127">
        <f t="shared" si="541"/>
        <v>0</v>
      </c>
      <c r="HK174" s="127">
        <f t="shared" si="542"/>
        <v>0</v>
      </c>
      <c r="HL174" s="127">
        <f t="shared" si="543"/>
        <v>0</v>
      </c>
      <c r="HM174" s="127">
        <f t="shared" si="544"/>
        <v>0</v>
      </c>
      <c r="HN174" s="127">
        <f t="shared" si="545"/>
        <v>0</v>
      </c>
      <c r="HO174" s="127">
        <f t="shared" si="546"/>
        <v>0</v>
      </c>
      <c r="HP174" s="127">
        <f t="shared" si="547"/>
        <v>0</v>
      </c>
      <c r="HQ174" s="127">
        <f t="shared" si="548"/>
        <v>0</v>
      </c>
      <c r="HR174" s="127">
        <f t="shared" si="549"/>
        <v>0</v>
      </c>
      <c r="HS174" s="127">
        <f t="shared" si="550"/>
        <v>0</v>
      </c>
      <c r="HT174" s="127">
        <f t="shared" si="551"/>
        <v>0</v>
      </c>
      <c r="HU174" s="127">
        <f t="shared" si="552"/>
        <v>0</v>
      </c>
      <c r="HV174" s="127">
        <f t="shared" si="553"/>
        <v>0</v>
      </c>
      <c r="HW174" s="127">
        <f t="shared" si="554"/>
        <v>0</v>
      </c>
      <c r="HX174" s="127">
        <f t="shared" si="555"/>
        <v>0</v>
      </c>
      <c r="HY174" s="127">
        <f t="shared" si="556"/>
        <v>0</v>
      </c>
      <c r="HZ174" s="127">
        <f t="shared" si="557"/>
        <v>0</v>
      </c>
      <c r="IA174" s="127">
        <f t="shared" si="558"/>
        <v>0</v>
      </c>
      <c r="IB174" s="127">
        <f t="shared" si="559"/>
        <v>0</v>
      </c>
      <c r="IC174" s="127">
        <f t="shared" si="560"/>
        <v>0</v>
      </c>
      <c r="ID174" s="127">
        <f t="shared" si="561"/>
        <v>0</v>
      </c>
      <c r="IE174" s="127">
        <f t="shared" si="562"/>
        <v>0</v>
      </c>
      <c r="IF174" s="127">
        <f t="shared" si="563"/>
        <v>0</v>
      </c>
      <c r="IG174" s="127">
        <f t="shared" si="564"/>
        <v>0</v>
      </c>
      <c r="IH174" s="127">
        <f t="shared" si="565"/>
        <v>0</v>
      </c>
      <c r="II174" s="127">
        <f t="shared" si="566"/>
        <v>0</v>
      </c>
      <c r="IJ174" s="127">
        <f t="shared" si="567"/>
        <v>0</v>
      </c>
      <c r="IK174" s="127">
        <f t="shared" si="568"/>
        <v>0</v>
      </c>
      <c r="IL174" s="127">
        <f t="shared" si="569"/>
        <v>0</v>
      </c>
      <c r="IM174" s="127">
        <f t="shared" si="570"/>
        <v>0</v>
      </c>
      <c r="IN174" s="127">
        <f t="shared" si="571"/>
        <v>0</v>
      </c>
      <c r="IO174" s="127">
        <f t="shared" si="572"/>
        <v>0</v>
      </c>
      <c r="IP174" s="127">
        <f t="shared" si="573"/>
        <v>0</v>
      </c>
      <c r="IQ174" s="127">
        <f t="shared" si="574"/>
        <v>0</v>
      </c>
      <c r="IR174" s="127">
        <f t="shared" si="575"/>
        <v>0</v>
      </c>
      <c r="IS174" s="127">
        <f t="shared" si="576"/>
        <v>0</v>
      </c>
      <c r="IT174" s="127">
        <f t="shared" si="577"/>
        <v>0</v>
      </c>
      <c r="IU174" s="127">
        <f t="shared" si="578"/>
        <v>0</v>
      </c>
      <c r="IV174" s="1">
        <f>IFERROR(IF($BX174&gt;=1,SUMIFS(ARR!K$8:K$607,ARR!$I$8:$I$607,$BZ174),0),0)</f>
        <v>0</v>
      </c>
      <c r="IW174" s="1">
        <f>IFERROR(IF($BX174&gt;=1,SUMIFS(ARR!L$8:L$607,ARR!$I$8:$I$607,$BZ174),0),0)</f>
        <v>0</v>
      </c>
      <c r="IX174" s="1">
        <f>IFERROR(IF($BX174&gt;=1,SUMIFS(ARR!M$8:M$607,ARR!$I$8:$I$607,$BZ174),0),0)</f>
        <v>0</v>
      </c>
      <c r="IY174" s="1">
        <f>IFERROR(IF($BX174&gt;=1,SUMIFS(ARR!N$8:N$607,ARR!$I$8:$I$607,$BZ174),0),0)</f>
        <v>0</v>
      </c>
      <c r="IZ174" s="1">
        <f t="shared" si="579"/>
        <v>0</v>
      </c>
    </row>
    <row r="175" spans="1:260" ht="18" customHeight="1" x14ac:dyDescent="0.25">
      <c r="A175" s="1">
        <f>IFERROR(IF(BX175&gt;=1,VLOOKUP(EMP!Y173,EMP!$B$2:$E$3,4,0),0),0)</f>
        <v>0</v>
      </c>
      <c r="B175" s="1">
        <f>IFERROR(IF(BX175&gt;=1,VLOOKUP(EMP!Z173,EMP!$D$2:$E$3,2,0),0),0)</f>
        <v>0</v>
      </c>
      <c r="C175" s="1">
        <f>IFERROR(IF(BX175&gt;=1,VLOOKUP(EMP!AC173,EMP!$B$6:$C$17,2,0),0),0)</f>
        <v>0</v>
      </c>
      <c r="D175" s="1">
        <f>IFERROR(IF(BX175&gt;=1,VLOOKUP(EMP!AA173,EMP!$E$6:$M$29,9,0),0),0)</f>
        <v>0</v>
      </c>
      <c r="E175" s="1">
        <f>IFERROR(IF(BX175&gt;=1,(IF(EMP!AE173&gt;=1,VLOOKUP(EMP!AF173,EMP!$B$6:$C$17,2,0),0)),0),0)</f>
        <v>0</v>
      </c>
      <c r="F175" s="1">
        <f>IFERROR(IF(BX175&gt;=1,(IF(EMP!AG173=EMP!$F$3,(IF(EMP!AH173&gt;=1,EMP!AH173,0)),0)),0),0)</f>
        <v>0</v>
      </c>
      <c r="G175" s="1">
        <f>IFERROR(IF(BX175&gt;=1,(IF(EMP!AI173=EMP!$F$3,VLOOKUP(EMP!AJ173,EMP!$B$6:$C$17,2,0),0)),0),0)</f>
        <v>0</v>
      </c>
      <c r="H175" s="1">
        <f>IFERROR(IF(BX175&gt;=1,(IF(EMP!AK173=EMP!$F$3,EMP!#REF!,0)),0),0)</f>
        <v>0</v>
      </c>
      <c r="I175" s="1">
        <f>IFERROR(IF(BX175&gt;=1,(IF(EMP!AM173="YES",1,2)),0),0)</f>
        <v>0</v>
      </c>
      <c r="J175" s="1">
        <f>IFERROR(IF(BX175&gt;=1,(IF(I175=1,31,IF(I175=2,(IF(D175&gt;=5,VLOOKUP(EMP!AL173,EMP!$H$1:$K$5,4,0),IF(D175&gt;=1,31,0))),0))),0),0)</f>
        <v>0</v>
      </c>
      <c r="K175" s="1">
        <f>EMP!AB173</f>
        <v>0</v>
      </c>
      <c r="L175" s="1">
        <f>EMP!AD173</f>
        <v>0</v>
      </c>
      <c r="M175" s="1">
        <f>EMP!AE173</f>
        <v>0</v>
      </c>
      <c r="N175" s="1">
        <f t="shared" si="412"/>
        <v>0</v>
      </c>
      <c r="O175" s="1">
        <f t="shared" si="413"/>
        <v>0</v>
      </c>
      <c r="P175" s="1">
        <f t="shared" si="414"/>
        <v>0</v>
      </c>
      <c r="Q175" s="1">
        <f t="shared" si="415"/>
        <v>0</v>
      </c>
      <c r="R175" s="1">
        <f t="shared" si="416"/>
        <v>0</v>
      </c>
      <c r="S175" s="1">
        <f t="shared" si="417"/>
        <v>0</v>
      </c>
      <c r="T175" s="1">
        <f t="shared" si="418"/>
        <v>0</v>
      </c>
      <c r="U175" s="1">
        <f t="shared" si="419"/>
        <v>0</v>
      </c>
      <c r="V175" s="1">
        <f t="shared" si="420"/>
        <v>0</v>
      </c>
      <c r="W175" s="1">
        <f t="shared" si="421"/>
        <v>0</v>
      </c>
      <c r="X175" s="1">
        <f t="shared" si="422"/>
        <v>0</v>
      </c>
      <c r="Y175" s="1">
        <f t="shared" si="423"/>
        <v>0</v>
      </c>
      <c r="Z175" s="1">
        <f t="shared" si="424"/>
        <v>0</v>
      </c>
      <c r="AA175" s="1">
        <f t="shared" si="425"/>
        <v>0</v>
      </c>
      <c r="AB175" s="1">
        <f t="shared" si="426"/>
        <v>0</v>
      </c>
      <c r="AC175" s="1">
        <f t="shared" si="427"/>
        <v>0</v>
      </c>
      <c r="AD175" s="1">
        <f t="shared" si="428"/>
        <v>0</v>
      </c>
      <c r="AE175" s="1">
        <f t="shared" si="429"/>
        <v>0</v>
      </c>
      <c r="AF175" s="1">
        <f t="shared" si="430"/>
        <v>0</v>
      </c>
      <c r="AG175" s="1">
        <f t="shared" si="431"/>
        <v>0</v>
      </c>
      <c r="AH175" s="1">
        <f t="shared" si="432"/>
        <v>0</v>
      </c>
      <c r="AI175" s="1">
        <f t="shared" si="433"/>
        <v>0</v>
      </c>
      <c r="AJ175" s="1">
        <f t="shared" si="434"/>
        <v>0</v>
      </c>
      <c r="AK175" s="1">
        <f t="shared" si="435"/>
        <v>0</v>
      </c>
      <c r="AL175" s="1">
        <f t="shared" si="436"/>
        <v>0</v>
      </c>
      <c r="AM175" s="1">
        <f t="shared" si="437"/>
        <v>0</v>
      </c>
      <c r="AN175" s="1">
        <f t="shared" si="438"/>
        <v>0</v>
      </c>
      <c r="AO175" s="1">
        <f t="shared" si="439"/>
        <v>0</v>
      </c>
      <c r="AP175" s="1">
        <f t="shared" si="440"/>
        <v>0</v>
      </c>
      <c r="AQ175" s="1">
        <f t="shared" si="441"/>
        <v>0</v>
      </c>
      <c r="AR175" s="1">
        <f t="shared" si="442"/>
        <v>0</v>
      </c>
      <c r="AS175" s="1">
        <f t="shared" si="443"/>
        <v>0</v>
      </c>
      <c r="AT175" s="1">
        <f t="shared" si="444"/>
        <v>0</v>
      </c>
      <c r="AU175" s="1">
        <f t="shared" si="445"/>
        <v>0</v>
      </c>
      <c r="AV175" s="1">
        <f t="shared" si="446"/>
        <v>0</v>
      </c>
      <c r="AW175" s="1">
        <f t="shared" si="447"/>
        <v>0</v>
      </c>
      <c r="AX175" s="1">
        <f>LARGE($O$8:P175,1)</f>
        <v>0</v>
      </c>
      <c r="AY175" s="1">
        <f>LARGE($O$8:Q175,1)</f>
        <v>0</v>
      </c>
      <c r="AZ175" s="1">
        <f>LARGE($O$8:R175,1)</f>
        <v>0</v>
      </c>
      <c r="BA175" s="1">
        <f>LARGE($O$8:S175,1)</f>
        <v>0</v>
      </c>
      <c r="BB175" s="1">
        <f>LARGE($O$8:T175,1)</f>
        <v>0</v>
      </c>
      <c r="BC175" s="1">
        <f>LARGE($O$8:U175,1)</f>
        <v>0</v>
      </c>
      <c r="BD175" s="1">
        <f>LARGE($O$8:V175,1)</f>
        <v>0</v>
      </c>
      <c r="BE175" s="1">
        <f>LARGE($O$8:W175,1)</f>
        <v>0</v>
      </c>
      <c r="BF175" s="1">
        <f>LARGE($O$8:X175,1)</f>
        <v>0</v>
      </c>
      <c r="BG175" s="1">
        <f>LARGE($O$8:Y175,1)</f>
        <v>0</v>
      </c>
      <c r="BH175" s="1">
        <f>IFERROR(IF(BX175&gt;=1,(IF(EMP!AM173="YES",1,2)),0),0)</f>
        <v>0</v>
      </c>
      <c r="BI175" s="1">
        <f>IFERROR(IF(BX175&gt;=1,(IF(BH175=1,1,IF(BH175=2,VLOOKUP(EMP!AL173,EMP!$H$2:$K$4,4,0),0))),0),0)</f>
        <v>0</v>
      </c>
      <c r="BJ175" s="1">
        <f>IFERROR(IF(BX175&gt;=1,VLOOKUP(EMP!AL173,EMP!$H$1:$K$5,2,0),0),0)</f>
        <v>0</v>
      </c>
      <c r="BK175" s="1">
        <f>IFERROR(IF(BX175&gt;=1,VLOOKUP(EMP!AL173,EMP!$H$1:$K$5,3,0),0),0)</f>
        <v>0</v>
      </c>
      <c r="BX175" s="165">
        <f>EMP!O173</f>
        <v>0</v>
      </c>
      <c r="BY175" s="166">
        <f>EMP!P173</f>
        <v>0</v>
      </c>
      <c r="BZ175" s="165">
        <f>EMP!Q173</f>
        <v>0</v>
      </c>
      <c r="CA175" s="185">
        <f t="shared" si="448"/>
        <v>0</v>
      </c>
      <c r="CB175" s="185">
        <f t="shared" si="449"/>
        <v>0</v>
      </c>
      <c r="CC175" s="185">
        <f t="shared" si="450"/>
        <v>0</v>
      </c>
      <c r="CD175" s="185">
        <f t="shared" si="451"/>
        <v>0</v>
      </c>
      <c r="CE175" s="185">
        <f t="shared" si="452"/>
        <v>0</v>
      </c>
      <c r="CF175" s="185">
        <f t="shared" si="453"/>
        <v>0</v>
      </c>
      <c r="CG175" s="185">
        <f t="shared" si="454"/>
        <v>0</v>
      </c>
      <c r="CH175" s="185">
        <f t="shared" si="455"/>
        <v>0</v>
      </c>
      <c r="CI175" s="185">
        <f t="shared" si="456"/>
        <v>0</v>
      </c>
      <c r="CJ175" s="185">
        <f t="shared" si="457"/>
        <v>0</v>
      </c>
      <c r="CK175" s="185">
        <f t="shared" si="458"/>
        <v>0</v>
      </c>
      <c r="CL175" s="185">
        <f t="shared" si="459"/>
        <v>0</v>
      </c>
      <c r="CM175" s="193"/>
      <c r="CN175" s="193"/>
      <c r="CO175" s="193"/>
      <c r="CP175" s="193"/>
      <c r="CQ175" s="193"/>
      <c r="CR175" s="193"/>
      <c r="CS175" s="193"/>
      <c r="CT175" s="193"/>
      <c r="CU175" s="193"/>
      <c r="CV175" s="193"/>
      <c r="CW175" s="193"/>
      <c r="CX175" s="193"/>
      <c r="CY175" s="112">
        <f t="shared" si="460"/>
        <v>0</v>
      </c>
      <c r="CZ175" s="112">
        <f t="shared" si="461"/>
        <v>0</v>
      </c>
      <c r="DA175" s="112">
        <f t="shared" si="462"/>
        <v>0</v>
      </c>
      <c r="DB175" s="112">
        <f t="shared" si="463"/>
        <v>0</v>
      </c>
      <c r="DC175" s="112">
        <f t="shared" si="464"/>
        <v>0</v>
      </c>
      <c r="DD175" s="112">
        <f t="shared" si="465"/>
        <v>0</v>
      </c>
      <c r="DE175" s="112">
        <f t="shared" si="466"/>
        <v>0</v>
      </c>
      <c r="DF175" s="112">
        <f t="shared" si="467"/>
        <v>0</v>
      </c>
      <c r="DG175" s="112">
        <f t="shared" si="468"/>
        <v>0</v>
      </c>
      <c r="DH175" s="112">
        <f t="shared" si="469"/>
        <v>0</v>
      </c>
      <c r="DI175" s="112">
        <f t="shared" si="470"/>
        <v>0</v>
      </c>
      <c r="DJ175" s="112">
        <f t="shared" si="471"/>
        <v>0</v>
      </c>
      <c r="DK175" s="194"/>
      <c r="DL175" s="194"/>
      <c r="DM175" s="194"/>
      <c r="DN175" s="194"/>
      <c r="DO175" s="194"/>
      <c r="DP175" s="194"/>
      <c r="DQ175" s="194"/>
      <c r="DR175" s="194"/>
      <c r="DS175" s="194"/>
      <c r="DT175" s="194"/>
      <c r="DU175" s="194"/>
      <c r="DV175" s="194"/>
      <c r="DW175" s="112">
        <f t="shared" si="472"/>
        <v>0</v>
      </c>
      <c r="DX175" s="112">
        <f t="shared" si="473"/>
        <v>0</v>
      </c>
      <c r="DY175" s="112">
        <f t="shared" si="474"/>
        <v>0</v>
      </c>
      <c r="DZ175" s="112">
        <f t="shared" si="475"/>
        <v>0</v>
      </c>
      <c r="EA175" s="112">
        <f t="shared" si="476"/>
        <v>0</v>
      </c>
      <c r="EB175" s="112">
        <f t="shared" si="477"/>
        <v>0</v>
      </c>
      <c r="EC175" s="112">
        <f t="shared" si="478"/>
        <v>0</v>
      </c>
      <c r="ED175" s="112">
        <f t="shared" si="479"/>
        <v>0</v>
      </c>
      <c r="EE175" s="112">
        <f t="shared" si="480"/>
        <v>0</v>
      </c>
      <c r="EF175" s="112">
        <f t="shared" si="481"/>
        <v>0</v>
      </c>
      <c r="EG175" s="112">
        <f t="shared" si="482"/>
        <v>0</v>
      </c>
      <c r="EH175" s="112">
        <f t="shared" si="483"/>
        <v>0</v>
      </c>
      <c r="EI175" s="195"/>
      <c r="EJ175" s="195"/>
      <c r="EK175" s="195"/>
      <c r="EL175" s="195"/>
      <c r="EM175" s="195"/>
      <c r="EN175" s="195"/>
      <c r="EO175" s="195"/>
      <c r="EP175" s="195"/>
      <c r="EQ175" s="195"/>
      <c r="ER175" s="195"/>
      <c r="ES175" s="195"/>
      <c r="ET175" s="195"/>
      <c r="EU175" s="196"/>
      <c r="EV175" s="196">
        <f t="shared" si="484"/>
        <v>0</v>
      </c>
      <c r="EW175" s="196">
        <f t="shared" si="485"/>
        <v>0</v>
      </c>
      <c r="EX175" s="196">
        <f t="shared" si="486"/>
        <v>0</v>
      </c>
      <c r="EY175" s="196">
        <f t="shared" si="487"/>
        <v>0</v>
      </c>
      <c r="EZ175" s="196">
        <f t="shared" si="488"/>
        <v>0</v>
      </c>
      <c r="FA175" s="196">
        <f t="shared" si="489"/>
        <v>0</v>
      </c>
      <c r="FB175" s="196">
        <f t="shared" si="490"/>
        <v>0</v>
      </c>
      <c r="FC175" s="196">
        <f t="shared" si="491"/>
        <v>0</v>
      </c>
      <c r="FD175" s="196">
        <f t="shared" si="492"/>
        <v>0</v>
      </c>
      <c r="FE175" s="196">
        <f t="shared" si="493"/>
        <v>0</v>
      </c>
      <c r="FF175" s="196">
        <f t="shared" si="494"/>
        <v>0</v>
      </c>
      <c r="FG175" s="197"/>
      <c r="FH175" s="197">
        <f t="shared" si="495"/>
        <v>0</v>
      </c>
      <c r="FI175" s="197">
        <f t="shared" si="496"/>
        <v>0</v>
      </c>
      <c r="FJ175" s="197">
        <f t="shared" si="497"/>
        <v>0</v>
      </c>
      <c r="FK175" s="197">
        <f t="shared" si="498"/>
        <v>0</v>
      </c>
      <c r="FL175" s="197">
        <f t="shared" si="499"/>
        <v>0</v>
      </c>
      <c r="FM175" s="197">
        <f t="shared" si="500"/>
        <v>0</v>
      </c>
      <c r="FN175" s="197">
        <f t="shared" si="501"/>
        <v>0</v>
      </c>
      <c r="FO175" s="197">
        <f t="shared" si="502"/>
        <v>0</v>
      </c>
      <c r="FP175" s="197">
        <f t="shared" si="503"/>
        <v>0</v>
      </c>
      <c r="FQ175" s="197">
        <f t="shared" si="504"/>
        <v>0</v>
      </c>
      <c r="FR175" s="197">
        <f t="shared" si="505"/>
        <v>0</v>
      </c>
      <c r="FS175" s="195"/>
      <c r="FT175" s="195"/>
      <c r="FU175" s="198"/>
      <c r="FV175" s="198"/>
      <c r="FW175" s="199"/>
      <c r="FX175" s="199"/>
      <c r="FY175" s="196"/>
      <c r="FZ175" s="196"/>
      <c r="GA175" s="127">
        <f t="shared" si="506"/>
        <v>0</v>
      </c>
      <c r="GB175" s="127">
        <f t="shared" si="507"/>
        <v>0</v>
      </c>
      <c r="GC175" s="127">
        <f t="shared" si="508"/>
        <v>0</v>
      </c>
      <c r="GD175" s="127">
        <f t="shared" si="509"/>
        <v>0</v>
      </c>
      <c r="GE175" s="127">
        <f t="shared" si="510"/>
        <v>0</v>
      </c>
      <c r="GF175" s="127">
        <f t="shared" si="511"/>
        <v>0</v>
      </c>
      <c r="GG175" s="127">
        <f t="shared" si="512"/>
        <v>0</v>
      </c>
      <c r="GH175" s="127">
        <f t="shared" si="513"/>
        <v>0</v>
      </c>
      <c r="GI175" s="127">
        <f t="shared" si="514"/>
        <v>0</v>
      </c>
      <c r="GJ175" s="127">
        <f t="shared" si="515"/>
        <v>0</v>
      </c>
      <c r="GK175" s="127">
        <f t="shared" si="516"/>
        <v>0</v>
      </c>
      <c r="GL175" s="127">
        <f t="shared" si="517"/>
        <v>0</v>
      </c>
      <c r="GM175" s="127">
        <f t="shared" si="518"/>
        <v>0</v>
      </c>
      <c r="GN175" s="127">
        <f t="shared" si="519"/>
        <v>0</v>
      </c>
      <c r="GO175" s="127">
        <f t="shared" si="520"/>
        <v>0</v>
      </c>
      <c r="GP175" s="127">
        <f t="shared" si="521"/>
        <v>0</v>
      </c>
      <c r="GQ175" s="127">
        <f t="shared" si="522"/>
        <v>0</v>
      </c>
      <c r="GR175" s="127">
        <f t="shared" si="523"/>
        <v>0</v>
      </c>
      <c r="GS175" s="127">
        <f t="shared" si="524"/>
        <v>0</v>
      </c>
      <c r="GT175" s="127">
        <f t="shared" si="525"/>
        <v>0</v>
      </c>
      <c r="GU175" s="127">
        <f t="shared" si="526"/>
        <v>0</v>
      </c>
      <c r="GV175" s="127">
        <f t="shared" si="527"/>
        <v>0</v>
      </c>
      <c r="GW175" s="127">
        <f t="shared" si="528"/>
        <v>0</v>
      </c>
      <c r="GX175" s="127">
        <f t="shared" si="529"/>
        <v>0</v>
      </c>
      <c r="GY175" s="127">
        <f t="shared" si="530"/>
        <v>0</v>
      </c>
      <c r="GZ175" s="127">
        <f t="shared" si="531"/>
        <v>0</v>
      </c>
      <c r="HA175" s="127">
        <f t="shared" si="532"/>
        <v>0</v>
      </c>
      <c r="HB175" s="127">
        <f t="shared" si="533"/>
        <v>0</v>
      </c>
      <c r="HC175" s="127">
        <f t="shared" si="534"/>
        <v>0</v>
      </c>
      <c r="HD175" s="127">
        <f t="shared" si="535"/>
        <v>0</v>
      </c>
      <c r="HE175" s="127">
        <f t="shared" si="536"/>
        <v>0</v>
      </c>
      <c r="HF175" s="127">
        <f t="shared" si="537"/>
        <v>0</v>
      </c>
      <c r="HG175" s="127">
        <f t="shared" si="538"/>
        <v>0</v>
      </c>
      <c r="HH175" s="127">
        <f t="shared" si="539"/>
        <v>0</v>
      </c>
      <c r="HI175" s="127">
        <f t="shared" si="540"/>
        <v>0</v>
      </c>
      <c r="HJ175" s="127">
        <f t="shared" si="541"/>
        <v>0</v>
      </c>
      <c r="HK175" s="127">
        <f t="shared" si="542"/>
        <v>0</v>
      </c>
      <c r="HL175" s="127">
        <f t="shared" si="543"/>
        <v>0</v>
      </c>
      <c r="HM175" s="127">
        <f t="shared" si="544"/>
        <v>0</v>
      </c>
      <c r="HN175" s="127">
        <f t="shared" si="545"/>
        <v>0</v>
      </c>
      <c r="HO175" s="127">
        <f t="shared" si="546"/>
        <v>0</v>
      </c>
      <c r="HP175" s="127">
        <f t="shared" si="547"/>
        <v>0</v>
      </c>
      <c r="HQ175" s="127">
        <f t="shared" si="548"/>
        <v>0</v>
      </c>
      <c r="HR175" s="127">
        <f t="shared" si="549"/>
        <v>0</v>
      </c>
      <c r="HS175" s="127">
        <f t="shared" si="550"/>
        <v>0</v>
      </c>
      <c r="HT175" s="127">
        <f t="shared" si="551"/>
        <v>0</v>
      </c>
      <c r="HU175" s="127">
        <f t="shared" si="552"/>
        <v>0</v>
      </c>
      <c r="HV175" s="127">
        <f t="shared" si="553"/>
        <v>0</v>
      </c>
      <c r="HW175" s="127">
        <f t="shared" si="554"/>
        <v>0</v>
      </c>
      <c r="HX175" s="127">
        <f t="shared" si="555"/>
        <v>0</v>
      </c>
      <c r="HY175" s="127">
        <f t="shared" si="556"/>
        <v>0</v>
      </c>
      <c r="HZ175" s="127">
        <f t="shared" si="557"/>
        <v>0</v>
      </c>
      <c r="IA175" s="127">
        <f t="shared" si="558"/>
        <v>0</v>
      </c>
      <c r="IB175" s="127">
        <f t="shared" si="559"/>
        <v>0</v>
      </c>
      <c r="IC175" s="127">
        <f t="shared" si="560"/>
        <v>0</v>
      </c>
      <c r="ID175" s="127">
        <f t="shared" si="561"/>
        <v>0</v>
      </c>
      <c r="IE175" s="127">
        <f t="shared" si="562"/>
        <v>0</v>
      </c>
      <c r="IF175" s="127">
        <f t="shared" si="563"/>
        <v>0</v>
      </c>
      <c r="IG175" s="127">
        <f t="shared" si="564"/>
        <v>0</v>
      </c>
      <c r="IH175" s="127">
        <f t="shared" si="565"/>
        <v>0</v>
      </c>
      <c r="II175" s="127">
        <f t="shared" si="566"/>
        <v>0</v>
      </c>
      <c r="IJ175" s="127">
        <f t="shared" si="567"/>
        <v>0</v>
      </c>
      <c r="IK175" s="127">
        <f t="shared" si="568"/>
        <v>0</v>
      </c>
      <c r="IL175" s="127">
        <f t="shared" si="569"/>
        <v>0</v>
      </c>
      <c r="IM175" s="127">
        <f t="shared" si="570"/>
        <v>0</v>
      </c>
      <c r="IN175" s="127">
        <f t="shared" si="571"/>
        <v>0</v>
      </c>
      <c r="IO175" s="127">
        <f t="shared" si="572"/>
        <v>0</v>
      </c>
      <c r="IP175" s="127">
        <f t="shared" si="573"/>
        <v>0</v>
      </c>
      <c r="IQ175" s="127">
        <f t="shared" si="574"/>
        <v>0</v>
      </c>
      <c r="IR175" s="127">
        <f t="shared" si="575"/>
        <v>0</v>
      </c>
      <c r="IS175" s="127">
        <f t="shared" si="576"/>
        <v>0</v>
      </c>
      <c r="IT175" s="127">
        <f t="shared" si="577"/>
        <v>0</v>
      </c>
      <c r="IU175" s="127">
        <f t="shared" si="578"/>
        <v>0</v>
      </c>
      <c r="IV175" s="1">
        <f>IFERROR(IF($BX175&gt;=1,SUMIFS(ARR!K$8:K$607,ARR!$I$8:$I$607,$BZ175),0),0)</f>
        <v>0</v>
      </c>
      <c r="IW175" s="1">
        <f>IFERROR(IF($BX175&gt;=1,SUMIFS(ARR!L$8:L$607,ARR!$I$8:$I$607,$BZ175),0),0)</f>
        <v>0</v>
      </c>
      <c r="IX175" s="1">
        <f>IFERROR(IF($BX175&gt;=1,SUMIFS(ARR!M$8:M$607,ARR!$I$8:$I$607,$BZ175),0),0)</f>
        <v>0</v>
      </c>
      <c r="IY175" s="1">
        <f>IFERROR(IF($BX175&gt;=1,SUMIFS(ARR!N$8:N$607,ARR!$I$8:$I$607,$BZ175),0),0)</f>
        <v>0</v>
      </c>
      <c r="IZ175" s="1">
        <f t="shared" si="579"/>
        <v>0</v>
      </c>
    </row>
    <row r="176" spans="1:260" ht="18" customHeight="1" x14ac:dyDescent="0.25">
      <c r="A176" s="1">
        <f>IFERROR(IF(BX176&gt;=1,VLOOKUP(EMP!Y174,EMP!$B$2:$E$3,4,0),0),0)</f>
        <v>0</v>
      </c>
      <c r="B176" s="1">
        <f>IFERROR(IF(BX176&gt;=1,VLOOKUP(EMP!Z174,EMP!$D$2:$E$3,2,0),0),0)</f>
        <v>0</v>
      </c>
      <c r="C176" s="1">
        <f>IFERROR(IF(BX176&gt;=1,VLOOKUP(EMP!AC174,EMP!$B$6:$C$17,2,0),0),0)</f>
        <v>0</v>
      </c>
      <c r="D176" s="1">
        <f>IFERROR(IF(BX176&gt;=1,VLOOKUP(EMP!AA174,EMP!$E$6:$M$29,9,0),0),0)</f>
        <v>0</v>
      </c>
      <c r="E176" s="1">
        <f>IFERROR(IF(BX176&gt;=1,(IF(EMP!AE174&gt;=1,VLOOKUP(EMP!AF174,EMP!$B$6:$C$17,2,0),0)),0),0)</f>
        <v>0</v>
      </c>
      <c r="F176" s="1">
        <f>IFERROR(IF(BX176&gt;=1,(IF(EMP!AG174=EMP!$F$3,(IF(EMP!AH174&gt;=1,EMP!AH174,0)),0)),0),0)</f>
        <v>0</v>
      </c>
      <c r="G176" s="1">
        <f>IFERROR(IF(BX176&gt;=1,(IF(EMP!AI174=EMP!$F$3,VLOOKUP(EMP!AJ174,EMP!$B$6:$C$17,2,0),0)),0),0)</f>
        <v>0</v>
      </c>
      <c r="H176" s="1">
        <f>IFERROR(IF(BX176&gt;=1,(IF(EMP!AK174=EMP!$F$3,EMP!#REF!,0)),0),0)</f>
        <v>0</v>
      </c>
      <c r="I176" s="1">
        <f>IFERROR(IF(BX176&gt;=1,(IF(EMP!AM174="YES",1,2)),0),0)</f>
        <v>0</v>
      </c>
      <c r="J176" s="1">
        <f>IFERROR(IF(BX176&gt;=1,(IF(I176=1,31,IF(I176=2,(IF(D176&gt;=5,VLOOKUP(EMP!AL174,EMP!$H$1:$K$5,4,0),IF(D176&gt;=1,31,0))),0))),0),0)</f>
        <v>0</v>
      </c>
      <c r="K176" s="1">
        <f>EMP!AB174</f>
        <v>0</v>
      </c>
      <c r="L176" s="1">
        <f>EMP!AD174</f>
        <v>0</v>
      </c>
      <c r="M176" s="1">
        <f>EMP!AE174</f>
        <v>0</v>
      </c>
      <c r="N176" s="1">
        <f t="shared" si="412"/>
        <v>0</v>
      </c>
      <c r="O176" s="1">
        <f t="shared" si="413"/>
        <v>0</v>
      </c>
      <c r="P176" s="1">
        <f t="shared" si="414"/>
        <v>0</v>
      </c>
      <c r="Q176" s="1">
        <f t="shared" si="415"/>
        <v>0</v>
      </c>
      <c r="R176" s="1">
        <f t="shared" si="416"/>
        <v>0</v>
      </c>
      <c r="S176" s="1">
        <f t="shared" si="417"/>
        <v>0</v>
      </c>
      <c r="T176" s="1">
        <f t="shared" si="418"/>
        <v>0</v>
      </c>
      <c r="U176" s="1">
        <f t="shared" si="419"/>
        <v>0</v>
      </c>
      <c r="V176" s="1">
        <f t="shared" si="420"/>
        <v>0</v>
      </c>
      <c r="W176" s="1">
        <f t="shared" si="421"/>
        <v>0</v>
      </c>
      <c r="X176" s="1">
        <f t="shared" si="422"/>
        <v>0</v>
      </c>
      <c r="Y176" s="1">
        <f t="shared" si="423"/>
        <v>0</v>
      </c>
      <c r="Z176" s="1">
        <f t="shared" si="424"/>
        <v>0</v>
      </c>
      <c r="AA176" s="1">
        <f t="shared" si="425"/>
        <v>0</v>
      </c>
      <c r="AB176" s="1">
        <f t="shared" si="426"/>
        <v>0</v>
      </c>
      <c r="AC176" s="1">
        <f t="shared" si="427"/>
        <v>0</v>
      </c>
      <c r="AD176" s="1">
        <f t="shared" si="428"/>
        <v>0</v>
      </c>
      <c r="AE176" s="1">
        <f t="shared" si="429"/>
        <v>0</v>
      </c>
      <c r="AF176" s="1">
        <f t="shared" si="430"/>
        <v>0</v>
      </c>
      <c r="AG176" s="1">
        <f t="shared" si="431"/>
        <v>0</v>
      </c>
      <c r="AH176" s="1">
        <f t="shared" si="432"/>
        <v>0</v>
      </c>
      <c r="AI176" s="1">
        <f t="shared" si="433"/>
        <v>0</v>
      </c>
      <c r="AJ176" s="1">
        <f t="shared" si="434"/>
        <v>0</v>
      </c>
      <c r="AK176" s="1">
        <f t="shared" si="435"/>
        <v>0</v>
      </c>
      <c r="AL176" s="1">
        <f t="shared" si="436"/>
        <v>0</v>
      </c>
      <c r="AM176" s="1">
        <f t="shared" si="437"/>
        <v>0</v>
      </c>
      <c r="AN176" s="1">
        <f t="shared" si="438"/>
        <v>0</v>
      </c>
      <c r="AO176" s="1">
        <f t="shared" si="439"/>
        <v>0</v>
      </c>
      <c r="AP176" s="1">
        <f t="shared" si="440"/>
        <v>0</v>
      </c>
      <c r="AQ176" s="1">
        <f t="shared" si="441"/>
        <v>0</v>
      </c>
      <c r="AR176" s="1">
        <f t="shared" si="442"/>
        <v>0</v>
      </c>
      <c r="AS176" s="1">
        <f t="shared" si="443"/>
        <v>0</v>
      </c>
      <c r="AT176" s="1">
        <f t="shared" si="444"/>
        <v>0</v>
      </c>
      <c r="AU176" s="1">
        <f t="shared" si="445"/>
        <v>0</v>
      </c>
      <c r="AV176" s="1">
        <f t="shared" si="446"/>
        <v>0</v>
      </c>
      <c r="AW176" s="1">
        <f t="shared" si="447"/>
        <v>0</v>
      </c>
      <c r="AX176" s="1">
        <f>LARGE($O$8:P176,1)</f>
        <v>0</v>
      </c>
      <c r="AY176" s="1">
        <f>LARGE($O$8:Q176,1)</f>
        <v>0</v>
      </c>
      <c r="AZ176" s="1">
        <f>LARGE($O$8:R176,1)</f>
        <v>0</v>
      </c>
      <c r="BA176" s="1">
        <f>LARGE($O$8:S176,1)</f>
        <v>0</v>
      </c>
      <c r="BB176" s="1">
        <f>LARGE($O$8:T176,1)</f>
        <v>0</v>
      </c>
      <c r="BC176" s="1">
        <f>LARGE($O$8:U176,1)</f>
        <v>0</v>
      </c>
      <c r="BD176" s="1">
        <f>LARGE($O$8:V176,1)</f>
        <v>0</v>
      </c>
      <c r="BE176" s="1">
        <f>LARGE($O$8:W176,1)</f>
        <v>0</v>
      </c>
      <c r="BF176" s="1">
        <f>LARGE($O$8:X176,1)</f>
        <v>0</v>
      </c>
      <c r="BG176" s="1">
        <f>LARGE($O$8:Y176,1)</f>
        <v>0</v>
      </c>
      <c r="BH176" s="1">
        <f>IFERROR(IF(BX176&gt;=1,(IF(EMP!AM174="YES",1,2)),0),0)</f>
        <v>0</v>
      </c>
      <c r="BI176" s="1">
        <f>IFERROR(IF(BX176&gt;=1,(IF(BH176=1,1,IF(BH176=2,VLOOKUP(EMP!AL174,EMP!$H$2:$K$4,4,0),0))),0),0)</f>
        <v>0</v>
      </c>
      <c r="BJ176" s="1">
        <f>IFERROR(IF(BX176&gt;=1,VLOOKUP(EMP!AL174,EMP!$H$1:$K$5,2,0),0),0)</f>
        <v>0</v>
      </c>
      <c r="BK176" s="1">
        <f>IFERROR(IF(BX176&gt;=1,VLOOKUP(EMP!AL174,EMP!$H$1:$K$5,3,0),0),0)</f>
        <v>0</v>
      </c>
      <c r="BX176" s="165">
        <f>EMP!O174</f>
        <v>0</v>
      </c>
      <c r="BY176" s="166">
        <f>EMP!P174</f>
        <v>0</v>
      </c>
      <c r="BZ176" s="165">
        <f>EMP!Q174</f>
        <v>0</v>
      </c>
      <c r="CA176" s="185">
        <f t="shared" si="448"/>
        <v>0</v>
      </c>
      <c r="CB176" s="185">
        <f t="shared" si="449"/>
        <v>0</v>
      </c>
      <c r="CC176" s="185">
        <f t="shared" si="450"/>
        <v>0</v>
      </c>
      <c r="CD176" s="185">
        <f t="shared" si="451"/>
        <v>0</v>
      </c>
      <c r="CE176" s="185">
        <f t="shared" si="452"/>
        <v>0</v>
      </c>
      <c r="CF176" s="185">
        <f t="shared" si="453"/>
        <v>0</v>
      </c>
      <c r="CG176" s="185">
        <f t="shared" si="454"/>
        <v>0</v>
      </c>
      <c r="CH176" s="185">
        <f t="shared" si="455"/>
        <v>0</v>
      </c>
      <c r="CI176" s="185">
        <f t="shared" si="456"/>
        <v>0</v>
      </c>
      <c r="CJ176" s="185">
        <f t="shared" si="457"/>
        <v>0</v>
      </c>
      <c r="CK176" s="185">
        <f t="shared" si="458"/>
        <v>0</v>
      </c>
      <c r="CL176" s="185">
        <f t="shared" si="459"/>
        <v>0</v>
      </c>
      <c r="CM176" s="193"/>
      <c r="CN176" s="193"/>
      <c r="CO176" s="193"/>
      <c r="CP176" s="193"/>
      <c r="CQ176" s="193"/>
      <c r="CR176" s="193"/>
      <c r="CS176" s="193"/>
      <c r="CT176" s="193"/>
      <c r="CU176" s="193"/>
      <c r="CV176" s="193"/>
      <c r="CW176" s="193"/>
      <c r="CX176" s="193"/>
      <c r="CY176" s="112">
        <f t="shared" si="460"/>
        <v>0</v>
      </c>
      <c r="CZ176" s="112">
        <f t="shared" si="461"/>
        <v>0</v>
      </c>
      <c r="DA176" s="112">
        <f t="shared" si="462"/>
        <v>0</v>
      </c>
      <c r="DB176" s="112">
        <f t="shared" si="463"/>
        <v>0</v>
      </c>
      <c r="DC176" s="112">
        <f t="shared" si="464"/>
        <v>0</v>
      </c>
      <c r="DD176" s="112">
        <f t="shared" si="465"/>
        <v>0</v>
      </c>
      <c r="DE176" s="112">
        <f t="shared" si="466"/>
        <v>0</v>
      </c>
      <c r="DF176" s="112">
        <f t="shared" si="467"/>
        <v>0</v>
      </c>
      <c r="DG176" s="112">
        <f t="shared" si="468"/>
        <v>0</v>
      </c>
      <c r="DH176" s="112">
        <f t="shared" si="469"/>
        <v>0</v>
      </c>
      <c r="DI176" s="112">
        <f t="shared" si="470"/>
        <v>0</v>
      </c>
      <c r="DJ176" s="112">
        <f t="shared" si="471"/>
        <v>0</v>
      </c>
      <c r="DK176" s="194"/>
      <c r="DL176" s="194"/>
      <c r="DM176" s="194"/>
      <c r="DN176" s="194"/>
      <c r="DO176" s="194"/>
      <c r="DP176" s="194"/>
      <c r="DQ176" s="194"/>
      <c r="DR176" s="194"/>
      <c r="DS176" s="194"/>
      <c r="DT176" s="194"/>
      <c r="DU176" s="194"/>
      <c r="DV176" s="194"/>
      <c r="DW176" s="112">
        <f t="shared" si="472"/>
        <v>0</v>
      </c>
      <c r="DX176" s="112">
        <f t="shared" si="473"/>
        <v>0</v>
      </c>
      <c r="DY176" s="112">
        <f t="shared" si="474"/>
        <v>0</v>
      </c>
      <c r="DZ176" s="112">
        <f t="shared" si="475"/>
        <v>0</v>
      </c>
      <c r="EA176" s="112">
        <f t="shared" si="476"/>
        <v>0</v>
      </c>
      <c r="EB176" s="112">
        <f t="shared" si="477"/>
        <v>0</v>
      </c>
      <c r="EC176" s="112">
        <f t="shared" si="478"/>
        <v>0</v>
      </c>
      <c r="ED176" s="112">
        <f t="shared" si="479"/>
        <v>0</v>
      </c>
      <c r="EE176" s="112">
        <f t="shared" si="480"/>
        <v>0</v>
      </c>
      <c r="EF176" s="112">
        <f t="shared" si="481"/>
        <v>0</v>
      </c>
      <c r="EG176" s="112">
        <f t="shared" si="482"/>
        <v>0</v>
      </c>
      <c r="EH176" s="112">
        <f t="shared" si="483"/>
        <v>0</v>
      </c>
      <c r="EI176" s="195"/>
      <c r="EJ176" s="195"/>
      <c r="EK176" s="195"/>
      <c r="EL176" s="195"/>
      <c r="EM176" s="195"/>
      <c r="EN176" s="195"/>
      <c r="EO176" s="195"/>
      <c r="EP176" s="195"/>
      <c r="EQ176" s="195"/>
      <c r="ER176" s="195"/>
      <c r="ES176" s="195"/>
      <c r="ET176" s="195"/>
      <c r="EU176" s="196"/>
      <c r="EV176" s="196">
        <f t="shared" si="484"/>
        <v>0</v>
      </c>
      <c r="EW176" s="196">
        <f t="shared" si="485"/>
        <v>0</v>
      </c>
      <c r="EX176" s="196">
        <f t="shared" si="486"/>
        <v>0</v>
      </c>
      <c r="EY176" s="196">
        <f t="shared" si="487"/>
        <v>0</v>
      </c>
      <c r="EZ176" s="196">
        <f t="shared" si="488"/>
        <v>0</v>
      </c>
      <c r="FA176" s="196">
        <f t="shared" si="489"/>
        <v>0</v>
      </c>
      <c r="FB176" s="196">
        <f t="shared" si="490"/>
        <v>0</v>
      </c>
      <c r="FC176" s="196">
        <f t="shared" si="491"/>
        <v>0</v>
      </c>
      <c r="FD176" s="196">
        <f t="shared" si="492"/>
        <v>0</v>
      </c>
      <c r="FE176" s="196">
        <f t="shared" si="493"/>
        <v>0</v>
      </c>
      <c r="FF176" s="196">
        <f t="shared" si="494"/>
        <v>0</v>
      </c>
      <c r="FG176" s="197"/>
      <c r="FH176" s="197">
        <f t="shared" si="495"/>
        <v>0</v>
      </c>
      <c r="FI176" s="197">
        <f t="shared" si="496"/>
        <v>0</v>
      </c>
      <c r="FJ176" s="197">
        <f t="shared" si="497"/>
        <v>0</v>
      </c>
      <c r="FK176" s="197">
        <f t="shared" si="498"/>
        <v>0</v>
      </c>
      <c r="FL176" s="197">
        <f t="shared" si="499"/>
        <v>0</v>
      </c>
      <c r="FM176" s="197">
        <f t="shared" si="500"/>
        <v>0</v>
      </c>
      <c r="FN176" s="197">
        <f t="shared" si="501"/>
        <v>0</v>
      </c>
      <c r="FO176" s="197">
        <f t="shared" si="502"/>
        <v>0</v>
      </c>
      <c r="FP176" s="197">
        <f t="shared" si="503"/>
        <v>0</v>
      </c>
      <c r="FQ176" s="197">
        <f t="shared" si="504"/>
        <v>0</v>
      </c>
      <c r="FR176" s="197">
        <f t="shared" si="505"/>
        <v>0</v>
      </c>
      <c r="FS176" s="195"/>
      <c r="FT176" s="195"/>
      <c r="FU176" s="198"/>
      <c r="FV176" s="198"/>
      <c r="FW176" s="199"/>
      <c r="FX176" s="199"/>
      <c r="FY176" s="196"/>
      <c r="FZ176" s="196"/>
      <c r="GA176" s="127">
        <f t="shared" si="506"/>
        <v>0</v>
      </c>
      <c r="GB176" s="127">
        <f t="shared" si="507"/>
        <v>0</v>
      </c>
      <c r="GC176" s="127">
        <f t="shared" si="508"/>
        <v>0</v>
      </c>
      <c r="GD176" s="127">
        <f t="shared" si="509"/>
        <v>0</v>
      </c>
      <c r="GE176" s="127">
        <f t="shared" si="510"/>
        <v>0</v>
      </c>
      <c r="GF176" s="127">
        <f t="shared" si="511"/>
        <v>0</v>
      </c>
      <c r="GG176" s="127">
        <f t="shared" si="512"/>
        <v>0</v>
      </c>
      <c r="GH176" s="127">
        <f t="shared" si="513"/>
        <v>0</v>
      </c>
      <c r="GI176" s="127">
        <f t="shared" si="514"/>
        <v>0</v>
      </c>
      <c r="GJ176" s="127">
        <f t="shared" si="515"/>
        <v>0</v>
      </c>
      <c r="GK176" s="127">
        <f t="shared" si="516"/>
        <v>0</v>
      </c>
      <c r="GL176" s="127">
        <f t="shared" si="517"/>
        <v>0</v>
      </c>
      <c r="GM176" s="127">
        <f t="shared" si="518"/>
        <v>0</v>
      </c>
      <c r="GN176" s="127">
        <f t="shared" si="519"/>
        <v>0</v>
      </c>
      <c r="GO176" s="127">
        <f t="shared" si="520"/>
        <v>0</v>
      </c>
      <c r="GP176" s="127">
        <f t="shared" si="521"/>
        <v>0</v>
      </c>
      <c r="GQ176" s="127">
        <f t="shared" si="522"/>
        <v>0</v>
      </c>
      <c r="GR176" s="127">
        <f t="shared" si="523"/>
        <v>0</v>
      </c>
      <c r="GS176" s="127">
        <f t="shared" si="524"/>
        <v>0</v>
      </c>
      <c r="GT176" s="127">
        <f t="shared" si="525"/>
        <v>0</v>
      </c>
      <c r="GU176" s="127">
        <f t="shared" si="526"/>
        <v>0</v>
      </c>
      <c r="GV176" s="127">
        <f t="shared" si="527"/>
        <v>0</v>
      </c>
      <c r="GW176" s="127">
        <f t="shared" si="528"/>
        <v>0</v>
      </c>
      <c r="GX176" s="127">
        <f t="shared" si="529"/>
        <v>0</v>
      </c>
      <c r="GY176" s="127">
        <f t="shared" si="530"/>
        <v>0</v>
      </c>
      <c r="GZ176" s="127">
        <f t="shared" si="531"/>
        <v>0</v>
      </c>
      <c r="HA176" s="127">
        <f t="shared" si="532"/>
        <v>0</v>
      </c>
      <c r="HB176" s="127">
        <f t="shared" si="533"/>
        <v>0</v>
      </c>
      <c r="HC176" s="127">
        <f t="shared" si="534"/>
        <v>0</v>
      </c>
      <c r="HD176" s="127">
        <f t="shared" si="535"/>
        <v>0</v>
      </c>
      <c r="HE176" s="127">
        <f t="shared" si="536"/>
        <v>0</v>
      </c>
      <c r="HF176" s="127">
        <f t="shared" si="537"/>
        <v>0</v>
      </c>
      <c r="HG176" s="127">
        <f t="shared" si="538"/>
        <v>0</v>
      </c>
      <c r="HH176" s="127">
        <f t="shared" si="539"/>
        <v>0</v>
      </c>
      <c r="HI176" s="127">
        <f t="shared" si="540"/>
        <v>0</v>
      </c>
      <c r="HJ176" s="127">
        <f t="shared" si="541"/>
        <v>0</v>
      </c>
      <c r="HK176" s="127">
        <f t="shared" si="542"/>
        <v>0</v>
      </c>
      <c r="HL176" s="127">
        <f t="shared" si="543"/>
        <v>0</v>
      </c>
      <c r="HM176" s="127">
        <f t="shared" si="544"/>
        <v>0</v>
      </c>
      <c r="HN176" s="127">
        <f t="shared" si="545"/>
        <v>0</v>
      </c>
      <c r="HO176" s="127">
        <f t="shared" si="546"/>
        <v>0</v>
      </c>
      <c r="HP176" s="127">
        <f t="shared" si="547"/>
        <v>0</v>
      </c>
      <c r="HQ176" s="127">
        <f t="shared" si="548"/>
        <v>0</v>
      </c>
      <c r="HR176" s="127">
        <f t="shared" si="549"/>
        <v>0</v>
      </c>
      <c r="HS176" s="127">
        <f t="shared" si="550"/>
        <v>0</v>
      </c>
      <c r="HT176" s="127">
        <f t="shared" si="551"/>
        <v>0</v>
      </c>
      <c r="HU176" s="127">
        <f t="shared" si="552"/>
        <v>0</v>
      </c>
      <c r="HV176" s="127">
        <f t="shared" si="553"/>
        <v>0</v>
      </c>
      <c r="HW176" s="127">
        <f t="shared" si="554"/>
        <v>0</v>
      </c>
      <c r="HX176" s="127">
        <f t="shared" si="555"/>
        <v>0</v>
      </c>
      <c r="HY176" s="127">
        <f t="shared" si="556"/>
        <v>0</v>
      </c>
      <c r="HZ176" s="127">
        <f t="shared" si="557"/>
        <v>0</v>
      </c>
      <c r="IA176" s="127">
        <f t="shared" si="558"/>
        <v>0</v>
      </c>
      <c r="IB176" s="127">
        <f t="shared" si="559"/>
        <v>0</v>
      </c>
      <c r="IC176" s="127">
        <f t="shared" si="560"/>
        <v>0</v>
      </c>
      <c r="ID176" s="127">
        <f t="shared" si="561"/>
        <v>0</v>
      </c>
      <c r="IE176" s="127">
        <f t="shared" si="562"/>
        <v>0</v>
      </c>
      <c r="IF176" s="127">
        <f t="shared" si="563"/>
        <v>0</v>
      </c>
      <c r="IG176" s="127">
        <f t="shared" si="564"/>
        <v>0</v>
      </c>
      <c r="IH176" s="127">
        <f t="shared" si="565"/>
        <v>0</v>
      </c>
      <c r="II176" s="127">
        <f t="shared" si="566"/>
        <v>0</v>
      </c>
      <c r="IJ176" s="127">
        <f t="shared" si="567"/>
        <v>0</v>
      </c>
      <c r="IK176" s="127">
        <f t="shared" si="568"/>
        <v>0</v>
      </c>
      <c r="IL176" s="127">
        <f t="shared" si="569"/>
        <v>0</v>
      </c>
      <c r="IM176" s="127">
        <f t="shared" si="570"/>
        <v>0</v>
      </c>
      <c r="IN176" s="127">
        <f t="shared" si="571"/>
        <v>0</v>
      </c>
      <c r="IO176" s="127">
        <f t="shared" si="572"/>
        <v>0</v>
      </c>
      <c r="IP176" s="127">
        <f t="shared" si="573"/>
        <v>0</v>
      </c>
      <c r="IQ176" s="127">
        <f t="shared" si="574"/>
        <v>0</v>
      </c>
      <c r="IR176" s="127">
        <f t="shared" si="575"/>
        <v>0</v>
      </c>
      <c r="IS176" s="127">
        <f t="shared" si="576"/>
        <v>0</v>
      </c>
      <c r="IT176" s="127">
        <f t="shared" si="577"/>
        <v>0</v>
      </c>
      <c r="IU176" s="127">
        <f t="shared" si="578"/>
        <v>0</v>
      </c>
      <c r="IV176" s="1">
        <f>IFERROR(IF($BX176&gt;=1,SUMIFS(ARR!K$8:K$607,ARR!$I$8:$I$607,$BZ176),0),0)</f>
        <v>0</v>
      </c>
      <c r="IW176" s="1">
        <f>IFERROR(IF($BX176&gt;=1,SUMIFS(ARR!L$8:L$607,ARR!$I$8:$I$607,$BZ176),0),0)</f>
        <v>0</v>
      </c>
      <c r="IX176" s="1">
        <f>IFERROR(IF($BX176&gt;=1,SUMIFS(ARR!M$8:M$607,ARR!$I$8:$I$607,$BZ176),0),0)</f>
        <v>0</v>
      </c>
      <c r="IY176" s="1">
        <f>IFERROR(IF($BX176&gt;=1,SUMIFS(ARR!N$8:N$607,ARR!$I$8:$I$607,$BZ176),0),0)</f>
        <v>0</v>
      </c>
      <c r="IZ176" s="1">
        <f t="shared" si="579"/>
        <v>0</v>
      </c>
    </row>
    <row r="177" spans="1:260" ht="18" customHeight="1" x14ac:dyDescent="0.25">
      <c r="A177" s="1">
        <f>IFERROR(IF(BX177&gt;=1,VLOOKUP(EMP!Y175,EMP!$B$2:$E$3,4,0),0),0)</f>
        <v>0</v>
      </c>
      <c r="B177" s="1">
        <f>IFERROR(IF(BX177&gt;=1,VLOOKUP(EMP!Z175,EMP!$D$2:$E$3,2,0),0),0)</f>
        <v>0</v>
      </c>
      <c r="C177" s="1">
        <f>IFERROR(IF(BX177&gt;=1,VLOOKUP(EMP!AC175,EMP!$B$6:$C$17,2,0),0),0)</f>
        <v>0</v>
      </c>
      <c r="D177" s="1">
        <f>IFERROR(IF(BX177&gt;=1,VLOOKUP(EMP!AA175,EMP!$E$6:$M$29,9,0),0),0)</f>
        <v>0</v>
      </c>
      <c r="E177" s="1">
        <f>IFERROR(IF(BX177&gt;=1,(IF(EMP!AE175&gt;=1,VLOOKUP(EMP!AF175,EMP!$B$6:$C$17,2,0),0)),0),0)</f>
        <v>0</v>
      </c>
      <c r="F177" s="1">
        <f>IFERROR(IF(BX177&gt;=1,(IF(EMP!AG175=EMP!$F$3,(IF(EMP!AH175&gt;=1,EMP!AH175,0)),0)),0),0)</f>
        <v>0</v>
      </c>
      <c r="G177" s="1">
        <f>IFERROR(IF(BX177&gt;=1,(IF(EMP!AI175=EMP!$F$3,VLOOKUP(EMP!AJ175,EMP!$B$6:$C$17,2,0),0)),0),0)</f>
        <v>0</v>
      </c>
      <c r="H177" s="1">
        <f>IFERROR(IF(BX177&gt;=1,(IF(EMP!AK175=EMP!$F$3,EMP!#REF!,0)),0),0)</f>
        <v>0</v>
      </c>
      <c r="I177" s="1">
        <f>IFERROR(IF(BX177&gt;=1,(IF(EMP!AM175="YES",1,2)),0),0)</f>
        <v>0</v>
      </c>
      <c r="J177" s="1">
        <f>IFERROR(IF(BX177&gt;=1,(IF(I177=1,31,IF(I177=2,(IF(D177&gt;=5,VLOOKUP(EMP!AL175,EMP!$H$1:$K$5,4,0),IF(D177&gt;=1,31,0))),0))),0),0)</f>
        <v>0</v>
      </c>
      <c r="K177" s="1">
        <f>EMP!AB175</f>
        <v>0</v>
      </c>
      <c r="L177" s="1">
        <f>EMP!AD175</f>
        <v>0</v>
      </c>
      <c r="M177" s="1">
        <f>EMP!AE175</f>
        <v>0</v>
      </c>
      <c r="N177" s="1">
        <f t="shared" si="412"/>
        <v>0</v>
      </c>
      <c r="O177" s="1">
        <f t="shared" si="413"/>
        <v>0</v>
      </c>
      <c r="P177" s="1">
        <f t="shared" si="414"/>
        <v>0</v>
      </c>
      <c r="Q177" s="1">
        <f t="shared" si="415"/>
        <v>0</v>
      </c>
      <c r="R177" s="1">
        <f t="shared" si="416"/>
        <v>0</v>
      </c>
      <c r="S177" s="1">
        <f t="shared" si="417"/>
        <v>0</v>
      </c>
      <c r="T177" s="1">
        <f t="shared" si="418"/>
        <v>0</v>
      </c>
      <c r="U177" s="1">
        <f t="shared" si="419"/>
        <v>0</v>
      </c>
      <c r="V177" s="1">
        <f t="shared" si="420"/>
        <v>0</v>
      </c>
      <c r="W177" s="1">
        <f t="shared" si="421"/>
        <v>0</v>
      </c>
      <c r="X177" s="1">
        <f t="shared" si="422"/>
        <v>0</v>
      </c>
      <c r="Y177" s="1">
        <f t="shared" si="423"/>
        <v>0</v>
      </c>
      <c r="Z177" s="1">
        <f t="shared" si="424"/>
        <v>0</v>
      </c>
      <c r="AA177" s="1">
        <f t="shared" si="425"/>
        <v>0</v>
      </c>
      <c r="AB177" s="1">
        <f t="shared" si="426"/>
        <v>0</v>
      </c>
      <c r="AC177" s="1">
        <f t="shared" si="427"/>
        <v>0</v>
      </c>
      <c r="AD177" s="1">
        <f t="shared" si="428"/>
        <v>0</v>
      </c>
      <c r="AE177" s="1">
        <f t="shared" si="429"/>
        <v>0</v>
      </c>
      <c r="AF177" s="1">
        <f t="shared" si="430"/>
        <v>0</v>
      </c>
      <c r="AG177" s="1">
        <f t="shared" si="431"/>
        <v>0</v>
      </c>
      <c r="AH177" s="1">
        <f t="shared" si="432"/>
        <v>0</v>
      </c>
      <c r="AI177" s="1">
        <f t="shared" si="433"/>
        <v>0</v>
      </c>
      <c r="AJ177" s="1">
        <f t="shared" si="434"/>
        <v>0</v>
      </c>
      <c r="AK177" s="1">
        <f t="shared" si="435"/>
        <v>0</v>
      </c>
      <c r="AL177" s="1">
        <f t="shared" si="436"/>
        <v>0</v>
      </c>
      <c r="AM177" s="1">
        <f t="shared" si="437"/>
        <v>0</v>
      </c>
      <c r="AN177" s="1">
        <f t="shared" si="438"/>
        <v>0</v>
      </c>
      <c r="AO177" s="1">
        <f t="shared" si="439"/>
        <v>0</v>
      </c>
      <c r="AP177" s="1">
        <f t="shared" si="440"/>
        <v>0</v>
      </c>
      <c r="AQ177" s="1">
        <f t="shared" si="441"/>
        <v>0</v>
      </c>
      <c r="AR177" s="1">
        <f t="shared" si="442"/>
        <v>0</v>
      </c>
      <c r="AS177" s="1">
        <f t="shared" si="443"/>
        <v>0</v>
      </c>
      <c r="AT177" s="1">
        <f t="shared" si="444"/>
        <v>0</v>
      </c>
      <c r="AU177" s="1">
        <f t="shared" si="445"/>
        <v>0</v>
      </c>
      <c r="AV177" s="1">
        <f t="shared" si="446"/>
        <v>0</v>
      </c>
      <c r="AW177" s="1">
        <f t="shared" si="447"/>
        <v>0</v>
      </c>
      <c r="AX177" s="1">
        <f>LARGE($O$8:P177,1)</f>
        <v>0</v>
      </c>
      <c r="AY177" s="1">
        <f>LARGE($O$8:Q177,1)</f>
        <v>0</v>
      </c>
      <c r="AZ177" s="1">
        <f>LARGE($O$8:R177,1)</f>
        <v>0</v>
      </c>
      <c r="BA177" s="1">
        <f>LARGE($O$8:S177,1)</f>
        <v>0</v>
      </c>
      <c r="BB177" s="1">
        <f>LARGE($O$8:T177,1)</f>
        <v>0</v>
      </c>
      <c r="BC177" s="1">
        <f>LARGE($O$8:U177,1)</f>
        <v>0</v>
      </c>
      <c r="BD177" s="1">
        <f>LARGE($O$8:V177,1)</f>
        <v>0</v>
      </c>
      <c r="BE177" s="1">
        <f>LARGE($O$8:W177,1)</f>
        <v>0</v>
      </c>
      <c r="BF177" s="1">
        <f>LARGE($O$8:X177,1)</f>
        <v>0</v>
      </c>
      <c r="BG177" s="1">
        <f>LARGE($O$8:Y177,1)</f>
        <v>0</v>
      </c>
      <c r="BH177" s="1">
        <f>IFERROR(IF(BX177&gt;=1,(IF(EMP!AM175="YES",1,2)),0),0)</f>
        <v>0</v>
      </c>
      <c r="BI177" s="1">
        <f>IFERROR(IF(BX177&gt;=1,(IF(BH177=1,1,IF(BH177=2,VLOOKUP(EMP!AL175,EMP!$H$2:$K$4,4,0),0))),0),0)</f>
        <v>0</v>
      </c>
      <c r="BJ177" s="1">
        <f>IFERROR(IF(BX177&gt;=1,VLOOKUP(EMP!AL175,EMP!$H$1:$K$5,2,0),0),0)</f>
        <v>0</v>
      </c>
      <c r="BK177" s="1">
        <f>IFERROR(IF(BX177&gt;=1,VLOOKUP(EMP!AL175,EMP!$H$1:$K$5,3,0),0),0)</f>
        <v>0</v>
      </c>
      <c r="BX177" s="165">
        <f>EMP!O175</f>
        <v>0</v>
      </c>
      <c r="BY177" s="166">
        <f>EMP!P175</f>
        <v>0</v>
      </c>
      <c r="BZ177" s="165">
        <f>EMP!Q175</f>
        <v>0</v>
      </c>
      <c r="CA177" s="185">
        <f t="shared" si="448"/>
        <v>0</v>
      </c>
      <c r="CB177" s="185">
        <f t="shared" si="449"/>
        <v>0</v>
      </c>
      <c r="CC177" s="185">
        <f t="shared" si="450"/>
        <v>0</v>
      </c>
      <c r="CD177" s="185">
        <f t="shared" si="451"/>
        <v>0</v>
      </c>
      <c r="CE177" s="185">
        <f t="shared" si="452"/>
        <v>0</v>
      </c>
      <c r="CF177" s="185">
        <f t="shared" si="453"/>
        <v>0</v>
      </c>
      <c r="CG177" s="185">
        <f t="shared" si="454"/>
        <v>0</v>
      </c>
      <c r="CH177" s="185">
        <f t="shared" si="455"/>
        <v>0</v>
      </c>
      <c r="CI177" s="185">
        <f t="shared" si="456"/>
        <v>0</v>
      </c>
      <c r="CJ177" s="185">
        <f t="shared" si="457"/>
        <v>0</v>
      </c>
      <c r="CK177" s="185">
        <f t="shared" si="458"/>
        <v>0</v>
      </c>
      <c r="CL177" s="185">
        <f t="shared" si="459"/>
        <v>0</v>
      </c>
      <c r="CM177" s="193"/>
      <c r="CN177" s="193"/>
      <c r="CO177" s="193"/>
      <c r="CP177" s="193"/>
      <c r="CQ177" s="193"/>
      <c r="CR177" s="193"/>
      <c r="CS177" s="193"/>
      <c r="CT177" s="193"/>
      <c r="CU177" s="193"/>
      <c r="CV177" s="193"/>
      <c r="CW177" s="193"/>
      <c r="CX177" s="193"/>
      <c r="CY177" s="112">
        <f t="shared" si="460"/>
        <v>0</v>
      </c>
      <c r="CZ177" s="112">
        <f t="shared" si="461"/>
        <v>0</v>
      </c>
      <c r="DA177" s="112">
        <f t="shared" si="462"/>
        <v>0</v>
      </c>
      <c r="DB177" s="112">
        <f t="shared" si="463"/>
        <v>0</v>
      </c>
      <c r="DC177" s="112">
        <f t="shared" si="464"/>
        <v>0</v>
      </c>
      <c r="DD177" s="112">
        <f t="shared" si="465"/>
        <v>0</v>
      </c>
      <c r="DE177" s="112">
        <f t="shared" si="466"/>
        <v>0</v>
      </c>
      <c r="DF177" s="112">
        <f t="shared" si="467"/>
        <v>0</v>
      </c>
      <c r="DG177" s="112">
        <f t="shared" si="468"/>
        <v>0</v>
      </c>
      <c r="DH177" s="112">
        <f t="shared" si="469"/>
        <v>0</v>
      </c>
      <c r="DI177" s="112">
        <f t="shared" si="470"/>
        <v>0</v>
      </c>
      <c r="DJ177" s="112">
        <f t="shared" si="471"/>
        <v>0</v>
      </c>
      <c r="DK177" s="194"/>
      <c r="DL177" s="194"/>
      <c r="DM177" s="194"/>
      <c r="DN177" s="194"/>
      <c r="DO177" s="194"/>
      <c r="DP177" s="194"/>
      <c r="DQ177" s="194"/>
      <c r="DR177" s="194"/>
      <c r="DS177" s="194"/>
      <c r="DT177" s="194"/>
      <c r="DU177" s="194"/>
      <c r="DV177" s="194"/>
      <c r="DW177" s="112">
        <f t="shared" si="472"/>
        <v>0</v>
      </c>
      <c r="DX177" s="112">
        <f t="shared" si="473"/>
        <v>0</v>
      </c>
      <c r="DY177" s="112">
        <f t="shared" si="474"/>
        <v>0</v>
      </c>
      <c r="DZ177" s="112">
        <f t="shared" si="475"/>
        <v>0</v>
      </c>
      <c r="EA177" s="112">
        <f t="shared" si="476"/>
        <v>0</v>
      </c>
      <c r="EB177" s="112">
        <f t="shared" si="477"/>
        <v>0</v>
      </c>
      <c r="EC177" s="112">
        <f t="shared" si="478"/>
        <v>0</v>
      </c>
      <c r="ED177" s="112">
        <f t="shared" si="479"/>
        <v>0</v>
      </c>
      <c r="EE177" s="112">
        <f t="shared" si="480"/>
        <v>0</v>
      </c>
      <c r="EF177" s="112">
        <f t="shared" si="481"/>
        <v>0</v>
      </c>
      <c r="EG177" s="112">
        <f t="shared" si="482"/>
        <v>0</v>
      </c>
      <c r="EH177" s="112">
        <f t="shared" si="483"/>
        <v>0</v>
      </c>
      <c r="EI177" s="195"/>
      <c r="EJ177" s="195"/>
      <c r="EK177" s="195"/>
      <c r="EL177" s="195"/>
      <c r="EM177" s="195"/>
      <c r="EN177" s="195"/>
      <c r="EO177" s="195"/>
      <c r="EP177" s="195"/>
      <c r="EQ177" s="195"/>
      <c r="ER177" s="195"/>
      <c r="ES177" s="195"/>
      <c r="ET177" s="195"/>
      <c r="EU177" s="196"/>
      <c r="EV177" s="196">
        <f t="shared" si="484"/>
        <v>0</v>
      </c>
      <c r="EW177" s="196">
        <f t="shared" si="485"/>
        <v>0</v>
      </c>
      <c r="EX177" s="196">
        <f t="shared" si="486"/>
        <v>0</v>
      </c>
      <c r="EY177" s="196">
        <f t="shared" si="487"/>
        <v>0</v>
      </c>
      <c r="EZ177" s="196">
        <f t="shared" si="488"/>
        <v>0</v>
      </c>
      <c r="FA177" s="196">
        <f t="shared" si="489"/>
        <v>0</v>
      </c>
      <c r="FB177" s="196">
        <f t="shared" si="490"/>
        <v>0</v>
      </c>
      <c r="FC177" s="196">
        <f t="shared" si="491"/>
        <v>0</v>
      </c>
      <c r="FD177" s="196">
        <f t="shared" si="492"/>
        <v>0</v>
      </c>
      <c r="FE177" s="196">
        <f t="shared" si="493"/>
        <v>0</v>
      </c>
      <c r="FF177" s="196">
        <f t="shared" si="494"/>
        <v>0</v>
      </c>
      <c r="FG177" s="197"/>
      <c r="FH177" s="197">
        <f t="shared" si="495"/>
        <v>0</v>
      </c>
      <c r="FI177" s="197">
        <f t="shared" si="496"/>
        <v>0</v>
      </c>
      <c r="FJ177" s="197">
        <f t="shared" si="497"/>
        <v>0</v>
      </c>
      <c r="FK177" s="197">
        <f t="shared" si="498"/>
        <v>0</v>
      </c>
      <c r="FL177" s="197">
        <f t="shared" si="499"/>
        <v>0</v>
      </c>
      <c r="FM177" s="197">
        <f t="shared" si="500"/>
        <v>0</v>
      </c>
      <c r="FN177" s="197">
        <f t="shared" si="501"/>
        <v>0</v>
      </c>
      <c r="FO177" s="197">
        <f t="shared" si="502"/>
        <v>0</v>
      </c>
      <c r="FP177" s="197">
        <f t="shared" si="503"/>
        <v>0</v>
      </c>
      <c r="FQ177" s="197">
        <f t="shared" si="504"/>
        <v>0</v>
      </c>
      <c r="FR177" s="197">
        <f t="shared" si="505"/>
        <v>0</v>
      </c>
      <c r="FS177" s="195"/>
      <c r="FT177" s="195"/>
      <c r="FU177" s="198"/>
      <c r="FV177" s="198"/>
      <c r="FW177" s="199"/>
      <c r="FX177" s="199"/>
      <c r="FY177" s="196"/>
      <c r="FZ177" s="196"/>
      <c r="GA177" s="127">
        <f t="shared" si="506"/>
        <v>0</v>
      </c>
      <c r="GB177" s="127">
        <f t="shared" si="507"/>
        <v>0</v>
      </c>
      <c r="GC177" s="127">
        <f t="shared" si="508"/>
        <v>0</v>
      </c>
      <c r="GD177" s="127">
        <f t="shared" si="509"/>
        <v>0</v>
      </c>
      <c r="GE177" s="127">
        <f t="shared" si="510"/>
        <v>0</v>
      </c>
      <c r="GF177" s="127">
        <f t="shared" si="511"/>
        <v>0</v>
      </c>
      <c r="GG177" s="127">
        <f t="shared" si="512"/>
        <v>0</v>
      </c>
      <c r="GH177" s="127">
        <f t="shared" si="513"/>
        <v>0</v>
      </c>
      <c r="GI177" s="127">
        <f t="shared" si="514"/>
        <v>0</v>
      </c>
      <c r="GJ177" s="127">
        <f t="shared" si="515"/>
        <v>0</v>
      </c>
      <c r="GK177" s="127">
        <f t="shared" si="516"/>
        <v>0</v>
      </c>
      <c r="GL177" s="127">
        <f t="shared" si="517"/>
        <v>0</v>
      </c>
      <c r="GM177" s="127">
        <f t="shared" si="518"/>
        <v>0</v>
      </c>
      <c r="GN177" s="127">
        <f t="shared" si="519"/>
        <v>0</v>
      </c>
      <c r="GO177" s="127">
        <f t="shared" si="520"/>
        <v>0</v>
      </c>
      <c r="GP177" s="127">
        <f t="shared" si="521"/>
        <v>0</v>
      </c>
      <c r="GQ177" s="127">
        <f t="shared" si="522"/>
        <v>0</v>
      </c>
      <c r="GR177" s="127">
        <f t="shared" si="523"/>
        <v>0</v>
      </c>
      <c r="GS177" s="127">
        <f t="shared" si="524"/>
        <v>0</v>
      </c>
      <c r="GT177" s="127">
        <f t="shared" si="525"/>
        <v>0</v>
      </c>
      <c r="GU177" s="127">
        <f t="shared" si="526"/>
        <v>0</v>
      </c>
      <c r="GV177" s="127">
        <f t="shared" si="527"/>
        <v>0</v>
      </c>
      <c r="GW177" s="127">
        <f t="shared" si="528"/>
        <v>0</v>
      </c>
      <c r="GX177" s="127">
        <f t="shared" si="529"/>
        <v>0</v>
      </c>
      <c r="GY177" s="127">
        <f t="shared" si="530"/>
        <v>0</v>
      </c>
      <c r="GZ177" s="127">
        <f t="shared" si="531"/>
        <v>0</v>
      </c>
      <c r="HA177" s="127">
        <f t="shared" si="532"/>
        <v>0</v>
      </c>
      <c r="HB177" s="127">
        <f t="shared" si="533"/>
        <v>0</v>
      </c>
      <c r="HC177" s="127">
        <f t="shared" si="534"/>
        <v>0</v>
      </c>
      <c r="HD177" s="127">
        <f t="shared" si="535"/>
        <v>0</v>
      </c>
      <c r="HE177" s="127">
        <f t="shared" si="536"/>
        <v>0</v>
      </c>
      <c r="HF177" s="127">
        <f t="shared" si="537"/>
        <v>0</v>
      </c>
      <c r="HG177" s="127">
        <f t="shared" si="538"/>
        <v>0</v>
      </c>
      <c r="HH177" s="127">
        <f t="shared" si="539"/>
        <v>0</v>
      </c>
      <c r="HI177" s="127">
        <f t="shared" si="540"/>
        <v>0</v>
      </c>
      <c r="HJ177" s="127">
        <f t="shared" si="541"/>
        <v>0</v>
      </c>
      <c r="HK177" s="127">
        <f t="shared" si="542"/>
        <v>0</v>
      </c>
      <c r="HL177" s="127">
        <f t="shared" si="543"/>
        <v>0</v>
      </c>
      <c r="HM177" s="127">
        <f t="shared" si="544"/>
        <v>0</v>
      </c>
      <c r="HN177" s="127">
        <f t="shared" si="545"/>
        <v>0</v>
      </c>
      <c r="HO177" s="127">
        <f t="shared" si="546"/>
        <v>0</v>
      </c>
      <c r="HP177" s="127">
        <f t="shared" si="547"/>
        <v>0</v>
      </c>
      <c r="HQ177" s="127">
        <f t="shared" si="548"/>
        <v>0</v>
      </c>
      <c r="HR177" s="127">
        <f t="shared" si="549"/>
        <v>0</v>
      </c>
      <c r="HS177" s="127">
        <f t="shared" si="550"/>
        <v>0</v>
      </c>
      <c r="HT177" s="127">
        <f t="shared" si="551"/>
        <v>0</v>
      </c>
      <c r="HU177" s="127">
        <f t="shared" si="552"/>
        <v>0</v>
      </c>
      <c r="HV177" s="127">
        <f t="shared" si="553"/>
        <v>0</v>
      </c>
      <c r="HW177" s="127">
        <f t="shared" si="554"/>
        <v>0</v>
      </c>
      <c r="HX177" s="127">
        <f t="shared" si="555"/>
        <v>0</v>
      </c>
      <c r="HY177" s="127">
        <f t="shared" si="556"/>
        <v>0</v>
      </c>
      <c r="HZ177" s="127">
        <f t="shared" si="557"/>
        <v>0</v>
      </c>
      <c r="IA177" s="127">
        <f t="shared" si="558"/>
        <v>0</v>
      </c>
      <c r="IB177" s="127">
        <f t="shared" si="559"/>
        <v>0</v>
      </c>
      <c r="IC177" s="127">
        <f t="shared" si="560"/>
        <v>0</v>
      </c>
      <c r="ID177" s="127">
        <f t="shared" si="561"/>
        <v>0</v>
      </c>
      <c r="IE177" s="127">
        <f t="shared" si="562"/>
        <v>0</v>
      </c>
      <c r="IF177" s="127">
        <f t="shared" si="563"/>
        <v>0</v>
      </c>
      <c r="IG177" s="127">
        <f t="shared" si="564"/>
        <v>0</v>
      </c>
      <c r="IH177" s="127">
        <f t="shared" si="565"/>
        <v>0</v>
      </c>
      <c r="II177" s="127">
        <f t="shared" si="566"/>
        <v>0</v>
      </c>
      <c r="IJ177" s="127">
        <f t="shared" si="567"/>
        <v>0</v>
      </c>
      <c r="IK177" s="127">
        <f t="shared" si="568"/>
        <v>0</v>
      </c>
      <c r="IL177" s="127">
        <f t="shared" si="569"/>
        <v>0</v>
      </c>
      <c r="IM177" s="127">
        <f t="shared" si="570"/>
        <v>0</v>
      </c>
      <c r="IN177" s="127">
        <f t="shared" si="571"/>
        <v>0</v>
      </c>
      <c r="IO177" s="127">
        <f t="shared" si="572"/>
        <v>0</v>
      </c>
      <c r="IP177" s="127">
        <f t="shared" si="573"/>
        <v>0</v>
      </c>
      <c r="IQ177" s="127">
        <f t="shared" si="574"/>
        <v>0</v>
      </c>
      <c r="IR177" s="127">
        <f t="shared" si="575"/>
        <v>0</v>
      </c>
      <c r="IS177" s="127">
        <f t="shared" si="576"/>
        <v>0</v>
      </c>
      <c r="IT177" s="127">
        <f t="shared" si="577"/>
        <v>0</v>
      </c>
      <c r="IU177" s="127">
        <f t="shared" si="578"/>
        <v>0</v>
      </c>
      <c r="IV177" s="1">
        <f>IFERROR(IF($BX177&gt;=1,SUMIFS(ARR!K$8:K$607,ARR!$I$8:$I$607,$BZ177),0),0)</f>
        <v>0</v>
      </c>
      <c r="IW177" s="1">
        <f>IFERROR(IF($BX177&gt;=1,SUMIFS(ARR!L$8:L$607,ARR!$I$8:$I$607,$BZ177),0),0)</f>
        <v>0</v>
      </c>
      <c r="IX177" s="1">
        <f>IFERROR(IF($BX177&gt;=1,SUMIFS(ARR!M$8:M$607,ARR!$I$8:$I$607,$BZ177),0),0)</f>
        <v>0</v>
      </c>
      <c r="IY177" s="1">
        <f>IFERROR(IF($BX177&gt;=1,SUMIFS(ARR!N$8:N$607,ARR!$I$8:$I$607,$BZ177),0),0)</f>
        <v>0</v>
      </c>
      <c r="IZ177" s="1">
        <f t="shared" si="579"/>
        <v>0</v>
      </c>
    </row>
    <row r="178" spans="1:260" ht="18" customHeight="1" x14ac:dyDescent="0.25">
      <c r="A178" s="1">
        <f>IFERROR(IF(BX178&gt;=1,VLOOKUP(EMP!Y176,EMP!$B$2:$E$3,4,0),0),0)</f>
        <v>0</v>
      </c>
      <c r="B178" s="1">
        <f>IFERROR(IF(BX178&gt;=1,VLOOKUP(EMP!Z176,EMP!$D$2:$E$3,2,0),0),0)</f>
        <v>0</v>
      </c>
      <c r="C178" s="1">
        <f>IFERROR(IF(BX178&gt;=1,VLOOKUP(EMP!AC176,EMP!$B$6:$C$17,2,0),0),0)</f>
        <v>0</v>
      </c>
      <c r="D178" s="1">
        <f>IFERROR(IF(BX178&gt;=1,VLOOKUP(EMP!AA176,EMP!$E$6:$M$29,9,0),0),0)</f>
        <v>0</v>
      </c>
      <c r="E178" s="1">
        <f>IFERROR(IF(BX178&gt;=1,(IF(EMP!AE176&gt;=1,VLOOKUP(EMP!AF176,EMP!$B$6:$C$17,2,0),0)),0),0)</f>
        <v>0</v>
      </c>
      <c r="F178" s="1">
        <f>IFERROR(IF(BX178&gt;=1,(IF(EMP!AG176=EMP!$F$3,(IF(EMP!AH176&gt;=1,EMP!AH176,0)),0)),0),0)</f>
        <v>0</v>
      </c>
      <c r="G178" s="1">
        <f>IFERROR(IF(BX178&gt;=1,(IF(EMP!AI176=EMP!$F$3,VLOOKUP(EMP!AJ176,EMP!$B$6:$C$17,2,0),0)),0),0)</f>
        <v>0</v>
      </c>
      <c r="H178" s="1">
        <f>IFERROR(IF(BX178&gt;=1,(IF(EMP!AK176=EMP!$F$3,EMP!#REF!,0)),0),0)</f>
        <v>0</v>
      </c>
      <c r="I178" s="1">
        <f>IFERROR(IF(BX178&gt;=1,(IF(EMP!AM176="YES",1,2)),0),0)</f>
        <v>0</v>
      </c>
      <c r="J178" s="1">
        <f>IFERROR(IF(BX178&gt;=1,(IF(I178=1,31,IF(I178=2,(IF(D178&gt;=5,VLOOKUP(EMP!AL176,EMP!$H$1:$K$5,4,0),IF(D178&gt;=1,31,0))),0))),0),0)</f>
        <v>0</v>
      </c>
      <c r="K178" s="1">
        <f>EMP!AB176</f>
        <v>0</v>
      </c>
      <c r="L178" s="1">
        <f>EMP!AD176</f>
        <v>0</v>
      </c>
      <c r="M178" s="1">
        <f>EMP!AE176</f>
        <v>0</v>
      </c>
      <c r="N178" s="1">
        <f t="shared" si="412"/>
        <v>0</v>
      </c>
      <c r="O178" s="1">
        <f t="shared" si="413"/>
        <v>0</v>
      </c>
      <c r="P178" s="1">
        <f t="shared" si="414"/>
        <v>0</v>
      </c>
      <c r="Q178" s="1">
        <f t="shared" si="415"/>
        <v>0</v>
      </c>
      <c r="R178" s="1">
        <f t="shared" si="416"/>
        <v>0</v>
      </c>
      <c r="S178" s="1">
        <f t="shared" si="417"/>
        <v>0</v>
      </c>
      <c r="T178" s="1">
        <f t="shared" si="418"/>
        <v>0</v>
      </c>
      <c r="U178" s="1">
        <f t="shared" si="419"/>
        <v>0</v>
      </c>
      <c r="V178" s="1">
        <f t="shared" si="420"/>
        <v>0</v>
      </c>
      <c r="W178" s="1">
        <f t="shared" si="421"/>
        <v>0</v>
      </c>
      <c r="X178" s="1">
        <f t="shared" si="422"/>
        <v>0</v>
      </c>
      <c r="Y178" s="1">
        <f t="shared" si="423"/>
        <v>0</v>
      </c>
      <c r="Z178" s="1">
        <f t="shared" si="424"/>
        <v>0</v>
      </c>
      <c r="AA178" s="1">
        <f t="shared" si="425"/>
        <v>0</v>
      </c>
      <c r="AB178" s="1">
        <f t="shared" si="426"/>
        <v>0</v>
      </c>
      <c r="AC178" s="1">
        <f t="shared" si="427"/>
        <v>0</v>
      </c>
      <c r="AD178" s="1">
        <f t="shared" si="428"/>
        <v>0</v>
      </c>
      <c r="AE178" s="1">
        <f t="shared" si="429"/>
        <v>0</v>
      </c>
      <c r="AF178" s="1">
        <f t="shared" si="430"/>
        <v>0</v>
      </c>
      <c r="AG178" s="1">
        <f t="shared" si="431"/>
        <v>0</v>
      </c>
      <c r="AH178" s="1">
        <f t="shared" si="432"/>
        <v>0</v>
      </c>
      <c r="AI178" s="1">
        <f t="shared" si="433"/>
        <v>0</v>
      </c>
      <c r="AJ178" s="1">
        <f t="shared" si="434"/>
        <v>0</v>
      </c>
      <c r="AK178" s="1">
        <f t="shared" si="435"/>
        <v>0</v>
      </c>
      <c r="AL178" s="1">
        <f t="shared" si="436"/>
        <v>0</v>
      </c>
      <c r="AM178" s="1">
        <f t="shared" si="437"/>
        <v>0</v>
      </c>
      <c r="AN178" s="1">
        <f t="shared" si="438"/>
        <v>0</v>
      </c>
      <c r="AO178" s="1">
        <f t="shared" si="439"/>
        <v>0</v>
      </c>
      <c r="AP178" s="1">
        <f t="shared" si="440"/>
        <v>0</v>
      </c>
      <c r="AQ178" s="1">
        <f t="shared" si="441"/>
        <v>0</v>
      </c>
      <c r="AR178" s="1">
        <f t="shared" si="442"/>
        <v>0</v>
      </c>
      <c r="AS178" s="1">
        <f t="shared" si="443"/>
        <v>0</v>
      </c>
      <c r="AT178" s="1">
        <f t="shared" si="444"/>
        <v>0</v>
      </c>
      <c r="AU178" s="1">
        <f t="shared" si="445"/>
        <v>0</v>
      </c>
      <c r="AV178" s="1">
        <f t="shared" si="446"/>
        <v>0</v>
      </c>
      <c r="AW178" s="1">
        <f t="shared" si="447"/>
        <v>0</v>
      </c>
      <c r="AX178" s="1">
        <f>LARGE($O$8:P178,1)</f>
        <v>0</v>
      </c>
      <c r="AY178" s="1">
        <f>LARGE($O$8:Q178,1)</f>
        <v>0</v>
      </c>
      <c r="AZ178" s="1">
        <f>LARGE($O$8:R178,1)</f>
        <v>0</v>
      </c>
      <c r="BA178" s="1">
        <f>LARGE($O$8:S178,1)</f>
        <v>0</v>
      </c>
      <c r="BB178" s="1">
        <f>LARGE($O$8:T178,1)</f>
        <v>0</v>
      </c>
      <c r="BC178" s="1">
        <f>LARGE($O$8:U178,1)</f>
        <v>0</v>
      </c>
      <c r="BD178" s="1">
        <f>LARGE($O$8:V178,1)</f>
        <v>0</v>
      </c>
      <c r="BE178" s="1">
        <f>LARGE($O$8:W178,1)</f>
        <v>0</v>
      </c>
      <c r="BF178" s="1">
        <f>LARGE($O$8:X178,1)</f>
        <v>0</v>
      </c>
      <c r="BG178" s="1">
        <f>LARGE($O$8:Y178,1)</f>
        <v>0</v>
      </c>
      <c r="BH178" s="1">
        <f>IFERROR(IF(BX178&gt;=1,(IF(EMP!AM176="YES",1,2)),0),0)</f>
        <v>0</v>
      </c>
      <c r="BI178" s="1">
        <f>IFERROR(IF(BX178&gt;=1,(IF(BH178=1,1,IF(BH178=2,VLOOKUP(EMP!AL176,EMP!$H$2:$K$4,4,0),0))),0),0)</f>
        <v>0</v>
      </c>
      <c r="BJ178" s="1">
        <f>IFERROR(IF(BX178&gt;=1,VLOOKUP(EMP!AL176,EMP!$H$1:$K$5,2,0),0),0)</f>
        <v>0</v>
      </c>
      <c r="BK178" s="1">
        <f>IFERROR(IF(BX178&gt;=1,VLOOKUP(EMP!AL176,EMP!$H$1:$K$5,3,0),0),0)</f>
        <v>0</v>
      </c>
      <c r="BX178" s="165">
        <f>EMP!O176</f>
        <v>0</v>
      </c>
      <c r="BY178" s="166">
        <f>EMP!P176</f>
        <v>0</v>
      </c>
      <c r="BZ178" s="165">
        <f>EMP!Q176</f>
        <v>0</v>
      </c>
      <c r="CA178" s="185">
        <f t="shared" si="448"/>
        <v>0</v>
      </c>
      <c r="CB178" s="185">
        <f t="shared" si="449"/>
        <v>0</v>
      </c>
      <c r="CC178" s="185">
        <f t="shared" si="450"/>
        <v>0</v>
      </c>
      <c r="CD178" s="185">
        <f t="shared" si="451"/>
        <v>0</v>
      </c>
      <c r="CE178" s="185">
        <f t="shared" si="452"/>
        <v>0</v>
      </c>
      <c r="CF178" s="185">
        <f t="shared" si="453"/>
        <v>0</v>
      </c>
      <c r="CG178" s="185">
        <f t="shared" si="454"/>
        <v>0</v>
      </c>
      <c r="CH178" s="185">
        <f t="shared" si="455"/>
        <v>0</v>
      </c>
      <c r="CI178" s="185">
        <f t="shared" si="456"/>
        <v>0</v>
      </c>
      <c r="CJ178" s="185">
        <f t="shared" si="457"/>
        <v>0</v>
      </c>
      <c r="CK178" s="185">
        <f t="shared" si="458"/>
        <v>0</v>
      </c>
      <c r="CL178" s="185">
        <f t="shared" si="459"/>
        <v>0</v>
      </c>
      <c r="CM178" s="193"/>
      <c r="CN178" s="193"/>
      <c r="CO178" s="193"/>
      <c r="CP178" s="193"/>
      <c r="CQ178" s="193"/>
      <c r="CR178" s="193"/>
      <c r="CS178" s="193"/>
      <c r="CT178" s="193"/>
      <c r="CU178" s="193"/>
      <c r="CV178" s="193"/>
      <c r="CW178" s="193"/>
      <c r="CX178" s="193"/>
      <c r="CY178" s="112">
        <f t="shared" si="460"/>
        <v>0</v>
      </c>
      <c r="CZ178" s="112">
        <f t="shared" si="461"/>
        <v>0</v>
      </c>
      <c r="DA178" s="112">
        <f t="shared" si="462"/>
        <v>0</v>
      </c>
      <c r="DB178" s="112">
        <f t="shared" si="463"/>
        <v>0</v>
      </c>
      <c r="DC178" s="112">
        <f t="shared" si="464"/>
        <v>0</v>
      </c>
      <c r="DD178" s="112">
        <f t="shared" si="465"/>
        <v>0</v>
      </c>
      <c r="DE178" s="112">
        <f t="shared" si="466"/>
        <v>0</v>
      </c>
      <c r="DF178" s="112">
        <f t="shared" si="467"/>
        <v>0</v>
      </c>
      <c r="DG178" s="112">
        <f t="shared" si="468"/>
        <v>0</v>
      </c>
      <c r="DH178" s="112">
        <f t="shared" si="469"/>
        <v>0</v>
      </c>
      <c r="DI178" s="112">
        <f t="shared" si="470"/>
        <v>0</v>
      </c>
      <c r="DJ178" s="112">
        <f t="shared" si="471"/>
        <v>0</v>
      </c>
      <c r="DK178" s="194"/>
      <c r="DL178" s="194"/>
      <c r="DM178" s="194"/>
      <c r="DN178" s="194"/>
      <c r="DO178" s="194"/>
      <c r="DP178" s="194"/>
      <c r="DQ178" s="194"/>
      <c r="DR178" s="194"/>
      <c r="DS178" s="194"/>
      <c r="DT178" s="194"/>
      <c r="DU178" s="194"/>
      <c r="DV178" s="194"/>
      <c r="DW178" s="112">
        <f t="shared" si="472"/>
        <v>0</v>
      </c>
      <c r="DX178" s="112">
        <f t="shared" si="473"/>
        <v>0</v>
      </c>
      <c r="DY178" s="112">
        <f t="shared" si="474"/>
        <v>0</v>
      </c>
      <c r="DZ178" s="112">
        <f t="shared" si="475"/>
        <v>0</v>
      </c>
      <c r="EA178" s="112">
        <f t="shared" si="476"/>
        <v>0</v>
      </c>
      <c r="EB178" s="112">
        <f t="shared" si="477"/>
        <v>0</v>
      </c>
      <c r="EC178" s="112">
        <f t="shared" si="478"/>
        <v>0</v>
      </c>
      <c r="ED178" s="112">
        <f t="shared" si="479"/>
        <v>0</v>
      </c>
      <c r="EE178" s="112">
        <f t="shared" si="480"/>
        <v>0</v>
      </c>
      <c r="EF178" s="112">
        <f t="shared" si="481"/>
        <v>0</v>
      </c>
      <c r="EG178" s="112">
        <f t="shared" si="482"/>
        <v>0</v>
      </c>
      <c r="EH178" s="112">
        <f t="shared" si="483"/>
        <v>0</v>
      </c>
      <c r="EI178" s="195"/>
      <c r="EJ178" s="195"/>
      <c r="EK178" s="195"/>
      <c r="EL178" s="195"/>
      <c r="EM178" s="195"/>
      <c r="EN178" s="195"/>
      <c r="EO178" s="195"/>
      <c r="EP178" s="195"/>
      <c r="EQ178" s="195"/>
      <c r="ER178" s="195"/>
      <c r="ES178" s="195"/>
      <c r="ET178" s="195"/>
      <c r="EU178" s="196"/>
      <c r="EV178" s="196">
        <f t="shared" si="484"/>
        <v>0</v>
      </c>
      <c r="EW178" s="196">
        <f t="shared" si="485"/>
        <v>0</v>
      </c>
      <c r="EX178" s="196">
        <f t="shared" si="486"/>
        <v>0</v>
      </c>
      <c r="EY178" s="196">
        <f t="shared" si="487"/>
        <v>0</v>
      </c>
      <c r="EZ178" s="196">
        <f t="shared" si="488"/>
        <v>0</v>
      </c>
      <c r="FA178" s="196">
        <f t="shared" si="489"/>
        <v>0</v>
      </c>
      <c r="FB178" s="196">
        <f t="shared" si="490"/>
        <v>0</v>
      </c>
      <c r="FC178" s="196">
        <f t="shared" si="491"/>
        <v>0</v>
      </c>
      <c r="FD178" s="196">
        <f t="shared" si="492"/>
        <v>0</v>
      </c>
      <c r="FE178" s="196">
        <f t="shared" si="493"/>
        <v>0</v>
      </c>
      <c r="FF178" s="196">
        <f t="shared" si="494"/>
        <v>0</v>
      </c>
      <c r="FG178" s="197"/>
      <c r="FH178" s="197">
        <f t="shared" si="495"/>
        <v>0</v>
      </c>
      <c r="FI178" s="197">
        <f t="shared" si="496"/>
        <v>0</v>
      </c>
      <c r="FJ178" s="197">
        <f t="shared" si="497"/>
        <v>0</v>
      </c>
      <c r="FK178" s="197">
        <f t="shared" si="498"/>
        <v>0</v>
      </c>
      <c r="FL178" s="197">
        <f t="shared" si="499"/>
        <v>0</v>
      </c>
      <c r="FM178" s="197">
        <f t="shared" si="500"/>
        <v>0</v>
      </c>
      <c r="FN178" s="197">
        <f t="shared" si="501"/>
        <v>0</v>
      </c>
      <c r="FO178" s="197">
        <f t="shared" si="502"/>
        <v>0</v>
      </c>
      <c r="FP178" s="197">
        <f t="shared" si="503"/>
        <v>0</v>
      </c>
      <c r="FQ178" s="197">
        <f t="shared" si="504"/>
        <v>0</v>
      </c>
      <c r="FR178" s="197">
        <f t="shared" si="505"/>
        <v>0</v>
      </c>
      <c r="FS178" s="195"/>
      <c r="FT178" s="195"/>
      <c r="FU178" s="198"/>
      <c r="FV178" s="198"/>
      <c r="FW178" s="199"/>
      <c r="FX178" s="199"/>
      <c r="FY178" s="196"/>
      <c r="FZ178" s="196"/>
      <c r="GA178" s="127">
        <f t="shared" si="506"/>
        <v>0</v>
      </c>
      <c r="GB178" s="127">
        <f t="shared" si="507"/>
        <v>0</v>
      </c>
      <c r="GC178" s="127">
        <f t="shared" si="508"/>
        <v>0</v>
      </c>
      <c r="GD178" s="127">
        <f t="shared" si="509"/>
        <v>0</v>
      </c>
      <c r="GE178" s="127">
        <f t="shared" si="510"/>
        <v>0</v>
      </c>
      <c r="GF178" s="127">
        <f t="shared" si="511"/>
        <v>0</v>
      </c>
      <c r="GG178" s="127">
        <f t="shared" si="512"/>
        <v>0</v>
      </c>
      <c r="GH178" s="127">
        <f t="shared" si="513"/>
        <v>0</v>
      </c>
      <c r="GI178" s="127">
        <f t="shared" si="514"/>
        <v>0</v>
      </c>
      <c r="GJ178" s="127">
        <f t="shared" si="515"/>
        <v>0</v>
      </c>
      <c r="GK178" s="127">
        <f t="shared" si="516"/>
        <v>0</v>
      </c>
      <c r="GL178" s="127">
        <f t="shared" si="517"/>
        <v>0</v>
      </c>
      <c r="GM178" s="127">
        <f t="shared" si="518"/>
        <v>0</v>
      </c>
      <c r="GN178" s="127">
        <f t="shared" si="519"/>
        <v>0</v>
      </c>
      <c r="GO178" s="127">
        <f t="shared" si="520"/>
        <v>0</v>
      </c>
      <c r="GP178" s="127">
        <f t="shared" si="521"/>
        <v>0</v>
      </c>
      <c r="GQ178" s="127">
        <f t="shared" si="522"/>
        <v>0</v>
      </c>
      <c r="GR178" s="127">
        <f t="shared" si="523"/>
        <v>0</v>
      </c>
      <c r="GS178" s="127">
        <f t="shared" si="524"/>
        <v>0</v>
      </c>
      <c r="GT178" s="127">
        <f t="shared" si="525"/>
        <v>0</v>
      </c>
      <c r="GU178" s="127">
        <f t="shared" si="526"/>
        <v>0</v>
      </c>
      <c r="GV178" s="127">
        <f t="shared" si="527"/>
        <v>0</v>
      </c>
      <c r="GW178" s="127">
        <f t="shared" si="528"/>
        <v>0</v>
      </c>
      <c r="GX178" s="127">
        <f t="shared" si="529"/>
        <v>0</v>
      </c>
      <c r="GY178" s="127">
        <f t="shared" si="530"/>
        <v>0</v>
      </c>
      <c r="GZ178" s="127">
        <f t="shared" si="531"/>
        <v>0</v>
      </c>
      <c r="HA178" s="127">
        <f t="shared" si="532"/>
        <v>0</v>
      </c>
      <c r="HB178" s="127">
        <f t="shared" si="533"/>
        <v>0</v>
      </c>
      <c r="HC178" s="127">
        <f t="shared" si="534"/>
        <v>0</v>
      </c>
      <c r="HD178" s="127">
        <f t="shared" si="535"/>
        <v>0</v>
      </c>
      <c r="HE178" s="127">
        <f t="shared" si="536"/>
        <v>0</v>
      </c>
      <c r="HF178" s="127">
        <f t="shared" si="537"/>
        <v>0</v>
      </c>
      <c r="HG178" s="127">
        <f t="shared" si="538"/>
        <v>0</v>
      </c>
      <c r="HH178" s="127">
        <f t="shared" si="539"/>
        <v>0</v>
      </c>
      <c r="HI178" s="127">
        <f t="shared" si="540"/>
        <v>0</v>
      </c>
      <c r="HJ178" s="127">
        <f t="shared" si="541"/>
        <v>0</v>
      </c>
      <c r="HK178" s="127">
        <f t="shared" si="542"/>
        <v>0</v>
      </c>
      <c r="HL178" s="127">
        <f t="shared" si="543"/>
        <v>0</v>
      </c>
      <c r="HM178" s="127">
        <f t="shared" si="544"/>
        <v>0</v>
      </c>
      <c r="HN178" s="127">
        <f t="shared" si="545"/>
        <v>0</v>
      </c>
      <c r="HO178" s="127">
        <f t="shared" si="546"/>
        <v>0</v>
      </c>
      <c r="HP178" s="127">
        <f t="shared" si="547"/>
        <v>0</v>
      </c>
      <c r="HQ178" s="127">
        <f t="shared" si="548"/>
        <v>0</v>
      </c>
      <c r="HR178" s="127">
        <f t="shared" si="549"/>
        <v>0</v>
      </c>
      <c r="HS178" s="127">
        <f t="shared" si="550"/>
        <v>0</v>
      </c>
      <c r="HT178" s="127">
        <f t="shared" si="551"/>
        <v>0</v>
      </c>
      <c r="HU178" s="127">
        <f t="shared" si="552"/>
        <v>0</v>
      </c>
      <c r="HV178" s="127">
        <f t="shared" si="553"/>
        <v>0</v>
      </c>
      <c r="HW178" s="127">
        <f t="shared" si="554"/>
        <v>0</v>
      </c>
      <c r="HX178" s="127">
        <f t="shared" si="555"/>
        <v>0</v>
      </c>
      <c r="HY178" s="127">
        <f t="shared" si="556"/>
        <v>0</v>
      </c>
      <c r="HZ178" s="127">
        <f t="shared" si="557"/>
        <v>0</v>
      </c>
      <c r="IA178" s="127">
        <f t="shared" si="558"/>
        <v>0</v>
      </c>
      <c r="IB178" s="127">
        <f t="shared" si="559"/>
        <v>0</v>
      </c>
      <c r="IC178" s="127">
        <f t="shared" si="560"/>
        <v>0</v>
      </c>
      <c r="ID178" s="127">
        <f t="shared" si="561"/>
        <v>0</v>
      </c>
      <c r="IE178" s="127">
        <f t="shared" si="562"/>
        <v>0</v>
      </c>
      <c r="IF178" s="127">
        <f t="shared" si="563"/>
        <v>0</v>
      </c>
      <c r="IG178" s="127">
        <f t="shared" si="564"/>
        <v>0</v>
      </c>
      <c r="IH178" s="127">
        <f t="shared" si="565"/>
        <v>0</v>
      </c>
      <c r="II178" s="127">
        <f t="shared" si="566"/>
        <v>0</v>
      </c>
      <c r="IJ178" s="127">
        <f t="shared" si="567"/>
        <v>0</v>
      </c>
      <c r="IK178" s="127">
        <f t="shared" si="568"/>
        <v>0</v>
      </c>
      <c r="IL178" s="127">
        <f t="shared" si="569"/>
        <v>0</v>
      </c>
      <c r="IM178" s="127">
        <f t="shared" si="570"/>
        <v>0</v>
      </c>
      <c r="IN178" s="127">
        <f t="shared" si="571"/>
        <v>0</v>
      </c>
      <c r="IO178" s="127">
        <f t="shared" si="572"/>
        <v>0</v>
      </c>
      <c r="IP178" s="127">
        <f t="shared" si="573"/>
        <v>0</v>
      </c>
      <c r="IQ178" s="127">
        <f t="shared" si="574"/>
        <v>0</v>
      </c>
      <c r="IR178" s="127">
        <f t="shared" si="575"/>
        <v>0</v>
      </c>
      <c r="IS178" s="127">
        <f t="shared" si="576"/>
        <v>0</v>
      </c>
      <c r="IT178" s="127">
        <f t="shared" si="577"/>
        <v>0</v>
      </c>
      <c r="IU178" s="127">
        <f t="shared" si="578"/>
        <v>0</v>
      </c>
      <c r="IV178" s="1">
        <f>IFERROR(IF($BX178&gt;=1,SUMIFS(ARR!K$8:K$607,ARR!$I$8:$I$607,$BZ178),0),0)</f>
        <v>0</v>
      </c>
      <c r="IW178" s="1">
        <f>IFERROR(IF($BX178&gt;=1,SUMIFS(ARR!L$8:L$607,ARR!$I$8:$I$607,$BZ178),0),0)</f>
        <v>0</v>
      </c>
      <c r="IX178" s="1">
        <f>IFERROR(IF($BX178&gt;=1,SUMIFS(ARR!M$8:M$607,ARR!$I$8:$I$607,$BZ178),0),0)</f>
        <v>0</v>
      </c>
      <c r="IY178" s="1">
        <f>IFERROR(IF($BX178&gt;=1,SUMIFS(ARR!N$8:N$607,ARR!$I$8:$I$607,$BZ178),0),0)</f>
        <v>0</v>
      </c>
      <c r="IZ178" s="1">
        <f t="shared" si="579"/>
        <v>0</v>
      </c>
    </row>
    <row r="179" spans="1:260" ht="18" customHeight="1" x14ac:dyDescent="0.25">
      <c r="A179" s="1">
        <f>IFERROR(IF(BX179&gt;=1,VLOOKUP(EMP!Y177,EMP!$B$2:$E$3,4,0),0),0)</f>
        <v>0</v>
      </c>
      <c r="B179" s="1">
        <f>IFERROR(IF(BX179&gt;=1,VLOOKUP(EMP!Z177,EMP!$D$2:$E$3,2,0),0),0)</f>
        <v>0</v>
      </c>
      <c r="C179" s="1">
        <f>IFERROR(IF(BX179&gt;=1,VLOOKUP(EMP!AC177,EMP!$B$6:$C$17,2,0),0),0)</f>
        <v>0</v>
      </c>
      <c r="D179" s="1">
        <f>IFERROR(IF(BX179&gt;=1,VLOOKUP(EMP!AA177,EMP!$E$6:$M$29,9,0),0),0)</f>
        <v>0</v>
      </c>
      <c r="E179" s="1">
        <f>IFERROR(IF(BX179&gt;=1,(IF(EMP!AE177&gt;=1,VLOOKUP(EMP!AF177,EMP!$B$6:$C$17,2,0),0)),0),0)</f>
        <v>0</v>
      </c>
      <c r="F179" s="1">
        <f>IFERROR(IF(BX179&gt;=1,(IF(EMP!AG177=EMP!$F$3,(IF(EMP!AH177&gt;=1,EMP!AH177,0)),0)),0),0)</f>
        <v>0</v>
      </c>
      <c r="G179" s="1">
        <f>IFERROR(IF(BX179&gt;=1,(IF(EMP!AI177=EMP!$F$3,VLOOKUP(EMP!AJ177,EMP!$B$6:$C$17,2,0),0)),0),0)</f>
        <v>0</v>
      </c>
      <c r="H179" s="1">
        <f>IFERROR(IF(BX179&gt;=1,(IF(EMP!AK177=EMP!$F$3,EMP!#REF!,0)),0),0)</f>
        <v>0</v>
      </c>
      <c r="I179" s="1">
        <f>IFERROR(IF(BX179&gt;=1,(IF(EMP!AM177="YES",1,2)),0),0)</f>
        <v>0</v>
      </c>
      <c r="J179" s="1">
        <f>IFERROR(IF(BX179&gt;=1,(IF(I179=1,31,IF(I179=2,(IF(D179&gt;=5,VLOOKUP(EMP!AL177,EMP!$H$1:$K$5,4,0),IF(D179&gt;=1,31,0))),0))),0),0)</f>
        <v>0</v>
      </c>
      <c r="K179" s="1">
        <f>EMP!AB177</f>
        <v>0</v>
      </c>
      <c r="L179" s="1">
        <f>EMP!AD177</f>
        <v>0</v>
      </c>
      <c r="M179" s="1">
        <f>EMP!AE177</f>
        <v>0</v>
      </c>
      <c r="N179" s="1">
        <f t="shared" si="412"/>
        <v>0</v>
      </c>
      <c r="O179" s="1">
        <f t="shared" si="413"/>
        <v>0</v>
      </c>
      <c r="P179" s="1">
        <f t="shared" si="414"/>
        <v>0</v>
      </c>
      <c r="Q179" s="1">
        <f t="shared" si="415"/>
        <v>0</v>
      </c>
      <c r="R179" s="1">
        <f t="shared" si="416"/>
        <v>0</v>
      </c>
      <c r="S179" s="1">
        <f t="shared" si="417"/>
        <v>0</v>
      </c>
      <c r="T179" s="1">
        <f t="shared" si="418"/>
        <v>0</v>
      </c>
      <c r="U179" s="1">
        <f t="shared" si="419"/>
        <v>0</v>
      </c>
      <c r="V179" s="1">
        <f t="shared" si="420"/>
        <v>0</v>
      </c>
      <c r="W179" s="1">
        <f t="shared" si="421"/>
        <v>0</v>
      </c>
      <c r="X179" s="1">
        <f t="shared" si="422"/>
        <v>0</v>
      </c>
      <c r="Y179" s="1">
        <f t="shared" si="423"/>
        <v>0</v>
      </c>
      <c r="Z179" s="1">
        <f t="shared" si="424"/>
        <v>0</v>
      </c>
      <c r="AA179" s="1">
        <f t="shared" si="425"/>
        <v>0</v>
      </c>
      <c r="AB179" s="1">
        <f t="shared" si="426"/>
        <v>0</v>
      </c>
      <c r="AC179" s="1">
        <f t="shared" si="427"/>
        <v>0</v>
      </c>
      <c r="AD179" s="1">
        <f t="shared" si="428"/>
        <v>0</v>
      </c>
      <c r="AE179" s="1">
        <f t="shared" si="429"/>
        <v>0</v>
      </c>
      <c r="AF179" s="1">
        <f t="shared" si="430"/>
        <v>0</v>
      </c>
      <c r="AG179" s="1">
        <f t="shared" si="431"/>
        <v>0</v>
      </c>
      <c r="AH179" s="1">
        <f t="shared" si="432"/>
        <v>0</v>
      </c>
      <c r="AI179" s="1">
        <f t="shared" si="433"/>
        <v>0</v>
      </c>
      <c r="AJ179" s="1">
        <f t="shared" si="434"/>
        <v>0</v>
      </c>
      <c r="AK179" s="1">
        <f t="shared" si="435"/>
        <v>0</v>
      </c>
      <c r="AL179" s="1">
        <f t="shared" si="436"/>
        <v>0</v>
      </c>
      <c r="AM179" s="1">
        <f t="shared" si="437"/>
        <v>0</v>
      </c>
      <c r="AN179" s="1">
        <f t="shared" si="438"/>
        <v>0</v>
      </c>
      <c r="AO179" s="1">
        <f t="shared" si="439"/>
        <v>0</v>
      </c>
      <c r="AP179" s="1">
        <f t="shared" si="440"/>
        <v>0</v>
      </c>
      <c r="AQ179" s="1">
        <f t="shared" si="441"/>
        <v>0</v>
      </c>
      <c r="AR179" s="1">
        <f t="shared" si="442"/>
        <v>0</v>
      </c>
      <c r="AS179" s="1">
        <f t="shared" si="443"/>
        <v>0</v>
      </c>
      <c r="AT179" s="1">
        <f t="shared" si="444"/>
        <v>0</v>
      </c>
      <c r="AU179" s="1">
        <f t="shared" si="445"/>
        <v>0</v>
      </c>
      <c r="AV179" s="1">
        <f t="shared" si="446"/>
        <v>0</v>
      </c>
      <c r="AW179" s="1">
        <f t="shared" si="447"/>
        <v>0</v>
      </c>
      <c r="AX179" s="1">
        <f>LARGE($O$8:P179,1)</f>
        <v>0</v>
      </c>
      <c r="AY179" s="1">
        <f>LARGE($O$8:Q179,1)</f>
        <v>0</v>
      </c>
      <c r="AZ179" s="1">
        <f>LARGE($O$8:R179,1)</f>
        <v>0</v>
      </c>
      <c r="BA179" s="1">
        <f>LARGE($O$8:S179,1)</f>
        <v>0</v>
      </c>
      <c r="BB179" s="1">
        <f>LARGE($O$8:T179,1)</f>
        <v>0</v>
      </c>
      <c r="BC179" s="1">
        <f>LARGE($O$8:U179,1)</f>
        <v>0</v>
      </c>
      <c r="BD179" s="1">
        <f>LARGE($O$8:V179,1)</f>
        <v>0</v>
      </c>
      <c r="BE179" s="1">
        <f>LARGE($O$8:W179,1)</f>
        <v>0</v>
      </c>
      <c r="BF179" s="1">
        <f>LARGE($O$8:X179,1)</f>
        <v>0</v>
      </c>
      <c r="BG179" s="1">
        <f>LARGE($O$8:Y179,1)</f>
        <v>0</v>
      </c>
      <c r="BH179" s="1">
        <f>IFERROR(IF(BX179&gt;=1,(IF(EMP!AM177="YES",1,2)),0),0)</f>
        <v>0</v>
      </c>
      <c r="BI179" s="1">
        <f>IFERROR(IF(BX179&gt;=1,(IF(BH179=1,1,IF(BH179=2,VLOOKUP(EMP!AL177,EMP!$H$2:$K$4,4,0),0))),0),0)</f>
        <v>0</v>
      </c>
      <c r="BJ179" s="1">
        <f>IFERROR(IF(BX179&gt;=1,VLOOKUP(EMP!AL177,EMP!$H$1:$K$5,2,0),0),0)</f>
        <v>0</v>
      </c>
      <c r="BK179" s="1">
        <f>IFERROR(IF(BX179&gt;=1,VLOOKUP(EMP!AL177,EMP!$H$1:$K$5,3,0),0),0)</f>
        <v>0</v>
      </c>
      <c r="BX179" s="165">
        <f>EMP!O177</f>
        <v>0</v>
      </c>
      <c r="BY179" s="166">
        <f>EMP!P177</f>
        <v>0</v>
      </c>
      <c r="BZ179" s="165">
        <f>EMP!Q177</f>
        <v>0</v>
      </c>
      <c r="CA179" s="185">
        <f t="shared" si="448"/>
        <v>0</v>
      </c>
      <c r="CB179" s="185">
        <f t="shared" si="449"/>
        <v>0</v>
      </c>
      <c r="CC179" s="185">
        <f t="shared" si="450"/>
        <v>0</v>
      </c>
      <c r="CD179" s="185">
        <f t="shared" si="451"/>
        <v>0</v>
      </c>
      <c r="CE179" s="185">
        <f t="shared" si="452"/>
        <v>0</v>
      </c>
      <c r="CF179" s="185">
        <f t="shared" si="453"/>
        <v>0</v>
      </c>
      <c r="CG179" s="185">
        <f t="shared" si="454"/>
        <v>0</v>
      </c>
      <c r="CH179" s="185">
        <f t="shared" si="455"/>
        <v>0</v>
      </c>
      <c r="CI179" s="185">
        <f t="shared" si="456"/>
        <v>0</v>
      </c>
      <c r="CJ179" s="185">
        <f t="shared" si="457"/>
        <v>0</v>
      </c>
      <c r="CK179" s="185">
        <f t="shared" si="458"/>
        <v>0</v>
      </c>
      <c r="CL179" s="185">
        <f t="shared" si="459"/>
        <v>0</v>
      </c>
      <c r="CM179" s="193"/>
      <c r="CN179" s="193"/>
      <c r="CO179" s="193"/>
      <c r="CP179" s="193"/>
      <c r="CQ179" s="193"/>
      <c r="CR179" s="193"/>
      <c r="CS179" s="193"/>
      <c r="CT179" s="193"/>
      <c r="CU179" s="193"/>
      <c r="CV179" s="193"/>
      <c r="CW179" s="193"/>
      <c r="CX179" s="193"/>
      <c r="CY179" s="112">
        <f t="shared" si="460"/>
        <v>0</v>
      </c>
      <c r="CZ179" s="112">
        <f t="shared" si="461"/>
        <v>0</v>
      </c>
      <c r="DA179" s="112">
        <f t="shared" si="462"/>
        <v>0</v>
      </c>
      <c r="DB179" s="112">
        <f t="shared" si="463"/>
        <v>0</v>
      </c>
      <c r="DC179" s="112">
        <f t="shared" si="464"/>
        <v>0</v>
      </c>
      <c r="DD179" s="112">
        <f t="shared" si="465"/>
        <v>0</v>
      </c>
      <c r="DE179" s="112">
        <f t="shared" si="466"/>
        <v>0</v>
      </c>
      <c r="DF179" s="112">
        <f t="shared" si="467"/>
        <v>0</v>
      </c>
      <c r="DG179" s="112">
        <f t="shared" si="468"/>
        <v>0</v>
      </c>
      <c r="DH179" s="112">
        <f t="shared" si="469"/>
        <v>0</v>
      </c>
      <c r="DI179" s="112">
        <f t="shared" si="470"/>
        <v>0</v>
      </c>
      <c r="DJ179" s="112">
        <f t="shared" si="471"/>
        <v>0</v>
      </c>
      <c r="DK179" s="194"/>
      <c r="DL179" s="194"/>
      <c r="DM179" s="194"/>
      <c r="DN179" s="194"/>
      <c r="DO179" s="194"/>
      <c r="DP179" s="194"/>
      <c r="DQ179" s="194"/>
      <c r="DR179" s="194"/>
      <c r="DS179" s="194"/>
      <c r="DT179" s="194"/>
      <c r="DU179" s="194"/>
      <c r="DV179" s="194"/>
      <c r="DW179" s="112">
        <f t="shared" si="472"/>
        <v>0</v>
      </c>
      <c r="DX179" s="112">
        <f t="shared" si="473"/>
        <v>0</v>
      </c>
      <c r="DY179" s="112">
        <f t="shared" si="474"/>
        <v>0</v>
      </c>
      <c r="DZ179" s="112">
        <f t="shared" si="475"/>
        <v>0</v>
      </c>
      <c r="EA179" s="112">
        <f t="shared" si="476"/>
        <v>0</v>
      </c>
      <c r="EB179" s="112">
        <f t="shared" si="477"/>
        <v>0</v>
      </c>
      <c r="EC179" s="112">
        <f t="shared" si="478"/>
        <v>0</v>
      </c>
      <c r="ED179" s="112">
        <f t="shared" si="479"/>
        <v>0</v>
      </c>
      <c r="EE179" s="112">
        <f t="shared" si="480"/>
        <v>0</v>
      </c>
      <c r="EF179" s="112">
        <f t="shared" si="481"/>
        <v>0</v>
      </c>
      <c r="EG179" s="112">
        <f t="shared" si="482"/>
        <v>0</v>
      </c>
      <c r="EH179" s="112">
        <f t="shared" si="483"/>
        <v>0</v>
      </c>
      <c r="EI179" s="195"/>
      <c r="EJ179" s="195"/>
      <c r="EK179" s="195"/>
      <c r="EL179" s="195"/>
      <c r="EM179" s="195"/>
      <c r="EN179" s="195"/>
      <c r="EO179" s="195"/>
      <c r="EP179" s="195"/>
      <c r="EQ179" s="195"/>
      <c r="ER179" s="195"/>
      <c r="ES179" s="195"/>
      <c r="ET179" s="195"/>
      <c r="EU179" s="196"/>
      <c r="EV179" s="196">
        <f t="shared" si="484"/>
        <v>0</v>
      </c>
      <c r="EW179" s="196">
        <f t="shared" si="485"/>
        <v>0</v>
      </c>
      <c r="EX179" s="196">
        <f t="shared" si="486"/>
        <v>0</v>
      </c>
      <c r="EY179" s="196">
        <f t="shared" si="487"/>
        <v>0</v>
      </c>
      <c r="EZ179" s="196">
        <f t="shared" si="488"/>
        <v>0</v>
      </c>
      <c r="FA179" s="196">
        <f t="shared" si="489"/>
        <v>0</v>
      </c>
      <c r="FB179" s="196">
        <f t="shared" si="490"/>
        <v>0</v>
      </c>
      <c r="FC179" s="196">
        <f t="shared" si="491"/>
        <v>0</v>
      </c>
      <c r="FD179" s="196">
        <f t="shared" si="492"/>
        <v>0</v>
      </c>
      <c r="FE179" s="196">
        <f t="shared" si="493"/>
        <v>0</v>
      </c>
      <c r="FF179" s="196">
        <f t="shared" si="494"/>
        <v>0</v>
      </c>
      <c r="FG179" s="197"/>
      <c r="FH179" s="197">
        <f t="shared" si="495"/>
        <v>0</v>
      </c>
      <c r="FI179" s="197">
        <f t="shared" si="496"/>
        <v>0</v>
      </c>
      <c r="FJ179" s="197">
        <f t="shared" si="497"/>
        <v>0</v>
      </c>
      <c r="FK179" s="197">
        <f t="shared" si="498"/>
        <v>0</v>
      </c>
      <c r="FL179" s="197">
        <f t="shared" si="499"/>
        <v>0</v>
      </c>
      <c r="FM179" s="197">
        <f t="shared" si="500"/>
        <v>0</v>
      </c>
      <c r="FN179" s="197">
        <f t="shared" si="501"/>
        <v>0</v>
      </c>
      <c r="FO179" s="197">
        <f t="shared" si="502"/>
        <v>0</v>
      </c>
      <c r="FP179" s="197">
        <f t="shared" si="503"/>
        <v>0</v>
      </c>
      <c r="FQ179" s="197">
        <f t="shared" si="504"/>
        <v>0</v>
      </c>
      <c r="FR179" s="197">
        <f t="shared" si="505"/>
        <v>0</v>
      </c>
      <c r="FS179" s="195"/>
      <c r="FT179" s="195"/>
      <c r="FU179" s="198"/>
      <c r="FV179" s="198"/>
      <c r="FW179" s="199"/>
      <c r="FX179" s="199"/>
      <c r="FY179" s="196"/>
      <c r="FZ179" s="196"/>
      <c r="GA179" s="127">
        <f t="shared" si="506"/>
        <v>0</v>
      </c>
      <c r="GB179" s="127">
        <f t="shared" si="507"/>
        <v>0</v>
      </c>
      <c r="GC179" s="127">
        <f t="shared" si="508"/>
        <v>0</v>
      </c>
      <c r="GD179" s="127">
        <f t="shared" si="509"/>
        <v>0</v>
      </c>
      <c r="GE179" s="127">
        <f t="shared" si="510"/>
        <v>0</v>
      </c>
      <c r="GF179" s="127">
        <f t="shared" si="511"/>
        <v>0</v>
      </c>
      <c r="GG179" s="127">
        <f t="shared" si="512"/>
        <v>0</v>
      </c>
      <c r="GH179" s="127">
        <f t="shared" si="513"/>
        <v>0</v>
      </c>
      <c r="GI179" s="127">
        <f t="shared" si="514"/>
        <v>0</v>
      </c>
      <c r="GJ179" s="127">
        <f t="shared" si="515"/>
        <v>0</v>
      </c>
      <c r="GK179" s="127">
        <f t="shared" si="516"/>
        <v>0</v>
      </c>
      <c r="GL179" s="127">
        <f t="shared" si="517"/>
        <v>0</v>
      </c>
      <c r="GM179" s="127">
        <f t="shared" si="518"/>
        <v>0</v>
      </c>
      <c r="GN179" s="127">
        <f t="shared" si="519"/>
        <v>0</v>
      </c>
      <c r="GO179" s="127">
        <f t="shared" si="520"/>
        <v>0</v>
      </c>
      <c r="GP179" s="127">
        <f t="shared" si="521"/>
        <v>0</v>
      </c>
      <c r="GQ179" s="127">
        <f t="shared" si="522"/>
        <v>0</v>
      </c>
      <c r="GR179" s="127">
        <f t="shared" si="523"/>
        <v>0</v>
      </c>
      <c r="GS179" s="127">
        <f t="shared" si="524"/>
        <v>0</v>
      </c>
      <c r="GT179" s="127">
        <f t="shared" si="525"/>
        <v>0</v>
      </c>
      <c r="GU179" s="127">
        <f t="shared" si="526"/>
        <v>0</v>
      </c>
      <c r="GV179" s="127">
        <f t="shared" si="527"/>
        <v>0</v>
      </c>
      <c r="GW179" s="127">
        <f t="shared" si="528"/>
        <v>0</v>
      </c>
      <c r="GX179" s="127">
        <f t="shared" si="529"/>
        <v>0</v>
      </c>
      <c r="GY179" s="127">
        <f t="shared" si="530"/>
        <v>0</v>
      </c>
      <c r="GZ179" s="127">
        <f t="shared" si="531"/>
        <v>0</v>
      </c>
      <c r="HA179" s="127">
        <f t="shared" si="532"/>
        <v>0</v>
      </c>
      <c r="HB179" s="127">
        <f t="shared" si="533"/>
        <v>0</v>
      </c>
      <c r="HC179" s="127">
        <f t="shared" si="534"/>
        <v>0</v>
      </c>
      <c r="HD179" s="127">
        <f t="shared" si="535"/>
        <v>0</v>
      </c>
      <c r="HE179" s="127">
        <f t="shared" si="536"/>
        <v>0</v>
      </c>
      <c r="HF179" s="127">
        <f t="shared" si="537"/>
        <v>0</v>
      </c>
      <c r="HG179" s="127">
        <f t="shared" si="538"/>
        <v>0</v>
      </c>
      <c r="HH179" s="127">
        <f t="shared" si="539"/>
        <v>0</v>
      </c>
      <c r="HI179" s="127">
        <f t="shared" si="540"/>
        <v>0</v>
      </c>
      <c r="HJ179" s="127">
        <f t="shared" si="541"/>
        <v>0</v>
      </c>
      <c r="HK179" s="127">
        <f t="shared" si="542"/>
        <v>0</v>
      </c>
      <c r="HL179" s="127">
        <f t="shared" si="543"/>
        <v>0</v>
      </c>
      <c r="HM179" s="127">
        <f t="shared" si="544"/>
        <v>0</v>
      </c>
      <c r="HN179" s="127">
        <f t="shared" si="545"/>
        <v>0</v>
      </c>
      <c r="HO179" s="127">
        <f t="shared" si="546"/>
        <v>0</v>
      </c>
      <c r="HP179" s="127">
        <f t="shared" si="547"/>
        <v>0</v>
      </c>
      <c r="HQ179" s="127">
        <f t="shared" si="548"/>
        <v>0</v>
      </c>
      <c r="HR179" s="127">
        <f t="shared" si="549"/>
        <v>0</v>
      </c>
      <c r="HS179" s="127">
        <f t="shared" si="550"/>
        <v>0</v>
      </c>
      <c r="HT179" s="127">
        <f t="shared" si="551"/>
        <v>0</v>
      </c>
      <c r="HU179" s="127">
        <f t="shared" si="552"/>
        <v>0</v>
      </c>
      <c r="HV179" s="127">
        <f t="shared" si="553"/>
        <v>0</v>
      </c>
      <c r="HW179" s="127">
        <f t="shared" si="554"/>
        <v>0</v>
      </c>
      <c r="HX179" s="127">
        <f t="shared" si="555"/>
        <v>0</v>
      </c>
      <c r="HY179" s="127">
        <f t="shared" si="556"/>
        <v>0</v>
      </c>
      <c r="HZ179" s="127">
        <f t="shared" si="557"/>
        <v>0</v>
      </c>
      <c r="IA179" s="127">
        <f t="shared" si="558"/>
        <v>0</v>
      </c>
      <c r="IB179" s="127">
        <f t="shared" si="559"/>
        <v>0</v>
      </c>
      <c r="IC179" s="127">
        <f t="shared" si="560"/>
        <v>0</v>
      </c>
      <c r="ID179" s="127">
        <f t="shared" si="561"/>
        <v>0</v>
      </c>
      <c r="IE179" s="127">
        <f t="shared" si="562"/>
        <v>0</v>
      </c>
      <c r="IF179" s="127">
        <f t="shared" si="563"/>
        <v>0</v>
      </c>
      <c r="IG179" s="127">
        <f t="shared" si="564"/>
        <v>0</v>
      </c>
      <c r="IH179" s="127">
        <f t="shared" si="565"/>
        <v>0</v>
      </c>
      <c r="II179" s="127">
        <f t="shared" si="566"/>
        <v>0</v>
      </c>
      <c r="IJ179" s="127">
        <f t="shared" si="567"/>
        <v>0</v>
      </c>
      <c r="IK179" s="127">
        <f t="shared" si="568"/>
        <v>0</v>
      </c>
      <c r="IL179" s="127">
        <f t="shared" si="569"/>
        <v>0</v>
      </c>
      <c r="IM179" s="127">
        <f t="shared" si="570"/>
        <v>0</v>
      </c>
      <c r="IN179" s="127">
        <f t="shared" si="571"/>
        <v>0</v>
      </c>
      <c r="IO179" s="127">
        <f t="shared" si="572"/>
        <v>0</v>
      </c>
      <c r="IP179" s="127">
        <f t="shared" si="573"/>
        <v>0</v>
      </c>
      <c r="IQ179" s="127">
        <f t="shared" si="574"/>
        <v>0</v>
      </c>
      <c r="IR179" s="127">
        <f t="shared" si="575"/>
        <v>0</v>
      </c>
      <c r="IS179" s="127">
        <f t="shared" si="576"/>
        <v>0</v>
      </c>
      <c r="IT179" s="127">
        <f t="shared" si="577"/>
        <v>0</v>
      </c>
      <c r="IU179" s="127">
        <f t="shared" si="578"/>
        <v>0</v>
      </c>
      <c r="IV179" s="1">
        <f>IFERROR(IF($BX179&gt;=1,SUMIFS(ARR!K$8:K$607,ARR!$I$8:$I$607,$BZ179),0),0)</f>
        <v>0</v>
      </c>
      <c r="IW179" s="1">
        <f>IFERROR(IF($BX179&gt;=1,SUMIFS(ARR!L$8:L$607,ARR!$I$8:$I$607,$BZ179),0),0)</f>
        <v>0</v>
      </c>
      <c r="IX179" s="1">
        <f>IFERROR(IF($BX179&gt;=1,SUMIFS(ARR!M$8:M$607,ARR!$I$8:$I$607,$BZ179),0),0)</f>
        <v>0</v>
      </c>
      <c r="IY179" s="1">
        <f>IFERROR(IF($BX179&gt;=1,SUMIFS(ARR!N$8:N$607,ARR!$I$8:$I$607,$BZ179),0),0)</f>
        <v>0</v>
      </c>
      <c r="IZ179" s="1">
        <f t="shared" si="579"/>
        <v>0</v>
      </c>
    </row>
    <row r="180" spans="1:260" ht="18" customHeight="1" x14ac:dyDescent="0.25">
      <c r="A180" s="1">
        <f>IFERROR(IF(BX180&gt;=1,VLOOKUP(EMP!Y178,EMP!$B$2:$E$3,4,0),0),0)</f>
        <v>0</v>
      </c>
      <c r="B180" s="1">
        <f>IFERROR(IF(BX180&gt;=1,VLOOKUP(EMP!Z178,EMP!$D$2:$E$3,2,0),0),0)</f>
        <v>0</v>
      </c>
      <c r="C180" s="1">
        <f>IFERROR(IF(BX180&gt;=1,VLOOKUP(EMP!AC178,EMP!$B$6:$C$17,2,0),0),0)</f>
        <v>0</v>
      </c>
      <c r="D180" s="1">
        <f>IFERROR(IF(BX180&gt;=1,VLOOKUP(EMP!AA178,EMP!$E$6:$M$29,9,0),0),0)</f>
        <v>0</v>
      </c>
      <c r="E180" s="1">
        <f>IFERROR(IF(BX180&gt;=1,(IF(EMP!AE178&gt;=1,VLOOKUP(EMP!AF178,EMP!$B$6:$C$17,2,0),0)),0),0)</f>
        <v>0</v>
      </c>
      <c r="F180" s="1">
        <f>IFERROR(IF(BX180&gt;=1,(IF(EMP!AG178=EMP!$F$3,(IF(EMP!AH178&gt;=1,EMP!AH178,0)),0)),0),0)</f>
        <v>0</v>
      </c>
      <c r="G180" s="1">
        <f>IFERROR(IF(BX180&gt;=1,(IF(EMP!AI178=EMP!$F$3,VLOOKUP(EMP!AJ178,EMP!$B$6:$C$17,2,0),0)),0),0)</f>
        <v>0</v>
      </c>
      <c r="H180" s="1">
        <f>IFERROR(IF(BX180&gt;=1,(IF(EMP!AK178=EMP!$F$3,EMP!#REF!,0)),0),0)</f>
        <v>0</v>
      </c>
      <c r="I180" s="1">
        <f>IFERROR(IF(BX180&gt;=1,(IF(EMP!AM178="YES",1,2)),0),0)</f>
        <v>0</v>
      </c>
      <c r="J180" s="1">
        <f>IFERROR(IF(BX180&gt;=1,(IF(I180=1,31,IF(I180=2,(IF(D180&gt;=5,VLOOKUP(EMP!AL178,EMP!$H$1:$K$5,4,0),IF(D180&gt;=1,31,0))),0))),0),0)</f>
        <v>0</v>
      </c>
      <c r="K180" s="1">
        <f>EMP!AB178</f>
        <v>0</v>
      </c>
      <c r="L180" s="1">
        <f>EMP!AD178</f>
        <v>0</v>
      </c>
      <c r="M180" s="1">
        <f>EMP!AE178</f>
        <v>0</v>
      </c>
      <c r="N180" s="1">
        <f t="shared" si="412"/>
        <v>0</v>
      </c>
      <c r="O180" s="1">
        <f t="shared" si="413"/>
        <v>0</v>
      </c>
      <c r="P180" s="1">
        <f t="shared" si="414"/>
        <v>0</v>
      </c>
      <c r="Q180" s="1">
        <f t="shared" si="415"/>
        <v>0</v>
      </c>
      <c r="R180" s="1">
        <f t="shared" si="416"/>
        <v>0</v>
      </c>
      <c r="S180" s="1">
        <f t="shared" si="417"/>
        <v>0</v>
      </c>
      <c r="T180" s="1">
        <f t="shared" si="418"/>
        <v>0</v>
      </c>
      <c r="U180" s="1">
        <f t="shared" si="419"/>
        <v>0</v>
      </c>
      <c r="V180" s="1">
        <f t="shared" si="420"/>
        <v>0</v>
      </c>
      <c r="W180" s="1">
        <f t="shared" si="421"/>
        <v>0</v>
      </c>
      <c r="X180" s="1">
        <f t="shared" si="422"/>
        <v>0</v>
      </c>
      <c r="Y180" s="1">
        <f t="shared" si="423"/>
        <v>0</v>
      </c>
      <c r="Z180" s="1">
        <f t="shared" si="424"/>
        <v>0</v>
      </c>
      <c r="AA180" s="1">
        <f t="shared" si="425"/>
        <v>0</v>
      </c>
      <c r="AB180" s="1">
        <f t="shared" si="426"/>
        <v>0</v>
      </c>
      <c r="AC180" s="1">
        <f t="shared" si="427"/>
        <v>0</v>
      </c>
      <c r="AD180" s="1">
        <f t="shared" si="428"/>
        <v>0</v>
      </c>
      <c r="AE180" s="1">
        <f t="shared" si="429"/>
        <v>0</v>
      </c>
      <c r="AF180" s="1">
        <f t="shared" si="430"/>
        <v>0</v>
      </c>
      <c r="AG180" s="1">
        <f t="shared" si="431"/>
        <v>0</v>
      </c>
      <c r="AH180" s="1">
        <f t="shared" si="432"/>
        <v>0</v>
      </c>
      <c r="AI180" s="1">
        <f t="shared" si="433"/>
        <v>0</v>
      </c>
      <c r="AJ180" s="1">
        <f t="shared" si="434"/>
        <v>0</v>
      </c>
      <c r="AK180" s="1">
        <f t="shared" si="435"/>
        <v>0</v>
      </c>
      <c r="AL180" s="1">
        <f t="shared" si="436"/>
        <v>0</v>
      </c>
      <c r="AM180" s="1">
        <f t="shared" si="437"/>
        <v>0</v>
      </c>
      <c r="AN180" s="1">
        <f t="shared" si="438"/>
        <v>0</v>
      </c>
      <c r="AO180" s="1">
        <f t="shared" si="439"/>
        <v>0</v>
      </c>
      <c r="AP180" s="1">
        <f t="shared" si="440"/>
        <v>0</v>
      </c>
      <c r="AQ180" s="1">
        <f t="shared" si="441"/>
        <v>0</v>
      </c>
      <c r="AR180" s="1">
        <f t="shared" si="442"/>
        <v>0</v>
      </c>
      <c r="AS180" s="1">
        <f t="shared" si="443"/>
        <v>0</v>
      </c>
      <c r="AT180" s="1">
        <f t="shared" si="444"/>
        <v>0</v>
      </c>
      <c r="AU180" s="1">
        <f t="shared" si="445"/>
        <v>0</v>
      </c>
      <c r="AV180" s="1">
        <f t="shared" si="446"/>
        <v>0</v>
      </c>
      <c r="AW180" s="1">
        <f t="shared" si="447"/>
        <v>0</v>
      </c>
      <c r="AX180" s="1">
        <f>LARGE($O$8:P180,1)</f>
        <v>0</v>
      </c>
      <c r="AY180" s="1">
        <f>LARGE($O$8:Q180,1)</f>
        <v>0</v>
      </c>
      <c r="AZ180" s="1">
        <f>LARGE($O$8:R180,1)</f>
        <v>0</v>
      </c>
      <c r="BA180" s="1">
        <f>LARGE($O$8:S180,1)</f>
        <v>0</v>
      </c>
      <c r="BB180" s="1">
        <f>LARGE($O$8:T180,1)</f>
        <v>0</v>
      </c>
      <c r="BC180" s="1">
        <f>LARGE($O$8:U180,1)</f>
        <v>0</v>
      </c>
      <c r="BD180" s="1">
        <f>LARGE($O$8:V180,1)</f>
        <v>0</v>
      </c>
      <c r="BE180" s="1">
        <f>LARGE($O$8:W180,1)</f>
        <v>0</v>
      </c>
      <c r="BF180" s="1">
        <f>LARGE($O$8:X180,1)</f>
        <v>0</v>
      </c>
      <c r="BG180" s="1">
        <f>LARGE($O$8:Y180,1)</f>
        <v>0</v>
      </c>
      <c r="BH180" s="1">
        <f>IFERROR(IF(BX180&gt;=1,(IF(EMP!AM178="YES",1,2)),0),0)</f>
        <v>0</v>
      </c>
      <c r="BI180" s="1">
        <f>IFERROR(IF(BX180&gt;=1,(IF(BH180=1,1,IF(BH180=2,VLOOKUP(EMP!AL178,EMP!$H$2:$K$4,4,0),0))),0),0)</f>
        <v>0</v>
      </c>
      <c r="BJ180" s="1">
        <f>IFERROR(IF(BX180&gt;=1,VLOOKUP(EMP!AL178,EMP!$H$1:$K$5,2,0),0),0)</f>
        <v>0</v>
      </c>
      <c r="BK180" s="1">
        <f>IFERROR(IF(BX180&gt;=1,VLOOKUP(EMP!AL178,EMP!$H$1:$K$5,3,0),0),0)</f>
        <v>0</v>
      </c>
      <c r="BX180" s="165">
        <f>EMP!O178</f>
        <v>0</v>
      </c>
      <c r="BY180" s="166">
        <f>EMP!P178</f>
        <v>0</v>
      </c>
      <c r="BZ180" s="165">
        <f>EMP!Q178</f>
        <v>0</v>
      </c>
      <c r="CA180" s="185">
        <f t="shared" si="448"/>
        <v>0</v>
      </c>
      <c r="CB180" s="185">
        <f t="shared" si="449"/>
        <v>0</v>
      </c>
      <c r="CC180" s="185">
        <f t="shared" si="450"/>
        <v>0</v>
      </c>
      <c r="CD180" s="185">
        <f t="shared" si="451"/>
        <v>0</v>
      </c>
      <c r="CE180" s="185">
        <f t="shared" si="452"/>
        <v>0</v>
      </c>
      <c r="CF180" s="185">
        <f t="shared" si="453"/>
        <v>0</v>
      </c>
      <c r="CG180" s="185">
        <f t="shared" si="454"/>
        <v>0</v>
      </c>
      <c r="CH180" s="185">
        <f t="shared" si="455"/>
        <v>0</v>
      </c>
      <c r="CI180" s="185">
        <f t="shared" si="456"/>
        <v>0</v>
      </c>
      <c r="CJ180" s="185">
        <f t="shared" si="457"/>
        <v>0</v>
      </c>
      <c r="CK180" s="185">
        <f t="shared" si="458"/>
        <v>0</v>
      </c>
      <c r="CL180" s="185">
        <f t="shared" si="459"/>
        <v>0</v>
      </c>
      <c r="CM180" s="193"/>
      <c r="CN180" s="193"/>
      <c r="CO180" s="193"/>
      <c r="CP180" s="193"/>
      <c r="CQ180" s="193"/>
      <c r="CR180" s="193"/>
      <c r="CS180" s="193"/>
      <c r="CT180" s="193"/>
      <c r="CU180" s="193"/>
      <c r="CV180" s="193"/>
      <c r="CW180" s="193"/>
      <c r="CX180" s="193"/>
      <c r="CY180" s="112">
        <f t="shared" si="460"/>
        <v>0</v>
      </c>
      <c r="CZ180" s="112">
        <f t="shared" si="461"/>
        <v>0</v>
      </c>
      <c r="DA180" s="112">
        <f t="shared" si="462"/>
        <v>0</v>
      </c>
      <c r="DB180" s="112">
        <f t="shared" si="463"/>
        <v>0</v>
      </c>
      <c r="DC180" s="112">
        <f t="shared" si="464"/>
        <v>0</v>
      </c>
      <c r="DD180" s="112">
        <f t="shared" si="465"/>
        <v>0</v>
      </c>
      <c r="DE180" s="112">
        <f t="shared" si="466"/>
        <v>0</v>
      </c>
      <c r="DF180" s="112">
        <f t="shared" si="467"/>
        <v>0</v>
      </c>
      <c r="DG180" s="112">
        <f t="shared" si="468"/>
        <v>0</v>
      </c>
      <c r="DH180" s="112">
        <f t="shared" si="469"/>
        <v>0</v>
      </c>
      <c r="DI180" s="112">
        <f t="shared" si="470"/>
        <v>0</v>
      </c>
      <c r="DJ180" s="112">
        <f t="shared" si="471"/>
        <v>0</v>
      </c>
      <c r="DK180" s="194"/>
      <c r="DL180" s="194"/>
      <c r="DM180" s="194"/>
      <c r="DN180" s="194"/>
      <c r="DO180" s="194"/>
      <c r="DP180" s="194"/>
      <c r="DQ180" s="194"/>
      <c r="DR180" s="194"/>
      <c r="DS180" s="194"/>
      <c r="DT180" s="194"/>
      <c r="DU180" s="194"/>
      <c r="DV180" s="194"/>
      <c r="DW180" s="112">
        <f t="shared" si="472"/>
        <v>0</v>
      </c>
      <c r="DX180" s="112">
        <f t="shared" si="473"/>
        <v>0</v>
      </c>
      <c r="DY180" s="112">
        <f t="shared" si="474"/>
        <v>0</v>
      </c>
      <c r="DZ180" s="112">
        <f t="shared" si="475"/>
        <v>0</v>
      </c>
      <c r="EA180" s="112">
        <f t="shared" si="476"/>
        <v>0</v>
      </c>
      <c r="EB180" s="112">
        <f t="shared" si="477"/>
        <v>0</v>
      </c>
      <c r="EC180" s="112">
        <f t="shared" si="478"/>
        <v>0</v>
      </c>
      <c r="ED180" s="112">
        <f t="shared" si="479"/>
        <v>0</v>
      </c>
      <c r="EE180" s="112">
        <f t="shared" si="480"/>
        <v>0</v>
      </c>
      <c r="EF180" s="112">
        <f t="shared" si="481"/>
        <v>0</v>
      </c>
      <c r="EG180" s="112">
        <f t="shared" si="482"/>
        <v>0</v>
      </c>
      <c r="EH180" s="112">
        <f t="shared" si="483"/>
        <v>0</v>
      </c>
      <c r="EI180" s="195"/>
      <c r="EJ180" s="195"/>
      <c r="EK180" s="195"/>
      <c r="EL180" s="195"/>
      <c r="EM180" s="195"/>
      <c r="EN180" s="195"/>
      <c r="EO180" s="195"/>
      <c r="EP180" s="195"/>
      <c r="EQ180" s="195"/>
      <c r="ER180" s="195"/>
      <c r="ES180" s="195"/>
      <c r="ET180" s="195"/>
      <c r="EU180" s="196"/>
      <c r="EV180" s="196">
        <f t="shared" si="484"/>
        <v>0</v>
      </c>
      <c r="EW180" s="196">
        <f t="shared" si="485"/>
        <v>0</v>
      </c>
      <c r="EX180" s="196">
        <f t="shared" si="486"/>
        <v>0</v>
      </c>
      <c r="EY180" s="196">
        <f t="shared" si="487"/>
        <v>0</v>
      </c>
      <c r="EZ180" s="196">
        <f t="shared" si="488"/>
        <v>0</v>
      </c>
      <c r="FA180" s="196">
        <f t="shared" si="489"/>
        <v>0</v>
      </c>
      <c r="FB180" s="196">
        <f t="shared" si="490"/>
        <v>0</v>
      </c>
      <c r="FC180" s="196">
        <f t="shared" si="491"/>
        <v>0</v>
      </c>
      <c r="FD180" s="196">
        <f t="shared" si="492"/>
        <v>0</v>
      </c>
      <c r="FE180" s="196">
        <f t="shared" si="493"/>
        <v>0</v>
      </c>
      <c r="FF180" s="196">
        <f t="shared" si="494"/>
        <v>0</v>
      </c>
      <c r="FG180" s="197"/>
      <c r="FH180" s="197">
        <f t="shared" si="495"/>
        <v>0</v>
      </c>
      <c r="FI180" s="197">
        <f t="shared" si="496"/>
        <v>0</v>
      </c>
      <c r="FJ180" s="197">
        <f t="shared" si="497"/>
        <v>0</v>
      </c>
      <c r="FK180" s="197">
        <f t="shared" si="498"/>
        <v>0</v>
      </c>
      <c r="FL180" s="197">
        <f t="shared" si="499"/>
        <v>0</v>
      </c>
      <c r="FM180" s="197">
        <f t="shared" si="500"/>
        <v>0</v>
      </c>
      <c r="FN180" s="197">
        <f t="shared" si="501"/>
        <v>0</v>
      </c>
      <c r="FO180" s="197">
        <f t="shared" si="502"/>
        <v>0</v>
      </c>
      <c r="FP180" s="197">
        <f t="shared" si="503"/>
        <v>0</v>
      </c>
      <c r="FQ180" s="197">
        <f t="shared" si="504"/>
        <v>0</v>
      </c>
      <c r="FR180" s="197">
        <f t="shared" si="505"/>
        <v>0</v>
      </c>
      <c r="FS180" s="195"/>
      <c r="FT180" s="195"/>
      <c r="FU180" s="198"/>
      <c r="FV180" s="198"/>
      <c r="FW180" s="199"/>
      <c r="FX180" s="199"/>
      <c r="FY180" s="196"/>
      <c r="FZ180" s="196"/>
      <c r="GA180" s="127">
        <f t="shared" si="506"/>
        <v>0</v>
      </c>
      <c r="GB180" s="127">
        <f t="shared" si="507"/>
        <v>0</v>
      </c>
      <c r="GC180" s="127">
        <f t="shared" si="508"/>
        <v>0</v>
      </c>
      <c r="GD180" s="127">
        <f t="shared" si="509"/>
        <v>0</v>
      </c>
      <c r="GE180" s="127">
        <f t="shared" si="510"/>
        <v>0</v>
      </c>
      <c r="GF180" s="127">
        <f t="shared" si="511"/>
        <v>0</v>
      </c>
      <c r="GG180" s="127">
        <f t="shared" si="512"/>
        <v>0</v>
      </c>
      <c r="GH180" s="127">
        <f t="shared" si="513"/>
        <v>0</v>
      </c>
      <c r="GI180" s="127">
        <f t="shared" si="514"/>
        <v>0</v>
      </c>
      <c r="GJ180" s="127">
        <f t="shared" si="515"/>
        <v>0</v>
      </c>
      <c r="GK180" s="127">
        <f t="shared" si="516"/>
        <v>0</v>
      </c>
      <c r="GL180" s="127">
        <f t="shared" si="517"/>
        <v>0</v>
      </c>
      <c r="GM180" s="127">
        <f t="shared" si="518"/>
        <v>0</v>
      </c>
      <c r="GN180" s="127">
        <f t="shared" si="519"/>
        <v>0</v>
      </c>
      <c r="GO180" s="127">
        <f t="shared" si="520"/>
        <v>0</v>
      </c>
      <c r="GP180" s="127">
        <f t="shared" si="521"/>
        <v>0</v>
      </c>
      <c r="GQ180" s="127">
        <f t="shared" si="522"/>
        <v>0</v>
      </c>
      <c r="GR180" s="127">
        <f t="shared" si="523"/>
        <v>0</v>
      </c>
      <c r="GS180" s="127">
        <f t="shared" si="524"/>
        <v>0</v>
      </c>
      <c r="GT180" s="127">
        <f t="shared" si="525"/>
        <v>0</v>
      </c>
      <c r="GU180" s="127">
        <f t="shared" si="526"/>
        <v>0</v>
      </c>
      <c r="GV180" s="127">
        <f t="shared" si="527"/>
        <v>0</v>
      </c>
      <c r="GW180" s="127">
        <f t="shared" si="528"/>
        <v>0</v>
      </c>
      <c r="GX180" s="127">
        <f t="shared" si="529"/>
        <v>0</v>
      </c>
      <c r="GY180" s="127">
        <f t="shared" si="530"/>
        <v>0</v>
      </c>
      <c r="GZ180" s="127">
        <f t="shared" si="531"/>
        <v>0</v>
      </c>
      <c r="HA180" s="127">
        <f t="shared" si="532"/>
        <v>0</v>
      </c>
      <c r="HB180" s="127">
        <f t="shared" si="533"/>
        <v>0</v>
      </c>
      <c r="HC180" s="127">
        <f t="shared" si="534"/>
        <v>0</v>
      </c>
      <c r="HD180" s="127">
        <f t="shared" si="535"/>
        <v>0</v>
      </c>
      <c r="HE180" s="127">
        <f t="shared" si="536"/>
        <v>0</v>
      </c>
      <c r="HF180" s="127">
        <f t="shared" si="537"/>
        <v>0</v>
      </c>
      <c r="HG180" s="127">
        <f t="shared" si="538"/>
        <v>0</v>
      </c>
      <c r="HH180" s="127">
        <f t="shared" si="539"/>
        <v>0</v>
      </c>
      <c r="HI180" s="127">
        <f t="shared" si="540"/>
        <v>0</v>
      </c>
      <c r="HJ180" s="127">
        <f t="shared" si="541"/>
        <v>0</v>
      </c>
      <c r="HK180" s="127">
        <f t="shared" si="542"/>
        <v>0</v>
      </c>
      <c r="HL180" s="127">
        <f t="shared" si="543"/>
        <v>0</v>
      </c>
      <c r="HM180" s="127">
        <f t="shared" si="544"/>
        <v>0</v>
      </c>
      <c r="HN180" s="127">
        <f t="shared" si="545"/>
        <v>0</v>
      </c>
      <c r="HO180" s="127">
        <f t="shared" si="546"/>
        <v>0</v>
      </c>
      <c r="HP180" s="127">
        <f t="shared" si="547"/>
        <v>0</v>
      </c>
      <c r="HQ180" s="127">
        <f t="shared" si="548"/>
        <v>0</v>
      </c>
      <c r="HR180" s="127">
        <f t="shared" si="549"/>
        <v>0</v>
      </c>
      <c r="HS180" s="127">
        <f t="shared" si="550"/>
        <v>0</v>
      </c>
      <c r="HT180" s="127">
        <f t="shared" si="551"/>
        <v>0</v>
      </c>
      <c r="HU180" s="127">
        <f t="shared" si="552"/>
        <v>0</v>
      </c>
      <c r="HV180" s="127">
        <f t="shared" si="553"/>
        <v>0</v>
      </c>
      <c r="HW180" s="127">
        <f t="shared" si="554"/>
        <v>0</v>
      </c>
      <c r="HX180" s="127">
        <f t="shared" si="555"/>
        <v>0</v>
      </c>
      <c r="HY180" s="127">
        <f t="shared" si="556"/>
        <v>0</v>
      </c>
      <c r="HZ180" s="127">
        <f t="shared" si="557"/>
        <v>0</v>
      </c>
      <c r="IA180" s="127">
        <f t="shared" si="558"/>
        <v>0</v>
      </c>
      <c r="IB180" s="127">
        <f t="shared" si="559"/>
        <v>0</v>
      </c>
      <c r="IC180" s="127">
        <f t="shared" si="560"/>
        <v>0</v>
      </c>
      <c r="ID180" s="127">
        <f t="shared" si="561"/>
        <v>0</v>
      </c>
      <c r="IE180" s="127">
        <f t="shared" si="562"/>
        <v>0</v>
      </c>
      <c r="IF180" s="127">
        <f t="shared" si="563"/>
        <v>0</v>
      </c>
      <c r="IG180" s="127">
        <f t="shared" si="564"/>
        <v>0</v>
      </c>
      <c r="IH180" s="127">
        <f t="shared" si="565"/>
        <v>0</v>
      </c>
      <c r="II180" s="127">
        <f t="shared" si="566"/>
        <v>0</v>
      </c>
      <c r="IJ180" s="127">
        <f t="shared" si="567"/>
        <v>0</v>
      </c>
      <c r="IK180" s="127">
        <f t="shared" si="568"/>
        <v>0</v>
      </c>
      <c r="IL180" s="127">
        <f t="shared" si="569"/>
        <v>0</v>
      </c>
      <c r="IM180" s="127">
        <f t="shared" si="570"/>
        <v>0</v>
      </c>
      <c r="IN180" s="127">
        <f t="shared" si="571"/>
        <v>0</v>
      </c>
      <c r="IO180" s="127">
        <f t="shared" si="572"/>
        <v>0</v>
      </c>
      <c r="IP180" s="127">
        <f t="shared" si="573"/>
        <v>0</v>
      </c>
      <c r="IQ180" s="127">
        <f t="shared" si="574"/>
        <v>0</v>
      </c>
      <c r="IR180" s="127">
        <f t="shared" si="575"/>
        <v>0</v>
      </c>
      <c r="IS180" s="127">
        <f t="shared" si="576"/>
        <v>0</v>
      </c>
      <c r="IT180" s="127">
        <f t="shared" si="577"/>
        <v>0</v>
      </c>
      <c r="IU180" s="127">
        <f t="shared" si="578"/>
        <v>0</v>
      </c>
      <c r="IV180" s="1">
        <f>IFERROR(IF($BX180&gt;=1,SUMIFS(ARR!K$8:K$607,ARR!$I$8:$I$607,$BZ180),0),0)</f>
        <v>0</v>
      </c>
      <c r="IW180" s="1">
        <f>IFERROR(IF($BX180&gt;=1,SUMIFS(ARR!L$8:L$607,ARR!$I$8:$I$607,$BZ180),0),0)</f>
        <v>0</v>
      </c>
      <c r="IX180" s="1">
        <f>IFERROR(IF($BX180&gt;=1,SUMIFS(ARR!M$8:M$607,ARR!$I$8:$I$607,$BZ180),0),0)</f>
        <v>0</v>
      </c>
      <c r="IY180" s="1">
        <f>IFERROR(IF($BX180&gt;=1,SUMIFS(ARR!N$8:N$607,ARR!$I$8:$I$607,$BZ180),0),0)</f>
        <v>0</v>
      </c>
      <c r="IZ180" s="1">
        <f t="shared" si="579"/>
        <v>0</v>
      </c>
    </row>
    <row r="181" spans="1:260" ht="18" customHeight="1" x14ac:dyDescent="0.25">
      <c r="A181" s="1">
        <f>IFERROR(IF(BX181&gt;=1,VLOOKUP(EMP!Y179,EMP!$B$2:$E$3,4,0),0),0)</f>
        <v>0</v>
      </c>
      <c r="B181" s="1">
        <f>IFERROR(IF(BX181&gt;=1,VLOOKUP(EMP!Z179,EMP!$D$2:$E$3,2,0),0),0)</f>
        <v>0</v>
      </c>
      <c r="C181" s="1">
        <f>IFERROR(IF(BX181&gt;=1,VLOOKUP(EMP!AC179,EMP!$B$6:$C$17,2,0),0),0)</f>
        <v>0</v>
      </c>
      <c r="D181" s="1">
        <f>IFERROR(IF(BX181&gt;=1,VLOOKUP(EMP!AA179,EMP!$E$6:$M$29,9,0),0),0)</f>
        <v>0</v>
      </c>
      <c r="E181" s="1">
        <f>IFERROR(IF(BX181&gt;=1,(IF(EMP!AE179&gt;=1,VLOOKUP(EMP!AF179,EMP!$B$6:$C$17,2,0),0)),0),0)</f>
        <v>0</v>
      </c>
      <c r="F181" s="1">
        <f>IFERROR(IF(BX181&gt;=1,(IF(EMP!AG179=EMP!$F$3,(IF(EMP!AH179&gt;=1,EMP!AH179,0)),0)),0),0)</f>
        <v>0</v>
      </c>
      <c r="G181" s="1">
        <f>IFERROR(IF(BX181&gt;=1,(IF(EMP!AI179=EMP!$F$3,VLOOKUP(EMP!AJ179,EMP!$B$6:$C$17,2,0),0)),0),0)</f>
        <v>0</v>
      </c>
      <c r="H181" s="1">
        <f>IFERROR(IF(BX181&gt;=1,(IF(EMP!AK179=EMP!$F$3,EMP!#REF!,0)),0),0)</f>
        <v>0</v>
      </c>
      <c r="I181" s="1">
        <f>IFERROR(IF(BX181&gt;=1,(IF(EMP!AM179="YES",1,2)),0),0)</f>
        <v>0</v>
      </c>
      <c r="J181" s="1">
        <f>IFERROR(IF(BX181&gt;=1,(IF(I181=1,31,IF(I181=2,(IF(D181&gt;=5,VLOOKUP(EMP!AL179,EMP!$H$1:$K$5,4,0),IF(D181&gt;=1,31,0))),0))),0),0)</f>
        <v>0</v>
      </c>
      <c r="K181" s="1">
        <f>EMP!AB179</f>
        <v>0</v>
      </c>
      <c r="L181" s="1">
        <f>EMP!AD179</f>
        <v>0</v>
      </c>
      <c r="M181" s="1">
        <f>EMP!AE179</f>
        <v>0</v>
      </c>
      <c r="N181" s="1">
        <f t="shared" si="412"/>
        <v>0</v>
      </c>
      <c r="O181" s="1">
        <f t="shared" si="413"/>
        <v>0</v>
      </c>
      <c r="P181" s="1">
        <f t="shared" si="414"/>
        <v>0</v>
      </c>
      <c r="Q181" s="1">
        <f t="shared" si="415"/>
        <v>0</v>
      </c>
      <c r="R181" s="1">
        <f t="shared" si="416"/>
        <v>0</v>
      </c>
      <c r="S181" s="1">
        <f t="shared" si="417"/>
        <v>0</v>
      </c>
      <c r="T181" s="1">
        <f t="shared" si="418"/>
        <v>0</v>
      </c>
      <c r="U181" s="1">
        <f t="shared" si="419"/>
        <v>0</v>
      </c>
      <c r="V181" s="1">
        <f t="shared" si="420"/>
        <v>0</v>
      </c>
      <c r="W181" s="1">
        <f t="shared" si="421"/>
        <v>0</v>
      </c>
      <c r="X181" s="1">
        <f t="shared" si="422"/>
        <v>0</v>
      </c>
      <c r="Y181" s="1">
        <f t="shared" si="423"/>
        <v>0</v>
      </c>
      <c r="Z181" s="1">
        <f t="shared" si="424"/>
        <v>0</v>
      </c>
      <c r="AA181" s="1">
        <f t="shared" si="425"/>
        <v>0</v>
      </c>
      <c r="AB181" s="1">
        <f t="shared" si="426"/>
        <v>0</v>
      </c>
      <c r="AC181" s="1">
        <f t="shared" si="427"/>
        <v>0</v>
      </c>
      <c r="AD181" s="1">
        <f t="shared" si="428"/>
        <v>0</v>
      </c>
      <c r="AE181" s="1">
        <f t="shared" si="429"/>
        <v>0</v>
      </c>
      <c r="AF181" s="1">
        <f t="shared" si="430"/>
        <v>0</v>
      </c>
      <c r="AG181" s="1">
        <f t="shared" si="431"/>
        <v>0</v>
      </c>
      <c r="AH181" s="1">
        <f t="shared" si="432"/>
        <v>0</v>
      </c>
      <c r="AI181" s="1">
        <f t="shared" si="433"/>
        <v>0</v>
      </c>
      <c r="AJ181" s="1">
        <f t="shared" si="434"/>
        <v>0</v>
      </c>
      <c r="AK181" s="1">
        <f t="shared" si="435"/>
        <v>0</v>
      </c>
      <c r="AL181" s="1">
        <f t="shared" si="436"/>
        <v>0</v>
      </c>
      <c r="AM181" s="1">
        <f t="shared" si="437"/>
        <v>0</v>
      </c>
      <c r="AN181" s="1">
        <f t="shared" si="438"/>
        <v>0</v>
      </c>
      <c r="AO181" s="1">
        <f t="shared" si="439"/>
        <v>0</v>
      </c>
      <c r="AP181" s="1">
        <f t="shared" si="440"/>
        <v>0</v>
      </c>
      <c r="AQ181" s="1">
        <f t="shared" si="441"/>
        <v>0</v>
      </c>
      <c r="AR181" s="1">
        <f t="shared" si="442"/>
        <v>0</v>
      </c>
      <c r="AS181" s="1">
        <f t="shared" si="443"/>
        <v>0</v>
      </c>
      <c r="AT181" s="1">
        <f t="shared" si="444"/>
        <v>0</v>
      </c>
      <c r="AU181" s="1">
        <f t="shared" si="445"/>
        <v>0</v>
      </c>
      <c r="AV181" s="1">
        <f t="shared" si="446"/>
        <v>0</v>
      </c>
      <c r="AW181" s="1">
        <f t="shared" si="447"/>
        <v>0</v>
      </c>
      <c r="AX181" s="1">
        <f>LARGE($O$8:P181,1)</f>
        <v>0</v>
      </c>
      <c r="AY181" s="1">
        <f>LARGE($O$8:Q181,1)</f>
        <v>0</v>
      </c>
      <c r="AZ181" s="1">
        <f>LARGE($O$8:R181,1)</f>
        <v>0</v>
      </c>
      <c r="BA181" s="1">
        <f>LARGE($O$8:S181,1)</f>
        <v>0</v>
      </c>
      <c r="BB181" s="1">
        <f>LARGE($O$8:T181,1)</f>
        <v>0</v>
      </c>
      <c r="BC181" s="1">
        <f>LARGE($O$8:U181,1)</f>
        <v>0</v>
      </c>
      <c r="BD181" s="1">
        <f>LARGE($O$8:V181,1)</f>
        <v>0</v>
      </c>
      <c r="BE181" s="1">
        <f>LARGE($O$8:W181,1)</f>
        <v>0</v>
      </c>
      <c r="BF181" s="1">
        <f>LARGE($O$8:X181,1)</f>
        <v>0</v>
      </c>
      <c r="BG181" s="1">
        <f>LARGE($O$8:Y181,1)</f>
        <v>0</v>
      </c>
      <c r="BH181" s="1">
        <f>IFERROR(IF(BX181&gt;=1,(IF(EMP!AM179="YES",1,2)),0),0)</f>
        <v>0</v>
      </c>
      <c r="BI181" s="1">
        <f>IFERROR(IF(BX181&gt;=1,(IF(BH181=1,1,IF(BH181=2,VLOOKUP(EMP!AL179,EMP!$H$2:$K$4,4,0),0))),0),0)</f>
        <v>0</v>
      </c>
      <c r="BJ181" s="1">
        <f>IFERROR(IF(BX181&gt;=1,VLOOKUP(EMP!AL179,EMP!$H$1:$K$5,2,0),0),0)</f>
        <v>0</v>
      </c>
      <c r="BK181" s="1">
        <f>IFERROR(IF(BX181&gt;=1,VLOOKUP(EMP!AL179,EMP!$H$1:$K$5,3,0),0),0)</f>
        <v>0</v>
      </c>
      <c r="BX181" s="165">
        <f>EMP!O179</f>
        <v>0</v>
      </c>
      <c r="BY181" s="166">
        <f>EMP!P179</f>
        <v>0</v>
      </c>
      <c r="BZ181" s="165">
        <f>EMP!Q179</f>
        <v>0</v>
      </c>
      <c r="CA181" s="185">
        <f t="shared" si="448"/>
        <v>0</v>
      </c>
      <c r="CB181" s="185">
        <f t="shared" si="449"/>
        <v>0</v>
      </c>
      <c r="CC181" s="185">
        <f t="shared" si="450"/>
        <v>0</v>
      </c>
      <c r="CD181" s="185">
        <f t="shared" si="451"/>
        <v>0</v>
      </c>
      <c r="CE181" s="185">
        <f t="shared" si="452"/>
        <v>0</v>
      </c>
      <c r="CF181" s="185">
        <f t="shared" si="453"/>
        <v>0</v>
      </c>
      <c r="CG181" s="185">
        <f t="shared" si="454"/>
        <v>0</v>
      </c>
      <c r="CH181" s="185">
        <f t="shared" si="455"/>
        <v>0</v>
      </c>
      <c r="CI181" s="185">
        <f t="shared" si="456"/>
        <v>0</v>
      </c>
      <c r="CJ181" s="185">
        <f t="shared" si="457"/>
        <v>0</v>
      </c>
      <c r="CK181" s="185">
        <f t="shared" si="458"/>
        <v>0</v>
      </c>
      <c r="CL181" s="185">
        <f t="shared" si="459"/>
        <v>0</v>
      </c>
      <c r="CM181" s="193"/>
      <c r="CN181" s="193"/>
      <c r="CO181" s="193"/>
      <c r="CP181" s="193"/>
      <c r="CQ181" s="193"/>
      <c r="CR181" s="193"/>
      <c r="CS181" s="193"/>
      <c r="CT181" s="193"/>
      <c r="CU181" s="193"/>
      <c r="CV181" s="193"/>
      <c r="CW181" s="193"/>
      <c r="CX181" s="193"/>
      <c r="CY181" s="112">
        <f t="shared" si="460"/>
        <v>0</v>
      </c>
      <c r="CZ181" s="112">
        <f t="shared" si="461"/>
        <v>0</v>
      </c>
      <c r="DA181" s="112">
        <f t="shared" si="462"/>
        <v>0</v>
      </c>
      <c r="DB181" s="112">
        <f t="shared" si="463"/>
        <v>0</v>
      </c>
      <c r="DC181" s="112">
        <f t="shared" si="464"/>
        <v>0</v>
      </c>
      <c r="DD181" s="112">
        <f t="shared" si="465"/>
        <v>0</v>
      </c>
      <c r="DE181" s="112">
        <f t="shared" si="466"/>
        <v>0</v>
      </c>
      <c r="DF181" s="112">
        <f t="shared" si="467"/>
        <v>0</v>
      </c>
      <c r="DG181" s="112">
        <f t="shared" si="468"/>
        <v>0</v>
      </c>
      <c r="DH181" s="112">
        <f t="shared" si="469"/>
        <v>0</v>
      </c>
      <c r="DI181" s="112">
        <f t="shared" si="470"/>
        <v>0</v>
      </c>
      <c r="DJ181" s="112">
        <f t="shared" si="471"/>
        <v>0</v>
      </c>
      <c r="DK181" s="194"/>
      <c r="DL181" s="194"/>
      <c r="DM181" s="194"/>
      <c r="DN181" s="194"/>
      <c r="DO181" s="194"/>
      <c r="DP181" s="194"/>
      <c r="DQ181" s="194"/>
      <c r="DR181" s="194"/>
      <c r="DS181" s="194"/>
      <c r="DT181" s="194"/>
      <c r="DU181" s="194"/>
      <c r="DV181" s="194"/>
      <c r="DW181" s="112">
        <f t="shared" si="472"/>
        <v>0</v>
      </c>
      <c r="DX181" s="112">
        <f t="shared" si="473"/>
        <v>0</v>
      </c>
      <c r="DY181" s="112">
        <f t="shared" si="474"/>
        <v>0</v>
      </c>
      <c r="DZ181" s="112">
        <f t="shared" si="475"/>
        <v>0</v>
      </c>
      <c r="EA181" s="112">
        <f t="shared" si="476"/>
        <v>0</v>
      </c>
      <c r="EB181" s="112">
        <f t="shared" si="477"/>
        <v>0</v>
      </c>
      <c r="EC181" s="112">
        <f t="shared" si="478"/>
        <v>0</v>
      </c>
      <c r="ED181" s="112">
        <f t="shared" si="479"/>
        <v>0</v>
      </c>
      <c r="EE181" s="112">
        <f t="shared" si="480"/>
        <v>0</v>
      </c>
      <c r="EF181" s="112">
        <f t="shared" si="481"/>
        <v>0</v>
      </c>
      <c r="EG181" s="112">
        <f t="shared" si="482"/>
        <v>0</v>
      </c>
      <c r="EH181" s="112">
        <f t="shared" si="483"/>
        <v>0</v>
      </c>
      <c r="EI181" s="195"/>
      <c r="EJ181" s="195"/>
      <c r="EK181" s="195"/>
      <c r="EL181" s="195"/>
      <c r="EM181" s="195"/>
      <c r="EN181" s="195"/>
      <c r="EO181" s="195"/>
      <c r="EP181" s="195"/>
      <c r="EQ181" s="195"/>
      <c r="ER181" s="195"/>
      <c r="ES181" s="195"/>
      <c r="ET181" s="195"/>
      <c r="EU181" s="196"/>
      <c r="EV181" s="196">
        <f t="shared" si="484"/>
        <v>0</v>
      </c>
      <c r="EW181" s="196">
        <f t="shared" si="485"/>
        <v>0</v>
      </c>
      <c r="EX181" s="196">
        <f t="shared" si="486"/>
        <v>0</v>
      </c>
      <c r="EY181" s="196">
        <f t="shared" si="487"/>
        <v>0</v>
      </c>
      <c r="EZ181" s="196">
        <f t="shared" si="488"/>
        <v>0</v>
      </c>
      <c r="FA181" s="196">
        <f t="shared" si="489"/>
        <v>0</v>
      </c>
      <c r="FB181" s="196">
        <f t="shared" si="490"/>
        <v>0</v>
      </c>
      <c r="FC181" s="196">
        <f t="shared" si="491"/>
        <v>0</v>
      </c>
      <c r="FD181" s="196">
        <f t="shared" si="492"/>
        <v>0</v>
      </c>
      <c r="FE181" s="196">
        <f t="shared" si="493"/>
        <v>0</v>
      </c>
      <c r="FF181" s="196">
        <f t="shared" si="494"/>
        <v>0</v>
      </c>
      <c r="FG181" s="197"/>
      <c r="FH181" s="197">
        <f t="shared" si="495"/>
        <v>0</v>
      </c>
      <c r="FI181" s="197">
        <f t="shared" si="496"/>
        <v>0</v>
      </c>
      <c r="FJ181" s="197">
        <f t="shared" si="497"/>
        <v>0</v>
      </c>
      <c r="FK181" s="197">
        <f t="shared" si="498"/>
        <v>0</v>
      </c>
      <c r="FL181" s="197">
        <f t="shared" si="499"/>
        <v>0</v>
      </c>
      <c r="FM181" s="197">
        <f t="shared" si="500"/>
        <v>0</v>
      </c>
      <c r="FN181" s="197">
        <f t="shared" si="501"/>
        <v>0</v>
      </c>
      <c r="FO181" s="197">
        <f t="shared" si="502"/>
        <v>0</v>
      </c>
      <c r="FP181" s="197">
        <f t="shared" si="503"/>
        <v>0</v>
      </c>
      <c r="FQ181" s="197">
        <f t="shared" si="504"/>
        <v>0</v>
      </c>
      <c r="FR181" s="197">
        <f t="shared" si="505"/>
        <v>0</v>
      </c>
      <c r="FS181" s="195"/>
      <c r="FT181" s="195"/>
      <c r="FU181" s="198"/>
      <c r="FV181" s="198"/>
      <c r="FW181" s="199"/>
      <c r="FX181" s="199"/>
      <c r="FY181" s="196"/>
      <c r="FZ181" s="196"/>
      <c r="GA181" s="127">
        <f t="shared" si="506"/>
        <v>0</v>
      </c>
      <c r="GB181" s="127">
        <f t="shared" si="507"/>
        <v>0</v>
      </c>
      <c r="GC181" s="127">
        <f t="shared" si="508"/>
        <v>0</v>
      </c>
      <c r="GD181" s="127">
        <f t="shared" si="509"/>
        <v>0</v>
      </c>
      <c r="GE181" s="127">
        <f t="shared" si="510"/>
        <v>0</v>
      </c>
      <c r="GF181" s="127">
        <f t="shared" si="511"/>
        <v>0</v>
      </c>
      <c r="GG181" s="127">
        <f t="shared" si="512"/>
        <v>0</v>
      </c>
      <c r="GH181" s="127">
        <f t="shared" si="513"/>
        <v>0</v>
      </c>
      <c r="GI181" s="127">
        <f t="shared" si="514"/>
        <v>0</v>
      </c>
      <c r="GJ181" s="127">
        <f t="shared" si="515"/>
        <v>0</v>
      </c>
      <c r="GK181" s="127">
        <f t="shared" si="516"/>
        <v>0</v>
      </c>
      <c r="GL181" s="127">
        <f t="shared" si="517"/>
        <v>0</v>
      </c>
      <c r="GM181" s="127">
        <f t="shared" si="518"/>
        <v>0</v>
      </c>
      <c r="GN181" s="127">
        <f t="shared" si="519"/>
        <v>0</v>
      </c>
      <c r="GO181" s="127">
        <f t="shared" si="520"/>
        <v>0</v>
      </c>
      <c r="GP181" s="127">
        <f t="shared" si="521"/>
        <v>0</v>
      </c>
      <c r="GQ181" s="127">
        <f t="shared" si="522"/>
        <v>0</v>
      </c>
      <c r="GR181" s="127">
        <f t="shared" si="523"/>
        <v>0</v>
      </c>
      <c r="GS181" s="127">
        <f t="shared" si="524"/>
        <v>0</v>
      </c>
      <c r="GT181" s="127">
        <f t="shared" si="525"/>
        <v>0</v>
      </c>
      <c r="GU181" s="127">
        <f t="shared" si="526"/>
        <v>0</v>
      </c>
      <c r="GV181" s="127">
        <f t="shared" si="527"/>
        <v>0</v>
      </c>
      <c r="GW181" s="127">
        <f t="shared" si="528"/>
        <v>0</v>
      </c>
      <c r="GX181" s="127">
        <f t="shared" si="529"/>
        <v>0</v>
      </c>
      <c r="GY181" s="127">
        <f t="shared" si="530"/>
        <v>0</v>
      </c>
      <c r="GZ181" s="127">
        <f t="shared" si="531"/>
        <v>0</v>
      </c>
      <c r="HA181" s="127">
        <f t="shared" si="532"/>
        <v>0</v>
      </c>
      <c r="HB181" s="127">
        <f t="shared" si="533"/>
        <v>0</v>
      </c>
      <c r="HC181" s="127">
        <f t="shared" si="534"/>
        <v>0</v>
      </c>
      <c r="HD181" s="127">
        <f t="shared" si="535"/>
        <v>0</v>
      </c>
      <c r="HE181" s="127">
        <f t="shared" si="536"/>
        <v>0</v>
      </c>
      <c r="HF181" s="127">
        <f t="shared" si="537"/>
        <v>0</v>
      </c>
      <c r="HG181" s="127">
        <f t="shared" si="538"/>
        <v>0</v>
      </c>
      <c r="HH181" s="127">
        <f t="shared" si="539"/>
        <v>0</v>
      </c>
      <c r="HI181" s="127">
        <f t="shared" si="540"/>
        <v>0</v>
      </c>
      <c r="HJ181" s="127">
        <f t="shared" si="541"/>
        <v>0</v>
      </c>
      <c r="HK181" s="127">
        <f t="shared" si="542"/>
        <v>0</v>
      </c>
      <c r="HL181" s="127">
        <f t="shared" si="543"/>
        <v>0</v>
      </c>
      <c r="HM181" s="127">
        <f t="shared" si="544"/>
        <v>0</v>
      </c>
      <c r="HN181" s="127">
        <f t="shared" si="545"/>
        <v>0</v>
      </c>
      <c r="HO181" s="127">
        <f t="shared" si="546"/>
        <v>0</v>
      </c>
      <c r="HP181" s="127">
        <f t="shared" si="547"/>
        <v>0</v>
      </c>
      <c r="HQ181" s="127">
        <f t="shared" si="548"/>
        <v>0</v>
      </c>
      <c r="HR181" s="127">
        <f t="shared" si="549"/>
        <v>0</v>
      </c>
      <c r="HS181" s="127">
        <f t="shared" si="550"/>
        <v>0</v>
      </c>
      <c r="HT181" s="127">
        <f t="shared" si="551"/>
        <v>0</v>
      </c>
      <c r="HU181" s="127">
        <f t="shared" si="552"/>
        <v>0</v>
      </c>
      <c r="HV181" s="127">
        <f t="shared" si="553"/>
        <v>0</v>
      </c>
      <c r="HW181" s="127">
        <f t="shared" si="554"/>
        <v>0</v>
      </c>
      <c r="HX181" s="127">
        <f t="shared" si="555"/>
        <v>0</v>
      </c>
      <c r="HY181" s="127">
        <f t="shared" si="556"/>
        <v>0</v>
      </c>
      <c r="HZ181" s="127">
        <f t="shared" si="557"/>
        <v>0</v>
      </c>
      <c r="IA181" s="127">
        <f t="shared" si="558"/>
        <v>0</v>
      </c>
      <c r="IB181" s="127">
        <f t="shared" si="559"/>
        <v>0</v>
      </c>
      <c r="IC181" s="127">
        <f t="shared" si="560"/>
        <v>0</v>
      </c>
      <c r="ID181" s="127">
        <f t="shared" si="561"/>
        <v>0</v>
      </c>
      <c r="IE181" s="127">
        <f t="shared" si="562"/>
        <v>0</v>
      </c>
      <c r="IF181" s="127">
        <f t="shared" si="563"/>
        <v>0</v>
      </c>
      <c r="IG181" s="127">
        <f t="shared" si="564"/>
        <v>0</v>
      </c>
      <c r="IH181" s="127">
        <f t="shared" si="565"/>
        <v>0</v>
      </c>
      <c r="II181" s="127">
        <f t="shared" si="566"/>
        <v>0</v>
      </c>
      <c r="IJ181" s="127">
        <f t="shared" si="567"/>
        <v>0</v>
      </c>
      <c r="IK181" s="127">
        <f t="shared" si="568"/>
        <v>0</v>
      </c>
      <c r="IL181" s="127">
        <f t="shared" si="569"/>
        <v>0</v>
      </c>
      <c r="IM181" s="127">
        <f t="shared" si="570"/>
        <v>0</v>
      </c>
      <c r="IN181" s="127">
        <f t="shared" si="571"/>
        <v>0</v>
      </c>
      <c r="IO181" s="127">
        <f t="shared" si="572"/>
        <v>0</v>
      </c>
      <c r="IP181" s="127">
        <f t="shared" si="573"/>
        <v>0</v>
      </c>
      <c r="IQ181" s="127">
        <f t="shared" si="574"/>
        <v>0</v>
      </c>
      <c r="IR181" s="127">
        <f t="shared" si="575"/>
        <v>0</v>
      </c>
      <c r="IS181" s="127">
        <f t="shared" si="576"/>
        <v>0</v>
      </c>
      <c r="IT181" s="127">
        <f t="shared" si="577"/>
        <v>0</v>
      </c>
      <c r="IU181" s="127">
        <f t="shared" si="578"/>
        <v>0</v>
      </c>
      <c r="IV181" s="1">
        <f>IFERROR(IF($BX181&gt;=1,SUMIFS(ARR!K$8:K$607,ARR!$I$8:$I$607,$BZ181),0),0)</f>
        <v>0</v>
      </c>
      <c r="IW181" s="1">
        <f>IFERROR(IF($BX181&gt;=1,SUMIFS(ARR!L$8:L$607,ARR!$I$8:$I$607,$BZ181),0),0)</f>
        <v>0</v>
      </c>
      <c r="IX181" s="1">
        <f>IFERROR(IF($BX181&gt;=1,SUMIFS(ARR!M$8:M$607,ARR!$I$8:$I$607,$BZ181),0),0)</f>
        <v>0</v>
      </c>
      <c r="IY181" s="1">
        <f>IFERROR(IF($BX181&gt;=1,SUMIFS(ARR!N$8:N$607,ARR!$I$8:$I$607,$BZ181),0),0)</f>
        <v>0</v>
      </c>
      <c r="IZ181" s="1">
        <f t="shared" si="579"/>
        <v>0</v>
      </c>
    </row>
    <row r="182" spans="1:260" ht="18" customHeight="1" x14ac:dyDescent="0.25">
      <c r="A182" s="1">
        <f>IFERROR(IF(BX182&gt;=1,VLOOKUP(EMP!Y180,EMP!$B$2:$E$3,4,0),0),0)</f>
        <v>0</v>
      </c>
      <c r="B182" s="1">
        <f>IFERROR(IF(BX182&gt;=1,VLOOKUP(EMP!Z180,EMP!$D$2:$E$3,2,0),0),0)</f>
        <v>0</v>
      </c>
      <c r="C182" s="1">
        <f>IFERROR(IF(BX182&gt;=1,VLOOKUP(EMP!AC180,EMP!$B$6:$C$17,2,0),0),0)</f>
        <v>0</v>
      </c>
      <c r="D182" s="1">
        <f>IFERROR(IF(BX182&gt;=1,VLOOKUP(EMP!AA180,EMP!$E$6:$M$29,9,0),0),0)</f>
        <v>0</v>
      </c>
      <c r="E182" s="1">
        <f>IFERROR(IF(BX182&gt;=1,(IF(EMP!AE180&gt;=1,VLOOKUP(EMP!AF180,EMP!$B$6:$C$17,2,0),0)),0),0)</f>
        <v>0</v>
      </c>
      <c r="F182" s="1">
        <f>IFERROR(IF(BX182&gt;=1,(IF(EMP!AG180=EMP!$F$3,(IF(EMP!AH180&gt;=1,EMP!AH180,0)),0)),0),0)</f>
        <v>0</v>
      </c>
      <c r="G182" s="1">
        <f>IFERROR(IF(BX182&gt;=1,(IF(EMP!AI180=EMP!$F$3,VLOOKUP(EMP!AJ180,EMP!$B$6:$C$17,2,0),0)),0),0)</f>
        <v>0</v>
      </c>
      <c r="H182" s="1">
        <f>IFERROR(IF(BX182&gt;=1,(IF(EMP!AK180=EMP!$F$3,EMP!#REF!,0)),0),0)</f>
        <v>0</v>
      </c>
      <c r="I182" s="1">
        <f>IFERROR(IF(BX182&gt;=1,(IF(EMP!AM180="YES",1,2)),0),0)</f>
        <v>0</v>
      </c>
      <c r="J182" s="1">
        <f>IFERROR(IF(BX182&gt;=1,(IF(I182=1,31,IF(I182=2,(IF(D182&gt;=5,VLOOKUP(EMP!AL180,EMP!$H$1:$K$5,4,0),IF(D182&gt;=1,31,0))),0))),0),0)</f>
        <v>0</v>
      </c>
      <c r="K182" s="1">
        <f>EMP!AB180</f>
        <v>0</v>
      </c>
      <c r="L182" s="1">
        <f>EMP!AD180</f>
        <v>0</v>
      </c>
      <c r="M182" s="1">
        <f>EMP!AE180</f>
        <v>0</v>
      </c>
      <c r="N182" s="1">
        <f t="shared" si="412"/>
        <v>0</v>
      </c>
      <c r="O182" s="1">
        <f t="shared" si="413"/>
        <v>0</v>
      </c>
      <c r="P182" s="1">
        <f t="shared" si="414"/>
        <v>0</v>
      </c>
      <c r="Q182" s="1">
        <f t="shared" si="415"/>
        <v>0</v>
      </c>
      <c r="R182" s="1">
        <f t="shared" si="416"/>
        <v>0</v>
      </c>
      <c r="S182" s="1">
        <f t="shared" si="417"/>
        <v>0</v>
      </c>
      <c r="T182" s="1">
        <f t="shared" si="418"/>
        <v>0</v>
      </c>
      <c r="U182" s="1">
        <f t="shared" si="419"/>
        <v>0</v>
      </c>
      <c r="V182" s="1">
        <f t="shared" si="420"/>
        <v>0</v>
      </c>
      <c r="W182" s="1">
        <f t="shared" si="421"/>
        <v>0</v>
      </c>
      <c r="X182" s="1">
        <f t="shared" si="422"/>
        <v>0</v>
      </c>
      <c r="Y182" s="1">
        <f t="shared" si="423"/>
        <v>0</v>
      </c>
      <c r="Z182" s="1">
        <f t="shared" si="424"/>
        <v>0</v>
      </c>
      <c r="AA182" s="1">
        <f t="shared" si="425"/>
        <v>0</v>
      </c>
      <c r="AB182" s="1">
        <f t="shared" si="426"/>
        <v>0</v>
      </c>
      <c r="AC182" s="1">
        <f t="shared" si="427"/>
        <v>0</v>
      </c>
      <c r="AD182" s="1">
        <f t="shared" si="428"/>
        <v>0</v>
      </c>
      <c r="AE182" s="1">
        <f t="shared" si="429"/>
        <v>0</v>
      </c>
      <c r="AF182" s="1">
        <f t="shared" si="430"/>
        <v>0</v>
      </c>
      <c r="AG182" s="1">
        <f t="shared" si="431"/>
        <v>0</v>
      </c>
      <c r="AH182" s="1">
        <f t="shared" si="432"/>
        <v>0</v>
      </c>
      <c r="AI182" s="1">
        <f t="shared" si="433"/>
        <v>0</v>
      </c>
      <c r="AJ182" s="1">
        <f t="shared" si="434"/>
        <v>0</v>
      </c>
      <c r="AK182" s="1">
        <f t="shared" si="435"/>
        <v>0</v>
      </c>
      <c r="AL182" s="1">
        <f t="shared" si="436"/>
        <v>0</v>
      </c>
      <c r="AM182" s="1">
        <f t="shared" si="437"/>
        <v>0</v>
      </c>
      <c r="AN182" s="1">
        <f t="shared" si="438"/>
        <v>0</v>
      </c>
      <c r="AO182" s="1">
        <f t="shared" si="439"/>
        <v>0</v>
      </c>
      <c r="AP182" s="1">
        <f t="shared" si="440"/>
        <v>0</v>
      </c>
      <c r="AQ182" s="1">
        <f t="shared" si="441"/>
        <v>0</v>
      </c>
      <c r="AR182" s="1">
        <f t="shared" si="442"/>
        <v>0</v>
      </c>
      <c r="AS182" s="1">
        <f t="shared" si="443"/>
        <v>0</v>
      </c>
      <c r="AT182" s="1">
        <f t="shared" si="444"/>
        <v>0</v>
      </c>
      <c r="AU182" s="1">
        <f t="shared" si="445"/>
        <v>0</v>
      </c>
      <c r="AV182" s="1">
        <f t="shared" si="446"/>
        <v>0</v>
      </c>
      <c r="AW182" s="1">
        <f t="shared" si="447"/>
        <v>0</v>
      </c>
      <c r="AX182" s="1">
        <f>LARGE($O$8:P182,1)</f>
        <v>0</v>
      </c>
      <c r="AY182" s="1">
        <f>LARGE($O$8:Q182,1)</f>
        <v>0</v>
      </c>
      <c r="AZ182" s="1">
        <f>LARGE($O$8:R182,1)</f>
        <v>0</v>
      </c>
      <c r="BA182" s="1">
        <f>LARGE($O$8:S182,1)</f>
        <v>0</v>
      </c>
      <c r="BB182" s="1">
        <f>LARGE($O$8:T182,1)</f>
        <v>0</v>
      </c>
      <c r="BC182" s="1">
        <f>LARGE($O$8:U182,1)</f>
        <v>0</v>
      </c>
      <c r="BD182" s="1">
        <f>LARGE($O$8:V182,1)</f>
        <v>0</v>
      </c>
      <c r="BE182" s="1">
        <f>LARGE($O$8:W182,1)</f>
        <v>0</v>
      </c>
      <c r="BF182" s="1">
        <f>LARGE($O$8:X182,1)</f>
        <v>0</v>
      </c>
      <c r="BG182" s="1">
        <f>LARGE($O$8:Y182,1)</f>
        <v>0</v>
      </c>
      <c r="BH182" s="1">
        <f>IFERROR(IF(BX182&gt;=1,(IF(EMP!AM180="YES",1,2)),0),0)</f>
        <v>0</v>
      </c>
      <c r="BI182" s="1">
        <f>IFERROR(IF(BX182&gt;=1,(IF(BH182=1,1,IF(BH182=2,VLOOKUP(EMP!AL180,EMP!$H$2:$K$4,4,0),0))),0),0)</f>
        <v>0</v>
      </c>
      <c r="BJ182" s="1">
        <f>IFERROR(IF(BX182&gt;=1,VLOOKUP(EMP!AL180,EMP!$H$1:$K$5,2,0),0),0)</f>
        <v>0</v>
      </c>
      <c r="BK182" s="1">
        <f>IFERROR(IF(BX182&gt;=1,VLOOKUP(EMP!AL180,EMP!$H$1:$K$5,3,0),0),0)</f>
        <v>0</v>
      </c>
      <c r="BX182" s="165">
        <f>EMP!O180</f>
        <v>0</v>
      </c>
      <c r="BY182" s="166">
        <f>EMP!P180</f>
        <v>0</v>
      </c>
      <c r="BZ182" s="165">
        <f>EMP!Q180</f>
        <v>0</v>
      </c>
      <c r="CA182" s="185">
        <f t="shared" si="448"/>
        <v>0</v>
      </c>
      <c r="CB182" s="185">
        <f t="shared" si="449"/>
        <v>0</v>
      </c>
      <c r="CC182" s="185">
        <f t="shared" si="450"/>
        <v>0</v>
      </c>
      <c r="CD182" s="185">
        <f t="shared" si="451"/>
        <v>0</v>
      </c>
      <c r="CE182" s="185">
        <f t="shared" si="452"/>
        <v>0</v>
      </c>
      <c r="CF182" s="185">
        <f t="shared" si="453"/>
        <v>0</v>
      </c>
      <c r="CG182" s="185">
        <f t="shared" si="454"/>
        <v>0</v>
      </c>
      <c r="CH182" s="185">
        <f t="shared" si="455"/>
        <v>0</v>
      </c>
      <c r="CI182" s="185">
        <f t="shared" si="456"/>
        <v>0</v>
      </c>
      <c r="CJ182" s="185">
        <f t="shared" si="457"/>
        <v>0</v>
      </c>
      <c r="CK182" s="185">
        <f t="shared" si="458"/>
        <v>0</v>
      </c>
      <c r="CL182" s="185">
        <f t="shared" si="459"/>
        <v>0</v>
      </c>
      <c r="CM182" s="193"/>
      <c r="CN182" s="193"/>
      <c r="CO182" s="193"/>
      <c r="CP182" s="193"/>
      <c r="CQ182" s="193"/>
      <c r="CR182" s="193"/>
      <c r="CS182" s="193"/>
      <c r="CT182" s="193"/>
      <c r="CU182" s="193"/>
      <c r="CV182" s="193"/>
      <c r="CW182" s="193"/>
      <c r="CX182" s="193"/>
      <c r="CY182" s="112">
        <f t="shared" si="460"/>
        <v>0</v>
      </c>
      <c r="CZ182" s="112">
        <f t="shared" si="461"/>
        <v>0</v>
      </c>
      <c r="DA182" s="112">
        <f t="shared" si="462"/>
        <v>0</v>
      </c>
      <c r="DB182" s="112">
        <f t="shared" si="463"/>
        <v>0</v>
      </c>
      <c r="DC182" s="112">
        <f t="shared" si="464"/>
        <v>0</v>
      </c>
      <c r="DD182" s="112">
        <f t="shared" si="465"/>
        <v>0</v>
      </c>
      <c r="DE182" s="112">
        <f t="shared" si="466"/>
        <v>0</v>
      </c>
      <c r="DF182" s="112">
        <f t="shared" si="467"/>
        <v>0</v>
      </c>
      <c r="DG182" s="112">
        <f t="shared" si="468"/>
        <v>0</v>
      </c>
      <c r="DH182" s="112">
        <f t="shared" si="469"/>
        <v>0</v>
      </c>
      <c r="DI182" s="112">
        <f t="shared" si="470"/>
        <v>0</v>
      </c>
      <c r="DJ182" s="112">
        <f t="shared" si="471"/>
        <v>0</v>
      </c>
      <c r="DK182" s="194"/>
      <c r="DL182" s="194"/>
      <c r="DM182" s="194"/>
      <c r="DN182" s="194"/>
      <c r="DO182" s="194"/>
      <c r="DP182" s="194"/>
      <c r="DQ182" s="194"/>
      <c r="DR182" s="194"/>
      <c r="DS182" s="194"/>
      <c r="DT182" s="194"/>
      <c r="DU182" s="194"/>
      <c r="DV182" s="194"/>
      <c r="DW182" s="112">
        <f t="shared" si="472"/>
        <v>0</v>
      </c>
      <c r="DX182" s="112">
        <f t="shared" si="473"/>
        <v>0</v>
      </c>
      <c r="DY182" s="112">
        <f t="shared" si="474"/>
        <v>0</v>
      </c>
      <c r="DZ182" s="112">
        <f t="shared" si="475"/>
        <v>0</v>
      </c>
      <c r="EA182" s="112">
        <f t="shared" si="476"/>
        <v>0</v>
      </c>
      <c r="EB182" s="112">
        <f t="shared" si="477"/>
        <v>0</v>
      </c>
      <c r="EC182" s="112">
        <f t="shared" si="478"/>
        <v>0</v>
      </c>
      <c r="ED182" s="112">
        <f t="shared" si="479"/>
        <v>0</v>
      </c>
      <c r="EE182" s="112">
        <f t="shared" si="480"/>
        <v>0</v>
      </c>
      <c r="EF182" s="112">
        <f t="shared" si="481"/>
        <v>0</v>
      </c>
      <c r="EG182" s="112">
        <f t="shared" si="482"/>
        <v>0</v>
      </c>
      <c r="EH182" s="112">
        <f t="shared" si="483"/>
        <v>0</v>
      </c>
      <c r="EI182" s="195"/>
      <c r="EJ182" s="195"/>
      <c r="EK182" s="195"/>
      <c r="EL182" s="195"/>
      <c r="EM182" s="195"/>
      <c r="EN182" s="195"/>
      <c r="EO182" s="195"/>
      <c r="EP182" s="195"/>
      <c r="EQ182" s="195"/>
      <c r="ER182" s="195"/>
      <c r="ES182" s="195"/>
      <c r="ET182" s="195"/>
      <c r="EU182" s="196"/>
      <c r="EV182" s="196">
        <f t="shared" si="484"/>
        <v>0</v>
      </c>
      <c r="EW182" s="196">
        <f t="shared" si="485"/>
        <v>0</v>
      </c>
      <c r="EX182" s="196">
        <f t="shared" si="486"/>
        <v>0</v>
      </c>
      <c r="EY182" s="196">
        <f t="shared" si="487"/>
        <v>0</v>
      </c>
      <c r="EZ182" s="196">
        <f t="shared" si="488"/>
        <v>0</v>
      </c>
      <c r="FA182" s="196">
        <f t="shared" si="489"/>
        <v>0</v>
      </c>
      <c r="FB182" s="196">
        <f t="shared" si="490"/>
        <v>0</v>
      </c>
      <c r="FC182" s="196">
        <f t="shared" si="491"/>
        <v>0</v>
      </c>
      <c r="FD182" s="196">
        <f t="shared" si="492"/>
        <v>0</v>
      </c>
      <c r="FE182" s="196">
        <f t="shared" si="493"/>
        <v>0</v>
      </c>
      <c r="FF182" s="196">
        <f t="shared" si="494"/>
        <v>0</v>
      </c>
      <c r="FG182" s="197"/>
      <c r="FH182" s="197">
        <f t="shared" si="495"/>
        <v>0</v>
      </c>
      <c r="FI182" s="197">
        <f t="shared" si="496"/>
        <v>0</v>
      </c>
      <c r="FJ182" s="197">
        <f t="shared" si="497"/>
        <v>0</v>
      </c>
      <c r="FK182" s="197">
        <f t="shared" si="498"/>
        <v>0</v>
      </c>
      <c r="FL182" s="197">
        <f t="shared" si="499"/>
        <v>0</v>
      </c>
      <c r="FM182" s="197">
        <f t="shared" si="500"/>
        <v>0</v>
      </c>
      <c r="FN182" s="197">
        <f t="shared" si="501"/>
        <v>0</v>
      </c>
      <c r="FO182" s="197">
        <f t="shared" si="502"/>
        <v>0</v>
      </c>
      <c r="FP182" s="197">
        <f t="shared" si="503"/>
        <v>0</v>
      </c>
      <c r="FQ182" s="197">
        <f t="shared" si="504"/>
        <v>0</v>
      </c>
      <c r="FR182" s="197">
        <f t="shared" si="505"/>
        <v>0</v>
      </c>
      <c r="FS182" s="195"/>
      <c r="FT182" s="195"/>
      <c r="FU182" s="198"/>
      <c r="FV182" s="198"/>
      <c r="FW182" s="199"/>
      <c r="FX182" s="199"/>
      <c r="FY182" s="196"/>
      <c r="FZ182" s="196"/>
      <c r="GA182" s="127">
        <f t="shared" si="506"/>
        <v>0</v>
      </c>
      <c r="GB182" s="127">
        <f t="shared" si="507"/>
        <v>0</v>
      </c>
      <c r="GC182" s="127">
        <f t="shared" si="508"/>
        <v>0</v>
      </c>
      <c r="GD182" s="127">
        <f t="shared" si="509"/>
        <v>0</v>
      </c>
      <c r="GE182" s="127">
        <f t="shared" si="510"/>
        <v>0</v>
      </c>
      <c r="GF182" s="127">
        <f t="shared" si="511"/>
        <v>0</v>
      </c>
      <c r="GG182" s="127">
        <f t="shared" si="512"/>
        <v>0</v>
      </c>
      <c r="GH182" s="127">
        <f t="shared" si="513"/>
        <v>0</v>
      </c>
      <c r="GI182" s="127">
        <f t="shared" si="514"/>
        <v>0</v>
      </c>
      <c r="GJ182" s="127">
        <f t="shared" si="515"/>
        <v>0</v>
      </c>
      <c r="GK182" s="127">
        <f t="shared" si="516"/>
        <v>0</v>
      </c>
      <c r="GL182" s="127">
        <f t="shared" si="517"/>
        <v>0</v>
      </c>
      <c r="GM182" s="127">
        <f t="shared" si="518"/>
        <v>0</v>
      </c>
      <c r="GN182" s="127">
        <f t="shared" si="519"/>
        <v>0</v>
      </c>
      <c r="GO182" s="127">
        <f t="shared" si="520"/>
        <v>0</v>
      </c>
      <c r="GP182" s="127">
        <f t="shared" si="521"/>
        <v>0</v>
      </c>
      <c r="GQ182" s="127">
        <f t="shared" si="522"/>
        <v>0</v>
      </c>
      <c r="GR182" s="127">
        <f t="shared" si="523"/>
        <v>0</v>
      </c>
      <c r="GS182" s="127">
        <f t="shared" si="524"/>
        <v>0</v>
      </c>
      <c r="GT182" s="127">
        <f t="shared" si="525"/>
        <v>0</v>
      </c>
      <c r="GU182" s="127">
        <f t="shared" si="526"/>
        <v>0</v>
      </c>
      <c r="GV182" s="127">
        <f t="shared" si="527"/>
        <v>0</v>
      </c>
      <c r="GW182" s="127">
        <f t="shared" si="528"/>
        <v>0</v>
      </c>
      <c r="GX182" s="127">
        <f t="shared" si="529"/>
        <v>0</v>
      </c>
      <c r="GY182" s="127">
        <f t="shared" si="530"/>
        <v>0</v>
      </c>
      <c r="GZ182" s="127">
        <f t="shared" si="531"/>
        <v>0</v>
      </c>
      <c r="HA182" s="127">
        <f t="shared" si="532"/>
        <v>0</v>
      </c>
      <c r="HB182" s="127">
        <f t="shared" si="533"/>
        <v>0</v>
      </c>
      <c r="HC182" s="127">
        <f t="shared" si="534"/>
        <v>0</v>
      </c>
      <c r="HD182" s="127">
        <f t="shared" si="535"/>
        <v>0</v>
      </c>
      <c r="HE182" s="127">
        <f t="shared" si="536"/>
        <v>0</v>
      </c>
      <c r="HF182" s="127">
        <f t="shared" si="537"/>
        <v>0</v>
      </c>
      <c r="HG182" s="127">
        <f t="shared" si="538"/>
        <v>0</v>
      </c>
      <c r="HH182" s="127">
        <f t="shared" si="539"/>
        <v>0</v>
      </c>
      <c r="HI182" s="127">
        <f t="shared" si="540"/>
        <v>0</v>
      </c>
      <c r="HJ182" s="127">
        <f t="shared" si="541"/>
        <v>0</v>
      </c>
      <c r="HK182" s="127">
        <f t="shared" si="542"/>
        <v>0</v>
      </c>
      <c r="HL182" s="127">
        <f t="shared" si="543"/>
        <v>0</v>
      </c>
      <c r="HM182" s="127">
        <f t="shared" si="544"/>
        <v>0</v>
      </c>
      <c r="HN182" s="127">
        <f t="shared" si="545"/>
        <v>0</v>
      </c>
      <c r="HO182" s="127">
        <f t="shared" si="546"/>
        <v>0</v>
      </c>
      <c r="HP182" s="127">
        <f t="shared" si="547"/>
        <v>0</v>
      </c>
      <c r="HQ182" s="127">
        <f t="shared" si="548"/>
        <v>0</v>
      </c>
      <c r="HR182" s="127">
        <f t="shared" si="549"/>
        <v>0</v>
      </c>
      <c r="HS182" s="127">
        <f t="shared" si="550"/>
        <v>0</v>
      </c>
      <c r="HT182" s="127">
        <f t="shared" si="551"/>
        <v>0</v>
      </c>
      <c r="HU182" s="127">
        <f t="shared" si="552"/>
        <v>0</v>
      </c>
      <c r="HV182" s="127">
        <f t="shared" si="553"/>
        <v>0</v>
      </c>
      <c r="HW182" s="127">
        <f t="shared" si="554"/>
        <v>0</v>
      </c>
      <c r="HX182" s="127">
        <f t="shared" si="555"/>
        <v>0</v>
      </c>
      <c r="HY182" s="127">
        <f t="shared" si="556"/>
        <v>0</v>
      </c>
      <c r="HZ182" s="127">
        <f t="shared" si="557"/>
        <v>0</v>
      </c>
      <c r="IA182" s="127">
        <f t="shared" si="558"/>
        <v>0</v>
      </c>
      <c r="IB182" s="127">
        <f t="shared" si="559"/>
        <v>0</v>
      </c>
      <c r="IC182" s="127">
        <f t="shared" si="560"/>
        <v>0</v>
      </c>
      <c r="ID182" s="127">
        <f t="shared" si="561"/>
        <v>0</v>
      </c>
      <c r="IE182" s="127">
        <f t="shared" si="562"/>
        <v>0</v>
      </c>
      <c r="IF182" s="127">
        <f t="shared" si="563"/>
        <v>0</v>
      </c>
      <c r="IG182" s="127">
        <f t="shared" si="564"/>
        <v>0</v>
      </c>
      <c r="IH182" s="127">
        <f t="shared" si="565"/>
        <v>0</v>
      </c>
      <c r="II182" s="127">
        <f t="shared" si="566"/>
        <v>0</v>
      </c>
      <c r="IJ182" s="127">
        <f t="shared" si="567"/>
        <v>0</v>
      </c>
      <c r="IK182" s="127">
        <f t="shared" si="568"/>
        <v>0</v>
      </c>
      <c r="IL182" s="127">
        <f t="shared" si="569"/>
        <v>0</v>
      </c>
      <c r="IM182" s="127">
        <f t="shared" si="570"/>
        <v>0</v>
      </c>
      <c r="IN182" s="127">
        <f t="shared" si="571"/>
        <v>0</v>
      </c>
      <c r="IO182" s="127">
        <f t="shared" si="572"/>
        <v>0</v>
      </c>
      <c r="IP182" s="127">
        <f t="shared" si="573"/>
        <v>0</v>
      </c>
      <c r="IQ182" s="127">
        <f t="shared" si="574"/>
        <v>0</v>
      </c>
      <c r="IR182" s="127">
        <f t="shared" si="575"/>
        <v>0</v>
      </c>
      <c r="IS182" s="127">
        <f t="shared" si="576"/>
        <v>0</v>
      </c>
      <c r="IT182" s="127">
        <f t="shared" si="577"/>
        <v>0</v>
      </c>
      <c r="IU182" s="127">
        <f t="shared" si="578"/>
        <v>0</v>
      </c>
      <c r="IV182" s="1">
        <f>IFERROR(IF($BX182&gt;=1,SUMIFS(ARR!K$8:K$607,ARR!$I$8:$I$607,$BZ182),0),0)</f>
        <v>0</v>
      </c>
      <c r="IW182" s="1">
        <f>IFERROR(IF($BX182&gt;=1,SUMIFS(ARR!L$8:L$607,ARR!$I$8:$I$607,$BZ182),0),0)</f>
        <v>0</v>
      </c>
      <c r="IX182" s="1">
        <f>IFERROR(IF($BX182&gt;=1,SUMIFS(ARR!M$8:M$607,ARR!$I$8:$I$607,$BZ182),0),0)</f>
        <v>0</v>
      </c>
      <c r="IY182" s="1">
        <f>IFERROR(IF($BX182&gt;=1,SUMIFS(ARR!N$8:N$607,ARR!$I$8:$I$607,$BZ182),0),0)</f>
        <v>0</v>
      </c>
      <c r="IZ182" s="1">
        <f t="shared" si="579"/>
        <v>0</v>
      </c>
    </row>
    <row r="183" spans="1:260" ht="18" customHeight="1" x14ac:dyDescent="0.25">
      <c r="A183" s="1">
        <f>IFERROR(IF(BX183&gt;=1,VLOOKUP(EMP!Y181,EMP!$B$2:$E$3,4,0),0),0)</f>
        <v>0</v>
      </c>
      <c r="B183" s="1">
        <f>IFERROR(IF(BX183&gt;=1,VLOOKUP(EMP!Z181,EMP!$D$2:$E$3,2,0),0),0)</f>
        <v>0</v>
      </c>
      <c r="C183" s="1">
        <f>IFERROR(IF(BX183&gt;=1,VLOOKUP(EMP!AC181,EMP!$B$6:$C$17,2,0),0),0)</f>
        <v>0</v>
      </c>
      <c r="D183" s="1">
        <f>IFERROR(IF(BX183&gt;=1,VLOOKUP(EMP!AA181,EMP!$E$6:$M$29,9,0),0),0)</f>
        <v>0</v>
      </c>
      <c r="E183" s="1">
        <f>IFERROR(IF(BX183&gt;=1,(IF(EMP!AE181&gt;=1,VLOOKUP(EMP!AF181,EMP!$B$6:$C$17,2,0),0)),0),0)</f>
        <v>0</v>
      </c>
      <c r="F183" s="1">
        <f>IFERROR(IF(BX183&gt;=1,(IF(EMP!AG181=EMP!$F$3,(IF(EMP!AH181&gt;=1,EMP!AH181,0)),0)),0),0)</f>
        <v>0</v>
      </c>
      <c r="G183" s="1">
        <f>IFERROR(IF(BX183&gt;=1,(IF(EMP!AI181=EMP!$F$3,VLOOKUP(EMP!AJ181,EMP!$B$6:$C$17,2,0),0)),0),0)</f>
        <v>0</v>
      </c>
      <c r="H183" s="1">
        <f>IFERROR(IF(BX183&gt;=1,(IF(EMP!AK181=EMP!$F$3,EMP!#REF!,0)),0),0)</f>
        <v>0</v>
      </c>
      <c r="I183" s="1">
        <f>IFERROR(IF(BX183&gt;=1,(IF(EMP!AM181="YES",1,2)),0),0)</f>
        <v>0</v>
      </c>
      <c r="J183" s="1">
        <f>IFERROR(IF(BX183&gt;=1,(IF(I183=1,31,IF(I183=2,(IF(D183&gt;=5,VLOOKUP(EMP!AL181,EMP!$H$1:$K$5,4,0),IF(D183&gt;=1,31,0))),0))),0),0)</f>
        <v>0</v>
      </c>
      <c r="K183" s="1">
        <f>EMP!AB181</f>
        <v>0</v>
      </c>
      <c r="L183" s="1">
        <f>EMP!AD181</f>
        <v>0</v>
      </c>
      <c r="M183" s="1">
        <f>EMP!AE181</f>
        <v>0</v>
      </c>
      <c r="N183" s="1">
        <f t="shared" si="412"/>
        <v>0</v>
      </c>
      <c r="O183" s="1">
        <f t="shared" si="413"/>
        <v>0</v>
      </c>
      <c r="P183" s="1">
        <f t="shared" si="414"/>
        <v>0</v>
      </c>
      <c r="Q183" s="1">
        <f t="shared" si="415"/>
        <v>0</v>
      </c>
      <c r="R183" s="1">
        <f t="shared" si="416"/>
        <v>0</v>
      </c>
      <c r="S183" s="1">
        <f t="shared" si="417"/>
        <v>0</v>
      </c>
      <c r="T183" s="1">
        <f t="shared" si="418"/>
        <v>0</v>
      </c>
      <c r="U183" s="1">
        <f t="shared" si="419"/>
        <v>0</v>
      </c>
      <c r="V183" s="1">
        <f t="shared" si="420"/>
        <v>0</v>
      </c>
      <c r="W183" s="1">
        <f t="shared" si="421"/>
        <v>0</v>
      </c>
      <c r="X183" s="1">
        <f t="shared" si="422"/>
        <v>0</v>
      </c>
      <c r="Y183" s="1">
        <f t="shared" si="423"/>
        <v>0</v>
      </c>
      <c r="Z183" s="1">
        <f t="shared" si="424"/>
        <v>0</v>
      </c>
      <c r="AA183" s="1">
        <f t="shared" si="425"/>
        <v>0</v>
      </c>
      <c r="AB183" s="1">
        <f t="shared" si="426"/>
        <v>0</v>
      </c>
      <c r="AC183" s="1">
        <f t="shared" si="427"/>
        <v>0</v>
      </c>
      <c r="AD183" s="1">
        <f t="shared" si="428"/>
        <v>0</v>
      </c>
      <c r="AE183" s="1">
        <f t="shared" si="429"/>
        <v>0</v>
      </c>
      <c r="AF183" s="1">
        <f t="shared" si="430"/>
        <v>0</v>
      </c>
      <c r="AG183" s="1">
        <f t="shared" si="431"/>
        <v>0</v>
      </c>
      <c r="AH183" s="1">
        <f t="shared" si="432"/>
        <v>0</v>
      </c>
      <c r="AI183" s="1">
        <f t="shared" si="433"/>
        <v>0</v>
      </c>
      <c r="AJ183" s="1">
        <f t="shared" si="434"/>
        <v>0</v>
      </c>
      <c r="AK183" s="1">
        <f t="shared" si="435"/>
        <v>0</v>
      </c>
      <c r="AL183" s="1">
        <f t="shared" si="436"/>
        <v>0</v>
      </c>
      <c r="AM183" s="1">
        <f t="shared" si="437"/>
        <v>0</v>
      </c>
      <c r="AN183" s="1">
        <f t="shared" si="438"/>
        <v>0</v>
      </c>
      <c r="AO183" s="1">
        <f t="shared" si="439"/>
        <v>0</v>
      </c>
      <c r="AP183" s="1">
        <f t="shared" si="440"/>
        <v>0</v>
      </c>
      <c r="AQ183" s="1">
        <f t="shared" si="441"/>
        <v>0</v>
      </c>
      <c r="AR183" s="1">
        <f t="shared" si="442"/>
        <v>0</v>
      </c>
      <c r="AS183" s="1">
        <f t="shared" si="443"/>
        <v>0</v>
      </c>
      <c r="AT183" s="1">
        <f t="shared" si="444"/>
        <v>0</v>
      </c>
      <c r="AU183" s="1">
        <f t="shared" si="445"/>
        <v>0</v>
      </c>
      <c r="AV183" s="1">
        <f t="shared" si="446"/>
        <v>0</v>
      </c>
      <c r="AW183" s="1">
        <f t="shared" si="447"/>
        <v>0</v>
      </c>
      <c r="AX183" s="1">
        <f>LARGE($O$8:P183,1)</f>
        <v>0</v>
      </c>
      <c r="AY183" s="1">
        <f>LARGE($O$8:Q183,1)</f>
        <v>0</v>
      </c>
      <c r="AZ183" s="1">
        <f>LARGE($O$8:R183,1)</f>
        <v>0</v>
      </c>
      <c r="BA183" s="1">
        <f>LARGE($O$8:S183,1)</f>
        <v>0</v>
      </c>
      <c r="BB183" s="1">
        <f>LARGE($O$8:T183,1)</f>
        <v>0</v>
      </c>
      <c r="BC183" s="1">
        <f>LARGE($O$8:U183,1)</f>
        <v>0</v>
      </c>
      <c r="BD183" s="1">
        <f>LARGE($O$8:V183,1)</f>
        <v>0</v>
      </c>
      <c r="BE183" s="1">
        <f>LARGE($O$8:W183,1)</f>
        <v>0</v>
      </c>
      <c r="BF183" s="1">
        <f>LARGE($O$8:X183,1)</f>
        <v>0</v>
      </c>
      <c r="BG183" s="1">
        <f>LARGE($O$8:Y183,1)</f>
        <v>0</v>
      </c>
      <c r="BH183" s="1">
        <f>IFERROR(IF(BX183&gt;=1,(IF(EMP!AM181="YES",1,2)),0),0)</f>
        <v>0</v>
      </c>
      <c r="BI183" s="1">
        <f>IFERROR(IF(BX183&gt;=1,(IF(BH183=1,1,IF(BH183=2,VLOOKUP(EMP!AL181,EMP!$H$2:$K$4,4,0),0))),0),0)</f>
        <v>0</v>
      </c>
      <c r="BJ183" s="1">
        <f>IFERROR(IF(BX183&gt;=1,VLOOKUP(EMP!AL181,EMP!$H$1:$K$5,2,0),0),0)</f>
        <v>0</v>
      </c>
      <c r="BK183" s="1">
        <f>IFERROR(IF(BX183&gt;=1,VLOOKUP(EMP!AL181,EMP!$H$1:$K$5,3,0),0),0)</f>
        <v>0</v>
      </c>
      <c r="BX183" s="165">
        <f>EMP!O181</f>
        <v>0</v>
      </c>
      <c r="BY183" s="166">
        <f>EMP!P181</f>
        <v>0</v>
      </c>
      <c r="BZ183" s="165">
        <f>EMP!Q181</f>
        <v>0</v>
      </c>
      <c r="CA183" s="185">
        <f t="shared" si="448"/>
        <v>0</v>
      </c>
      <c r="CB183" s="185">
        <f t="shared" si="449"/>
        <v>0</v>
      </c>
      <c r="CC183" s="185">
        <f t="shared" si="450"/>
        <v>0</v>
      </c>
      <c r="CD183" s="185">
        <f t="shared" si="451"/>
        <v>0</v>
      </c>
      <c r="CE183" s="185">
        <f t="shared" si="452"/>
        <v>0</v>
      </c>
      <c r="CF183" s="185">
        <f t="shared" si="453"/>
        <v>0</v>
      </c>
      <c r="CG183" s="185">
        <f t="shared" si="454"/>
        <v>0</v>
      </c>
      <c r="CH183" s="185">
        <f t="shared" si="455"/>
        <v>0</v>
      </c>
      <c r="CI183" s="185">
        <f t="shared" si="456"/>
        <v>0</v>
      </c>
      <c r="CJ183" s="185">
        <f t="shared" si="457"/>
        <v>0</v>
      </c>
      <c r="CK183" s="185">
        <f t="shared" si="458"/>
        <v>0</v>
      </c>
      <c r="CL183" s="185">
        <f t="shared" si="459"/>
        <v>0</v>
      </c>
      <c r="CM183" s="193"/>
      <c r="CN183" s="193"/>
      <c r="CO183" s="193"/>
      <c r="CP183" s="193"/>
      <c r="CQ183" s="193"/>
      <c r="CR183" s="193"/>
      <c r="CS183" s="193"/>
      <c r="CT183" s="193"/>
      <c r="CU183" s="193"/>
      <c r="CV183" s="193"/>
      <c r="CW183" s="193"/>
      <c r="CX183" s="193"/>
      <c r="CY183" s="112">
        <f t="shared" si="460"/>
        <v>0</v>
      </c>
      <c r="CZ183" s="112">
        <f t="shared" si="461"/>
        <v>0</v>
      </c>
      <c r="DA183" s="112">
        <f t="shared" si="462"/>
        <v>0</v>
      </c>
      <c r="DB183" s="112">
        <f t="shared" si="463"/>
        <v>0</v>
      </c>
      <c r="DC183" s="112">
        <f t="shared" si="464"/>
        <v>0</v>
      </c>
      <c r="DD183" s="112">
        <f t="shared" si="465"/>
        <v>0</v>
      </c>
      <c r="DE183" s="112">
        <f t="shared" si="466"/>
        <v>0</v>
      </c>
      <c r="DF183" s="112">
        <f t="shared" si="467"/>
        <v>0</v>
      </c>
      <c r="DG183" s="112">
        <f t="shared" si="468"/>
        <v>0</v>
      </c>
      <c r="DH183" s="112">
        <f t="shared" si="469"/>
        <v>0</v>
      </c>
      <c r="DI183" s="112">
        <f t="shared" si="470"/>
        <v>0</v>
      </c>
      <c r="DJ183" s="112">
        <f t="shared" si="471"/>
        <v>0</v>
      </c>
      <c r="DK183" s="194"/>
      <c r="DL183" s="194"/>
      <c r="DM183" s="194"/>
      <c r="DN183" s="194"/>
      <c r="DO183" s="194"/>
      <c r="DP183" s="194"/>
      <c r="DQ183" s="194"/>
      <c r="DR183" s="194"/>
      <c r="DS183" s="194"/>
      <c r="DT183" s="194"/>
      <c r="DU183" s="194"/>
      <c r="DV183" s="194"/>
      <c r="DW183" s="112">
        <f t="shared" si="472"/>
        <v>0</v>
      </c>
      <c r="DX183" s="112">
        <f t="shared" si="473"/>
        <v>0</v>
      </c>
      <c r="DY183" s="112">
        <f t="shared" si="474"/>
        <v>0</v>
      </c>
      <c r="DZ183" s="112">
        <f t="shared" si="475"/>
        <v>0</v>
      </c>
      <c r="EA183" s="112">
        <f t="shared" si="476"/>
        <v>0</v>
      </c>
      <c r="EB183" s="112">
        <f t="shared" si="477"/>
        <v>0</v>
      </c>
      <c r="EC183" s="112">
        <f t="shared" si="478"/>
        <v>0</v>
      </c>
      <c r="ED183" s="112">
        <f t="shared" si="479"/>
        <v>0</v>
      </c>
      <c r="EE183" s="112">
        <f t="shared" si="480"/>
        <v>0</v>
      </c>
      <c r="EF183" s="112">
        <f t="shared" si="481"/>
        <v>0</v>
      </c>
      <c r="EG183" s="112">
        <f t="shared" si="482"/>
        <v>0</v>
      </c>
      <c r="EH183" s="112">
        <f t="shared" si="483"/>
        <v>0</v>
      </c>
      <c r="EI183" s="195"/>
      <c r="EJ183" s="195"/>
      <c r="EK183" s="195"/>
      <c r="EL183" s="195"/>
      <c r="EM183" s="195"/>
      <c r="EN183" s="195"/>
      <c r="EO183" s="195"/>
      <c r="EP183" s="195"/>
      <c r="EQ183" s="195"/>
      <c r="ER183" s="195"/>
      <c r="ES183" s="195"/>
      <c r="ET183" s="195"/>
      <c r="EU183" s="196"/>
      <c r="EV183" s="196">
        <f t="shared" si="484"/>
        <v>0</v>
      </c>
      <c r="EW183" s="196">
        <f t="shared" si="485"/>
        <v>0</v>
      </c>
      <c r="EX183" s="196">
        <f t="shared" si="486"/>
        <v>0</v>
      </c>
      <c r="EY183" s="196">
        <f t="shared" si="487"/>
        <v>0</v>
      </c>
      <c r="EZ183" s="196">
        <f t="shared" si="488"/>
        <v>0</v>
      </c>
      <c r="FA183" s="196">
        <f t="shared" si="489"/>
        <v>0</v>
      </c>
      <c r="FB183" s="196">
        <f t="shared" si="490"/>
        <v>0</v>
      </c>
      <c r="FC183" s="196">
        <f t="shared" si="491"/>
        <v>0</v>
      </c>
      <c r="FD183" s="196">
        <f t="shared" si="492"/>
        <v>0</v>
      </c>
      <c r="FE183" s="196">
        <f t="shared" si="493"/>
        <v>0</v>
      </c>
      <c r="FF183" s="196">
        <f t="shared" si="494"/>
        <v>0</v>
      </c>
      <c r="FG183" s="197"/>
      <c r="FH183" s="197">
        <f t="shared" si="495"/>
        <v>0</v>
      </c>
      <c r="FI183" s="197">
        <f t="shared" si="496"/>
        <v>0</v>
      </c>
      <c r="FJ183" s="197">
        <f t="shared" si="497"/>
        <v>0</v>
      </c>
      <c r="FK183" s="197">
        <f t="shared" si="498"/>
        <v>0</v>
      </c>
      <c r="FL183" s="197">
        <f t="shared" si="499"/>
        <v>0</v>
      </c>
      <c r="FM183" s="197">
        <f t="shared" si="500"/>
        <v>0</v>
      </c>
      <c r="FN183" s="197">
        <f t="shared" si="501"/>
        <v>0</v>
      </c>
      <c r="FO183" s="197">
        <f t="shared" si="502"/>
        <v>0</v>
      </c>
      <c r="FP183" s="197">
        <f t="shared" si="503"/>
        <v>0</v>
      </c>
      <c r="FQ183" s="197">
        <f t="shared" si="504"/>
        <v>0</v>
      </c>
      <c r="FR183" s="197">
        <f t="shared" si="505"/>
        <v>0</v>
      </c>
      <c r="FS183" s="195"/>
      <c r="FT183" s="195"/>
      <c r="FU183" s="198"/>
      <c r="FV183" s="198"/>
      <c r="FW183" s="199"/>
      <c r="FX183" s="199"/>
      <c r="FY183" s="196"/>
      <c r="FZ183" s="196"/>
      <c r="GA183" s="127">
        <f t="shared" si="506"/>
        <v>0</v>
      </c>
      <c r="GB183" s="127">
        <f t="shared" si="507"/>
        <v>0</v>
      </c>
      <c r="GC183" s="127">
        <f t="shared" si="508"/>
        <v>0</v>
      </c>
      <c r="GD183" s="127">
        <f t="shared" si="509"/>
        <v>0</v>
      </c>
      <c r="GE183" s="127">
        <f t="shared" si="510"/>
        <v>0</v>
      </c>
      <c r="GF183" s="127">
        <f t="shared" si="511"/>
        <v>0</v>
      </c>
      <c r="GG183" s="127">
        <f t="shared" si="512"/>
        <v>0</v>
      </c>
      <c r="GH183" s="127">
        <f t="shared" si="513"/>
        <v>0</v>
      </c>
      <c r="GI183" s="127">
        <f t="shared" si="514"/>
        <v>0</v>
      </c>
      <c r="GJ183" s="127">
        <f t="shared" si="515"/>
        <v>0</v>
      </c>
      <c r="GK183" s="127">
        <f t="shared" si="516"/>
        <v>0</v>
      </c>
      <c r="GL183" s="127">
        <f t="shared" si="517"/>
        <v>0</v>
      </c>
      <c r="GM183" s="127">
        <f t="shared" si="518"/>
        <v>0</v>
      </c>
      <c r="GN183" s="127">
        <f t="shared" si="519"/>
        <v>0</v>
      </c>
      <c r="GO183" s="127">
        <f t="shared" si="520"/>
        <v>0</v>
      </c>
      <c r="GP183" s="127">
        <f t="shared" si="521"/>
        <v>0</v>
      </c>
      <c r="GQ183" s="127">
        <f t="shared" si="522"/>
        <v>0</v>
      </c>
      <c r="GR183" s="127">
        <f t="shared" si="523"/>
        <v>0</v>
      </c>
      <c r="GS183" s="127">
        <f t="shared" si="524"/>
        <v>0</v>
      </c>
      <c r="GT183" s="127">
        <f t="shared" si="525"/>
        <v>0</v>
      </c>
      <c r="GU183" s="127">
        <f t="shared" si="526"/>
        <v>0</v>
      </c>
      <c r="GV183" s="127">
        <f t="shared" si="527"/>
        <v>0</v>
      </c>
      <c r="GW183" s="127">
        <f t="shared" si="528"/>
        <v>0</v>
      </c>
      <c r="GX183" s="127">
        <f t="shared" si="529"/>
        <v>0</v>
      </c>
      <c r="GY183" s="127">
        <f t="shared" si="530"/>
        <v>0</v>
      </c>
      <c r="GZ183" s="127">
        <f t="shared" si="531"/>
        <v>0</v>
      </c>
      <c r="HA183" s="127">
        <f t="shared" si="532"/>
        <v>0</v>
      </c>
      <c r="HB183" s="127">
        <f t="shared" si="533"/>
        <v>0</v>
      </c>
      <c r="HC183" s="127">
        <f t="shared" si="534"/>
        <v>0</v>
      </c>
      <c r="HD183" s="127">
        <f t="shared" si="535"/>
        <v>0</v>
      </c>
      <c r="HE183" s="127">
        <f t="shared" si="536"/>
        <v>0</v>
      </c>
      <c r="HF183" s="127">
        <f t="shared" si="537"/>
        <v>0</v>
      </c>
      <c r="HG183" s="127">
        <f t="shared" si="538"/>
        <v>0</v>
      </c>
      <c r="HH183" s="127">
        <f t="shared" si="539"/>
        <v>0</v>
      </c>
      <c r="HI183" s="127">
        <f t="shared" si="540"/>
        <v>0</v>
      </c>
      <c r="HJ183" s="127">
        <f t="shared" si="541"/>
        <v>0</v>
      </c>
      <c r="HK183" s="127">
        <f t="shared" si="542"/>
        <v>0</v>
      </c>
      <c r="HL183" s="127">
        <f t="shared" si="543"/>
        <v>0</v>
      </c>
      <c r="HM183" s="127">
        <f t="shared" si="544"/>
        <v>0</v>
      </c>
      <c r="HN183" s="127">
        <f t="shared" si="545"/>
        <v>0</v>
      </c>
      <c r="HO183" s="127">
        <f t="shared" si="546"/>
        <v>0</v>
      </c>
      <c r="HP183" s="127">
        <f t="shared" si="547"/>
        <v>0</v>
      </c>
      <c r="HQ183" s="127">
        <f t="shared" si="548"/>
        <v>0</v>
      </c>
      <c r="HR183" s="127">
        <f t="shared" si="549"/>
        <v>0</v>
      </c>
      <c r="HS183" s="127">
        <f t="shared" si="550"/>
        <v>0</v>
      </c>
      <c r="HT183" s="127">
        <f t="shared" si="551"/>
        <v>0</v>
      </c>
      <c r="HU183" s="127">
        <f t="shared" si="552"/>
        <v>0</v>
      </c>
      <c r="HV183" s="127">
        <f t="shared" si="553"/>
        <v>0</v>
      </c>
      <c r="HW183" s="127">
        <f t="shared" si="554"/>
        <v>0</v>
      </c>
      <c r="HX183" s="127">
        <f t="shared" si="555"/>
        <v>0</v>
      </c>
      <c r="HY183" s="127">
        <f t="shared" si="556"/>
        <v>0</v>
      </c>
      <c r="HZ183" s="127">
        <f t="shared" si="557"/>
        <v>0</v>
      </c>
      <c r="IA183" s="127">
        <f t="shared" si="558"/>
        <v>0</v>
      </c>
      <c r="IB183" s="127">
        <f t="shared" si="559"/>
        <v>0</v>
      </c>
      <c r="IC183" s="127">
        <f t="shared" si="560"/>
        <v>0</v>
      </c>
      <c r="ID183" s="127">
        <f t="shared" si="561"/>
        <v>0</v>
      </c>
      <c r="IE183" s="127">
        <f t="shared" si="562"/>
        <v>0</v>
      </c>
      <c r="IF183" s="127">
        <f t="shared" si="563"/>
        <v>0</v>
      </c>
      <c r="IG183" s="127">
        <f t="shared" si="564"/>
        <v>0</v>
      </c>
      <c r="IH183" s="127">
        <f t="shared" si="565"/>
        <v>0</v>
      </c>
      <c r="II183" s="127">
        <f t="shared" si="566"/>
        <v>0</v>
      </c>
      <c r="IJ183" s="127">
        <f t="shared" si="567"/>
        <v>0</v>
      </c>
      <c r="IK183" s="127">
        <f t="shared" si="568"/>
        <v>0</v>
      </c>
      <c r="IL183" s="127">
        <f t="shared" si="569"/>
        <v>0</v>
      </c>
      <c r="IM183" s="127">
        <f t="shared" si="570"/>
        <v>0</v>
      </c>
      <c r="IN183" s="127">
        <f t="shared" si="571"/>
        <v>0</v>
      </c>
      <c r="IO183" s="127">
        <f t="shared" si="572"/>
        <v>0</v>
      </c>
      <c r="IP183" s="127">
        <f t="shared" si="573"/>
        <v>0</v>
      </c>
      <c r="IQ183" s="127">
        <f t="shared" si="574"/>
        <v>0</v>
      </c>
      <c r="IR183" s="127">
        <f t="shared" si="575"/>
        <v>0</v>
      </c>
      <c r="IS183" s="127">
        <f t="shared" si="576"/>
        <v>0</v>
      </c>
      <c r="IT183" s="127">
        <f t="shared" si="577"/>
        <v>0</v>
      </c>
      <c r="IU183" s="127">
        <f t="shared" si="578"/>
        <v>0</v>
      </c>
      <c r="IV183" s="1">
        <f>IFERROR(IF($BX183&gt;=1,SUMIFS(ARR!K$8:K$607,ARR!$I$8:$I$607,$BZ183),0),0)</f>
        <v>0</v>
      </c>
      <c r="IW183" s="1">
        <f>IFERROR(IF($BX183&gt;=1,SUMIFS(ARR!L$8:L$607,ARR!$I$8:$I$607,$BZ183),0),0)</f>
        <v>0</v>
      </c>
      <c r="IX183" s="1">
        <f>IFERROR(IF($BX183&gt;=1,SUMIFS(ARR!M$8:M$607,ARR!$I$8:$I$607,$BZ183),0),0)</f>
        <v>0</v>
      </c>
      <c r="IY183" s="1">
        <f>IFERROR(IF($BX183&gt;=1,SUMIFS(ARR!N$8:N$607,ARR!$I$8:$I$607,$BZ183),0),0)</f>
        <v>0</v>
      </c>
      <c r="IZ183" s="1">
        <f t="shared" si="579"/>
        <v>0</v>
      </c>
    </row>
    <row r="184" spans="1:260" ht="18" customHeight="1" x14ac:dyDescent="0.25">
      <c r="A184" s="1">
        <f>IFERROR(IF(BX184&gt;=1,VLOOKUP(EMP!Y182,EMP!$B$2:$E$3,4,0),0),0)</f>
        <v>0</v>
      </c>
      <c r="B184" s="1">
        <f>IFERROR(IF(BX184&gt;=1,VLOOKUP(EMP!Z182,EMP!$D$2:$E$3,2,0),0),0)</f>
        <v>0</v>
      </c>
      <c r="C184" s="1">
        <f>IFERROR(IF(BX184&gt;=1,VLOOKUP(EMP!AC182,EMP!$B$6:$C$17,2,0),0),0)</f>
        <v>0</v>
      </c>
      <c r="D184" s="1">
        <f>IFERROR(IF(BX184&gt;=1,VLOOKUP(EMP!AA182,EMP!$E$6:$M$29,9,0),0),0)</f>
        <v>0</v>
      </c>
      <c r="E184" s="1">
        <f>IFERROR(IF(BX184&gt;=1,(IF(EMP!AE182&gt;=1,VLOOKUP(EMP!AF182,EMP!$B$6:$C$17,2,0),0)),0),0)</f>
        <v>0</v>
      </c>
      <c r="F184" s="1">
        <f>IFERROR(IF(BX184&gt;=1,(IF(EMP!AG182=EMP!$F$3,(IF(EMP!AH182&gt;=1,EMP!AH182,0)),0)),0),0)</f>
        <v>0</v>
      </c>
      <c r="G184" s="1">
        <f>IFERROR(IF(BX184&gt;=1,(IF(EMP!AI182=EMP!$F$3,VLOOKUP(EMP!AJ182,EMP!$B$6:$C$17,2,0),0)),0),0)</f>
        <v>0</v>
      </c>
      <c r="H184" s="1">
        <f>IFERROR(IF(BX184&gt;=1,(IF(EMP!AK182=EMP!$F$3,EMP!#REF!,0)),0),0)</f>
        <v>0</v>
      </c>
      <c r="I184" s="1">
        <f>IFERROR(IF(BX184&gt;=1,(IF(EMP!AM182="YES",1,2)),0),0)</f>
        <v>0</v>
      </c>
      <c r="J184" s="1">
        <f>IFERROR(IF(BX184&gt;=1,(IF(I184=1,31,IF(I184=2,(IF(D184&gt;=5,VLOOKUP(EMP!AL182,EMP!$H$1:$K$5,4,0),IF(D184&gt;=1,31,0))),0))),0),0)</f>
        <v>0</v>
      </c>
      <c r="K184" s="1">
        <f>EMP!AB182</f>
        <v>0</v>
      </c>
      <c r="L184" s="1">
        <f>EMP!AD182</f>
        <v>0</v>
      </c>
      <c r="M184" s="1">
        <f>EMP!AE182</f>
        <v>0</v>
      </c>
      <c r="N184" s="1">
        <f t="shared" si="412"/>
        <v>0</v>
      </c>
      <c r="O184" s="1">
        <f t="shared" si="413"/>
        <v>0</v>
      </c>
      <c r="P184" s="1">
        <f t="shared" si="414"/>
        <v>0</v>
      </c>
      <c r="Q184" s="1">
        <f t="shared" si="415"/>
        <v>0</v>
      </c>
      <c r="R184" s="1">
        <f t="shared" si="416"/>
        <v>0</v>
      </c>
      <c r="S184" s="1">
        <f t="shared" si="417"/>
        <v>0</v>
      </c>
      <c r="T184" s="1">
        <f t="shared" si="418"/>
        <v>0</v>
      </c>
      <c r="U184" s="1">
        <f t="shared" si="419"/>
        <v>0</v>
      </c>
      <c r="V184" s="1">
        <f t="shared" si="420"/>
        <v>0</v>
      </c>
      <c r="W184" s="1">
        <f t="shared" si="421"/>
        <v>0</v>
      </c>
      <c r="X184" s="1">
        <f t="shared" si="422"/>
        <v>0</v>
      </c>
      <c r="Y184" s="1">
        <f t="shared" si="423"/>
        <v>0</v>
      </c>
      <c r="Z184" s="1">
        <f t="shared" si="424"/>
        <v>0</v>
      </c>
      <c r="AA184" s="1">
        <f t="shared" si="425"/>
        <v>0</v>
      </c>
      <c r="AB184" s="1">
        <f t="shared" si="426"/>
        <v>0</v>
      </c>
      <c r="AC184" s="1">
        <f t="shared" si="427"/>
        <v>0</v>
      </c>
      <c r="AD184" s="1">
        <f t="shared" si="428"/>
        <v>0</v>
      </c>
      <c r="AE184" s="1">
        <f t="shared" si="429"/>
        <v>0</v>
      </c>
      <c r="AF184" s="1">
        <f t="shared" si="430"/>
        <v>0</v>
      </c>
      <c r="AG184" s="1">
        <f t="shared" si="431"/>
        <v>0</v>
      </c>
      <c r="AH184" s="1">
        <f t="shared" si="432"/>
        <v>0</v>
      </c>
      <c r="AI184" s="1">
        <f t="shared" si="433"/>
        <v>0</v>
      </c>
      <c r="AJ184" s="1">
        <f t="shared" si="434"/>
        <v>0</v>
      </c>
      <c r="AK184" s="1">
        <f t="shared" si="435"/>
        <v>0</v>
      </c>
      <c r="AL184" s="1">
        <f t="shared" si="436"/>
        <v>0</v>
      </c>
      <c r="AM184" s="1">
        <f t="shared" si="437"/>
        <v>0</v>
      </c>
      <c r="AN184" s="1">
        <f t="shared" si="438"/>
        <v>0</v>
      </c>
      <c r="AO184" s="1">
        <f t="shared" si="439"/>
        <v>0</v>
      </c>
      <c r="AP184" s="1">
        <f t="shared" si="440"/>
        <v>0</v>
      </c>
      <c r="AQ184" s="1">
        <f t="shared" si="441"/>
        <v>0</v>
      </c>
      <c r="AR184" s="1">
        <f t="shared" si="442"/>
        <v>0</v>
      </c>
      <c r="AS184" s="1">
        <f t="shared" si="443"/>
        <v>0</v>
      </c>
      <c r="AT184" s="1">
        <f t="shared" si="444"/>
        <v>0</v>
      </c>
      <c r="AU184" s="1">
        <f t="shared" si="445"/>
        <v>0</v>
      </c>
      <c r="AV184" s="1">
        <f t="shared" si="446"/>
        <v>0</v>
      </c>
      <c r="AW184" s="1">
        <f t="shared" si="447"/>
        <v>0</v>
      </c>
      <c r="AX184" s="1">
        <f>LARGE($O$8:P184,1)</f>
        <v>0</v>
      </c>
      <c r="AY184" s="1">
        <f>LARGE($O$8:Q184,1)</f>
        <v>0</v>
      </c>
      <c r="AZ184" s="1">
        <f>LARGE($O$8:R184,1)</f>
        <v>0</v>
      </c>
      <c r="BA184" s="1">
        <f>LARGE($O$8:S184,1)</f>
        <v>0</v>
      </c>
      <c r="BB184" s="1">
        <f>LARGE($O$8:T184,1)</f>
        <v>0</v>
      </c>
      <c r="BC184" s="1">
        <f>LARGE($O$8:U184,1)</f>
        <v>0</v>
      </c>
      <c r="BD184" s="1">
        <f>LARGE($O$8:V184,1)</f>
        <v>0</v>
      </c>
      <c r="BE184" s="1">
        <f>LARGE($O$8:W184,1)</f>
        <v>0</v>
      </c>
      <c r="BF184" s="1">
        <f>LARGE($O$8:X184,1)</f>
        <v>0</v>
      </c>
      <c r="BG184" s="1">
        <f>LARGE($O$8:Y184,1)</f>
        <v>0</v>
      </c>
      <c r="BH184" s="1">
        <f>IFERROR(IF(BX184&gt;=1,(IF(EMP!AM182="YES",1,2)),0),0)</f>
        <v>0</v>
      </c>
      <c r="BI184" s="1">
        <f>IFERROR(IF(BX184&gt;=1,(IF(BH184=1,1,IF(BH184=2,VLOOKUP(EMP!AL182,EMP!$H$2:$K$4,4,0),0))),0),0)</f>
        <v>0</v>
      </c>
      <c r="BJ184" s="1">
        <f>IFERROR(IF(BX184&gt;=1,VLOOKUP(EMP!AL182,EMP!$H$1:$K$5,2,0),0),0)</f>
        <v>0</v>
      </c>
      <c r="BK184" s="1">
        <f>IFERROR(IF(BX184&gt;=1,VLOOKUP(EMP!AL182,EMP!$H$1:$K$5,3,0),0),0)</f>
        <v>0</v>
      </c>
      <c r="BX184" s="165">
        <f>EMP!O182</f>
        <v>0</v>
      </c>
      <c r="BY184" s="166">
        <f>EMP!P182</f>
        <v>0</v>
      </c>
      <c r="BZ184" s="165">
        <f>EMP!Q182</f>
        <v>0</v>
      </c>
      <c r="CA184" s="185">
        <f t="shared" si="448"/>
        <v>0</v>
      </c>
      <c r="CB184" s="185">
        <f t="shared" si="449"/>
        <v>0</v>
      </c>
      <c r="CC184" s="185">
        <f t="shared" si="450"/>
        <v>0</v>
      </c>
      <c r="CD184" s="185">
        <f t="shared" si="451"/>
        <v>0</v>
      </c>
      <c r="CE184" s="185">
        <f t="shared" si="452"/>
        <v>0</v>
      </c>
      <c r="CF184" s="185">
        <f t="shared" si="453"/>
        <v>0</v>
      </c>
      <c r="CG184" s="185">
        <f t="shared" si="454"/>
        <v>0</v>
      </c>
      <c r="CH184" s="185">
        <f t="shared" si="455"/>
        <v>0</v>
      </c>
      <c r="CI184" s="185">
        <f t="shared" si="456"/>
        <v>0</v>
      </c>
      <c r="CJ184" s="185">
        <f t="shared" si="457"/>
        <v>0</v>
      </c>
      <c r="CK184" s="185">
        <f t="shared" si="458"/>
        <v>0</v>
      </c>
      <c r="CL184" s="185">
        <f t="shared" si="459"/>
        <v>0</v>
      </c>
      <c r="CM184" s="193"/>
      <c r="CN184" s="193"/>
      <c r="CO184" s="193"/>
      <c r="CP184" s="193"/>
      <c r="CQ184" s="193"/>
      <c r="CR184" s="193"/>
      <c r="CS184" s="193"/>
      <c r="CT184" s="193"/>
      <c r="CU184" s="193"/>
      <c r="CV184" s="193"/>
      <c r="CW184" s="193"/>
      <c r="CX184" s="193"/>
      <c r="CY184" s="112">
        <f t="shared" si="460"/>
        <v>0</v>
      </c>
      <c r="CZ184" s="112">
        <f t="shared" si="461"/>
        <v>0</v>
      </c>
      <c r="DA184" s="112">
        <f t="shared" si="462"/>
        <v>0</v>
      </c>
      <c r="DB184" s="112">
        <f t="shared" si="463"/>
        <v>0</v>
      </c>
      <c r="DC184" s="112">
        <f t="shared" si="464"/>
        <v>0</v>
      </c>
      <c r="DD184" s="112">
        <f t="shared" si="465"/>
        <v>0</v>
      </c>
      <c r="DE184" s="112">
        <f t="shared" si="466"/>
        <v>0</v>
      </c>
      <c r="DF184" s="112">
        <f t="shared" si="467"/>
        <v>0</v>
      </c>
      <c r="DG184" s="112">
        <f t="shared" si="468"/>
        <v>0</v>
      </c>
      <c r="DH184" s="112">
        <f t="shared" si="469"/>
        <v>0</v>
      </c>
      <c r="DI184" s="112">
        <f t="shared" si="470"/>
        <v>0</v>
      </c>
      <c r="DJ184" s="112">
        <f t="shared" si="471"/>
        <v>0</v>
      </c>
      <c r="DK184" s="194"/>
      <c r="DL184" s="194"/>
      <c r="DM184" s="194"/>
      <c r="DN184" s="194"/>
      <c r="DO184" s="194"/>
      <c r="DP184" s="194"/>
      <c r="DQ184" s="194"/>
      <c r="DR184" s="194"/>
      <c r="DS184" s="194"/>
      <c r="DT184" s="194"/>
      <c r="DU184" s="194"/>
      <c r="DV184" s="194"/>
      <c r="DW184" s="112">
        <f t="shared" si="472"/>
        <v>0</v>
      </c>
      <c r="DX184" s="112">
        <f t="shared" si="473"/>
        <v>0</v>
      </c>
      <c r="DY184" s="112">
        <f t="shared" si="474"/>
        <v>0</v>
      </c>
      <c r="DZ184" s="112">
        <f t="shared" si="475"/>
        <v>0</v>
      </c>
      <c r="EA184" s="112">
        <f t="shared" si="476"/>
        <v>0</v>
      </c>
      <c r="EB184" s="112">
        <f t="shared" si="477"/>
        <v>0</v>
      </c>
      <c r="EC184" s="112">
        <f t="shared" si="478"/>
        <v>0</v>
      </c>
      <c r="ED184" s="112">
        <f t="shared" si="479"/>
        <v>0</v>
      </c>
      <c r="EE184" s="112">
        <f t="shared" si="480"/>
        <v>0</v>
      </c>
      <c r="EF184" s="112">
        <f t="shared" si="481"/>
        <v>0</v>
      </c>
      <c r="EG184" s="112">
        <f t="shared" si="482"/>
        <v>0</v>
      </c>
      <c r="EH184" s="112">
        <f t="shared" si="483"/>
        <v>0</v>
      </c>
      <c r="EI184" s="195"/>
      <c r="EJ184" s="195"/>
      <c r="EK184" s="195"/>
      <c r="EL184" s="195"/>
      <c r="EM184" s="195"/>
      <c r="EN184" s="195"/>
      <c r="EO184" s="195"/>
      <c r="EP184" s="195"/>
      <c r="EQ184" s="195"/>
      <c r="ER184" s="195"/>
      <c r="ES184" s="195"/>
      <c r="ET184" s="195"/>
      <c r="EU184" s="196"/>
      <c r="EV184" s="196">
        <f t="shared" si="484"/>
        <v>0</v>
      </c>
      <c r="EW184" s="196">
        <f t="shared" si="485"/>
        <v>0</v>
      </c>
      <c r="EX184" s="196">
        <f t="shared" si="486"/>
        <v>0</v>
      </c>
      <c r="EY184" s="196">
        <f t="shared" si="487"/>
        <v>0</v>
      </c>
      <c r="EZ184" s="196">
        <f t="shared" si="488"/>
        <v>0</v>
      </c>
      <c r="FA184" s="196">
        <f t="shared" si="489"/>
        <v>0</v>
      </c>
      <c r="FB184" s="196">
        <f t="shared" si="490"/>
        <v>0</v>
      </c>
      <c r="FC184" s="196">
        <f t="shared" si="491"/>
        <v>0</v>
      </c>
      <c r="FD184" s="196">
        <f t="shared" si="492"/>
        <v>0</v>
      </c>
      <c r="FE184" s="196">
        <f t="shared" si="493"/>
        <v>0</v>
      </c>
      <c r="FF184" s="196">
        <f t="shared" si="494"/>
        <v>0</v>
      </c>
      <c r="FG184" s="197"/>
      <c r="FH184" s="197">
        <f t="shared" si="495"/>
        <v>0</v>
      </c>
      <c r="FI184" s="197">
        <f t="shared" si="496"/>
        <v>0</v>
      </c>
      <c r="FJ184" s="197">
        <f t="shared" si="497"/>
        <v>0</v>
      </c>
      <c r="FK184" s="197">
        <f t="shared" si="498"/>
        <v>0</v>
      </c>
      <c r="FL184" s="197">
        <f t="shared" si="499"/>
        <v>0</v>
      </c>
      <c r="FM184" s="197">
        <f t="shared" si="500"/>
        <v>0</v>
      </c>
      <c r="FN184" s="197">
        <f t="shared" si="501"/>
        <v>0</v>
      </c>
      <c r="FO184" s="197">
        <f t="shared" si="502"/>
        <v>0</v>
      </c>
      <c r="FP184" s="197">
        <f t="shared" si="503"/>
        <v>0</v>
      </c>
      <c r="FQ184" s="197">
        <f t="shared" si="504"/>
        <v>0</v>
      </c>
      <c r="FR184" s="197">
        <f t="shared" si="505"/>
        <v>0</v>
      </c>
      <c r="FS184" s="195"/>
      <c r="FT184" s="195"/>
      <c r="FU184" s="198"/>
      <c r="FV184" s="198"/>
      <c r="FW184" s="199"/>
      <c r="FX184" s="199"/>
      <c r="FY184" s="196"/>
      <c r="FZ184" s="196"/>
      <c r="GA184" s="127">
        <f t="shared" si="506"/>
        <v>0</v>
      </c>
      <c r="GB184" s="127">
        <f t="shared" si="507"/>
        <v>0</v>
      </c>
      <c r="GC184" s="127">
        <f t="shared" si="508"/>
        <v>0</v>
      </c>
      <c r="GD184" s="127">
        <f t="shared" si="509"/>
        <v>0</v>
      </c>
      <c r="GE184" s="127">
        <f t="shared" si="510"/>
        <v>0</v>
      </c>
      <c r="GF184" s="127">
        <f t="shared" si="511"/>
        <v>0</v>
      </c>
      <c r="GG184" s="127">
        <f t="shared" si="512"/>
        <v>0</v>
      </c>
      <c r="GH184" s="127">
        <f t="shared" si="513"/>
        <v>0</v>
      </c>
      <c r="GI184" s="127">
        <f t="shared" si="514"/>
        <v>0</v>
      </c>
      <c r="GJ184" s="127">
        <f t="shared" si="515"/>
        <v>0</v>
      </c>
      <c r="GK184" s="127">
        <f t="shared" si="516"/>
        <v>0</v>
      </c>
      <c r="GL184" s="127">
        <f t="shared" si="517"/>
        <v>0</v>
      </c>
      <c r="GM184" s="127">
        <f t="shared" si="518"/>
        <v>0</v>
      </c>
      <c r="GN184" s="127">
        <f t="shared" si="519"/>
        <v>0</v>
      </c>
      <c r="GO184" s="127">
        <f t="shared" si="520"/>
        <v>0</v>
      </c>
      <c r="GP184" s="127">
        <f t="shared" si="521"/>
        <v>0</v>
      </c>
      <c r="GQ184" s="127">
        <f t="shared" si="522"/>
        <v>0</v>
      </c>
      <c r="GR184" s="127">
        <f t="shared" si="523"/>
        <v>0</v>
      </c>
      <c r="GS184" s="127">
        <f t="shared" si="524"/>
        <v>0</v>
      </c>
      <c r="GT184" s="127">
        <f t="shared" si="525"/>
        <v>0</v>
      </c>
      <c r="GU184" s="127">
        <f t="shared" si="526"/>
        <v>0</v>
      </c>
      <c r="GV184" s="127">
        <f t="shared" si="527"/>
        <v>0</v>
      </c>
      <c r="GW184" s="127">
        <f t="shared" si="528"/>
        <v>0</v>
      </c>
      <c r="GX184" s="127">
        <f t="shared" si="529"/>
        <v>0</v>
      </c>
      <c r="GY184" s="127">
        <f t="shared" si="530"/>
        <v>0</v>
      </c>
      <c r="GZ184" s="127">
        <f t="shared" si="531"/>
        <v>0</v>
      </c>
      <c r="HA184" s="127">
        <f t="shared" si="532"/>
        <v>0</v>
      </c>
      <c r="HB184" s="127">
        <f t="shared" si="533"/>
        <v>0</v>
      </c>
      <c r="HC184" s="127">
        <f t="shared" si="534"/>
        <v>0</v>
      </c>
      <c r="HD184" s="127">
        <f t="shared" si="535"/>
        <v>0</v>
      </c>
      <c r="HE184" s="127">
        <f t="shared" si="536"/>
        <v>0</v>
      </c>
      <c r="HF184" s="127">
        <f t="shared" si="537"/>
        <v>0</v>
      </c>
      <c r="HG184" s="127">
        <f t="shared" si="538"/>
        <v>0</v>
      </c>
      <c r="HH184" s="127">
        <f t="shared" si="539"/>
        <v>0</v>
      </c>
      <c r="HI184" s="127">
        <f t="shared" si="540"/>
        <v>0</v>
      </c>
      <c r="HJ184" s="127">
        <f t="shared" si="541"/>
        <v>0</v>
      </c>
      <c r="HK184" s="127">
        <f t="shared" si="542"/>
        <v>0</v>
      </c>
      <c r="HL184" s="127">
        <f t="shared" si="543"/>
        <v>0</v>
      </c>
      <c r="HM184" s="127">
        <f t="shared" si="544"/>
        <v>0</v>
      </c>
      <c r="HN184" s="127">
        <f t="shared" si="545"/>
        <v>0</v>
      </c>
      <c r="HO184" s="127">
        <f t="shared" si="546"/>
        <v>0</v>
      </c>
      <c r="HP184" s="127">
        <f t="shared" si="547"/>
        <v>0</v>
      </c>
      <c r="HQ184" s="127">
        <f t="shared" si="548"/>
        <v>0</v>
      </c>
      <c r="HR184" s="127">
        <f t="shared" si="549"/>
        <v>0</v>
      </c>
      <c r="HS184" s="127">
        <f t="shared" si="550"/>
        <v>0</v>
      </c>
      <c r="HT184" s="127">
        <f t="shared" si="551"/>
        <v>0</v>
      </c>
      <c r="HU184" s="127">
        <f t="shared" si="552"/>
        <v>0</v>
      </c>
      <c r="HV184" s="127">
        <f t="shared" si="553"/>
        <v>0</v>
      </c>
      <c r="HW184" s="127">
        <f t="shared" si="554"/>
        <v>0</v>
      </c>
      <c r="HX184" s="127">
        <f t="shared" si="555"/>
        <v>0</v>
      </c>
      <c r="HY184" s="127">
        <f t="shared" si="556"/>
        <v>0</v>
      </c>
      <c r="HZ184" s="127">
        <f t="shared" si="557"/>
        <v>0</v>
      </c>
      <c r="IA184" s="127">
        <f t="shared" si="558"/>
        <v>0</v>
      </c>
      <c r="IB184" s="127">
        <f t="shared" si="559"/>
        <v>0</v>
      </c>
      <c r="IC184" s="127">
        <f t="shared" si="560"/>
        <v>0</v>
      </c>
      <c r="ID184" s="127">
        <f t="shared" si="561"/>
        <v>0</v>
      </c>
      <c r="IE184" s="127">
        <f t="shared" si="562"/>
        <v>0</v>
      </c>
      <c r="IF184" s="127">
        <f t="shared" si="563"/>
        <v>0</v>
      </c>
      <c r="IG184" s="127">
        <f t="shared" si="564"/>
        <v>0</v>
      </c>
      <c r="IH184" s="127">
        <f t="shared" si="565"/>
        <v>0</v>
      </c>
      <c r="II184" s="127">
        <f t="shared" si="566"/>
        <v>0</v>
      </c>
      <c r="IJ184" s="127">
        <f t="shared" si="567"/>
        <v>0</v>
      </c>
      <c r="IK184" s="127">
        <f t="shared" si="568"/>
        <v>0</v>
      </c>
      <c r="IL184" s="127">
        <f t="shared" si="569"/>
        <v>0</v>
      </c>
      <c r="IM184" s="127">
        <f t="shared" si="570"/>
        <v>0</v>
      </c>
      <c r="IN184" s="127">
        <f t="shared" si="571"/>
        <v>0</v>
      </c>
      <c r="IO184" s="127">
        <f t="shared" si="572"/>
        <v>0</v>
      </c>
      <c r="IP184" s="127">
        <f t="shared" si="573"/>
        <v>0</v>
      </c>
      <c r="IQ184" s="127">
        <f t="shared" si="574"/>
        <v>0</v>
      </c>
      <c r="IR184" s="127">
        <f t="shared" si="575"/>
        <v>0</v>
      </c>
      <c r="IS184" s="127">
        <f t="shared" si="576"/>
        <v>0</v>
      </c>
      <c r="IT184" s="127">
        <f t="shared" si="577"/>
        <v>0</v>
      </c>
      <c r="IU184" s="127">
        <f t="shared" si="578"/>
        <v>0</v>
      </c>
      <c r="IV184" s="1">
        <f>IFERROR(IF($BX184&gt;=1,SUMIFS(ARR!K$8:K$607,ARR!$I$8:$I$607,$BZ184),0),0)</f>
        <v>0</v>
      </c>
      <c r="IW184" s="1">
        <f>IFERROR(IF($BX184&gt;=1,SUMIFS(ARR!L$8:L$607,ARR!$I$8:$I$607,$BZ184),0),0)</f>
        <v>0</v>
      </c>
      <c r="IX184" s="1">
        <f>IFERROR(IF($BX184&gt;=1,SUMIFS(ARR!M$8:M$607,ARR!$I$8:$I$607,$BZ184),0),0)</f>
        <v>0</v>
      </c>
      <c r="IY184" s="1">
        <f>IFERROR(IF($BX184&gt;=1,SUMIFS(ARR!N$8:N$607,ARR!$I$8:$I$607,$BZ184),0),0)</f>
        <v>0</v>
      </c>
      <c r="IZ184" s="1">
        <f t="shared" si="579"/>
        <v>0</v>
      </c>
    </row>
    <row r="185" spans="1:260" ht="18" customHeight="1" x14ac:dyDescent="0.25">
      <c r="A185" s="1">
        <f>IFERROR(IF(BX185&gt;=1,VLOOKUP(EMP!Y183,EMP!$B$2:$E$3,4,0),0),0)</f>
        <v>0</v>
      </c>
      <c r="B185" s="1">
        <f>IFERROR(IF(BX185&gt;=1,VLOOKUP(EMP!Z183,EMP!$D$2:$E$3,2,0),0),0)</f>
        <v>0</v>
      </c>
      <c r="C185" s="1">
        <f>IFERROR(IF(BX185&gt;=1,VLOOKUP(EMP!AC183,EMP!$B$6:$C$17,2,0),0),0)</f>
        <v>0</v>
      </c>
      <c r="D185" s="1">
        <f>IFERROR(IF(BX185&gt;=1,VLOOKUP(EMP!AA183,EMP!$E$6:$M$29,9,0),0),0)</f>
        <v>0</v>
      </c>
      <c r="E185" s="1">
        <f>IFERROR(IF(BX185&gt;=1,(IF(EMP!AE183&gt;=1,VLOOKUP(EMP!AF183,EMP!$B$6:$C$17,2,0),0)),0),0)</f>
        <v>0</v>
      </c>
      <c r="F185" s="1">
        <f>IFERROR(IF(BX185&gt;=1,(IF(EMP!AG183=EMP!$F$3,(IF(EMP!AH183&gt;=1,EMP!AH183,0)),0)),0),0)</f>
        <v>0</v>
      </c>
      <c r="G185" s="1">
        <f>IFERROR(IF(BX185&gt;=1,(IF(EMP!AI183=EMP!$F$3,VLOOKUP(EMP!AJ183,EMP!$B$6:$C$17,2,0),0)),0),0)</f>
        <v>0</v>
      </c>
      <c r="H185" s="1">
        <f>IFERROR(IF(BX185&gt;=1,(IF(EMP!AK183=EMP!$F$3,EMP!#REF!,0)),0),0)</f>
        <v>0</v>
      </c>
      <c r="I185" s="1">
        <f>IFERROR(IF(BX185&gt;=1,(IF(EMP!AM183="YES",1,2)),0),0)</f>
        <v>0</v>
      </c>
      <c r="J185" s="1">
        <f>IFERROR(IF(BX185&gt;=1,(IF(I185=1,31,IF(I185=2,(IF(D185&gt;=5,VLOOKUP(EMP!AL183,EMP!$H$1:$K$5,4,0),IF(D185&gt;=1,31,0))),0))),0),0)</f>
        <v>0</v>
      </c>
      <c r="K185" s="1">
        <f>EMP!AB183</f>
        <v>0</v>
      </c>
      <c r="L185" s="1">
        <f>EMP!AD183</f>
        <v>0</v>
      </c>
      <c r="M185" s="1">
        <f>EMP!AE183</f>
        <v>0</v>
      </c>
      <c r="N185" s="1">
        <f t="shared" si="412"/>
        <v>0</v>
      </c>
      <c r="O185" s="1">
        <f t="shared" si="413"/>
        <v>0</v>
      </c>
      <c r="P185" s="1">
        <f t="shared" si="414"/>
        <v>0</v>
      </c>
      <c r="Q185" s="1">
        <f t="shared" si="415"/>
        <v>0</v>
      </c>
      <c r="R185" s="1">
        <f t="shared" si="416"/>
        <v>0</v>
      </c>
      <c r="S185" s="1">
        <f t="shared" si="417"/>
        <v>0</v>
      </c>
      <c r="T185" s="1">
        <f t="shared" si="418"/>
        <v>0</v>
      </c>
      <c r="U185" s="1">
        <f t="shared" si="419"/>
        <v>0</v>
      </c>
      <c r="V185" s="1">
        <f t="shared" si="420"/>
        <v>0</v>
      </c>
      <c r="W185" s="1">
        <f t="shared" si="421"/>
        <v>0</v>
      </c>
      <c r="X185" s="1">
        <f t="shared" si="422"/>
        <v>0</v>
      </c>
      <c r="Y185" s="1">
        <f t="shared" si="423"/>
        <v>0</v>
      </c>
      <c r="Z185" s="1">
        <f t="shared" si="424"/>
        <v>0</v>
      </c>
      <c r="AA185" s="1">
        <f t="shared" si="425"/>
        <v>0</v>
      </c>
      <c r="AB185" s="1">
        <f t="shared" si="426"/>
        <v>0</v>
      </c>
      <c r="AC185" s="1">
        <f t="shared" si="427"/>
        <v>0</v>
      </c>
      <c r="AD185" s="1">
        <f t="shared" si="428"/>
        <v>0</v>
      </c>
      <c r="AE185" s="1">
        <f t="shared" si="429"/>
        <v>0</v>
      </c>
      <c r="AF185" s="1">
        <f t="shared" si="430"/>
        <v>0</v>
      </c>
      <c r="AG185" s="1">
        <f t="shared" si="431"/>
        <v>0</v>
      </c>
      <c r="AH185" s="1">
        <f t="shared" si="432"/>
        <v>0</v>
      </c>
      <c r="AI185" s="1">
        <f t="shared" si="433"/>
        <v>0</v>
      </c>
      <c r="AJ185" s="1">
        <f t="shared" si="434"/>
        <v>0</v>
      </c>
      <c r="AK185" s="1">
        <f t="shared" si="435"/>
        <v>0</v>
      </c>
      <c r="AL185" s="1">
        <f t="shared" si="436"/>
        <v>0</v>
      </c>
      <c r="AM185" s="1">
        <f t="shared" si="437"/>
        <v>0</v>
      </c>
      <c r="AN185" s="1">
        <f t="shared" si="438"/>
        <v>0</v>
      </c>
      <c r="AO185" s="1">
        <f t="shared" si="439"/>
        <v>0</v>
      </c>
      <c r="AP185" s="1">
        <f t="shared" si="440"/>
        <v>0</v>
      </c>
      <c r="AQ185" s="1">
        <f t="shared" si="441"/>
        <v>0</v>
      </c>
      <c r="AR185" s="1">
        <f t="shared" si="442"/>
        <v>0</v>
      </c>
      <c r="AS185" s="1">
        <f t="shared" si="443"/>
        <v>0</v>
      </c>
      <c r="AT185" s="1">
        <f t="shared" si="444"/>
        <v>0</v>
      </c>
      <c r="AU185" s="1">
        <f t="shared" si="445"/>
        <v>0</v>
      </c>
      <c r="AV185" s="1">
        <f t="shared" si="446"/>
        <v>0</v>
      </c>
      <c r="AW185" s="1">
        <f t="shared" si="447"/>
        <v>0</v>
      </c>
      <c r="AX185" s="1">
        <f>LARGE($O$8:P185,1)</f>
        <v>0</v>
      </c>
      <c r="AY185" s="1">
        <f>LARGE($O$8:Q185,1)</f>
        <v>0</v>
      </c>
      <c r="AZ185" s="1">
        <f>LARGE($O$8:R185,1)</f>
        <v>0</v>
      </c>
      <c r="BA185" s="1">
        <f>LARGE($O$8:S185,1)</f>
        <v>0</v>
      </c>
      <c r="BB185" s="1">
        <f>LARGE($O$8:T185,1)</f>
        <v>0</v>
      </c>
      <c r="BC185" s="1">
        <f>LARGE($O$8:U185,1)</f>
        <v>0</v>
      </c>
      <c r="BD185" s="1">
        <f>LARGE($O$8:V185,1)</f>
        <v>0</v>
      </c>
      <c r="BE185" s="1">
        <f>LARGE($O$8:W185,1)</f>
        <v>0</v>
      </c>
      <c r="BF185" s="1">
        <f>LARGE($O$8:X185,1)</f>
        <v>0</v>
      </c>
      <c r="BG185" s="1">
        <f>LARGE($O$8:Y185,1)</f>
        <v>0</v>
      </c>
      <c r="BH185" s="1">
        <f>IFERROR(IF(BX185&gt;=1,(IF(EMP!AM183="YES",1,2)),0),0)</f>
        <v>0</v>
      </c>
      <c r="BI185" s="1">
        <f>IFERROR(IF(BX185&gt;=1,(IF(BH185=1,1,IF(BH185=2,VLOOKUP(EMP!AL183,EMP!$H$2:$K$4,4,0),0))),0),0)</f>
        <v>0</v>
      </c>
      <c r="BJ185" s="1">
        <f>IFERROR(IF(BX185&gt;=1,VLOOKUP(EMP!AL183,EMP!$H$1:$K$5,2,0),0),0)</f>
        <v>0</v>
      </c>
      <c r="BK185" s="1">
        <f>IFERROR(IF(BX185&gt;=1,VLOOKUP(EMP!AL183,EMP!$H$1:$K$5,3,0),0),0)</f>
        <v>0</v>
      </c>
      <c r="BX185" s="165">
        <f>EMP!O183</f>
        <v>0</v>
      </c>
      <c r="BY185" s="166">
        <f>EMP!P183</f>
        <v>0</v>
      </c>
      <c r="BZ185" s="165">
        <f>EMP!Q183</f>
        <v>0</v>
      </c>
      <c r="CA185" s="185">
        <f t="shared" si="448"/>
        <v>0</v>
      </c>
      <c r="CB185" s="185">
        <f t="shared" si="449"/>
        <v>0</v>
      </c>
      <c r="CC185" s="185">
        <f t="shared" si="450"/>
        <v>0</v>
      </c>
      <c r="CD185" s="185">
        <f t="shared" si="451"/>
        <v>0</v>
      </c>
      <c r="CE185" s="185">
        <f t="shared" si="452"/>
        <v>0</v>
      </c>
      <c r="CF185" s="185">
        <f t="shared" si="453"/>
        <v>0</v>
      </c>
      <c r="CG185" s="185">
        <f t="shared" si="454"/>
        <v>0</v>
      </c>
      <c r="CH185" s="185">
        <f t="shared" si="455"/>
        <v>0</v>
      </c>
      <c r="CI185" s="185">
        <f t="shared" si="456"/>
        <v>0</v>
      </c>
      <c r="CJ185" s="185">
        <f t="shared" si="457"/>
        <v>0</v>
      </c>
      <c r="CK185" s="185">
        <f t="shared" si="458"/>
        <v>0</v>
      </c>
      <c r="CL185" s="185">
        <f t="shared" si="459"/>
        <v>0</v>
      </c>
      <c r="CM185" s="193"/>
      <c r="CN185" s="193"/>
      <c r="CO185" s="193"/>
      <c r="CP185" s="193"/>
      <c r="CQ185" s="193"/>
      <c r="CR185" s="193"/>
      <c r="CS185" s="193"/>
      <c r="CT185" s="193"/>
      <c r="CU185" s="193"/>
      <c r="CV185" s="193"/>
      <c r="CW185" s="193"/>
      <c r="CX185" s="193"/>
      <c r="CY185" s="112">
        <f t="shared" si="460"/>
        <v>0</v>
      </c>
      <c r="CZ185" s="112">
        <f t="shared" si="461"/>
        <v>0</v>
      </c>
      <c r="DA185" s="112">
        <f t="shared" si="462"/>
        <v>0</v>
      </c>
      <c r="DB185" s="112">
        <f t="shared" si="463"/>
        <v>0</v>
      </c>
      <c r="DC185" s="112">
        <f t="shared" si="464"/>
        <v>0</v>
      </c>
      <c r="DD185" s="112">
        <f t="shared" si="465"/>
        <v>0</v>
      </c>
      <c r="DE185" s="112">
        <f t="shared" si="466"/>
        <v>0</v>
      </c>
      <c r="DF185" s="112">
        <f t="shared" si="467"/>
        <v>0</v>
      </c>
      <c r="DG185" s="112">
        <f t="shared" si="468"/>
        <v>0</v>
      </c>
      <c r="DH185" s="112">
        <f t="shared" si="469"/>
        <v>0</v>
      </c>
      <c r="DI185" s="112">
        <f t="shared" si="470"/>
        <v>0</v>
      </c>
      <c r="DJ185" s="112">
        <f t="shared" si="471"/>
        <v>0</v>
      </c>
      <c r="DK185" s="194"/>
      <c r="DL185" s="194"/>
      <c r="DM185" s="194"/>
      <c r="DN185" s="194"/>
      <c r="DO185" s="194"/>
      <c r="DP185" s="194"/>
      <c r="DQ185" s="194"/>
      <c r="DR185" s="194"/>
      <c r="DS185" s="194"/>
      <c r="DT185" s="194"/>
      <c r="DU185" s="194"/>
      <c r="DV185" s="194"/>
      <c r="DW185" s="112">
        <f t="shared" si="472"/>
        <v>0</v>
      </c>
      <c r="DX185" s="112">
        <f t="shared" si="473"/>
        <v>0</v>
      </c>
      <c r="DY185" s="112">
        <f t="shared" si="474"/>
        <v>0</v>
      </c>
      <c r="DZ185" s="112">
        <f t="shared" si="475"/>
        <v>0</v>
      </c>
      <c r="EA185" s="112">
        <f t="shared" si="476"/>
        <v>0</v>
      </c>
      <c r="EB185" s="112">
        <f t="shared" si="477"/>
        <v>0</v>
      </c>
      <c r="EC185" s="112">
        <f t="shared" si="478"/>
        <v>0</v>
      </c>
      <c r="ED185" s="112">
        <f t="shared" si="479"/>
        <v>0</v>
      </c>
      <c r="EE185" s="112">
        <f t="shared" si="480"/>
        <v>0</v>
      </c>
      <c r="EF185" s="112">
        <f t="shared" si="481"/>
        <v>0</v>
      </c>
      <c r="EG185" s="112">
        <f t="shared" si="482"/>
        <v>0</v>
      </c>
      <c r="EH185" s="112">
        <f t="shared" si="483"/>
        <v>0</v>
      </c>
      <c r="EI185" s="195"/>
      <c r="EJ185" s="195"/>
      <c r="EK185" s="195"/>
      <c r="EL185" s="195"/>
      <c r="EM185" s="195"/>
      <c r="EN185" s="195"/>
      <c r="EO185" s="195"/>
      <c r="EP185" s="195"/>
      <c r="EQ185" s="195"/>
      <c r="ER185" s="195"/>
      <c r="ES185" s="195"/>
      <c r="ET185" s="195"/>
      <c r="EU185" s="196"/>
      <c r="EV185" s="196">
        <f t="shared" si="484"/>
        <v>0</v>
      </c>
      <c r="EW185" s="196">
        <f t="shared" si="485"/>
        <v>0</v>
      </c>
      <c r="EX185" s="196">
        <f t="shared" si="486"/>
        <v>0</v>
      </c>
      <c r="EY185" s="196">
        <f t="shared" si="487"/>
        <v>0</v>
      </c>
      <c r="EZ185" s="196">
        <f t="shared" si="488"/>
        <v>0</v>
      </c>
      <c r="FA185" s="196">
        <f t="shared" si="489"/>
        <v>0</v>
      </c>
      <c r="FB185" s="196">
        <f t="shared" si="490"/>
        <v>0</v>
      </c>
      <c r="FC185" s="196">
        <f t="shared" si="491"/>
        <v>0</v>
      </c>
      <c r="FD185" s="196">
        <f t="shared" si="492"/>
        <v>0</v>
      </c>
      <c r="FE185" s="196">
        <f t="shared" si="493"/>
        <v>0</v>
      </c>
      <c r="FF185" s="196">
        <f t="shared" si="494"/>
        <v>0</v>
      </c>
      <c r="FG185" s="197"/>
      <c r="FH185" s="197">
        <f t="shared" si="495"/>
        <v>0</v>
      </c>
      <c r="FI185" s="197">
        <f t="shared" si="496"/>
        <v>0</v>
      </c>
      <c r="FJ185" s="197">
        <f t="shared" si="497"/>
        <v>0</v>
      </c>
      <c r="FK185" s="197">
        <f t="shared" si="498"/>
        <v>0</v>
      </c>
      <c r="FL185" s="197">
        <f t="shared" si="499"/>
        <v>0</v>
      </c>
      <c r="FM185" s="197">
        <f t="shared" si="500"/>
        <v>0</v>
      </c>
      <c r="FN185" s="197">
        <f t="shared" si="501"/>
        <v>0</v>
      </c>
      <c r="FO185" s="197">
        <f t="shared" si="502"/>
        <v>0</v>
      </c>
      <c r="FP185" s="197">
        <f t="shared" si="503"/>
        <v>0</v>
      </c>
      <c r="FQ185" s="197">
        <f t="shared" si="504"/>
        <v>0</v>
      </c>
      <c r="FR185" s="197">
        <f t="shared" si="505"/>
        <v>0</v>
      </c>
      <c r="FS185" s="195"/>
      <c r="FT185" s="195"/>
      <c r="FU185" s="198"/>
      <c r="FV185" s="198"/>
      <c r="FW185" s="199"/>
      <c r="FX185" s="199"/>
      <c r="FY185" s="196"/>
      <c r="FZ185" s="196"/>
      <c r="GA185" s="127">
        <f t="shared" si="506"/>
        <v>0</v>
      </c>
      <c r="GB185" s="127">
        <f t="shared" si="507"/>
        <v>0</v>
      </c>
      <c r="GC185" s="127">
        <f t="shared" si="508"/>
        <v>0</v>
      </c>
      <c r="GD185" s="127">
        <f t="shared" si="509"/>
        <v>0</v>
      </c>
      <c r="GE185" s="127">
        <f t="shared" si="510"/>
        <v>0</v>
      </c>
      <c r="GF185" s="127">
        <f t="shared" si="511"/>
        <v>0</v>
      </c>
      <c r="GG185" s="127">
        <f t="shared" si="512"/>
        <v>0</v>
      </c>
      <c r="GH185" s="127">
        <f t="shared" si="513"/>
        <v>0</v>
      </c>
      <c r="GI185" s="127">
        <f t="shared" si="514"/>
        <v>0</v>
      </c>
      <c r="GJ185" s="127">
        <f t="shared" si="515"/>
        <v>0</v>
      </c>
      <c r="GK185" s="127">
        <f t="shared" si="516"/>
        <v>0</v>
      </c>
      <c r="GL185" s="127">
        <f t="shared" si="517"/>
        <v>0</v>
      </c>
      <c r="GM185" s="127">
        <f t="shared" si="518"/>
        <v>0</v>
      </c>
      <c r="GN185" s="127">
        <f t="shared" si="519"/>
        <v>0</v>
      </c>
      <c r="GO185" s="127">
        <f t="shared" si="520"/>
        <v>0</v>
      </c>
      <c r="GP185" s="127">
        <f t="shared" si="521"/>
        <v>0</v>
      </c>
      <c r="GQ185" s="127">
        <f t="shared" si="522"/>
        <v>0</v>
      </c>
      <c r="GR185" s="127">
        <f t="shared" si="523"/>
        <v>0</v>
      </c>
      <c r="GS185" s="127">
        <f t="shared" si="524"/>
        <v>0</v>
      </c>
      <c r="GT185" s="127">
        <f t="shared" si="525"/>
        <v>0</v>
      </c>
      <c r="GU185" s="127">
        <f t="shared" si="526"/>
        <v>0</v>
      </c>
      <c r="GV185" s="127">
        <f t="shared" si="527"/>
        <v>0</v>
      </c>
      <c r="GW185" s="127">
        <f t="shared" si="528"/>
        <v>0</v>
      </c>
      <c r="GX185" s="127">
        <f t="shared" si="529"/>
        <v>0</v>
      </c>
      <c r="GY185" s="127">
        <f t="shared" si="530"/>
        <v>0</v>
      </c>
      <c r="GZ185" s="127">
        <f t="shared" si="531"/>
        <v>0</v>
      </c>
      <c r="HA185" s="127">
        <f t="shared" si="532"/>
        <v>0</v>
      </c>
      <c r="HB185" s="127">
        <f t="shared" si="533"/>
        <v>0</v>
      </c>
      <c r="HC185" s="127">
        <f t="shared" si="534"/>
        <v>0</v>
      </c>
      <c r="HD185" s="127">
        <f t="shared" si="535"/>
        <v>0</v>
      </c>
      <c r="HE185" s="127">
        <f t="shared" si="536"/>
        <v>0</v>
      </c>
      <c r="HF185" s="127">
        <f t="shared" si="537"/>
        <v>0</v>
      </c>
      <c r="HG185" s="127">
        <f t="shared" si="538"/>
        <v>0</v>
      </c>
      <c r="HH185" s="127">
        <f t="shared" si="539"/>
        <v>0</v>
      </c>
      <c r="HI185" s="127">
        <f t="shared" si="540"/>
        <v>0</v>
      </c>
      <c r="HJ185" s="127">
        <f t="shared" si="541"/>
        <v>0</v>
      </c>
      <c r="HK185" s="127">
        <f t="shared" si="542"/>
        <v>0</v>
      </c>
      <c r="HL185" s="127">
        <f t="shared" si="543"/>
        <v>0</v>
      </c>
      <c r="HM185" s="127">
        <f t="shared" si="544"/>
        <v>0</v>
      </c>
      <c r="HN185" s="127">
        <f t="shared" si="545"/>
        <v>0</v>
      </c>
      <c r="HO185" s="127">
        <f t="shared" si="546"/>
        <v>0</v>
      </c>
      <c r="HP185" s="127">
        <f t="shared" si="547"/>
        <v>0</v>
      </c>
      <c r="HQ185" s="127">
        <f t="shared" si="548"/>
        <v>0</v>
      </c>
      <c r="HR185" s="127">
        <f t="shared" si="549"/>
        <v>0</v>
      </c>
      <c r="HS185" s="127">
        <f t="shared" si="550"/>
        <v>0</v>
      </c>
      <c r="HT185" s="127">
        <f t="shared" si="551"/>
        <v>0</v>
      </c>
      <c r="HU185" s="127">
        <f t="shared" si="552"/>
        <v>0</v>
      </c>
      <c r="HV185" s="127">
        <f t="shared" si="553"/>
        <v>0</v>
      </c>
      <c r="HW185" s="127">
        <f t="shared" si="554"/>
        <v>0</v>
      </c>
      <c r="HX185" s="127">
        <f t="shared" si="555"/>
        <v>0</v>
      </c>
      <c r="HY185" s="127">
        <f t="shared" si="556"/>
        <v>0</v>
      </c>
      <c r="HZ185" s="127">
        <f t="shared" si="557"/>
        <v>0</v>
      </c>
      <c r="IA185" s="127">
        <f t="shared" si="558"/>
        <v>0</v>
      </c>
      <c r="IB185" s="127">
        <f t="shared" si="559"/>
        <v>0</v>
      </c>
      <c r="IC185" s="127">
        <f t="shared" si="560"/>
        <v>0</v>
      </c>
      <c r="ID185" s="127">
        <f t="shared" si="561"/>
        <v>0</v>
      </c>
      <c r="IE185" s="127">
        <f t="shared" si="562"/>
        <v>0</v>
      </c>
      <c r="IF185" s="127">
        <f t="shared" si="563"/>
        <v>0</v>
      </c>
      <c r="IG185" s="127">
        <f t="shared" si="564"/>
        <v>0</v>
      </c>
      <c r="IH185" s="127">
        <f t="shared" si="565"/>
        <v>0</v>
      </c>
      <c r="II185" s="127">
        <f t="shared" si="566"/>
        <v>0</v>
      </c>
      <c r="IJ185" s="127">
        <f t="shared" si="567"/>
        <v>0</v>
      </c>
      <c r="IK185" s="127">
        <f t="shared" si="568"/>
        <v>0</v>
      </c>
      <c r="IL185" s="127">
        <f t="shared" si="569"/>
        <v>0</v>
      </c>
      <c r="IM185" s="127">
        <f t="shared" si="570"/>
        <v>0</v>
      </c>
      <c r="IN185" s="127">
        <f t="shared" si="571"/>
        <v>0</v>
      </c>
      <c r="IO185" s="127">
        <f t="shared" si="572"/>
        <v>0</v>
      </c>
      <c r="IP185" s="127">
        <f t="shared" si="573"/>
        <v>0</v>
      </c>
      <c r="IQ185" s="127">
        <f t="shared" si="574"/>
        <v>0</v>
      </c>
      <c r="IR185" s="127">
        <f t="shared" si="575"/>
        <v>0</v>
      </c>
      <c r="IS185" s="127">
        <f t="shared" si="576"/>
        <v>0</v>
      </c>
      <c r="IT185" s="127">
        <f t="shared" si="577"/>
        <v>0</v>
      </c>
      <c r="IU185" s="127">
        <f t="shared" si="578"/>
        <v>0</v>
      </c>
      <c r="IV185" s="1">
        <f>IFERROR(IF($BX185&gt;=1,SUMIFS(ARR!K$8:K$607,ARR!$I$8:$I$607,$BZ185),0),0)</f>
        <v>0</v>
      </c>
      <c r="IW185" s="1">
        <f>IFERROR(IF($BX185&gt;=1,SUMIFS(ARR!L$8:L$607,ARR!$I$8:$I$607,$BZ185),0),0)</f>
        <v>0</v>
      </c>
      <c r="IX185" s="1">
        <f>IFERROR(IF($BX185&gt;=1,SUMIFS(ARR!M$8:M$607,ARR!$I$8:$I$607,$BZ185),0),0)</f>
        <v>0</v>
      </c>
      <c r="IY185" s="1">
        <f>IFERROR(IF($BX185&gt;=1,SUMIFS(ARR!N$8:N$607,ARR!$I$8:$I$607,$BZ185),0),0)</f>
        <v>0</v>
      </c>
      <c r="IZ185" s="1">
        <f t="shared" si="579"/>
        <v>0</v>
      </c>
    </row>
    <row r="186" spans="1:260" ht="18" customHeight="1" x14ac:dyDescent="0.25">
      <c r="A186" s="1">
        <f>IFERROR(IF(BX186&gt;=1,VLOOKUP(EMP!Y184,EMP!$B$2:$E$3,4,0),0),0)</f>
        <v>0</v>
      </c>
      <c r="B186" s="1">
        <f>IFERROR(IF(BX186&gt;=1,VLOOKUP(EMP!Z184,EMP!$D$2:$E$3,2,0),0),0)</f>
        <v>0</v>
      </c>
      <c r="C186" s="1">
        <f>IFERROR(IF(BX186&gt;=1,VLOOKUP(EMP!AC184,EMP!$B$6:$C$17,2,0),0),0)</f>
        <v>0</v>
      </c>
      <c r="D186" s="1">
        <f>IFERROR(IF(BX186&gt;=1,VLOOKUP(EMP!AA184,EMP!$E$6:$M$29,9,0),0),0)</f>
        <v>0</v>
      </c>
      <c r="E186" s="1">
        <f>IFERROR(IF(BX186&gt;=1,(IF(EMP!AE184&gt;=1,VLOOKUP(EMP!AF184,EMP!$B$6:$C$17,2,0),0)),0),0)</f>
        <v>0</v>
      </c>
      <c r="F186" s="1">
        <f>IFERROR(IF(BX186&gt;=1,(IF(EMP!AG184=EMP!$F$3,(IF(EMP!AH184&gt;=1,EMP!AH184,0)),0)),0),0)</f>
        <v>0</v>
      </c>
      <c r="G186" s="1">
        <f>IFERROR(IF(BX186&gt;=1,(IF(EMP!AI184=EMP!$F$3,VLOOKUP(EMP!AJ184,EMP!$B$6:$C$17,2,0),0)),0),0)</f>
        <v>0</v>
      </c>
      <c r="H186" s="1">
        <f>IFERROR(IF(BX186&gt;=1,(IF(EMP!AK184=EMP!$F$3,EMP!#REF!,0)),0),0)</f>
        <v>0</v>
      </c>
      <c r="I186" s="1">
        <f>IFERROR(IF(BX186&gt;=1,(IF(EMP!AM184="YES",1,2)),0),0)</f>
        <v>0</v>
      </c>
      <c r="J186" s="1">
        <f>IFERROR(IF(BX186&gt;=1,(IF(I186=1,31,IF(I186=2,(IF(D186&gt;=5,VLOOKUP(EMP!AL184,EMP!$H$1:$K$5,4,0),IF(D186&gt;=1,31,0))),0))),0),0)</f>
        <v>0</v>
      </c>
      <c r="K186" s="1">
        <f>EMP!AB184</f>
        <v>0</v>
      </c>
      <c r="L186" s="1">
        <f>EMP!AD184</f>
        <v>0</v>
      </c>
      <c r="M186" s="1">
        <f>EMP!AE184</f>
        <v>0</v>
      </c>
      <c r="N186" s="1">
        <f t="shared" si="412"/>
        <v>0</v>
      </c>
      <c r="O186" s="1">
        <f t="shared" si="413"/>
        <v>0</v>
      </c>
      <c r="P186" s="1">
        <f t="shared" si="414"/>
        <v>0</v>
      </c>
      <c r="Q186" s="1">
        <f t="shared" si="415"/>
        <v>0</v>
      </c>
      <c r="R186" s="1">
        <f t="shared" si="416"/>
        <v>0</v>
      </c>
      <c r="S186" s="1">
        <f t="shared" si="417"/>
        <v>0</v>
      </c>
      <c r="T186" s="1">
        <f t="shared" si="418"/>
        <v>0</v>
      </c>
      <c r="U186" s="1">
        <f t="shared" si="419"/>
        <v>0</v>
      </c>
      <c r="V186" s="1">
        <f t="shared" si="420"/>
        <v>0</v>
      </c>
      <c r="W186" s="1">
        <f t="shared" si="421"/>
        <v>0</v>
      </c>
      <c r="X186" s="1">
        <f t="shared" si="422"/>
        <v>0</v>
      </c>
      <c r="Y186" s="1">
        <f t="shared" si="423"/>
        <v>0</v>
      </c>
      <c r="Z186" s="1">
        <f t="shared" si="424"/>
        <v>0</v>
      </c>
      <c r="AA186" s="1">
        <f t="shared" si="425"/>
        <v>0</v>
      </c>
      <c r="AB186" s="1">
        <f t="shared" si="426"/>
        <v>0</v>
      </c>
      <c r="AC186" s="1">
        <f t="shared" si="427"/>
        <v>0</v>
      </c>
      <c r="AD186" s="1">
        <f t="shared" si="428"/>
        <v>0</v>
      </c>
      <c r="AE186" s="1">
        <f t="shared" si="429"/>
        <v>0</v>
      </c>
      <c r="AF186" s="1">
        <f t="shared" si="430"/>
        <v>0</v>
      </c>
      <c r="AG186" s="1">
        <f t="shared" si="431"/>
        <v>0</v>
      </c>
      <c r="AH186" s="1">
        <f t="shared" si="432"/>
        <v>0</v>
      </c>
      <c r="AI186" s="1">
        <f t="shared" si="433"/>
        <v>0</v>
      </c>
      <c r="AJ186" s="1">
        <f t="shared" si="434"/>
        <v>0</v>
      </c>
      <c r="AK186" s="1">
        <f t="shared" si="435"/>
        <v>0</v>
      </c>
      <c r="AL186" s="1">
        <f t="shared" si="436"/>
        <v>0</v>
      </c>
      <c r="AM186" s="1">
        <f t="shared" si="437"/>
        <v>0</v>
      </c>
      <c r="AN186" s="1">
        <f t="shared" si="438"/>
        <v>0</v>
      </c>
      <c r="AO186" s="1">
        <f t="shared" si="439"/>
        <v>0</v>
      </c>
      <c r="AP186" s="1">
        <f t="shared" si="440"/>
        <v>0</v>
      </c>
      <c r="AQ186" s="1">
        <f t="shared" si="441"/>
        <v>0</v>
      </c>
      <c r="AR186" s="1">
        <f t="shared" si="442"/>
        <v>0</v>
      </c>
      <c r="AS186" s="1">
        <f t="shared" si="443"/>
        <v>0</v>
      </c>
      <c r="AT186" s="1">
        <f t="shared" si="444"/>
        <v>0</v>
      </c>
      <c r="AU186" s="1">
        <f t="shared" si="445"/>
        <v>0</v>
      </c>
      <c r="AV186" s="1">
        <f t="shared" si="446"/>
        <v>0</v>
      </c>
      <c r="AW186" s="1">
        <f t="shared" si="447"/>
        <v>0</v>
      </c>
      <c r="AX186" s="1">
        <f>LARGE($O$8:P186,1)</f>
        <v>0</v>
      </c>
      <c r="AY186" s="1">
        <f>LARGE($O$8:Q186,1)</f>
        <v>0</v>
      </c>
      <c r="AZ186" s="1">
        <f>LARGE($O$8:R186,1)</f>
        <v>0</v>
      </c>
      <c r="BA186" s="1">
        <f>LARGE($O$8:S186,1)</f>
        <v>0</v>
      </c>
      <c r="BB186" s="1">
        <f>LARGE($O$8:T186,1)</f>
        <v>0</v>
      </c>
      <c r="BC186" s="1">
        <f>LARGE($O$8:U186,1)</f>
        <v>0</v>
      </c>
      <c r="BD186" s="1">
        <f>LARGE($O$8:V186,1)</f>
        <v>0</v>
      </c>
      <c r="BE186" s="1">
        <f>LARGE($O$8:W186,1)</f>
        <v>0</v>
      </c>
      <c r="BF186" s="1">
        <f>LARGE($O$8:X186,1)</f>
        <v>0</v>
      </c>
      <c r="BG186" s="1">
        <f>LARGE($O$8:Y186,1)</f>
        <v>0</v>
      </c>
      <c r="BH186" s="1">
        <f>IFERROR(IF(BX186&gt;=1,(IF(EMP!AM184="YES",1,2)),0),0)</f>
        <v>0</v>
      </c>
      <c r="BI186" s="1">
        <f>IFERROR(IF(BX186&gt;=1,(IF(BH186=1,1,IF(BH186=2,VLOOKUP(EMP!AL184,EMP!$H$2:$K$4,4,0),0))),0),0)</f>
        <v>0</v>
      </c>
      <c r="BJ186" s="1">
        <f>IFERROR(IF(BX186&gt;=1,VLOOKUP(EMP!AL184,EMP!$H$1:$K$5,2,0),0),0)</f>
        <v>0</v>
      </c>
      <c r="BK186" s="1">
        <f>IFERROR(IF(BX186&gt;=1,VLOOKUP(EMP!AL184,EMP!$H$1:$K$5,3,0),0),0)</f>
        <v>0</v>
      </c>
      <c r="BX186" s="165">
        <f>EMP!O184</f>
        <v>0</v>
      </c>
      <c r="BY186" s="166">
        <f>EMP!P184</f>
        <v>0</v>
      </c>
      <c r="BZ186" s="165">
        <f>EMP!Q184</f>
        <v>0</v>
      </c>
      <c r="CA186" s="185">
        <f t="shared" si="448"/>
        <v>0</v>
      </c>
      <c r="CB186" s="185">
        <f t="shared" si="449"/>
        <v>0</v>
      </c>
      <c r="CC186" s="185">
        <f t="shared" si="450"/>
        <v>0</v>
      </c>
      <c r="CD186" s="185">
        <f t="shared" si="451"/>
        <v>0</v>
      </c>
      <c r="CE186" s="185">
        <f t="shared" si="452"/>
        <v>0</v>
      </c>
      <c r="CF186" s="185">
        <f t="shared" si="453"/>
        <v>0</v>
      </c>
      <c r="CG186" s="185">
        <f t="shared" si="454"/>
        <v>0</v>
      </c>
      <c r="CH186" s="185">
        <f t="shared" si="455"/>
        <v>0</v>
      </c>
      <c r="CI186" s="185">
        <f t="shared" si="456"/>
        <v>0</v>
      </c>
      <c r="CJ186" s="185">
        <f t="shared" si="457"/>
        <v>0</v>
      </c>
      <c r="CK186" s="185">
        <f t="shared" si="458"/>
        <v>0</v>
      </c>
      <c r="CL186" s="185">
        <f t="shared" si="459"/>
        <v>0</v>
      </c>
      <c r="CM186" s="193"/>
      <c r="CN186" s="193"/>
      <c r="CO186" s="193"/>
      <c r="CP186" s="193"/>
      <c r="CQ186" s="193"/>
      <c r="CR186" s="193"/>
      <c r="CS186" s="193"/>
      <c r="CT186" s="193"/>
      <c r="CU186" s="193"/>
      <c r="CV186" s="193"/>
      <c r="CW186" s="193"/>
      <c r="CX186" s="193"/>
      <c r="CY186" s="112">
        <f t="shared" si="460"/>
        <v>0</v>
      </c>
      <c r="CZ186" s="112">
        <f t="shared" si="461"/>
        <v>0</v>
      </c>
      <c r="DA186" s="112">
        <f t="shared" si="462"/>
        <v>0</v>
      </c>
      <c r="DB186" s="112">
        <f t="shared" si="463"/>
        <v>0</v>
      </c>
      <c r="DC186" s="112">
        <f t="shared" si="464"/>
        <v>0</v>
      </c>
      <c r="DD186" s="112">
        <f t="shared" si="465"/>
        <v>0</v>
      </c>
      <c r="DE186" s="112">
        <f t="shared" si="466"/>
        <v>0</v>
      </c>
      <c r="DF186" s="112">
        <f t="shared" si="467"/>
        <v>0</v>
      </c>
      <c r="DG186" s="112">
        <f t="shared" si="468"/>
        <v>0</v>
      </c>
      <c r="DH186" s="112">
        <f t="shared" si="469"/>
        <v>0</v>
      </c>
      <c r="DI186" s="112">
        <f t="shared" si="470"/>
        <v>0</v>
      </c>
      <c r="DJ186" s="112">
        <f t="shared" si="471"/>
        <v>0</v>
      </c>
      <c r="DK186" s="194"/>
      <c r="DL186" s="194"/>
      <c r="DM186" s="194"/>
      <c r="DN186" s="194"/>
      <c r="DO186" s="194"/>
      <c r="DP186" s="194"/>
      <c r="DQ186" s="194"/>
      <c r="DR186" s="194"/>
      <c r="DS186" s="194"/>
      <c r="DT186" s="194"/>
      <c r="DU186" s="194"/>
      <c r="DV186" s="194"/>
      <c r="DW186" s="112">
        <f t="shared" si="472"/>
        <v>0</v>
      </c>
      <c r="DX186" s="112">
        <f t="shared" si="473"/>
        <v>0</v>
      </c>
      <c r="DY186" s="112">
        <f t="shared" si="474"/>
        <v>0</v>
      </c>
      <c r="DZ186" s="112">
        <f t="shared" si="475"/>
        <v>0</v>
      </c>
      <c r="EA186" s="112">
        <f t="shared" si="476"/>
        <v>0</v>
      </c>
      <c r="EB186" s="112">
        <f t="shared" si="477"/>
        <v>0</v>
      </c>
      <c r="EC186" s="112">
        <f t="shared" si="478"/>
        <v>0</v>
      </c>
      <c r="ED186" s="112">
        <f t="shared" si="479"/>
        <v>0</v>
      </c>
      <c r="EE186" s="112">
        <f t="shared" si="480"/>
        <v>0</v>
      </c>
      <c r="EF186" s="112">
        <f t="shared" si="481"/>
        <v>0</v>
      </c>
      <c r="EG186" s="112">
        <f t="shared" si="482"/>
        <v>0</v>
      </c>
      <c r="EH186" s="112">
        <f t="shared" si="483"/>
        <v>0</v>
      </c>
      <c r="EI186" s="195"/>
      <c r="EJ186" s="195"/>
      <c r="EK186" s="195"/>
      <c r="EL186" s="195"/>
      <c r="EM186" s="195"/>
      <c r="EN186" s="195"/>
      <c r="EO186" s="195"/>
      <c r="EP186" s="195"/>
      <c r="EQ186" s="195"/>
      <c r="ER186" s="195"/>
      <c r="ES186" s="195"/>
      <c r="ET186" s="195"/>
      <c r="EU186" s="196"/>
      <c r="EV186" s="196">
        <f t="shared" si="484"/>
        <v>0</v>
      </c>
      <c r="EW186" s="196">
        <f t="shared" si="485"/>
        <v>0</v>
      </c>
      <c r="EX186" s="196">
        <f t="shared" si="486"/>
        <v>0</v>
      </c>
      <c r="EY186" s="196">
        <f t="shared" si="487"/>
        <v>0</v>
      </c>
      <c r="EZ186" s="196">
        <f t="shared" si="488"/>
        <v>0</v>
      </c>
      <c r="FA186" s="196">
        <f t="shared" si="489"/>
        <v>0</v>
      </c>
      <c r="FB186" s="196">
        <f t="shared" si="490"/>
        <v>0</v>
      </c>
      <c r="FC186" s="196">
        <f t="shared" si="491"/>
        <v>0</v>
      </c>
      <c r="FD186" s="196">
        <f t="shared" si="492"/>
        <v>0</v>
      </c>
      <c r="FE186" s="196">
        <f t="shared" si="493"/>
        <v>0</v>
      </c>
      <c r="FF186" s="196">
        <f t="shared" si="494"/>
        <v>0</v>
      </c>
      <c r="FG186" s="197"/>
      <c r="FH186" s="197">
        <f t="shared" si="495"/>
        <v>0</v>
      </c>
      <c r="FI186" s="197">
        <f t="shared" si="496"/>
        <v>0</v>
      </c>
      <c r="FJ186" s="197">
        <f t="shared" si="497"/>
        <v>0</v>
      </c>
      <c r="FK186" s="197">
        <f t="shared" si="498"/>
        <v>0</v>
      </c>
      <c r="FL186" s="197">
        <f t="shared" si="499"/>
        <v>0</v>
      </c>
      <c r="FM186" s="197">
        <f t="shared" si="500"/>
        <v>0</v>
      </c>
      <c r="FN186" s="197">
        <f t="shared" si="501"/>
        <v>0</v>
      </c>
      <c r="FO186" s="197">
        <f t="shared" si="502"/>
        <v>0</v>
      </c>
      <c r="FP186" s="197">
        <f t="shared" si="503"/>
        <v>0</v>
      </c>
      <c r="FQ186" s="197">
        <f t="shared" si="504"/>
        <v>0</v>
      </c>
      <c r="FR186" s="197">
        <f t="shared" si="505"/>
        <v>0</v>
      </c>
      <c r="FS186" s="195"/>
      <c r="FT186" s="195"/>
      <c r="FU186" s="198"/>
      <c r="FV186" s="198"/>
      <c r="FW186" s="199"/>
      <c r="FX186" s="199"/>
      <c r="FY186" s="196"/>
      <c r="FZ186" s="196"/>
      <c r="GA186" s="127">
        <f t="shared" si="506"/>
        <v>0</v>
      </c>
      <c r="GB186" s="127">
        <f t="shared" si="507"/>
        <v>0</v>
      </c>
      <c r="GC186" s="127">
        <f t="shared" si="508"/>
        <v>0</v>
      </c>
      <c r="GD186" s="127">
        <f t="shared" si="509"/>
        <v>0</v>
      </c>
      <c r="GE186" s="127">
        <f t="shared" si="510"/>
        <v>0</v>
      </c>
      <c r="GF186" s="127">
        <f t="shared" si="511"/>
        <v>0</v>
      </c>
      <c r="GG186" s="127">
        <f t="shared" si="512"/>
        <v>0</v>
      </c>
      <c r="GH186" s="127">
        <f t="shared" si="513"/>
        <v>0</v>
      </c>
      <c r="GI186" s="127">
        <f t="shared" si="514"/>
        <v>0</v>
      </c>
      <c r="GJ186" s="127">
        <f t="shared" si="515"/>
        <v>0</v>
      </c>
      <c r="GK186" s="127">
        <f t="shared" si="516"/>
        <v>0</v>
      </c>
      <c r="GL186" s="127">
        <f t="shared" si="517"/>
        <v>0</v>
      </c>
      <c r="GM186" s="127">
        <f t="shared" si="518"/>
        <v>0</v>
      </c>
      <c r="GN186" s="127">
        <f t="shared" si="519"/>
        <v>0</v>
      </c>
      <c r="GO186" s="127">
        <f t="shared" si="520"/>
        <v>0</v>
      </c>
      <c r="GP186" s="127">
        <f t="shared" si="521"/>
        <v>0</v>
      </c>
      <c r="GQ186" s="127">
        <f t="shared" si="522"/>
        <v>0</v>
      </c>
      <c r="GR186" s="127">
        <f t="shared" si="523"/>
        <v>0</v>
      </c>
      <c r="GS186" s="127">
        <f t="shared" si="524"/>
        <v>0</v>
      </c>
      <c r="GT186" s="127">
        <f t="shared" si="525"/>
        <v>0</v>
      </c>
      <c r="GU186" s="127">
        <f t="shared" si="526"/>
        <v>0</v>
      </c>
      <c r="GV186" s="127">
        <f t="shared" si="527"/>
        <v>0</v>
      </c>
      <c r="GW186" s="127">
        <f t="shared" si="528"/>
        <v>0</v>
      </c>
      <c r="GX186" s="127">
        <f t="shared" si="529"/>
        <v>0</v>
      </c>
      <c r="GY186" s="127">
        <f t="shared" si="530"/>
        <v>0</v>
      </c>
      <c r="GZ186" s="127">
        <f t="shared" si="531"/>
        <v>0</v>
      </c>
      <c r="HA186" s="127">
        <f t="shared" si="532"/>
        <v>0</v>
      </c>
      <c r="HB186" s="127">
        <f t="shared" si="533"/>
        <v>0</v>
      </c>
      <c r="HC186" s="127">
        <f t="shared" si="534"/>
        <v>0</v>
      </c>
      <c r="HD186" s="127">
        <f t="shared" si="535"/>
        <v>0</v>
      </c>
      <c r="HE186" s="127">
        <f t="shared" si="536"/>
        <v>0</v>
      </c>
      <c r="HF186" s="127">
        <f t="shared" si="537"/>
        <v>0</v>
      </c>
      <c r="HG186" s="127">
        <f t="shared" si="538"/>
        <v>0</v>
      </c>
      <c r="HH186" s="127">
        <f t="shared" si="539"/>
        <v>0</v>
      </c>
      <c r="HI186" s="127">
        <f t="shared" si="540"/>
        <v>0</v>
      </c>
      <c r="HJ186" s="127">
        <f t="shared" si="541"/>
        <v>0</v>
      </c>
      <c r="HK186" s="127">
        <f t="shared" si="542"/>
        <v>0</v>
      </c>
      <c r="HL186" s="127">
        <f t="shared" si="543"/>
        <v>0</v>
      </c>
      <c r="HM186" s="127">
        <f t="shared" si="544"/>
        <v>0</v>
      </c>
      <c r="HN186" s="127">
        <f t="shared" si="545"/>
        <v>0</v>
      </c>
      <c r="HO186" s="127">
        <f t="shared" si="546"/>
        <v>0</v>
      </c>
      <c r="HP186" s="127">
        <f t="shared" si="547"/>
        <v>0</v>
      </c>
      <c r="HQ186" s="127">
        <f t="shared" si="548"/>
        <v>0</v>
      </c>
      <c r="HR186" s="127">
        <f t="shared" si="549"/>
        <v>0</v>
      </c>
      <c r="HS186" s="127">
        <f t="shared" si="550"/>
        <v>0</v>
      </c>
      <c r="HT186" s="127">
        <f t="shared" si="551"/>
        <v>0</v>
      </c>
      <c r="HU186" s="127">
        <f t="shared" si="552"/>
        <v>0</v>
      </c>
      <c r="HV186" s="127">
        <f t="shared" si="553"/>
        <v>0</v>
      </c>
      <c r="HW186" s="127">
        <f t="shared" si="554"/>
        <v>0</v>
      </c>
      <c r="HX186" s="127">
        <f t="shared" si="555"/>
        <v>0</v>
      </c>
      <c r="HY186" s="127">
        <f t="shared" si="556"/>
        <v>0</v>
      </c>
      <c r="HZ186" s="127">
        <f t="shared" si="557"/>
        <v>0</v>
      </c>
      <c r="IA186" s="127">
        <f t="shared" si="558"/>
        <v>0</v>
      </c>
      <c r="IB186" s="127">
        <f t="shared" si="559"/>
        <v>0</v>
      </c>
      <c r="IC186" s="127">
        <f t="shared" si="560"/>
        <v>0</v>
      </c>
      <c r="ID186" s="127">
        <f t="shared" si="561"/>
        <v>0</v>
      </c>
      <c r="IE186" s="127">
        <f t="shared" si="562"/>
        <v>0</v>
      </c>
      <c r="IF186" s="127">
        <f t="shared" si="563"/>
        <v>0</v>
      </c>
      <c r="IG186" s="127">
        <f t="shared" si="564"/>
        <v>0</v>
      </c>
      <c r="IH186" s="127">
        <f t="shared" si="565"/>
        <v>0</v>
      </c>
      <c r="II186" s="127">
        <f t="shared" si="566"/>
        <v>0</v>
      </c>
      <c r="IJ186" s="127">
        <f t="shared" si="567"/>
        <v>0</v>
      </c>
      <c r="IK186" s="127">
        <f t="shared" si="568"/>
        <v>0</v>
      </c>
      <c r="IL186" s="127">
        <f t="shared" si="569"/>
        <v>0</v>
      </c>
      <c r="IM186" s="127">
        <f t="shared" si="570"/>
        <v>0</v>
      </c>
      <c r="IN186" s="127">
        <f t="shared" si="571"/>
        <v>0</v>
      </c>
      <c r="IO186" s="127">
        <f t="shared" si="572"/>
        <v>0</v>
      </c>
      <c r="IP186" s="127">
        <f t="shared" si="573"/>
        <v>0</v>
      </c>
      <c r="IQ186" s="127">
        <f t="shared" si="574"/>
        <v>0</v>
      </c>
      <c r="IR186" s="127">
        <f t="shared" si="575"/>
        <v>0</v>
      </c>
      <c r="IS186" s="127">
        <f t="shared" si="576"/>
        <v>0</v>
      </c>
      <c r="IT186" s="127">
        <f t="shared" si="577"/>
        <v>0</v>
      </c>
      <c r="IU186" s="127">
        <f t="shared" si="578"/>
        <v>0</v>
      </c>
      <c r="IV186" s="1">
        <f>IFERROR(IF($BX186&gt;=1,SUMIFS(ARR!K$8:K$607,ARR!$I$8:$I$607,$BZ186),0),0)</f>
        <v>0</v>
      </c>
      <c r="IW186" s="1">
        <f>IFERROR(IF($BX186&gt;=1,SUMIFS(ARR!L$8:L$607,ARR!$I$8:$I$607,$BZ186),0),0)</f>
        <v>0</v>
      </c>
      <c r="IX186" s="1">
        <f>IFERROR(IF($BX186&gt;=1,SUMIFS(ARR!M$8:M$607,ARR!$I$8:$I$607,$BZ186),0),0)</f>
        <v>0</v>
      </c>
      <c r="IY186" s="1">
        <f>IFERROR(IF($BX186&gt;=1,SUMIFS(ARR!N$8:N$607,ARR!$I$8:$I$607,$BZ186),0),0)</f>
        <v>0</v>
      </c>
      <c r="IZ186" s="1">
        <f t="shared" si="579"/>
        <v>0</v>
      </c>
    </row>
    <row r="187" spans="1:260" ht="18" customHeight="1" x14ac:dyDescent="0.25">
      <c r="A187" s="1">
        <f>IFERROR(IF(BX187&gt;=1,VLOOKUP(EMP!Y185,EMP!$B$2:$E$3,4,0),0),0)</f>
        <v>0</v>
      </c>
      <c r="B187" s="1">
        <f>IFERROR(IF(BX187&gt;=1,VLOOKUP(EMP!Z185,EMP!$D$2:$E$3,2,0),0),0)</f>
        <v>0</v>
      </c>
      <c r="C187" s="1">
        <f>IFERROR(IF(BX187&gt;=1,VLOOKUP(EMP!AC185,EMP!$B$6:$C$17,2,0),0),0)</f>
        <v>0</v>
      </c>
      <c r="D187" s="1">
        <f>IFERROR(IF(BX187&gt;=1,VLOOKUP(EMP!AA185,EMP!$E$6:$M$29,9,0),0),0)</f>
        <v>0</v>
      </c>
      <c r="E187" s="1">
        <f>IFERROR(IF(BX187&gt;=1,(IF(EMP!AE185&gt;=1,VLOOKUP(EMP!AF185,EMP!$B$6:$C$17,2,0),0)),0),0)</f>
        <v>0</v>
      </c>
      <c r="F187" s="1">
        <f>IFERROR(IF(BX187&gt;=1,(IF(EMP!AG185=EMP!$F$3,(IF(EMP!AH185&gt;=1,EMP!AH185,0)),0)),0),0)</f>
        <v>0</v>
      </c>
      <c r="G187" s="1">
        <f>IFERROR(IF(BX187&gt;=1,(IF(EMP!AI185=EMP!$F$3,VLOOKUP(EMP!AJ185,EMP!$B$6:$C$17,2,0),0)),0),0)</f>
        <v>0</v>
      </c>
      <c r="H187" s="1">
        <f>IFERROR(IF(BX187&gt;=1,(IF(EMP!AK185=EMP!$F$3,EMP!#REF!,0)),0),0)</f>
        <v>0</v>
      </c>
      <c r="I187" s="1">
        <f>IFERROR(IF(BX187&gt;=1,(IF(EMP!AM185="YES",1,2)),0),0)</f>
        <v>0</v>
      </c>
      <c r="J187" s="1">
        <f>IFERROR(IF(BX187&gt;=1,(IF(I187=1,31,IF(I187=2,(IF(D187&gt;=5,VLOOKUP(EMP!AL185,EMP!$H$1:$K$5,4,0),IF(D187&gt;=1,31,0))),0))),0),0)</f>
        <v>0</v>
      </c>
      <c r="K187" s="1">
        <f>EMP!AB185</f>
        <v>0</v>
      </c>
      <c r="L187" s="1">
        <f>EMP!AD185</f>
        <v>0</v>
      </c>
      <c r="M187" s="1">
        <f>EMP!AE185</f>
        <v>0</v>
      </c>
      <c r="N187" s="1">
        <f t="shared" si="412"/>
        <v>0</v>
      </c>
      <c r="O187" s="1">
        <f t="shared" si="413"/>
        <v>0</v>
      </c>
      <c r="P187" s="1">
        <f t="shared" si="414"/>
        <v>0</v>
      </c>
      <c r="Q187" s="1">
        <f t="shared" si="415"/>
        <v>0</v>
      </c>
      <c r="R187" s="1">
        <f t="shared" si="416"/>
        <v>0</v>
      </c>
      <c r="S187" s="1">
        <f t="shared" si="417"/>
        <v>0</v>
      </c>
      <c r="T187" s="1">
        <f t="shared" si="418"/>
        <v>0</v>
      </c>
      <c r="U187" s="1">
        <f t="shared" si="419"/>
        <v>0</v>
      </c>
      <c r="V187" s="1">
        <f t="shared" si="420"/>
        <v>0</v>
      </c>
      <c r="W187" s="1">
        <f t="shared" si="421"/>
        <v>0</v>
      </c>
      <c r="X187" s="1">
        <f t="shared" si="422"/>
        <v>0</v>
      </c>
      <c r="Y187" s="1">
        <f t="shared" si="423"/>
        <v>0</v>
      </c>
      <c r="Z187" s="1">
        <f t="shared" si="424"/>
        <v>0</v>
      </c>
      <c r="AA187" s="1">
        <f t="shared" si="425"/>
        <v>0</v>
      </c>
      <c r="AB187" s="1">
        <f t="shared" si="426"/>
        <v>0</v>
      </c>
      <c r="AC187" s="1">
        <f t="shared" si="427"/>
        <v>0</v>
      </c>
      <c r="AD187" s="1">
        <f t="shared" si="428"/>
        <v>0</v>
      </c>
      <c r="AE187" s="1">
        <f t="shared" si="429"/>
        <v>0</v>
      </c>
      <c r="AF187" s="1">
        <f t="shared" si="430"/>
        <v>0</v>
      </c>
      <c r="AG187" s="1">
        <f t="shared" si="431"/>
        <v>0</v>
      </c>
      <c r="AH187" s="1">
        <f t="shared" si="432"/>
        <v>0</v>
      </c>
      <c r="AI187" s="1">
        <f t="shared" si="433"/>
        <v>0</v>
      </c>
      <c r="AJ187" s="1">
        <f t="shared" si="434"/>
        <v>0</v>
      </c>
      <c r="AK187" s="1">
        <f t="shared" si="435"/>
        <v>0</v>
      </c>
      <c r="AL187" s="1">
        <f t="shared" si="436"/>
        <v>0</v>
      </c>
      <c r="AM187" s="1">
        <f t="shared" si="437"/>
        <v>0</v>
      </c>
      <c r="AN187" s="1">
        <f t="shared" si="438"/>
        <v>0</v>
      </c>
      <c r="AO187" s="1">
        <f t="shared" si="439"/>
        <v>0</v>
      </c>
      <c r="AP187" s="1">
        <f t="shared" si="440"/>
        <v>0</v>
      </c>
      <c r="AQ187" s="1">
        <f t="shared" si="441"/>
        <v>0</v>
      </c>
      <c r="AR187" s="1">
        <f t="shared" si="442"/>
        <v>0</v>
      </c>
      <c r="AS187" s="1">
        <f t="shared" si="443"/>
        <v>0</v>
      </c>
      <c r="AT187" s="1">
        <f t="shared" si="444"/>
        <v>0</v>
      </c>
      <c r="AU187" s="1">
        <f t="shared" si="445"/>
        <v>0</v>
      </c>
      <c r="AV187" s="1">
        <f t="shared" si="446"/>
        <v>0</v>
      </c>
      <c r="AW187" s="1">
        <f t="shared" si="447"/>
        <v>0</v>
      </c>
      <c r="AX187" s="1">
        <f>LARGE($O$8:P187,1)</f>
        <v>0</v>
      </c>
      <c r="AY187" s="1">
        <f>LARGE($O$8:Q187,1)</f>
        <v>0</v>
      </c>
      <c r="AZ187" s="1">
        <f>LARGE($O$8:R187,1)</f>
        <v>0</v>
      </c>
      <c r="BA187" s="1">
        <f>LARGE($O$8:S187,1)</f>
        <v>0</v>
      </c>
      <c r="BB187" s="1">
        <f>LARGE($O$8:T187,1)</f>
        <v>0</v>
      </c>
      <c r="BC187" s="1">
        <f>LARGE($O$8:U187,1)</f>
        <v>0</v>
      </c>
      <c r="BD187" s="1">
        <f>LARGE($O$8:V187,1)</f>
        <v>0</v>
      </c>
      <c r="BE187" s="1">
        <f>LARGE($O$8:W187,1)</f>
        <v>0</v>
      </c>
      <c r="BF187" s="1">
        <f>LARGE($O$8:X187,1)</f>
        <v>0</v>
      </c>
      <c r="BG187" s="1">
        <f>LARGE($O$8:Y187,1)</f>
        <v>0</v>
      </c>
      <c r="BH187" s="1">
        <f>IFERROR(IF(BX187&gt;=1,(IF(EMP!AM185="YES",1,2)),0),0)</f>
        <v>0</v>
      </c>
      <c r="BI187" s="1">
        <f>IFERROR(IF(BX187&gt;=1,(IF(BH187=1,1,IF(BH187=2,VLOOKUP(EMP!AL185,EMP!$H$2:$K$4,4,0),0))),0),0)</f>
        <v>0</v>
      </c>
      <c r="BJ187" s="1">
        <f>IFERROR(IF(BX187&gt;=1,VLOOKUP(EMP!AL185,EMP!$H$1:$K$5,2,0),0),0)</f>
        <v>0</v>
      </c>
      <c r="BK187" s="1">
        <f>IFERROR(IF(BX187&gt;=1,VLOOKUP(EMP!AL185,EMP!$H$1:$K$5,3,0),0),0)</f>
        <v>0</v>
      </c>
      <c r="BX187" s="165">
        <f>EMP!O185</f>
        <v>0</v>
      </c>
      <c r="BY187" s="166">
        <f>EMP!P185</f>
        <v>0</v>
      </c>
      <c r="BZ187" s="165">
        <f>EMP!Q185</f>
        <v>0</v>
      </c>
      <c r="CA187" s="185">
        <f t="shared" si="448"/>
        <v>0</v>
      </c>
      <c r="CB187" s="185">
        <f t="shared" si="449"/>
        <v>0</v>
      </c>
      <c r="CC187" s="185">
        <f t="shared" si="450"/>
        <v>0</v>
      </c>
      <c r="CD187" s="185">
        <f t="shared" si="451"/>
        <v>0</v>
      </c>
      <c r="CE187" s="185">
        <f t="shared" si="452"/>
        <v>0</v>
      </c>
      <c r="CF187" s="185">
        <f t="shared" si="453"/>
        <v>0</v>
      </c>
      <c r="CG187" s="185">
        <f t="shared" si="454"/>
        <v>0</v>
      </c>
      <c r="CH187" s="185">
        <f t="shared" si="455"/>
        <v>0</v>
      </c>
      <c r="CI187" s="185">
        <f t="shared" si="456"/>
        <v>0</v>
      </c>
      <c r="CJ187" s="185">
        <f t="shared" si="457"/>
        <v>0</v>
      </c>
      <c r="CK187" s="185">
        <f t="shared" si="458"/>
        <v>0</v>
      </c>
      <c r="CL187" s="185">
        <f t="shared" si="459"/>
        <v>0</v>
      </c>
      <c r="CM187" s="193"/>
      <c r="CN187" s="193"/>
      <c r="CO187" s="193"/>
      <c r="CP187" s="193"/>
      <c r="CQ187" s="193"/>
      <c r="CR187" s="193"/>
      <c r="CS187" s="193"/>
      <c r="CT187" s="193"/>
      <c r="CU187" s="193"/>
      <c r="CV187" s="193"/>
      <c r="CW187" s="193"/>
      <c r="CX187" s="193"/>
      <c r="CY187" s="112">
        <f t="shared" si="460"/>
        <v>0</v>
      </c>
      <c r="CZ187" s="112">
        <f t="shared" si="461"/>
        <v>0</v>
      </c>
      <c r="DA187" s="112">
        <f t="shared" si="462"/>
        <v>0</v>
      </c>
      <c r="DB187" s="112">
        <f t="shared" si="463"/>
        <v>0</v>
      </c>
      <c r="DC187" s="112">
        <f t="shared" si="464"/>
        <v>0</v>
      </c>
      <c r="DD187" s="112">
        <f t="shared" si="465"/>
        <v>0</v>
      </c>
      <c r="DE187" s="112">
        <f t="shared" si="466"/>
        <v>0</v>
      </c>
      <c r="DF187" s="112">
        <f t="shared" si="467"/>
        <v>0</v>
      </c>
      <c r="DG187" s="112">
        <f t="shared" si="468"/>
        <v>0</v>
      </c>
      <c r="DH187" s="112">
        <f t="shared" si="469"/>
        <v>0</v>
      </c>
      <c r="DI187" s="112">
        <f t="shared" si="470"/>
        <v>0</v>
      </c>
      <c r="DJ187" s="112">
        <f t="shared" si="471"/>
        <v>0</v>
      </c>
      <c r="DK187" s="194"/>
      <c r="DL187" s="194"/>
      <c r="DM187" s="194"/>
      <c r="DN187" s="194"/>
      <c r="DO187" s="194"/>
      <c r="DP187" s="194"/>
      <c r="DQ187" s="194"/>
      <c r="DR187" s="194"/>
      <c r="DS187" s="194"/>
      <c r="DT187" s="194"/>
      <c r="DU187" s="194"/>
      <c r="DV187" s="194"/>
      <c r="DW187" s="112">
        <f t="shared" si="472"/>
        <v>0</v>
      </c>
      <c r="DX187" s="112">
        <f t="shared" si="473"/>
        <v>0</v>
      </c>
      <c r="DY187" s="112">
        <f t="shared" si="474"/>
        <v>0</v>
      </c>
      <c r="DZ187" s="112">
        <f t="shared" si="475"/>
        <v>0</v>
      </c>
      <c r="EA187" s="112">
        <f t="shared" si="476"/>
        <v>0</v>
      </c>
      <c r="EB187" s="112">
        <f t="shared" si="477"/>
        <v>0</v>
      </c>
      <c r="EC187" s="112">
        <f t="shared" si="478"/>
        <v>0</v>
      </c>
      <c r="ED187" s="112">
        <f t="shared" si="479"/>
        <v>0</v>
      </c>
      <c r="EE187" s="112">
        <f t="shared" si="480"/>
        <v>0</v>
      </c>
      <c r="EF187" s="112">
        <f t="shared" si="481"/>
        <v>0</v>
      </c>
      <c r="EG187" s="112">
        <f t="shared" si="482"/>
        <v>0</v>
      </c>
      <c r="EH187" s="112">
        <f t="shared" si="483"/>
        <v>0</v>
      </c>
      <c r="EI187" s="195"/>
      <c r="EJ187" s="195"/>
      <c r="EK187" s="195"/>
      <c r="EL187" s="195"/>
      <c r="EM187" s="195"/>
      <c r="EN187" s="195"/>
      <c r="EO187" s="195"/>
      <c r="EP187" s="195"/>
      <c r="EQ187" s="195"/>
      <c r="ER187" s="195"/>
      <c r="ES187" s="195"/>
      <c r="ET187" s="195"/>
      <c r="EU187" s="196"/>
      <c r="EV187" s="196">
        <f t="shared" si="484"/>
        <v>0</v>
      </c>
      <c r="EW187" s="196">
        <f t="shared" si="485"/>
        <v>0</v>
      </c>
      <c r="EX187" s="196">
        <f t="shared" si="486"/>
        <v>0</v>
      </c>
      <c r="EY187" s="196">
        <f t="shared" si="487"/>
        <v>0</v>
      </c>
      <c r="EZ187" s="196">
        <f t="shared" si="488"/>
        <v>0</v>
      </c>
      <c r="FA187" s="196">
        <f t="shared" si="489"/>
        <v>0</v>
      </c>
      <c r="FB187" s="196">
        <f t="shared" si="490"/>
        <v>0</v>
      </c>
      <c r="FC187" s="196">
        <f t="shared" si="491"/>
        <v>0</v>
      </c>
      <c r="FD187" s="196">
        <f t="shared" si="492"/>
        <v>0</v>
      </c>
      <c r="FE187" s="196">
        <f t="shared" si="493"/>
        <v>0</v>
      </c>
      <c r="FF187" s="196">
        <f t="shared" si="494"/>
        <v>0</v>
      </c>
      <c r="FG187" s="197"/>
      <c r="FH187" s="197">
        <f t="shared" si="495"/>
        <v>0</v>
      </c>
      <c r="FI187" s="197">
        <f t="shared" si="496"/>
        <v>0</v>
      </c>
      <c r="FJ187" s="197">
        <f t="shared" si="497"/>
        <v>0</v>
      </c>
      <c r="FK187" s="197">
        <f t="shared" si="498"/>
        <v>0</v>
      </c>
      <c r="FL187" s="197">
        <f t="shared" si="499"/>
        <v>0</v>
      </c>
      <c r="FM187" s="197">
        <f t="shared" si="500"/>
        <v>0</v>
      </c>
      <c r="FN187" s="197">
        <f t="shared" si="501"/>
        <v>0</v>
      </c>
      <c r="FO187" s="197">
        <f t="shared" si="502"/>
        <v>0</v>
      </c>
      <c r="FP187" s="197">
        <f t="shared" si="503"/>
        <v>0</v>
      </c>
      <c r="FQ187" s="197">
        <f t="shared" si="504"/>
        <v>0</v>
      </c>
      <c r="FR187" s="197">
        <f t="shared" si="505"/>
        <v>0</v>
      </c>
      <c r="FS187" s="195"/>
      <c r="FT187" s="195"/>
      <c r="FU187" s="198"/>
      <c r="FV187" s="198"/>
      <c r="FW187" s="199"/>
      <c r="FX187" s="199"/>
      <c r="FY187" s="196"/>
      <c r="FZ187" s="196"/>
      <c r="GA187" s="127">
        <f t="shared" si="506"/>
        <v>0</v>
      </c>
      <c r="GB187" s="127">
        <f t="shared" si="507"/>
        <v>0</v>
      </c>
      <c r="GC187" s="127">
        <f t="shared" si="508"/>
        <v>0</v>
      </c>
      <c r="GD187" s="127">
        <f t="shared" si="509"/>
        <v>0</v>
      </c>
      <c r="GE187" s="127">
        <f t="shared" si="510"/>
        <v>0</v>
      </c>
      <c r="GF187" s="127">
        <f t="shared" si="511"/>
        <v>0</v>
      </c>
      <c r="GG187" s="127">
        <f t="shared" si="512"/>
        <v>0</v>
      </c>
      <c r="GH187" s="127">
        <f t="shared" si="513"/>
        <v>0</v>
      </c>
      <c r="GI187" s="127">
        <f t="shared" si="514"/>
        <v>0</v>
      </c>
      <c r="GJ187" s="127">
        <f t="shared" si="515"/>
        <v>0</v>
      </c>
      <c r="GK187" s="127">
        <f t="shared" si="516"/>
        <v>0</v>
      </c>
      <c r="GL187" s="127">
        <f t="shared" si="517"/>
        <v>0</v>
      </c>
      <c r="GM187" s="127">
        <f t="shared" si="518"/>
        <v>0</v>
      </c>
      <c r="GN187" s="127">
        <f t="shared" si="519"/>
        <v>0</v>
      </c>
      <c r="GO187" s="127">
        <f t="shared" si="520"/>
        <v>0</v>
      </c>
      <c r="GP187" s="127">
        <f t="shared" si="521"/>
        <v>0</v>
      </c>
      <c r="GQ187" s="127">
        <f t="shared" si="522"/>
        <v>0</v>
      </c>
      <c r="GR187" s="127">
        <f t="shared" si="523"/>
        <v>0</v>
      </c>
      <c r="GS187" s="127">
        <f t="shared" si="524"/>
        <v>0</v>
      </c>
      <c r="GT187" s="127">
        <f t="shared" si="525"/>
        <v>0</v>
      </c>
      <c r="GU187" s="127">
        <f t="shared" si="526"/>
        <v>0</v>
      </c>
      <c r="GV187" s="127">
        <f t="shared" si="527"/>
        <v>0</v>
      </c>
      <c r="GW187" s="127">
        <f t="shared" si="528"/>
        <v>0</v>
      </c>
      <c r="GX187" s="127">
        <f t="shared" si="529"/>
        <v>0</v>
      </c>
      <c r="GY187" s="127">
        <f t="shared" si="530"/>
        <v>0</v>
      </c>
      <c r="GZ187" s="127">
        <f t="shared" si="531"/>
        <v>0</v>
      </c>
      <c r="HA187" s="127">
        <f t="shared" si="532"/>
        <v>0</v>
      </c>
      <c r="HB187" s="127">
        <f t="shared" si="533"/>
        <v>0</v>
      </c>
      <c r="HC187" s="127">
        <f t="shared" si="534"/>
        <v>0</v>
      </c>
      <c r="HD187" s="127">
        <f t="shared" si="535"/>
        <v>0</v>
      </c>
      <c r="HE187" s="127">
        <f t="shared" si="536"/>
        <v>0</v>
      </c>
      <c r="HF187" s="127">
        <f t="shared" si="537"/>
        <v>0</v>
      </c>
      <c r="HG187" s="127">
        <f t="shared" si="538"/>
        <v>0</v>
      </c>
      <c r="HH187" s="127">
        <f t="shared" si="539"/>
        <v>0</v>
      </c>
      <c r="HI187" s="127">
        <f t="shared" si="540"/>
        <v>0</v>
      </c>
      <c r="HJ187" s="127">
        <f t="shared" si="541"/>
        <v>0</v>
      </c>
      <c r="HK187" s="127">
        <f t="shared" si="542"/>
        <v>0</v>
      </c>
      <c r="HL187" s="127">
        <f t="shared" si="543"/>
        <v>0</v>
      </c>
      <c r="HM187" s="127">
        <f t="shared" si="544"/>
        <v>0</v>
      </c>
      <c r="HN187" s="127">
        <f t="shared" si="545"/>
        <v>0</v>
      </c>
      <c r="HO187" s="127">
        <f t="shared" si="546"/>
        <v>0</v>
      </c>
      <c r="HP187" s="127">
        <f t="shared" si="547"/>
        <v>0</v>
      </c>
      <c r="HQ187" s="127">
        <f t="shared" si="548"/>
        <v>0</v>
      </c>
      <c r="HR187" s="127">
        <f t="shared" si="549"/>
        <v>0</v>
      </c>
      <c r="HS187" s="127">
        <f t="shared" si="550"/>
        <v>0</v>
      </c>
      <c r="HT187" s="127">
        <f t="shared" si="551"/>
        <v>0</v>
      </c>
      <c r="HU187" s="127">
        <f t="shared" si="552"/>
        <v>0</v>
      </c>
      <c r="HV187" s="127">
        <f t="shared" si="553"/>
        <v>0</v>
      </c>
      <c r="HW187" s="127">
        <f t="shared" si="554"/>
        <v>0</v>
      </c>
      <c r="HX187" s="127">
        <f t="shared" si="555"/>
        <v>0</v>
      </c>
      <c r="HY187" s="127">
        <f t="shared" si="556"/>
        <v>0</v>
      </c>
      <c r="HZ187" s="127">
        <f t="shared" si="557"/>
        <v>0</v>
      </c>
      <c r="IA187" s="127">
        <f t="shared" si="558"/>
        <v>0</v>
      </c>
      <c r="IB187" s="127">
        <f t="shared" si="559"/>
        <v>0</v>
      </c>
      <c r="IC187" s="127">
        <f t="shared" si="560"/>
        <v>0</v>
      </c>
      <c r="ID187" s="127">
        <f t="shared" si="561"/>
        <v>0</v>
      </c>
      <c r="IE187" s="127">
        <f t="shared" si="562"/>
        <v>0</v>
      </c>
      <c r="IF187" s="127">
        <f t="shared" si="563"/>
        <v>0</v>
      </c>
      <c r="IG187" s="127">
        <f t="shared" si="564"/>
        <v>0</v>
      </c>
      <c r="IH187" s="127">
        <f t="shared" si="565"/>
        <v>0</v>
      </c>
      <c r="II187" s="127">
        <f t="shared" si="566"/>
        <v>0</v>
      </c>
      <c r="IJ187" s="127">
        <f t="shared" si="567"/>
        <v>0</v>
      </c>
      <c r="IK187" s="127">
        <f t="shared" si="568"/>
        <v>0</v>
      </c>
      <c r="IL187" s="127">
        <f t="shared" si="569"/>
        <v>0</v>
      </c>
      <c r="IM187" s="127">
        <f t="shared" si="570"/>
        <v>0</v>
      </c>
      <c r="IN187" s="127">
        <f t="shared" si="571"/>
        <v>0</v>
      </c>
      <c r="IO187" s="127">
        <f t="shared" si="572"/>
        <v>0</v>
      </c>
      <c r="IP187" s="127">
        <f t="shared" si="573"/>
        <v>0</v>
      </c>
      <c r="IQ187" s="127">
        <f t="shared" si="574"/>
        <v>0</v>
      </c>
      <c r="IR187" s="127">
        <f t="shared" si="575"/>
        <v>0</v>
      </c>
      <c r="IS187" s="127">
        <f t="shared" si="576"/>
        <v>0</v>
      </c>
      <c r="IT187" s="127">
        <f t="shared" si="577"/>
        <v>0</v>
      </c>
      <c r="IU187" s="127">
        <f t="shared" si="578"/>
        <v>0</v>
      </c>
      <c r="IV187" s="1">
        <f>IFERROR(IF($BX187&gt;=1,SUMIFS(ARR!K$8:K$607,ARR!$I$8:$I$607,$BZ187),0),0)</f>
        <v>0</v>
      </c>
      <c r="IW187" s="1">
        <f>IFERROR(IF($BX187&gt;=1,SUMIFS(ARR!L$8:L$607,ARR!$I$8:$I$607,$BZ187),0),0)</f>
        <v>0</v>
      </c>
      <c r="IX187" s="1">
        <f>IFERROR(IF($BX187&gt;=1,SUMIFS(ARR!M$8:M$607,ARR!$I$8:$I$607,$BZ187),0),0)</f>
        <v>0</v>
      </c>
      <c r="IY187" s="1">
        <f>IFERROR(IF($BX187&gt;=1,SUMIFS(ARR!N$8:N$607,ARR!$I$8:$I$607,$BZ187),0),0)</f>
        <v>0</v>
      </c>
      <c r="IZ187" s="1">
        <f t="shared" si="579"/>
        <v>0</v>
      </c>
    </row>
    <row r="188" spans="1:260" ht="18" customHeight="1" x14ac:dyDescent="0.25">
      <c r="A188" s="1">
        <f>IFERROR(IF(BX188&gt;=1,VLOOKUP(EMP!Y186,EMP!$B$2:$E$3,4,0),0),0)</f>
        <v>0</v>
      </c>
      <c r="B188" s="1">
        <f>IFERROR(IF(BX188&gt;=1,VLOOKUP(EMP!Z186,EMP!$D$2:$E$3,2,0),0),0)</f>
        <v>0</v>
      </c>
      <c r="C188" s="1">
        <f>IFERROR(IF(BX188&gt;=1,VLOOKUP(EMP!AC186,EMP!$B$6:$C$17,2,0),0),0)</f>
        <v>0</v>
      </c>
      <c r="D188" s="1">
        <f>IFERROR(IF(BX188&gt;=1,VLOOKUP(EMP!AA186,EMP!$E$6:$M$29,9,0),0),0)</f>
        <v>0</v>
      </c>
      <c r="E188" s="1">
        <f>IFERROR(IF(BX188&gt;=1,(IF(EMP!AE186&gt;=1,VLOOKUP(EMP!AF186,EMP!$B$6:$C$17,2,0),0)),0),0)</f>
        <v>0</v>
      </c>
      <c r="F188" s="1">
        <f>IFERROR(IF(BX188&gt;=1,(IF(EMP!AG186=EMP!$F$3,(IF(EMP!AH186&gt;=1,EMP!AH186,0)),0)),0),0)</f>
        <v>0</v>
      </c>
      <c r="G188" s="1">
        <f>IFERROR(IF(BX188&gt;=1,(IF(EMP!AI186=EMP!$F$3,VLOOKUP(EMP!AJ186,EMP!$B$6:$C$17,2,0),0)),0),0)</f>
        <v>0</v>
      </c>
      <c r="H188" s="1">
        <f>IFERROR(IF(BX188&gt;=1,(IF(EMP!AK186=EMP!$F$3,EMP!#REF!,0)),0),0)</f>
        <v>0</v>
      </c>
      <c r="I188" s="1">
        <f>IFERROR(IF(BX188&gt;=1,(IF(EMP!AM186="YES",1,2)),0),0)</f>
        <v>0</v>
      </c>
      <c r="J188" s="1">
        <f>IFERROR(IF(BX188&gt;=1,(IF(I188=1,31,IF(I188=2,(IF(D188&gt;=5,VLOOKUP(EMP!AL186,EMP!$H$1:$K$5,4,0),IF(D188&gt;=1,31,0))),0))),0),0)</f>
        <v>0</v>
      </c>
      <c r="K188" s="1">
        <f>EMP!AB186</f>
        <v>0</v>
      </c>
      <c r="L188" s="1">
        <f>EMP!AD186</f>
        <v>0</v>
      </c>
      <c r="M188" s="1">
        <f>EMP!AE186</f>
        <v>0</v>
      </c>
      <c r="N188" s="1">
        <f t="shared" si="412"/>
        <v>0</v>
      </c>
      <c r="O188" s="1">
        <f t="shared" si="413"/>
        <v>0</v>
      </c>
      <c r="P188" s="1">
        <f t="shared" si="414"/>
        <v>0</v>
      </c>
      <c r="Q188" s="1">
        <f t="shared" si="415"/>
        <v>0</v>
      </c>
      <c r="R188" s="1">
        <f t="shared" si="416"/>
        <v>0</v>
      </c>
      <c r="S188" s="1">
        <f t="shared" si="417"/>
        <v>0</v>
      </c>
      <c r="T188" s="1">
        <f t="shared" si="418"/>
        <v>0</v>
      </c>
      <c r="U188" s="1">
        <f t="shared" si="419"/>
        <v>0</v>
      </c>
      <c r="V188" s="1">
        <f t="shared" si="420"/>
        <v>0</v>
      </c>
      <c r="W188" s="1">
        <f t="shared" si="421"/>
        <v>0</v>
      </c>
      <c r="X188" s="1">
        <f t="shared" si="422"/>
        <v>0</v>
      </c>
      <c r="Y188" s="1">
        <f t="shared" si="423"/>
        <v>0</v>
      </c>
      <c r="Z188" s="1">
        <f t="shared" si="424"/>
        <v>0</v>
      </c>
      <c r="AA188" s="1">
        <f t="shared" si="425"/>
        <v>0</v>
      </c>
      <c r="AB188" s="1">
        <f t="shared" si="426"/>
        <v>0</v>
      </c>
      <c r="AC188" s="1">
        <f t="shared" si="427"/>
        <v>0</v>
      </c>
      <c r="AD188" s="1">
        <f t="shared" si="428"/>
        <v>0</v>
      </c>
      <c r="AE188" s="1">
        <f t="shared" si="429"/>
        <v>0</v>
      </c>
      <c r="AF188" s="1">
        <f t="shared" si="430"/>
        <v>0</v>
      </c>
      <c r="AG188" s="1">
        <f t="shared" si="431"/>
        <v>0</v>
      </c>
      <c r="AH188" s="1">
        <f t="shared" si="432"/>
        <v>0</v>
      </c>
      <c r="AI188" s="1">
        <f t="shared" si="433"/>
        <v>0</v>
      </c>
      <c r="AJ188" s="1">
        <f t="shared" si="434"/>
        <v>0</v>
      </c>
      <c r="AK188" s="1">
        <f t="shared" si="435"/>
        <v>0</v>
      </c>
      <c r="AL188" s="1">
        <f t="shared" si="436"/>
        <v>0</v>
      </c>
      <c r="AM188" s="1">
        <f t="shared" si="437"/>
        <v>0</v>
      </c>
      <c r="AN188" s="1">
        <f t="shared" si="438"/>
        <v>0</v>
      </c>
      <c r="AO188" s="1">
        <f t="shared" si="439"/>
        <v>0</v>
      </c>
      <c r="AP188" s="1">
        <f t="shared" si="440"/>
        <v>0</v>
      </c>
      <c r="AQ188" s="1">
        <f t="shared" si="441"/>
        <v>0</v>
      </c>
      <c r="AR188" s="1">
        <f t="shared" si="442"/>
        <v>0</v>
      </c>
      <c r="AS188" s="1">
        <f t="shared" si="443"/>
        <v>0</v>
      </c>
      <c r="AT188" s="1">
        <f t="shared" si="444"/>
        <v>0</v>
      </c>
      <c r="AU188" s="1">
        <f t="shared" si="445"/>
        <v>0</v>
      </c>
      <c r="AV188" s="1">
        <f t="shared" si="446"/>
        <v>0</v>
      </c>
      <c r="AW188" s="1">
        <f t="shared" si="447"/>
        <v>0</v>
      </c>
      <c r="AX188" s="1">
        <f>LARGE($O$8:P188,1)</f>
        <v>0</v>
      </c>
      <c r="AY188" s="1">
        <f>LARGE($O$8:Q188,1)</f>
        <v>0</v>
      </c>
      <c r="AZ188" s="1">
        <f>LARGE($O$8:R188,1)</f>
        <v>0</v>
      </c>
      <c r="BA188" s="1">
        <f>LARGE($O$8:S188,1)</f>
        <v>0</v>
      </c>
      <c r="BB188" s="1">
        <f>LARGE($O$8:T188,1)</f>
        <v>0</v>
      </c>
      <c r="BC188" s="1">
        <f>LARGE($O$8:U188,1)</f>
        <v>0</v>
      </c>
      <c r="BD188" s="1">
        <f>LARGE($O$8:V188,1)</f>
        <v>0</v>
      </c>
      <c r="BE188" s="1">
        <f>LARGE($O$8:W188,1)</f>
        <v>0</v>
      </c>
      <c r="BF188" s="1">
        <f>LARGE($O$8:X188,1)</f>
        <v>0</v>
      </c>
      <c r="BG188" s="1">
        <f>LARGE($O$8:Y188,1)</f>
        <v>0</v>
      </c>
      <c r="BH188" s="1">
        <f>IFERROR(IF(BX188&gt;=1,(IF(EMP!AM186="YES",1,2)),0),0)</f>
        <v>0</v>
      </c>
      <c r="BI188" s="1">
        <f>IFERROR(IF(BX188&gt;=1,(IF(BH188=1,1,IF(BH188=2,VLOOKUP(EMP!AL186,EMP!$H$2:$K$4,4,0),0))),0),0)</f>
        <v>0</v>
      </c>
      <c r="BJ188" s="1">
        <f>IFERROR(IF(BX188&gt;=1,VLOOKUP(EMP!AL186,EMP!$H$1:$K$5,2,0),0),0)</f>
        <v>0</v>
      </c>
      <c r="BK188" s="1">
        <f>IFERROR(IF(BX188&gt;=1,VLOOKUP(EMP!AL186,EMP!$H$1:$K$5,3,0),0),0)</f>
        <v>0</v>
      </c>
      <c r="BX188" s="165">
        <f>EMP!O186</f>
        <v>0</v>
      </c>
      <c r="BY188" s="166">
        <f>EMP!P186</f>
        <v>0</v>
      </c>
      <c r="BZ188" s="165">
        <f>EMP!Q186</f>
        <v>0</v>
      </c>
      <c r="CA188" s="185">
        <f t="shared" si="448"/>
        <v>0</v>
      </c>
      <c r="CB188" s="185">
        <f t="shared" si="449"/>
        <v>0</v>
      </c>
      <c r="CC188" s="185">
        <f t="shared" si="450"/>
        <v>0</v>
      </c>
      <c r="CD188" s="185">
        <f t="shared" si="451"/>
        <v>0</v>
      </c>
      <c r="CE188" s="185">
        <f t="shared" si="452"/>
        <v>0</v>
      </c>
      <c r="CF188" s="185">
        <f t="shared" si="453"/>
        <v>0</v>
      </c>
      <c r="CG188" s="185">
        <f t="shared" si="454"/>
        <v>0</v>
      </c>
      <c r="CH188" s="185">
        <f t="shared" si="455"/>
        <v>0</v>
      </c>
      <c r="CI188" s="185">
        <f t="shared" si="456"/>
        <v>0</v>
      </c>
      <c r="CJ188" s="185">
        <f t="shared" si="457"/>
        <v>0</v>
      </c>
      <c r="CK188" s="185">
        <f t="shared" si="458"/>
        <v>0</v>
      </c>
      <c r="CL188" s="185">
        <f t="shared" si="459"/>
        <v>0</v>
      </c>
      <c r="CM188" s="193"/>
      <c r="CN188" s="193"/>
      <c r="CO188" s="193"/>
      <c r="CP188" s="193"/>
      <c r="CQ188" s="193"/>
      <c r="CR188" s="193"/>
      <c r="CS188" s="193"/>
      <c r="CT188" s="193"/>
      <c r="CU188" s="193"/>
      <c r="CV188" s="193"/>
      <c r="CW188" s="193"/>
      <c r="CX188" s="193"/>
      <c r="CY188" s="112">
        <f t="shared" si="460"/>
        <v>0</v>
      </c>
      <c r="CZ188" s="112">
        <f t="shared" si="461"/>
        <v>0</v>
      </c>
      <c r="DA188" s="112">
        <f t="shared" si="462"/>
        <v>0</v>
      </c>
      <c r="DB188" s="112">
        <f t="shared" si="463"/>
        <v>0</v>
      </c>
      <c r="DC188" s="112">
        <f t="shared" si="464"/>
        <v>0</v>
      </c>
      <c r="DD188" s="112">
        <f t="shared" si="465"/>
        <v>0</v>
      </c>
      <c r="DE188" s="112">
        <f t="shared" si="466"/>
        <v>0</v>
      </c>
      <c r="DF188" s="112">
        <f t="shared" si="467"/>
        <v>0</v>
      </c>
      <c r="DG188" s="112">
        <f t="shared" si="468"/>
        <v>0</v>
      </c>
      <c r="DH188" s="112">
        <f t="shared" si="469"/>
        <v>0</v>
      </c>
      <c r="DI188" s="112">
        <f t="shared" si="470"/>
        <v>0</v>
      </c>
      <c r="DJ188" s="112">
        <f t="shared" si="471"/>
        <v>0</v>
      </c>
      <c r="DK188" s="194"/>
      <c r="DL188" s="194"/>
      <c r="DM188" s="194"/>
      <c r="DN188" s="194"/>
      <c r="DO188" s="194"/>
      <c r="DP188" s="194"/>
      <c r="DQ188" s="194"/>
      <c r="DR188" s="194"/>
      <c r="DS188" s="194"/>
      <c r="DT188" s="194"/>
      <c r="DU188" s="194"/>
      <c r="DV188" s="194"/>
      <c r="DW188" s="112">
        <f t="shared" si="472"/>
        <v>0</v>
      </c>
      <c r="DX188" s="112">
        <f t="shared" si="473"/>
        <v>0</v>
      </c>
      <c r="DY188" s="112">
        <f t="shared" si="474"/>
        <v>0</v>
      </c>
      <c r="DZ188" s="112">
        <f t="shared" si="475"/>
        <v>0</v>
      </c>
      <c r="EA188" s="112">
        <f t="shared" si="476"/>
        <v>0</v>
      </c>
      <c r="EB188" s="112">
        <f t="shared" si="477"/>
        <v>0</v>
      </c>
      <c r="EC188" s="112">
        <f t="shared" si="478"/>
        <v>0</v>
      </c>
      <c r="ED188" s="112">
        <f t="shared" si="479"/>
        <v>0</v>
      </c>
      <c r="EE188" s="112">
        <f t="shared" si="480"/>
        <v>0</v>
      </c>
      <c r="EF188" s="112">
        <f t="shared" si="481"/>
        <v>0</v>
      </c>
      <c r="EG188" s="112">
        <f t="shared" si="482"/>
        <v>0</v>
      </c>
      <c r="EH188" s="112">
        <f t="shared" si="483"/>
        <v>0</v>
      </c>
      <c r="EI188" s="195"/>
      <c r="EJ188" s="195"/>
      <c r="EK188" s="195"/>
      <c r="EL188" s="195"/>
      <c r="EM188" s="195"/>
      <c r="EN188" s="195"/>
      <c r="EO188" s="195"/>
      <c r="EP188" s="195"/>
      <c r="EQ188" s="195"/>
      <c r="ER188" s="195"/>
      <c r="ES188" s="195"/>
      <c r="ET188" s="195"/>
      <c r="EU188" s="196"/>
      <c r="EV188" s="196">
        <f t="shared" si="484"/>
        <v>0</v>
      </c>
      <c r="EW188" s="196">
        <f t="shared" si="485"/>
        <v>0</v>
      </c>
      <c r="EX188" s="196">
        <f t="shared" si="486"/>
        <v>0</v>
      </c>
      <c r="EY188" s="196">
        <f t="shared" si="487"/>
        <v>0</v>
      </c>
      <c r="EZ188" s="196">
        <f t="shared" si="488"/>
        <v>0</v>
      </c>
      <c r="FA188" s="196">
        <f t="shared" si="489"/>
        <v>0</v>
      </c>
      <c r="FB188" s="196">
        <f t="shared" si="490"/>
        <v>0</v>
      </c>
      <c r="FC188" s="196">
        <f t="shared" si="491"/>
        <v>0</v>
      </c>
      <c r="FD188" s="196">
        <f t="shared" si="492"/>
        <v>0</v>
      </c>
      <c r="FE188" s="196">
        <f t="shared" si="493"/>
        <v>0</v>
      </c>
      <c r="FF188" s="196">
        <f t="shared" si="494"/>
        <v>0</v>
      </c>
      <c r="FG188" s="197"/>
      <c r="FH188" s="197">
        <f t="shared" si="495"/>
        <v>0</v>
      </c>
      <c r="FI188" s="197">
        <f t="shared" si="496"/>
        <v>0</v>
      </c>
      <c r="FJ188" s="197">
        <f t="shared" si="497"/>
        <v>0</v>
      </c>
      <c r="FK188" s="197">
        <f t="shared" si="498"/>
        <v>0</v>
      </c>
      <c r="FL188" s="197">
        <f t="shared" si="499"/>
        <v>0</v>
      </c>
      <c r="FM188" s="197">
        <f t="shared" si="500"/>
        <v>0</v>
      </c>
      <c r="FN188" s="197">
        <f t="shared" si="501"/>
        <v>0</v>
      </c>
      <c r="FO188" s="197">
        <f t="shared" si="502"/>
        <v>0</v>
      </c>
      <c r="FP188" s="197">
        <f t="shared" si="503"/>
        <v>0</v>
      </c>
      <c r="FQ188" s="197">
        <f t="shared" si="504"/>
        <v>0</v>
      </c>
      <c r="FR188" s="197">
        <f t="shared" si="505"/>
        <v>0</v>
      </c>
      <c r="FS188" s="195"/>
      <c r="FT188" s="195"/>
      <c r="FU188" s="198"/>
      <c r="FV188" s="198"/>
      <c r="FW188" s="199"/>
      <c r="FX188" s="199"/>
      <c r="FY188" s="196"/>
      <c r="FZ188" s="196"/>
      <c r="GA188" s="127">
        <f t="shared" si="506"/>
        <v>0</v>
      </c>
      <c r="GB188" s="127">
        <f t="shared" si="507"/>
        <v>0</v>
      </c>
      <c r="GC188" s="127">
        <f t="shared" si="508"/>
        <v>0</v>
      </c>
      <c r="GD188" s="127">
        <f t="shared" si="509"/>
        <v>0</v>
      </c>
      <c r="GE188" s="127">
        <f t="shared" si="510"/>
        <v>0</v>
      </c>
      <c r="GF188" s="127">
        <f t="shared" si="511"/>
        <v>0</v>
      </c>
      <c r="GG188" s="127">
        <f t="shared" si="512"/>
        <v>0</v>
      </c>
      <c r="GH188" s="127">
        <f t="shared" si="513"/>
        <v>0</v>
      </c>
      <c r="GI188" s="127">
        <f t="shared" si="514"/>
        <v>0</v>
      </c>
      <c r="GJ188" s="127">
        <f t="shared" si="515"/>
        <v>0</v>
      </c>
      <c r="GK188" s="127">
        <f t="shared" si="516"/>
        <v>0</v>
      </c>
      <c r="GL188" s="127">
        <f t="shared" si="517"/>
        <v>0</v>
      </c>
      <c r="GM188" s="127">
        <f t="shared" si="518"/>
        <v>0</v>
      </c>
      <c r="GN188" s="127">
        <f t="shared" si="519"/>
        <v>0</v>
      </c>
      <c r="GO188" s="127">
        <f t="shared" si="520"/>
        <v>0</v>
      </c>
      <c r="GP188" s="127">
        <f t="shared" si="521"/>
        <v>0</v>
      </c>
      <c r="GQ188" s="127">
        <f t="shared" si="522"/>
        <v>0</v>
      </c>
      <c r="GR188" s="127">
        <f t="shared" si="523"/>
        <v>0</v>
      </c>
      <c r="GS188" s="127">
        <f t="shared" si="524"/>
        <v>0</v>
      </c>
      <c r="GT188" s="127">
        <f t="shared" si="525"/>
        <v>0</v>
      </c>
      <c r="GU188" s="127">
        <f t="shared" si="526"/>
        <v>0</v>
      </c>
      <c r="GV188" s="127">
        <f t="shared" si="527"/>
        <v>0</v>
      </c>
      <c r="GW188" s="127">
        <f t="shared" si="528"/>
        <v>0</v>
      </c>
      <c r="GX188" s="127">
        <f t="shared" si="529"/>
        <v>0</v>
      </c>
      <c r="GY188" s="127">
        <f t="shared" si="530"/>
        <v>0</v>
      </c>
      <c r="GZ188" s="127">
        <f t="shared" si="531"/>
        <v>0</v>
      </c>
      <c r="HA188" s="127">
        <f t="shared" si="532"/>
        <v>0</v>
      </c>
      <c r="HB188" s="127">
        <f t="shared" si="533"/>
        <v>0</v>
      </c>
      <c r="HC188" s="127">
        <f t="shared" si="534"/>
        <v>0</v>
      </c>
      <c r="HD188" s="127">
        <f t="shared" si="535"/>
        <v>0</v>
      </c>
      <c r="HE188" s="127">
        <f t="shared" si="536"/>
        <v>0</v>
      </c>
      <c r="HF188" s="127">
        <f t="shared" si="537"/>
        <v>0</v>
      </c>
      <c r="HG188" s="127">
        <f t="shared" si="538"/>
        <v>0</v>
      </c>
      <c r="HH188" s="127">
        <f t="shared" si="539"/>
        <v>0</v>
      </c>
      <c r="HI188" s="127">
        <f t="shared" si="540"/>
        <v>0</v>
      </c>
      <c r="HJ188" s="127">
        <f t="shared" si="541"/>
        <v>0</v>
      </c>
      <c r="HK188" s="127">
        <f t="shared" si="542"/>
        <v>0</v>
      </c>
      <c r="HL188" s="127">
        <f t="shared" si="543"/>
        <v>0</v>
      </c>
      <c r="HM188" s="127">
        <f t="shared" si="544"/>
        <v>0</v>
      </c>
      <c r="HN188" s="127">
        <f t="shared" si="545"/>
        <v>0</v>
      </c>
      <c r="HO188" s="127">
        <f t="shared" si="546"/>
        <v>0</v>
      </c>
      <c r="HP188" s="127">
        <f t="shared" si="547"/>
        <v>0</v>
      </c>
      <c r="HQ188" s="127">
        <f t="shared" si="548"/>
        <v>0</v>
      </c>
      <c r="HR188" s="127">
        <f t="shared" si="549"/>
        <v>0</v>
      </c>
      <c r="HS188" s="127">
        <f t="shared" si="550"/>
        <v>0</v>
      </c>
      <c r="HT188" s="127">
        <f t="shared" si="551"/>
        <v>0</v>
      </c>
      <c r="HU188" s="127">
        <f t="shared" si="552"/>
        <v>0</v>
      </c>
      <c r="HV188" s="127">
        <f t="shared" si="553"/>
        <v>0</v>
      </c>
      <c r="HW188" s="127">
        <f t="shared" si="554"/>
        <v>0</v>
      </c>
      <c r="HX188" s="127">
        <f t="shared" si="555"/>
        <v>0</v>
      </c>
      <c r="HY188" s="127">
        <f t="shared" si="556"/>
        <v>0</v>
      </c>
      <c r="HZ188" s="127">
        <f t="shared" si="557"/>
        <v>0</v>
      </c>
      <c r="IA188" s="127">
        <f t="shared" si="558"/>
        <v>0</v>
      </c>
      <c r="IB188" s="127">
        <f t="shared" si="559"/>
        <v>0</v>
      </c>
      <c r="IC188" s="127">
        <f t="shared" si="560"/>
        <v>0</v>
      </c>
      <c r="ID188" s="127">
        <f t="shared" si="561"/>
        <v>0</v>
      </c>
      <c r="IE188" s="127">
        <f t="shared" si="562"/>
        <v>0</v>
      </c>
      <c r="IF188" s="127">
        <f t="shared" si="563"/>
        <v>0</v>
      </c>
      <c r="IG188" s="127">
        <f t="shared" si="564"/>
        <v>0</v>
      </c>
      <c r="IH188" s="127">
        <f t="shared" si="565"/>
        <v>0</v>
      </c>
      <c r="II188" s="127">
        <f t="shared" si="566"/>
        <v>0</v>
      </c>
      <c r="IJ188" s="127">
        <f t="shared" si="567"/>
        <v>0</v>
      </c>
      <c r="IK188" s="127">
        <f t="shared" si="568"/>
        <v>0</v>
      </c>
      <c r="IL188" s="127">
        <f t="shared" si="569"/>
        <v>0</v>
      </c>
      <c r="IM188" s="127">
        <f t="shared" si="570"/>
        <v>0</v>
      </c>
      <c r="IN188" s="127">
        <f t="shared" si="571"/>
        <v>0</v>
      </c>
      <c r="IO188" s="127">
        <f t="shared" si="572"/>
        <v>0</v>
      </c>
      <c r="IP188" s="127">
        <f t="shared" si="573"/>
        <v>0</v>
      </c>
      <c r="IQ188" s="127">
        <f t="shared" si="574"/>
        <v>0</v>
      </c>
      <c r="IR188" s="127">
        <f t="shared" si="575"/>
        <v>0</v>
      </c>
      <c r="IS188" s="127">
        <f t="shared" si="576"/>
        <v>0</v>
      </c>
      <c r="IT188" s="127">
        <f t="shared" si="577"/>
        <v>0</v>
      </c>
      <c r="IU188" s="127">
        <f t="shared" si="578"/>
        <v>0</v>
      </c>
      <c r="IV188" s="1">
        <f>IFERROR(IF($BX188&gt;=1,SUMIFS(ARR!K$8:K$607,ARR!$I$8:$I$607,$BZ188),0),0)</f>
        <v>0</v>
      </c>
      <c r="IW188" s="1">
        <f>IFERROR(IF($BX188&gt;=1,SUMIFS(ARR!L$8:L$607,ARR!$I$8:$I$607,$BZ188),0),0)</f>
        <v>0</v>
      </c>
      <c r="IX188" s="1">
        <f>IFERROR(IF($BX188&gt;=1,SUMIFS(ARR!M$8:M$607,ARR!$I$8:$I$607,$BZ188),0),0)</f>
        <v>0</v>
      </c>
      <c r="IY188" s="1">
        <f>IFERROR(IF($BX188&gt;=1,SUMIFS(ARR!N$8:N$607,ARR!$I$8:$I$607,$BZ188),0),0)</f>
        <v>0</v>
      </c>
      <c r="IZ188" s="1">
        <f t="shared" si="579"/>
        <v>0</v>
      </c>
    </row>
    <row r="189" spans="1:260" ht="18" customHeight="1" x14ac:dyDescent="0.25">
      <c r="A189" s="1">
        <f>IFERROR(IF(BX189&gt;=1,VLOOKUP(EMP!Y187,EMP!$B$2:$E$3,4,0),0),0)</f>
        <v>0</v>
      </c>
      <c r="B189" s="1">
        <f>IFERROR(IF(BX189&gt;=1,VLOOKUP(EMP!Z187,EMP!$D$2:$E$3,2,0),0),0)</f>
        <v>0</v>
      </c>
      <c r="C189" s="1">
        <f>IFERROR(IF(BX189&gt;=1,VLOOKUP(EMP!AC187,EMP!$B$6:$C$17,2,0),0),0)</f>
        <v>0</v>
      </c>
      <c r="D189" s="1">
        <f>IFERROR(IF(BX189&gt;=1,VLOOKUP(EMP!AA187,EMP!$E$6:$M$29,9,0),0),0)</f>
        <v>0</v>
      </c>
      <c r="E189" s="1">
        <f>IFERROR(IF(BX189&gt;=1,(IF(EMP!AE187&gt;=1,VLOOKUP(EMP!AF187,EMP!$B$6:$C$17,2,0),0)),0),0)</f>
        <v>0</v>
      </c>
      <c r="F189" s="1">
        <f>IFERROR(IF(BX189&gt;=1,(IF(EMP!AG187=EMP!$F$3,(IF(EMP!AH187&gt;=1,EMP!AH187,0)),0)),0),0)</f>
        <v>0</v>
      </c>
      <c r="G189" s="1">
        <f>IFERROR(IF(BX189&gt;=1,(IF(EMP!AI187=EMP!$F$3,VLOOKUP(EMP!AJ187,EMP!$B$6:$C$17,2,0),0)),0),0)</f>
        <v>0</v>
      </c>
      <c r="H189" s="1">
        <f>IFERROR(IF(BX189&gt;=1,(IF(EMP!AK187=EMP!$F$3,EMP!#REF!,0)),0),0)</f>
        <v>0</v>
      </c>
      <c r="I189" s="1">
        <f>IFERROR(IF(BX189&gt;=1,(IF(EMP!AM187="YES",1,2)),0),0)</f>
        <v>0</v>
      </c>
      <c r="J189" s="1">
        <f>IFERROR(IF(BX189&gt;=1,(IF(I189=1,31,IF(I189=2,(IF(D189&gt;=5,VLOOKUP(EMP!AL187,EMP!$H$1:$K$5,4,0),IF(D189&gt;=1,31,0))),0))),0),0)</f>
        <v>0</v>
      </c>
      <c r="K189" s="1">
        <f>EMP!AB187</f>
        <v>0</v>
      </c>
      <c r="L189" s="1">
        <f>EMP!AD187</f>
        <v>0</v>
      </c>
      <c r="M189" s="1">
        <f>EMP!AE187</f>
        <v>0</v>
      </c>
      <c r="N189" s="1">
        <f t="shared" si="412"/>
        <v>0</v>
      </c>
      <c r="O189" s="1">
        <f t="shared" si="413"/>
        <v>0</v>
      </c>
      <c r="P189" s="1">
        <f t="shared" si="414"/>
        <v>0</v>
      </c>
      <c r="Q189" s="1">
        <f t="shared" si="415"/>
        <v>0</v>
      </c>
      <c r="R189" s="1">
        <f t="shared" si="416"/>
        <v>0</v>
      </c>
      <c r="S189" s="1">
        <f t="shared" si="417"/>
        <v>0</v>
      </c>
      <c r="T189" s="1">
        <f t="shared" si="418"/>
        <v>0</v>
      </c>
      <c r="U189" s="1">
        <f t="shared" si="419"/>
        <v>0</v>
      </c>
      <c r="V189" s="1">
        <f t="shared" si="420"/>
        <v>0</v>
      </c>
      <c r="W189" s="1">
        <f t="shared" si="421"/>
        <v>0</v>
      </c>
      <c r="X189" s="1">
        <f t="shared" si="422"/>
        <v>0</v>
      </c>
      <c r="Y189" s="1">
        <f t="shared" si="423"/>
        <v>0</v>
      </c>
      <c r="Z189" s="1">
        <f t="shared" si="424"/>
        <v>0</v>
      </c>
      <c r="AA189" s="1">
        <f t="shared" si="425"/>
        <v>0</v>
      </c>
      <c r="AB189" s="1">
        <f t="shared" si="426"/>
        <v>0</v>
      </c>
      <c r="AC189" s="1">
        <f t="shared" si="427"/>
        <v>0</v>
      </c>
      <c r="AD189" s="1">
        <f t="shared" si="428"/>
        <v>0</v>
      </c>
      <c r="AE189" s="1">
        <f t="shared" si="429"/>
        <v>0</v>
      </c>
      <c r="AF189" s="1">
        <f t="shared" si="430"/>
        <v>0</v>
      </c>
      <c r="AG189" s="1">
        <f t="shared" si="431"/>
        <v>0</v>
      </c>
      <c r="AH189" s="1">
        <f t="shared" si="432"/>
        <v>0</v>
      </c>
      <c r="AI189" s="1">
        <f t="shared" si="433"/>
        <v>0</v>
      </c>
      <c r="AJ189" s="1">
        <f t="shared" si="434"/>
        <v>0</v>
      </c>
      <c r="AK189" s="1">
        <f t="shared" si="435"/>
        <v>0</v>
      </c>
      <c r="AL189" s="1">
        <f t="shared" si="436"/>
        <v>0</v>
      </c>
      <c r="AM189" s="1">
        <f t="shared" si="437"/>
        <v>0</v>
      </c>
      <c r="AN189" s="1">
        <f t="shared" si="438"/>
        <v>0</v>
      </c>
      <c r="AO189" s="1">
        <f t="shared" si="439"/>
        <v>0</v>
      </c>
      <c r="AP189" s="1">
        <f t="shared" si="440"/>
        <v>0</v>
      </c>
      <c r="AQ189" s="1">
        <f t="shared" si="441"/>
        <v>0</v>
      </c>
      <c r="AR189" s="1">
        <f t="shared" si="442"/>
        <v>0</v>
      </c>
      <c r="AS189" s="1">
        <f t="shared" si="443"/>
        <v>0</v>
      </c>
      <c r="AT189" s="1">
        <f t="shared" si="444"/>
        <v>0</v>
      </c>
      <c r="AU189" s="1">
        <f t="shared" si="445"/>
        <v>0</v>
      </c>
      <c r="AV189" s="1">
        <f t="shared" si="446"/>
        <v>0</v>
      </c>
      <c r="AW189" s="1">
        <f t="shared" si="447"/>
        <v>0</v>
      </c>
      <c r="AX189" s="1">
        <f>LARGE($O$8:P189,1)</f>
        <v>0</v>
      </c>
      <c r="AY189" s="1">
        <f>LARGE($O$8:Q189,1)</f>
        <v>0</v>
      </c>
      <c r="AZ189" s="1">
        <f>LARGE($O$8:R189,1)</f>
        <v>0</v>
      </c>
      <c r="BA189" s="1">
        <f>LARGE($O$8:S189,1)</f>
        <v>0</v>
      </c>
      <c r="BB189" s="1">
        <f>LARGE($O$8:T189,1)</f>
        <v>0</v>
      </c>
      <c r="BC189" s="1">
        <f>LARGE($O$8:U189,1)</f>
        <v>0</v>
      </c>
      <c r="BD189" s="1">
        <f>LARGE($O$8:V189,1)</f>
        <v>0</v>
      </c>
      <c r="BE189" s="1">
        <f>LARGE($O$8:W189,1)</f>
        <v>0</v>
      </c>
      <c r="BF189" s="1">
        <f>LARGE($O$8:X189,1)</f>
        <v>0</v>
      </c>
      <c r="BG189" s="1">
        <f>LARGE($O$8:Y189,1)</f>
        <v>0</v>
      </c>
      <c r="BH189" s="1">
        <f>IFERROR(IF(BX189&gt;=1,(IF(EMP!AM187="YES",1,2)),0),0)</f>
        <v>0</v>
      </c>
      <c r="BI189" s="1">
        <f>IFERROR(IF(BX189&gt;=1,(IF(BH189=1,1,IF(BH189=2,VLOOKUP(EMP!AL187,EMP!$H$2:$K$4,4,0),0))),0),0)</f>
        <v>0</v>
      </c>
      <c r="BJ189" s="1">
        <f>IFERROR(IF(BX189&gt;=1,VLOOKUP(EMP!AL187,EMP!$H$1:$K$5,2,0),0),0)</f>
        <v>0</v>
      </c>
      <c r="BK189" s="1">
        <f>IFERROR(IF(BX189&gt;=1,VLOOKUP(EMP!AL187,EMP!$H$1:$K$5,3,0),0),0)</f>
        <v>0</v>
      </c>
      <c r="BX189" s="165">
        <f>EMP!O187</f>
        <v>0</v>
      </c>
      <c r="BY189" s="166">
        <f>EMP!P187</f>
        <v>0</v>
      </c>
      <c r="BZ189" s="165">
        <f>EMP!Q187</f>
        <v>0</v>
      </c>
      <c r="CA189" s="185">
        <f t="shared" si="448"/>
        <v>0</v>
      </c>
      <c r="CB189" s="185">
        <f t="shared" si="449"/>
        <v>0</v>
      </c>
      <c r="CC189" s="185">
        <f t="shared" si="450"/>
        <v>0</v>
      </c>
      <c r="CD189" s="185">
        <f t="shared" si="451"/>
        <v>0</v>
      </c>
      <c r="CE189" s="185">
        <f t="shared" si="452"/>
        <v>0</v>
      </c>
      <c r="CF189" s="185">
        <f t="shared" si="453"/>
        <v>0</v>
      </c>
      <c r="CG189" s="185">
        <f t="shared" si="454"/>
        <v>0</v>
      </c>
      <c r="CH189" s="185">
        <f t="shared" si="455"/>
        <v>0</v>
      </c>
      <c r="CI189" s="185">
        <f t="shared" si="456"/>
        <v>0</v>
      </c>
      <c r="CJ189" s="185">
        <f t="shared" si="457"/>
        <v>0</v>
      </c>
      <c r="CK189" s="185">
        <f t="shared" si="458"/>
        <v>0</v>
      </c>
      <c r="CL189" s="185">
        <f t="shared" si="459"/>
        <v>0</v>
      </c>
      <c r="CM189" s="193"/>
      <c r="CN189" s="193"/>
      <c r="CO189" s="193"/>
      <c r="CP189" s="193"/>
      <c r="CQ189" s="193"/>
      <c r="CR189" s="193"/>
      <c r="CS189" s="193"/>
      <c r="CT189" s="193"/>
      <c r="CU189" s="193"/>
      <c r="CV189" s="193"/>
      <c r="CW189" s="193"/>
      <c r="CX189" s="193"/>
      <c r="CY189" s="112">
        <f t="shared" si="460"/>
        <v>0</v>
      </c>
      <c r="CZ189" s="112">
        <f t="shared" si="461"/>
        <v>0</v>
      </c>
      <c r="DA189" s="112">
        <f t="shared" si="462"/>
        <v>0</v>
      </c>
      <c r="DB189" s="112">
        <f t="shared" si="463"/>
        <v>0</v>
      </c>
      <c r="DC189" s="112">
        <f t="shared" si="464"/>
        <v>0</v>
      </c>
      <c r="DD189" s="112">
        <f t="shared" si="465"/>
        <v>0</v>
      </c>
      <c r="DE189" s="112">
        <f t="shared" si="466"/>
        <v>0</v>
      </c>
      <c r="DF189" s="112">
        <f t="shared" si="467"/>
        <v>0</v>
      </c>
      <c r="DG189" s="112">
        <f t="shared" si="468"/>
        <v>0</v>
      </c>
      <c r="DH189" s="112">
        <f t="shared" si="469"/>
        <v>0</v>
      </c>
      <c r="DI189" s="112">
        <f t="shared" si="470"/>
        <v>0</v>
      </c>
      <c r="DJ189" s="112">
        <f t="shared" si="471"/>
        <v>0</v>
      </c>
      <c r="DK189" s="194"/>
      <c r="DL189" s="194"/>
      <c r="DM189" s="194"/>
      <c r="DN189" s="194"/>
      <c r="DO189" s="194"/>
      <c r="DP189" s="194"/>
      <c r="DQ189" s="194"/>
      <c r="DR189" s="194"/>
      <c r="DS189" s="194"/>
      <c r="DT189" s="194"/>
      <c r="DU189" s="194"/>
      <c r="DV189" s="194"/>
      <c r="DW189" s="112">
        <f t="shared" si="472"/>
        <v>0</v>
      </c>
      <c r="DX189" s="112">
        <f t="shared" si="473"/>
        <v>0</v>
      </c>
      <c r="DY189" s="112">
        <f t="shared" si="474"/>
        <v>0</v>
      </c>
      <c r="DZ189" s="112">
        <f t="shared" si="475"/>
        <v>0</v>
      </c>
      <c r="EA189" s="112">
        <f t="shared" si="476"/>
        <v>0</v>
      </c>
      <c r="EB189" s="112">
        <f t="shared" si="477"/>
        <v>0</v>
      </c>
      <c r="EC189" s="112">
        <f t="shared" si="478"/>
        <v>0</v>
      </c>
      <c r="ED189" s="112">
        <f t="shared" si="479"/>
        <v>0</v>
      </c>
      <c r="EE189" s="112">
        <f t="shared" si="480"/>
        <v>0</v>
      </c>
      <c r="EF189" s="112">
        <f t="shared" si="481"/>
        <v>0</v>
      </c>
      <c r="EG189" s="112">
        <f t="shared" si="482"/>
        <v>0</v>
      </c>
      <c r="EH189" s="112">
        <f t="shared" si="483"/>
        <v>0</v>
      </c>
      <c r="EI189" s="195"/>
      <c r="EJ189" s="195"/>
      <c r="EK189" s="195"/>
      <c r="EL189" s="195"/>
      <c r="EM189" s="195"/>
      <c r="EN189" s="195"/>
      <c r="EO189" s="195"/>
      <c r="EP189" s="195"/>
      <c r="EQ189" s="195"/>
      <c r="ER189" s="195"/>
      <c r="ES189" s="195"/>
      <c r="ET189" s="195"/>
      <c r="EU189" s="196"/>
      <c r="EV189" s="196">
        <f t="shared" si="484"/>
        <v>0</v>
      </c>
      <c r="EW189" s="196">
        <f t="shared" si="485"/>
        <v>0</v>
      </c>
      <c r="EX189" s="196">
        <f t="shared" si="486"/>
        <v>0</v>
      </c>
      <c r="EY189" s="196">
        <f t="shared" si="487"/>
        <v>0</v>
      </c>
      <c r="EZ189" s="196">
        <f t="shared" si="488"/>
        <v>0</v>
      </c>
      <c r="FA189" s="196">
        <f t="shared" si="489"/>
        <v>0</v>
      </c>
      <c r="FB189" s="196">
        <f t="shared" si="490"/>
        <v>0</v>
      </c>
      <c r="FC189" s="196">
        <f t="shared" si="491"/>
        <v>0</v>
      </c>
      <c r="FD189" s="196">
        <f t="shared" si="492"/>
        <v>0</v>
      </c>
      <c r="FE189" s="196">
        <f t="shared" si="493"/>
        <v>0</v>
      </c>
      <c r="FF189" s="196">
        <f t="shared" si="494"/>
        <v>0</v>
      </c>
      <c r="FG189" s="197"/>
      <c r="FH189" s="197">
        <f t="shared" si="495"/>
        <v>0</v>
      </c>
      <c r="FI189" s="197">
        <f t="shared" si="496"/>
        <v>0</v>
      </c>
      <c r="FJ189" s="197">
        <f t="shared" si="497"/>
        <v>0</v>
      </c>
      <c r="FK189" s="197">
        <f t="shared" si="498"/>
        <v>0</v>
      </c>
      <c r="FL189" s="197">
        <f t="shared" si="499"/>
        <v>0</v>
      </c>
      <c r="FM189" s="197">
        <f t="shared" si="500"/>
        <v>0</v>
      </c>
      <c r="FN189" s="197">
        <f t="shared" si="501"/>
        <v>0</v>
      </c>
      <c r="FO189" s="197">
        <f t="shared" si="502"/>
        <v>0</v>
      </c>
      <c r="FP189" s="197">
        <f t="shared" si="503"/>
        <v>0</v>
      </c>
      <c r="FQ189" s="197">
        <f t="shared" si="504"/>
        <v>0</v>
      </c>
      <c r="FR189" s="197">
        <f t="shared" si="505"/>
        <v>0</v>
      </c>
      <c r="FS189" s="195"/>
      <c r="FT189" s="195"/>
      <c r="FU189" s="198"/>
      <c r="FV189" s="198"/>
      <c r="FW189" s="199"/>
      <c r="FX189" s="199"/>
      <c r="FY189" s="196"/>
      <c r="FZ189" s="196"/>
      <c r="GA189" s="127">
        <f t="shared" si="506"/>
        <v>0</v>
      </c>
      <c r="GB189" s="127">
        <f t="shared" si="507"/>
        <v>0</v>
      </c>
      <c r="GC189" s="127">
        <f t="shared" si="508"/>
        <v>0</v>
      </c>
      <c r="GD189" s="127">
        <f t="shared" si="509"/>
        <v>0</v>
      </c>
      <c r="GE189" s="127">
        <f t="shared" si="510"/>
        <v>0</v>
      </c>
      <c r="GF189" s="127">
        <f t="shared" si="511"/>
        <v>0</v>
      </c>
      <c r="GG189" s="127">
        <f t="shared" si="512"/>
        <v>0</v>
      </c>
      <c r="GH189" s="127">
        <f t="shared" si="513"/>
        <v>0</v>
      </c>
      <c r="GI189" s="127">
        <f t="shared" si="514"/>
        <v>0</v>
      </c>
      <c r="GJ189" s="127">
        <f t="shared" si="515"/>
        <v>0</v>
      </c>
      <c r="GK189" s="127">
        <f t="shared" si="516"/>
        <v>0</v>
      </c>
      <c r="GL189" s="127">
        <f t="shared" si="517"/>
        <v>0</v>
      </c>
      <c r="GM189" s="127">
        <f t="shared" si="518"/>
        <v>0</v>
      </c>
      <c r="GN189" s="127">
        <f t="shared" si="519"/>
        <v>0</v>
      </c>
      <c r="GO189" s="127">
        <f t="shared" si="520"/>
        <v>0</v>
      </c>
      <c r="GP189" s="127">
        <f t="shared" si="521"/>
        <v>0</v>
      </c>
      <c r="GQ189" s="127">
        <f t="shared" si="522"/>
        <v>0</v>
      </c>
      <c r="GR189" s="127">
        <f t="shared" si="523"/>
        <v>0</v>
      </c>
      <c r="GS189" s="127">
        <f t="shared" si="524"/>
        <v>0</v>
      </c>
      <c r="GT189" s="127">
        <f t="shared" si="525"/>
        <v>0</v>
      </c>
      <c r="GU189" s="127">
        <f t="shared" si="526"/>
        <v>0</v>
      </c>
      <c r="GV189" s="127">
        <f t="shared" si="527"/>
        <v>0</v>
      </c>
      <c r="GW189" s="127">
        <f t="shared" si="528"/>
        <v>0</v>
      </c>
      <c r="GX189" s="127">
        <f t="shared" si="529"/>
        <v>0</v>
      </c>
      <c r="GY189" s="127">
        <f t="shared" si="530"/>
        <v>0</v>
      </c>
      <c r="GZ189" s="127">
        <f t="shared" si="531"/>
        <v>0</v>
      </c>
      <c r="HA189" s="127">
        <f t="shared" si="532"/>
        <v>0</v>
      </c>
      <c r="HB189" s="127">
        <f t="shared" si="533"/>
        <v>0</v>
      </c>
      <c r="HC189" s="127">
        <f t="shared" si="534"/>
        <v>0</v>
      </c>
      <c r="HD189" s="127">
        <f t="shared" si="535"/>
        <v>0</v>
      </c>
      <c r="HE189" s="127">
        <f t="shared" si="536"/>
        <v>0</v>
      </c>
      <c r="HF189" s="127">
        <f t="shared" si="537"/>
        <v>0</v>
      </c>
      <c r="HG189" s="127">
        <f t="shared" si="538"/>
        <v>0</v>
      </c>
      <c r="HH189" s="127">
        <f t="shared" si="539"/>
        <v>0</v>
      </c>
      <c r="HI189" s="127">
        <f t="shared" si="540"/>
        <v>0</v>
      </c>
      <c r="HJ189" s="127">
        <f t="shared" si="541"/>
        <v>0</v>
      </c>
      <c r="HK189" s="127">
        <f t="shared" si="542"/>
        <v>0</v>
      </c>
      <c r="HL189" s="127">
        <f t="shared" si="543"/>
        <v>0</v>
      </c>
      <c r="HM189" s="127">
        <f t="shared" si="544"/>
        <v>0</v>
      </c>
      <c r="HN189" s="127">
        <f t="shared" si="545"/>
        <v>0</v>
      </c>
      <c r="HO189" s="127">
        <f t="shared" si="546"/>
        <v>0</v>
      </c>
      <c r="HP189" s="127">
        <f t="shared" si="547"/>
        <v>0</v>
      </c>
      <c r="HQ189" s="127">
        <f t="shared" si="548"/>
        <v>0</v>
      </c>
      <c r="HR189" s="127">
        <f t="shared" si="549"/>
        <v>0</v>
      </c>
      <c r="HS189" s="127">
        <f t="shared" si="550"/>
        <v>0</v>
      </c>
      <c r="HT189" s="127">
        <f t="shared" si="551"/>
        <v>0</v>
      </c>
      <c r="HU189" s="127">
        <f t="shared" si="552"/>
        <v>0</v>
      </c>
      <c r="HV189" s="127">
        <f t="shared" si="553"/>
        <v>0</v>
      </c>
      <c r="HW189" s="127">
        <f t="shared" si="554"/>
        <v>0</v>
      </c>
      <c r="HX189" s="127">
        <f t="shared" si="555"/>
        <v>0</v>
      </c>
      <c r="HY189" s="127">
        <f t="shared" si="556"/>
        <v>0</v>
      </c>
      <c r="HZ189" s="127">
        <f t="shared" si="557"/>
        <v>0</v>
      </c>
      <c r="IA189" s="127">
        <f t="shared" si="558"/>
        <v>0</v>
      </c>
      <c r="IB189" s="127">
        <f t="shared" si="559"/>
        <v>0</v>
      </c>
      <c r="IC189" s="127">
        <f t="shared" si="560"/>
        <v>0</v>
      </c>
      <c r="ID189" s="127">
        <f t="shared" si="561"/>
        <v>0</v>
      </c>
      <c r="IE189" s="127">
        <f t="shared" si="562"/>
        <v>0</v>
      </c>
      <c r="IF189" s="127">
        <f t="shared" si="563"/>
        <v>0</v>
      </c>
      <c r="IG189" s="127">
        <f t="shared" si="564"/>
        <v>0</v>
      </c>
      <c r="IH189" s="127">
        <f t="shared" si="565"/>
        <v>0</v>
      </c>
      <c r="II189" s="127">
        <f t="shared" si="566"/>
        <v>0</v>
      </c>
      <c r="IJ189" s="127">
        <f t="shared" si="567"/>
        <v>0</v>
      </c>
      <c r="IK189" s="127">
        <f t="shared" si="568"/>
        <v>0</v>
      </c>
      <c r="IL189" s="127">
        <f t="shared" si="569"/>
        <v>0</v>
      </c>
      <c r="IM189" s="127">
        <f t="shared" si="570"/>
        <v>0</v>
      </c>
      <c r="IN189" s="127">
        <f t="shared" si="571"/>
        <v>0</v>
      </c>
      <c r="IO189" s="127">
        <f t="shared" si="572"/>
        <v>0</v>
      </c>
      <c r="IP189" s="127">
        <f t="shared" si="573"/>
        <v>0</v>
      </c>
      <c r="IQ189" s="127">
        <f t="shared" si="574"/>
        <v>0</v>
      </c>
      <c r="IR189" s="127">
        <f t="shared" si="575"/>
        <v>0</v>
      </c>
      <c r="IS189" s="127">
        <f t="shared" si="576"/>
        <v>0</v>
      </c>
      <c r="IT189" s="127">
        <f t="shared" si="577"/>
        <v>0</v>
      </c>
      <c r="IU189" s="127">
        <f t="shared" si="578"/>
        <v>0</v>
      </c>
      <c r="IV189" s="1">
        <f>IFERROR(IF($BX189&gt;=1,SUMIFS(ARR!K$8:K$607,ARR!$I$8:$I$607,$BZ189),0),0)</f>
        <v>0</v>
      </c>
      <c r="IW189" s="1">
        <f>IFERROR(IF($BX189&gt;=1,SUMIFS(ARR!L$8:L$607,ARR!$I$8:$I$607,$BZ189),0),0)</f>
        <v>0</v>
      </c>
      <c r="IX189" s="1">
        <f>IFERROR(IF($BX189&gt;=1,SUMIFS(ARR!M$8:M$607,ARR!$I$8:$I$607,$BZ189),0),0)</f>
        <v>0</v>
      </c>
      <c r="IY189" s="1">
        <f>IFERROR(IF($BX189&gt;=1,SUMIFS(ARR!N$8:N$607,ARR!$I$8:$I$607,$BZ189),0),0)</f>
        <v>0</v>
      </c>
      <c r="IZ189" s="1">
        <f t="shared" si="579"/>
        <v>0</v>
      </c>
    </row>
    <row r="190" spans="1:260" ht="18" customHeight="1" x14ac:dyDescent="0.25">
      <c r="A190" s="1">
        <f>IFERROR(IF(BX190&gt;=1,VLOOKUP(EMP!Y188,EMP!$B$2:$E$3,4,0),0),0)</f>
        <v>0</v>
      </c>
      <c r="B190" s="1">
        <f>IFERROR(IF(BX190&gt;=1,VLOOKUP(EMP!Z188,EMP!$D$2:$E$3,2,0),0),0)</f>
        <v>0</v>
      </c>
      <c r="C190" s="1">
        <f>IFERROR(IF(BX190&gt;=1,VLOOKUP(EMP!AC188,EMP!$B$6:$C$17,2,0),0),0)</f>
        <v>0</v>
      </c>
      <c r="D190" s="1">
        <f>IFERROR(IF(BX190&gt;=1,VLOOKUP(EMP!AA188,EMP!$E$6:$M$29,9,0),0),0)</f>
        <v>0</v>
      </c>
      <c r="E190" s="1">
        <f>IFERROR(IF(BX190&gt;=1,(IF(EMP!AE188&gt;=1,VLOOKUP(EMP!AF188,EMP!$B$6:$C$17,2,0),0)),0),0)</f>
        <v>0</v>
      </c>
      <c r="F190" s="1">
        <f>IFERROR(IF(BX190&gt;=1,(IF(EMP!AG188=EMP!$F$3,(IF(EMP!AH188&gt;=1,EMP!AH188,0)),0)),0),0)</f>
        <v>0</v>
      </c>
      <c r="G190" s="1">
        <f>IFERROR(IF(BX190&gt;=1,(IF(EMP!AI188=EMP!$F$3,VLOOKUP(EMP!AJ188,EMP!$B$6:$C$17,2,0),0)),0),0)</f>
        <v>0</v>
      </c>
      <c r="H190" s="1">
        <f>IFERROR(IF(BX190&gt;=1,(IF(EMP!AK188=EMP!$F$3,EMP!#REF!,0)),0),0)</f>
        <v>0</v>
      </c>
      <c r="I190" s="1">
        <f>IFERROR(IF(BX190&gt;=1,(IF(EMP!AM188="YES",1,2)),0),0)</f>
        <v>0</v>
      </c>
      <c r="J190" s="1">
        <f>IFERROR(IF(BX190&gt;=1,(IF(I190=1,31,IF(I190=2,(IF(D190&gt;=5,VLOOKUP(EMP!AL188,EMP!$H$1:$K$5,4,0),IF(D190&gt;=1,31,0))),0))),0),0)</f>
        <v>0</v>
      </c>
      <c r="K190" s="1">
        <f>EMP!AB188</f>
        <v>0</v>
      </c>
      <c r="L190" s="1">
        <f>EMP!AD188</f>
        <v>0</v>
      </c>
      <c r="M190" s="1">
        <f>EMP!AE188</f>
        <v>0</v>
      </c>
      <c r="N190" s="1">
        <f t="shared" si="412"/>
        <v>0</v>
      </c>
      <c r="O190" s="1">
        <f t="shared" si="413"/>
        <v>0</v>
      </c>
      <c r="P190" s="1">
        <f t="shared" si="414"/>
        <v>0</v>
      </c>
      <c r="Q190" s="1">
        <f t="shared" si="415"/>
        <v>0</v>
      </c>
      <c r="R190" s="1">
        <f t="shared" si="416"/>
        <v>0</v>
      </c>
      <c r="S190" s="1">
        <f t="shared" si="417"/>
        <v>0</v>
      </c>
      <c r="T190" s="1">
        <f t="shared" si="418"/>
        <v>0</v>
      </c>
      <c r="U190" s="1">
        <f t="shared" si="419"/>
        <v>0</v>
      </c>
      <c r="V190" s="1">
        <f t="shared" si="420"/>
        <v>0</v>
      </c>
      <c r="W190" s="1">
        <f t="shared" si="421"/>
        <v>0</v>
      </c>
      <c r="X190" s="1">
        <f t="shared" si="422"/>
        <v>0</v>
      </c>
      <c r="Y190" s="1">
        <f t="shared" si="423"/>
        <v>0</v>
      </c>
      <c r="Z190" s="1">
        <f t="shared" si="424"/>
        <v>0</v>
      </c>
      <c r="AA190" s="1">
        <f t="shared" si="425"/>
        <v>0</v>
      </c>
      <c r="AB190" s="1">
        <f t="shared" si="426"/>
        <v>0</v>
      </c>
      <c r="AC190" s="1">
        <f t="shared" si="427"/>
        <v>0</v>
      </c>
      <c r="AD190" s="1">
        <f t="shared" si="428"/>
        <v>0</v>
      </c>
      <c r="AE190" s="1">
        <f t="shared" si="429"/>
        <v>0</v>
      </c>
      <c r="AF190" s="1">
        <f t="shared" si="430"/>
        <v>0</v>
      </c>
      <c r="AG190" s="1">
        <f t="shared" si="431"/>
        <v>0</v>
      </c>
      <c r="AH190" s="1">
        <f t="shared" si="432"/>
        <v>0</v>
      </c>
      <c r="AI190" s="1">
        <f t="shared" si="433"/>
        <v>0</v>
      </c>
      <c r="AJ190" s="1">
        <f t="shared" si="434"/>
        <v>0</v>
      </c>
      <c r="AK190" s="1">
        <f t="shared" si="435"/>
        <v>0</v>
      </c>
      <c r="AL190" s="1">
        <f t="shared" si="436"/>
        <v>0</v>
      </c>
      <c r="AM190" s="1">
        <f t="shared" si="437"/>
        <v>0</v>
      </c>
      <c r="AN190" s="1">
        <f t="shared" si="438"/>
        <v>0</v>
      </c>
      <c r="AO190" s="1">
        <f t="shared" si="439"/>
        <v>0</v>
      </c>
      <c r="AP190" s="1">
        <f t="shared" si="440"/>
        <v>0</v>
      </c>
      <c r="AQ190" s="1">
        <f t="shared" si="441"/>
        <v>0</v>
      </c>
      <c r="AR190" s="1">
        <f t="shared" si="442"/>
        <v>0</v>
      </c>
      <c r="AS190" s="1">
        <f t="shared" si="443"/>
        <v>0</v>
      </c>
      <c r="AT190" s="1">
        <f t="shared" si="444"/>
        <v>0</v>
      </c>
      <c r="AU190" s="1">
        <f t="shared" si="445"/>
        <v>0</v>
      </c>
      <c r="AV190" s="1">
        <f t="shared" si="446"/>
        <v>0</v>
      </c>
      <c r="AW190" s="1">
        <f t="shared" si="447"/>
        <v>0</v>
      </c>
      <c r="AX190" s="1">
        <f>LARGE($O$8:P190,1)</f>
        <v>0</v>
      </c>
      <c r="AY190" s="1">
        <f>LARGE($O$8:Q190,1)</f>
        <v>0</v>
      </c>
      <c r="AZ190" s="1">
        <f>LARGE($O$8:R190,1)</f>
        <v>0</v>
      </c>
      <c r="BA190" s="1">
        <f>LARGE($O$8:S190,1)</f>
        <v>0</v>
      </c>
      <c r="BB190" s="1">
        <f>LARGE($O$8:T190,1)</f>
        <v>0</v>
      </c>
      <c r="BC190" s="1">
        <f>LARGE($O$8:U190,1)</f>
        <v>0</v>
      </c>
      <c r="BD190" s="1">
        <f>LARGE($O$8:V190,1)</f>
        <v>0</v>
      </c>
      <c r="BE190" s="1">
        <f>LARGE($O$8:W190,1)</f>
        <v>0</v>
      </c>
      <c r="BF190" s="1">
        <f>LARGE($O$8:X190,1)</f>
        <v>0</v>
      </c>
      <c r="BG190" s="1">
        <f>LARGE($O$8:Y190,1)</f>
        <v>0</v>
      </c>
      <c r="BH190" s="1">
        <f>IFERROR(IF(BX190&gt;=1,(IF(EMP!AM188="YES",1,2)),0),0)</f>
        <v>0</v>
      </c>
      <c r="BI190" s="1">
        <f>IFERROR(IF(BX190&gt;=1,(IF(BH190=1,1,IF(BH190=2,VLOOKUP(EMP!AL188,EMP!$H$2:$K$4,4,0),0))),0),0)</f>
        <v>0</v>
      </c>
      <c r="BJ190" s="1">
        <f>IFERROR(IF(BX190&gt;=1,VLOOKUP(EMP!AL188,EMP!$H$1:$K$5,2,0),0),0)</f>
        <v>0</v>
      </c>
      <c r="BK190" s="1">
        <f>IFERROR(IF(BX190&gt;=1,VLOOKUP(EMP!AL188,EMP!$H$1:$K$5,3,0),0),0)</f>
        <v>0</v>
      </c>
      <c r="BX190" s="165">
        <f>EMP!O188</f>
        <v>0</v>
      </c>
      <c r="BY190" s="166">
        <f>EMP!P188</f>
        <v>0</v>
      </c>
      <c r="BZ190" s="165">
        <f>EMP!Q188</f>
        <v>0</v>
      </c>
      <c r="CA190" s="185">
        <f t="shared" si="448"/>
        <v>0</v>
      </c>
      <c r="CB190" s="185">
        <f t="shared" si="449"/>
        <v>0</v>
      </c>
      <c r="CC190" s="185">
        <f t="shared" si="450"/>
        <v>0</v>
      </c>
      <c r="CD190" s="185">
        <f t="shared" si="451"/>
        <v>0</v>
      </c>
      <c r="CE190" s="185">
        <f t="shared" si="452"/>
        <v>0</v>
      </c>
      <c r="CF190" s="185">
        <f t="shared" si="453"/>
        <v>0</v>
      </c>
      <c r="CG190" s="185">
        <f t="shared" si="454"/>
        <v>0</v>
      </c>
      <c r="CH190" s="185">
        <f t="shared" si="455"/>
        <v>0</v>
      </c>
      <c r="CI190" s="185">
        <f t="shared" si="456"/>
        <v>0</v>
      </c>
      <c r="CJ190" s="185">
        <f t="shared" si="457"/>
        <v>0</v>
      </c>
      <c r="CK190" s="185">
        <f t="shared" si="458"/>
        <v>0</v>
      </c>
      <c r="CL190" s="185">
        <f t="shared" si="459"/>
        <v>0</v>
      </c>
      <c r="CM190" s="193"/>
      <c r="CN190" s="193"/>
      <c r="CO190" s="193"/>
      <c r="CP190" s="193"/>
      <c r="CQ190" s="193"/>
      <c r="CR190" s="193"/>
      <c r="CS190" s="193"/>
      <c r="CT190" s="193"/>
      <c r="CU190" s="193"/>
      <c r="CV190" s="193"/>
      <c r="CW190" s="193"/>
      <c r="CX190" s="193"/>
      <c r="CY190" s="112">
        <f t="shared" si="460"/>
        <v>0</v>
      </c>
      <c r="CZ190" s="112">
        <f t="shared" si="461"/>
        <v>0</v>
      </c>
      <c r="DA190" s="112">
        <f t="shared" si="462"/>
        <v>0</v>
      </c>
      <c r="DB190" s="112">
        <f t="shared" si="463"/>
        <v>0</v>
      </c>
      <c r="DC190" s="112">
        <f t="shared" si="464"/>
        <v>0</v>
      </c>
      <c r="DD190" s="112">
        <f t="shared" si="465"/>
        <v>0</v>
      </c>
      <c r="DE190" s="112">
        <f t="shared" si="466"/>
        <v>0</v>
      </c>
      <c r="DF190" s="112">
        <f t="shared" si="467"/>
        <v>0</v>
      </c>
      <c r="DG190" s="112">
        <f t="shared" si="468"/>
        <v>0</v>
      </c>
      <c r="DH190" s="112">
        <f t="shared" si="469"/>
        <v>0</v>
      </c>
      <c r="DI190" s="112">
        <f t="shared" si="470"/>
        <v>0</v>
      </c>
      <c r="DJ190" s="112">
        <f t="shared" si="471"/>
        <v>0</v>
      </c>
      <c r="DK190" s="194"/>
      <c r="DL190" s="194"/>
      <c r="DM190" s="194"/>
      <c r="DN190" s="194"/>
      <c r="DO190" s="194"/>
      <c r="DP190" s="194"/>
      <c r="DQ190" s="194"/>
      <c r="DR190" s="194"/>
      <c r="DS190" s="194"/>
      <c r="DT190" s="194"/>
      <c r="DU190" s="194"/>
      <c r="DV190" s="194"/>
      <c r="DW190" s="112">
        <f t="shared" si="472"/>
        <v>0</v>
      </c>
      <c r="DX190" s="112">
        <f t="shared" si="473"/>
        <v>0</v>
      </c>
      <c r="DY190" s="112">
        <f t="shared" si="474"/>
        <v>0</v>
      </c>
      <c r="DZ190" s="112">
        <f t="shared" si="475"/>
        <v>0</v>
      </c>
      <c r="EA190" s="112">
        <f t="shared" si="476"/>
        <v>0</v>
      </c>
      <c r="EB190" s="112">
        <f t="shared" si="477"/>
        <v>0</v>
      </c>
      <c r="EC190" s="112">
        <f t="shared" si="478"/>
        <v>0</v>
      </c>
      <c r="ED190" s="112">
        <f t="shared" si="479"/>
        <v>0</v>
      </c>
      <c r="EE190" s="112">
        <f t="shared" si="480"/>
        <v>0</v>
      </c>
      <c r="EF190" s="112">
        <f t="shared" si="481"/>
        <v>0</v>
      </c>
      <c r="EG190" s="112">
        <f t="shared" si="482"/>
        <v>0</v>
      </c>
      <c r="EH190" s="112">
        <f t="shared" si="483"/>
        <v>0</v>
      </c>
      <c r="EI190" s="195"/>
      <c r="EJ190" s="195"/>
      <c r="EK190" s="195"/>
      <c r="EL190" s="195"/>
      <c r="EM190" s="195"/>
      <c r="EN190" s="195"/>
      <c r="EO190" s="195"/>
      <c r="EP190" s="195"/>
      <c r="EQ190" s="195"/>
      <c r="ER190" s="195"/>
      <c r="ES190" s="195"/>
      <c r="ET190" s="195"/>
      <c r="EU190" s="196"/>
      <c r="EV190" s="196">
        <f t="shared" si="484"/>
        <v>0</v>
      </c>
      <c r="EW190" s="196">
        <f t="shared" si="485"/>
        <v>0</v>
      </c>
      <c r="EX190" s="196">
        <f t="shared" si="486"/>
        <v>0</v>
      </c>
      <c r="EY190" s="196">
        <f t="shared" si="487"/>
        <v>0</v>
      </c>
      <c r="EZ190" s="196">
        <f t="shared" si="488"/>
        <v>0</v>
      </c>
      <c r="FA190" s="196">
        <f t="shared" si="489"/>
        <v>0</v>
      </c>
      <c r="FB190" s="196">
        <f t="shared" si="490"/>
        <v>0</v>
      </c>
      <c r="FC190" s="196">
        <f t="shared" si="491"/>
        <v>0</v>
      </c>
      <c r="FD190" s="196">
        <f t="shared" si="492"/>
        <v>0</v>
      </c>
      <c r="FE190" s="196">
        <f t="shared" si="493"/>
        <v>0</v>
      </c>
      <c r="FF190" s="196">
        <f t="shared" si="494"/>
        <v>0</v>
      </c>
      <c r="FG190" s="197"/>
      <c r="FH190" s="197">
        <f t="shared" si="495"/>
        <v>0</v>
      </c>
      <c r="FI190" s="197">
        <f t="shared" si="496"/>
        <v>0</v>
      </c>
      <c r="FJ190" s="197">
        <f t="shared" si="497"/>
        <v>0</v>
      </c>
      <c r="FK190" s="197">
        <f t="shared" si="498"/>
        <v>0</v>
      </c>
      <c r="FL190" s="197">
        <f t="shared" si="499"/>
        <v>0</v>
      </c>
      <c r="FM190" s="197">
        <f t="shared" si="500"/>
        <v>0</v>
      </c>
      <c r="FN190" s="197">
        <f t="shared" si="501"/>
        <v>0</v>
      </c>
      <c r="FO190" s="197">
        <f t="shared" si="502"/>
        <v>0</v>
      </c>
      <c r="FP190" s="197">
        <f t="shared" si="503"/>
        <v>0</v>
      </c>
      <c r="FQ190" s="197">
        <f t="shared" si="504"/>
        <v>0</v>
      </c>
      <c r="FR190" s="197">
        <f t="shared" si="505"/>
        <v>0</v>
      </c>
      <c r="FS190" s="195"/>
      <c r="FT190" s="195"/>
      <c r="FU190" s="198"/>
      <c r="FV190" s="198"/>
      <c r="FW190" s="199"/>
      <c r="FX190" s="199"/>
      <c r="FY190" s="196"/>
      <c r="FZ190" s="196"/>
      <c r="GA190" s="127">
        <f t="shared" si="506"/>
        <v>0</v>
      </c>
      <c r="GB190" s="127">
        <f t="shared" si="507"/>
        <v>0</v>
      </c>
      <c r="GC190" s="127">
        <f t="shared" si="508"/>
        <v>0</v>
      </c>
      <c r="GD190" s="127">
        <f t="shared" si="509"/>
        <v>0</v>
      </c>
      <c r="GE190" s="127">
        <f t="shared" si="510"/>
        <v>0</v>
      </c>
      <c r="GF190" s="127">
        <f t="shared" si="511"/>
        <v>0</v>
      </c>
      <c r="GG190" s="127">
        <f t="shared" si="512"/>
        <v>0</v>
      </c>
      <c r="GH190" s="127">
        <f t="shared" si="513"/>
        <v>0</v>
      </c>
      <c r="GI190" s="127">
        <f t="shared" si="514"/>
        <v>0</v>
      </c>
      <c r="GJ190" s="127">
        <f t="shared" si="515"/>
        <v>0</v>
      </c>
      <c r="GK190" s="127">
        <f t="shared" si="516"/>
        <v>0</v>
      </c>
      <c r="GL190" s="127">
        <f t="shared" si="517"/>
        <v>0</v>
      </c>
      <c r="GM190" s="127">
        <f t="shared" si="518"/>
        <v>0</v>
      </c>
      <c r="GN190" s="127">
        <f t="shared" si="519"/>
        <v>0</v>
      </c>
      <c r="GO190" s="127">
        <f t="shared" si="520"/>
        <v>0</v>
      </c>
      <c r="GP190" s="127">
        <f t="shared" si="521"/>
        <v>0</v>
      </c>
      <c r="GQ190" s="127">
        <f t="shared" si="522"/>
        <v>0</v>
      </c>
      <c r="GR190" s="127">
        <f t="shared" si="523"/>
        <v>0</v>
      </c>
      <c r="GS190" s="127">
        <f t="shared" si="524"/>
        <v>0</v>
      </c>
      <c r="GT190" s="127">
        <f t="shared" si="525"/>
        <v>0</v>
      </c>
      <c r="GU190" s="127">
        <f t="shared" si="526"/>
        <v>0</v>
      </c>
      <c r="GV190" s="127">
        <f t="shared" si="527"/>
        <v>0</v>
      </c>
      <c r="GW190" s="127">
        <f t="shared" si="528"/>
        <v>0</v>
      </c>
      <c r="GX190" s="127">
        <f t="shared" si="529"/>
        <v>0</v>
      </c>
      <c r="GY190" s="127">
        <f t="shared" si="530"/>
        <v>0</v>
      </c>
      <c r="GZ190" s="127">
        <f t="shared" si="531"/>
        <v>0</v>
      </c>
      <c r="HA190" s="127">
        <f t="shared" si="532"/>
        <v>0</v>
      </c>
      <c r="HB190" s="127">
        <f t="shared" si="533"/>
        <v>0</v>
      </c>
      <c r="HC190" s="127">
        <f t="shared" si="534"/>
        <v>0</v>
      </c>
      <c r="HD190" s="127">
        <f t="shared" si="535"/>
        <v>0</v>
      </c>
      <c r="HE190" s="127">
        <f t="shared" si="536"/>
        <v>0</v>
      </c>
      <c r="HF190" s="127">
        <f t="shared" si="537"/>
        <v>0</v>
      </c>
      <c r="HG190" s="127">
        <f t="shared" si="538"/>
        <v>0</v>
      </c>
      <c r="HH190" s="127">
        <f t="shared" si="539"/>
        <v>0</v>
      </c>
      <c r="HI190" s="127">
        <f t="shared" si="540"/>
        <v>0</v>
      </c>
      <c r="HJ190" s="127">
        <f t="shared" si="541"/>
        <v>0</v>
      </c>
      <c r="HK190" s="127">
        <f t="shared" si="542"/>
        <v>0</v>
      </c>
      <c r="HL190" s="127">
        <f t="shared" si="543"/>
        <v>0</v>
      </c>
      <c r="HM190" s="127">
        <f t="shared" si="544"/>
        <v>0</v>
      </c>
      <c r="HN190" s="127">
        <f t="shared" si="545"/>
        <v>0</v>
      </c>
      <c r="HO190" s="127">
        <f t="shared" si="546"/>
        <v>0</v>
      </c>
      <c r="HP190" s="127">
        <f t="shared" si="547"/>
        <v>0</v>
      </c>
      <c r="HQ190" s="127">
        <f t="shared" si="548"/>
        <v>0</v>
      </c>
      <c r="HR190" s="127">
        <f t="shared" si="549"/>
        <v>0</v>
      </c>
      <c r="HS190" s="127">
        <f t="shared" si="550"/>
        <v>0</v>
      </c>
      <c r="HT190" s="127">
        <f t="shared" si="551"/>
        <v>0</v>
      </c>
      <c r="HU190" s="127">
        <f t="shared" si="552"/>
        <v>0</v>
      </c>
      <c r="HV190" s="127">
        <f t="shared" si="553"/>
        <v>0</v>
      </c>
      <c r="HW190" s="127">
        <f t="shared" si="554"/>
        <v>0</v>
      </c>
      <c r="HX190" s="127">
        <f t="shared" si="555"/>
        <v>0</v>
      </c>
      <c r="HY190" s="127">
        <f t="shared" si="556"/>
        <v>0</v>
      </c>
      <c r="HZ190" s="127">
        <f t="shared" si="557"/>
        <v>0</v>
      </c>
      <c r="IA190" s="127">
        <f t="shared" si="558"/>
        <v>0</v>
      </c>
      <c r="IB190" s="127">
        <f t="shared" si="559"/>
        <v>0</v>
      </c>
      <c r="IC190" s="127">
        <f t="shared" si="560"/>
        <v>0</v>
      </c>
      <c r="ID190" s="127">
        <f t="shared" si="561"/>
        <v>0</v>
      </c>
      <c r="IE190" s="127">
        <f t="shared" si="562"/>
        <v>0</v>
      </c>
      <c r="IF190" s="127">
        <f t="shared" si="563"/>
        <v>0</v>
      </c>
      <c r="IG190" s="127">
        <f t="shared" si="564"/>
        <v>0</v>
      </c>
      <c r="IH190" s="127">
        <f t="shared" si="565"/>
        <v>0</v>
      </c>
      <c r="II190" s="127">
        <f t="shared" si="566"/>
        <v>0</v>
      </c>
      <c r="IJ190" s="127">
        <f t="shared" si="567"/>
        <v>0</v>
      </c>
      <c r="IK190" s="127">
        <f t="shared" si="568"/>
        <v>0</v>
      </c>
      <c r="IL190" s="127">
        <f t="shared" si="569"/>
        <v>0</v>
      </c>
      <c r="IM190" s="127">
        <f t="shared" si="570"/>
        <v>0</v>
      </c>
      <c r="IN190" s="127">
        <f t="shared" si="571"/>
        <v>0</v>
      </c>
      <c r="IO190" s="127">
        <f t="shared" si="572"/>
        <v>0</v>
      </c>
      <c r="IP190" s="127">
        <f t="shared" si="573"/>
        <v>0</v>
      </c>
      <c r="IQ190" s="127">
        <f t="shared" si="574"/>
        <v>0</v>
      </c>
      <c r="IR190" s="127">
        <f t="shared" si="575"/>
        <v>0</v>
      </c>
      <c r="IS190" s="127">
        <f t="shared" si="576"/>
        <v>0</v>
      </c>
      <c r="IT190" s="127">
        <f t="shared" si="577"/>
        <v>0</v>
      </c>
      <c r="IU190" s="127">
        <f t="shared" si="578"/>
        <v>0</v>
      </c>
      <c r="IV190" s="1">
        <f>IFERROR(IF($BX190&gt;=1,SUMIFS(ARR!K$8:K$607,ARR!$I$8:$I$607,$BZ190),0),0)</f>
        <v>0</v>
      </c>
      <c r="IW190" s="1">
        <f>IFERROR(IF($BX190&gt;=1,SUMIFS(ARR!L$8:L$607,ARR!$I$8:$I$607,$BZ190),0),0)</f>
        <v>0</v>
      </c>
      <c r="IX190" s="1">
        <f>IFERROR(IF($BX190&gt;=1,SUMIFS(ARR!M$8:M$607,ARR!$I$8:$I$607,$BZ190),0),0)</f>
        <v>0</v>
      </c>
      <c r="IY190" s="1">
        <f>IFERROR(IF($BX190&gt;=1,SUMIFS(ARR!N$8:N$607,ARR!$I$8:$I$607,$BZ190),0),0)</f>
        <v>0</v>
      </c>
      <c r="IZ190" s="1">
        <f t="shared" si="579"/>
        <v>0</v>
      </c>
    </row>
    <row r="191" spans="1:260" ht="18" customHeight="1" x14ac:dyDescent="0.25">
      <c r="A191" s="1">
        <f>IFERROR(IF(BX191&gt;=1,VLOOKUP(EMP!Y189,EMP!$B$2:$E$3,4,0),0),0)</f>
        <v>0</v>
      </c>
      <c r="B191" s="1">
        <f>IFERROR(IF(BX191&gt;=1,VLOOKUP(EMP!Z189,EMP!$D$2:$E$3,2,0),0),0)</f>
        <v>0</v>
      </c>
      <c r="C191" s="1">
        <f>IFERROR(IF(BX191&gt;=1,VLOOKUP(EMP!AC189,EMP!$B$6:$C$17,2,0),0),0)</f>
        <v>0</v>
      </c>
      <c r="D191" s="1">
        <f>IFERROR(IF(BX191&gt;=1,VLOOKUP(EMP!AA189,EMP!$E$6:$M$29,9,0),0),0)</f>
        <v>0</v>
      </c>
      <c r="E191" s="1">
        <f>IFERROR(IF(BX191&gt;=1,(IF(EMP!AE189&gt;=1,VLOOKUP(EMP!AF189,EMP!$B$6:$C$17,2,0),0)),0),0)</f>
        <v>0</v>
      </c>
      <c r="F191" s="1">
        <f>IFERROR(IF(BX191&gt;=1,(IF(EMP!AG189=EMP!$F$3,(IF(EMP!AH189&gt;=1,EMP!AH189,0)),0)),0),0)</f>
        <v>0</v>
      </c>
      <c r="G191" s="1">
        <f>IFERROR(IF(BX191&gt;=1,(IF(EMP!AI189=EMP!$F$3,VLOOKUP(EMP!AJ189,EMP!$B$6:$C$17,2,0),0)),0),0)</f>
        <v>0</v>
      </c>
      <c r="H191" s="1">
        <f>IFERROR(IF(BX191&gt;=1,(IF(EMP!AK189=EMP!$F$3,EMP!#REF!,0)),0),0)</f>
        <v>0</v>
      </c>
      <c r="I191" s="1">
        <f>IFERROR(IF(BX191&gt;=1,(IF(EMP!AM189="YES",1,2)),0),0)</f>
        <v>0</v>
      </c>
      <c r="J191" s="1">
        <f>IFERROR(IF(BX191&gt;=1,(IF(I191=1,31,IF(I191=2,(IF(D191&gt;=5,VLOOKUP(EMP!AL189,EMP!$H$1:$K$5,4,0),IF(D191&gt;=1,31,0))),0))),0),0)</f>
        <v>0</v>
      </c>
      <c r="K191" s="1">
        <f>EMP!AB189</f>
        <v>0</v>
      </c>
      <c r="L191" s="1">
        <f>EMP!AD189</f>
        <v>0</v>
      </c>
      <c r="M191" s="1">
        <f>EMP!AE189</f>
        <v>0</v>
      </c>
      <c r="N191" s="1">
        <f t="shared" si="412"/>
        <v>0</v>
      </c>
      <c r="O191" s="1">
        <f t="shared" si="413"/>
        <v>0</v>
      </c>
      <c r="P191" s="1">
        <f t="shared" si="414"/>
        <v>0</v>
      </c>
      <c r="Q191" s="1">
        <f t="shared" si="415"/>
        <v>0</v>
      </c>
      <c r="R191" s="1">
        <f t="shared" si="416"/>
        <v>0</v>
      </c>
      <c r="S191" s="1">
        <f t="shared" si="417"/>
        <v>0</v>
      </c>
      <c r="T191" s="1">
        <f t="shared" si="418"/>
        <v>0</v>
      </c>
      <c r="U191" s="1">
        <f t="shared" si="419"/>
        <v>0</v>
      </c>
      <c r="V191" s="1">
        <f t="shared" si="420"/>
        <v>0</v>
      </c>
      <c r="W191" s="1">
        <f t="shared" si="421"/>
        <v>0</v>
      </c>
      <c r="X191" s="1">
        <f t="shared" si="422"/>
        <v>0</v>
      </c>
      <c r="Y191" s="1">
        <f t="shared" si="423"/>
        <v>0</v>
      </c>
      <c r="Z191" s="1">
        <f t="shared" si="424"/>
        <v>0</v>
      </c>
      <c r="AA191" s="1">
        <f t="shared" si="425"/>
        <v>0</v>
      </c>
      <c r="AB191" s="1">
        <f t="shared" si="426"/>
        <v>0</v>
      </c>
      <c r="AC191" s="1">
        <f t="shared" si="427"/>
        <v>0</v>
      </c>
      <c r="AD191" s="1">
        <f t="shared" si="428"/>
        <v>0</v>
      </c>
      <c r="AE191" s="1">
        <f t="shared" si="429"/>
        <v>0</v>
      </c>
      <c r="AF191" s="1">
        <f t="shared" si="430"/>
        <v>0</v>
      </c>
      <c r="AG191" s="1">
        <f t="shared" si="431"/>
        <v>0</v>
      </c>
      <c r="AH191" s="1">
        <f t="shared" si="432"/>
        <v>0</v>
      </c>
      <c r="AI191" s="1">
        <f t="shared" si="433"/>
        <v>0</v>
      </c>
      <c r="AJ191" s="1">
        <f t="shared" si="434"/>
        <v>0</v>
      </c>
      <c r="AK191" s="1">
        <f t="shared" si="435"/>
        <v>0</v>
      </c>
      <c r="AL191" s="1">
        <f t="shared" si="436"/>
        <v>0</v>
      </c>
      <c r="AM191" s="1">
        <f t="shared" si="437"/>
        <v>0</v>
      </c>
      <c r="AN191" s="1">
        <f t="shared" si="438"/>
        <v>0</v>
      </c>
      <c r="AO191" s="1">
        <f t="shared" si="439"/>
        <v>0</v>
      </c>
      <c r="AP191" s="1">
        <f t="shared" si="440"/>
        <v>0</v>
      </c>
      <c r="AQ191" s="1">
        <f t="shared" si="441"/>
        <v>0</v>
      </c>
      <c r="AR191" s="1">
        <f t="shared" si="442"/>
        <v>0</v>
      </c>
      <c r="AS191" s="1">
        <f t="shared" si="443"/>
        <v>0</v>
      </c>
      <c r="AT191" s="1">
        <f t="shared" si="444"/>
        <v>0</v>
      </c>
      <c r="AU191" s="1">
        <f t="shared" si="445"/>
        <v>0</v>
      </c>
      <c r="AV191" s="1">
        <f t="shared" si="446"/>
        <v>0</v>
      </c>
      <c r="AW191" s="1">
        <f t="shared" si="447"/>
        <v>0</v>
      </c>
      <c r="AX191" s="1">
        <f>LARGE($O$8:P191,1)</f>
        <v>0</v>
      </c>
      <c r="AY191" s="1">
        <f>LARGE($O$8:Q191,1)</f>
        <v>0</v>
      </c>
      <c r="AZ191" s="1">
        <f>LARGE($O$8:R191,1)</f>
        <v>0</v>
      </c>
      <c r="BA191" s="1">
        <f>LARGE($O$8:S191,1)</f>
        <v>0</v>
      </c>
      <c r="BB191" s="1">
        <f>LARGE($O$8:T191,1)</f>
        <v>0</v>
      </c>
      <c r="BC191" s="1">
        <f>LARGE($O$8:U191,1)</f>
        <v>0</v>
      </c>
      <c r="BD191" s="1">
        <f>LARGE($O$8:V191,1)</f>
        <v>0</v>
      </c>
      <c r="BE191" s="1">
        <f>LARGE($O$8:W191,1)</f>
        <v>0</v>
      </c>
      <c r="BF191" s="1">
        <f>LARGE($O$8:X191,1)</f>
        <v>0</v>
      </c>
      <c r="BG191" s="1">
        <f>LARGE($O$8:Y191,1)</f>
        <v>0</v>
      </c>
      <c r="BH191" s="1">
        <f>IFERROR(IF(BX191&gt;=1,(IF(EMP!AM189="YES",1,2)),0),0)</f>
        <v>0</v>
      </c>
      <c r="BI191" s="1">
        <f>IFERROR(IF(BX191&gt;=1,(IF(BH191=1,1,IF(BH191=2,VLOOKUP(EMP!AL189,EMP!$H$2:$K$4,4,0),0))),0),0)</f>
        <v>0</v>
      </c>
      <c r="BJ191" s="1">
        <f>IFERROR(IF(BX191&gt;=1,VLOOKUP(EMP!AL189,EMP!$H$1:$K$5,2,0),0),0)</f>
        <v>0</v>
      </c>
      <c r="BK191" s="1">
        <f>IFERROR(IF(BX191&gt;=1,VLOOKUP(EMP!AL189,EMP!$H$1:$K$5,3,0),0),0)</f>
        <v>0</v>
      </c>
      <c r="BX191" s="165">
        <f>EMP!O189</f>
        <v>0</v>
      </c>
      <c r="BY191" s="166">
        <f>EMP!P189</f>
        <v>0</v>
      </c>
      <c r="BZ191" s="165">
        <f>EMP!Q189</f>
        <v>0</v>
      </c>
      <c r="CA191" s="185">
        <f t="shared" si="448"/>
        <v>0</v>
      </c>
      <c r="CB191" s="185">
        <f t="shared" si="449"/>
        <v>0</v>
      </c>
      <c r="CC191" s="185">
        <f t="shared" si="450"/>
        <v>0</v>
      </c>
      <c r="CD191" s="185">
        <f t="shared" si="451"/>
        <v>0</v>
      </c>
      <c r="CE191" s="185">
        <f t="shared" si="452"/>
        <v>0</v>
      </c>
      <c r="CF191" s="185">
        <f t="shared" si="453"/>
        <v>0</v>
      </c>
      <c r="CG191" s="185">
        <f t="shared" si="454"/>
        <v>0</v>
      </c>
      <c r="CH191" s="185">
        <f t="shared" si="455"/>
        <v>0</v>
      </c>
      <c r="CI191" s="185">
        <f t="shared" si="456"/>
        <v>0</v>
      </c>
      <c r="CJ191" s="185">
        <f t="shared" si="457"/>
        <v>0</v>
      </c>
      <c r="CK191" s="185">
        <f t="shared" si="458"/>
        <v>0</v>
      </c>
      <c r="CL191" s="185">
        <f t="shared" si="459"/>
        <v>0</v>
      </c>
      <c r="CM191" s="193"/>
      <c r="CN191" s="193"/>
      <c r="CO191" s="193"/>
      <c r="CP191" s="193"/>
      <c r="CQ191" s="193"/>
      <c r="CR191" s="193"/>
      <c r="CS191" s="193"/>
      <c r="CT191" s="193"/>
      <c r="CU191" s="193"/>
      <c r="CV191" s="193"/>
      <c r="CW191" s="193"/>
      <c r="CX191" s="193"/>
      <c r="CY191" s="112">
        <f t="shared" si="460"/>
        <v>0</v>
      </c>
      <c r="CZ191" s="112">
        <f t="shared" si="461"/>
        <v>0</v>
      </c>
      <c r="DA191" s="112">
        <f t="shared" si="462"/>
        <v>0</v>
      </c>
      <c r="DB191" s="112">
        <f t="shared" si="463"/>
        <v>0</v>
      </c>
      <c r="DC191" s="112">
        <f t="shared" si="464"/>
        <v>0</v>
      </c>
      <c r="DD191" s="112">
        <f t="shared" si="465"/>
        <v>0</v>
      </c>
      <c r="DE191" s="112">
        <f t="shared" si="466"/>
        <v>0</v>
      </c>
      <c r="DF191" s="112">
        <f t="shared" si="467"/>
        <v>0</v>
      </c>
      <c r="DG191" s="112">
        <f t="shared" si="468"/>
        <v>0</v>
      </c>
      <c r="DH191" s="112">
        <f t="shared" si="469"/>
        <v>0</v>
      </c>
      <c r="DI191" s="112">
        <f t="shared" si="470"/>
        <v>0</v>
      </c>
      <c r="DJ191" s="112">
        <f t="shared" si="471"/>
        <v>0</v>
      </c>
      <c r="DK191" s="194"/>
      <c r="DL191" s="194"/>
      <c r="DM191" s="194"/>
      <c r="DN191" s="194"/>
      <c r="DO191" s="194"/>
      <c r="DP191" s="194"/>
      <c r="DQ191" s="194"/>
      <c r="DR191" s="194"/>
      <c r="DS191" s="194"/>
      <c r="DT191" s="194"/>
      <c r="DU191" s="194"/>
      <c r="DV191" s="194"/>
      <c r="DW191" s="112">
        <f t="shared" si="472"/>
        <v>0</v>
      </c>
      <c r="DX191" s="112">
        <f t="shared" si="473"/>
        <v>0</v>
      </c>
      <c r="DY191" s="112">
        <f t="shared" si="474"/>
        <v>0</v>
      </c>
      <c r="DZ191" s="112">
        <f t="shared" si="475"/>
        <v>0</v>
      </c>
      <c r="EA191" s="112">
        <f t="shared" si="476"/>
        <v>0</v>
      </c>
      <c r="EB191" s="112">
        <f t="shared" si="477"/>
        <v>0</v>
      </c>
      <c r="EC191" s="112">
        <f t="shared" si="478"/>
        <v>0</v>
      </c>
      <c r="ED191" s="112">
        <f t="shared" si="479"/>
        <v>0</v>
      </c>
      <c r="EE191" s="112">
        <f t="shared" si="480"/>
        <v>0</v>
      </c>
      <c r="EF191" s="112">
        <f t="shared" si="481"/>
        <v>0</v>
      </c>
      <c r="EG191" s="112">
        <f t="shared" si="482"/>
        <v>0</v>
      </c>
      <c r="EH191" s="112">
        <f t="shared" si="483"/>
        <v>0</v>
      </c>
      <c r="EI191" s="195"/>
      <c r="EJ191" s="195"/>
      <c r="EK191" s="195"/>
      <c r="EL191" s="195"/>
      <c r="EM191" s="195"/>
      <c r="EN191" s="195"/>
      <c r="EO191" s="195"/>
      <c r="EP191" s="195"/>
      <c r="EQ191" s="195"/>
      <c r="ER191" s="195"/>
      <c r="ES191" s="195"/>
      <c r="ET191" s="195"/>
      <c r="EU191" s="196"/>
      <c r="EV191" s="196">
        <f t="shared" si="484"/>
        <v>0</v>
      </c>
      <c r="EW191" s="196">
        <f t="shared" si="485"/>
        <v>0</v>
      </c>
      <c r="EX191" s="196">
        <f t="shared" si="486"/>
        <v>0</v>
      </c>
      <c r="EY191" s="196">
        <f t="shared" si="487"/>
        <v>0</v>
      </c>
      <c r="EZ191" s="196">
        <f t="shared" si="488"/>
        <v>0</v>
      </c>
      <c r="FA191" s="196">
        <f t="shared" si="489"/>
        <v>0</v>
      </c>
      <c r="FB191" s="196">
        <f t="shared" si="490"/>
        <v>0</v>
      </c>
      <c r="FC191" s="196">
        <f t="shared" si="491"/>
        <v>0</v>
      </c>
      <c r="FD191" s="196">
        <f t="shared" si="492"/>
        <v>0</v>
      </c>
      <c r="FE191" s="196">
        <f t="shared" si="493"/>
        <v>0</v>
      </c>
      <c r="FF191" s="196">
        <f t="shared" si="494"/>
        <v>0</v>
      </c>
      <c r="FG191" s="197"/>
      <c r="FH191" s="197">
        <f t="shared" si="495"/>
        <v>0</v>
      </c>
      <c r="FI191" s="197">
        <f t="shared" si="496"/>
        <v>0</v>
      </c>
      <c r="FJ191" s="197">
        <f t="shared" si="497"/>
        <v>0</v>
      </c>
      <c r="FK191" s="197">
        <f t="shared" si="498"/>
        <v>0</v>
      </c>
      <c r="FL191" s="197">
        <f t="shared" si="499"/>
        <v>0</v>
      </c>
      <c r="FM191" s="197">
        <f t="shared" si="500"/>
        <v>0</v>
      </c>
      <c r="FN191" s="197">
        <f t="shared" si="501"/>
        <v>0</v>
      </c>
      <c r="FO191" s="197">
        <f t="shared" si="502"/>
        <v>0</v>
      </c>
      <c r="FP191" s="197">
        <f t="shared" si="503"/>
        <v>0</v>
      </c>
      <c r="FQ191" s="197">
        <f t="shared" si="504"/>
        <v>0</v>
      </c>
      <c r="FR191" s="197">
        <f t="shared" si="505"/>
        <v>0</v>
      </c>
      <c r="FS191" s="195"/>
      <c r="FT191" s="195"/>
      <c r="FU191" s="198"/>
      <c r="FV191" s="198"/>
      <c r="FW191" s="199"/>
      <c r="FX191" s="199"/>
      <c r="FY191" s="196"/>
      <c r="FZ191" s="196"/>
      <c r="GA191" s="127">
        <f t="shared" si="506"/>
        <v>0</v>
      </c>
      <c r="GB191" s="127">
        <f t="shared" si="507"/>
        <v>0</v>
      </c>
      <c r="GC191" s="127">
        <f t="shared" si="508"/>
        <v>0</v>
      </c>
      <c r="GD191" s="127">
        <f t="shared" si="509"/>
        <v>0</v>
      </c>
      <c r="GE191" s="127">
        <f t="shared" si="510"/>
        <v>0</v>
      </c>
      <c r="GF191" s="127">
        <f t="shared" si="511"/>
        <v>0</v>
      </c>
      <c r="GG191" s="127">
        <f t="shared" si="512"/>
        <v>0</v>
      </c>
      <c r="GH191" s="127">
        <f t="shared" si="513"/>
        <v>0</v>
      </c>
      <c r="GI191" s="127">
        <f t="shared" si="514"/>
        <v>0</v>
      </c>
      <c r="GJ191" s="127">
        <f t="shared" si="515"/>
        <v>0</v>
      </c>
      <c r="GK191" s="127">
        <f t="shared" si="516"/>
        <v>0</v>
      </c>
      <c r="GL191" s="127">
        <f t="shared" si="517"/>
        <v>0</v>
      </c>
      <c r="GM191" s="127">
        <f t="shared" si="518"/>
        <v>0</v>
      </c>
      <c r="GN191" s="127">
        <f t="shared" si="519"/>
        <v>0</v>
      </c>
      <c r="GO191" s="127">
        <f t="shared" si="520"/>
        <v>0</v>
      </c>
      <c r="GP191" s="127">
        <f t="shared" si="521"/>
        <v>0</v>
      </c>
      <c r="GQ191" s="127">
        <f t="shared" si="522"/>
        <v>0</v>
      </c>
      <c r="GR191" s="127">
        <f t="shared" si="523"/>
        <v>0</v>
      </c>
      <c r="GS191" s="127">
        <f t="shared" si="524"/>
        <v>0</v>
      </c>
      <c r="GT191" s="127">
        <f t="shared" si="525"/>
        <v>0</v>
      </c>
      <c r="GU191" s="127">
        <f t="shared" si="526"/>
        <v>0</v>
      </c>
      <c r="GV191" s="127">
        <f t="shared" si="527"/>
        <v>0</v>
      </c>
      <c r="GW191" s="127">
        <f t="shared" si="528"/>
        <v>0</v>
      </c>
      <c r="GX191" s="127">
        <f t="shared" si="529"/>
        <v>0</v>
      </c>
      <c r="GY191" s="127">
        <f t="shared" si="530"/>
        <v>0</v>
      </c>
      <c r="GZ191" s="127">
        <f t="shared" si="531"/>
        <v>0</v>
      </c>
      <c r="HA191" s="127">
        <f t="shared" si="532"/>
        <v>0</v>
      </c>
      <c r="HB191" s="127">
        <f t="shared" si="533"/>
        <v>0</v>
      </c>
      <c r="HC191" s="127">
        <f t="shared" si="534"/>
        <v>0</v>
      </c>
      <c r="HD191" s="127">
        <f t="shared" si="535"/>
        <v>0</v>
      </c>
      <c r="HE191" s="127">
        <f t="shared" si="536"/>
        <v>0</v>
      </c>
      <c r="HF191" s="127">
        <f t="shared" si="537"/>
        <v>0</v>
      </c>
      <c r="HG191" s="127">
        <f t="shared" si="538"/>
        <v>0</v>
      </c>
      <c r="HH191" s="127">
        <f t="shared" si="539"/>
        <v>0</v>
      </c>
      <c r="HI191" s="127">
        <f t="shared" si="540"/>
        <v>0</v>
      </c>
      <c r="HJ191" s="127">
        <f t="shared" si="541"/>
        <v>0</v>
      </c>
      <c r="HK191" s="127">
        <f t="shared" si="542"/>
        <v>0</v>
      </c>
      <c r="HL191" s="127">
        <f t="shared" si="543"/>
        <v>0</v>
      </c>
      <c r="HM191" s="127">
        <f t="shared" si="544"/>
        <v>0</v>
      </c>
      <c r="HN191" s="127">
        <f t="shared" si="545"/>
        <v>0</v>
      </c>
      <c r="HO191" s="127">
        <f t="shared" si="546"/>
        <v>0</v>
      </c>
      <c r="HP191" s="127">
        <f t="shared" si="547"/>
        <v>0</v>
      </c>
      <c r="HQ191" s="127">
        <f t="shared" si="548"/>
        <v>0</v>
      </c>
      <c r="HR191" s="127">
        <f t="shared" si="549"/>
        <v>0</v>
      </c>
      <c r="HS191" s="127">
        <f t="shared" si="550"/>
        <v>0</v>
      </c>
      <c r="HT191" s="127">
        <f t="shared" si="551"/>
        <v>0</v>
      </c>
      <c r="HU191" s="127">
        <f t="shared" si="552"/>
        <v>0</v>
      </c>
      <c r="HV191" s="127">
        <f t="shared" si="553"/>
        <v>0</v>
      </c>
      <c r="HW191" s="127">
        <f t="shared" si="554"/>
        <v>0</v>
      </c>
      <c r="HX191" s="127">
        <f t="shared" si="555"/>
        <v>0</v>
      </c>
      <c r="HY191" s="127">
        <f t="shared" si="556"/>
        <v>0</v>
      </c>
      <c r="HZ191" s="127">
        <f t="shared" si="557"/>
        <v>0</v>
      </c>
      <c r="IA191" s="127">
        <f t="shared" si="558"/>
        <v>0</v>
      </c>
      <c r="IB191" s="127">
        <f t="shared" si="559"/>
        <v>0</v>
      </c>
      <c r="IC191" s="127">
        <f t="shared" si="560"/>
        <v>0</v>
      </c>
      <c r="ID191" s="127">
        <f t="shared" si="561"/>
        <v>0</v>
      </c>
      <c r="IE191" s="127">
        <f t="shared" si="562"/>
        <v>0</v>
      </c>
      <c r="IF191" s="127">
        <f t="shared" si="563"/>
        <v>0</v>
      </c>
      <c r="IG191" s="127">
        <f t="shared" si="564"/>
        <v>0</v>
      </c>
      <c r="IH191" s="127">
        <f t="shared" si="565"/>
        <v>0</v>
      </c>
      <c r="II191" s="127">
        <f t="shared" si="566"/>
        <v>0</v>
      </c>
      <c r="IJ191" s="127">
        <f t="shared" si="567"/>
        <v>0</v>
      </c>
      <c r="IK191" s="127">
        <f t="shared" si="568"/>
        <v>0</v>
      </c>
      <c r="IL191" s="127">
        <f t="shared" si="569"/>
        <v>0</v>
      </c>
      <c r="IM191" s="127">
        <f t="shared" si="570"/>
        <v>0</v>
      </c>
      <c r="IN191" s="127">
        <f t="shared" si="571"/>
        <v>0</v>
      </c>
      <c r="IO191" s="127">
        <f t="shared" si="572"/>
        <v>0</v>
      </c>
      <c r="IP191" s="127">
        <f t="shared" si="573"/>
        <v>0</v>
      </c>
      <c r="IQ191" s="127">
        <f t="shared" si="574"/>
        <v>0</v>
      </c>
      <c r="IR191" s="127">
        <f t="shared" si="575"/>
        <v>0</v>
      </c>
      <c r="IS191" s="127">
        <f t="shared" si="576"/>
        <v>0</v>
      </c>
      <c r="IT191" s="127">
        <f t="shared" si="577"/>
        <v>0</v>
      </c>
      <c r="IU191" s="127">
        <f t="shared" si="578"/>
        <v>0</v>
      </c>
      <c r="IV191" s="1">
        <f>IFERROR(IF($BX191&gt;=1,SUMIFS(ARR!K$8:K$607,ARR!$I$8:$I$607,$BZ191),0),0)</f>
        <v>0</v>
      </c>
      <c r="IW191" s="1">
        <f>IFERROR(IF($BX191&gt;=1,SUMIFS(ARR!L$8:L$607,ARR!$I$8:$I$607,$BZ191),0),0)</f>
        <v>0</v>
      </c>
      <c r="IX191" s="1">
        <f>IFERROR(IF($BX191&gt;=1,SUMIFS(ARR!M$8:M$607,ARR!$I$8:$I$607,$BZ191),0),0)</f>
        <v>0</v>
      </c>
      <c r="IY191" s="1">
        <f>IFERROR(IF($BX191&gt;=1,SUMIFS(ARR!N$8:N$607,ARR!$I$8:$I$607,$BZ191),0),0)</f>
        <v>0</v>
      </c>
      <c r="IZ191" s="1">
        <f t="shared" si="579"/>
        <v>0</v>
      </c>
    </row>
    <row r="192" spans="1:260" ht="18" customHeight="1" x14ac:dyDescent="0.25">
      <c r="A192" s="1">
        <f>IFERROR(IF(BX192&gt;=1,VLOOKUP(EMP!Y190,EMP!$B$2:$E$3,4,0),0),0)</f>
        <v>0</v>
      </c>
      <c r="B192" s="1">
        <f>IFERROR(IF(BX192&gt;=1,VLOOKUP(EMP!Z190,EMP!$D$2:$E$3,2,0),0),0)</f>
        <v>0</v>
      </c>
      <c r="C192" s="1">
        <f>IFERROR(IF(BX192&gt;=1,VLOOKUP(EMP!AC190,EMP!$B$6:$C$17,2,0),0),0)</f>
        <v>0</v>
      </c>
      <c r="D192" s="1">
        <f>IFERROR(IF(BX192&gt;=1,VLOOKUP(EMP!AA190,EMP!$E$6:$M$29,9,0),0),0)</f>
        <v>0</v>
      </c>
      <c r="E192" s="1">
        <f>IFERROR(IF(BX192&gt;=1,(IF(EMP!AE190&gt;=1,VLOOKUP(EMP!AF190,EMP!$B$6:$C$17,2,0),0)),0),0)</f>
        <v>0</v>
      </c>
      <c r="F192" s="1">
        <f>IFERROR(IF(BX192&gt;=1,(IF(EMP!AG190=EMP!$F$3,(IF(EMP!AH190&gt;=1,EMP!AH190,0)),0)),0),0)</f>
        <v>0</v>
      </c>
      <c r="G192" s="1">
        <f>IFERROR(IF(BX192&gt;=1,(IF(EMP!AI190=EMP!$F$3,VLOOKUP(EMP!AJ190,EMP!$B$6:$C$17,2,0),0)),0),0)</f>
        <v>0</v>
      </c>
      <c r="H192" s="1">
        <f>IFERROR(IF(BX192&gt;=1,(IF(EMP!AK190=EMP!$F$3,EMP!#REF!,0)),0),0)</f>
        <v>0</v>
      </c>
      <c r="I192" s="1">
        <f>IFERROR(IF(BX192&gt;=1,(IF(EMP!AM190="YES",1,2)),0),0)</f>
        <v>0</v>
      </c>
      <c r="J192" s="1">
        <f>IFERROR(IF(BX192&gt;=1,(IF(I192=1,31,IF(I192=2,(IF(D192&gt;=5,VLOOKUP(EMP!AL190,EMP!$H$1:$K$5,4,0),IF(D192&gt;=1,31,0))),0))),0),0)</f>
        <v>0</v>
      </c>
      <c r="K192" s="1">
        <f>EMP!AB190</f>
        <v>0</v>
      </c>
      <c r="L192" s="1">
        <f>EMP!AD190</f>
        <v>0</v>
      </c>
      <c r="M192" s="1">
        <f>EMP!AE190</f>
        <v>0</v>
      </c>
      <c r="N192" s="1">
        <f t="shared" si="412"/>
        <v>0</v>
      </c>
      <c r="O192" s="1">
        <f t="shared" si="413"/>
        <v>0</v>
      </c>
      <c r="P192" s="1">
        <f t="shared" si="414"/>
        <v>0</v>
      </c>
      <c r="Q192" s="1">
        <f t="shared" si="415"/>
        <v>0</v>
      </c>
      <c r="R192" s="1">
        <f t="shared" si="416"/>
        <v>0</v>
      </c>
      <c r="S192" s="1">
        <f t="shared" si="417"/>
        <v>0</v>
      </c>
      <c r="T192" s="1">
        <f t="shared" si="418"/>
        <v>0</v>
      </c>
      <c r="U192" s="1">
        <f t="shared" si="419"/>
        <v>0</v>
      </c>
      <c r="V192" s="1">
        <f t="shared" si="420"/>
        <v>0</v>
      </c>
      <c r="W192" s="1">
        <f t="shared" si="421"/>
        <v>0</v>
      </c>
      <c r="X192" s="1">
        <f t="shared" si="422"/>
        <v>0</v>
      </c>
      <c r="Y192" s="1">
        <f t="shared" si="423"/>
        <v>0</v>
      </c>
      <c r="Z192" s="1">
        <f t="shared" si="424"/>
        <v>0</v>
      </c>
      <c r="AA192" s="1">
        <f t="shared" si="425"/>
        <v>0</v>
      </c>
      <c r="AB192" s="1">
        <f t="shared" si="426"/>
        <v>0</v>
      </c>
      <c r="AC192" s="1">
        <f t="shared" si="427"/>
        <v>0</v>
      </c>
      <c r="AD192" s="1">
        <f t="shared" si="428"/>
        <v>0</v>
      </c>
      <c r="AE192" s="1">
        <f t="shared" si="429"/>
        <v>0</v>
      </c>
      <c r="AF192" s="1">
        <f t="shared" si="430"/>
        <v>0</v>
      </c>
      <c r="AG192" s="1">
        <f t="shared" si="431"/>
        <v>0</v>
      </c>
      <c r="AH192" s="1">
        <f t="shared" si="432"/>
        <v>0</v>
      </c>
      <c r="AI192" s="1">
        <f t="shared" si="433"/>
        <v>0</v>
      </c>
      <c r="AJ192" s="1">
        <f t="shared" si="434"/>
        <v>0</v>
      </c>
      <c r="AK192" s="1">
        <f t="shared" si="435"/>
        <v>0</v>
      </c>
      <c r="AL192" s="1">
        <f t="shared" si="436"/>
        <v>0</v>
      </c>
      <c r="AM192" s="1">
        <f t="shared" si="437"/>
        <v>0</v>
      </c>
      <c r="AN192" s="1">
        <f t="shared" si="438"/>
        <v>0</v>
      </c>
      <c r="AO192" s="1">
        <f t="shared" si="439"/>
        <v>0</v>
      </c>
      <c r="AP192" s="1">
        <f t="shared" si="440"/>
        <v>0</v>
      </c>
      <c r="AQ192" s="1">
        <f t="shared" si="441"/>
        <v>0</v>
      </c>
      <c r="AR192" s="1">
        <f t="shared" si="442"/>
        <v>0</v>
      </c>
      <c r="AS192" s="1">
        <f t="shared" si="443"/>
        <v>0</v>
      </c>
      <c r="AT192" s="1">
        <f t="shared" si="444"/>
        <v>0</v>
      </c>
      <c r="AU192" s="1">
        <f t="shared" si="445"/>
        <v>0</v>
      </c>
      <c r="AV192" s="1">
        <f t="shared" si="446"/>
        <v>0</v>
      </c>
      <c r="AW192" s="1">
        <f t="shared" si="447"/>
        <v>0</v>
      </c>
      <c r="AX192" s="1">
        <f>LARGE($O$8:P192,1)</f>
        <v>0</v>
      </c>
      <c r="AY192" s="1">
        <f>LARGE($O$8:Q192,1)</f>
        <v>0</v>
      </c>
      <c r="AZ192" s="1">
        <f>LARGE($O$8:R192,1)</f>
        <v>0</v>
      </c>
      <c r="BA192" s="1">
        <f>LARGE($O$8:S192,1)</f>
        <v>0</v>
      </c>
      <c r="BB192" s="1">
        <f>LARGE($O$8:T192,1)</f>
        <v>0</v>
      </c>
      <c r="BC192" s="1">
        <f>LARGE($O$8:U192,1)</f>
        <v>0</v>
      </c>
      <c r="BD192" s="1">
        <f>LARGE($O$8:V192,1)</f>
        <v>0</v>
      </c>
      <c r="BE192" s="1">
        <f>LARGE($O$8:W192,1)</f>
        <v>0</v>
      </c>
      <c r="BF192" s="1">
        <f>LARGE($O$8:X192,1)</f>
        <v>0</v>
      </c>
      <c r="BG192" s="1">
        <f>LARGE($O$8:Y192,1)</f>
        <v>0</v>
      </c>
      <c r="BH192" s="1">
        <f>IFERROR(IF(BX192&gt;=1,(IF(EMP!AM190="YES",1,2)),0),0)</f>
        <v>0</v>
      </c>
      <c r="BI192" s="1">
        <f>IFERROR(IF(BX192&gt;=1,(IF(BH192=1,1,IF(BH192=2,VLOOKUP(EMP!AL190,EMP!$H$2:$K$4,4,0),0))),0),0)</f>
        <v>0</v>
      </c>
      <c r="BJ192" s="1">
        <f>IFERROR(IF(BX192&gt;=1,VLOOKUP(EMP!AL190,EMP!$H$1:$K$5,2,0),0),0)</f>
        <v>0</v>
      </c>
      <c r="BK192" s="1">
        <f>IFERROR(IF(BX192&gt;=1,VLOOKUP(EMP!AL190,EMP!$H$1:$K$5,3,0),0),0)</f>
        <v>0</v>
      </c>
      <c r="BX192" s="165">
        <f>EMP!O190</f>
        <v>0</v>
      </c>
      <c r="BY192" s="166">
        <f>EMP!P190</f>
        <v>0</v>
      </c>
      <c r="BZ192" s="165">
        <f>EMP!Q190</f>
        <v>0</v>
      </c>
      <c r="CA192" s="185">
        <f t="shared" si="448"/>
        <v>0</v>
      </c>
      <c r="CB192" s="185">
        <f t="shared" si="449"/>
        <v>0</v>
      </c>
      <c r="CC192" s="185">
        <f t="shared" si="450"/>
        <v>0</v>
      </c>
      <c r="CD192" s="185">
        <f t="shared" si="451"/>
        <v>0</v>
      </c>
      <c r="CE192" s="185">
        <f t="shared" si="452"/>
        <v>0</v>
      </c>
      <c r="CF192" s="185">
        <f t="shared" si="453"/>
        <v>0</v>
      </c>
      <c r="CG192" s="185">
        <f t="shared" si="454"/>
        <v>0</v>
      </c>
      <c r="CH192" s="185">
        <f t="shared" si="455"/>
        <v>0</v>
      </c>
      <c r="CI192" s="185">
        <f t="shared" si="456"/>
        <v>0</v>
      </c>
      <c r="CJ192" s="185">
        <f t="shared" si="457"/>
        <v>0</v>
      </c>
      <c r="CK192" s="185">
        <f t="shared" si="458"/>
        <v>0</v>
      </c>
      <c r="CL192" s="185">
        <f t="shared" si="459"/>
        <v>0</v>
      </c>
      <c r="CM192" s="193"/>
      <c r="CN192" s="193"/>
      <c r="CO192" s="193"/>
      <c r="CP192" s="193"/>
      <c r="CQ192" s="193"/>
      <c r="CR192" s="193"/>
      <c r="CS192" s="193"/>
      <c r="CT192" s="193"/>
      <c r="CU192" s="193"/>
      <c r="CV192" s="193"/>
      <c r="CW192" s="193"/>
      <c r="CX192" s="193"/>
      <c r="CY192" s="112">
        <f t="shared" si="460"/>
        <v>0</v>
      </c>
      <c r="CZ192" s="112">
        <f t="shared" si="461"/>
        <v>0</v>
      </c>
      <c r="DA192" s="112">
        <f t="shared" si="462"/>
        <v>0</v>
      </c>
      <c r="DB192" s="112">
        <f t="shared" si="463"/>
        <v>0</v>
      </c>
      <c r="DC192" s="112">
        <f t="shared" si="464"/>
        <v>0</v>
      </c>
      <c r="DD192" s="112">
        <f t="shared" si="465"/>
        <v>0</v>
      </c>
      <c r="DE192" s="112">
        <f t="shared" si="466"/>
        <v>0</v>
      </c>
      <c r="DF192" s="112">
        <f t="shared" si="467"/>
        <v>0</v>
      </c>
      <c r="DG192" s="112">
        <f t="shared" si="468"/>
        <v>0</v>
      </c>
      <c r="DH192" s="112">
        <f t="shared" si="469"/>
        <v>0</v>
      </c>
      <c r="DI192" s="112">
        <f t="shared" si="470"/>
        <v>0</v>
      </c>
      <c r="DJ192" s="112">
        <f t="shared" si="471"/>
        <v>0</v>
      </c>
      <c r="DK192" s="194"/>
      <c r="DL192" s="194"/>
      <c r="DM192" s="194"/>
      <c r="DN192" s="194"/>
      <c r="DO192" s="194"/>
      <c r="DP192" s="194"/>
      <c r="DQ192" s="194"/>
      <c r="DR192" s="194"/>
      <c r="DS192" s="194"/>
      <c r="DT192" s="194"/>
      <c r="DU192" s="194"/>
      <c r="DV192" s="194"/>
      <c r="DW192" s="112">
        <f t="shared" si="472"/>
        <v>0</v>
      </c>
      <c r="DX192" s="112">
        <f t="shared" si="473"/>
        <v>0</v>
      </c>
      <c r="DY192" s="112">
        <f t="shared" si="474"/>
        <v>0</v>
      </c>
      <c r="DZ192" s="112">
        <f t="shared" si="475"/>
        <v>0</v>
      </c>
      <c r="EA192" s="112">
        <f t="shared" si="476"/>
        <v>0</v>
      </c>
      <c r="EB192" s="112">
        <f t="shared" si="477"/>
        <v>0</v>
      </c>
      <c r="EC192" s="112">
        <f t="shared" si="478"/>
        <v>0</v>
      </c>
      <c r="ED192" s="112">
        <f t="shared" si="479"/>
        <v>0</v>
      </c>
      <c r="EE192" s="112">
        <f t="shared" si="480"/>
        <v>0</v>
      </c>
      <c r="EF192" s="112">
        <f t="shared" si="481"/>
        <v>0</v>
      </c>
      <c r="EG192" s="112">
        <f t="shared" si="482"/>
        <v>0</v>
      </c>
      <c r="EH192" s="112">
        <f t="shared" si="483"/>
        <v>0</v>
      </c>
      <c r="EI192" s="195"/>
      <c r="EJ192" s="195"/>
      <c r="EK192" s="195"/>
      <c r="EL192" s="195"/>
      <c r="EM192" s="195"/>
      <c r="EN192" s="195"/>
      <c r="EO192" s="195"/>
      <c r="EP192" s="195"/>
      <c r="EQ192" s="195"/>
      <c r="ER192" s="195"/>
      <c r="ES192" s="195"/>
      <c r="ET192" s="195"/>
      <c r="EU192" s="196"/>
      <c r="EV192" s="196">
        <f t="shared" si="484"/>
        <v>0</v>
      </c>
      <c r="EW192" s="196">
        <f t="shared" si="485"/>
        <v>0</v>
      </c>
      <c r="EX192" s="196">
        <f t="shared" si="486"/>
        <v>0</v>
      </c>
      <c r="EY192" s="196">
        <f t="shared" si="487"/>
        <v>0</v>
      </c>
      <c r="EZ192" s="196">
        <f t="shared" si="488"/>
        <v>0</v>
      </c>
      <c r="FA192" s="196">
        <f t="shared" si="489"/>
        <v>0</v>
      </c>
      <c r="FB192" s="196">
        <f t="shared" si="490"/>
        <v>0</v>
      </c>
      <c r="FC192" s="196">
        <f t="shared" si="491"/>
        <v>0</v>
      </c>
      <c r="FD192" s="196">
        <f t="shared" si="492"/>
        <v>0</v>
      </c>
      <c r="FE192" s="196">
        <f t="shared" si="493"/>
        <v>0</v>
      </c>
      <c r="FF192" s="196">
        <f t="shared" si="494"/>
        <v>0</v>
      </c>
      <c r="FG192" s="197"/>
      <c r="FH192" s="197">
        <f t="shared" si="495"/>
        <v>0</v>
      </c>
      <c r="FI192" s="197">
        <f t="shared" si="496"/>
        <v>0</v>
      </c>
      <c r="FJ192" s="197">
        <f t="shared" si="497"/>
        <v>0</v>
      </c>
      <c r="FK192" s="197">
        <f t="shared" si="498"/>
        <v>0</v>
      </c>
      <c r="FL192" s="197">
        <f t="shared" si="499"/>
        <v>0</v>
      </c>
      <c r="FM192" s="197">
        <f t="shared" si="500"/>
        <v>0</v>
      </c>
      <c r="FN192" s="197">
        <f t="shared" si="501"/>
        <v>0</v>
      </c>
      <c r="FO192" s="197">
        <f t="shared" si="502"/>
        <v>0</v>
      </c>
      <c r="FP192" s="197">
        <f t="shared" si="503"/>
        <v>0</v>
      </c>
      <c r="FQ192" s="197">
        <f t="shared" si="504"/>
        <v>0</v>
      </c>
      <c r="FR192" s="197">
        <f t="shared" si="505"/>
        <v>0</v>
      </c>
      <c r="FS192" s="195"/>
      <c r="FT192" s="195"/>
      <c r="FU192" s="198"/>
      <c r="FV192" s="198"/>
      <c r="FW192" s="199"/>
      <c r="FX192" s="199"/>
      <c r="FY192" s="196"/>
      <c r="FZ192" s="196"/>
      <c r="GA192" s="127">
        <f t="shared" si="506"/>
        <v>0</v>
      </c>
      <c r="GB192" s="127">
        <f t="shared" si="507"/>
        <v>0</v>
      </c>
      <c r="GC192" s="127">
        <f t="shared" si="508"/>
        <v>0</v>
      </c>
      <c r="GD192" s="127">
        <f t="shared" si="509"/>
        <v>0</v>
      </c>
      <c r="GE192" s="127">
        <f t="shared" si="510"/>
        <v>0</v>
      </c>
      <c r="GF192" s="127">
        <f t="shared" si="511"/>
        <v>0</v>
      </c>
      <c r="GG192" s="127">
        <f t="shared" si="512"/>
        <v>0</v>
      </c>
      <c r="GH192" s="127">
        <f t="shared" si="513"/>
        <v>0</v>
      </c>
      <c r="GI192" s="127">
        <f t="shared" si="514"/>
        <v>0</v>
      </c>
      <c r="GJ192" s="127">
        <f t="shared" si="515"/>
        <v>0</v>
      </c>
      <c r="GK192" s="127">
        <f t="shared" si="516"/>
        <v>0</v>
      </c>
      <c r="GL192" s="127">
        <f t="shared" si="517"/>
        <v>0</v>
      </c>
      <c r="GM192" s="127">
        <f t="shared" si="518"/>
        <v>0</v>
      </c>
      <c r="GN192" s="127">
        <f t="shared" si="519"/>
        <v>0</v>
      </c>
      <c r="GO192" s="127">
        <f t="shared" si="520"/>
        <v>0</v>
      </c>
      <c r="GP192" s="127">
        <f t="shared" si="521"/>
        <v>0</v>
      </c>
      <c r="GQ192" s="127">
        <f t="shared" si="522"/>
        <v>0</v>
      </c>
      <c r="GR192" s="127">
        <f t="shared" si="523"/>
        <v>0</v>
      </c>
      <c r="GS192" s="127">
        <f t="shared" si="524"/>
        <v>0</v>
      </c>
      <c r="GT192" s="127">
        <f t="shared" si="525"/>
        <v>0</v>
      </c>
      <c r="GU192" s="127">
        <f t="shared" si="526"/>
        <v>0</v>
      </c>
      <c r="GV192" s="127">
        <f t="shared" si="527"/>
        <v>0</v>
      </c>
      <c r="GW192" s="127">
        <f t="shared" si="528"/>
        <v>0</v>
      </c>
      <c r="GX192" s="127">
        <f t="shared" si="529"/>
        <v>0</v>
      </c>
      <c r="GY192" s="127">
        <f t="shared" si="530"/>
        <v>0</v>
      </c>
      <c r="GZ192" s="127">
        <f t="shared" si="531"/>
        <v>0</v>
      </c>
      <c r="HA192" s="127">
        <f t="shared" si="532"/>
        <v>0</v>
      </c>
      <c r="HB192" s="127">
        <f t="shared" si="533"/>
        <v>0</v>
      </c>
      <c r="HC192" s="127">
        <f t="shared" si="534"/>
        <v>0</v>
      </c>
      <c r="HD192" s="127">
        <f t="shared" si="535"/>
        <v>0</v>
      </c>
      <c r="HE192" s="127">
        <f t="shared" si="536"/>
        <v>0</v>
      </c>
      <c r="HF192" s="127">
        <f t="shared" si="537"/>
        <v>0</v>
      </c>
      <c r="HG192" s="127">
        <f t="shared" si="538"/>
        <v>0</v>
      </c>
      <c r="HH192" s="127">
        <f t="shared" si="539"/>
        <v>0</v>
      </c>
      <c r="HI192" s="127">
        <f t="shared" si="540"/>
        <v>0</v>
      </c>
      <c r="HJ192" s="127">
        <f t="shared" si="541"/>
        <v>0</v>
      </c>
      <c r="HK192" s="127">
        <f t="shared" si="542"/>
        <v>0</v>
      </c>
      <c r="HL192" s="127">
        <f t="shared" si="543"/>
        <v>0</v>
      </c>
      <c r="HM192" s="127">
        <f t="shared" si="544"/>
        <v>0</v>
      </c>
      <c r="HN192" s="127">
        <f t="shared" si="545"/>
        <v>0</v>
      </c>
      <c r="HO192" s="127">
        <f t="shared" si="546"/>
        <v>0</v>
      </c>
      <c r="HP192" s="127">
        <f t="shared" si="547"/>
        <v>0</v>
      </c>
      <c r="HQ192" s="127">
        <f t="shared" si="548"/>
        <v>0</v>
      </c>
      <c r="HR192" s="127">
        <f t="shared" si="549"/>
        <v>0</v>
      </c>
      <c r="HS192" s="127">
        <f t="shared" si="550"/>
        <v>0</v>
      </c>
      <c r="HT192" s="127">
        <f t="shared" si="551"/>
        <v>0</v>
      </c>
      <c r="HU192" s="127">
        <f t="shared" si="552"/>
        <v>0</v>
      </c>
      <c r="HV192" s="127">
        <f t="shared" si="553"/>
        <v>0</v>
      </c>
      <c r="HW192" s="127">
        <f t="shared" si="554"/>
        <v>0</v>
      </c>
      <c r="HX192" s="127">
        <f t="shared" si="555"/>
        <v>0</v>
      </c>
      <c r="HY192" s="127">
        <f t="shared" si="556"/>
        <v>0</v>
      </c>
      <c r="HZ192" s="127">
        <f t="shared" si="557"/>
        <v>0</v>
      </c>
      <c r="IA192" s="127">
        <f t="shared" si="558"/>
        <v>0</v>
      </c>
      <c r="IB192" s="127">
        <f t="shared" si="559"/>
        <v>0</v>
      </c>
      <c r="IC192" s="127">
        <f t="shared" si="560"/>
        <v>0</v>
      </c>
      <c r="ID192" s="127">
        <f t="shared" si="561"/>
        <v>0</v>
      </c>
      <c r="IE192" s="127">
        <f t="shared" si="562"/>
        <v>0</v>
      </c>
      <c r="IF192" s="127">
        <f t="shared" si="563"/>
        <v>0</v>
      </c>
      <c r="IG192" s="127">
        <f t="shared" si="564"/>
        <v>0</v>
      </c>
      <c r="IH192" s="127">
        <f t="shared" si="565"/>
        <v>0</v>
      </c>
      <c r="II192" s="127">
        <f t="shared" si="566"/>
        <v>0</v>
      </c>
      <c r="IJ192" s="127">
        <f t="shared" si="567"/>
        <v>0</v>
      </c>
      <c r="IK192" s="127">
        <f t="shared" si="568"/>
        <v>0</v>
      </c>
      <c r="IL192" s="127">
        <f t="shared" si="569"/>
        <v>0</v>
      </c>
      <c r="IM192" s="127">
        <f t="shared" si="570"/>
        <v>0</v>
      </c>
      <c r="IN192" s="127">
        <f t="shared" si="571"/>
        <v>0</v>
      </c>
      <c r="IO192" s="127">
        <f t="shared" si="572"/>
        <v>0</v>
      </c>
      <c r="IP192" s="127">
        <f t="shared" si="573"/>
        <v>0</v>
      </c>
      <c r="IQ192" s="127">
        <f t="shared" si="574"/>
        <v>0</v>
      </c>
      <c r="IR192" s="127">
        <f t="shared" si="575"/>
        <v>0</v>
      </c>
      <c r="IS192" s="127">
        <f t="shared" si="576"/>
        <v>0</v>
      </c>
      <c r="IT192" s="127">
        <f t="shared" si="577"/>
        <v>0</v>
      </c>
      <c r="IU192" s="127">
        <f t="shared" si="578"/>
        <v>0</v>
      </c>
      <c r="IV192" s="1">
        <f>IFERROR(IF($BX192&gt;=1,SUMIFS(ARR!K$8:K$607,ARR!$I$8:$I$607,$BZ192),0),0)</f>
        <v>0</v>
      </c>
      <c r="IW192" s="1">
        <f>IFERROR(IF($BX192&gt;=1,SUMIFS(ARR!L$8:L$607,ARR!$I$8:$I$607,$BZ192),0),0)</f>
        <v>0</v>
      </c>
      <c r="IX192" s="1">
        <f>IFERROR(IF($BX192&gt;=1,SUMIFS(ARR!M$8:M$607,ARR!$I$8:$I$607,$BZ192),0),0)</f>
        <v>0</v>
      </c>
      <c r="IY192" s="1">
        <f>IFERROR(IF($BX192&gt;=1,SUMIFS(ARR!N$8:N$607,ARR!$I$8:$I$607,$BZ192),0),0)</f>
        <v>0</v>
      </c>
      <c r="IZ192" s="1">
        <f t="shared" si="579"/>
        <v>0</v>
      </c>
    </row>
    <row r="193" spans="1:260" ht="18" customHeight="1" x14ac:dyDescent="0.25">
      <c r="A193" s="1">
        <f>IFERROR(IF(BX193&gt;=1,VLOOKUP(EMP!Y191,EMP!$B$2:$E$3,4,0),0),0)</f>
        <v>0</v>
      </c>
      <c r="B193" s="1">
        <f>IFERROR(IF(BX193&gt;=1,VLOOKUP(EMP!Z191,EMP!$D$2:$E$3,2,0),0),0)</f>
        <v>0</v>
      </c>
      <c r="C193" s="1">
        <f>IFERROR(IF(BX193&gt;=1,VLOOKUP(EMP!AC191,EMP!$B$6:$C$17,2,0),0),0)</f>
        <v>0</v>
      </c>
      <c r="D193" s="1">
        <f>IFERROR(IF(BX193&gt;=1,VLOOKUP(EMP!AA191,EMP!$E$6:$M$29,9,0),0),0)</f>
        <v>0</v>
      </c>
      <c r="E193" s="1">
        <f>IFERROR(IF(BX193&gt;=1,(IF(EMP!AE191&gt;=1,VLOOKUP(EMP!AF191,EMP!$B$6:$C$17,2,0),0)),0),0)</f>
        <v>0</v>
      </c>
      <c r="F193" s="1">
        <f>IFERROR(IF(BX193&gt;=1,(IF(EMP!AG191=EMP!$F$3,(IF(EMP!AH191&gt;=1,EMP!AH191,0)),0)),0),0)</f>
        <v>0</v>
      </c>
      <c r="G193" s="1">
        <f>IFERROR(IF(BX193&gt;=1,(IF(EMP!AI191=EMP!$F$3,VLOOKUP(EMP!AJ191,EMP!$B$6:$C$17,2,0),0)),0),0)</f>
        <v>0</v>
      </c>
      <c r="H193" s="1">
        <f>IFERROR(IF(BX193&gt;=1,(IF(EMP!AK191=EMP!$F$3,EMP!#REF!,0)),0),0)</f>
        <v>0</v>
      </c>
      <c r="I193" s="1">
        <f>IFERROR(IF(BX193&gt;=1,(IF(EMP!AM191="YES",1,2)),0),0)</f>
        <v>0</v>
      </c>
      <c r="J193" s="1">
        <f>IFERROR(IF(BX193&gt;=1,(IF(I193=1,31,IF(I193=2,(IF(D193&gt;=5,VLOOKUP(EMP!AL191,EMP!$H$1:$K$5,4,0),IF(D193&gt;=1,31,0))),0))),0),0)</f>
        <v>0</v>
      </c>
      <c r="K193" s="1">
        <f>EMP!AB191</f>
        <v>0</v>
      </c>
      <c r="L193" s="1">
        <f>EMP!AD191</f>
        <v>0</v>
      </c>
      <c r="M193" s="1">
        <f>EMP!AE191</f>
        <v>0</v>
      </c>
      <c r="N193" s="1">
        <f t="shared" si="412"/>
        <v>0</v>
      </c>
      <c r="O193" s="1">
        <f t="shared" si="413"/>
        <v>0</v>
      </c>
      <c r="P193" s="1">
        <f t="shared" si="414"/>
        <v>0</v>
      </c>
      <c r="Q193" s="1">
        <f t="shared" si="415"/>
        <v>0</v>
      </c>
      <c r="R193" s="1">
        <f t="shared" si="416"/>
        <v>0</v>
      </c>
      <c r="S193" s="1">
        <f t="shared" si="417"/>
        <v>0</v>
      </c>
      <c r="T193" s="1">
        <f t="shared" si="418"/>
        <v>0</v>
      </c>
      <c r="U193" s="1">
        <f t="shared" si="419"/>
        <v>0</v>
      </c>
      <c r="V193" s="1">
        <f t="shared" si="420"/>
        <v>0</v>
      </c>
      <c r="W193" s="1">
        <f t="shared" si="421"/>
        <v>0</v>
      </c>
      <c r="X193" s="1">
        <f t="shared" si="422"/>
        <v>0</v>
      </c>
      <c r="Y193" s="1">
        <f t="shared" si="423"/>
        <v>0</v>
      </c>
      <c r="Z193" s="1">
        <f t="shared" si="424"/>
        <v>0</v>
      </c>
      <c r="AA193" s="1">
        <f t="shared" si="425"/>
        <v>0</v>
      </c>
      <c r="AB193" s="1">
        <f t="shared" si="426"/>
        <v>0</v>
      </c>
      <c r="AC193" s="1">
        <f t="shared" si="427"/>
        <v>0</v>
      </c>
      <c r="AD193" s="1">
        <f t="shared" si="428"/>
        <v>0</v>
      </c>
      <c r="AE193" s="1">
        <f t="shared" si="429"/>
        <v>0</v>
      </c>
      <c r="AF193" s="1">
        <f t="shared" si="430"/>
        <v>0</v>
      </c>
      <c r="AG193" s="1">
        <f t="shared" si="431"/>
        <v>0</v>
      </c>
      <c r="AH193" s="1">
        <f t="shared" si="432"/>
        <v>0</v>
      </c>
      <c r="AI193" s="1">
        <f t="shared" si="433"/>
        <v>0</v>
      </c>
      <c r="AJ193" s="1">
        <f t="shared" si="434"/>
        <v>0</v>
      </c>
      <c r="AK193" s="1">
        <f t="shared" si="435"/>
        <v>0</v>
      </c>
      <c r="AL193" s="1">
        <f t="shared" si="436"/>
        <v>0</v>
      </c>
      <c r="AM193" s="1">
        <f t="shared" si="437"/>
        <v>0</v>
      </c>
      <c r="AN193" s="1">
        <f t="shared" si="438"/>
        <v>0</v>
      </c>
      <c r="AO193" s="1">
        <f t="shared" si="439"/>
        <v>0</v>
      </c>
      <c r="AP193" s="1">
        <f t="shared" si="440"/>
        <v>0</v>
      </c>
      <c r="AQ193" s="1">
        <f t="shared" si="441"/>
        <v>0</v>
      </c>
      <c r="AR193" s="1">
        <f t="shared" si="442"/>
        <v>0</v>
      </c>
      <c r="AS193" s="1">
        <f t="shared" si="443"/>
        <v>0</v>
      </c>
      <c r="AT193" s="1">
        <f t="shared" si="444"/>
        <v>0</v>
      </c>
      <c r="AU193" s="1">
        <f t="shared" si="445"/>
        <v>0</v>
      </c>
      <c r="AV193" s="1">
        <f t="shared" si="446"/>
        <v>0</v>
      </c>
      <c r="AW193" s="1">
        <f t="shared" si="447"/>
        <v>0</v>
      </c>
      <c r="AX193" s="1">
        <f>LARGE($O$8:P193,1)</f>
        <v>0</v>
      </c>
      <c r="AY193" s="1">
        <f>LARGE($O$8:Q193,1)</f>
        <v>0</v>
      </c>
      <c r="AZ193" s="1">
        <f>LARGE($O$8:R193,1)</f>
        <v>0</v>
      </c>
      <c r="BA193" s="1">
        <f>LARGE($O$8:S193,1)</f>
        <v>0</v>
      </c>
      <c r="BB193" s="1">
        <f>LARGE($O$8:T193,1)</f>
        <v>0</v>
      </c>
      <c r="BC193" s="1">
        <f>LARGE($O$8:U193,1)</f>
        <v>0</v>
      </c>
      <c r="BD193" s="1">
        <f>LARGE($O$8:V193,1)</f>
        <v>0</v>
      </c>
      <c r="BE193" s="1">
        <f>LARGE($O$8:W193,1)</f>
        <v>0</v>
      </c>
      <c r="BF193" s="1">
        <f>LARGE($O$8:X193,1)</f>
        <v>0</v>
      </c>
      <c r="BG193" s="1">
        <f>LARGE($O$8:Y193,1)</f>
        <v>0</v>
      </c>
      <c r="BH193" s="1">
        <f>IFERROR(IF(BX193&gt;=1,(IF(EMP!AM191="YES",1,2)),0),0)</f>
        <v>0</v>
      </c>
      <c r="BI193" s="1">
        <f>IFERROR(IF(BX193&gt;=1,(IF(BH193=1,1,IF(BH193=2,VLOOKUP(EMP!AL191,EMP!$H$2:$K$4,4,0),0))),0),0)</f>
        <v>0</v>
      </c>
      <c r="BJ193" s="1">
        <f>IFERROR(IF(BX193&gt;=1,VLOOKUP(EMP!AL191,EMP!$H$1:$K$5,2,0),0),0)</f>
        <v>0</v>
      </c>
      <c r="BK193" s="1">
        <f>IFERROR(IF(BX193&gt;=1,VLOOKUP(EMP!AL191,EMP!$H$1:$K$5,3,0),0),0)</f>
        <v>0</v>
      </c>
      <c r="BX193" s="165">
        <f>EMP!O191</f>
        <v>0</v>
      </c>
      <c r="BY193" s="166">
        <f>EMP!P191</f>
        <v>0</v>
      </c>
      <c r="BZ193" s="165">
        <f>EMP!Q191</f>
        <v>0</v>
      </c>
      <c r="CA193" s="185">
        <f t="shared" si="448"/>
        <v>0</v>
      </c>
      <c r="CB193" s="185">
        <f t="shared" si="449"/>
        <v>0</v>
      </c>
      <c r="CC193" s="185">
        <f t="shared" si="450"/>
        <v>0</v>
      </c>
      <c r="CD193" s="185">
        <f t="shared" si="451"/>
        <v>0</v>
      </c>
      <c r="CE193" s="185">
        <f t="shared" si="452"/>
        <v>0</v>
      </c>
      <c r="CF193" s="185">
        <f t="shared" si="453"/>
        <v>0</v>
      </c>
      <c r="CG193" s="185">
        <f t="shared" si="454"/>
        <v>0</v>
      </c>
      <c r="CH193" s="185">
        <f t="shared" si="455"/>
        <v>0</v>
      </c>
      <c r="CI193" s="185">
        <f t="shared" si="456"/>
        <v>0</v>
      </c>
      <c r="CJ193" s="185">
        <f t="shared" si="457"/>
        <v>0</v>
      </c>
      <c r="CK193" s="185">
        <f t="shared" si="458"/>
        <v>0</v>
      </c>
      <c r="CL193" s="185">
        <f t="shared" si="459"/>
        <v>0</v>
      </c>
      <c r="CM193" s="193"/>
      <c r="CN193" s="193"/>
      <c r="CO193" s="193"/>
      <c r="CP193" s="193"/>
      <c r="CQ193" s="193"/>
      <c r="CR193" s="193"/>
      <c r="CS193" s="193"/>
      <c r="CT193" s="193"/>
      <c r="CU193" s="193"/>
      <c r="CV193" s="193"/>
      <c r="CW193" s="193"/>
      <c r="CX193" s="193"/>
      <c r="CY193" s="112">
        <f t="shared" si="460"/>
        <v>0</v>
      </c>
      <c r="CZ193" s="112">
        <f t="shared" si="461"/>
        <v>0</v>
      </c>
      <c r="DA193" s="112">
        <f t="shared" si="462"/>
        <v>0</v>
      </c>
      <c r="DB193" s="112">
        <f t="shared" si="463"/>
        <v>0</v>
      </c>
      <c r="DC193" s="112">
        <f t="shared" si="464"/>
        <v>0</v>
      </c>
      <c r="DD193" s="112">
        <f t="shared" si="465"/>
        <v>0</v>
      </c>
      <c r="DE193" s="112">
        <f t="shared" si="466"/>
        <v>0</v>
      </c>
      <c r="DF193" s="112">
        <f t="shared" si="467"/>
        <v>0</v>
      </c>
      <c r="DG193" s="112">
        <f t="shared" si="468"/>
        <v>0</v>
      </c>
      <c r="DH193" s="112">
        <f t="shared" si="469"/>
        <v>0</v>
      </c>
      <c r="DI193" s="112">
        <f t="shared" si="470"/>
        <v>0</v>
      </c>
      <c r="DJ193" s="112">
        <f t="shared" si="471"/>
        <v>0</v>
      </c>
      <c r="DK193" s="194"/>
      <c r="DL193" s="194"/>
      <c r="DM193" s="194"/>
      <c r="DN193" s="194"/>
      <c r="DO193" s="194"/>
      <c r="DP193" s="194"/>
      <c r="DQ193" s="194"/>
      <c r="DR193" s="194"/>
      <c r="DS193" s="194"/>
      <c r="DT193" s="194"/>
      <c r="DU193" s="194"/>
      <c r="DV193" s="194"/>
      <c r="DW193" s="112">
        <f t="shared" si="472"/>
        <v>0</v>
      </c>
      <c r="DX193" s="112">
        <f t="shared" si="473"/>
        <v>0</v>
      </c>
      <c r="DY193" s="112">
        <f t="shared" si="474"/>
        <v>0</v>
      </c>
      <c r="DZ193" s="112">
        <f t="shared" si="475"/>
        <v>0</v>
      </c>
      <c r="EA193" s="112">
        <f t="shared" si="476"/>
        <v>0</v>
      </c>
      <c r="EB193" s="112">
        <f t="shared" si="477"/>
        <v>0</v>
      </c>
      <c r="EC193" s="112">
        <f t="shared" si="478"/>
        <v>0</v>
      </c>
      <c r="ED193" s="112">
        <f t="shared" si="479"/>
        <v>0</v>
      </c>
      <c r="EE193" s="112">
        <f t="shared" si="480"/>
        <v>0</v>
      </c>
      <c r="EF193" s="112">
        <f t="shared" si="481"/>
        <v>0</v>
      </c>
      <c r="EG193" s="112">
        <f t="shared" si="482"/>
        <v>0</v>
      </c>
      <c r="EH193" s="112">
        <f t="shared" si="483"/>
        <v>0</v>
      </c>
      <c r="EI193" s="195"/>
      <c r="EJ193" s="195"/>
      <c r="EK193" s="195"/>
      <c r="EL193" s="195"/>
      <c r="EM193" s="195"/>
      <c r="EN193" s="195"/>
      <c r="EO193" s="195"/>
      <c r="EP193" s="195"/>
      <c r="EQ193" s="195"/>
      <c r="ER193" s="195"/>
      <c r="ES193" s="195"/>
      <c r="ET193" s="195"/>
      <c r="EU193" s="196"/>
      <c r="EV193" s="196">
        <f t="shared" si="484"/>
        <v>0</v>
      </c>
      <c r="EW193" s="196">
        <f t="shared" si="485"/>
        <v>0</v>
      </c>
      <c r="EX193" s="196">
        <f t="shared" si="486"/>
        <v>0</v>
      </c>
      <c r="EY193" s="196">
        <f t="shared" si="487"/>
        <v>0</v>
      </c>
      <c r="EZ193" s="196">
        <f t="shared" si="488"/>
        <v>0</v>
      </c>
      <c r="FA193" s="196">
        <f t="shared" si="489"/>
        <v>0</v>
      </c>
      <c r="FB193" s="196">
        <f t="shared" si="490"/>
        <v>0</v>
      </c>
      <c r="FC193" s="196">
        <f t="shared" si="491"/>
        <v>0</v>
      </c>
      <c r="FD193" s="196">
        <f t="shared" si="492"/>
        <v>0</v>
      </c>
      <c r="FE193" s="196">
        <f t="shared" si="493"/>
        <v>0</v>
      </c>
      <c r="FF193" s="196">
        <f t="shared" si="494"/>
        <v>0</v>
      </c>
      <c r="FG193" s="197"/>
      <c r="FH193" s="197">
        <f t="shared" si="495"/>
        <v>0</v>
      </c>
      <c r="FI193" s="197">
        <f t="shared" si="496"/>
        <v>0</v>
      </c>
      <c r="FJ193" s="197">
        <f t="shared" si="497"/>
        <v>0</v>
      </c>
      <c r="FK193" s="197">
        <f t="shared" si="498"/>
        <v>0</v>
      </c>
      <c r="FL193" s="197">
        <f t="shared" si="499"/>
        <v>0</v>
      </c>
      <c r="FM193" s="197">
        <f t="shared" si="500"/>
        <v>0</v>
      </c>
      <c r="FN193" s="197">
        <f t="shared" si="501"/>
        <v>0</v>
      </c>
      <c r="FO193" s="197">
        <f t="shared" si="502"/>
        <v>0</v>
      </c>
      <c r="FP193" s="197">
        <f t="shared" si="503"/>
        <v>0</v>
      </c>
      <c r="FQ193" s="197">
        <f t="shared" si="504"/>
        <v>0</v>
      </c>
      <c r="FR193" s="197">
        <f t="shared" si="505"/>
        <v>0</v>
      </c>
      <c r="FS193" s="195"/>
      <c r="FT193" s="195"/>
      <c r="FU193" s="198"/>
      <c r="FV193" s="198"/>
      <c r="FW193" s="199"/>
      <c r="FX193" s="199"/>
      <c r="FY193" s="196"/>
      <c r="FZ193" s="196"/>
      <c r="GA193" s="127">
        <f t="shared" si="506"/>
        <v>0</v>
      </c>
      <c r="GB193" s="127">
        <f t="shared" si="507"/>
        <v>0</v>
      </c>
      <c r="GC193" s="127">
        <f t="shared" si="508"/>
        <v>0</v>
      </c>
      <c r="GD193" s="127">
        <f t="shared" si="509"/>
        <v>0</v>
      </c>
      <c r="GE193" s="127">
        <f t="shared" si="510"/>
        <v>0</v>
      </c>
      <c r="GF193" s="127">
        <f t="shared" si="511"/>
        <v>0</v>
      </c>
      <c r="GG193" s="127">
        <f t="shared" si="512"/>
        <v>0</v>
      </c>
      <c r="GH193" s="127">
        <f t="shared" si="513"/>
        <v>0</v>
      </c>
      <c r="GI193" s="127">
        <f t="shared" si="514"/>
        <v>0</v>
      </c>
      <c r="GJ193" s="127">
        <f t="shared" si="515"/>
        <v>0</v>
      </c>
      <c r="GK193" s="127">
        <f t="shared" si="516"/>
        <v>0</v>
      </c>
      <c r="GL193" s="127">
        <f t="shared" si="517"/>
        <v>0</v>
      </c>
      <c r="GM193" s="127">
        <f t="shared" si="518"/>
        <v>0</v>
      </c>
      <c r="GN193" s="127">
        <f t="shared" si="519"/>
        <v>0</v>
      </c>
      <c r="GO193" s="127">
        <f t="shared" si="520"/>
        <v>0</v>
      </c>
      <c r="GP193" s="127">
        <f t="shared" si="521"/>
        <v>0</v>
      </c>
      <c r="GQ193" s="127">
        <f t="shared" si="522"/>
        <v>0</v>
      </c>
      <c r="GR193" s="127">
        <f t="shared" si="523"/>
        <v>0</v>
      </c>
      <c r="GS193" s="127">
        <f t="shared" si="524"/>
        <v>0</v>
      </c>
      <c r="GT193" s="127">
        <f t="shared" si="525"/>
        <v>0</v>
      </c>
      <c r="GU193" s="127">
        <f t="shared" si="526"/>
        <v>0</v>
      </c>
      <c r="GV193" s="127">
        <f t="shared" si="527"/>
        <v>0</v>
      </c>
      <c r="GW193" s="127">
        <f t="shared" si="528"/>
        <v>0</v>
      </c>
      <c r="GX193" s="127">
        <f t="shared" si="529"/>
        <v>0</v>
      </c>
      <c r="GY193" s="127">
        <f t="shared" si="530"/>
        <v>0</v>
      </c>
      <c r="GZ193" s="127">
        <f t="shared" si="531"/>
        <v>0</v>
      </c>
      <c r="HA193" s="127">
        <f t="shared" si="532"/>
        <v>0</v>
      </c>
      <c r="HB193" s="127">
        <f t="shared" si="533"/>
        <v>0</v>
      </c>
      <c r="HC193" s="127">
        <f t="shared" si="534"/>
        <v>0</v>
      </c>
      <c r="HD193" s="127">
        <f t="shared" si="535"/>
        <v>0</v>
      </c>
      <c r="HE193" s="127">
        <f t="shared" si="536"/>
        <v>0</v>
      </c>
      <c r="HF193" s="127">
        <f t="shared" si="537"/>
        <v>0</v>
      </c>
      <c r="HG193" s="127">
        <f t="shared" si="538"/>
        <v>0</v>
      </c>
      <c r="HH193" s="127">
        <f t="shared" si="539"/>
        <v>0</v>
      </c>
      <c r="HI193" s="127">
        <f t="shared" si="540"/>
        <v>0</v>
      </c>
      <c r="HJ193" s="127">
        <f t="shared" si="541"/>
        <v>0</v>
      </c>
      <c r="HK193" s="127">
        <f t="shared" si="542"/>
        <v>0</v>
      </c>
      <c r="HL193" s="127">
        <f t="shared" si="543"/>
        <v>0</v>
      </c>
      <c r="HM193" s="127">
        <f t="shared" si="544"/>
        <v>0</v>
      </c>
      <c r="HN193" s="127">
        <f t="shared" si="545"/>
        <v>0</v>
      </c>
      <c r="HO193" s="127">
        <f t="shared" si="546"/>
        <v>0</v>
      </c>
      <c r="HP193" s="127">
        <f t="shared" si="547"/>
        <v>0</v>
      </c>
      <c r="HQ193" s="127">
        <f t="shared" si="548"/>
        <v>0</v>
      </c>
      <c r="HR193" s="127">
        <f t="shared" si="549"/>
        <v>0</v>
      </c>
      <c r="HS193" s="127">
        <f t="shared" si="550"/>
        <v>0</v>
      </c>
      <c r="HT193" s="127">
        <f t="shared" si="551"/>
        <v>0</v>
      </c>
      <c r="HU193" s="127">
        <f t="shared" si="552"/>
        <v>0</v>
      </c>
      <c r="HV193" s="127">
        <f t="shared" si="553"/>
        <v>0</v>
      </c>
      <c r="HW193" s="127">
        <f t="shared" si="554"/>
        <v>0</v>
      </c>
      <c r="HX193" s="127">
        <f t="shared" si="555"/>
        <v>0</v>
      </c>
      <c r="HY193" s="127">
        <f t="shared" si="556"/>
        <v>0</v>
      </c>
      <c r="HZ193" s="127">
        <f t="shared" si="557"/>
        <v>0</v>
      </c>
      <c r="IA193" s="127">
        <f t="shared" si="558"/>
        <v>0</v>
      </c>
      <c r="IB193" s="127">
        <f t="shared" si="559"/>
        <v>0</v>
      </c>
      <c r="IC193" s="127">
        <f t="shared" si="560"/>
        <v>0</v>
      </c>
      <c r="ID193" s="127">
        <f t="shared" si="561"/>
        <v>0</v>
      </c>
      <c r="IE193" s="127">
        <f t="shared" si="562"/>
        <v>0</v>
      </c>
      <c r="IF193" s="127">
        <f t="shared" si="563"/>
        <v>0</v>
      </c>
      <c r="IG193" s="127">
        <f t="shared" si="564"/>
        <v>0</v>
      </c>
      <c r="IH193" s="127">
        <f t="shared" si="565"/>
        <v>0</v>
      </c>
      <c r="II193" s="127">
        <f t="shared" si="566"/>
        <v>0</v>
      </c>
      <c r="IJ193" s="127">
        <f t="shared" si="567"/>
        <v>0</v>
      </c>
      <c r="IK193" s="127">
        <f t="shared" si="568"/>
        <v>0</v>
      </c>
      <c r="IL193" s="127">
        <f t="shared" si="569"/>
        <v>0</v>
      </c>
      <c r="IM193" s="127">
        <f t="shared" si="570"/>
        <v>0</v>
      </c>
      <c r="IN193" s="127">
        <f t="shared" si="571"/>
        <v>0</v>
      </c>
      <c r="IO193" s="127">
        <f t="shared" si="572"/>
        <v>0</v>
      </c>
      <c r="IP193" s="127">
        <f t="shared" si="573"/>
        <v>0</v>
      </c>
      <c r="IQ193" s="127">
        <f t="shared" si="574"/>
        <v>0</v>
      </c>
      <c r="IR193" s="127">
        <f t="shared" si="575"/>
        <v>0</v>
      </c>
      <c r="IS193" s="127">
        <f t="shared" si="576"/>
        <v>0</v>
      </c>
      <c r="IT193" s="127">
        <f t="shared" si="577"/>
        <v>0</v>
      </c>
      <c r="IU193" s="127">
        <f t="shared" si="578"/>
        <v>0</v>
      </c>
      <c r="IV193" s="1">
        <f>IFERROR(IF($BX193&gt;=1,SUMIFS(ARR!K$8:K$607,ARR!$I$8:$I$607,$BZ193),0),0)</f>
        <v>0</v>
      </c>
      <c r="IW193" s="1">
        <f>IFERROR(IF($BX193&gt;=1,SUMIFS(ARR!L$8:L$607,ARR!$I$8:$I$607,$BZ193),0),0)</f>
        <v>0</v>
      </c>
      <c r="IX193" s="1">
        <f>IFERROR(IF($BX193&gt;=1,SUMIFS(ARR!M$8:M$607,ARR!$I$8:$I$607,$BZ193),0),0)</f>
        <v>0</v>
      </c>
      <c r="IY193" s="1">
        <f>IFERROR(IF($BX193&gt;=1,SUMIFS(ARR!N$8:N$607,ARR!$I$8:$I$607,$BZ193),0),0)</f>
        <v>0</v>
      </c>
      <c r="IZ193" s="1">
        <f t="shared" si="579"/>
        <v>0</v>
      </c>
    </row>
    <row r="194" spans="1:260" ht="18" customHeight="1" x14ac:dyDescent="0.25">
      <c r="A194" s="1">
        <f>IFERROR(IF(BX194&gt;=1,VLOOKUP(EMP!Y192,EMP!$B$2:$E$3,4,0),0),0)</f>
        <v>0</v>
      </c>
      <c r="B194" s="1">
        <f>IFERROR(IF(BX194&gt;=1,VLOOKUP(EMP!Z192,EMP!$D$2:$E$3,2,0),0),0)</f>
        <v>0</v>
      </c>
      <c r="C194" s="1">
        <f>IFERROR(IF(BX194&gt;=1,VLOOKUP(EMP!AC192,EMP!$B$6:$C$17,2,0),0),0)</f>
        <v>0</v>
      </c>
      <c r="D194" s="1">
        <f>IFERROR(IF(BX194&gt;=1,VLOOKUP(EMP!AA192,EMP!$E$6:$M$29,9,0),0),0)</f>
        <v>0</v>
      </c>
      <c r="E194" s="1">
        <f>IFERROR(IF(BX194&gt;=1,(IF(EMP!AE192&gt;=1,VLOOKUP(EMP!AF192,EMP!$B$6:$C$17,2,0),0)),0),0)</f>
        <v>0</v>
      </c>
      <c r="F194" s="1">
        <f>IFERROR(IF(BX194&gt;=1,(IF(EMP!AG192=EMP!$F$3,(IF(EMP!AH192&gt;=1,EMP!AH192,0)),0)),0),0)</f>
        <v>0</v>
      </c>
      <c r="G194" s="1">
        <f>IFERROR(IF(BX194&gt;=1,(IF(EMP!AI192=EMP!$F$3,VLOOKUP(EMP!AJ192,EMP!$B$6:$C$17,2,0),0)),0),0)</f>
        <v>0</v>
      </c>
      <c r="H194" s="1">
        <f>IFERROR(IF(BX194&gt;=1,(IF(EMP!AK192=EMP!$F$3,EMP!#REF!,0)),0),0)</f>
        <v>0</v>
      </c>
      <c r="I194" s="1">
        <f>IFERROR(IF(BX194&gt;=1,(IF(EMP!AM192="YES",1,2)),0),0)</f>
        <v>0</v>
      </c>
      <c r="J194" s="1">
        <f>IFERROR(IF(BX194&gt;=1,(IF(I194=1,31,IF(I194=2,(IF(D194&gt;=5,VLOOKUP(EMP!AL192,EMP!$H$1:$K$5,4,0),IF(D194&gt;=1,31,0))),0))),0),0)</f>
        <v>0</v>
      </c>
      <c r="K194" s="1">
        <f>EMP!AB192</f>
        <v>0</v>
      </c>
      <c r="L194" s="1">
        <f>EMP!AD192</f>
        <v>0</v>
      </c>
      <c r="M194" s="1">
        <f>EMP!AE192</f>
        <v>0</v>
      </c>
      <c r="N194" s="1">
        <f t="shared" si="412"/>
        <v>0</v>
      </c>
      <c r="O194" s="1">
        <f t="shared" si="413"/>
        <v>0</v>
      </c>
      <c r="P194" s="1">
        <f t="shared" si="414"/>
        <v>0</v>
      </c>
      <c r="Q194" s="1">
        <f t="shared" si="415"/>
        <v>0</v>
      </c>
      <c r="R194" s="1">
        <f t="shared" si="416"/>
        <v>0</v>
      </c>
      <c r="S194" s="1">
        <f t="shared" si="417"/>
        <v>0</v>
      </c>
      <c r="T194" s="1">
        <f t="shared" si="418"/>
        <v>0</v>
      </c>
      <c r="U194" s="1">
        <f t="shared" si="419"/>
        <v>0</v>
      </c>
      <c r="V194" s="1">
        <f t="shared" si="420"/>
        <v>0</v>
      </c>
      <c r="W194" s="1">
        <f t="shared" si="421"/>
        <v>0</v>
      </c>
      <c r="X194" s="1">
        <f t="shared" si="422"/>
        <v>0</v>
      </c>
      <c r="Y194" s="1">
        <f t="shared" si="423"/>
        <v>0</v>
      </c>
      <c r="Z194" s="1">
        <f t="shared" si="424"/>
        <v>0</v>
      </c>
      <c r="AA194" s="1">
        <f t="shared" si="425"/>
        <v>0</v>
      </c>
      <c r="AB194" s="1">
        <f t="shared" si="426"/>
        <v>0</v>
      </c>
      <c r="AC194" s="1">
        <f t="shared" si="427"/>
        <v>0</v>
      </c>
      <c r="AD194" s="1">
        <f t="shared" si="428"/>
        <v>0</v>
      </c>
      <c r="AE194" s="1">
        <f t="shared" si="429"/>
        <v>0</v>
      </c>
      <c r="AF194" s="1">
        <f t="shared" si="430"/>
        <v>0</v>
      </c>
      <c r="AG194" s="1">
        <f t="shared" si="431"/>
        <v>0</v>
      </c>
      <c r="AH194" s="1">
        <f t="shared" si="432"/>
        <v>0</v>
      </c>
      <c r="AI194" s="1">
        <f t="shared" si="433"/>
        <v>0</v>
      </c>
      <c r="AJ194" s="1">
        <f t="shared" si="434"/>
        <v>0</v>
      </c>
      <c r="AK194" s="1">
        <f t="shared" si="435"/>
        <v>0</v>
      </c>
      <c r="AL194" s="1">
        <f t="shared" si="436"/>
        <v>0</v>
      </c>
      <c r="AM194" s="1">
        <f t="shared" si="437"/>
        <v>0</v>
      </c>
      <c r="AN194" s="1">
        <f t="shared" si="438"/>
        <v>0</v>
      </c>
      <c r="AO194" s="1">
        <f t="shared" si="439"/>
        <v>0</v>
      </c>
      <c r="AP194" s="1">
        <f t="shared" si="440"/>
        <v>0</v>
      </c>
      <c r="AQ194" s="1">
        <f t="shared" si="441"/>
        <v>0</v>
      </c>
      <c r="AR194" s="1">
        <f t="shared" si="442"/>
        <v>0</v>
      </c>
      <c r="AS194" s="1">
        <f t="shared" si="443"/>
        <v>0</v>
      </c>
      <c r="AT194" s="1">
        <f t="shared" si="444"/>
        <v>0</v>
      </c>
      <c r="AU194" s="1">
        <f t="shared" si="445"/>
        <v>0</v>
      </c>
      <c r="AV194" s="1">
        <f t="shared" si="446"/>
        <v>0</v>
      </c>
      <c r="AW194" s="1">
        <f t="shared" si="447"/>
        <v>0</v>
      </c>
      <c r="AX194" s="1">
        <f>LARGE($O$8:P194,1)</f>
        <v>0</v>
      </c>
      <c r="AY194" s="1">
        <f>LARGE($O$8:Q194,1)</f>
        <v>0</v>
      </c>
      <c r="AZ194" s="1">
        <f>LARGE($O$8:R194,1)</f>
        <v>0</v>
      </c>
      <c r="BA194" s="1">
        <f>LARGE($O$8:S194,1)</f>
        <v>0</v>
      </c>
      <c r="BB194" s="1">
        <f>LARGE($O$8:T194,1)</f>
        <v>0</v>
      </c>
      <c r="BC194" s="1">
        <f>LARGE($O$8:U194,1)</f>
        <v>0</v>
      </c>
      <c r="BD194" s="1">
        <f>LARGE($O$8:V194,1)</f>
        <v>0</v>
      </c>
      <c r="BE194" s="1">
        <f>LARGE($O$8:W194,1)</f>
        <v>0</v>
      </c>
      <c r="BF194" s="1">
        <f>LARGE($O$8:X194,1)</f>
        <v>0</v>
      </c>
      <c r="BG194" s="1">
        <f>LARGE($O$8:Y194,1)</f>
        <v>0</v>
      </c>
      <c r="BH194" s="1">
        <f>IFERROR(IF(BX194&gt;=1,(IF(EMP!AM192="YES",1,2)),0),0)</f>
        <v>0</v>
      </c>
      <c r="BI194" s="1">
        <f>IFERROR(IF(BX194&gt;=1,(IF(BH194=1,1,IF(BH194=2,VLOOKUP(EMP!AL192,EMP!$H$2:$K$4,4,0),0))),0),0)</f>
        <v>0</v>
      </c>
      <c r="BJ194" s="1">
        <f>IFERROR(IF(BX194&gt;=1,VLOOKUP(EMP!AL192,EMP!$H$1:$K$5,2,0),0),0)</f>
        <v>0</v>
      </c>
      <c r="BK194" s="1">
        <f>IFERROR(IF(BX194&gt;=1,VLOOKUP(EMP!AL192,EMP!$H$1:$K$5,3,0),0),0)</f>
        <v>0</v>
      </c>
      <c r="BX194" s="165">
        <f>EMP!O192</f>
        <v>0</v>
      </c>
      <c r="BY194" s="166">
        <f>EMP!P192</f>
        <v>0</v>
      </c>
      <c r="BZ194" s="165">
        <f>EMP!Q192</f>
        <v>0</v>
      </c>
      <c r="CA194" s="185">
        <f t="shared" si="448"/>
        <v>0</v>
      </c>
      <c r="CB194" s="185">
        <f t="shared" si="449"/>
        <v>0</v>
      </c>
      <c r="CC194" s="185">
        <f t="shared" si="450"/>
        <v>0</v>
      </c>
      <c r="CD194" s="185">
        <f t="shared" si="451"/>
        <v>0</v>
      </c>
      <c r="CE194" s="185">
        <f t="shared" si="452"/>
        <v>0</v>
      </c>
      <c r="CF194" s="185">
        <f t="shared" si="453"/>
        <v>0</v>
      </c>
      <c r="CG194" s="185">
        <f t="shared" si="454"/>
        <v>0</v>
      </c>
      <c r="CH194" s="185">
        <f t="shared" si="455"/>
        <v>0</v>
      </c>
      <c r="CI194" s="185">
        <f t="shared" si="456"/>
        <v>0</v>
      </c>
      <c r="CJ194" s="185">
        <f t="shared" si="457"/>
        <v>0</v>
      </c>
      <c r="CK194" s="185">
        <f t="shared" si="458"/>
        <v>0</v>
      </c>
      <c r="CL194" s="185">
        <f t="shared" si="459"/>
        <v>0</v>
      </c>
      <c r="CM194" s="193"/>
      <c r="CN194" s="193"/>
      <c r="CO194" s="193"/>
      <c r="CP194" s="193"/>
      <c r="CQ194" s="193"/>
      <c r="CR194" s="193"/>
      <c r="CS194" s="193"/>
      <c r="CT194" s="193"/>
      <c r="CU194" s="193"/>
      <c r="CV194" s="193"/>
      <c r="CW194" s="193"/>
      <c r="CX194" s="193"/>
      <c r="CY194" s="112">
        <f t="shared" si="460"/>
        <v>0</v>
      </c>
      <c r="CZ194" s="112">
        <f t="shared" si="461"/>
        <v>0</v>
      </c>
      <c r="DA194" s="112">
        <f t="shared" si="462"/>
        <v>0</v>
      </c>
      <c r="DB194" s="112">
        <f t="shared" si="463"/>
        <v>0</v>
      </c>
      <c r="DC194" s="112">
        <f t="shared" si="464"/>
        <v>0</v>
      </c>
      <c r="DD194" s="112">
        <f t="shared" si="465"/>
        <v>0</v>
      </c>
      <c r="DE194" s="112">
        <f t="shared" si="466"/>
        <v>0</v>
      </c>
      <c r="DF194" s="112">
        <f t="shared" si="467"/>
        <v>0</v>
      </c>
      <c r="DG194" s="112">
        <f t="shared" si="468"/>
        <v>0</v>
      </c>
      <c r="DH194" s="112">
        <f t="shared" si="469"/>
        <v>0</v>
      </c>
      <c r="DI194" s="112">
        <f t="shared" si="470"/>
        <v>0</v>
      </c>
      <c r="DJ194" s="112">
        <f t="shared" si="471"/>
        <v>0</v>
      </c>
      <c r="DK194" s="194"/>
      <c r="DL194" s="194"/>
      <c r="DM194" s="194"/>
      <c r="DN194" s="194"/>
      <c r="DO194" s="194"/>
      <c r="DP194" s="194"/>
      <c r="DQ194" s="194"/>
      <c r="DR194" s="194"/>
      <c r="DS194" s="194"/>
      <c r="DT194" s="194"/>
      <c r="DU194" s="194"/>
      <c r="DV194" s="194"/>
      <c r="DW194" s="112">
        <f t="shared" si="472"/>
        <v>0</v>
      </c>
      <c r="DX194" s="112">
        <f t="shared" si="473"/>
        <v>0</v>
      </c>
      <c r="DY194" s="112">
        <f t="shared" si="474"/>
        <v>0</v>
      </c>
      <c r="DZ194" s="112">
        <f t="shared" si="475"/>
        <v>0</v>
      </c>
      <c r="EA194" s="112">
        <f t="shared" si="476"/>
        <v>0</v>
      </c>
      <c r="EB194" s="112">
        <f t="shared" si="477"/>
        <v>0</v>
      </c>
      <c r="EC194" s="112">
        <f t="shared" si="478"/>
        <v>0</v>
      </c>
      <c r="ED194" s="112">
        <f t="shared" si="479"/>
        <v>0</v>
      </c>
      <c r="EE194" s="112">
        <f t="shared" si="480"/>
        <v>0</v>
      </c>
      <c r="EF194" s="112">
        <f t="shared" si="481"/>
        <v>0</v>
      </c>
      <c r="EG194" s="112">
        <f t="shared" si="482"/>
        <v>0</v>
      </c>
      <c r="EH194" s="112">
        <f t="shared" si="483"/>
        <v>0</v>
      </c>
      <c r="EI194" s="195"/>
      <c r="EJ194" s="195"/>
      <c r="EK194" s="195"/>
      <c r="EL194" s="195"/>
      <c r="EM194" s="195"/>
      <c r="EN194" s="195"/>
      <c r="EO194" s="195"/>
      <c r="EP194" s="195"/>
      <c r="EQ194" s="195"/>
      <c r="ER194" s="195"/>
      <c r="ES194" s="195"/>
      <c r="ET194" s="195"/>
      <c r="EU194" s="196"/>
      <c r="EV194" s="196">
        <f t="shared" si="484"/>
        <v>0</v>
      </c>
      <c r="EW194" s="196">
        <f t="shared" si="485"/>
        <v>0</v>
      </c>
      <c r="EX194" s="196">
        <f t="shared" si="486"/>
        <v>0</v>
      </c>
      <c r="EY194" s="196">
        <f t="shared" si="487"/>
        <v>0</v>
      </c>
      <c r="EZ194" s="196">
        <f t="shared" si="488"/>
        <v>0</v>
      </c>
      <c r="FA194" s="196">
        <f t="shared" si="489"/>
        <v>0</v>
      </c>
      <c r="FB194" s="196">
        <f t="shared" si="490"/>
        <v>0</v>
      </c>
      <c r="FC194" s="196">
        <f t="shared" si="491"/>
        <v>0</v>
      </c>
      <c r="FD194" s="196">
        <f t="shared" si="492"/>
        <v>0</v>
      </c>
      <c r="FE194" s="196">
        <f t="shared" si="493"/>
        <v>0</v>
      </c>
      <c r="FF194" s="196">
        <f t="shared" si="494"/>
        <v>0</v>
      </c>
      <c r="FG194" s="197"/>
      <c r="FH194" s="197">
        <f t="shared" si="495"/>
        <v>0</v>
      </c>
      <c r="FI194" s="197">
        <f t="shared" si="496"/>
        <v>0</v>
      </c>
      <c r="FJ194" s="197">
        <f t="shared" si="497"/>
        <v>0</v>
      </c>
      <c r="FK194" s="197">
        <f t="shared" si="498"/>
        <v>0</v>
      </c>
      <c r="FL194" s="197">
        <f t="shared" si="499"/>
        <v>0</v>
      </c>
      <c r="FM194" s="197">
        <f t="shared" si="500"/>
        <v>0</v>
      </c>
      <c r="FN194" s="197">
        <f t="shared" si="501"/>
        <v>0</v>
      </c>
      <c r="FO194" s="197">
        <f t="shared" si="502"/>
        <v>0</v>
      </c>
      <c r="FP194" s="197">
        <f t="shared" si="503"/>
        <v>0</v>
      </c>
      <c r="FQ194" s="197">
        <f t="shared" si="504"/>
        <v>0</v>
      </c>
      <c r="FR194" s="197">
        <f t="shared" si="505"/>
        <v>0</v>
      </c>
      <c r="FS194" s="195"/>
      <c r="FT194" s="195"/>
      <c r="FU194" s="198"/>
      <c r="FV194" s="198"/>
      <c r="FW194" s="199"/>
      <c r="FX194" s="199"/>
      <c r="FY194" s="196"/>
      <c r="FZ194" s="196"/>
      <c r="GA194" s="127">
        <f t="shared" si="506"/>
        <v>0</v>
      </c>
      <c r="GB194" s="127">
        <f t="shared" si="507"/>
        <v>0</v>
      </c>
      <c r="GC194" s="127">
        <f t="shared" si="508"/>
        <v>0</v>
      </c>
      <c r="GD194" s="127">
        <f t="shared" si="509"/>
        <v>0</v>
      </c>
      <c r="GE194" s="127">
        <f t="shared" si="510"/>
        <v>0</v>
      </c>
      <c r="GF194" s="127">
        <f t="shared" si="511"/>
        <v>0</v>
      </c>
      <c r="GG194" s="127">
        <f t="shared" si="512"/>
        <v>0</v>
      </c>
      <c r="GH194" s="127">
        <f t="shared" si="513"/>
        <v>0</v>
      </c>
      <c r="GI194" s="127">
        <f t="shared" si="514"/>
        <v>0</v>
      </c>
      <c r="GJ194" s="127">
        <f t="shared" si="515"/>
        <v>0</v>
      </c>
      <c r="GK194" s="127">
        <f t="shared" si="516"/>
        <v>0</v>
      </c>
      <c r="GL194" s="127">
        <f t="shared" si="517"/>
        <v>0</v>
      </c>
      <c r="GM194" s="127">
        <f t="shared" si="518"/>
        <v>0</v>
      </c>
      <c r="GN194" s="127">
        <f t="shared" si="519"/>
        <v>0</v>
      </c>
      <c r="GO194" s="127">
        <f t="shared" si="520"/>
        <v>0</v>
      </c>
      <c r="GP194" s="127">
        <f t="shared" si="521"/>
        <v>0</v>
      </c>
      <c r="GQ194" s="127">
        <f t="shared" si="522"/>
        <v>0</v>
      </c>
      <c r="GR194" s="127">
        <f t="shared" si="523"/>
        <v>0</v>
      </c>
      <c r="GS194" s="127">
        <f t="shared" si="524"/>
        <v>0</v>
      </c>
      <c r="GT194" s="127">
        <f t="shared" si="525"/>
        <v>0</v>
      </c>
      <c r="GU194" s="127">
        <f t="shared" si="526"/>
        <v>0</v>
      </c>
      <c r="GV194" s="127">
        <f t="shared" si="527"/>
        <v>0</v>
      </c>
      <c r="GW194" s="127">
        <f t="shared" si="528"/>
        <v>0</v>
      </c>
      <c r="GX194" s="127">
        <f t="shared" si="529"/>
        <v>0</v>
      </c>
      <c r="GY194" s="127">
        <f t="shared" si="530"/>
        <v>0</v>
      </c>
      <c r="GZ194" s="127">
        <f t="shared" si="531"/>
        <v>0</v>
      </c>
      <c r="HA194" s="127">
        <f t="shared" si="532"/>
        <v>0</v>
      </c>
      <c r="HB194" s="127">
        <f t="shared" si="533"/>
        <v>0</v>
      </c>
      <c r="HC194" s="127">
        <f t="shared" si="534"/>
        <v>0</v>
      </c>
      <c r="HD194" s="127">
        <f t="shared" si="535"/>
        <v>0</v>
      </c>
      <c r="HE194" s="127">
        <f t="shared" si="536"/>
        <v>0</v>
      </c>
      <c r="HF194" s="127">
        <f t="shared" si="537"/>
        <v>0</v>
      </c>
      <c r="HG194" s="127">
        <f t="shared" si="538"/>
        <v>0</v>
      </c>
      <c r="HH194" s="127">
        <f t="shared" si="539"/>
        <v>0</v>
      </c>
      <c r="HI194" s="127">
        <f t="shared" si="540"/>
        <v>0</v>
      </c>
      <c r="HJ194" s="127">
        <f t="shared" si="541"/>
        <v>0</v>
      </c>
      <c r="HK194" s="127">
        <f t="shared" si="542"/>
        <v>0</v>
      </c>
      <c r="HL194" s="127">
        <f t="shared" si="543"/>
        <v>0</v>
      </c>
      <c r="HM194" s="127">
        <f t="shared" si="544"/>
        <v>0</v>
      </c>
      <c r="HN194" s="127">
        <f t="shared" si="545"/>
        <v>0</v>
      </c>
      <c r="HO194" s="127">
        <f t="shared" si="546"/>
        <v>0</v>
      </c>
      <c r="HP194" s="127">
        <f t="shared" si="547"/>
        <v>0</v>
      </c>
      <c r="HQ194" s="127">
        <f t="shared" si="548"/>
        <v>0</v>
      </c>
      <c r="HR194" s="127">
        <f t="shared" si="549"/>
        <v>0</v>
      </c>
      <c r="HS194" s="127">
        <f t="shared" si="550"/>
        <v>0</v>
      </c>
      <c r="HT194" s="127">
        <f t="shared" si="551"/>
        <v>0</v>
      </c>
      <c r="HU194" s="127">
        <f t="shared" si="552"/>
        <v>0</v>
      </c>
      <c r="HV194" s="127">
        <f t="shared" si="553"/>
        <v>0</v>
      </c>
      <c r="HW194" s="127">
        <f t="shared" si="554"/>
        <v>0</v>
      </c>
      <c r="HX194" s="127">
        <f t="shared" si="555"/>
        <v>0</v>
      </c>
      <c r="HY194" s="127">
        <f t="shared" si="556"/>
        <v>0</v>
      </c>
      <c r="HZ194" s="127">
        <f t="shared" si="557"/>
        <v>0</v>
      </c>
      <c r="IA194" s="127">
        <f t="shared" si="558"/>
        <v>0</v>
      </c>
      <c r="IB194" s="127">
        <f t="shared" si="559"/>
        <v>0</v>
      </c>
      <c r="IC194" s="127">
        <f t="shared" si="560"/>
        <v>0</v>
      </c>
      <c r="ID194" s="127">
        <f t="shared" si="561"/>
        <v>0</v>
      </c>
      <c r="IE194" s="127">
        <f t="shared" si="562"/>
        <v>0</v>
      </c>
      <c r="IF194" s="127">
        <f t="shared" si="563"/>
        <v>0</v>
      </c>
      <c r="IG194" s="127">
        <f t="shared" si="564"/>
        <v>0</v>
      </c>
      <c r="IH194" s="127">
        <f t="shared" si="565"/>
        <v>0</v>
      </c>
      <c r="II194" s="127">
        <f t="shared" si="566"/>
        <v>0</v>
      </c>
      <c r="IJ194" s="127">
        <f t="shared" si="567"/>
        <v>0</v>
      </c>
      <c r="IK194" s="127">
        <f t="shared" si="568"/>
        <v>0</v>
      </c>
      <c r="IL194" s="127">
        <f t="shared" si="569"/>
        <v>0</v>
      </c>
      <c r="IM194" s="127">
        <f t="shared" si="570"/>
        <v>0</v>
      </c>
      <c r="IN194" s="127">
        <f t="shared" si="571"/>
        <v>0</v>
      </c>
      <c r="IO194" s="127">
        <f t="shared" si="572"/>
        <v>0</v>
      </c>
      <c r="IP194" s="127">
        <f t="shared" si="573"/>
        <v>0</v>
      </c>
      <c r="IQ194" s="127">
        <f t="shared" si="574"/>
        <v>0</v>
      </c>
      <c r="IR194" s="127">
        <f t="shared" si="575"/>
        <v>0</v>
      </c>
      <c r="IS194" s="127">
        <f t="shared" si="576"/>
        <v>0</v>
      </c>
      <c r="IT194" s="127">
        <f t="shared" si="577"/>
        <v>0</v>
      </c>
      <c r="IU194" s="127">
        <f t="shared" si="578"/>
        <v>0</v>
      </c>
      <c r="IV194" s="1">
        <f>IFERROR(IF($BX194&gt;=1,SUMIFS(ARR!K$8:K$607,ARR!$I$8:$I$607,$BZ194),0),0)</f>
        <v>0</v>
      </c>
      <c r="IW194" s="1">
        <f>IFERROR(IF($BX194&gt;=1,SUMIFS(ARR!L$8:L$607,ARR!$I$8:$I$607,$BZ194),0),0)</f>
        <v>0</v>
      </c>
      <c r="IX194" s="1">
        <f>IFERROR(IF($BX194&gt;=1,SUMIFS(ARR!M$8:M$607,ARR!$I$8:$I$607,$BZ194),0),0)</f>
        <v>0</v>
      </c>
      <c r="IY194" s="1">
        <f>IFERROR(IF($BX194&gt;=1,SUMIFS(ARR!N$8:N$607,ARR!$I$8:$I$607,$BZ194),0),0)</f>
        <v>0</v>
      </c>
      <c r="IZ194" s="1">
        <f t="shared" si="579"/>
        <v>0</v>
      </c>
    </row>
    <row r="195" spans="1:260" ht="18" customHeight="1" x14ac:dyDescent="0.25">
      <c r="A195" s="1">
        <f>IFERROR(IF(BX195&gt;=1,VLOOKUP(EMP!Y193,EMP!$B$2:$E$3,4,0),0),0)</f>
        <v>0</v>
      </c>
      <c r="B195" s="1">
        <f>IFERROR(IF(BX195&gt;=1,VLOOKUP(EMP!Z193,EMP!$D$2:$E$3,2,0),0),0)</f>
        <v>0</v>
      </c>
      <c r="C195" s="1">
        <f>IFERROR(IF(BX195&gt;=1,VLOOKUP(EMP!AC193,EMP!$B$6:$C$17,2,0),0),0)</f>
        <v>0</v>
      </c>
      <c r="D195" s="1">
        <f>IFERROR(IF(BX195&gt;=1,VLOOKUP(EMP!AA193,EMP!$E$6:$M$29,9,0),0),0)</f>
        <v>0</v>
      </c>
      <c r="E195" s="1">
        <f>IFERROR(IF(BX195&gt;=1,(IF(EMP!AE193&gt;=1,VLOOKUP(EMP!AF193,EMP!$B$6:$C$17,2,0),0)),0),0)</f>
        <v>0</v>
      </c>
      <c r="F195" s="1">
        <f>IFERROR(IF(BX195&gt;=1,(IF(EMP!AG193=EMP!$F$3,(IF(EMP!AH193&gt;=1,EMP!AH193,0)),0)),0),0)</f>
        <v>0</v>
      </c>
      <c r="G195" s="1">
        <f>IFERROR(IF(BX195&gt;=1,(IF(EMP!AI193=EMP!$F$3,VLOOKUP(EMP!AJ193,EMP!$B$6:$C$17,2,0),0)),0),0)</f>
        <v>0</v>
      </c>
      <c r="H195" s="1">
        <f>IFERROR(IF(BX195&gt;=1,(IF(EMP!AK193=EMP!$F$3,EMP!#REF!,0)),0),0)</f>
        <v>0</v>
      </c>
      <c r="I195" s="1">
        <f>IFERROR(IF(BX195&gt;=1,(IF(EMP!AM193="YES",1,2)),0),0)</f>
        <v>0</v>
      </c>
      <c r="J195" s="1">
        <f>IFERROR(IF(BX195&gt;=1,(IF(I195=1,31,IF(I195=2,(IF(D195&gt;=5,VLOOKUP(EMP!AL193,EMP!$H$1:$K$5,4,0),IF(D195&gt;=1,31,0))),0))),0),0)</f>
        <v>0</v>
      </c>
      <c r="K195" s="1">
        <f>EMP!AB193</f>
        <v>0</v>
      </c>
      <c r="L195" s="1">
        <f>EMP!AD193</f>
        <v>0</v>
      </c>
      <c r="M195" s="1">
        <f>EMP!AE193</f>
        <v>0</v>
      </c>
      <c r="N195" s="1">
        <f t="shared" si="412"/>
        <v>0</v>
      </c>
      <c r="O195" s="1">
        <f t="shared" si="413"/>
        <v>0</v>
      </c>
      <c r="P195" s="1">
        <f t="shared" si="414"/>
        <v>0</v>
      </c>
      <c r="Q195" s="1">
        <f t="shared" si="415"/>
        <v>0</v>
      </c>
      <c r="R195" s="1">
        <f t="shared" si="416"/>
        <v>0</v>
      </c>
      <c r="S195" s="1">
        <f t="shared" si="417"/>
        <v>0</v>
      </c>
      <c r="T195" s="1">
        <f t="shared" si="418"/>
        <v>0</v>
      </c>
      <c r="U195" s="1">
        <f t="shared" si="419"/>
        <v>0</v>
      </c>
      <c r="V195" s="1">
        <f t="shared" si="420"/>
        <v>0</v>
      </c>
      <c r="W195" s="1">
        <f t="shared" si="421"/>
        <v>0</v>
      </c>
      <c r="X195" s="1">
        <f t="shared" si="422"/>
        <v>0</v>
      </c>
      <c r="Y195" s="1">
        <f t="shared" si="423"/>
        <v>0</v>
      </c>
      <c r="Z195" s="1">
        <f t="shared" si="424"/>
        <v>0</v>
      </c>
      <c r="AA195" s="1">
        <f t="shared" si="425"/>
        <v>0</v>
      </c>
      <c r="AB195" s="1">
        <f t="shared" si="426"/>
        <v>0</v>
      </c>
      <c r="AC195" s="1">
        <f t="shared" si="427"/>
        <v>0</v>
      </c>
      <c r="AD195" s="1">
        <f t="shared" si="428"/>
        <v>0</v>
      </c>
      <c r="AE195" s="1">
        <f t="shared" si="429"/>
        <v>0</v>
      </c>
      <c r="AF195" s="1">
        <f t="shared" si="430"/>
        <v>0</v>
      </c>
      <c r="AG195" s="1">
        <f t="shared" si="431"/>
        <v>0</v>
      </c>
      <c r="AH195" s="1">
        <f t="shared" si="432"/>
        <v>0</v>
      </c>
      <c r="AI195" s="1">
        <f t="shared" si="433"/>
        <v>0</v>
      </c>
      <c r="AJ195" s="1">
        <f t="shared" si="434"/>
        <v>0</v>
      </c>
      <c r="AK195" s="1">
        <f t="shared" si="435"/>
        <v>0</v>
      </c>
      <c r="AL195" s="1">
        <f t="shared" si="436"/>
        <v>0</v>
      </c>
      <c r="AM195" s="1">
        <f t="shared" si="437"/>
        <v>0</v>
      </c>
      <c r="AN195" s="1">
        <f t="shared" si="438"/>
        <v>0</v>
      </c>
      <c r="AO195" s="1">
        <f t="shared" si="439"/>
        <v>0</v>
      </c>
      <c r="AP195" s="1">
        <f t="shared" si="440"/>
        <v>0</v>
      </c>
      <c r="AQ195" s="1">
        <f t="shared" si="441"/>
        <v>0</v>
      </c>
      <c r="AR195" s="1">
        <f t="shared" si="442"/>
        <v>0</v>
      </c>
      <c r="AS195" s="1">
        <f t="shared" si="443"/>
        <v>0</v>
      </c>
      <c r="AT195" s="1">
        <f t="shared" si="444"/>
        <v>0</v>
      </c>
      <c r="AU195" s="1">
        <f t="shared" si="445"/>
        <v>0</v>
      </c>
      <c r="AV195" s="1">
        <f t="shared" si="446"/>
        <v>0</v>
      </c>
      <c r="AW195" s="1">
        <f t="shared" si="447"/>
        <v>0</v>
      </c>
      <c r="AX195" s="1">
        <f>LARGE($O$8:P195,1)</f>
        <v>0</v>
      </c>
      <c r="AY195" s="1">
        <f>LARGE($O$8:Q195,1)</f>
        <v>0</v>
      </c>
      <c r="AZ195" s="1">
        <f>LARGE($O$8:R195,1)</f>
        <v>0</v>
      </c>
      <c r="BA195" s="1">
        <f>LARGE($O$8:S195,1)</f>
        <v>0</v>
      </c>
      <c r="BB195" s="1">
        <f>LARGE($O$8:T195,1)</f>
        <v>0</v>
      </c>
      <c r="BC195" s="1">
        <f>LARGE($O$8:U195,1)</f>
        <v>0</v>
      </c>
      <c r="BD195" s="1">
        <f>LARGE($O$8:V195,1)</f>
        <v>0</v>
      </c>
      <c r="BE195" s="1">
        <f>LARGE($O$8:W195,1)</f>
        <v>0</v>
      </c>
      <c r="BF195" s="1">
        <f>LARGE($O$8:X195,1)</f>
        <v>0</v>
      </c>
      <c r="BG195" s="1">
        <f>LARGE($O$8:Y195,1)</f>
        <v>0</v>
      </c>
      <c r="BH195" s="1">
        <f>IFERROR(IF(BX195&gt;=1,(IF(EMP!AM193="YES",1,2)),0),0)</f>
        <v>0</v>
      </c>
      <c r="BI195" s="1">
        <f>IFERROR(IF(BX195&gt;=1,(IF(BH195=1,1,IF(BH195=2,VLOOKUP(EMP!AL193,EMP!$H$2:$K$4,4,0),0))),0),0)</f>
        <v>0</v>
      </c>
      <c r="BJ195" s="1">
        <f>IFERROR(IF(BX195&gt;=1,VLOOKUP(EMP!AL193,EMP!$H$1:$K$5,2,0),0),0)</f>
        <v>0</v>
      </c>
      <c r="BK195" s="1">
        <f>IFERROR(IF(BX195&gt;=1,VLOOKUP(EMP!AL193,EMP!$H$1:$K$5,3,0),0),0)</f>
        <v>0</v>
      </c>
      <c r="BX195" s="165">
        <f>EMP!O193</f>
        <v>0</v>
      </c>
      <c r="BY195" s="166">
        <f>EMP!P193</f>
        <v>0</v>
      </c>
      <c r="BZ195" s="165">
        <f>EMP!Q193</f>
        <v>0</v>
      </c>
      <c r="CA195" s="185">
        <f t="shared" si="448"/>
        <v>0</v>
      </c>
      <c r="CB195" s="185">
        <f t="shared" si="449"/>
        <v>0</v>
      </c>
      <c r="CC195" s="185">
        <f t="shared" si="450"/>
        <v>0</v>
      </c>
      <c r="CD195" s="185">
        <f t="shared" si="451"/>
        <v>0</v>
      </c>
      <c r="CE195" s="185">
        <f t="shared" si="452"/>
        <v>0</v>
      </c>
      <c r="CF195" s="185">
        <f t="shared" si="453"/>
        <v>0</v>
      </c>
      <c r="CG195" s="185">
        <f t="shared" si="454"/>
        <v>0</v>
      </c>
      <c r="CH195" s="185">
        <f t="shared" si="455"/>
        <v>0</v>
      </c>
      <c r="CI195" s="185">
        <f t="shared" si="456"/>
        <v>0</v>
      </c>
      <c r="CJ195" s="185">
        <f t="shared" si="457"/>
        <v>0</v>
      </c>
      <c r="CK195" s="185">
        <f t="shared" si="458"/>
        <v>0</v>
      </c>
      <c r="CL195" s="185">
        <f t="shared" si="459"/>
        <v>0</v>
      </c>
      <c r="CM195" s="193"/>
      <c r="CN195" s="193"/>
      <c r="CO195" s="193"/>
      <c r="CP195" s="193"/>
      <c r="CQ195" s="193"/>
      <c r="CR195" s="193"/>
      <c r="CS195" s="193"/>
      <c r="CT195" s="193"/>
      <c r="CU195" s="193"/>
      <c r="CV195" s="193"/>
      <c r="CW195" s="193"/>
      <c r="CX195" s="193"/>
      <c r="CY195" s="112">
        <f t="shared" si="460"/>
        <v>0</v>
      </c>
      <c r="CZ195" s="112">
        <f t="shared" si="461"/>
        <v>0</v>
      </c>
      <c r="DA195" s="112">
        <f t="shared" si="462"/>
        <v>0</v>
      </c>
      <c r="DB195" s="112">
        <f t="shared" si="463"/>
        <v>0</v>
      </c>
      <c r="DC195" s="112">
        <f t="shared" si="464"/>
        <v>0</v>
      </c>
      <c r="DD195" s="112">
        <f t="shared" si="465"/>
        <v>0</v>
      </c>
      <c r="DE195" s="112">
        <f t="shared" si="466"/>
        <v>0</v>
      </c>
      <c r="DF195" s="112">
        <f t="shared" si="467"/>
        <v>0</v>
      </c>
      <c r="DG195" s="112">
        <f t="shared" si="468"/>
        <v>0</v>
      </c>
      <c r="DH195" s="112">
        <f t="shared" si="469"/>
        <v>0</v>
      </c>
      <c r="DI195" s="112">
        <f t="shared" si="470"/>
        <v>0</v>
      </c>
      <c r="DJ195" s="112">
        <f t="shared" si="471"/>
        <v>0</v>
      </c>
      <c r="DK195" s="194"/>
      <c r="DL195" s="194"/>
      <c r="DM195" s="194"/>
      <c r="DN195" s="194"/>
      <c r="DO195" s="194"/>
      <c r="DP195" s="194"/>
      <c r="DQ195" s="194"/>
      <c r="DR195" s="194"/>
      <c r="DS195" s="194"/>
      <c r="DT195" s="194"/>
      <c r="DU195" s="194"/>
      <c r="DV195" s="194"/>
      <c r="DW195" s="112">
        <f t="shared" si="472"/>
        <v>0</v>
      </c>
      <c r="DX195" s="112">
        <f t="shared" si="473"/>
        <v>0</v>
      </c>
      <c r="DY195" s="112">
        <f t="shared" si="474"/>
        <v>0</v>
      </c>
      <c r="DZ195" s="112">
        <f t="shared" si="475"/>
        <v>0</v>
      </c>
      <c r="EA195" s="112">
        <f t="shared" si="476"/>
        <v>0</v>
      </c>
      <c r="EB195" s="112">
        <f t="shared" si="477"/>
        <v>0</v>
      </c>
      <c r="EC195" s="112">
        <f t="shared" si="478"/>
        <v>0</v>
      </c>
      <c r="ED195" s="112">
        <f t="shared" si="479"/>
        <v>0</v>
      </c>
      <c r="EE195" s="112">
        <f t="shared" si="480"/>
        <v>0</v>
      </c>
      <c r="EF195" s="112">
        <f t="shared" si="481"/>
        <v>0</v>
      </c>
      <c r="EG195" s="112">
        <f t="shared" si="482"/>
        <v>0</v>
      </c>
      <c r="EH195" s="112">
        <f t="shared" si="483"/>
        <v>0</v>
      </c>
      <c r="EI195" s="195"/>
      <c r="EJ195" s="195"/>
      <c r="EK195" s="195"/>
      <c r="EL195" s="195"/>
      <c r="EM195" s="195"/>
      <c r="EN195" s="195"/>
      <c r="EO195" s="195"/>
      <c r="EP195" s="195"/>
      <c r="EQ195" s="195"/>
      <c r="ER195" s="195"/>
      <c r="ES195" s="195"/>
      <c r="ET195" s="195"/>
      <c r="EU195" s="196"/>
      <c r="EV195" s="196">
        <f t="shared" si="484"/>
        <v>0</v>
      </c>
      <c r="EW195" s="196">
        <f t="shared" si="485"/>
        <v>0</v>
      </c>
      <c r="EX195" s="196">
        <f t="shared" si="486"/>
        <v>0</v>
      </c>
      <c r="EY195" s="196">
        <f t="shared" si="487"/>
        <v>0</v>
      </c>
      <c r="EZ195" s="196">
        <f t="shared" si="488"/>
        <v>0</v>
      </c>
      <c r="FA195" s="196">
        <f t="shared" si="489"/>
        <v>0</v>
      </c>
      <c r="FB195" s="196">
        <f t="shared" si="490"/>
        <v>0</v>
      </c>
      <c r="FC195" s="196">
        <f t="shared" si="491"/>
        <v>0</v>
      </c>
      <c r="FD195" s="196">
        <f t="shared" si="492"/>
        <v>0</v>
      </c>
      <c r="FE195" s="196">
        <f t="shared" si="493"/>
        <v>0</v>
      </c>
      <c r="FF195" s="196">
        <f t="shared" si="494"/>
        <v>0</v>
      </c>
      <c r="FG195" s="197"/>
      <c r="FH195" s="197">
        <f t="shared" si="495"/>
        <v>0</v>
      </c>
      <c r="FI195" s="197">
        <f t="shared" si="496"/>
        <v>0</v>
      </c>
      <c r="FJ195" s="197">
        <f t="shared" si="497"/>
        <v>0</v>
      </c>
      <c r="FK195" s="197">
        <f t="shared" si="498"/>
        <v>0</v>
      </c>
      <c r="FL195" s="197">
        <f t="shared" si="499"/>
        <v>0</v>
      </c>
      <c r="FM195" s="197">
        <f t="shared" si="500"/>
        <v>0</v>
      </c>
      <c r="FN195" s="197">
        <f t="shared" si="501"/>
        <v>0</v>
      </c>
      <c r="FO195" s="197">
        <f t="shared" si="502"/>
        <v>0</v>
      </c>
      <c r="FP195" s="197">
        <f t="shared" si="503"/>
        <v>0</v>
      </c>
      <c r="FQ195" s="197">
        <f t="shared" si="504"/>
        <v>0</v>
      </c>
      <c r="FR195" s="197">
        <f t="shared" si="505"/>
        <v>0</v>
      </c>
      <c r="FS195" s="195"/>
      <c r="FT195" s="195"/>
      <c r="FU195" s="198"/>
      <c r="FV195" s="198"/>
      <c r="FW195" s="199"/>
      <c r="FX195" s="199"/>
      <c r="FY195" s="196"/>
      <c r="FZ195" s="196"/>
      <c r="GA195" s="127">
        <f t="shared" si="506"/>
        <v>0</v>
      </c>
      <c r="GB195" s="127">
        <f t="shared" si="507"/>
        <v>0</v>
      </c>
      <c r="GC195" s="127">
        <f t="shared" si="508"/>
        <v>0</v>
      </c>
      <c r="GD195" s="127">
        <f t="shared" si="509"/>
        <v>0</v>
      </c>
      <c r="GE195" s="127">
        <f t="shared" si="510"/>
        <v>0</v>
      </c>
      <c r="GF195" s="127">
        <f t="shared" si="511"/>
        <v>0</v>
      </c>
      <c r="GG195" s="127">
        <f t="shared" si="512"/>
        <v>0</v>
      </c>
      <c r="GH195" s="127">
        <f t="shared" si="513"/>
        <v>0</v>
      </c>
      <c r="GI195" s="127">
        <f t="shared" si="514"/>
        <v>0</v>
      </c>
      <c r="GJ195" s="127">
        <f t="shared" si="515"/>
        <v>0</v>
      </c>
      <c r="GK195" s="127">
        <f t="shared" si="516"/>
        <v>0</v>
      </c>
      <c r="GL195" s="127">
        <f t="shared" si="517"/>
        <v>0</v>
      </c>
      <c r="GM195" s="127">
        <f t="shared" si="518"/>
        <v>0</v>
      </c>
      <c r="GN195" s="127">
        <f t="shared" si="519"/>
        <v>0</v>
      </c>
      <c r="GO195" s="127">
        <f t="shared" si="520"/>
        <v>0</v>
      </c>
      <c r="GP195" s="127">
        <f t="shared" si="521"/>
        <v>0</v>
      </c>
      <c r="GQ195" s="127">
        <f t="shared" si="522"/>
        <v>0</v>
      </c>
      <c r="GR195" s="127">
        <f t="shared" si="523"/>
        <v>0</v>
      </c>
      <c r="GS195" s="127">
        <f t="shared" si="524"/>
        <v>0</v>
      </c>
      <c r="GT195" s="127">
        <f t="shared" si="525"/>
        <v>0</v>
      </c>
      <c r="GU195" s="127">
        <f t="shared" si="526"/>
        <v>0</v>
      </c>
      <c r="GV195" s="127">
        <f t="shared" si="527"/>
        <v>0</v>
      </c>
      <c r="GW195" s="127">
        <f t="shared" si="528"/>
        <v>0</v>
      </c>
      <c r="GX195" s="127">
        <f t="shared" si="529"/>
        <v>0</v>
      </c>
      <c r="GY195" s="127">
        <f t="shared" si="530"/>
        <v>0</v>
      </c>
      <c r="GZ195" s="127">
        <f t="shared" si="531"/>
        <v>0</v>
      </c>
      <c r="HA195" s="127">
        <f t="shared" si="532"/>
        <v>0</v>
      </c>
      <c r="HB195" s="127">
        <f t="shared" si="533"/>
        <v>0</v>
      </c>
      <c r="HC195" s="127">
        <f t="shared" si="534"/>
        <v>0</v>
      </c>
      <c r="HD195" s="127">
        <f t="shared" si="535"/>
        <v>0</v>
      </c>
      <c r="HE195" s="127">
        <f t="shared" si="536"/>
        <v>0</v>
      </c>
      <c r="HF195" s="127">
        <f t="shared" si="537"/>
        <v>0</v>
      </c>
      <c r="HG195" s="127">
        <f t="shared" si="538"/>
        <v>0</v>
      </c>
      <c r="HH195" s="127">
        <f t="shared" si="539"/>
        <v>0</v>
      </c>
      <c r="HI195" s="127">
        <f t="shared" si="540"/>
        <v>0</v>
      </c>
      <c r="HJ195" s="127">
        <f t="shared" si="541"/>
        <v>0</v>
      </c>
      <c r="HK195" s="127">
        <f t="shared" si="542"/>
        <v>0</v>
      </c>
      <c r="HL195" s="127">
        <f t="shared" si="543"/>
        <v>0</v>
      </c>
      <c r="HM195" s="127">
        <f t="shared" si="544"/>
        <v>0</v>
      </c>
      <c r="HN195" s="127">
        <f t="shared" si="545"/>
        <v>0</v>
      </c>
      <c r="HO195" s="127">
        <f t="shared" si="546"/>
        <v>0</v>
      </c>
      <c r="HP195" s="127">
        <f t="shared" si="547"/>
        <v>0</v>
      </c>
      <c r="HQ195" s="127">
        <f t="shared" si="548"/>
        <v>0</v>
      </c>
      <c r="HR195" s="127">
        <f t="shared" si="549"/>
        <v>0</v>
      </c>
      <c r="HS195" s="127">
        <f t="shared" si="550"/>
        <v>0</v>
      </c>
      <c r="HT195" s="127">
        <f t="shared" si="551"/>
        <v>0</v>
      </c>
      <c r="HU195" s="127">
        <f t="shared" si="552"/>
        <v>0</v>
      </c>
      <c r="HV195" s="127">
        <f t="shared" si="553"/>
        <v>0</v>
      </c>
      <c r="HW195" s="127">
        <f t="shared" si="554"/>
        <v>0</v>
      </c>
      <c r="HX195" s="127">
        <f t="shared" si="555"/>
        <v>0</v>
      </c>
      <c r="HY195" s="127">
        <f t="shared" si="556"/>
        <v>0</v>
      </c>
      <c r="HZ195" s="127">
        <f t="shared" si="557"/>
        <v>0</v>
      </c>
      <c r="IA195" s="127">
        <f t="shared" si="558"/>
        <v>0</v>
      </c>
      <c r="IB195" s="127">
        <f t="shared" si="559"/>
        <v>0</v>
      </c>
      <c r="IC195" s="127">
        <f t="shared" si="560"/>
        <v>0</v>
      </c>
      <c r="ID195" s="127">
        <f t="shared" si="561"/>
        <v>0</v>
      </c>
      <c r="IE195" s="127">
        <f t="shared" si="562"/>
        <v>0</v>
      </c>
      <c r="IF195" s="127">
        <f t="shared" si="563"/>
        <v>0</v>
      </c>
      <c r="IG195" s="127">
        <f t="shared" si="564"/>
        <v>0</v>
      </c>
      <c r="IH195" s="127">
        <f t="shared" si="565"/>
        <v>0</v>
      </c>
      <c r="II195" s="127">
        <f t="shared" si="566"/>
        <v>0</v>
      </c>
      <c r="IJ195" s="127">
        <f t="shared" si="567"/>
        <v>0</v>
      </c>
      <c r="IK195" s="127">
        <f t="shared" si="568"/>
        <v>0</v>
      </c>
      <c r="IL195" s="127">
        <f t="shared" si="569"/>
        <v>0</v>
      </c>
      <c r="IM195" s="127">
        <f t="shared" si="570"/>
        <v>0</v>
      </c>
      <c r="IN195" s="127">
        <f t="shared" si="571"/>
        <v>0</v>
      </c>
      <c r="IO195" s="127">
        <f t="shared" si="572"/>
        <v>0</v>
      </c>
      <c r="IP195" s="127">
        <f t="shared" si="573"/>
        <v>0</v>
      </c>
      <c r="IQ195" s="127">
        <f t="shared" si="574"/>
        <v>0</v>
      </c>
      <c r="IR195" s="127">
        <f t="shared" si="575"/>
        <v>0</v>
      </c>
      <c r="IS195" s="127">
        <f t="shared" si="576"/>
        <v>0</v>
      </c>
      <c r="IT195" s="127">
        <f t="shared" si="577"/>
        <v>0</v>
      </c>
      <c r="IU195" s="127">
        <f t="shared" si="578"/>
        <v>0</v>
      </c>
      <c r="IV195" s="1">
        <f>IFERROR(IF($BX195&gt;=1,SUMIFS(ARR!K$8:K$607,ARR!$I$8:$I$607,$BZ195),0),0)</f>
        <v>0</v>
      </c>
      <c r="IW195" s="1">
        <f>IFERROR(IF($BX195&gt;=1,SUMIFS(ARR!L$8:L$607,ARR!$I$8:$I$607,$BZ195),0),0)</f>
        <v>0</v>
      </c>
      <c r="IX195" s="1">
        <f>IFERROR(IF($BX195&gt;=1,SUMIFS(ARR!M$8:M$607,ARR!$I$8:$I$607,$BZ195),0),0)</f>
        <v>0</v>
      </c>
      <c r="IY195" s="1">
        <f>IFERROR(IF($BX195&gt;=1,SUMIFS(ARR!N$8:N$607,ARR!$I$8:$I$607,$BZ195),0),0)</f>
        <v>0</v>
      </c>
      <c r="IZ195" s="1">
        <f t="shared" si="579"/>
        <v>0</v>
      </c>
    </row>
    <row r="196" spans="1:260" ht="18" customHeight="1" x14ac:dyDescent="0.25">
      <c r="A196" s="1">
        <f>IFERROR(IF(BX196&gt;=1,VLOOKUP(EMP!Y194,EMP!$B$2:$E$3,4,0),0),0)</f>
        <v>0</v>
      </c>
      <c r="B196" s="1">
        <f>IFERROR(IF(BX196&gt;=1,VLOOKUP(EMP!Z194,EMP!$D$2:$E$3,2,0),0),0)</f>
        <v>0</v>
      </c>
      <c r="C196" s="1">
        <f>IFERROR(IF(BX196&gt;=1,VLOOKUP(EMP!AC194,EMP!$B$6:$C$17,2,0),0),0)</f>
        <v>0</v>
      </c>
      <c r="D196" s="1">
        <f>IFERROR(IF(BX196&gt;=1,VLOOKUP(EMP!AA194,EMP!$E$6:$M$29,9,0),0),0)</f>
        <v>0</v>
      </c>
      <c r="E196" s="1">
        <f>IFERROR(IF(BX196&gt;=1,(IF(EMP!AE194&gt;=1,VLOOKUP(EMP!AF194,EMP!$B$6:$C$17,2,0),0)),0),0)</f>
        <v>0</v>
      </c>
      <c r="F196" s="1">
        <f>IFERROR(IF(BX196&gt;=1,(IF(EMP!AG194=EMP!$F$3,(IF(EMP!AH194&gt;=1,EMP!AH194,0)),0)),0),0)</f>
        <v>0</v>
      </c>
      <c r="G196" s="1">
        <f>IFERROR(IF(BX196&gt;=1,(IF(EMP!AI194=EMP!$F$3,VLOOKUP(EMP!AJ194,EMP!$B$6:$C$17,2,0),0)),0),0)</f>
        <v>0</v>
      </c>
      <c r="H196" s="1">
        <f>IFERROR(IF(BX196&gt;=1,(IF(EMP!AK194=EMP!$F$3,EMP!#REF!,0)),0),0)</f>
        <v>0</v>
      </c>
      <c r="I196" s="1">
        <f>IFERROR(IF(BX196&gt;=1,(IF(EMP!AM194="YES",1,2)),0),0)</f>
        <v>0</v>
      </c>
      <c r="J196" s="1">
        <f>IFERROR(IF(BX196&gt;=1,(IF(I196=1,31,IF(I196=2,(IF(D196&gt;=5,VLOOKUP(EMP!AL194,EMP!$H$1:$K$5,4,0),IF(D196&gt;=1,31,0))),0))),0),0)</f>
        <v>0</v>
      </c>
      <c r="K196" s="1">
        <f>EMP!AB194</f>
        <v>0</v>
      </c>
      <c r="L196" s="1">
        <f>EMP!AD194</f>
        <v>0</v>
      </c>
      <c r="M196" s="1">
        <f>EMP!AE194</f>
        <v>0</v>
      </c>
      <c r="N196" s="1">
        <f t="shared" si="412"/>
        <v>0</v>
      </c>
      <c r="O196" s="1">
        <f t="shared" si="413"/>
        <v>0</v>
      </c>
      <c r="P196" s="1">
        <f t="shared" si="414"/>
        <v>0</v>
      </c>
      <c r="Q196" s="1">
        <f t="shared" si="415"/>
        <v>0</v>
      </c>
      <c r="R196" s="1">
        <f t="shared" si="416"/>
        <v>0</v>
      </c>
      <c r="S196" s="1">
        <f t="shared" si="417"/>
        <v>0</v>
      </c>
      <c r="T196" s="1">
        <f t="shared" si="418"/>
        <v>0</v>
      </c>
      <c r="U196" s="1">
        <f t="shared" si="419"/>
        <v>0</v>
      </c>
      <c r="V196" s="1">
        <f t="shared" si="420"/>
        <v>0</v>
      </c>
      <c r="W196" s="1">
        <f t="shared" si="421"/>
        <v>0</v>
      </c>
      <c r="X196" s="1">
        <f t="shared" si="422"/>
        <v>0</v>
      </c>
      <c r="Y196" s="1">
        <f t="shared" si="423"/>
        <v>0</v>
      </c>
      <c r="Z196" s="1">
        <f t="shared" si="424"/>
        <v>0</v>
      </c>
      <c r="AA196" s="1">
        <f t="shared" si="425"/>
        <v>0</v>
      </c>
      <c r="AB196" s="1">
        <f t="shared" si="426"/>
        <v>0</v>
      </c>
      <c r="AC196" s="1">
        <f t="shared" si="427"/>
        <v>0</v>
      </c>
      <c r="AD196" s="1">
        <f t="shared" si="428"/>
        <v>0</v>
      </c>
      <c r="AE196" s="1">
        <f t="shared" si="429"/>
        <v>0</v>
      </c>
      <c r="AF196" s="1">
        <f t="shared" si="430"/>
        <v>0</v>
      </c>
      <c r="AG196" s="1">
        <f t="shared" si="431"/>
        <v>0</v>
      </c>
      <c r="AH196" s="1">
        <f t="shared" si="432"/>
        <v>0</v>
      </c>
      <c r="AI196" s="1">
        <f t="shared" si="433"/>
        <v>0</v>
      </c>
      <c r="AJ196" s="1">
        <f t="shared" si="434"/>
        <v>0</v>
      </c>
      <c r="AK196" s="1">
        <f t="shared" si="435"/>
        <v>0</v>
      </c>
      <c r="AL196" s="1">
        <f t="shared" si="436"/>
        <v>0</v>
      </c>
      <c r="AM196" s="1">
        <f t="shared" si="437"/>
        <v>0</v>
      </c>
      <c r="AN196" s="1">
        <f t="shared" si="438"/>
        <v>0</v>
      </c>
      <c r="AO196" s="1">
        <f t="shared" si="439"/>
        <v>0</v>
      </c>
      <c r="AP196" s="1">
        <f t="shared" si="440"/>
        <v>0</v>
      </c>
      <c r="AQ196" s="1">
        <f t="shared" si="441"/>
        <v>0</v>
      </c>
      <c r="AR196" s="1">
        <f t="shared" si="442"/>
        <v>0</v>
      </c>
      <c r="AS196" s="1">
        <f t="shared" si="443"/>
        <v>0</v>
      </c>
      <c r="AT196" s="1">
        <f t="shared" si="444"/>
        <v>0</v>
      </c>
      <c r="AU196" s="1">
        <f t="shared" si="445"/>
        <v>0</v>
      </c>
      <c r="AV196" s="1">
        <f t="shared" si="446"/>
        <v>0</v>
      </c>
      <c r="AW196" s="1">
        <f t="shared" si="447"/>
        <v>0</v>
      </c>
      <c r="AX196" s="1">
        <f>LARGE($O$8:P196,1)</f>
        <v>0</v>
      </c>
      <c r="AY196" s="1">
        <f>LARGE($O$8:Q196,1)</f>
        <v>0</v>
      </c>
      <c r="AZ196" s="1">
        <f>LARGE($O$8:R196,1)</f>
        <v>0</v>
      </c>
      <c r="BA196" s="1">
        <f>LARGE($O$8:S196,1)</f>
        <v>0</v>
      </c>
      <c r="BB196" s="1">
        <f>LARGE($O$8:T196,1)</f>
        <v>0</v>
      </c>
      <c r="BC196" s="1">
        <f>LARGE($O$8:U196,1)</f>
        <v>0</v>
      </c>
      <c r="BD196" s="1">
        <f>LARGE($O$8:V196,1)</f>
        <v>0</v>
      </c>
      <c r="BE196" s="1">
        <f>LARGE($O$8:W196,1)</f>
        <v>0</v>
      </c>
      <c r="BF196" s="1">
        <f>LARGE($O$8:X196,1)</f>
        <v>0</v>
      </c>
      <c r="BG196" s="1">
        <f>LARGE($O$8:Y196,1)</f>
        <v>0</v>
      </c>
      <c r="BH196" s="1">
        <f>IFERROR(IF(BX196&gt;=1,(IF(EMP!AM194="YES",1,2)),0),0)</f>
        <v>0</v>
      </c>
      <c r="BI196" s="1">
        <f>IFERROR(IF(BX196&gt;=1,(IF(BH196=1,1,IF(BH196=2,VLOOKUP(EMP!AL194,EMP!$H$2:$K$4,4,0),0))),0),0)</f>
        <v>0</v>
      </c>
      <c r="BJ196" s="1">
        <f>IFERROR(IF(BX196&gt;=1,VLOOKUP(EMP!AL194,EMP!$H$1:$K$5,2,0),0),0)</f>
        <v>0</v>
      </c>
      <c r="BK196" s="1">
        <f>IFERROR(IF(BX196&gt;=1,VLOOKUP(EMP!AL194,EMP!$H$1:$K$5,3,0),0),0)</f>
        <v>0</v>
      </c>
      <c r="BX196" s="165">
        <f>EMP!O194</f>
        <v>0</v>
      </c>
      <c r="BY196" s="166">
        <f>EMP!P194</f>
        <v>0</v>
      </c>
      <c r="BZ196" s="165">
        <f>EMP!Q194</f>
        <v>0</v>
      </c>
      <c r="CA196" s="185">
        <f t="shared" si="448"/>
        <v>0</v>
      </c>
      <c r="CB196" s="185">
        <f t="shared" si="449"/>
        <v>0</v>
      </c>
      <c r="CC196" s="185">
        <f t="shared" si="450"/>
        <v>0</v>
      </c>
      <c r="CD196" s="185">
        <f t="shared" si="451"/>
        <v>0</v>
      </c>
      <c r="CE196" s="185">
        <f t="shared" si="452"/>
        <v>0</v>
      </c>
      <c r="CF196" s="185">
        <f t="shared" si="453"/>
        <v>0</v>
      </c>
      <c r="CG196" s="185">
        <f t="shared" si="454"/>
        <v>0</v>
      </c>
      <c r="CH196" s="185">
        <f t="shared" si="455"/>
        <v>0</v>
      </c>
      <c r="CI196" s="185">
        <f t="shared" si="456"/>
        <v>0</v>
      </c>
      <c r="CJ196" s="185">
        <f t="shared" si="457"/>
        <v>0</v>
      </c>
      <c r="CK196" s="185">
        <f t="shared" si="458"/>
        <v>0</v>
      </c>
      <c r="CL196" s="185">
        <f t="shared" si="459"/>
        <v>0</v>
      </c>
      <c r="CM196" s="193"/>
      <c r="CN196" s="193"/>
      <c r="CO196" s="193"/>
      <c r="CP196" s="193"/>
      <c r="CQ196" s="193"/>
      <c r="CR196" s="193"/>
      <c r="CS196" s="193"/>
      <c r="CT196" s="193"/>
      <c r="CU196" s="193"/>
      <c r="CV196" s="193"/>
      <c r="CW196" s="193"/>
      <c r="CX196" s="193"/>
      <c r="CY196" s="112">
        <f t="shared" si="460"/>
        <v>0</v>
      </c>
      <c r="CZ196" s="112">
        <f t="shared" si="461"/>
        <v>0</v>
      </c>
      <c r="DA196" s="112">
        <f t="shared" si="462"/>
        <v>0</v>
      </c>
      <c r="DB196" s="112">
        <f t="shared" si="463"/>
        <v>0</v>
      </c>
      <c r="DC196" s="112">
        <f t="shared" si="464"/>
        <v>0</v>
      </c>
      <c r="DD196" s="112">
        <f t="shared" si="465"/>
        <v>0</v>
      </c>
      <c r="DE196" s="112">
        <f t="shared" si="466"/>
        <v>0</v>
      </c>
      <c r="DF196" s="112">
        <f t="shared" si="467"/>
        <v>0</v>
      </c>
      <c r="DG196" s="112">
        <f t="shared" si="468"/>
        <v>0</v>
      </c>
      <c r="DH196" s="112">
        <f t="shared" si="469"/>
        <v>0</v>
      </c>
      <c r="DI196" s="112">
        <f t="shared" si="470"/>
        <v>0</v>
      </c>
      <c r="DJ196" s="112">
        <f t="shared" si="471"/>
        <v>0</v>
      </c>
      <c r="DK196" s="194"/>
      <c r="DL196" s="194"/>
      <c r="DM196" s="194"/>
      <c r="DN196" s="194"/>
      <c r="DO196" s="194"/>
      <c r="DP196" s="194"/>
      <c r="DQ196" s="194"/>
      <c r="DR196" s="194"/>
      <c r="DS196" s="194"/>
      <c r="DT196" s="194"/>
      <c r="DU196" s="194"/>
      <c r="DV196" s="194"/>
      <c r="DW196" s="112">
        <f t="shared" si="472"/>
        <v>0</v>
      </c>
      <c r="DX196" s="112">
        <f t="shared" si="473"/>
        <v>0</v>
      </c>
      <c r="DY196" s="112">
        <f t="shared" si="474"/>
        <v>0</v>
      </c>
      <c r="DZ196" s="112">
        <f t="shared" si="475"/>
        <v>0</v>
      </c>
      <c r="EA196" s="112">
        <f t="shared" si="476"/>
        <v>0</v>
      </c>
      <c r="EB196" s="112">
        <f t="shared" si="477"/>
        <v>0</v>
      </c>
      <c r="EC196" s="112">
        <f t="shared" si="478"/>
        <v>0</v>
      </c>
      <c r="ED196" s="112">
        <f t="shared" si="479"/>
        <v>0</v>
      </c>
      <c r="EE196" s="112">
        <f t="shared" si="480"/>
        <v>0</v>
      </c>
      <c r="EF196" s="112">
        <f t="shared" si="481"/>
        <v>0</v>
      </c>
      <c r="EG196" s="112">
        <f t="shared" si="482"/>
        <v>0</v>
      </c>
      <c r="EH196" s="112">
        <f t="shared" si="483"/>
        <v>0</v>
      </c>
      <c r="EI196" s="195"/>
      <c r="EJ196" s="195"/>
      <c r="EK196" s="195"/>
      <c r="EL196" s="195"/>
      <c r="EM196" s="195"/>
      <c r="EN196" s="195"/>
      <c r="EO196" s="195"/>
      <c r="EP196" s="195"/>
      <c r="EQ196" s="195"/>
      <c r="ER196" s="195"/>
      <c r="ES196" s="195"/>
      <c r="ET196" s="195"/>
      <c r="EU196" s="196"/>
      <c r="EV196" s="196">
        <f t="shared" si="484"/>
        <v>0</v>
      </c>
      <c r="EW196" s="196">
        <f t="shared" si="485"/>
        <v>0</v>
      </c>
      <c r="EX196" s="196">
        <f t="shared" si="486"/>
        <v>0</v>
      </c>
      <c r="EY196" s="196">
        <f t="shared" si="487"/>
        <v>0</v>
      </c>
      <c r="EZ196" s="196">
        <f t="shared" si="488"/>
        <v>0</v>
      </c>
      <c r="FA196" s="196">
        <f t="shared" si="489"/>
        <v>0</v>
      </c>
      <c r="FB196" s="196">
        <f t="shared" si="490"/>
        <v>0</v>
      </c>
      <c r="FC196" s="196">
        <f t="shared" si="491"/>
        <v>0</v>
      </c>
      <c r="FD196" s="196">
        <f t="shared" si="492"/>
        <v>0</v>
      </c>
      <c r="FE196" s="196">
        <f t="shared" si="493"/>
        <v>0</v>
      </c>
      <c r="FF196" s="196">
        <f t="shared" si="494"/>
        <v>0</v>
      </c>
      <c r="FG196" s="197"/>
      <c r="FH196" s="197">
        <f t="shared" si="495"/>
        <v>0</v>
      </c>
      <c r="FI196" s="197">
        <f t="shared" si="496"/>
        <v>0</v>
      </c>
      <c r="FJ196" s="197">
        <f t="shared" si="497"/>
        <v>0</v>
      </c>
      <c r="FK196" s="197">
        <f t="shared" si="498"/>
        <v>0</v>
      </c>
      <c r="FL196" s="197">
        <f t="shared" si="499"/>
        <v>0</v>
      </c>
      <c r="FM196" s="197">
        <f t="shared" si="500"/>
        <v>0</v>
      </c>
      <c r="FN196" s="197">
        <f t="shared" si="501"/>
        <v>0</v>
      </c>
      <c r="FO196" s="197">
        <f t="shared" si="502"/>
        <v>0</v>
      </c>
      <c r="FP196" s="197">
        <f t="shared" si="503"/>
        <v>0</v>
      </c>
      <c r="FQ196" s="197">
        <f t="shared" si="504"/>
        <v>0</v>
      </c>
      <c r="FR196" s="197">
        <f t="shared" si="505"/>
        <v>0</v>
      </c>
      <c r="FS196" s="195"/>
      <c r="FT196" s="195"/>
      <c r="FU196" s="198"/>
      <c r="FV196" s="198"/>
      <c r="FW196" s="199"/>
      <c r="FX196" s="199"/>
      <c r="FY196" s="196"/>
      <c r="FZ196" s="196"/>
      <c r="GA196" s="127">
        <f t="shared" si="506"/>
        <v>0</v>
      </c>
      <c r="GB196" s="127">
        <f t="shared" si="507"/>
        <v>0</v>
      </c>
      <c r="GC196" s="127">
        <f t="shared" si="508"/>
        <v>0</v>
      </c>
      <c r="GD196" s="127">
        <f t="shared" si="509"/>
        <v>0</v>
      </c>
      <c r="GE196" s="127">
        <f t="shared" si="510"/>
        <v>0</v>
      </c>
      <c r="GF196" s="127">
        <f t="shared" si="511"/>
        <v>0</v>
      </c>
      <c r="GG196" s="127">
        <f t="shared" si="512"/>
        <v>0</v>
      </c>
      <c r="GH196" s="127">
        <f t="shared" si="513"/>
        <v>0</v>
      </c>
      <c r="GI196" s="127">
        <f t="shared" si="514"/>
        <v>0</v>
      </c>
      <c r="GJ196" s="127">
        <f t="shared" si="515"/>
        <v>0</v>
      </c>
      <c r="GK196" s="127">
        <f t="shared" si="516"/>
        <v>0</v>
      </c>
      <c r="GL196" s="127">
        <f t="shared" si="517"/>
        <v>0</v>
      </c>
      <c r="GM196" s="127">
        <f t="shared" si="518"/>
        <v>0</v>
      </c>
      <c r="GN196" s="127">
        <f t="shared" si="519"/>
        <v>0</v>
      </c>
      <c r="GO196" s="127">
        <f t="shared" si="520"/>
        <v>0</v>
      </c>
      <c r="GP196" s="127">
        <f t="shared" si="521"/>
        <v>0</v>
      </c>
      <c r="GQ196" s="127">
        <f t="shared" si="522"/>
        <v>0</v>
      </c>
      <c r="GR196" s="127">
        <f t="shared" si="523"/>
        <v>0</v>
      </c>
      <c r="GS196" s="127">
        <f t="shared" si="524"/>
        <v>0</v>
      </c>
      <c r="GT196" s="127">
        <f t="shared" si="525"/>
        <v>0</v>
      </c>
      <c r="GU196" s="127">
        <f t="shared" si="526"/>
        <v>0</v>
      </c>
      <c r="GV196" s="127">
        <f t="shared" si="527"/>
        <v>0</v>
      </c>
      <c r="GW196" s="127">
        <f t="shared" si="528"/>
        <v>0</v>
      </c>
      <c r="GX196" s="127">
        <f t="shared" si="529"/>
        <v>0</v>
      </c>
      <c r="GY196" s="127">
        <f t="shared" si="530"/>
        <v>0</v>
      </c>
      <c r="GZ196" s="127">
        <f t="shared" si="531"/>
        <v>0</v>
      </c>
      <c r="HA196" s="127">
        <f t="shared" si="532"/>
        <v>0</v>
      </c>
      <c r="HB196" s="127">
        <f t="shared" si="533"/>
        <v>0</v>
      </c>
      <c r="HC196" s="127">
        <f t="shared" si="534"/>
        <v>0</v>
      </c>
      <c r="HD196" s="127">
        <f t="shared" si="535"/>
        <v>0</v>
      </c>
      <c r="HE196" s="127">
        <f t="shared" si="536"/>
        <v>0</v>
      </c>
      <c r="HF196" s="127">
        <f t="shared" si="537"/>
        <v>0</v>
      </c>
      <c r="HG196" s="127">
        <f t="shared" si="538"/>
        <v>0</v>
      </c>
      <c r="HH196" s="127">
        <f t="shared" si="539"/>
        <v>0</v>
      </c>
      <c r="HI196" s="127">
        <f t="shared" si="540"/>
        <v>0</v>
      </c>
      <c r="HJ196" s="127">
        <f t="shared" si="541"/>
        <v>0</v>
      </c>
      <c r="HK196" s="127">
        <f t="shared" si="542"/>
        <v>0</v>
      </c>
      <c r="HL196" s="127">
        <f t="shared" si="543"/>
        <v>0</v>
      </c>
      <c r="HM196" s="127">
        <f t="shared" si="544"/>
        <v>0</v>
      </c>
      <c r="HN196" s="127">
        <f t="shared" si="545"/>
        <v>0</v>
      </c>
      <c r="HO196" s="127">
        <f t="shared" si="546"/>
        <v>0</v>
      </c>
      <c r="HP196" s="127">
        <f t="shared" si="547"/>
        <v>0</v>
      </c>
      <c r="HQ196" s="127">
        <f t="shared" si="548"/>
        <v>0</v>
      </c>
      <c r="HR196" s="127">
        <f t="shared" si="549"/>
        <v>0</v>
      </c>
      <c r="HS196" s="127">
        <f t="shared" si="550"/>
        <v>0</v>
      </c>
      <c r="HT196" s="127">
        <f t="shared" si="551"/>
        <v>0</v>
      </c>
      <c r="HU196" s="127">
        <f t="shared" si="552"/>
        <v>0</v>
      </c>
      <c r="HV196" s="127">
        <f t="shared" si="553"/>
        <v>0</v>
      </c>
      <c r="HW196" s="127">
        <f t="shared" si="554"/>
        <v>0</v>
      </c>
      <c r="HX196" s="127">
        <f t="shared" si="555"/>
        <v>0</v>
      </c>
      <c r="HY196" s="127">
        <f t="shared" si="556"/>
        <v>0</v>
      </c>
      <c r="HZ196" s="127">
        <f t="shared" si="557"/>
        <v>0</v>
      </c>
      <c r="IA196" s="127">
        <f t="shared" si="558"/>
        <v>0</v>
      </c>
      <c r="IB196" s="127">
        <f t="shared" si="559"/>
        <v>0</v>
      </c>
      <c r="IC196" s="127">
        <f t="shared" si="560"/>
        <v>0</v>
      </c>
      <c r="ID196" s="127">
        <f t="shared" si="561"/>
        <v>0</v>
      </c>
      <c r="IE196" s="127">
        <f t="shared" si="562"/>
        <v>0</v>
      </c>
      <c r="IF196" s="127">
        <f t="shared" si="563"/>
        <v>0</v>
      </c>
      <c r="IG196" s="127">
        <f t="shared" si="564"/>
        <v>0</v>
      </c>
      <c r="IH196" s="127">
        <f t="shared" si="565"/>
        <v>0</v>
      </c>
      <c r="II196" s="127">
        <f t="shared" si="566"/>
        <v>0</v>
      </c>
      <c r="IJ196" s="127">
        <f t="shared" si="567"/>
        <v>0</v>
      </c>
      <c r="IK196" s="127">
        <f t="shared" si="568"/>
        <v>0</v>
      </c>
      <c r="IL196" s="127">
        <f t="shared" si="569"/>
        <v>0</v>
      </c>
      <c r="IM196" s="127">
        <f t="shared" si="570"/>
        <v>0</v>
      </c>
      <c r="IN196" s="127">
        <f t="shared" si="571"/>
        <v>0</v>
      </c>
      <c r="IO196" s="127">
        <f t="shared" si="572"/>
        <v>0</v>
      </c>
      <c r="IP196" s="127">
        <f t="shared" si="573"/>
        <v>0</v>
      </c>
      <c r="IQ196" s="127">
        <f t="shared" si="574"/>
        <v>0</v>
      </c>
      <c r="IR196" s="127">
        <f t="shared" si="575"/>
        <v>0</v>
      </c>
      <c r="IS196" s="127">
        <f t="shared" si="576"/>
        <v>0</v>
      </c>
      <c r="IT196" s="127">
        <f t="shared" si="577"/>
        <v>0</v>
      </c>
      <c r="IU196" s="127">
        <f t="shared" si="578"/>
        <v>0</v>
      </c>
      <c r="IV196" s="1">
        <f>IFERROR(IF($BX196&gt;=1,SUMIFS(ARR!K$8:K$607,ARR!$I$8:$I$607,$BZ196),0),0)</f>
        <v>0</v>
      </c>
      <c r="IW196" s="1">
        <f>IFERROR(IF($BX196&gt;=1,SUMIFS(ARR!L$8:L$607,ARR!$I$8:$I$607,$BZ196),0),0)</f>
        <v>0</v>
      </c>
      <c r="IX196" s="1">
        <f>IFERROR(IF($BX196&gt;=1,SUMIFS(ARR!M$8:M$607,ARR!$I$8:$I$607,$BZ196),0),0)</f>
        <v>0</v>
      </c>
      <c r="IY196" s="1">
        <f>IFERROR(IF($BX196&gt;=1,SUMIFS(ARR!N$8:N$607,ARR!$I$8:$I$607,$BZ196),0),0)</f>
        <v>0</v>
      </c>
      <c r="IZ196" s="1">
        <f t="shared" si="579"/>
        <v>0</v>
      </c>
    </row>
    <row r="197" spans="1:260" ht="18" customHeight="1" x14ac:dyDescent="0.25">
      <c r="A197" s="1">
        <f>IFERROR(IF(BX197&gt;=1,VLOOKUP(EMP!Y195,EMP!$B$2:$E$3,4,0),0),0)</f>
        <v>0</v>
      </c>
      <c r="B197" s="1">
        <f>IFERROR(IF(BX197&gt;=1,VLOOKUP(EMP!Z195,EMP!$D$2:$E$3,2,0),0),0)</f>
        <v>0</v>
      </c>
      <c r="C197" s="1">
        <f>IFERROR(IF(BX197&gt;=1,VLOOKUP(EMP!AC195,EMP!$B$6:$C$17,2,0),0),0)</f>
        <v>0</v>
      </c>
      <c r="D197" s="1">
        <f>IFERROR(IF(BX197&gt;=1,VLOOKUP(EMP!AA195,EMP!$E$6:$M$29,9,0),0),0)</f>
        <v>0</v>
      </c>
      <c r="E197" s="1">
        <f>IFERROR(IF(BX197&gt;=1,(IF(EMP!AE195&gt;=1,VLOOKUP(EMP!AF195,EMP!$B$6:$C$17,2,0),0)),0),0)</f>
        <v>0</v>
      </c>
      <c r="F197" s="1">
        <f>IFERROR(IF(BX197&gt;=1,(IF(EMP!AG195=EMP!$F$3,(IF(EMP!AH195&gt;=1,EMP!AH195,0)),0)),0),0)</f>
        <v>0</v>
      </c>
      <c r="G197" s="1">
        <f>IFERROR(IF(BX197&gt;=1,(IF(EMP!AI195=EMP!$F$3,VLOOKUP(EMP!AJ195,EMP!$B$6:$C$17,2,0),0)),0),0)</f>
        <v>0</v>
      </c>
      <c r="H197" s="1">
        <f>IFERROR(IF(BX197&gt;=1,(IF(EMP!AK195=EMP!$F$3,EMP!#REF!,0)),0),0)</f>
        <v>0</v>
      </c>
      <c r="I197" s="1">
        <f>IFERROR(IF(BX197&gt;=1,(IF(EMP!AM195="YES",1,2)),0),0)</f>
        <v>0</v>
      </c>
      <c r="J197" s="1">
        <f>IFERROR(IF(BX197&gt;=1,(IF(I197=1,31,IF(I197=2,(IF(D197&gt;=5,VLOOKUP(EMP!AL195,EMP!$H$1:$K$5,4,0),IF(D197&gt;=1,31,0))),0))),0),0)</f>
        <v>0</v>
      </c>
      <c r="K197" s="1">
        <f>EMP!AB195</f>
        <v>0</v>
      </c>
      <c r="L197" s="1">
        <f>EMP!AD195</f>
        <v>0</v>
      </c>
      <c r="M197" s="1">
        <f>EMP!AE195</f>
        <v>0</v>
      </c>
      <c r="N197" s="1">
        <f t="shared" si="412"/>
        <v>0</v>
      </c>
      <c r="O197" s="1">
        <f t="shared" si="413"/>
        <v>0</v>
      </c>
      <c r="P197" s="1">
        <f t="shared" si="414"/>
        <v>0</v>
      </c>
      <c r="Q197" s="1">
        <f t="shared" si="415"/>
        <v>0</v>
      </c>
      <c r="R197" s="1">
        <f t="shared" si="416"/>
        <v>0</v>
      </c>
      <c r="S197" s="1">
        <f t="shared" si="417"/>
        <v>0</v>
      </c>
      <c r="T197" s="1">
        <f t="shared" si="418"/>
        <v>0</v>
      </c>
      <c r="U197" s="1">
        <f t="shared" si="419"/>
        <v>0</v>
      </c>
      <c r="V197" s="1">
        <f t="shared" si="420"/>
        <v>0</v>
      </c>
      <c r="W197" s="1">
        <f t="shared" si="421"/>
        <v>0</v>
      </c>
      <c r="X197" s="1">
        <f t="shared" si="422"/>
        <v>0</v>
      </c>
      <c r="Y197" s="1">
        <f t="shared" si="423"/>
        <v>0</v>
      </c>
      <c r="Z197" s="1">
        <f t="shared" si="424"/>
        <v>0</v>
      </c>
      <c r="AA197" s="1">
        <f t="shared" si="425"/>
        <v>0</v>
      </c>
      <c r="AB197" s="1">
        <f t="shared" si="426"/>
        <v>0</v>
      </c>
      <c r="AC197" s="1">
        <f t="shared" si="427"/>
        <v>0</v>
      </c>
      <c r="AD197" s="1">
        <f t="shared" si="428"/>
        <v>0</v>
      </c>
      <c r="AE197" s="1">
        <f t="shared" si="429"/>
        <v>0</v>
      </c>
      <c r="AF197" s="1">
        <f t="shared" si="430"/>
        <v>0</v>
      </c>
      <c r="AG197" s="1">
        <f t="shared" si="431"/>
        <v>0</v>
      </c>
      <c r="AH197" s="1">
        <f t="shared" si="432"/>
        <v>0</v>
      </c>
      <c r="AI197" s="1">
        <f t="shared" si="433"/>
        <v>0</v>
      </c>
      <c r="AJ197" s="1">
        <f t="shared" si="434"/>
        <v>0</v>
      </c>
      <c r="AK197" s="1">
        <f t="shared" si="435"/>
        <v>0</v>
      </c>
      <c r="AL197" s="1">
        <f t="shared" si="436"/>
        <v>0</v>
      </c>
      <c r="AM197" s="1">
        <f t="shared" si="437"/>
        <v>0</v>
      </c>
      <c r="AN197" s="1">
        <f t="shared" si="438"/>
        <v>0</v>
      </c>
      <c r="AO197" s="1">
        <f t="shared" si="439"/>
        <v>0</v>
      </c>
      <c r="AP197" s="1">
        <f t="shared" si="440"/>
        <v>0</v>
      </c>
      <c r="AQ197" s="1">
        <f t="shared" si="441"/>
        <v>0</v>
      </c>
      <c r="AR197" s="1">
        <f t="shared" si="442"/>
        <v>0</v>
      </c>
      <c r="AS197" s="1">
        <f t="shared" si="443"/>
        <v>0</v>
      </c>
      <c r="AT197" s="1">
        <f t="shared" si="444"/>
        <v>0</v>
      </c>
      <c r="AU197" s="1">
        <f t="shared" si="445"/>
        <v>0</v>
      </c>
      <c r="AV197" s="1">
        <f t="shared" si="446"/>
        <v>0</v>
      </c>
      <c r="AW197" s="1">
        <f t="shared" si="447"/>
        <v>0</v>
      </c>
      <c r="AX197" s="1">
        <f>LARGE($O$8:P197,1)</f>
        <v>0</v>
      </c>
      <c r="AY197" s="1">
        <f>LARGE($O$8:Q197,1)</f>
        <v>0</v>
      </c>
      <c r="AZ197" s="1">
        <f>LARGE($O$8:R197,1)</f>
        <v>0</v>
      </c>
      <c r="BA197" s="1">
        <f>LARGE($O$8:S197,1)</f>
        <v>0</v>
      </c>
      <c r="BB197" s="1">
        <f>LARGE($O$8:T197,1)</f>
        <v>0</v>
      </c>
      <c r="BC197" s="1">
        <f>LARGE($O$8:U197,1)</f>
        <v>0</v>
      </c>
      <c r="BD197" s="1">
        <f>LARGE($O$8:V197,1)</f>
        <v>0</v>
      </c>
      <c r="BE197" s="1">
        <f>LARGE($O$8:W197,1)</f>
        <v>0</v>
      </c>
      <c r="BF197" s="1">
        <f>LARGE($O$8:X197,1)</f>
        <v>0</v>
      </c>
      <c r="BG197" s="1">
        <f>LARGE($O$8:Y197,1)</f>
        <v>0</v>
      </c>
      <c r="BH197" s="1">
        <f>IFERROR(IF(BX197&gt;=1,(IF(EMP!AM195="YES",1,2)),0),0)</f>
        <v>0</v>
      </c>
      <c r="BI197" s="1">
        <f>IFERROR(IF(BX197&gt;=1,(IF(BH197=1,1,IF(BH197=2,VLOOKUP(EMP!AL195,EMP!$H$2:$K$4,4,0),0))),0),0)</f>
        <v>0</v>
      </c>
      <c r="BJ197" s="1">
        <f>IFERROR(IF(BX197&gt;=1,VLOOKUP(EMP!AL195,EMP!$H$1:$K$5,2,0),0),0)</f>
        <v>0</v>
      </c>
      <c r="BK197" s="1">
        <f>IFERROR(IF(BX197&gt;=1,VLOOKUP(EMP!AL195,EMP!$H$1:$K$5,3,0),0),0)</f>
        <v>0</v>
      </c>
      <c r="BX197" s="165">
        <f>EMP!O195</f>
        <v>0</v>
      </c>
      <c r="BY197" s="166">
        <f>EMP!P195</f>
        <v>0</v>
      </c>
      <c r="BZ197" s="165">
        <f>EMP!Q195</f>
        <v>0</v>
      </c>
      <c r="CA197" s="185">
        <f t="shared" si="448"/>
        <v>0</v>
      </c>
      <c r="CB197" s="185">
        <f t="shared" si="449"/>
        <v>0</v>
      </c>
      <c r="CC197" s="185">
        <f t="shared" si="450"/>
        <v>0</v>
      </c>
      <c r="CD197" s="185">
        <f t="shared" si="451"/>
        <v>0</v>
      </c>
      <c r="CE197" s="185">
        <f t="shared" si="452"/>
        <v>0</v>
      </c>
      <c r="CF197" s="185">
        <f t="shared" si="453"/>
        <v>0</v>
      </c>
      <c r="CG197" s="185">
        <f t="shared" si="454"/>
        <v>0</v>
      </c>
      <c r="CH197" s="185">
        <f t="shared" si="455"/>
        <v>0</v>
      </c>
      <c r="CI197" s="185">
        <f t="shared" si="456"/>
        <v>0</v>
      </c>
      <c r="CJ197" s="185">
        <f t="shared" si="457"/>
        <v>0</v>
      </c>
      <c r="CK197" s="185">
        <f t="shared" si="458"/>
        <v>0</v>
      </c>
      <c r="CL197" s="185">
        <f t="shared" si="459"/>
        <v>0</v>
      </c>
      <c r="CM197" s="193"/>
      <c r="CN197" s="193"/>
      <c r="CO197" s="193"/>
      <c r="CP197" s="193"/>
      <c r="CQ197" s="193"/>
      <c r="CR197" s="193"/>
      <c r="CS197" s="193"/>
      <c r="CT197" s="193"/>
      <c r="CU197" s="193"/>
      <c r="CV197" s="193"/>
      <c r="CW197" s="193"/>
      <c r="CX197" s="193"/>
      <c r="CY197" s="112">
        <f t="shared" si="460"/>
        <v>0</v>
      </c>
      <c r="CZ197" s="112">
        <f t="shared" si="461"/>
        <v>0</v>
      </c>
      <c r="DA197" s="112">
        <f t="shared" si="462"/>
        <v>0</v>
      </c>
      <c r="DB197" s="112">
        <f t="shared" si="463"/>
        <v>0</v>
      </c>
      <c r="DC197" s="112">
        <f t="shared" si="464"/>
        <v>0</v>
      </c>
      <c r="DD197" s="112">
        <f t="shared" si="465"/>
        <v>0</v>
      </c>
      <c r="DE197" s="112">
        <f t="shared" si="466"/>
        <v>0</v>
      </c>
      <c r="DF197" s="112">
        <f t="shared" si="467"/>
        <v>0</v>
      </c>
      <c r="DG197" s="112">
        <f t="shared" si="468"/>
        <v>0</v>
      </c>
      <c r="DH197" s="112">
        <f t="shared" si="469"/>
        <v>0</v>
      </c>
      <c r="DI197" s="112">
        <f t="shared" si="470"/>
        <v>0</v>
      </c>
      <c r="DJ197" s="112">
        <f t="shared" si="471"/>
        <v>0</v>
      </c>
      <c r="DK197" s="194"/>
      <c r="DL197" s="194"/>
      <c r="DM197" s="194"/>
      <c r="DN197" s="194"/>
      <c r="DO197" s="194"/>
      <c r="DP197" s="194"/>
      <c r="DQ197" s="194"/>
      <c r="DR197" s="194"/>
      <c r="DS197" s="194"/>
      <c r="DT197" s="194"/>
      <c r="DU197" s="194"/>
      <c r="DV197" s="194"/>
      <c r="DW197" s="112">
        <f t="shared" si="472"/>
        <v>0</v>
      </c>
      <c r="DX197" s="112">
        <f t="shared" si="473"/>
        <v>0</v>
      </c>
      <c r="DY197" s="112">
        <f t="shared" si="474"/>
        <v>0</v>
      </c>
      <c r="DZ197" s="112">
        <f t="shared" si="475"/>
        <v>0</v>
      </c>
      <c r="EA197" s="112">
        <f t="shared" si="476"/>
        <v>0</v>
      </c>
      <c r="EB197" s="112">
        <f t="shared" si="477"/>
        <v>0</v>
      </c>
      <c r="EC197" s="112">
        <f t="shared" si="478"/>
        <v>0</v>
      </c>
      <c r="ED197" s="112">
        <f t="shared" si="479"/>
        <v>0</v>
      </c>
      <c r="EE197" s="112">
        <f t="shared" si="480"/>
        <v>0</v>
      </c>
      <c r="EF197" s="112">
        <f t="shared" si="481"/>
        <v>0</v>
      </c>
      <c r="EG197" s="112">
        <f t="shared" si="482"/>
        <v>0</v>
      </c>
      <c r="EH197" s="112">
        <f t="shared" si="483"/>
        <v>0</v>
      </c>
      <c r="EI197" s="195"/>
      <c r="EJ197" s="195"/>
      <c r="EK197" s="195"/>
      <c r="EL197" s="195"/>
      <c r="EM197" s="195"/>
      <c r="EN197" s="195"/>
      <c r="EO197" s="195"/>
      <c r="EP197" s="195"/>
      <c r="EQ197" s="195"/>
      <c r="ER197" s="195"/>
      <c r="ES197" s="195"/>
      <c r="ET197" s="195"/>
      <c r="EU197" s="196"/>
      <c r="EV197" s="196">
        <f t="shared" si="484"/>
        <v>0</v>
      </c>
      <c r="EW197" s="196">
        <f t="shared" si="485"/>
        <v>0</v>
      </c>
      <c r="EX197" s="196">
        <f t="shared" si="486"/>
        <v>0</v>
      </c>
      <c r="EY197" s="196">
        <f t="shared" si="487"/>
        <v>0</v>
      </c>
      <c r="EZ197" s="196">
        <f t="shared" si="488"/>
        <v>0</v>
      </c>
      <c r="FA197" s="196">
        <f t="shared" si="489"/>
        <v>0</v>
      </c>
      <c r="FB197" s="196">
        <f t="shared" si="490"/>
        <v>0</v>
      </c>
      <c r="FC197" s="196">
        <f t="shared" si="491"/>
        <v>0</v>
      </c>
      <c r="FD197" s="196">
        <f t="shared" si="492"/>
        <v>0</v>
      </c>
      <c r="FE197" s="196">
        <f t="shared" si="493"/>
        <v>0</v>
      </c>
      <c r="FF197" s="196">
        <f t="shared" si="494"/>
        <v>0</v>
      </c>
      <c r="FG197" s="197"/>
      <c r="FH197" s="197">
        <f t="shared" si="495"/>
        <v>0</v>
      </c>
      <c r="FI197" s="197">
        <f t="shared" si="496"/>
        <v>0</v>
      </c>
      <c r="FJ197" s="197">
        <f t="shared" si="497"/>
        <v>0</v>
      </c>
      <c r="FK197" s="197">
        <f t="shared" si="498"/>
        <v>0</v>
      </c>
      <c r="FL197" s="197">
        <f t="shared" si="499"/>
        <v>0</v>
      </c>
      <c r="FM197" s="197">
        <f t="shared" si="500"/>
        <v>0</v>
      </c>
      <c r="FN197" s="197">
        <f t="shared" si="501"/>
        <v>0</v>
      </c>
      <c r="FO197" s="197">
        <f t="shared" si="502"/>
        <v>0</v>
      </c>
      <c r="FP197" s="197">
        <f t="shared" si="503"/>
        <v>0</v>
      </c>
      <c r="FQ197" s="197">
        <f t="shared" si="504"/>
        <v>0</v>
      </c>
      <c r="FR197" s="197">
        <f t="shared" si="505"/>
        <v>0</v>
      </c>
      <c r="FS197" s="195"/>
      <c r="FT197" s="195"/>
      <c r="FU197" s="198"/>
      <c r="FV197" s="198"/>
      <c r="FW197" s="199"/>
      <c r="FX197" s="199"/>
      <c r="FY197" s="196"/>
      <c r="FZ197" s="196"/>
      <c r="GA197" s="127">
        <f t="shared" si="506"/>
        <v>0</v>
      </c>
      <c r="GB197" s="127">
        <f t="shared" si="507"/>
        <v>0</v>
      </c>
      <c r="GC197" s="127">
        <f t="shared" si="508"/>
        <v>0</v>
      </c>
      <c r="GD197" s="127">
        <f t="shared" si="509"/>
        <v>0</v>
      </c>
      <c r="GE197" s="127">
        <f t="shared" si="510"/>
        <v>0</v>
      </c>
      <c r="GF197" s="127">
        <f t="shared" si="511"/>
        <v>0</v>
      </c>
      <c r="GG197" s="127">
        <f t="shared" si="512"/>
        <v>0</v>
      </c>
      <c r="GH197" s="127">
        <f t="shared" si="513"/>
        <v>0</v>
      </c>
      <c r="GI197" s="127">
        <f t="shared" si="514"/>
        <v>0</v>
      </c>
      <c r="GJ197" s="127">
        <f t="shared" si="515"/>
        <v>0</v>
      </c>
      <c r="GK197" s="127">
        <f t="shared" si="516"/>
        <v>0</v>
      </c>
      <c r="GL197" s="127">
        <f t="shared" si="517"/>
        <v>0</v>
      </c>
      <c r="GM197" s="127">
        <f t="shared" si="518"/>
        <v>0</v>
      </c>
      <c r="GN197" s="127">
        <f t="shared" si="519"/>
        <v>0</v>
      </c>
      <c r="GO197" s="127">
        <f t="shared" si="520"/>
        <v>0</v>
      </c>
      <c r="GP197" s="127">
        <f t="shared" si="521"/>
        <v>0</v>
      </c>
      <c r="GQ197" s="127">
        <f t="shared" si="522"/>
        <v>0</v>
      </c>
      <c r="GR197" s="127">
        <f t="shared" si="523"/>
        <v>0</v>
      </c>
      <c r="GS197" s="127">
        <f t="shared" si="524"/>
        <v>0</v>
      </c>
      <c r="GT197" s="127">
        <f t="shared" si="525"/>
        <v>0</v>
      </c>
      <c r="GU197" s="127">
        <f t="shared" si="526"/>
        <v>0</v>
      </c>
      <c r="GV197" s="127">
        <f t="shared" si="527"/>
        <v>0</v>
      </c>
      <c r="GW197" s="127">
        <f t="shared" si="528"/>
        <v>0</v>
      </c>
      <c r="GX197" s="127">
        <f t="shared" si="529"/>
        <v>0</v>
      </c>
      <c r="GY197" s="127">
        <f t="shared" si="530"/>
        <v>0</v>
      </c>
      <c r="GZ197" s="127">
        <f t="shared" si="531"/>
        <v>0</v>
      </c>
      <c r="HA197" s="127">
        <f t="shared" si="532"/>
        <v>0</v>
      </c>
      <c r="HB197" s="127">
        <f t="shared" si="533"/>
        <v>0</v>
      </c>
      <c r="HC197" s="127">
        <f t="shared" si="534"/>
        <v>0</v>
      </c>
      <c r="HD197" s="127">
        <f t="shared" si="535"/>
        <v>0</v>
      </c>
      <c r="HE197" s="127">
        <f t="shared" si="536"/>
        <v>0</v>
      </c>
      <c r="HF197" s="127">
        <f t="shared" si="537"/>
        <v>0</v>
      </c>
      <c r="HG197" s="127">
        <f t="shared" si="538"/>
        <v>0</v>
      </c>
      <c r="HH197" s="127">
        <f t="shared" si="539"/>
        <v>0</v>
      </c>
      <c r="HI197" s="127">
        <f t="shared" si="540"/>
        <v>0</v>
      </c>
      <c r="HJ197" s="127">
        <f t="shared" si="541"/>
        <v>0</v>
      </c>
      <c r="HK197" s="127">
        <f t="shared" si="542"/>
        <v>0</v>
      </c>
      <c r="HL197" s="127">
        <f t="shared" si="543"/>
        <v>0</v>
      </c>
      <c r="HM197" s="127">
        <f t="shared" si="544"/>
        <v>0</v>
      </c>
      <c r="HN197" s="127">
        <f t="shared" si="545"/>
        <v>0</v>
      </c>
      <c r="HO197" s="127">
        <f t="shared" si="546"/>
        <v>0</v>
      </c>
      <c r="HP197" s="127">
        <f t="shared" si="547"/>
        <v>0</v>
      </c>
      <c r="HQ197" s="127">
        <f t="shared" si="548"/>
        <v>0</v>
      </c>
      <c r="HR197" s="127">
        <f t="shared" si="549"/>
        <v>0</v>
      </c>
      <c r="HS197" s="127">
        <f t="shared" si="550"/>
        <v>0</v>
      </c>
      <c r="HT197" s="127">
        <f t="shared" si="551"/>
        <v>0</v>
      </c>
      <c r="HU197" s="127">
        <f t="shared" si="552"/>
        <v>0</v>
      </c>
      <c r="HV197" s="127">
        <f t="shared" si="553"/>
        <v>0</v>
      </c>
      <c r="HW197" s="127">
        <f t="shared" si="554"/>
        <v>0</v>
      </c>
      <c r="HX197" s="127">
        <f t="shared" si="555"/>
        <v>0</v>
      </c>
      <c r="HY197" s="127">
        <f t="shared" si="556"/>
        <v>0</v>
      </c>
      <c r="HZ197" s="127">
        <f t="shared" si="557"/>
        <v>0</v>
      </c>
      <c r="IA197" s="127">
        <f t="shared" si="558"/>
        <v>0</v>
      </c>
      <c r="IB197" s="127">
        <f t="shared" si="559"/>
        <v>0</v>
      </c>
      <c r="IC197" s="127">
        <f t="shared" si="560"/>
        <v>0</v>
      </c>
      <c r="ID197" s="127">
        <f t="shared" si="561"/>
        <v>0</v>
      </c>
      <c r="IE197" s="127">
        <f t="shared" si="562"/>
        <v>0</v>
      </c>
      <c r="IF197" s="127">
        <f t="shared" si="563"/>
        <v>0</v>
      </c>
      <c r="IG197" s="127">
        <f t="shared" si="564"/>
        <v>0</v>
      </c>
      <c r="IH197" s="127">
        <f t="shared" si="565"/>
        <v>0</v>
      </c>
      <c r="II197" s="127">
        <f t="shared" si="566"/>
        <v>0</v>
      </c>
      <c r="IJ197" s="127">
        <f t="shared" si="567"/>
        <v>0</v>
      </c>
      <c r="IK197" s="127">
        <f t="shared" si="568"/>
        <v>0</v>
      </c>
      <c r="IL197" s="127">
        <f t="shared" si="569"/>
        <v>0</v>
      </c>
      <c r="IM197" s="127">
        <f t="shared" si="570"/>
        <v>0</v>
      </c>
      <c r="IN197" s="127">
        <f t="shared" si="571"/>
        <v>0</v>
      </c>
      <c r="IO197" s="127">
        <f t="shared" si="572"/>
        <v>0</v>
      </c>
      <c r="IP197" s="127">
        <f t="shared" si="573"/>
        <v>0</v>
      </c>
      <c r="IQ197" s="127">
        <f t="shared" si="574"/>
        <v>0</v>
      </c>
      <c r="IR197" s="127">
        <f t="shared" si="575"/>
        <v>0</v>
      </c>
      <c r="IS197" s="127">
        <f t="shared" si="576"/>
        <v>0</v>
      </c>
      <c r="IT197" s="127">
        <f t="shared" si="577"/>
        <v>0</v>
      </c>
      <c r="IU197" s="127">
        <f t="shared" si="578"/>
        <v>0</v>
      </c>
      <c r="IV197" s="1">
        <f>IFERROR(IF($BX197&gt;=1,SUMIFS(ARR!K$8:K$607,ARR!$I$8:$I$607,$BZ197),0),0)</f>
        <v>0</v>
      </c>
      <c r="IW197" s="1">
        <f>IFERROR(IF($BX197&gt;=1,SUMIFS(ARR!L$8:L$607,ARR!$I$8:$I$607,$BZ197),0),0)</f>
        <v>0</v>
      </c>
      <c r="IX197" s="1">
        <f>IFERROR(IF($BX197&gt;=1,SUMIFS(ARR!M$8:M$607,ARR!$I$8:$I$607,$BZ197),0),0)</f>
        <v>0</v>
      </c>
      <c r="IY197" s="1">
        <f>IFERROR(IF($BX197&gt;=1,SUMIFS(ARR!N$8:N$607,ARR!$I$8:$I$607,$BZ197),0),0)</f>
        <v>0</v>
      </c>
      <c r="IZ197" s="1">
        <f t="shared" si="579"/>
        <v>0</v>
      </c>
    </row>
    <row r="198" spans="1:260" ht="18" customHeight="1" x14ac:dyDescent="0.25">
      <c r="A198" s="1">
        <f>IFERROR(IF(BX198&gt;=1,VLOOKUP(EMP!Y196,EMP!$B$2:$E$3,4,0),0),0)</f>
        <v>0</v>
      </c>
      <c r="B198" s="1">
        <f>IFERROR(IF(BX198&gt;=1,VLOOKUP(EMP!Z196,EMP!$D$2:$E$3,2,0),0),0)</f>
        <v>0</v>
      </c>
      <c r="C198" s="1">
        <f>IFERROR(IF(BX198&gt;=1,VLOOKUP(EMP!AC196,EMP!$B$6:$C$17,2,0),0),0)</f>
        <v>0</v>
      </c>
      <c r="D198" s="1">
        <f>IFERROR(IF(BX198&gt;=1,VLOOKUP(EMP!AA196,EMP!$E$6:$M$29,9,0),0),0)</f>
        <v>0</v>
      </c>
      <c r="E198" s="1">
        <f>IFERROR(IF(BX198&gt;=1,(IF(EMP!AE196&gt;=1,VLOOKUP(EMP!AF196,EMP!$B$6:$C$17,2,0),0)),0),0)</f>
        <v>0</v>
      </c>
      <c r="F198" s="1">
        <f>IFERROR(IF(BX198&gt;=1,(IF(EMP!AG196=EMP!$F$3,(IF(EMP!AH196&gt;=1,EMP!AH196,0)),0)),0),0)</f>
        <v>0</v>
      </c>
      <c r="G198" s="1">
        <f>IFERROR(IF(BX198&gt;=1,(IF(EMP!AI196=EMP!$F$3,VLOOKUP(EMP!AJ196,EMP!$B$6:$C$17,2,0),0)),0),0)</f>
        <v>0</v>
      </c>
      <c r="H198" s="1">
        <f>IFERROR(IF(BX198&gt;=1,(IF(EMP!AK196=EMP!$F$3,EMP!#REF!,0)),0),0)</f>
        <v>0</v>
      </c>
      <c r="I198" s="1">
        <f>IFERROR(IF(BX198&gt;=1,(IF(EMP!AM196="YES",1,2)),0),0)</f>
        <v>0</v>
      </c>
      <c r="J198" s="1">
        <f>IFERROR(IF(BX198&gt;=1,(IF(I198=1,31,IF(I198=2,(IF(D198&gt;=5,VLOOKUP(EMP!AL196,EMP!$H$1:$K$5,4,0),IF(D198&gt;=1,31,0))),0))),0),0)</f>
        <v>0</v>
      </c>
      <c r="K198" s="1">
        <f>EMP!AB196</f>
        <v>0</v>
      </c>
      <c r="L198" s="1">
        <f>EMP!AD196</f>
        <v>0</v>
      </c>
      <c r="M198" s="1">
        <f>EMP!AE196</f>
        <v>0</v>
      </c>
      <c r="N198" s="1">
        <f t="shared" si="412"/>
        <v>0</v>
      </c>
      <c r="O198" s="1">
        <f t="shared" si="413"/>
        <v>0</v>
      </c>
      <c r="P198" s="1">
        <f t="shared" si="414"/>
        <v>0</v>
      </c>
      <c r="Q198" s="1">
        <f t="shared" si="415"/>
        <v>0</v>
      </c>
      <c r="R198" s="1">
        <f t="shared" si="416"/>
        <v>0</v>
      </c>
      <c r="S198" s="1">
        <f t="shared" si="417"/>
        <v>0</v>
      </c>
      <c r="T198" s="1">
        <f t="shared" si="418"/>
        <v>0</v>
      </c>
      <c r="U198" s="1">
        <f t="shared" si="419"/>
        <v>0</v>
      </c>
      <c r="V198" s="1">
        <f t="shared" si="420"/>
        <v>0</v>
      </c>
      <c r="W198" s="1">
        <f t="shared" si="421"/>
        <v>0</v>
      </c>
      <c r="X198" s="1">
        <f t="shared" si="422"/>
        <v>0</v>
      </c>
      <c r="Y198" s="1">
        <f t="shared" si="423"/>
        <v>0</v>
      </c>
      <c r="Z198" s="1">
        <f t="shared" si="424"/>
        <v>0</v>
      </c>
      <c r="AA198" s="1">
        <f t="shared" si="425"/>
        <v>0</v>
      </c>
      <c r="AB198" s="1">
        <f t="shared" si="426"/>
        <v>0</v>
      </c>
      <c r="AC198" s="1">
        <f t="shared" si="427"/>
        <v>0</v>
      </c>
      <c r="AD198" s="1">
        <f t="shared" si="428"/>
        <v>0</v>
      </c>
      <c r="AE198" s="1">
        <f t="shared" si="429"/>
        <v>0</v>
      </c>
      <c r="AF198" s="1">
        <f t="shared" si="430"/>
        <v>0</v>
      </c>
      <c r="AG198" s="1">
        <f t="shared" si="431"/>
        <v>0</v>
      </c>
      <c r="AH198" s="1">
        <f t="shared" si="432"/>
        <v>0</v>
      </c>
      <c r="AI198" s="1">
        <f t="shared" si="433"/>
        <v>0</v>
      </c>
      <c r="AJ198" s="1">
        <f t="shared" si="434"/>
        <v>0</v>
      </c>
      <c r="AK198" s="1">
        <f t="shared" si="435"/>
        <v>0</v>
      </c>
      <c r="AL198" s="1">
        <f t="shared" si="436"/>
        <v>0</v>
      </c>
      <c r="AM198" s="1">
        <f t="shared" si="437"/>
        <v>0</v>
      </c>
      <c r="AN198" s="1">
        <f t="shared" si="438"/>
        <v>0</v>
      </c>
      <c r="AO198" s="1">
        <f t="shared" si="439"/>
        <v>0</v>
      </c>
      <c r="AP198" s="1">
        <f t="shared" si="440"/>
        <v>0</v>
      </c>
      <c r="AQ198" s="1">
        <f t="shared" si="441"/>
        <v>0</v>
      </c>
      <c r="AR198" s="1">
        <f t="shared" si="442"/>
        <v>0</v>
      </c>
      <c r="AS198" s="1">
        <f t="shared" si="443"/>
        <v>0</v>
      </c>
      <c r="AT198" s="1">
        <f t="shared" si="444"/>
        <v>0</v>
      </c>
      <c r="AU198" s="1">
        <f t="shared" si="445"/>
        <v>0</v>
      </c>
      <c r="AV198" s="1">
        <f t="shared" si="446"/>
        <v>0</v>
      </c>
      <c r="AW198" s="1">
        <f t="shared" si="447"/>
        <v>0</v>
      </c>
      <c r="AX198" s="1">
        <f>LARGE($O$8:P198,1)</f>
        <v>0</v>
      </c>
      <c r="AY198" s="1">
        <f>LARGE($O$8:Q198,1)</f>
        <v>0</v>
      </c>
      <c r="AZ198" s="1">
        <f>LARGE($O$8:R198,1)</f>
        <v>0</v>
      </c>
      <c r="BA198" s="1">
        <f>LARGE($O$8:S198,1)</f>
        <v>0</v>
      </c>
      <c r="BB198" s="1">
        <f>LARGE($O$8:T198,1)</f>
        <v>0</v>
      </c>
      <c r="BC198" s="1">
        <f>LARGE($O$8:U198,1)</f>
        <v>0</v>
      </c>
      <c r="BD198" s="1">
        <f>LARGE($O$8:V198,1)</f>
        <v>0</v>
      </c>
      <c r="BE198" s="1">
        <f>LARGE($O$8:W198,1)</f>
        <v>0</v>
      </c>
      <c r="BF198" s="1">
        <f>LARGE($O$8:X198,1)</f>
        <v>0</v>
      </c>
      <c r="BG198" s="1">
        <f>LARGE($O$8:Y198,1)</f>
        <v>0</v>
      </c>
      <c r="BH198" s="1">
        <f>IFERROR(IF(BX198&gt;=1,(IF(EMP!AM196="YES",1,2)),0),0)</f>
        <v>0</v>
      </c>
      <c r="BI198" s="1">
        <f>IFERROR(IF(BX198&gt;=1,(IF(BH198=1,1,IF(BH198=2,VLOOKUP(EMP!AL196,EMP!$H$2:$K$4,4,0),0))),0),0)</f>
        <v>0</v>
      </c>
      <c r="BJ198" s="1">
        <f>IFERROR(IF(BX198&gt;=1,VLOOKUP(EMP!AL196,EMP!$H$1:$K$5,2,0),0),0)</f>
        <v>0</v>
      </c>
      <c r="BK198" s="1">
        <f>IFERROR(IF(BX198&gt;=1,VLOOKUP(EMP!AL196,EMP!$H$1:$K$5,3,0),0),0)</f>
        <v>0</v>
      </c>
      <c r="BX198" s="165">
        <f>EMP!O196</f>
        <v>0</v>
      </c>
      <c r="BY198" s="166">
        <f>EMP!P196</f>
        <v>0</v>
      </c>
      <c r="BZ198" s="165">
        <f>EMP!Q196</f>
        <v>0</v>
      </c>
      <c r="CA198" s="185">
        <f t="shared" si="448"/>
        <v>0</v>
      </c>
      <c r="CB198" s="185">
        <f t="shared" si="449"/>
        <v>0</v>
      </c>
      <c r="CC198" s="185">
        <f t="shared" si="450"/>
        <v>0</v>
      </c>
      <c r="CD198" s="185">
        <f t="shared" si="451"/>
        <v>0</v>
      </c>
      <c r="CE198" s="185">
        <f t="shared" si="452"/>
        <v>0</v>
      </c>
      <c r="CF198" s="185">
        <f t="shared" si="453"/>
        <v>0</v>
      </c>
      <c r="CG198" s="185">
        <f t="shared" si="454"/>
        <v>0</v>
      </c>
      <c r="CH198" s="185">
        <f t="shared" si="455"/>
        <v>0</v>
      </c>
      <c r="CI198" s="185">
        <f t="shared" si="456"/>
        <v>0</v>
      </c>
      <c r="CJ198" s="185">
        <f t="shared" si="457"/>
        <v>0</v>
      </c>
      <c r="CK198" s="185">
        <f t="shared" si="458"/>
        <v>0</v>
      </c>
      <c r="CL198" s="185">
        <f t="shared" si="459"/>
        <v>0</v>
      </c>
      <c r="CM198" s="193"/>
      <c r="CN198" s="193"/>
      <c r="CO198" s="193"/>
      <c r="CP198" s="193"/>
      <c r="CQ198" s="193"/>
      <c r="CR198" s="193"/>
      <c r="CS198" s="193"/>
      <c r="CT198" s="193"/>
      <c r="CU198" s="193"/>
      <c r="CV198" s="193"/>
      <c r="CW198" s="193"/>
      <c r="CX198" s="193"/>
      <c r="CY198" s="112">
        <f t="shared" si="460"/>
        <v>0</v>
      </c>
      <c r="CZ198" s="112">
        <f t="shared" si="461"/>
        <v>0</v>
      </c>
      <c r="DA198" s="112">
        <f t="shared" si="462"/>
        <v>0</v>
      </c>
      <c r="DB198" s="112">
        <f t="shared" si="463"/>
        <v>0</v>
      </c>
      <c r="DC198" s="112">
        <f t="shared" si="464"/>
        <v>0</v>
      </c>
      <c r="DD198" s="112">
        <f t="shared" si="465"/>
        <v>0</v>
      </c>
      <c r="DE198" s="112">
        <f t="shared" si="466"/>
        <v>0</v>
      </c>
      <c r="DF198" s="112">
        <f t="shared" si="467"/>
        <v>0</v>
      </c>
      <c r="DG198" s="112">
        <f t="shared" si="468"/>
        <v>0</v>
      </c>
      <c r="DH198" s="112">
        <f t="shared" si="469"/>
        <v>0</v>
      </c>
      <c r="DI198" s="112">
        <f t="shared" si="470"/>
        <v>0</v>
      </c>
      <c r="DJ198" s="112">
        <f t="shared" si="471"/>
        <v>0</v>
      </c>
      <c r="DK198" s="194"/>
      <c r="DL198" s="194"/>
      <c r="DM198" s="194"/>
      <c r="DN198" s="194"/>
      <c r="DO198" s="194"/>
      <c r="DP198" s="194"/>
      <c r="DQ198" s="194"/>
      <c r="DR198" s="194"/>
      <c r="DS198" s="194"/>
      <c r="DT198" s="194"/>
      <c r="DU198" s="194"/>
      <c r="DV198" s="194"/>
      <c r="DW198" s="112">
        <f t="shared" si="472"/>
        <v>0</v>
      </c>
      <c r="DX198" s="112">
        <f t="shared" si="473"/>
        <v>0</v>
      </c>
      <c r="DY198" s="112">
        <f t="shared" si="474"/>
        <v>0</v>
      </c>
      <c r="DZ198" s="112">
        <f t="shared" si="475"/>
        <v>0</v>
      </c>
      <c r="EA198" s="112">
        <f t="shared" si="476"/>
        <v>0</v>
      </c>
      <c r="EB198" s="112">
        <f t="shared" si="477"/>
        <v>0</v>
      </c>
      <c r="EC198" s="112">
        <f t="shared" si="478"/>
        <v>0</v>
      </c>
      <c r="ED198" s="112">
        <f t="shared" si="479"/>
        <v>0</v>
      </c>
      <c r="EE198" s="112">
        <f t="shared" si="480"/>
        <v>0</v>
      </c>
      <c r="EF198" s="112">
        <f t="shared" si="481"/>
        <v>0</v>
      </c>
      <c r="EG198" s="112">
        <f t="shared" si="482"/>
        <v>0</v>
      </c>
      <c r="EH198" s="112">
        <f t="shared" si="483"/>
        <v>0</v>
      </c>
      <c r="EI198" s="195"/>
      <c r="EJ198" s="195"/>
      <c r="EK198" s="195"/>
      <c r="EL198" s="195"/>
      <c r="EM198" s="195"/>
      <c r="EN198" s="195"/>
      <c r="EO198" s="195"/>
      <c r="EP198" s="195"/>
      <c r="EQ198" s="195"/>
      <c r="ER198" s="195"/>
      <c r="ES198" s="195"/>
      <c r="ET198" s="195"/>
      <c r="EU198" s="196"/>
      <c r="EV198" s="196">
        <f t="shared" si="484"/>
        <v>0</v>
      </c>
      <c r="EW198" s="196">
        <f t="shared" si="485"/>
        <v>0</v>
      </c>
      <c r="EX198" s="196">
        <f t="shared" si="486"/>
        <v>0</v>
      </c>
      <c r="EY198" s="196">
        <f t="shared" si="487"/>
        <v>0</v>
      </c>
      <c r="EZ198" s="196">
        <f t="shared" si="488"/>
        <v>0</v>
      </c>
      <c r="FA198" s="196">
        <f t="shared" si="489"/>
        <v>0</v>
      </c>
      <c r="FB198" s="196">
        <f t="shared" si="490"/>
        <v>0</v>
      </c>
      <c r="FC198" s="196">
        <f t="shared" si="491"/>
        <v>0</v>
      </c>
      <c r="FD198" s="196">
        <f t="shared" si="492"/>
        <v>0</v>
      </c>
      <c r="FE198" s="196">
        <f t="shared" si="493"/>
        <v>0</v>
      </c>
      <c r="FF198" s="196">
        <f t="shared" si="494"/>
        <v>0</v>
      </c>
      <c r="FG198" s="197"/>
      <c r="FH198" s="197">
        <f t="shared" si="495"/>
        <v>0</v>
      </c>
      <c r="FI198" s="197">
        <f t="shared" si="496"/>
        <v>0</v>
      </c>
      <c r="FJ198" s="197">
        <f t="shared" si="497"/>
        <v>0</v>
      </c>
      <c r="FK198" s="197">
        <f t="shared" si="498"/>
        <v>0</v>
      </c>
      <c r="FL198" s="197">
        <f t="shared" si="499"/>
        <v>0</v>
      </c>
      <c r="FM198" s="197">
        <f t="shared" si="500"/>
        <v>0</v>
      </c>
      <c r="FN198" s="197">
        <f t="shared" si="501"/>
        <v>0</v>
      </c>
      <c r="FO198" s="197">
        <f t="shared" si="502"/>
        <v>0</v>
      </c>
      <c r="FP198" s="197">
        <f t="shared" si="503"/>
        <v>0</v>
      </c>
      <c r="FQ198" s="197">
        <f t="shared" si="504"/>
        <v>0</v>
      </c>
      <c r="FR198" s="197">
        <f t="shared" si="505"/>
        <v>0</v>
      </c>
      <c r="FS198" s="195"/>
      <c r="FT198" s="195"/>
      <c r="FU198" s="198"/>
      <c r="FV198" s="198"/>
      <c r="FW198" s="199"/>
      <c r="FX198" s="199"/>
      <c r="FY198" s="196"/>
      <c r="FZ198" s="196"/>
      <c r="GA198" s="127">
        <f t="shared" si="506"/>
        <v>0</v>
      </c>
      <c r="GB198" s="127">
        <f t="shared" si="507"/>
        <v>0</v>
      </c>
      <c r="GC198" s="127">
        <f t="shared" si="508"/>
        <v>0</v>
      </c>
      <c r="GD198" s="127">
        <f t="shared" si="509"/>
        <v>0</v>
      </c>
      <c r="GE198" s="127">
        <f t="shared" si="510"/>
        <v>0</v>
      </c>
      <c r="GF198" s="127">
        <f t="shared" si="511"/>
        <v>0</v>
      </c>
      <c r="GG198" s="127">
        <f t="shared" si="512"/>
        <v>0</v>
      </c>
      <c r="GH198" s="127">
        <f t="shared" si="513"/>
        <v>0</v>
      </c>
      <c r="GI198" s="127">
        <f t="shared" si="514"/>
        <v>0</v>
      </c>
      <c r="GJ198" s="127">
        <f t="shared" si="515"/>
        <v>0</v>
      </c>
      <c r="GK198" s="127">
        <f t="shared" si="516"/>
        <v>0</v>
      </c>
      <c r="GL198" s="127">
        <f t="shared" si="517"/>
        <v>0</v>
      </c>
      <c r="GM198" s="127">
        <f t="shared" si="518"/>
        <v>0</v>
      </c>
      <c r="GN198" s="127">
        <f t="shared" si="519"/>
        <v>0</v>
      </c>
      <c r="GO198" s="127">
        <f t="shared" si="520"/>
        <v>0</v>
      </c>
      <c r="GP198" s="127">
        <f t="shared" si="521"/>
        <v>0</v>
      </c>
      <c r="GQ198" s="127">
        <f t="shared" si="522"/>
        <v>0</v>
      </c>
      <c r="GR198" s="127">
        <f t="shared" si="523"/>
        <v>0</v>
      </c>
      <c r="GS198" s="127">
        <f t="shared" si="524"/>
        <v>0</v>
      </c>
      <c r="GT198" s="127">
        <f t="shared" si="525"/>
        <v>0</v>
      </c>
      <c r="GU198" s="127">
        <f t="shared" si="526"/>
        <v>0</v>
      </c>
      <c r="GV198" s="127">
        <f t="shared" si="527"/>
        <v>0</v>
      </c>
      <c r="GW198" s="127">
        <f t="shared" si="528"/>
        <v>0</v>
      </c>
      <c r="GX198" s="127">
        <f t="shared" si="529"/>
        <v>0</v>
      </c>
      <c r="GY198" s="127">
        <f t="shared" si="530"/>
        <v>0</v>
      </c>
      <c r="GZ198" s="127">
        <f t="shared" si="531"/>
        <v>0</v>
      </c>
      <c r="HA198" s="127">
        <f t="shared" si="532"/>
        <v>0</v>
      </c>
      <c r="HB198" s="127">
        <f t="shared" si="533"/>
        <v>0</v>
      </c>
      <c r="HC198" s="127">
        <f t="shared" si="534"/>
        <v>0</v>
      </c>
      <c r="HD198" s="127">
        <f t="shared" si="535"/>
        <v>0</v>
      </c>
      <c r="HE198" s="127">
        <f t="shared" si="536"/>
        <v>0</v>
      </c>
      <c r="HF198" s="127">
        <f t="shared" si="537"/>
        <v>0</v>
      </c>
      <c r="HG198" s="127">
        <f t="shared" si="538"/>
        <v>0</v>
      </c>
      <c r="HH198" s="127">
        <f t="shared" si="539"/>
        <v>0</v>
      </c>
      <c r="HI198" s="127">
        <f t="shared" si="540"/>
        <v>0</v>
      </c>
      <c r="HJ198" s="127">
        <f t="shared" si="541"/>
        <v>0</v>
      </c>
      <c r="HK198" s="127">
        <f t="shared" si="542"/>
        <v>0</v>
      </c>
      <c r="HL198" s="127">
        <f t="shared" si="543"/>
        <v>0</v>
      </c>
      <c r="HM198" s="127">
        <f t="shared" si="544"/>
        <v>0</v>
      </c>
      <c r="HN198" s="127">
        <f t="shared" si="545"/>
        <v>0</v>
      </c>
      <c r="HO198" s="127">
        <f t="shared" si="546"/>
        <v>0</v>
      </c>
      <c r="HP198" s="127">
        <f t="shared" si="547"/>
        <v>0</v>
      </c>
      <c r="HQ198" s="127">
        <f t="shared" si="548"/>
        <v>0</v>
      </c>
      <c r="HR198" s="127">
        <f t="shared" si="549"/>
        <v>0</v>
      </c>
      <c r="HS198" s="127">
        <f t="shared" si="550"/>
        <v>0</v>
      </c>
      <c r="HT198" s="127">
        <f t="shared" si="551"/>
        <v>0</v>
      </c>
      <c r="HU198" s="127">
        <f t="shared" si="552"/>
        <v>0</v>
      </c>
      <c r="HV198" s="127">
        <f t="shared" si="553"/>
        <v>0</v>
      </c>
      <c r="HW198" s="127">
        <f t="shared" si="554"/>
        <v>0</v>
      </c>
      <c r="HX198" s="127">
        <f t="shared" si="555"/>
        <v>0</v>
      </c>
      <c r="HY198" s="127">
        <f t="shared" si="556"/>
        <v>0</v>
      </c>
      <c r="HZ198" s="127">
        <f t="shared" si="557"/>
        <v>0</v>
      </c>
      <c r="IA198" s="127">
        <f t="shared" si="558"/>
        <v>0</v>
      </c>
      <c r="IB198" s="127">
        <f t="shared" si="559"/>
        <v>0</v>
      </c>
      <c r="IC198" s="127">
        <f t="shared" si="560"/>
        <v>0</v>
      </c>
      <c r="ID198" s="127">
        <f t="shared" si="561"/>
        <v>0</v>
      </c>
      <c r="IE198" s="127">
        <f t="shared" si="562"/>
        <v>0</v>
      </c>
      <c r="IF198" s="127">
        <f t="shared" si="563"/>
        <v>0</v>
      </c>
      <c r="IG198" s="127">
        <f t="shared" si="564"/>
        <v>0</v>
      </c>
      <c r="IH198" s="127">
        <f t="shared" si="565"/>
        <v>0</v>
      </c>
      <c r="II198" s="127">
        <f t="shared" si="566"/>
        <v>0</v>
      </c>
      <c r="IJ198" s="127">
        <f t="shared" si="567"/>
        <v>0</v>
      </c>
      <c r="IK198" s="127">
        <f t="shared" si="568"/>
        <v>0</v>
      </c>
      <c r="IL198" s="127">
        <f t="shared" si="569"/>
        <v>0</v>
      </c>
      <c r="IM198" s="127">
        <f t="shared" si="570"/>
        <v>0</v>
      </c>
      <c r="IN198" s="127">
        <f t="shared" si="571"/>
        <v>0</v>
      </c>
      <c r="IO198" s="127">
        <f t="shared" si="572"/>
        <v>0</v>
      </c>
      <c r="IP198" s="127">
        <f t="shared" si="573"/>
        <v>0</v>
      </c>
      <c r="IQ198" s="127">
        <f t="shared" si="574"/>
        <v>0</v>
      </c>
      <c r="IR198" s="127">
        <f t="shared" si="575"/>
        <v>0</v>
      </c>
      <c r="IS198" s="127">
        <f t="shared" si="576"/>
        <v>0</v>
      </c>
      <c r="IT198" s="127">
        <f t="shared" si="577"/>
        <v>0</v>
      </c>
      <c r="IU198" s="127">
        <f t="shared" si="578"/>
        <v>0</v>
      </c>
      <c r="IV198" s="1">
        <f>IFERROR(IF($BX198&gt;=1,SUMIFS(ARR!K$8:K$607,ARR!$I$8:$I$607,$BZ198),0),0)</f>
        <v>0</v>
      </c>
      <c r="IW198" s="1">
        <f>IFERROR(IF($BX198&gt;=1,SUMIFS(ARR!L$8:L$607,ARR!$I$8:$I$607,$BZ198),0),0)</f>
        <v>0</v>
      </c>
      <c r="IX198" s="1">
        <f>IFERROR(IF($BX198&gt;=1,SUMIFS(ARR!M$8:M$607,ARR!$I$8:$I$607,$BZ198),0),0)</f>
        <v>0</v>
      </c>
      <c r="IY198" s="1">
        <f>IFERROR(IF($BX198&gt;=1,SUMIFS(ARR!N$8:N$607,ARR!$I$8:$I$607,$BZ198),0),0)</f>
        <v>0</v>
      </c>
      <c r="IZ198" s="1">
        <f t="shared" si="579"/>
        <v>0</v>
      </c>
    </row>
    <row r="199" spans="1:260" ht="18" customHeight="1" x14ac:dyDescent="0.25">
      <c r="A199" s="1">
        <f>IFERROR(IF(BX199&gt;=1,VLOOKUP(EMP!Y197,EMP!$B$2:$E$3,4,0),0),0)</f>
        <v>0</v>
      </c>
      <c r="B199" s="1">
        <f>IFERROR(IF(BX199&gt;=1,VLOOKUP(EMP!Z197,EMP!$D$2:$E$3,2,0),0),0)</f>
        <v>0</v>
      </c>
      <c r="C199" s="1">
        <f>IFERROR(IF(BX199&gt;=1,VLOOKUP(EMP!AC197,EMP!$B$6:$C$17,2,0),0),0)</f>
        <v>0</v>
      </c>
      <c r="D199" s="1">
        <f>IFERROR(IF(BX199&gt;=1,VLOOKUP(EMP!AA197,EMP!$E$6:$M$29,9,0),0),0)</f>
        <v>0</v>
      </c>
      <c r="E199" s="1">
        <f>IFERROR(IF(BX199&gt;=1,(IF(EMP!AE197&gt;=1,VLOOKUP(EMP!AF197,EMP!$B$6:$C$17,2,0),0)),0),0)</f>
        <v>0</v>
      </c>
      <c r="F199" s="1">
        <f>IFERROR(IF(BX199&gt;=1,(IF(EMP!AG197=EMP!$F$3,(IF(EMP!AH197&gt;=1,EMP!AH197,0)),0)),0),0)</f>
        <v>0</v>
      </c>
      <c r="G199" s="1">
        <f>IFERROR(IF(BX199&gt;=1,(IF(EMP!AI197=EMP!$F$3,VLOOKUP(EMP!AJ197,EMP!$B$6:$C$17,2,0),0)),0),0)</f>
        <v>0</v>
      </c>
      <c r="H199" s="1">
        <f>IFERROR(IF(BX199&gt;=1,(IF(EMP!AK197=EMP!$F$3,EMP!#REF!,0)),0),0)</f>
        <v>0</v>
      </c>
      <c r="I199" s="1">
        <f>IFERROR(IF(BX199&gt;=1,(IF(EMP!AM197="YES",1,2)),0),0)</f>
        <v>0</v>
      </c>
      <c r="J199" s="1">
        <f>IFERROR(IF(BX199&gt;=1,(IF(I199=1,31,IF(I199=2,(IF(D199&gt;=5,VLOOKUP(EMP!AL197,EMP!$H$1:$K$5,4,0),IF(D199&gt;=1,31,0))),0))),0),0)</f>
        <v>0</v>
      </c>
      <c r="K199" s="1">
        <f>EMP!AB197</f>
        <v>0</v>
      </c>
      <c r="L199" s="1">
        <f>EMP!AD197</f>
        <v>0</v>
      </c>
      <c r="M199" s="1">
        <f>EMP!AE197</f>
        <v>0</v>
      </c>
      <c r="N199" s="1">
        <f t="shared" si="412"/>
        <v>0</v>
      </c>
      <c r="O199" s="1">
        <f t="shared" si="413"/>
        <v>0</v>
      </c>
      <c r="P199" s="1">
        <f t="shared" si="414"/>
        <v>0</v>
      </c>
      <c r="Q199" s="1">
        <f t="shared" si="415"/>
        <v>0</v>
      </c>
      <c r="R199" s="1">
        <f t="shared" si="416"/>
        <v>0</v>
      </c>
      <c r="S199" s="1">
        <f t="shared" si="417"/>
        <v>0</v>
      </c>
      <c r="T199" s="1">
        <f t="shared" si="418"/>
        <v>0</v>
      </c>
      <c r="U199" s="1">
        <f t="shared" si="419"/>
        <v>0</v>
      </c>
      <c r="V199" s="1">
        <f t="shared" si="420"/>
        <v>0</v>
      </c>
      <c r="W199" s="1">
        <f t="shared" si="421"/>
        <v>0</v>
      </c>
      <c r="X199" s="1">
        <f t="shared" si="422"/>
        <v>0</v>
      </c>
      <c r="Y199" s="1">
        <f t="shared" si="423"/>
        <v>0</v>
      </c>
      <c r="Z199" s="1">
        <f t="shared" si="424"/>
        <v>0</v>
      </c>
      <c r="AA199" s="1">
        <f t="shared" si="425"/>
        <v>0</v>
      </c>
      <c r="AB199" s="1">
        <f t="shared" si="426"/>
        <v>0</v>
      </c>
      <c r="AC199" s="1">
        <f t="shared" si="427"/>
        <v>0</v>
      </c>
      <c r="AD199" s="1">
        <f t="shared" si="428"/>
        <v>0</v>
      </c>
      <c r="AE199" s="1">
        <f t="shared" si="429"/>
        <v>0</v>
      </c>
      <c r="AF199" s="1">
        <f t="shared" si="430"/>
        <v>0</v>
      </c>
      <c r="AG199" s="1">
        <f t="shared" si="431"/>
        <v>0</v>
      </c>
      <c r="AH199" s="1">
        <f t="shared" si="432"/>
        <v>0</v>
      </c>
      <c r="AI199" s="1">
        <f t="shared" si="433"/>
        <v>0</v>
      </c>
      <c r="AJ199" s="1">
        <f t="shared" si="434"/>
        <v>0</v>
      </c>
      <c r="AK199" s="1">
        <f t="shared" si="435"/>
        <v>0</v>
      </c>
      <c r="AL199" s="1">
        <f t="shared" si="436"/>
        <v>0</v>
      </c>
      <c r="AM199" s="1">
        <f t="shared" si="437"/>
        <v>0</v>
      </c>
      <c r="AN199" s="1">
        <f t="shared" si="438"/>
        <v>0</v>
      </c>
      <c r="AO199" s="1">
        <f t="shared" si="439"/>
        <v>0</v>
      </c>
      <c r="AP199" s="1">
        <f t="shared" si="440"/>
        <v>0</v>
      </c>
      <c r="AQ199" s="1">
        <f t="shared" si="441"/>
        <v>0</v>
      </c>
      <c r="AR199" s="1">
        <f t="shared" si="442"/>
        <v>0</v>
      </c>
      <c r="AS199" s="1">
        <f t="shared" si="443"/>
        <v>0</v>
      </c>
      <c r="AT199" s="1">
        <f t="shared" si="444"/>
        <v>0</v>
      </c>
      <c r="AU199" s="1">
        <f t="shared" si="445"/>
        <v>0</v>
      </c>
      <c r="AV199" s="1">
        <f t="shared" si="446"/>
        <v>0</v>
      </c>
      <c r="AW199" s="1">
        <f t="shared" si="447"/>
        <v>0</v>
      </c>
      <c r="AX199" s="1">
        <f>LARGE($O$8:P199,1)</f>
        <v>0</v>
      </c>
      <c r="AY199" s="1">
        <f>LARGE($O$8:Q199,1)</f>
        <v>0</v>
      </c>
      <c r="AZ199" s="1">
        <f>LARGE($O$8:R199,1)</f>
        <v>0</v>
      </c>
      <c r="BA199" s="1">
        <f>LARGE($O$8:S199,1)</f>
        <v>0</v>
      </c>
      <c r="BB199" s="1">
        <f>LARGE($O$8:T199,1)</f>
        <v>0</v>
      </c>
      <c r="BC199" s="1">
        <f>LARGE($O$8:U199,1)</f>
        <v>0</v>
      </c>
      <c r="BD199" s="1">
        <f>LARGE($O$8:V199,1)</f>
        <v>0</v>
      </c>
      <c r="BE199" s="1">
        <f>LARGE($O$8:W199,1)</f>
        <v>0</v>
      </c>
      <c r="BF199" s="1">
        <f>LARGE($O$8:X199,1)</f>
        <v>0</v>
      </c>
      <c r="BG199" s="1">
        <f>LARGE($O$8:Y199,1)</f>
        <v>0</v>
      </c>
      <c r="BH199" s="1">
        <f>IFERROR(IF(BX199&gt;=1,(IF(EMP!AM197="YES",1,2)),0),0)</f>
        <v>0</v>
      </c>
      <c r="BI199" s="1">
        <f>IFERROR(IF(BX199&gt;=1,(IF(BH199=1,1,IF(BH199=2,VLOOKUP(EMP!AL197,EMP!$H$2:$K$4,4,0),0))),0),0)</f>
        <v>0</v>
      </c>
      <c r="BJ199" s="1">
        <f>IFERROR(IF(BX199&gt;=1,VLOOKUP(EMP!AL197,EMP!$H$1:$K$5,2,0),0),0)</f>
        <v>0</v>
      </c>
      <c r="BK199" s="1">
        <f>IFERROR(IF(BX199&gt;=1,VLOOKUP(EMP!AL197,EMP!$H$1:$K$5,3,0),0),0)</f>
        <v>0</v>
      </c>
      <c r="BX199" s="165">
        <f>EMP!O197</f>
        <v>0</v>
      </c>
      <c r="BY199" s="166">
        <f>EMP!P197</f>
        <v>0</v>
      </c>
      <c r="BZ199" s="165">
        <f>EMP!Q197</f>
        <v>0</v>
      </c>
      <c r="CA199" s="185">
        <f t="shared" si="448"/>
        <v>0</v>
      </c>
      <c r="CB199" s="185">
        <f t="shared" si="449"/>
        <v>0</v>
      </c>
      <c r="CC199" s="185">
        <f t="shared" si="450"/>
        <v>0</v>
      </c>
      <c r="CD199" s="185">
        <f t="shared" si="451"/>
        <v>0</v>
      </c>
      <c r="CE199" s="185">
        <f t="shared" si="452"/>
        <v>0</v>
      </c>
      <c r="CF199" s="185">
        <f t="shared" si="453"/>
        <v>0</v>
      </c>
      <c r="CG199" s="185">
        <f t="shared" si="454"/>
        <v>0</v>
      </c>
      <c r="CH199" s="185">
        <f t="shared" si="455"/>
        <v>0</v>
      </c>
      <c r="CI199" s="185">
        <f t="shared" si="456"/>
        <v>0</v>
      </c>
      <c r="CJ199" s="185">
        <f t="shared" si="457"/>
        <v>0</v>
      </c>
      <c r="CK199" s="185">
        <f t="shared" si="458"/>
        <v>0</v>
      </c>
      <c r="CL199" s="185">
        <f t="shared" si="459"/>
        <v>0</v>
      </c>
      <c r="CM199" s="193"/>
      <c r="CN199" s="193"/>
      <c r="CO199" s="193"/>
      <c r="CP199" s="193"/>
      <c r="CQ199" s="193"/>
      <c r="CR199" s="193"/>
      <c r="CS199" s="193"/>
      <c r="CT199" s="193"/>
      <c r="CU199" s="193"/>
      <c r="CV199" s="193"/>
      <c r="CW199" s="193"/>
      <c r="CX199" s="193"/>
      <c r="CY199" s="112">
        <f t="shared" si="460"/>
        <v>0</v>
      </c>
      <c r="CZ199" s="112">
        <f t="shared" si="461"/>
        <v>0</v>
      </c>
      <c r="DA199" s="112">
        <f t="shared" si="462"/>
        <v>0</v>
      </c>
      <c r="DB199" s="112">
        <f t="shared" si="463"/>
        <v>0</v>
      </c>
      <c r="DC199" s="112">
        <f t="shared" si="464"/>
        <v>0</v>
      </c>
      <c r="DD199" s="112">
        <f t="shared" si="465"/>
        <v>0</v>
      </c>
      <c r="DE199" s="112">
        <f t="shared" si="466"/>
        <v>0</v>
      </c>
      <c r="DF199" s="112">
        <f t="shared" si="467"/>
        <v>0</v>
      </c>
      <c r="DG199" s="112">
        <f t="shared" si="468"/>
        <v>0</v>
      </c>
      <c r="DH199" s="112">
        <f t="shared" si="469"/>
        <v>0</v>
      </c>
      <c r="DI199" s="112">
        <f t="shared" si="470"/>
        <v>0</v>
      </c>
      <c r="DJ199" s="112">
        <f t="shared" si="471"/>
        <v>0</v>
      </c>
      <c r="DK199" s="194"/>
      <c r="DL199" s="194"/>
      <c r="DM199" s="194"/>
      <c r="DN199" s="194"/>
      <c r="DO199" s="194"/>
      <c r="DP199" s="194"/>
      <c r="DQ199" s="194"/>
      <c r="DR199" s="194"/>
      <c r="DS199" s="194"/>
      <c r="DT199" s="194"/>
      <c r="DU199" s="194"/>
      <c r="DV199" s="194"/>
      <c r="DW199" s="112">
        <f t="shared" si="472"/>
        <v>0</v>
      </c>
      <c r="DX199" s="112">
        <f t="shared" si="473"/>
        <v>0</v>
      </c>
      <c r="DY199" s="112">
        <f t="shared" si="474"/>
        <v>0</v>
      </c>
      <c r="DZ199" s="112">
        <f t="shared" si="475"/>
        <v>0</v>
      </c>
      <c r="EA199" s="112">
        <f t="shared" si="476"/>
        <v>0</v>
      </c>
      <c r="EB199" s="112">
        <f t="shared" si="477"/>
        <v>0</v>
      </c>
      <c r="EC199" s="112">
        <f t="shared" si="478"/>
        <v>0</v>
      </c>
      <c r="ED199" s="112">
        <f t="shared" si="479"/>
        <v>0</v>
      </c>
      <c r="EE199" s="112">
        <f t="shared" si="480"/>
        <v>0</v>
      </c>
      <c r="EF199" s="112">
        <f t="shared" si="481"/>
        <v>0</v>
      </c>
      <c r="EG199" s="112">
        <f t="shared" si="482"/>
        <v>0</v>
      </c>
      <c r="EH199" s="112">
        <f t="shared" si="483"/>
        <v>0</v>
      </c>
      <c r="EI199" s="195"/>
      <c r="EJ199" s="195"/>
      <c r="EK199" s="195"/>
      <c r="EL199" s="195"/>
      <c r="EM199" s="195"/>
      <c r="EN199" s="195"/>
      <c r="EO199" s="195"/>
      <c r="EP199" s="195"/>
      <c r="EQ199" s="195"/>
      <c r="ER199" s="195"/>
      <c r="ES199" s="195"/>
      <c r="ET199" s="195"/>
      <c r="EU199" s="196"/>
      <c r="EV199" s="196">
        <f t="shared" si="484"/>
        <v>0</v>
      </c>
      <c r="EW199" s="196">
        <f t="shared" si="485"/>
        <v>0</v>
      </c>
      <c r="EX199" s="196">
        <f t="shared" si="486"/>
        <v>0</v>
      </c>
      <c r="EY199" s="196">
        <f t="shared" si="487"/>
        <v>0</v>
      </c>
      <c r="EZ199" s="196">
        <f t="shared" si="488"/>
        <v>0</v>
      </c>
      <c r="FA199" s="196">
        <f t="shared" si="489"/>
        <v>0</v>
      </c>
      <c r="FB199" s="196">
        <f t="shared" si="490"/>
        <v>0</v>
      </c>
      <c r="FC199" s="196">
        <f t="shared" si="491"/>
        <v>0</v>
      </c>
      <c r="FD199" s="196">
        <f t="shared" si="492"/>
        <v>0</v>
      </c>
      <c r="FE199" s="196">
        <f t="shared" si="493"/>
        <v>0</v>
      </c>
      <c r="FF199" s="196">
        <f t="shared" si="494"/>
        <v>0</v>
      </c>
      <c r="FG199" s="197"/>
      <c r="FH199" s="197">
        <f t="shared" si="495"/>
        <v>0</v>
      </c>
      <c r="FI199" s="197">
        <f t="shared" si="496"/>
        <v>0</v>
      </c>
      <c r="FJ199" s="197">
        <f t="shared" si="497"/>
        <v>0</v>
      </c>
      <c r="FK199" s="197">
        <f t="shared" si="498"/>
        <v>0</v>
      </c>
      <c r="FL199" s="197">
        <f t="shared" si="499"/>
        <v>0</v>
      </c>
      <c r="FM199" s="197">
        <f t="shared" si="500"/>
        <v>0</v>
      </c>
      <c r="FN199" s="197">
        <f t="shared" si="501"/>
        <v>0</v>
      </c>
      <c r="FO199" s="197">
        <f t="shared" si="502"/>
        <v>0</v>
      </c>
      <c r="FP199" s="197">
        <f t="shared" si="503"/>
        <v>0</v>
      </c>
      <c r="FQ199" s="197">
        <f t="shared" si="504"/>
        <v>0</v>
      </c>
      <c r="FR199" s="197">
        <f t="shared" si="505"/>
        <v>0</v>
      </c>
      <c r="FS199" s="195"/>
      <c r="FT199" s="195"/>
      <c r="FU199" s="198"/>
      <c r="FV199" s="198"/>
      <c r="FW199" s="199"/>
      <c r="FX199" s="199"/>
      <c r="FY199" s="196"/>
      <c r="FZ199" s="196"/>
      <c r="GA199" s="127">
        <f t="shared" si="506"/>
        <v>0</v>
      </c>
      <c r="GB199" s="127">
        <f t="shared" si="507"/>
        <v>0</v>
      </c>
      <c r="GC199" s="127">
        <f t="shared" si="508"/>
        <v>0</v>
      </c>
      <c r="GD199" s="127">
        <f t="shared" si="509"/>
        <v>0</v>
      </c>
      <c r="GE199" s="127">
        <f t="shared" si="510"/>
        <v>0</v>
      </c>
      <c r="GF199" s="127">
        <f t="shared" si="511"/>
        <v>0</v>
      </c>
      <c r="GG199" s="127">
        <f t="shared" si="512"/>
        <v>0</v>
      </c>
      <c r="GH199" s="127">
        <f t="shared" si="513"/>
        <v>0</v>
      </c>
      <c r="GI199" s="127">
        <f t="shared" si="514"/>
        <v>0</v>
      </c>
      <c r="GJ199" s="127">
        <f t="shared" si="515"/>
        <v>0</v>
      </c>
      <c r="GK199" s="127">
        <f t="shared" si="516"/>
        <v>0</v>
      </c>
      <c r="GL199" s="127">
        <f t="shared" si="517"/>
        <v>0</v>
      </c>
      <c r="GM199" s="127">
        <f t="shared" si="518"/>
        <v>0</v>
      </c>
      <c r="GN199" s="127">
        <f t="shared" si="519"/>
        <v>0</v>
      </c>
      <c r="GO199" s="127">
        <f t="shared" si="520"/>
        <v>0</v>
      </c>
      <c r="GP199" s="127">
        <f t="shared" si="521"/>
        <v>0</v>
      </c>
      <c r="GQ199" s="127">
        <f t="shared" si="522"/>
        <v>0</v>
      </c>
      <c r="GR199" s="127">
        <f t="shared" si="523"/>
        <v>0</v>
      </c>
      <c r="GS199" s="127">
        <f t="shared" si="524"/>
        <v>0</v>
      </c>
      <c r="GT199" s="127">
        <f t="shared" si="525"/>
        <v>0</v>
      </c>
      <c r="GU199" s="127">
        <f t="shared" si="526"/>
        <v>0</v>
      </c>
      <c r="GV199" s="127">
        <f t="shared" si="527"/>
        <v>0</v>
      </c>
      <c r="GW199" s="127">
        <f t="shared" si="528"/>
        <v>0</v>
      </c>
      <c r="GX199" s="127">
        <f t="shared" si="529"/>
        <v>0</v>
      </c>
      <c r="GY199" s="127">
        <f t="shared" si="530"/>
        <v>0</v>
      </c>
      <c r="GZ199" s="127">
        <f t="shared" si="531"/>
        <v>0</v>
      </c>
      <c r="HA199" s="127">
        <f t="shared" si="532"/>
        <v>0</v>
      </c>
      <c r="HB199" s="127">
        <f t="shared" si="533"/>
        <v>0</v>
      </c>
      <c r="HC199" s="127">
        <f t="shared" si="534"/>
        <v>0</v>
      </c>
      <c r="HD199" s="127">
        <f t="shared" si="535"/>
        <v>0</v>
      </c>
      <c r="HE199" s="127">
        <f t="shared" si="536"/>
        <v>0</v>
      </c>
      <c r="HF199" s="127">
        <f t="shared" si="537"/>
        <v>0</v>
      </c>
      <c r="HG199" s="127">
        <f t="shared" si="538"/>
        <v>0</v>
      </c>
      <c r="HH199" s="127">
        <f t="shared" si="539"/>
        <v>0</v>
      </c>
      <c r="HI199" s="127">
        <f t="shared" si="540"/>
        <v>0</v>
      </c>
      <c r="HJ199" s="127">
        <f t="shared" si="541"/>
        <v>0</v>
      </c>
      <c r="HK199" s="127">
        <f t="shared" si="542"/>
        <v>0</v>
      </c>
      <c r="HL199" s="127">
        <f t="shared" si="543"/>
        <v>0</v>
      </c>
      <c r="HM199" s="127">
        <f t="shared" si="544"/>
        <v>0</v>
      </c>
      <c r="HN199" s="127">
        <f t="shared" si="545"/>
        <v>0</v>
      </c>
      <c r="HO199" s="127">
        <f t="shared" si="546"/>
        <v>0</v>
      </c>
      <c r="HP199" s="127">
        <f t="shared" si="547"/>
        <v>0</v>
      </c>
      <c r="HQ199" s="127">
        <f t="shared" si="548"/>
        <v>0</v>
      </c>
      <c r="HR199" s="127">
        <f t="shared" si="549"/>
        <v>0</v>
      </c>
      <c r="HS199" s="127">
        <f t="shared" si="550"/>
        <v>0</v>
      </c>
      <c r="HT199" s="127">
        <f t="shared" si="551"/>
        <v>0</v>
      </c>
      <c r="HU199" s="127">
        <f t="shared" si="552"/>
        <v>0</v>
      </c>
      <c r="HV199" s="127">
        <f t="shared" si="553"/>
        <v>0</v>
      </c>
      <c r="HW199" s="127">
        <f t="shared" si="554"/>
        <v>0</v>
      </c>
      <c r="HX199" s="127">
        <f t="shared" si="555"/>
        <v>0</v>
      </c>
      <c r="HY199" s="127">
        <f t="shared" si="556"/>
        <v>0</v>
      </c>
      <c r="HZ199" s="127">
        <f t="shared" si="557"/>
        <v>0</v>
      </c>
      <c r="IA199" s="127">
        <f t="shared" si="558"/>
        <v>0</v>
      </c>
      <c r="IB199" s="127">
        <f t="shared" si="559"/>
        <v>0</v>
      </c>
      <c r="IC199" s="127">
        <f t="shared" si="560"/>
        <v>0</v>
      </c>
      <c r="ID199" s="127">
        <f t="shared" si="561"/>
        <v>0</v>
      </c>
      <c r="IE199" s="127">
        <f t="shared" si="562"/>
        <v>0</v>
      </c>
      <c r="IF199" s="127">
        <f t="shared" si="563"/>
        <v>0</v>
      </c>
      <c r="IG199" s="127">
        <f t="shared" si="564"/>
        <v>0</v>
      </c>
      <c r="IH199" s="127">
        <f t="shared" si="565"/>
        <v>0</v>
      </c>
      <c r="II199" s="127">
        <f t="shared" si="566"/>
        <v>0</v>
      </c>
      <c r="IJ199" s="127">
        <f t="shared" si="567"/>
        <v>0</v>
      </c>
      <c r="IK199" s="127">
        <f t="shared" si="568"/>
        <v>0</v>
      </c>
      <c r="IL199" s="127">
        <f t="shared" si="569"/>
        <v>0</v>
      </c>
      <c r="IM199" s="127">
        <f t="shared" si="570"/>
        <v>0</v>
      </c>
      <c r="IN199" s="127">
        <f t="shared" si="571"/>
        <v>0</v>
      </c>
      <c r="IO199" s="127">
        <f t="shared" si="572"/>
        <v>0</v>
      </c>
      <c r="IP199" s="127">
        <f t="shared" si="573"/>
        <v>0</v>
      </c>
      <c r="IQ199" s="127">
        <f t="shared" si="574"/>
        <v>0</v>
      </c>
      <c r="IR199" s="127">
        <f t="shared" si="575"/>
        <v>0</v>
      </c>
      <c r="IS199" s="127">
        <f t="shared" si="576"/>
        <v>0</v>
      </c>
      <c r="IT199" s="127">
        <f t="shared" si="577"/>
        <v>0</v>
      </c>
      <c r="IU199" s="127">
        <f t="shared" si="578"/>
        <v>0</v>
      </c>
      <c r="IV199" s="1">
        <f>IFERROR(IF($BX199&gt;=1,SUMIFS(ARR!K$8:K$607,ARR!$I$8:$I$607,$BZ199),0),0)</f>
        <v>0</v>
      </c>
      <c r="IW199" s="1">
        <f>IFERROR(IF($BX199&gt;=1,SUMIFS(ARR!L$8:L$607,ARR!$I$8:$I$607,$BZ199),0),0)</f>
        <v>0</v>
      </c>
      <c r="IX199" s="1">
        <f>IFERROR(IF($BX199&gt;=1,SUMIFS(ARR!M$8:M$607,ARR!$I$8:$I$607,$BZ199),0),0)</f>
        <v>0</v>
      </c>
      <c r="IY199" s="1">
        <f>IFERROR(IF($BX199&gt;=1,SUMIFS(ARR!N$8:N$607,ARR!$I$8:$I$607,$BZ199),0),0)</f>
        <v>0</v>
      </c>
      <c r="IZ199" s="1">
        <f t="shared" si="579"/>
        <v>0</v>
      </c>
    </row>
    <row r="200" spans="1:260" ht="18" customHeight="1" x14ac:dyDescent="0.25">
      <c r="A200" s="1">
        <f>IFERROR(IF(BX200&gt;=1,VLOOKUP(EMP!Y198,EMP!$B$2:$E$3,4,0),0),0)</f>
        <v>0</v>
      </c>
      <c r="B200" s="1">
        <f>IFERROR(IF(BX200&gt;=1,VLOOKUP(EMP!Z198,EMP!$D$2:$E$3,2,0),0),0)</f>
        <v>0</v>
      </c>
      <c r="C200" s="1">
        <f>IFERROR(IF(BX200&gt;=1,VLOOKUP(EMP!AC198,EMP!$B$6:$C$17,2,0),0),0)</f>
        <v>0</v>
      </c>
      <c r="D200" s="1">
        <f>IFERROR(IF(BX200&gt;=1,VLOOKUP(EMP!AA198,EMP!$E$6:$M$29,9,0),0),0)</f>
        <v>0</v>
      </c>
      <c r="E200" s="1">
        <f>IFERROR(IF(BX200&gt;=1,(IF(EMP!AE198&gt;=1,VLOOKUP(EMP!AF198,EMP!$B$6:$C$17,2,0),0)),0),0)</f>
        <v>0</v>
      </c>
      <c r="F200" s="1">
        <f>IFERROR(IF(BX200&gt;=1,(IF(EMP!AG198=EMP!$F$3,(IF(EMP!AH198&gt;=1,EMP!AH198,0)),0)),0),0)</f>
        <v>0</v>
      </c>
      <c r="G200" s="1">
        <f>IFERROR(IF(BX200&gt;=1,(IF(EMP!AI198=EMP!$F$3,VLOOKUP(EMP!AJ198,EMP!$B$6:$C$17,2,0),0)),0),0)</f>
        <v>0</v>
      </c>
      <c r="H200" s="1">
        <f>IFERROR(IF(BX200&gt;=1,(IF(EMP!AK198=EMP!$F$3,EMP!#REF!,0)),0),0)</f>
        <v>0</v>
      </c>
      <c r="I200" s="1">
        <f>IFERROR(IF(BX200&gt;=1,(IF(EMP!AM198="YES",1,2)),0),0)</f>
        <v>0</v>
      </c>
      <c r="J200" s="1">
        <f>IFERROR(IF(BX200&gt;=1,(IF(I200=1,31,IF(I200=2,(IF(D200&gt;=5,VLOOKUP(EMP!AL198,EMP!$H$1:$K$5,4,0),IF(D200&gt;=1,31,0))),0))),0),0)</f>
        <v>0</v>
      </c>
      <c r="K200" s="1">
        <f>EMP!AB198</f>
        <v>0</v>
      </c>
      <c r="L200" s="1">
        <f>EMP!AD198</f>
        <v>0</v>
      </c>
      <c r="M200" s="1">
        <f>EMP!AE198</f>
        <v>0</v>
      </c>
      <c r="N200" s="1">
        <f t="shared" si="412"/>
        <v>0</v>
      </c>
      <c r="O200" s="1">
        <f t="shared" si="413"/>
        <v>0</v>
      </c>
      <c r="P200" s="1">
        <f t="shared" si="414"/>
        <v>0</v>
      </c>
      <c r="Q200" s="1">
        <f t="shared" si="415"/>
        <v>0</v>
      </c>
      <c r="R200" s="1">
        <f t="shared" si="416"/>
        <v>0</v>
      </c>
      <c r="S200" s="1">
        <f t="shared" si="417"/>
        <v>0</v>
      </c>
      <c r="T200" s="1">
        <f t="shared" si="418"/>
        <v>0</v>
      </c>
      <c r="U200" s="1">
        <f t="shared" si="419"/>
        <v>0</v>
      </c>
      <c r="V200" s="1">
        <f t="shared" si="420"/>
        <v>0</v>
      </c>
      <c r="W200" s="1">
        <f t="shared" si="421"/>
        <v>0</v>
      </c>
      <c r="X200" s="1">
        <f t="shared" si="422"/>
        <v>0</v>
      </c>
      <c r="Y200" s="1">
        <f t="shared" si="423"/>
        <v>0</v>
      </c>
      <c r="Z200" s="1">
        <f t="shared" si="424"/>
        <v>0</v>
      </c>
      <c r="AA200" s="1">
        <f t="shared" si="425"/>
        <v>0</v>
      </c>
      <c r="AB200" s="1">
        <f t="shared" si="426"/>
        <v>0</v>
      </c>
      <c r="AC200" s="1">
        <f t="shared" si="427"/>
        <v>0</v>
      </c>
      <c r="AD200" s="1">
        <f t="shared" si="428"/>
        <v>0</v>
      </c>
      <c r="AE200" s="1">
        <f t="shared" si="429"/>
        <v>0</v>
      </c>
      <c r="AF200" s="1">
        <f t="shared" si="430"/>
        <v>0</v>
      </c>
      <c r="AG200" s="1">
        <f t="shared" si="431"/>
        <v>0</v>
      </c>
      <c r="AH200" s="1">
        <f t="shared" si="432"/>
        <v>0</v>
      </c>
      <c r="AI200" s="1">
        <f t="shared" si="433"/>
        <v>0</v>
      </c>
      <c r="AJ200" s="1">
        <f t="shared" si="434"/>
        <v>0</v>
      </c>
      <c r="AK200" s="1">
        <f t="shared" si="435"/>
        <v>0</v>
      </c>
      <c r="AL200" s="1">
        <f t="shared" si="436"/>
        <v>0</v>
      </c>
      <c r="AM200" s="1">
        <f t="shared" si="437"/>
        <v>0</v>
      </c>
      <c r="AN200" s="1">
        <f t="shared" si="438"/>
        <v>0</v>
      </c>
      <c r="AO200" s="1">
        <f t="shared" si="439"/>
        <v>0</v>
      </c>
      <c r="AP200" s="1">
        <f t="shared" si="440"/>
        <v>0</v>
      </c>
      <c r="AQ200" s="1">
        <f t="shared" si="441"/>
        <v>0</v>
      </c>
      <c r="AR200" s="1">
        <f t="shared" si="442"/>
        <v>0</v>
      </c>
      <c r="AS200" s="1">
        <f t="shared" si="443"/>
        <v>0</v>
      </c>
      <c r="AT200" s="1">
        <f t="shared" si="444"/>
        <v>0</v>
      </c>
      <c r="AU200" s="1">
        <f t="shared" si="445"/>
        <v>0</v>
      </c>
      <c r="AV200" s="1">
        <f t="shared" si="446"/>
        <v>0</v>
      </c>
      <c r="AW200" s="1">
        <f t="shared" si="447"/>
        <v>0</v>
      </c>
      <c r="AX200" s="1">
        <f>LARGE($O$8:P200,1)</f>
        <v>0</v>
      </c>
      <c r="AY200" s="1">
        <f>LARGE($O$8:Q200,1)</f>
        <v>0</v>
      </c>
      <c r="AZ200" s="1">
        <f>LARGE($O$8:R200,1)</f>
        <v>0</v>
      </c>
      <c r="BA200" s="1">
        <f>LARGE($O$8:S200,1)</f>
        <v>0</v>
      </c>
      <c r="BB200" s="1">
        <f>LARGE($O$8:T200,1)</f>
        <v>0</v>
      </c>
      <c r="BC200" s="1">
        <f>LARGE($O$8:U200,1)</f>
        <v>0</v>
      </c>
      <c r="BD200" s="1">
        <f>LARGE($O$8:V200,1)</f>
        <v>0</v>
      </c>
      <c r="BE200" s="1">
        <f>LARGE($O$8:W200,1)</f>
        <v>0</v>
      </c>
      <c r="BF200" s="1">
        <f>LARGE($O$8:X200,1)</f>
        <v>0</v>
      </c>
      <c r="BG200" s="1">
        <f>LARGE($O$8:Y200,1)</f>
        <v>0</v>
      </c>
      <c r="BH200" s="1">
        <f>IFERROR(IF(BX200&gt;=1,(IF(EMP!AM198="YES",1,2)),0),0)</f>
        <v>0</v>
      </c>
      <c r="BI200" s="1">
        <f>IFERROR(IF(BX200&gt;=1,(IF(BH200=1,1,IF(BH200=2,VLOOKUP(EMP!AL198,EMP!$H$2:$K$4,4,0),0))),0),0)</f>
        <v>0</v>
      </c>
      <c r="BJ200" s="1">
        <f>IFERROR(IF(BX200&gt;=1,VLOOKUP(EMP!AL198,EMP!$H$1:$K$5,2,0),0),0)</f>
        <v>0</v>
      </c>
      <c r="BK200" s="1">
        <f>IFERROR(IF(BX200&gt;=1,VLOOKUP(EMP!AL198,EMP!$H$1:$K$5,3,0),0),0)</f>
        <v>0</v>
      </c>
      <c r="BX200" s="165">
        <f>EMP!O198</f>
        <v>0</v>
      </c>
      <c r="BY200" s="166">
        <f>EMP!P198</f>
        <v>0</v>
      </c>
      <c r="BZ200" s="165">
        <f>EMP!Q198</f>
        <v>0</v>
      </c>
      <c r="CA200" s="185">
        <f t="shared" si="448"/>
        <v>0</v>
      </c>
      <c r="CB200" s="185">
        <f t="shared" si="449"/>
        <v>0</v>
      </c>
      <c r="CC200" s="185">
        <f t="shared" si="450"/>
        <v>0</v>
      </c>
      <c r="CD200" s="185">
        <f t="shared" si="451"/>
        <v>0</v>
      </c>
      <c r="CE200" s="185">
        <f t="shared" si="452"/>
        <v>0</v>
      </c>
      <c r="CF200" s="185">
        <f t="shared" si="453"/>
        <v>0</v>
      </c>
      <c r="CG200" s="185">
        <f t="shared" si="454"/>
        <v>0</v>
      </c>
      <c r="CH200" s="185">
        <f t="shared" si="455"/>
        <v>0</v>
      </c>
      <c r="CI200" s="185">
        <f t="shared" si="456"/>
        <v>0</v>
      </c>
      <c r="CJ200" s="185">
        <f t="shared" si="457"/>
        <v>0</v>
      </c>
      <c r="CK200" s="185">
        <f t="shared" si="458"/>
        <v>0</v>
      </c>
      <c r="CL200" s="185">
        <f t="shared" si="459"/>
        <v>0</v>
      </c>
      <c r="CM200" s="193"/>
      <c r="CN200" s="193"/>
      <c r="CO200" s="193"/>
      <c r="CP200" s="193"/>
      <c r="CQ200" s="193"/>
      <c r="CR200" s="193"/>
      <c r="CS200" s="193"/>
      <c r="CT200" s="193"/>
      <c r="CU200" s="193"/>
      <c r="CV200" s="193"/>
      <c r="CW200" s="193"/>
      <c r="CX200" s="193"/>
      <c r="CY200" s="112">
        <f t="shared" si="460"/>
        <v>0</v>
      </c>
      <c r="CZ200" s="112">
        <f t="shared" si="461"/>
        <v>0</v>
      </c>
      <c r="DA200" s="112">
        <f t="shared" si="462"/>
        <v>0</v>
      </c>
      <c r="DB200" s="112">
        <f t="shared" si="463"/>
        <v>0</v>
      </c>
      <c r="DC200" s="112">
        <f t="shared" si="464"/>
        <v>0</v>
      </c>
      <c r="DD200" s="112">
        <f t="shared" si="465"/>
        <v>0</v>
      </c>
      <c r="DE200" s="112">
        <f t="shared" si="466"/>
        <v>0</v>
      </c>
      <c r="DF200" s="112">
        <f t="shared" si="467"/>
        <v>0</v>
      </c>
      <c r="DG200" s="112">
        <f t="shared" si="468"/>
        <v>0</v>
      </c>
      <c r="DH200" s="112">
        <f t="shared" si="469"/>
        <v>0</v>
      </c>
      <c r="DI200" s="112">
        <f t="shared" si="470"/>
        <v>0</v>
      </c>
      <c r="DJ200" s="112">
        <f t="shared" si="471"/>
        <v>0</v>
      </c>
      <c r="DK200" s="194"/>
      <c r="DL200" s="194"/>
      <c r="DM200" s="194"/>
      <c r="DN200" s="194"/>
      <c r="DO200" s="194"/>
      <c r="DP200" s="194"/>
      <c r="DQ200" s="194"/>
      <c r="DR200" s="194"/>
      <c r="DS200" s="194"/>
      <c r="DT200" s="194"/>
      <c r="DU200" s="194"/>
      <c r="DV200" s="194"/>
      <c r="DW200" s="112">
        <f t="shared" si="472"/>
        <v>0</v>
      </c>
      <c r="DX200" s="112">
        <f t="shared" si="473"/>
        <v>0</v>
      </c>
      <c r="DY200" s="112">
        <f t="shared" si="474"/>
        <v>0</v>
      </c>
      <c r="DZ200" s="112">
        <f t="shared" si="475"/>
        <v>0</v>
      </c>
      <c r="EA200" s="112">
        <f t="shared" si="476"/>
        <v>0</v>
      </c>
      <c r="EB200" s="112">
        <f t="shared" si="477"/>
        <v>0</v>
      </c>
      <c r="EC200" s="112">
        <f t="shared" si="478"/>
        <v>0</v>
      </c>
      <c r="ED200" s="112">
        <f t="shared" si="479"/>
        <v>0</v>
      </c>
      <c r="EE200" s="112">
        <f t="shared" si="480"/>
        <v>0</v>
      </c>
      <c r="EF200" s="112">
        <f t="shared" si="481"/>
        <v>0</v>
      </c>
      <c r="EG200" s="112">
        <f t="shared" si="482"/>
        <v>0</v>
      </c>
      <c r="EH200" s="112">
        <f t="shared" si="483"/>
        <v>0</v>
      </c>
      <c r="EI200" s="195"/>
      <c r="EJ200" s="195"/>
      <c r="EK200" s="195"/>
      <c r="EL200" s="195"/>
      <c r="EM200" s="195"/>
      <c r="EN200" s="195"/>
      <c r="EO200" s="195"/>
      <c r="EP200" s="195"/>
      <c r="EQ200" s="195"/>
      <c r="ER200" s="195"/>
      <c r="ES200" s="195"/>
      <c r="ET200" s="195"/>
      <c r="EU200" s="196"/>
      <c r="EV200" s="196">
        <f t="shared" si="484"/>
        <v>0</v>
      </c>
      <c r="EW200" s="196">
        <f t="shared" si="485"/>
        <v>0</v>
      </c>
      <c r="EX200" s="196">
        <f t="shared" si="486"/>
        <v>0</v>
      </c>
      <c r="EY200" s="196">
        <f t="shared" si="487"/>
        <v>0</v>
      </c>
      <c r="EZ200" s="196">
        <f t="shared" si="488"/>
        <v>0</v>
      </c>
      <c r="FA200" s="196">
        <f t="shared" si="489"/>
        <v>0</v>
      </c>
      <c r="FB200" s="196">
        <f t="shared" si="490"/>
        <v>0</v>
      </c>
      <c r="FC200" s="196">
        <f t="shared" si="491"/>
        <v>0</v>
      </c>
      <c r="FD200" s="196">
        <f t="shared" si="492"/>
        <v>0</v>
      </c>
      <c r="FE200" s="196">
        <f t="shared" si="493"/>
        <v>0</v>
      </c>
      <c r="FF200" s="196">
        <f t="shared" si="494"/>
        <v>0</v>
      </c>
      <c r="FG200" s="197"/>
      <c r="FH200" s="197">
        <f t="shared" si="495"/>
        <v>0</v>
      </c>
      <c r="FI200" s="197">
        <f t="shared" si="496"/>
        <v>0</v>
      </c>
      <c r="FJ200" s="197">
        <f t="shared" si="497"/>
        <v>0</v>
      </c>
      <c r="FK200" s="197">
        <f t="shared" si="498"/>
        <v>0</v>
      </c>
      <c r="FL200" s="197">
        <f t="shared" si="499"/>
        <v>0</v>
      </c>
      <c r="FM200" s="197">
        <f t="shared" si="500"/>
        <v>0</v>
      </c>
      <c r="FN200" s="197">
        <f t="shared" si="501"/>
        <v>0</v>
      </c>
      <c r="FO200" s="197">
        <f t="shared" si="502"/>
        <v>0</v>
      </c>
      <c r="FP200" s="197">
        <f t="shared" si="503"/>
        <v>0</v>
      </c>
      <c r="FQ200" s="197">
        <f t="shared" si="504"/>
        <v>0</v>
      </c>
      <c r="FR200" s="197">
        <f t="shared" si="505"/>
        <v>0</v>
      </c>
      <c r="FS200" s="195"/>
      <c r="FT200" s="195"/>
      <c r="FU200" s="198"/>
      <c r="FV200" s="198"/>
      <c r="FW200" s="199"/>
      <c r="FX200" s="199"/>
      <c r="FY200" s="196"/>
      <c r="FZ200" s="196"/>
      <c r="GA200" s="127">
        <f t="shared" si="506"/>
        <v>0</v>
      </c>
      <c r="GB200" s="127">
        <f t="shared" si="507"/>
        <v>0</v>
      </c>
      <c r="GC200" s="127">
        <f t="shared" si="508"/>
        <v>0</v>
      </c>
      <c r="GD200" s="127">
        <f t="shared" si="509"/>
        <v>0</v>
      </c>
      <c r="GE200" s="127">
        <f t="shared" si="510"/>
        <v>0</v>
      </c>
      <c r="GF200" s="127">
        <f t="shared" si="511"/>
        <v>0</v>
      </c>
      <c r="GG200" s="127">
        <f t="shared" si="512"/>
        <v>0</v>
      </c>
      <c r="GH200" s="127">
        <f t="shared" si="513"/>
        <v>0</v>
      </c>
      <c r="GI200" s="127">
        <f t="shared" si="514"/>
        <v>0</v>
      </c>
      <c r="GJ200" s="127">
        <f t="shared" si="515"/>
        <v>0</v>
      </c>
      <c r="GK200" s="127">
        <f t="shared" si="516"/>
        <v>0</v>
      </c>
      <c r="GL200" s="127">
        <f t="shared" si="517"/>
        <v>0</v>
      </c>
      <c r="GM200" s="127">
        <f t="shared" si="518"/>
        <v>0</v>
      </c>
      <c r="GN200" s="127">
        <f t="shared" si="519"/>
        <v>0</v>
      </c>
      <c r="GO200" s="127">
        <f t="shared" si="520"/>
        <v>0</v>
      </c>
      <c r="GP200" s="127">
        <f t="shared" si="521"/>
        <v>0</v>
      </c>
      <c r="GQ200" s="127">
        <f t="shared" si="522"/>
        <v>0</v>
      </c>
      <c r="GR200" s="127">
        <f t="shared" si="523"/>
        <v>0</v>
      </c>
      <c r="GS200" s="127">
        <f t="shared" si="524"/>
        <v>0</v>
      </c>
      <c r="GT200" s="127">
        <f t="shared" si="525"/>
        <v>0</v>
      </c>
      <c r="GU200" s="127">
        <f t="shared" si="526"/>
        <v>0</v>
      </c>
      <c r="GV200" s="127">
        <f t="shared" si="527"/>
        <v>0</v>
      </c>
      <c r="GW200" s="127">
        <f t="shared" si="528"/>
        <v>0</v>
      </c>
      <c r="GX200" s="127">
        <f t="shared" si="529"/>
        <v>0</v>
      </c>
      <c r="GY200" s="127">
        <f t="shared" si="530"/>
        <v>0</v>
      </c>
      <c r="GZ200" s="127">
        <f t="shared" si="531"/>
        <v>0</v>
      </c>
      <c r="HA200" s="127">
        <f t="shared" si="532"/>
        <v>0</v>
      </c>
      <c r="HB200" s="127">
        <f t="shared" si="533"/>
        <v>0</v>
      </c>
      <c r="HC200" s="127">
        <f t="shared" si="534"/>
        <v>0</v>
      </c>
      <c r="HD200" s="127">
        <f t="shared" si="535"/>
        <v>0</v>
      </c>
      <c r="HE200" s="127">
        <f t="shared" si="536"/>
        <v>0</v>
      </c>
      <c r="HF200" s="127">
        <f t="shared" si="537"/>
        <v>0</v>
      </c>
      <c r="HG200" s="127">
        <f t="shared" si="538"/>
        <v>0</v>
      </c>
      <c r="HH200" s="127">
        <f t="shared" si="539"/>
        <v>0</v>
      </c>
      <c r="HI200" s="127">
        <f t="shared" si="540"/>
        <v>0</v>
      </c>
      <c r="HJ200" s="127">
        <f t="shared" si="541"/>
        <v>0</v>
      </c>
      <c r="HK200" s="127">
        <f t="shared" si="542"/>
        <v>0</v>
      </c>
      <c r="HL200" s="127">
        <f t="shared" si="543"/>
        <v>0</v>
      </c>
      <c r="HM200" s="127">
        <f t="shared" si="544"/>
        <v>0</v>
      </c>
      <c r="HN200" s="127">
        <f t="shared" si="545"/>
        <v>0</v>
      </c>
      <c r="HO200" s="127">
        <f t="shared" si="546"/>
        <v>0</v>
      </c>
      <c r="HP200" s="127">
        <f t="shared" si="547"/>
        <v>0</v>
      </c>
      <c r="HQ200" s="127">
        <f t="shared" si="548"/>
        <v>0</v>
      </c>
      <c r="HR200" s="127">
        <f t="shared" si="549"/>
        <v>0</v>
      </c>
      <c r="HS200" s="127">
        <f t="shared" si="550"/>
        <v>0</v>
      </c>
      <c r="HT200" s="127">
        <f t="shared" si="551"/>
        <v>0</v>
      </c>
      <c r="HU200" s="127">
        <f t="shared" si="552"/>
        <v>0</v>
      </c>
      <c r="HV200" s="127">
        <f t="shared" si="553"/>
        <v>0</v>
      </c>
      <c r="HW200" s="127">
        <f t="shared" si="554"/>
        <v>0</v>
      </c>
      <c r="HX200" s="127">
        <f t="shared" si="555"/>
        <v>0</v>
      </c>
      <c r="HY200" s="127">
        <f t="shared" si="556"/>
        <v>0</v>
      </c>
      <c r="HZ200" s="127">
        <f t="shared" si="557"/>
        <v>0</v>
      </c>
      <c r="IA200" s="127">
        <f t="shared" si="558"/>
        <v>0</v>
      </c>
      <c r="IB200" s="127">
        <f t="shared" si="559"/>
        <v>0</v>
      </c>
      <c r="IC200" s="127">
        <f t="shared" si="560"/>
        <v>0</v>
      </c>
      <c r="ID200" s="127">
        <f t="shared" si="561"/>
        <v>0</v>
      </c>
      <c r="IE200" s="127">
        <f t="shared" si="562"/>
        <v>0</v>
      </c>
      <c r="IF200" s="127">
        <f t="shared" si="563"/>
        <v>0</v>
      </c>
      <c r="IG200" s="127">
        <f t="shared" si="564"/>
        <v>0</v>
      </c>
      <c r="IH200" s="127">
        <f t="shared" si="565"/>
        <v>0</v>
      </c>
      <c r="II200" s="127">
        <f t="shared" si="566"/>
        <v>0</v>
      </c>
      <c r="IJ200" s="127">
        <f t="shared" si="567"/>
        <v>0</v>
      </c>
      <c r="IK200" s="127">
        <f t="shared" si="568"/>
        <v>0</v>
      </c>
      <c r="IL200" s="127">
        <f t="shared" si="569"/>
        <v>0</v>
      </c>
      <c r="IM200" s="127">
        <f t="shared" si="570"/>
        <v>0</v>
      </c>
      <c r="IN200" s="127">
        <f t="shared" si="571"/>
        <v>0</v>
      </c>
      <c r="IO200" s="127">
        <f t="shared" si="572"/>
        <v>0</v>
      </c>
      <c r="IP200" s="127">
        <f t="shared" si="573"/>
        <v>0</v>
      </c>
      <c r="IQ200" s="127">
        <f t="shared" si="574"/>
        <v>0</v>
      </c>
      <c r="IR200" s="127">
        <f t="shared" si="575"/>
        <v>0</v>
      </c>
      <c r="IS200" s="127">
        <f t="shared" si="576"/>
        <v>0</v>
      </c>
      <c r="IT200" s="127">
        <f t="shared" si="577"/>
        <v>0</v>
      </c>
      <c r="IU200" s="127">
        <f t="shared" si="578"/>
        <v>0</v>
      </c>
      <c r="IV200" s="1">
        <f>IFERROR(IF($BX200&gt;=1,SUMIFS(ARR!K$8:K$607,ARR!$I$8:$I$607,$BZ200),0),0)</f>
        <v>0</v>
      </c>
      <c r="IW200" s="1">
        <f>IFERROR(IF($BX200&gt;=1,SUMIFS(ARR!L$8:L$607,ARR!$I$8:$I$607,$BZ200),0),0)</f>
        <v>0</v>
      </c>
      <c r="IX200" s="1">
        <f>IFERROR(IF($BX200&gt;=1,SUMIFS(ARR!M$8:M$607,ARR!$I$8:$I$607,$BZ200),0),0)</f>
        <v>0</v>
      </c>
      <c r="IY200" s="1">
        <f>IFERROR(IF($BX200&gt;=1,SUMIFS(ARR!N$8:N$607,ARR!$I$8:$I$607,$BZ200),0),0)</f>
        <v>0</v>
      </c>
      <c r="IZ200" s="1">
        <f t="shared" si="579"/>
        <v>0</v>
      </c>
    </row>
    <row r="201" spans="1:260" ht="18" customHeight="1" x14ac:dyDescent="0.25">
      <c r="A201" s="1">
        <f>IFERROR(IF(BX201&gt;=1,VLOOKUP(EMP!Y199,EMP!$B$2:$E$3,4,0),0),0)</f>
        <v>0</v>
      </c>
      <c r="B201" s="1">
        <f>IFERROR(IF(BX201&gt;=1,VLOOKUP(EMP!Z199,EMP!$D$2:$E$3,2,0),0),0)</f>
        <v>0</v>
      </c>
      <c r="C201" s="1">
        <f>IFERROR(IF(BX201&gt;=1,VLOOKUP(EMP!AC199,EMP!$B$6:$C$17,2,0),0),0)</f>
        <v>0</v>
      </c>
      <c r="D201" s="1">
        <f>IFERROR(IF(BX201&gt;=1,VLOOKUP(EMP!AA199,EMP!$E$6:$M$29,9,0),0),0)</f>
        <v>0</v>
      </c>
      <c r="E201" s="1">
        <f>IFERROR(IF(BX201&gt;=1,(IF(EMP!AE199&gt;=1,VLOOKUP(EMP!AF199,EMP!$B$6:$C$17,2,0),0)),0),0)</f>
        <v>0</v>
      </c>
      <c r="F201" s="1">
        <f>IFERROR(IF(BX201&gt;=1,(IF(EMP!AG199=EMP!$F$3,(IF(EMP!AH199&gt;=1,EMP!AH199,0)),0)),0),0)</f>
        <v>0</v>
      </c>
      <c r="G201" s="1">
        <f>IFERROR(IF(BX201&gt;=1,(IF(EMP!AI199=EMP!$F$3,VLOOKUP(EMP!AJ199,EMP!$B$6:$C$17,2,0),0)),0),0)</f>
        <v>0</v>
      </c>
      <c r="H201" s="1">
        <f>IFERROR(IF(BX201&gt;=1,(IF(EMP!AK199=EMP!$F$3,EMP!#REF!,0)),0),0)</f>
        <v>0</v>
      </c>
      <c r="I201" s="1">
        <f>IFERROR(IF(BX201&gt;=1,(IF(EMP!AM199="YES",1,2)),0),0)</f>
        <v>0</v>
      </c>
      <c r="J201" s="1">
        <f>IFERROR(IF(BX201&gt;=1,(IF(I201=1,31,IF(I201=2,(IF(D201&gt;=5,VLOOKUP(EMP!AL199,EMP!$H$1:$K$5,4,0),IF(D201&gt;=1,31,0))),0))),0),0)</f>
        <v>0</v>
      </c>
      <c r="K201" s="1">
        <f>EMP!AB199</f>
        <v>0</v>
      </c>
      <c r="L201" s="1">
        <f>EMP!AD199</f>
        <v>0</v>
      </c>
      <c r="M201" s="1">
        <f>EMP!AE199</f>
        <v>0</v>
      </c>
      <c r="N201" s="1">
        <f t="shared" ref="N201:N207" si="580">IFERROR(IF(C201&gt;=1,10,0)+IF(E201&gt;=1,1,0),0)</f>
        <v>0</v>
      </c>
      <c r="O201" s="1">
        <f t="shared" ref="O201:O207" si="581">IFERROR(IF($N201&gt;=10,(IF($C201=CB$3,1,0)),0),0)</f>
        <v>0</v>
      </c>
      <c r="P201" s="1">
        <f t="shared" ref="P201:P207" si="582">IFERROR(IF($N201&gt;=10,(IF($C201=CC$3,1,0)),0),0)</f>
        <v>0</v>
      </c>
      <c r="Q201" s="1">
        <f t="shared" ref="Q201:Q207" si="583">IFERROR(IF($N201&gt;=10,(IF($C201=CD$3,1,0)),0),0)</f>
        <v>0</v>
      </c>
      <c r="R201" s="1">
        <f t="shared" ref="R201:R207" si="584">IFERROR(IF($N201&gt;=10,(IF($C201=CE$3,1,0)),0),0)</f>
        <v>0</v>
      </c>
      <c r="S201" s="1">
        <f t="shared" ref="S201:S207" si="585">IFERROR(IF($N201&gt;=10,(IF($C201=CF$3,1,0)),0),0)</f>
        <v>0</v>
      </c>
      <c r="T201" s="1">
        <f t="shared" ref="T201:T207" si="586">IFERROR(IF($N201&gt;=10,(IF($C201=CG$3,1,0)),0),0)</f>
        <v>0</v>
      </c>
      <c r="U201" s="1">
        <f t="shared" ref="U201:U207" si="587">IFERROR(IF($N201&gt;=10,(IF($C201=CH$3,1,0)),0),0)</f>
        <v>0</v>
      </c>
      <c r="V201" s="1">
        <f t="shared" ref="V201:V207" si="588">IFERROR(IF($N201&gt;=10,(IF($C201=CI$3,1,0)),0),0)</f>
        <v>0</v>
      </c>
      <c r="W201" s="1">
        <f t="shared" ref="W201:W207" si="589">IFERROR(IF($N201&gt;=10,(IF($C201=CJ$3,1,0)),0),0)</f>
        <v>0</v>
      </c>
      <c r="X201" s="1">
        <f t="shared" ref="X201:X207" si="590">IFERROR(IF($N201&gt;=10,(IF($C201=CK$3,1,0)),0),0)</f>
        <v>0</v>
      </c>
      <c r="Y201" s="1">
        <f t="shared" ref="Y201:Y207" si="591">IFERROR(IF($N201&gt;=10,(IF($C201=CL$3,1,0)),0),0)</f>
        <v>0</v>
      </c>
      <c r="Z201" s="1">
        <f t="shared" ref="Z201:Z207" si="592">IFERROR(IF($N201&gt;=1,(IF($E201=CB$3,2,0)),0),0)</f>
        <v>0</v>
      </c>
      <c r="AA201" s="1">
        <f t="shared" ref="AA201:AA207" si="593">IFERROR(IF($N201&gt;=1,(IF($E201=CC$3,2,0)),0),0)</f>
        <v>0</v>
      </c>
      <c r="AB201" s="1">
        <f t="shared" ref="AB201:AB207" si="594">IFERROR(IF($N201&gt;=1,(IF($E201=CD$3,2,0)),0),0)</f>
        <v>0</v>
      </c>
      <c r="AC201" s="1">
        <f t="shared" ref="AC201:AC207" si="595">IFERROR(IF($N201&gt;=1,(IF($E201=CE$3,2,0)),0),0)</f>
        <v>0</v>
      </c>
      <c r="AD201" s="1">
        <f t="shared" ref="AD201:AD207" si="596">IFERROR(IF($N201&gt;=1,(IF($E201=CF$3,2,0)),0),0)</f>
        <v>0</v>
      </c>
      <c r="AE201" s="1">
        <f t="shared" ref="AE201:AE207" si="597">IFERROR(IF($N201&gt;=1,(IF($E201=CG$3,2,0)),0),0)</f>
        <v>0</v>
      </c>
      <c r="AF201" s="1">
        <f t="shared" ref="AF201:AF207" si="598">IFERROR(IF($N201&gt;=1,(IF($E201=CH$3,2,0)),0),0)</f>
        <v>0</v>
      </c>
      <c r="AG201" s="1">
        <f t="shared" ref="AG201:AG207" si="599">IFERROR(IF($N201&gt;=1,(IF($E201=CI$3,2,0)),0),0)</f>
        <v>0</v>
      </c>
      <c r="AH201" s="1">
        <f t="shared" ref="AH201:AH207" si="600">IFERROR(IF($N201&gt;=1,(IF($E201=CJ$3,2,0)),0),0)</f>
        <v>0</v>
      </c>
      <c r="AI201" s="1">
        <f t="shared" ref="AI201:AI207" si="601">IFERROR(IF($N201&gt;=1,(IF($E201=CK$3,2,0)),0),0)</f>
        <v>0</v>
      </c>
      <c r="AJ201" s="1">
        <f t="shared" ref="AJ201:AJ207" si="602">IFERROR(IF($N201&gt;=1,(IF($E201=CL$3,2,0)),0),0)</f>
        <v>0</v>
      </c>
      <c r="AK201" s="1">
        <f t="shared" ref="AK201:AK207" si="603">O201+Z201</f>
        <v>0</v>
      </c>
      <c r="AL201" s="1">
        <f t="shared" ref="AL201:AL207" si="604">P201+AA201</f>
        <v>0</v>
      </c>
      <c r="AM201" s="1">
        <f t="shared" ref="AM201:AM207" si="605">Q201+AB201</f>
        <v>0</v>
      </c>
      <c r="AN201" s="1">
        <f t="shared" ref="AN201:AN207" si="606">R201+AC201</f>
        <v>0</v>
      </c>
      <c r="AO201" s="1">
        <f t="shared" ref="AO201:AO207" si="607">S201+AD201</f>
        <v>0</v>
      </c>
      <c r="AP201" s="1">
        <f t="shared" ref="AP201:AP207" si="608">T201+AE201</f>
        <v>0</v>
      </c>
      <c r="AQ201" s="1">
        <f t="shared" ref="AQ201:AQ207" si="609">U201+AF201</f>
        <v>0</v>
      </c>
      <c r="AR201" s="1">
        <f t="shared" ref="AR201:AR207" si="610">V201+AG201</f>
        <v>0</v>
      </c>
      <c r="AS201" s="1">
        <f t="shared" ref="AS201:AS207" si="611">W201+AH201</f>
        <v>0</v>
      </c>
      <c r="AT201" s="1">
        <f t="shared" ref="AT201:AT207" si="612">X201+AI201</f>
        <v>0</v>
      </c>
      <c r="AU201" s="1">
        <f t="shared" ref="AU201:AU207" si="613">Y201+AJ201</f>
        <v>0</v>
      </c>
      <c r="AV201" s="1">
        <f t="shared" ref="AV201:AV207" si="614">IFERROR(IF(BX201&gt;=1,(IF(B201&gt;=2,(IF(C201&gt;=8,0,IF(C201&gt;=7,1,IF(C201&gt;=1,2,0)))),IF(B201&gt;=1,2,0))),0),0)</f>
        <v>0</v>
      </c>
      <c r="AW201" s="1">
        <f t="shared" ref="AW201:AW207" si="615">O201</f>
        <v>0</v>
      </c>
      <c r="AX201" s="1">
        <f>LARGE($O$8:P201,1)</f>
        <v>0</v>
      </c>
      <c r="AY201" s="1">
        <f>LARGE($O$8:Q201,1)</f>
        <v>0</v>
      </c>
      <c r="AZ201" s="1">
        <f>LARGE($O$8:R201,1)</f>
        <v>0</v>
      </c>
      <c r="BA201" s="1">
        <f>LARGE($O$8:S201,1)</f>
        <v>0</v>
      </c>
      <c r="BB201" s="1">
        <f>LARGE($O$8:T201,1)</f>
        <v>0</v>
      </c>
      <c r="BC201" s="1">
        <f>LARGE($O$8:U201,1)</f>
        <v>0</v>
      </c>
      <c r="BD201" s="1">
        <f>LARGE($O$8:V201,1)</f>
        <v>0</v>
      </c>
      <c r="BE201" s="1">
        <f>LARGE($O$8:W201,1)</f>
        <v>0</v>
      </c>
      <c r="BF201" s="1">
        <f>LARGE($O$8:X201,1)</f>
        <v>0</v>
      </c>
      <c r="BG201" s="1">
        <f>LARGE($O$8:Y201,1)</f>
        <v>0</v>
      </c>
      <c r="BH201" s="1">
        <f>IFERROR(IF(BX201&gt;=1,(IF(EMP!AM199="YES",1,2)),0),0)</f>
        <v>0</v>
      </c>
      <c r="BI201" s="1">
        <f>IFERROR(IF(BX201&gt;=1,(IF(BH201=1,1,IF(BH201=2,VLOOKUP(EMP!AL199,EMP!$H$2:$K$4,4,0),0))),0),0)</f>
        <v>0</v>
      </c>
      <c r="BJ201" s="1">
        <f>IFERROR(IF(BX201&gt;=1,VLOOKUP(EMP!AL199,EMP!$H$1:$K$5,2,0),0),0)</f>
        <v>0</v>
      </c>
      <c r="BK201" s="1">
        <f>IFERROR(IF(BX201&gt;=1,VLOOKUP(EMP!AL199,EMP!$H$1:$K$5,3,0),0),0)</f>
        <v>0</v>
      </c>
      <c r="BX201" s="165">
        <f>EMP!O199</f>
        <v>0</v>
      </c>
      <c r="BY201" s="166">
        <f>EMP!P199</f>
        <v>0</v>
      </c>
      <c r="BZ201" s="165">
        <f>EMP!Q199</f>
        <v>0</v>
      </c>
      <c r="CA201" s="185">
        <f t="shared" ref="CA201:CA207" si="616">IFERROR(IF($BX201&gt;=1,(IF(J201&gt;=1,ROUND($K201/31*J201,0),0)),0),0)</f>
        <v>0</v>
      </c>
      <c r="CB201" s="185">
        <f t="shared" ref="CB201:CB207" si="617">IFERROR(IF($BX201&gt;=1,(IF(AK201=2,$M201,IF(AK201=1,$L201,IF(AK201=0,K201,0)))),0),0)</f>
        <v>0</v>
      </c>
      <c r="CC201" s="185">
        <f t="shared" ref="CC201:CC207" si="618">IFERROR(IF($BX201&gt;=1,(IF(AL201=2,$M201,IF(AL201=1,$L201,IF(AL201=0,CB201,0)))),0),0)</f>
        <v>0</v>
      </c>
      <c r="CD201" s="185">
        <f t="shared" ref="CD201:CD207" si="619">IFERROR(IF($BX201&gt;=1,(IF(AM201=2,$M201,IF(AM201=1,$L201,IF(AM201=0,CC201,0)))),0),0)</f>
        <v>0</v>
      </c>
      <c r="CE201" s="185">
        <f t="shared" ref="CE201:CE207" si="620">IFERROR(IF($BX201&gt;=1,(IF(AN201=2,$M201,IF(AN201=1,$L201,IF(AN201=0,(IF(B201=1,CD201+(ROUND(CD201*3/10000,0)*100),CD201)),0)))),0),0)</f>
        <v>0</v>
      </c>
      <c r="CF201" s="185">
        <f t="shared" ref="CF201:CF207" si="621">IFERROR(IF($BX201&gt;=1,(IF(AO201=2,$M201,IF(AO201=1,$L201,IF(AO201=0,CE201,0)))),0),0)</f>
        <v>0</v>
      </c>
      <c r="CG201" s="185">
        <f t="shared" ref="CG201:CG207" si="622">IFERROR(IF($BX201&gt;=1,(IF(AP201=2,$M201,IF(AP201=1,$L201,IF(AP201=0,CF201,0)))),0),0)</f>
        <v>0</v>
      </c>
      <c r="CH201" s="185">
        <f t="shared" ref="CH201:CH207" si="623">IFERROR(IF($BX201&gt;=1,(IF(AQ201=2,$M201,IF(AQ201=1,$L201,IF(AQ201=0,CG201,0)))),0),0)</f>
        <v>0</v>
      </c>
      <c r="CI201" s="185">
        <f t="shared" ref="CI201:CI207" si="624">IFERROR(IF($BX201&gt;=1,(IF(AR201=2,$M201,IF(AR201=1,$L201,IF(AR201=0,CH201,0)))),0),0)</f>
        <v>0</v>
      </c>
      <c r="CJ201" s="185">
        <f t="shared" ref="CJ201:CJ207" si="625">IFERROR(IF($BX201&gt;=1,(IF(AS201=2,$M201,IF(AS201=1,$L201,IF(AS201=0,CI201,0)))),0),0)</f>
        <v>0</v>
      </c>
      <c r="CK201" s="185">
        <f t="shared" ref="CK201:CK207" si="626">IFERROR(IF($BX201&gt;=1,(IF(AT201=2,$M201,IF(AT201=1,$L201,IF(AT201=0,CJ201,0)))),0),0)</f>
        <v>0</v>
      </c>
      <c r="CL201" s="185">
        <f t="shared" ref="CL201:CL207" si="627">IFERROR(IF($BX201&gt;=1,(IF(AU201=2,$M201,IF(AU201=1,$L201,IF(AU201=0,CK201,0)))),0),0)</f>
        <v>0</v>
      </c>
      <c r="CM201" s="193"/>
      <c r="CN201" s="193"/>
      <c r="CO201" s="193"/>
      <c r="CP201" s="193"/>
      <c r="CQ201" s="193"/>
      <c r="CR201" s="193"/>
      <c r="CS201" s="193"/>
      <c r="CT201" s="193"/>
      <c r="CU201" s="193"/>
      <c r="CV201" s="193"/>
      <c r="CW201" s="193"/>
      <c r="CX201" s="193"/>
      <c r="CY201" s="112">
        <f t="shared" ref="CY201:CY207" si="628">IFERROR(IF($BX201&gt;=1,(IF($B201=1,ROUND(GA201*CY$1,0),0)),0),0)</f>
        <v>0</v>
      </c>
      <c r="CZ201" s="112">
        <f t="shared" ref="CZ201:CZ207" si="629">IFERROR(IF($BX201&gt;=1,(IF($B201=1,ROUND(GB201*CZ$1,0),IF($B201=2,(IF(AW201=1,ROUND(GB201*CZ$1,0),0)),0))),0),0)</f>
        <v>0</v>
      </c>
      <c r="DA201" s="112">
        <f t="shared" ref="DA201:DA207" si="630">IFERROR(IF($BX201&gt;=1,(IF($B201=1,ROUND(GC201*DA$1,0),IF($B201=2,(IF(AX201=1,ROUND(GC201*DA$1,0),0)),0))),0),0)</f>
        <v>0</v>
      </c>
      <c r="DB201" s="112">
        <f t="shared" ref="DB201:DB207" si="631">IFERROR(IF($BX201&gt;=1,(IF($B201=1,ROUND(GD201*DB$1,0),IF($B201=2,(IF(AY201=1,ROUND(GD201*DB$1,0),0)),0))),0),0)</f>
        <v>0</v>
      </c>
      <c r="DC201" s="112">
        <f t="shared" ref="DC201:DC207" si="632">IFERROR(IF($BX201&gt;=1,(IF($B201=1,ROUND(GE201*DC$1,0),IF($B201=2,(IF(AZ201=1,ROUND(GE201*DC$1,0),0)),0))),0),0)</f>
        <v>0</v>
      </c>
      <c r="DD201" s="112">
        <f t="shared" ref="DD201:DD207" si="633">IFERROR(IF($BX201&gt;=1,(IF($B201=1,ROUND(GF201*DD$1,0),IF($B201=2,(IF(BA201=1,ROUND(GF201*DD$1,0),0)),0))),0),0)</f>
        <v>0</v>
      </c>
      <c r="DE201" s="112">
        <f t="shared" ref="DE201:DE207" si="634">IFERROR(IF($BX201&gt;=1,(IF($B201=1,ROUND(GG201*DE$1,0),IF($B201=2,(IF(BB201=1,ROUND(GG201*DE$1,0),0)),0))),0),0)</f>
        <v>0</v>
      </c>
      <c r="DF201" s="112">
        <f t="shared" ref="DF201:DF207" si="635">IFERROR(IF($BX201&gt;=1,(IF($B201=1,ROUND(GH201*DF$1,0),IF($B201=2,(IF(BC201=1,ROUND(GH201*DF$1,0),0)),0))),0),0)</f>
        <v>0</v>
      </c>
      <c r="DG201" s="112">
        <f t="shared" ref="DG201:DG207" si="636">IFERROR(IF($BX201&gt;=1,(IF($B201=1,ROUND(GI201*DG$1,0),IF($B201=2,(IF(BD201=1,ROUND(GI201*DG$1,0),0)),0))),0),0)</f>
        <v>0</v>
      </c>
      <c r="DH201" s="112">
        <f t="shared" ref="DH201:DH207" si="637">IFERROR(IF($BX201&gt;=1,(IF($B201=1,ROUND(GJ201*DH$1,0),IF($B201=2,(IF(BE201=1,ROUND(GJ201*DH$1,0),0)),0))),0),0)</f>
        <v>0</v>
      </c>
      <c r="DI201" s="112">
        <f t="shared" ref="DI201:DI207" si="638">IFERROR(IF($BX201&gt;=1,(IF($B201=1,ROUND(GK201*DI$1,0),IF($B201=2,(IF(BF201=1,ROUND(GK201*DI$1,0),0)),0))),0),0)</f>
        <v>0</v>
      </c>
      <c r="DJ201" s="112">
        <f t="shared" ref="DJ201:DJ207" si="639">IFERROR(IF($BX201&gt;=1,(IF($B201=1,ROUND(GL201*DJ$1,0),IF($B201=2,(IF(BG201=1,ROUND(GL201*DJ$1,0),0)),0))),0),0)</f>
        <v>0</v>
      </c>
      <c r="DK201" s="194"/>
      <c r="DL201" s="194"/>
      <c r="DM201" s="194"/>
      <c r="DN201" s="194"/>
      <c r="DO201" s="194"/>
      <c r="DP201" s="194"/>
      <c r="DQ201" s="194"/>
      <c r="DR201" s="194"/>
      <c r="DS201" s="194"/>
      <c r="DT201" s="194"/>
      <c r="DU201" s="194"/>
      <c r="DV201" s="194"/>
      <c r="DW201" s="112">
        <f t="shared" ref="DW201:DW207" si="640">IFERROR(IF($BX201&gt;=1,(IF($B201=1,ROUND(GA201*DW$1,0),0)),0),0)</f>
        <v>0</v>
      </c>
      <c r="DX201" s="112">
        <f t="shared" ref="DX201:DX207" si="641">IFERROR(IF($BX201&gt;=1,(IF($B201=1,ROUND(GB201*DX$1,0),IF($B201=2,(IF(AW201=1,ROUND(GB201*DX$1,0),0)),0))),0),0)</f>
        <v>0</v>
      </c>
      <c r="DY201" s="112">
        <f t="shared" ref="DY201:DY207" si="642">IFERROR(IF($BX201&gt;=1,(IF($B201=1,ROUND(GC201*DY$1,0),IF($B201=2,(IF(AX201=1,ROUND(GC201*DY$1,0),0)),0))),0),0)</f>
        <v>0</v>
      </c>
      <c r="DZ201" s="112">
        <f t="shared" ref="DZ201:DZ207" si="643">IFERROR(IF($BX201&gt;=1,(IF($B201=1,ROUND(GD201*DZ$1,0),IF($B201=2,(IF(AY201=1,ROUND(GD201*DZ$1,0),0)),0))),0),0)</f>
        <v>0</v>
      </c>
      <c r="EA201" s="112">
        <f t="shared" ref="EA201:EA207" si="644">IFERROR(IF($BX201&gt;=1,(IF($B201=1,ROUND(GE201*EA$1,0),IF($B201=2,(IF(AZ201=1,ROUND(GE201*EA$1,0),0)),0))),0),0)</f>
        <v>0</v>
      </c>
      <c r="EB201" s="112">
        <f t="shared" ref="EB201:EB207" si="645">IFERROR(IF($BX201&gt;=1,(IF($B201=1,ROUND(GF201*EB$1,0),IF($B201=2,(IF(BA201=1,ROUND(GF201*EB$1,0),0)),0))),0),0)</f>
        <v>0</v>
      </c>
      <c r="EC201" s="112">
        <f t="shared" ref="EC201:EC207" si="646">IFERROR(IF($BX201&gt;=1,(IF($B201=1,ROUND(GG201*EC$1,0),IF($B201=2,(IF(BB201=1,ROUND(GG201*EC$1,0),0)),0))),0),0)</f>
        <v>0</v>
      </c>
      <c r="ED201" s="112">
        <f t="shared" ref="ED201:ED207" si="647">IFERROR(IF($BX201&gt;=1,(IF($B201=1,ROUND(GH201*ED$1,0),IF($B201=2,(IF(BC201=1,ROUND(GH201*ED$1,0),0)),0))),0),0)</f>
        <v>0</v>
      </c>
      <c r="EE201" s="112">
        <f t="shared" ref="EE201:EE207" si="648">IFERROR(IF($BX201&gt;=1,(IF($B201=1,ROUND(GI201*EE$1,0),IF($B201=2,(IF(BD201=1,ROUND(GI201*EE$1,0),0)),0))),0),0)</f>
        <v>0</v>
      </c>
      <c r="EF201" s="112">
        <f t="shared" ref="EF201:EF207" si="649">IFERROR(IF($BX201&gt;=1,(IF($B201=1,ROUND(GJ201*EF$1,0),IF($B201=2,(IF(BE201=1,ROUND(GJ201*EF$1,0),0)),0))),0),0)</f>
        <v>0</v>
      </c>
      <c r="EG201" s="112">
        <f t="shared" ref="EG201:EG207" si="650">IFERROR(IF($BX201&gt;=1,(IF($B201=1,ROUND(GK201*EG$1,0),IF($B201=2,(IF(BF201=1,ROUND(GK201*EG$1,0),0)),0))),0),0)</f>
        <v>0</v>
      </c>
      <c r="EH201" s="112">
        <f t="shared" ref="EH201:EH207" si="651">IFERROR(IF($BX201&gt;=1,(IF($B201=1,ROUND(GL201*EH$1,0),IF($B201=2,(IF(BG201=1,ROUND(GL201*EH$1,0),0)),0))),0),0)</f>
        <v>0</v>
      </c>
      <c r="EI201" s="195"/>
      <c r="EJ201" s="195"/>
      <c r="EK201" s="195"/>
      <c r="EL201" s="195"/>
      <c r="EM201" s="195"/>
      <c r="EN201" s="195"/>
      <c r="EO201" s="195"/>
      <c r="EP201" s="195"/>
      <c r="EQ201" s="195"/>
      <c r="ER201" s="195"/>
      <c r="ES201" s="195"/>
      <c r="ET201" s="195"/>
      <c r="EU201" s="196"/>
      <c r="EV201" s="196">
        <f t="shared" ref="EV201:EV207" si="652">EU201</f>
        <v>0</v>
      </c>
      <c r="EW201" s="196">
        <f t="shared" ref="EW201:EW207" si="653">EV201</f>
        <v>0</v>
      </c>
      <c r="EX201" s="196">
        <f t="shared" ref="EX201:EX207" si="654">EW201</f>
        <v>0</v>
      </c>
      <c r="EY201" s="196">
        <f t="shared" ref="EY201:EY207" si="655">EX201</f>
        <v>0</v>
      </c>
      <c r="EZ201" s="196">
        <f t="shared" ref="EZ201:EZ207" si="656">EY201</f>
        <v>0</v>
      </c>
      <c r="FA201" s="196">
        <f t="shared" ref="FA201:FA207" si="657">EZ201</f>
        <v>0</v>
      </c>
      <c r="FB201" s="196">
        <f t="shared" ref="FB201:FB207" si="658">FA201</f>
        <v>0</v>
      </c>
      <c r="FC201" s="196">
        <f t="shared" ref="FC201:FC207" si="659">FB201</f>
        <v>0</v>
      </c>
      <c r="FD201" s="196">
        <f t="shared" ref="FD201:FD207" si="660">FC201</f>
        <v>0</v>
      </c>
      <c r="FE201" s="196">
        <f t="shared" ref="FE201:FE207" si="661">FD201</f>
        <v>0</v>
      </c>
      <c r="FF201" s="196">
        <f t="shared" ref="FF201:FF207" si="662">FE201</f>
        <v>0</v>
      </c>
      <c r="FG201" s="197"/>
      <c r="FH201" s="197">
        <f t="shared" ref="FH201:FH207" si="663">FG201</f>
        <v>0</v>
      </c>
      <c r="FI201" s="197">
        <f t="shared" ref="FI201:FI207" si="664">FH201</f>
        <v>0</v>
      </c>
      <c r="FJ201" s="197">
        <f t="shared" ref="FJ201:FJ207" si="665">FI201</f>
        <v>0</v>
      </c>
      <c r="FK201" s="197">
        <f t="shared" ref="FK201:FK207" si="666">FJ201</f>
        <v>0</v>
      </c>
      <c r="FL201" s="197">
        <f t="shared" ref="FL201:FL207" si="667">FK201</f>
        <v>0</v>
      </c>
      <c r="FM201" s="197">
        <f t="shared" ref="FM201:FM207" si="668">FL201</f>
        <v>0</v>
      </c>
      <c r="FN201" s="197">
        <f t="shared" ref="FN201:FN207" si="669">FM201</f>
        <v>0</v>
      </c>
      <c r="FO201" s="197">
        <f t="shared" ref="FO201:FO207" si="670">FN201</f>
        <v>0</v>
      </c>
      <c r="FP201" s="197">
        <f t="shared" ref="FP201:FP207" si="671">FO201</f>
        <v>0</v>
      </c>
      <c r="FQ201" s="197">
        <f t="shared" ref="FQ201:FQ207" si="672">FP201</f>
        <v>0</v>
      </c>
      <c r="FR201" s="197">
        <f t="shared" ref="FR201:FR207" si="673">FQ201</f>
        <v>0</v>
      </c>
      <c r="FS201" s="195"/>
      <c r="FT201" s="195"/>
      <c r="FU201" s="198"/>
      <c r="FV201" s="198"/>
      <c r="FW201" s="199"/>
      <c r="FX201" s="199"/>
      <c r="FY201" s="196"/>
      <c r="FZ201" s="196"/>
      <c r="GA201" s="127">
        <f t="shared" ref="GA201:GA207" si="674">IFERROR(IF($BX201&gt;=1,(IF(CM201&gt;=1,CM201,CA201)),0),0)</f>
        <v>0</v>
      </c>
      <c r="GB201" s="127">
        <f t="shared" ref="GB201:GB207" si="675">IFERROR(IF($BX201&gt;=1,(IF(CN201&gt;=1,CN201,CB201)),0),0)</f>
        <v>0</v>
      </c>
      <c r="GC201" s="127">
        <f t="shared" ref="GC201:GC207" si="676">IFERROR(IF($BX201&gt;=1,(IF(CO201&gt;=1,CO201,CC201)),0),0)</f>
        <v>0</v>
      </c>
      <c r="GD201" s="127">
        <f t="shared" ref="GD201:GD207" si="677">IFERROR(IF($BX201&gt;=1,(IF(CP201&gt;=1,CP201,CD201)),0),0)</f>
        <v>0</v>
      </c>
      <c r="GE201" s="127">
        <f t="shared" ref="GE201:GE207" si="678">IFERROR(IF($BX201&gt;=1,(IF(CQ201&gt;=1,CQ201,CE201)),0),0)</f>
        <v>0</v>
      </c>
      <c r="GF201" s="127">
        <f t="shared" ref="GF201:GF207" si="679">IFERROR(IF($BX201&gt;=1,(IF(CR201&gt;=1,CR201,CF201)),0),0)</f>
        <v>0</v>
      </c>
      <c r="GG201" s="127">
        <f t="shared" ref="GG201:GG207" si="680">IFERROR(IF($BX201&gt;=1,(IF(CS201&gt;=1,CS201,CG201)),0),0)</f>
        <v>0</v>
      </c>
      <c r="GH201" s="127">
        <f t="shared" ref="GH201:GH207" si="681">IFERROR(IF($BX201&gt;=1,(IF(CT201&gt;=1,CT201,CH201)),0),0)</f>
        <v>0</v>
      </c>
      <c r="GI201" s="127">
        <f t="shared" ref="GI201:GI207" si="682">IFERROR(IF($BX201&gt;=1,(IF(CU201&gt;=1,CU201,CI201)),0),0)</f>
        <v>0</v>
      </c>
      <c r="GJ201" s="127">
        <f t="shared" ref="GJ201:GJ207" si="683">IFERROR(IF($BX201&gt;=1,(IF(CV201&gt;=1,CV201,CJ201)),0),0)</f>
        <v>0</v>
      </c>
      <c r="GK201" s="127">
        <f t="shared" ref="GK201:GK207" si="684">IFERROR(IF($BX201&gt;=1,(IF(CW201&gt;=1,CW201,CK201)),0),0)</f>
        <v>0</v>
      </c>
      <c r="GL201" s="127">
        <f t="shared" ref="GL201:GL207" si="685">IFERROR(IF($BX201&gt;=1,(IF(CX201&gt;=1,CX201,CL201)),0),0)</f>
        <v>0</v>
      </c>
      <c r="GM201" s="127">
        <f t="shared" ref="GM201:GM207" si="686">IFERROR(IF($BX201&gt;=1,(IF(DK201&gt;=1,DK201,CY201)),0),0)</f>
        <v>0</v>
      </c>
      <c r="GN201" s="127">
        <f t="shared" ref="GN201:GN207" si="687">IFERROR(IF($BX201&gt;=1,(IF(DL201&gt;=1,DL201,CZ201)),0),0)</f>
        <v>0</v>
      </c>
      <c r="GO201" s="127">
        <f t="shared" ref="GO201:GO207" si="688">IFERROR(IF($BX201&gt;=1,(IF(DM201&gt;=1,DM201,DA201)),0),0)</f>
        <v>0</v>
      </c>
      <c r="GP201" s="127">
        <f t="shared" ref="GP201:GP207" si="689">IFERROR(IF($BX201&gt;=1,(IF(DN201&gt;=1,DN201,DB201)),0),0)</f>
        <v>0</v>
      </c>
      <c r="GQ201" s="127">
        <f t="shared" ref="GQ201:GQ207" si="690">IFERROR(IF($BX201&gt;=1,(IF(DO201&gt;=1,DO201,DC201)),0),0)</f>
        <v>0</v>
      </c>
      <c r="GR201" s="127">
        <f t="shared" ref="GR201:GR207" si="691">IFERROR(IF($BX201&gt;=1,(IF(DP201&gt;=1,DP201,DD201)),0),0)</f>
        <v>0</v>
      </c>
      <c r="GS201" s="127">
        <f t="shared" ref="GS201:GS207" si="692">IFERROR(IF($BX201&gt;=1,(IF(DQ201&gt;=1,DQ201,DE201)),0),0)</f>
        <v>0</v>
      </c>
      <c r="GT201" s="127">
        <f t="shared" ref="GT201:GT207" si="693">IFERROR(IF($BX201&gt;=1,(IF(DR201&gt;=1,DR201,DF201)),0),0)</f>
        <v>0</v>
      </c>
      <c r="GU201" s="127">
        <f t="shared" ref="GU201:GU207" si="694">IFERROR(IF($BX201&gt;=1,(IF(DS201&gt;=1,DS201,DG201)),0),0)</f>
        <v>0</v>
      </c>
      <c r="GV201" s="127">
        <f t="shared" ref="GV201:GV207" si="695">IFERROR(IF($BX201&gt;=1,(IF(DT201&gt;=1,DT201,DH201)),0),0)</f>
        <v>0</v>
      </c>
      <c r="GW201" s="127">
        <f t="shared" ref="GW201:GW207" si="696">IFERROR(IF($BX201&gt;=1,(IF(DU201&gt;=1,DU201,DI201)),0),0)</f>
        <v>0</v>
      </c>
      <c r="GX201" s="127">
        <f t="shared" ref="GX201:GX207" si="697">IFERROR(IF($BX201&gt;=1,(IF(DV201&gt;=1,DV201,DJ201)),0),0)</f>
        <v>0</v>
      </c>
      <c r="GY201" s="127">
        <f t="shared" ref="GY201:GY207" si="698">IFERROR(IF($BX201&gt;=1,(IF(EI201&gt;=1,EI201,DW201)),0),0)</f>
        <v>0</v>
      </c>
      <c r="GZ201" s="127">
        <f t="shared" ref="GZ201:GZ207" si="699">IFERROR(IF($BX201&gt;=1,(IF(EJ201&gt;=1,EJ201,DX201)),0),0)</f>
        <v>0</v>
      </c>
      <c r="HA201" s="127">
        <f t="shared" ref="HA201:HA207" si="700">IFERROR(IF($BX201&gt;=1,(IF(EK201&gt;=1,EK201,DY201)),0),0)</f>
        <v>0</v>
      </c>
      <c r="HB201" s="127">
        <f t="shared" ref="HB201:HB207" si="701">IFERROR(IF($BX201&gt;=1,(IF(EL201&gt;=1,EL201,DZ201)),0),0)</f>
        <v>0</v>
      </c>
      <c r="HC201" s="127">
        <f t="shared" ref="HC201:HC207" si="702">IFERROR(IF($BX201&gt;=1,(IF(EM201&gt;=1,EM201,EA201)),0),0)</f>
        <v>0</v>
      </c>
      <c r="HD201" s="127">
        <f t="shared" ref="HD201:HD207" si="703">IFERROR(IF($BX201&gt;=1,(IF(EN201&gt;=1,EN201,EB201)),0),0)</f>
        <v>0</v>
      </c>
      <c r="HE201" s="127">
        <f t="shared" ref="HE201:HE207" si="704">IFERROR(IF($BX201&gt;=1,(IF(EO201&gt;=1,EO201,EC201)),0),0)</f>
        <v>0</v>
      </c>
      <c r="HF201" s="127">
        <f t="shared" ref="HF201:HF207" si="705">IFERROR(IF($BX201&gt;=1,(IF(EP201&gt;=1,EP201,ED201)),0),0)</f>
        <v>0</v>
      </c>
      <c r="HG201" s="127">
        <f t="shared" ref="HG201:HG207" si="706">IFERROR(IF($BX201&gt;=1,(IF(EQ201&gt;=1,EQ201,EE201)),0),0)</f>
        <v>0</v>
      </c>
      <c r="HH201" s="127">
        <f t="shared" ref="HH201:HH207" si="707">IFERROR(IF($BX201&gt;=1,(IF(ER201&gt;=1,ER201,EF201)),0),0)</f>
        <v>0</v>
      </c>
      <c r="HI201" s="127">
        <f t="shared" ref="HI201:HI207" si="708">IFERROR(IF($BX201&gt;=1,(IF(ES201&gt;=1,ES201,EG201)),0),0)</f>
        <v>0</v>
      </c>
      <c r="HJ201" s="127">
        <f t="shared" ref="HJ201:HJ207" si="709">IFERROR(IF($BX201&gt;=1,(IF(ET201&gt;=1,ET201,EH201)),0),0)</f>
        <v>0</v>
      </c>
      <c r="HK201" s="127">
        <f t="shared" ref="HK201:HK207" si="710">HM201-HL201</f>
        <v>0</v>
      </c>
      <c r="HL201" s="127">
        <f t="shared" ref="HL201:HL207" si="711">IFERROR(IF(HM201&gt;=1,ROUNDDOWN(HM201*0.25,0),0),0)</f>
        <v>0</v>
      </c>
      <c r="HM201" s="127">
        <f t="shared" ref="HM201:HM207" si="712">IFERROR(IF(BX201&gt;=1,(IF(F201&gt;=1,ROUND(6774/12*F201,0),0)),0),0)</f>
        <v>0</v>
      </c>
      <c r="HN201" s="127">
        <f t="shared" ref="HN201:HN207" si="713">IFERROR(IF(BX201&gt;=1,(IF(G201&gt;=2,ROUND(INDEX(GA201:GL201,1,MATCH(G201,$GA$6:$GL$6,0))/2,0),IF(G201&gt;=1,ROUND(K201/2,0),0))),0),0)</f>
        <v>0</v>
      </c>
      <c r="HO201" s="127">
        <f t="shared" ref="HO201:HO207" si="714">IFERROR(IF(BX201&gt;=1,(IF(HN201&gt;=1,ROUND(HN201*0.17,0),0)),0),0)</f>
        <v>0</v>
      </c>
      <c r="HP201" s="127">
        <f t="shared" ref="HP201:HP207" si="715">IFERROR(IF($BX201&gt;=1,(IF(FS201&gt;=1,FS201,HK201)),0),0)</f>
        <v>0</v>
      </c>
      <c r="HQ201" s="127">
        <f t="shared" ref="HQ201:HQ207" si="716">IFERROR(IF($BX201&gt;=1,(IF(FT201&gt;=1,FT201,HL201)),0),0)</f>
        <v>0</v>
      </c>
      <c r="HR201" s="127">
        <f t="shared" ref="HR201:HR207" si="717">HP201+HQ201</f>
        <v>0</v>
      </c>
      <c r="HS201" s="127">
        <f t="shared" ref="HS201:HS207" si="718">IFERROR(IF($BX201&gt;=1,(IF(FU201&gt;=1,FU201,HN201)),0),0)</f>
        <v>0</v>
      </c>
      <c r="HT201" s="127">
        <f t="shared" ref="HT201:HT207" si="719">IFERROR(IF($BX201&gt;=1,(IF(FV201&gt;=1,FV201,HO201)),0),0)</f>
        <v>0</v>
      </c>
      <c r="HU201" s="127">
        <f t="shared" ref="HU201:HU207" si="720">HS201+HT201</f>
        <v>0</v>
      </c>
      <c r="HV201" s="127">
        <f t="shared" ref="HV201:HV207" si="721">IFERROR(IF($BX201&gt;=1,(IF(GE201&gt;=1,(IF($B201=1,ROUND($K201*DC$1,0)-ROUND($K201*DC$2,0),0)),0)),0),0)</f>
        <v>0</v>
      </c>
      <c r="HW201" s="127">
        <f t="shared" ref="HW201:HW207" si="722">IFERROR(IF($BX201&gt;=1,(IF(GF201&gt;=1,(IF($B201=1,ROUND($K201*DD$1,0)-ROUND($K201*DD$2,0),0)),0)),0),0)</f>
        <v>0</v>
      </c>
      <c r="HX201" s="127">
        <f t="shared" ref="HX201:HX207" si="723">IFERROR(IF($BX201&gt;=1,(IF(GG201&gt;=1,(IF($B201=1,ROUND($K201*DE$1,0)-ROUND($K201*DE$2,0),0)),0)),0),0)</f>
        <v>0</v>
      </c>
      <c r="HY201" s="127">
        <f t="shared" ref="HY201:HY207" si="724">IFERROR(IF($BX201&gt;=1,(IF(GH201&gt;=1,(IF($B201=1,ROUND($K201*DF$1,0)-ROUND($K201*DF$2,0),0)),0)),0),0)</f>
        <v>0</v>
      </c>
      <c r="HZ201" s="127">
        <f t="shared" ref="HZ201:HZ207" si="725">IFERROR(IF($BX201&gt;=1,(IF(GI201&gt;=1,(IF($B201=1,ROUND($K201*DG$1,0)-ROUND($K201*DG$2,0),0)),0)),0),0)</f>
        <v>0</v>
      </c>
      <c r="IA201" s="127">
        <f t="shared" ref="IA201:IA207" si="726">IFERROR(IF($BX201&gt;=1,(IF(GJ201&gt;=1,(IF($B201=1,ROUND($K201*DH$1,0)-ROUND($K201*DH$2,0),0)),0)),0),0)</f>
        <v>0</v>
      </c>
      <c r="IB201" s="127">
        <f t="shared" ref="IB201:IB207" si="727">SUM(HV201:IA201)</f>
        <v>0</v>
      </c>
      <c r="IC201" s="127">
        <f t="shared" ref="IC201:IC207" si="728">IFERROR(IF($BX201&gt;=1,(IF(HV201&gt;=1,(IF($A201=1,HV201,IF($A201=2,ROUND(ROUND($K201*DC$1,0)/10,0)-ROUND(ROUND($K201*DC$2,0)/10,0),0))),0)),0),0)</f>
        <v>0</v>
      </c>
      <c r="ID201" s="127">
        <f t="shared" ref="ID201:ID207" si="729">IFERROR(IF($BX201&gt;=1,(IF(HW201&gt;=1,(IF($A201=1,HW201,IF($A201=2,ROUND(ROUND($K201*DD$1,0)/10,0)-ROUND(ROUND($K201*DD$2,0)/10,0),0))),0)),0),0)</f>
        <v>0</v>
      </c>
      <c r="IE201" s="127">
        <f t="shared" ref="IE201:IE207" si="730">IFERROR(IF($BX201&gt;=1,(IF(HX201&gt;=1,(IF($A201=1,HX201,IF($A201=2,ROUND(ROUND($K201*DE$1,0)/10,0)-ROUND(ROUND($K201*DE$2,0)/10,0),0))),0)),0),0)</f>
        <v>0</v>
      </c>
      <c r="IF201" s="127">
        <f t="shared" ref="IF201:IF207" si="731">IFERROR(IF($BX201&gt;=1,(IF(HY201&gt;=1,(IF($A201=1,HY201,IF($A201=2,ROUND(ROUND($K201*DF$1,0)/10,0)-ROUND(ROUND($K201*DF$2,0)/10,0),0))),0)),0),0)</f>
        <v>0</v>
      </c>
      <c r="IG201" s="127">
        <f t="shared" ref="IG201:IG207" si="732">IFERROR(IF($BX201&gt;=1,(IF(HZ201&gt;=1,(IF($A201=1,HZ201,IF($A201=2,ROUND(ROUND($K201*DG$1,0)/10,0)-ROUND(ROUND($K201*DG$2,0)/10,0),0))),0)),0),0)</f>
        <v>0</v>
      </c>
      <c r="IH201" s="127">
        <f t="shared" ref="IH201:IH207" si="733">IFERROR(IF($BX201&gt;=1,(IF(IA201&gt;=1,(IF($A201=1,IA201,IF($A201=2,ROUND(ROUND($K201*DH$1,0)/10,0)-ROUND(ROUND($K201*DH$2,0)/10,0),0))),0)),0),0)</f>
        <v>0</v>
      </c>
      <c r="II201" s="127">
        <f t="shared" ref="II201:II207" si="734">SUM(IC201:IH201)</f>
        <v>0</v>
      </c>
      <c r="IJ201" s="127">
        <f t="shared" ref="IJ201:IJ207" si="735">IFERROR(IF($BX201&gt;=1,(IF(GK201&gt;=1,(IF($B201=1,ROUND($K201*DI$1,0)-ROUND($K201*DI$2,0),0)),0)),0),0)</f>
        <v>0</v>
      </c>
      <c r="IK201" s="127">
        <f t="shared" ref="IK201:IK207" si="736">IFERROR(IF($BX201&gt;=1,(IF(GL201&gt;=1,(IF($B201=1,ROUND($K201*DJ$1,0)-ROUND($K201*DJ$2,0),0)),0)),0),0)</f>
        <v>0</v>
      </c>
      <c r="IL201" s="127">
        <f t="shared" ref="IL201:IL207" si="737">IJ201+IK201</f>
        <v>0</v>
      </c>
      <c r="IM201" s="127">
        <f t="shared" ref="IM201:IM207" si="738">IFERROR(IF($BX201&gt;=1,(IF(IJ201&gt;=1,(IF($A201=1,IJ201,IF($A201=2,ROUND(ROUND($K201*DI$1,0)/10,0)-ROUND(ROUND($K201*DI$2,0)/10,0),0))),0)),0),0)</f>
        <v>0</v>
      </c>
      <c r="IN201" s="127">
        <f t="shared" ref="IN201:IN207" si="739">IFERROR(IF($BX201&gt;=1,(IF(IK201&gt;=1,(IF($A201=1,IK201,IF($A201=2,ROUND(ROUND($K201*DJ$1,0)/10,0)-ROUND(ROUND($K201*DJ$2,0)/10,0),0))),0)),0),0)</f>
        <v>0</v>
      </c>
      <c r="IO201" s="127">
        <f t="shared" ref="IO201:IO207" si="740">IM201+IN201</f>
        <v>0</v>
      </c>
      <c r="IP201" s="127">
        <f t="shared" ref="IP201:IP207" si="741">IFERROR(IF($BX201&gt;=1,(IF(FW201&gt;=1,FW201,IB201)),0),0)</f>
        <v>0</v>
      </c>
      <c r="IQ201" s="127">
        <f t="shared" ref="IQ201:IQ207" si="742">IFERROR(IF($BX201&gt;=1,(IF(A201=1,(IF(FX201&gt;=1,FX201,II201)),0)),0),0)</f>
        <v>0</v>
      </c>
      <c r="IR201" s="127">
        <f t="shared" ref="IR201:IR207" si="743">IFERROR(IF($BX201&gt;=1,(IF(A201=2,(IF(FX201&gt;=1,FX201,II201)),0)),0),0)</f>
        <v>0</v>
      </c>
      <c r="IS201" s="127">
        <f t="shared" ref="IS201:IS207" si="744">IFERROR(IF($BX201&gt;=1,(IF(FY201&gt;=1,FY201,IL201)),0),0)</f>
        <v>0</v>
      </c>
      <c r="IT201" s="127">
        <f t="shared" ref="IT201:IT207" si="745">IFERROR(IF($BX201&gt;=1,(IF(A201=1,(IF(FZ201&gt;=1,FZ201,IO201)),0)),0),0)</f>
        <v>0</v>
      </c>
      <c r="IU201" s="127">
        <f t="shared" ref="IU201:IU207" si="746">IFERROR(IF($BX201&gt;=1,(IF(A201=2,(IF(FZ201&gt;=1,FZ201,IO201)),0)),0),0)</f>
        <v>0</v>
      </c>
      <c r="IV201" s="1">
        <f>IFERROR(IF($BX201&gt;=1,SUMIFS(ARR!K$8:K$607,ARR!$I$8:$I$607,$BZ201),0),0)</f>
        <v>0</v>
      </c>
      <c r="IW201" s="1">
        <f>IFERROR(IF($BX201&gt;=1,SUMIFS(ARR!L$8:L$607,ARR!$I$8:$I$607,$BZ201),0),0)</f>
        <v>0</v>
      </c>
      <c r="IX201" s="1">
        <f>IFERROR(IF($BX201&gt;=1,SUMIFS(ARR!M$8:M$607,ARR!$I$8:$I$607,$BZ201),0),0)</f>
        <v>0</v>
      </c>
      <c r="IY201" s="1">
        <f>IFERROR(IF($BX201&gt;=1,SUMIFS(ARR!N$8:N$607,ARR!$I$8:$I$607,$BZ201),0),0)</f>
        <v>0</v>
      </c>
      <c r="IZ201" s="1">
        <f t="shared" ref="IZ201:IZ207" si="747">IFERROR(IF(BX201&gt;=1,(IF(MOD(BX201,2)=0,1,2)),0),0)</f>
        <v>0</v>
      </c>
    </row>
    <row r="202" spans="1:260" ht="18" customHeight="1" x14ac:dyDescent="0.25">
      <c r="A202" s="1">
        <f>IFERROR(IF(BX202&gt;=1,VLOOKUP(EMP!Y200,EMP!$B$2:$E$3,4,0),0),0)</f>
        <v>0</v>
      </c>
      <c r="B202" s="1">
        <f>IFERROR(IF(BX202&gt;=1,VLOOKUP(EMP!Z200,EMP!$D$2:$E$3,2,0),0),0)</f>
        <v>0</v>
      </c>
      <c r="C202" s="1">
        <f>IFERROR(IF(BX202&gt;=1,VLOOKUP(EMP!AC200,EMP!$B$6:$C$17,2,0),0),0)</f>
        <v>0</v>
      </c>
      <c r="D202" s="1">
        <f>IFERROR(IF(BX202&gt;=1,VLOOKUP(EMP!AA200,EMP!$E$6:$M$29,9,0),0),0)</f>
        <v>0</v>
      </c>
      <c r="E202" s="1">
        <f>IFERROR(IF(BX202&gt;=1,(IF(EMP!AE200&gt;=1,VLOOKUP(EMP!AF200,EMP!$B$6:$C$17,2,0),0)),0),0)</f>
        <v>0</v>
      </c>
      <c r="F202" s="1">
        <f>IFERROR(IF(BX202&gt;=1,(IF(EMP!AG200=EMP!$F$3,(IF(EMP!AH200&gt;=1,EMP!AH200,0)),0)),0),0)</f>
        <v>0</v>
      </c>
      <c r="G202" s="1">
        <f>IFERROR(IF(BX202&gt;=1,(IF(EMP!AI200=EMP!$F$3,VLOOKUP(EMP!AJ200,EMP!$B$6:$C$17,2,0),0)),0),0)</f>
        <v>0</v>
      </c>
      <c r="H202" s="1">
        <f>IFERROR(IF(BX202&gt;=1,(IF(EMP!AK200=EMP!$F$3,EMP!#REF!,0)),0),0)</f>
        <v>0</v>
      </c>
      <c r="I202" s="1">
        <f>IFERROR(IF(BX202&gt;=1,(IF(EMP!AM200="YES",1,2)),0),0)</f>
        <v>0</v>
      </c>
      <c r="J202" s="1">
        <f>IFERROR(IF(BX202&gt;=1,(IF(I202=1,31,IF(I202=2,(IF(D202&gt;=5,VLOOKUP(EMP!AL200,EMP!$H$1:$K$5,4,0),IF(D202&gt;=1,31,0))),0))),0),0)</f>
        <v>0</v>
      </c>
      <c r="K202" s="1">
        <f>EMP!AB200</f>
        <v>0</v>
      </c>
      <c r="L202" s="1">
        <f>EMP!AD200</f>
        <v>0</v>
      </c>
      <c r="M202" s="1">
        <f>EMP!AE200</f>
        <v>0</v>
      </c>
      <c r="N202" s="1">
        <f t="shared" si="580"/>
        <v>0</v>
      </c>
      <c r="O202" s="1">
        <f t="shared" si="581"/>
        <v>0</v>
      </c>
      <c r="P202" s="1">
        <f t="shared" si="582"/>
        <v>0</v>
      </c>
      <c r="Q202" s="1">
        <f t="shared" si="583"/>
        <v>0</v>
      </c>
      <c r="R202" s="1">
        <f t="shared" si="584"/>
        <v>0</v>
      </c>
      <c r="S202" s="1">
        <f t="shared" si="585"/>
        <v>0</v>
      </c>
      <c r="T202" s="1">
        <f t="shared" si="586"/>
        <v>0</v>
      </c>
      <c r="U202" s="1">
        <f t="shared" si="587"/>
        <v>0</v>
      </c>
      <c r="V202" s="1">
        <f t="shared" si="588"/>
        <v>0</v>
      </c>
      <c r="W202" s="1">
        <f t="shared" si="589"/>
        <v>0</v>
      </c>
      <c r="X202" s="1">
        <f t="shared" si="590"/>
        <v>0</v>
      </c>
      <c r="Y202" s="1">
        <f t="shared" si="591"/>
        <v>0</v>
      </c>
      <c r="Z202" s="1">
        <f t="shared" si="592"/>
        <v>0</v>
      </c>
      <c r="AA202" s="1">
        <f t="shared" si="593"/>
        <v>0</v>
      </c>
      <c r="AB202" s="1">
        <f t="shared" si="594"/>
        <v>0</v>
      </c>
      <c r="AC202" s="1">
        <f t="shared" si="595"/>
        <v>0</v>
      </c>
      <c r="AD202" s="1">
        <f t="shared" si="596"/>
        <v>0</v>
      </c>
      <c r="AE202" s="1">
        <f t="shared" si="597"/>
        <v>0</v>
      </c>
      <c r="AF202" s="1">
        <f t="shared" si="598"/>
        <v>0</v>
      </c>
      <c r="AG202" s="1">
        <f t="shared" si="599"/>
        <v>0</v>
      </c>
      <c r="AH202" s="1">
        <f t="shared" si="600"/>
        <v>0</v>
      </c>
      <c r="AI202" s="1">
        <f t="shared" si="601"/>
        <v>0</v>
      </c>
      <c r="AJ202" s="1">
        <f t="shared" si="602"/>
        <v>0</v>
      </c>
      <c r="AK202" s="1">
        <f t="shared" si="603"/>
        <v>0</v>
      </c>
      <c r="AL202" s="1">
        <f t="shared" si="604"/>
        <v>0</v>
      </c>
      <c r="AM202" s="1">
        <f t="shared" si="605"/>
        <v>0</v>
      </c>
      <c r="AN202" s="1">
        <f t="shared" si="606"/>
        <v>0</v>
      </c>
      <c r="AO202" s="1">
        <f t="shared" si="607"/>
        <v>0</v>
      </c>
      <c r="AP202" s="1">
        <f t="shared" si="608"/>
        <v>0</v>
      </c>
      <c r="AQ202" s="1">
        <f t="shared" si="609"/>
        <v>0</v>
      </c>
      <c r="AR202" s="1">
        <f t="shared" si="610"/>
        <v>0</v>
      </c>
      <c r="AS202" s="1">
        <f t="shared" si="611"/>
        <v>0</v>
      </c>
      <c r="AT202" s="1">
        <f t="shared" si="612"/>
        <v>0</v>
      </c>
      <c r="AU202" s="1">
        <f t="shared" si="613"/>
        <v>0</v>
      </c>
      <c r="AV202" s="1">
        <f t="shared" si="614"/>
        <v>0</v>
      </c>
      <c r="AW202" s="1">
        <f t="shared" si="615"/>
        <v>0</v>
      </c>
      <c r="AX202" s="1">
        <f>LARGE($O$8:P202,1)</f>
        <v>0</v>
      </c>
      <c r="AY202" s="1">
        <f>LARGE($O$8:Q202,1)</f>
        <v>0</v>
      </c>
      <c r="AZ202" s="1">
        <f>LARGE($O$8:R202,1)</f>
        <v>0</v>
      </c>
      <c r="BA202" s="1">
        <f>LARGE($O$8:S202,1)</f>
        <v>0</v>
      </c>
      <c r="BB202" s="1">
        <f>LARGE($O$8:T202,1)</f>
        <v>0</v>
      </c>
      <c r="BC202" s="1">
        <f>LARGE($O$8:U202,1)</f>
        <v>0</v>
      </c>
      <c r="BD202" s="1">
        <f>LARGE($O$8:V202,1)</f>
        <v>0</v>
      </c>
      <c r="BE202" s="1">
        <f>LARGE($O$8:W202,1)</f>
        <v>0</v>
      </c>
      <c r="BF202" s="1">
        <f>LARGE($O$8:X202,1)</f>
        <v>0</v>
      </c>
      <c r="BG202" s="1">
        <f>LARGE($O$8:Y202,1)</f>
        <v>0</v>
      </c>
      <c r="BH202" s="1">
        <f>IFERROR(IF(BX202&gt;=1,(IF(EMP!AM200="YES",1,2)),0),0)</f>
        <v>0</v>
      </c>
      <c r="BI202" s="1">
        <f>IFERROR(IF(BX202&gt;=1,(IF(BH202=1,1,IF(BH202=2,VLOOKUP(EMP!AL200,EMP!$H$2:$K$4,4,0),0))),0),0)</f>
        <v>0</v>
      </c>
      <c r="BJ202" s="1">
        <f>IFERROR(IF(BX202&gt;=1,VLOOKUP(EMP!AL200,EMP!$H$1:$K$5,2,0),0),0)</f>
        <v>0</v>
      </c>
      <c r="BK202" s="1">
        <f>IFERROR(IF(BX202&gt;=1,VLOOKUP(EMP!AL200,EMP!$H$1:$K$5,3,0),0),0)</f>
        <v>0</v>
      </c>
      <c r="BX202" s="165">
        <f>EMP!O200</f>
        <v>0</v>
      </c>
      <c r="BY202" s="166">
        <f>EMP!P200</f>
        <v>0</v>
      </c>
      <c r="BZ202" s="165">
        <f>EMP!Q200</f>
        <v>0</v>
      </c>
      <c r="CA202" s="185">
        <f t="shared" si="616"/>
        <v>0</v>
      </c>
      <c r="CB202" s="185">
        <f t="shared" si="617"/>
        <v>0</v>
      </c>
      <c r="CC202" s="185">
        <f t="shared" si="618"/>
        <v>0</v>
      </c>
      <c r="CD202" s="185">
        <f t="shared" si="619"/>
        <v>0</v>
      </c>
      <c r="CE202" s="185">
        <f t="shared" si="620"/>
        <v>0</v>
      </c>
      <c r="CF202" s="185">
        <f t="shared" si="621"/>
        <v>0</v>
      </c>
      <c r="CG202" s="185">
        <f t="shared" si="622"/>
        <v>0</v>
      </c>
      <c r="CH202" s="185">
        <f t="shared" si="623"/>
        <v>0</v>
      </c>
      <c r="CI202" s="185">
        <f t="shared" si="624"/>
        <v>0</v>
      </c>
      <c r="CJ202" s="185">
        <f t="shared" si="625"/>
        <v>0</v>
      </c>
      <c r="CK202" s="185">
        <f t="shared" si="626"/>
        <v>0</v>
      </c>
      <c r="CL202" s="185">
        <f t="shared" si="627"/>
        <v>0</v>
      </c>
      <c r="CM202" s="193"/>
      <c r="CN202" s="193"/>
      <c r="CO202" s="193"/>
      <c r="CP202" s="193"/>
      <c r="CQ202" s="193"/>
      <c r="CR202" s="193"/>
      <c r="CS202" s="193"/>
      <c r="CT202" s="193"/>
      <c r="CU202" s="193"/>
      <c r="CV202" s="193"/>
      <c r="CW202" s="193"/>
      <c r="CX202" s="193"/>
      <c r="CY202" s="112">
        <f t="shared" si="628"/>
        <v>0</v>
      </c>
      <c r="CZ202" s="112">
        <f t="shared" si="629"/>
        <v>0</v>
      </c>
      <c r="DA202" s="112">
        <f t="shared" si="630"/>
        <v>0</v>
      </c>
      <c r="DB202" s="112">
        <f t="shared" si="631"/>
        <v>0</v>
      </c>
      <c r="DC202" s="112">
        <f t="shared" si="632"/>
        <v>0</v>
      </c>
      <c r="DD202" s="112">
        <f t="shared" si="633"/>
        <v>0</v>
      </c>
      <c r="DE202" s="112">
        <f t="shared" si="634"/>
        <v>0</v>
      </c>
      <c r="DF202" s="112">
        <f t="shared" si="635"/>
        <v>0</v>
      </c>
      <c r="DG202" s="112">
        <f t="shared" si="636"/>
        <v>0</v>
      </c>
      <c r="DH202" s="112">
        <f t="shared" si="637"/>
        <v>0</v>
      </c>
      <c r="DI202" s="112">
        <f t="shared" si="638"/>
        <v>0</v>
      </c>
      <c r="DJ202" s="112">
        <f t="shared" si="639"/>
        <v>0</v>
      </c>
      <c r="DK202" s="194"/>
      <c r="DL202" s="194"/>
      <c r="DM202" s="194"/>
      <c r="DN202" s="194"/>
      <c r="DO202" s="194"/>
      <c r="DP202" s="194"/>
      <c r="DQ202" s="194"/>
      <c r="DR202" s="194"/>
      <c r="DS202" s="194"/>
      <c r="DT202" s="194"/>
      <c r="DU202" s="194"/>
      <c r="DV202" s="194"/>
      <c r="DW202" s="112">
        <f t="shared" si="640"/>
        <v>0</v>
      </c>
      <c r="DX202" s="112">
        <f t="shared" si="641"/>
        <v>0</v>
      </c>
      <c r="DY202" s="112">
        <f t="shared" si="642"/>
        <v>0</v>
      </c>
      <c r="DZ202" s="112">
        <f t="shared" si="643"/>
        <v>0</v>
      </c>
      <c r="EA202" s="112">
        <f t="shared" si="644"/>
        <v>0</v>
      </c>
      <c r="EB202" s="112">
        <f t="shared" si="645"/>
        <v>0</v>
      </c>
      <c r="EC202" s="112">
        <f t="shared" si="646"/>
        <v>0</v>
      </c>
      <c r="ED202" s="112">
        <f t="shared" si="647"/>
        <v>0</v>
      </c>
      <c r="EE202" s="112">
        <f t="shared" si="648"/>
        <v>0</v>
      </c>
      <c r="EF202" s="112">
        <f t="shared" si="649"/>
        <v>0</v>
      </c>
      <c r="EG202" s="112">
        <f t="shared" si="650"/>
        <v>0</v>
      </c>
      <c r="EH202" s="112">
        <f t="shared" si="651"/>
        <v>0</v>
      </c>
      <c r="EI202" s="195"/>
      <c r="EJ202" s="195"/>
      <c r="EK202" s="195"/>
      <c r="EL202" s="195"/>
      <c r="EM202" s="195"/>
      <c r="EN202" s="195"/>
      <c r="EO202" s="195"/>
      <c r="EP202" s="195"/>
      <c r="EQ202" s="195"/>
      <c r="ER202" s="195"/>
      <c r="ES202" s="195"/>
      <c r="ET202" s="195"/>
      <c r="EU202" s="196"/>
      <c r="EV202" s="196">
        <f t="shared" si="652"/>
        <v>0</v>
      </c>
      <c r="EW202" s="196">
        <f t="shared" si="653"/>
        <v>0</v>
      </c>
      <c r="EX202" s="196">
        <f t="shared" si="654"/>
        <v>0</v>
      </c>
      <c r="EY202" s="196">
        <f t="shared" si="655"/>
        <v>0</v>
      </c>
      <c r="EZ202" s="196">
        <f t="shared" si="656"/>
        <v>0</v>
      </c>
      <c r="FA202" s="196">
        <f t="shared" si="657"/>
        <v>0</v>
      </c>
      <c r="FB202" s="196">
        <f t="shared" si="658"/>
        <v>0</v>
      </c>
      <c r="FC202" s="196">
        <f t="shared" si="659"/>
        <v>0</v>
      </c>
      <c r="FD202" s="196">
        <f t="shared" si="660"/>
        <v>0</v>
      </c>
      <c r="FE202" s="196">
        <f t="shared" si="661"/>
        <v>0</v>
      </c>
      <c r="FF202" s="196">
        <f t="shared" si="662"/>
        <v>0</v>
      </c>
      <c r="FG202" s="197"/>
      <c r="FH202" s="197">
        <f t="shared" si="663"/>
        <v>0</v>
      </c>
      <c r="FI202" s="197">
        <f t="shared" si="664"/>
        <v>0</v>
      </c>
      <c r="FJ202" s="197">
        <f t="shared" si="665"/>
        <v>0</v>
      </c>
      <c r="FK202" s="197">
        <f t="shared" si="666"/>
        <v>0</v>
      </c>
      <c r="FL202" s="197">
        <f t="shared" si="667"/>
        <v>0</v>
      </c>
      <c r="FM202" s="197">
        <f t="shared" si="668"/>
        <v>0</v>
      </c>
      <c r="FN202" s="197">
        <f t="shared" si="669"/>
        <v>0</v>
      </c>
      <c r="FO202" s="197">
        <f t="shared" si="670"/>
        <v>0</v>
      </c>
      <c r="FP202" s="197">
        <f t="shared" si="671"/>
        <v>0</v>
      </c>
      <c r="FQ202" s="197">
        <f t="shared" si="672"/>
        <v>0</v>
      </c>
      <c r="FR202" s="197">
        <f t="shared" si="673"/>
        <v>0</v>
      </c>
      <c r="FS202" s="195"/>
      <c r="FT202" s="195"/>
      <c r="FU202" s="198"/>
      <c r="FV202" s="198"/>
      <c r="FW202" s="199"/>
      <c r="FX202" s="199"/>
      <c r="FY202" s="196"/>
      <c r="FZ202" s="196"/>
      <c r="GA202" s="127">
        <f t="shared" si="674"/>
        <v>0</v>
      </c>
      <c r="GB202" s="127">
        <f t="shared" si="675"/>
        <v>0</v>
      </c>
      <c r="GC202" s="127">
        <f t="shared" si="676"/>
        <v>0</v>
      </c>
      <c r="GD202" s="127">
        <f t="shared" si="677"/>
        <v>0</v>
      </c>
      <c r="GE202" s="127">
        <f t="shared" si="678"/>
        <v>0</v>
      </c>
      <c r="GF202" s="127">
        <f t="shared" si="679"/>
        <v>0</v>
      </c>
      <c r="GG202" s="127">
        <f t="shared" si="680"/>
        <v>0</v>
      </c>
      <c r="GH202" s="127">
        <f t="shared" si="681"/>
        <v>0</v>
      </c>
      <c r="GI202" s="127">
        <f t="shared" si="682"/>
        <v>0</v>
      </c>
      <c r="GJ202" s="127">
        <f t="shared" si="683"/>
        <v>0</v>
      </c>
      <c r="GK202" s="127">
        <f t="shared" si="684"/>
        <v>0</v>
      </c>
      <c r="GL202" s="127">
        <f t="shared" si="685"/>
        <v>0</v>
      </c>
      <c r="GM202" s="127">
        <f t="shared" si="686"/>
        <v>0</v>
      </c>
      <c r="GN202" s="127">
        <f t="shared" si="687"/>
        <v>0</v>
      </c>
      <c r="GO202" s="127">
        <f t="shared" si="688"/>
        <v>0</v>
      </c>
      <c r="GP202" s="127">
        <f t="shared" si="689"/>
        <v>0</v>
      </c>
      <c r="GQ202" s="127">
        <f t="shared" si="690"/>
        <v>0</v>
      </c>
      <c r="GR202" s="127">
        <f t="shared" si="691"/>
        <v>0</v>
      </c>
      <c r="GS202" s="127">
        <f t="shared" si="692"/>
        <v>0</v>
      </c>
      <c r="GT202" s="127">
        <f t="shared" si="693"/>
        <v>0</v>
      </c>
      <c r="GU202" s="127">
        <f t="shared" si="694"/>
        <v>0</v>
      </c>
      <c r="GV202" s="127">
        <f t="shared" si="695"/>
        <v>0</v>
      </c>
      <c r="GW202" s="127">
        <f t="shared" si="696"/>
        <v>0</v>
      </c>
      <c r="GX202" s="127">
        <f t="shared" si="697"/>
        <v>0</v>
      </c>
      <c r="GY202" s="127">
        <f t="shared" si="698"/>
        <v>0</v>
      </c>
      <c r="GZ202" s="127">
        <f t="shared" si="699"/>
        <v>0</v>
      </c>
      <c r="HA202" s="127">
        <f t="shared" si="700"/>
        <v>0</v>
      </c>
      <c r="HB202" s="127">
        <f t="shared" si="701"/>
        <v>0</v>
      </c>
      <c r="HC202" s="127">
        <f t="shared" si="702"/>
        <v>0</v>
      </c>
      <c r="HD202" s="127">
        <f t="shared" si="703"/>
        <v>0</v>
      </c>
      <c r="HE202" s="127">
        <f t="shared" si="704"/>
        <v>0</v>
      </c>
      <c r="HF202" s="127">
        <f t="shared" si="705"/>
        <v>0</v>
      </c>
      <c r="HG202" s="127">
        <f t="shared" si="706"/>
        <v>0</v>
      </c>
      <c r="HH202" s="127">
        <f t="shared" si="707"/>
        <v>0</v>
      </c>
      <c r="HI202" s="127">
        <f t="shared" si="708"/>
        <v>0</v>
      </c>
      <c r="HJ202" s="127">
        <f t="shared" si="709"/>
        <v>0</v>
      </c>
      <c r="HK202" s="127">
        <f t="shared" si="710"/>
        <v>0</v>
      </c>
      <c r="HL202" s="127">
        <f t="shared" si="711"/>
        <v>0</v>
      </c>
      <c r="HM202" s="127">
        <f t="shared" si="712"/>
        <v>0</v>
      </c>
      <c r="HN202" s="127">
        <f t="shared" si="713"/>
        <v>0</v>
      </c>
      <c r="HO202" s="127">
        <f t="shared" si="714"/>
        <v>0</v>
      </c>
      <c r="HP202" s="127">
        <f t="shared" si="715"/>
        <v>0</v>
      </c>
      <c r="HQ202" s="127">
        <f t="shared" si="716"/>
        <v>0</v>
      </c>
      <c r="HR202" s="127">
        <f t="shared" si="717"/>
        <v>0</v>
      </c>
      <c r="HS202" s="127">
        <f t="shared" si="718"/>
        <v>0</v>
      </c>
      <c r="HT202" s="127">
        <f t="shared" si="719"/>
        <v>0</v>
      </c>
      <c r="HU202" s="127">
        <f t="shared" si="720"/>
        <v>0</v>
      </c>
      <c r="HV202" s="127">
        <f t="shared" si="721"/>
        <v>0</v>
      </c>
      <c r="HW202" s="127">
        <f t="shared" si="722"/>
        <v>0</v>
      </c>
      <c r="HX202" s="127">
        <f t="shared" si="723"/>
        <v>0</v>
      </c>
      <c r="HY202" s="127">
        <f t="shared" si="724"/>
        <v>0</v>
      </c>
      <c r="HZ202" s="127">
        <f t="shared" si="725"/>
        <v>0</v>
      </c>
      <c r="IA202" s="127">
        <f t="shared" si="726"/>
        <v>0</v>
      </c>
      <c r="IB202" s="127">
        <f t="shared" si="727"/>
        <v>0</v>
      </c>
      <c r="IC202" s="127">
        <f t="shared" si="728"/>
        <v>0</v>
      </c>
      <c r="ID202" s="127">
        <f t="shared" si="729"/>
        <v>0</v>
      </c>
      <c r="IE202" s="127">
        <f t="shared" si="730"/>
        <v>0</v>
      </c>
      <c r="IF202" s="127">
        <f t="shared" si="731"/>
        <v>0</v>
      </c>
      <c r="IG202" s="127">
        <f t="shared" si="732"/>
        <v>0</v>
      </c>
      <c r="IH202" s="127">
        <f t="shared" si="733"/>
        <v>0</v>
      </c>
      <c r="II202" s="127">
        <f t="shared" si="734"/>
        <v>0</v>
      </c>
      <c r="IJ202" s="127">
        <f t="shared" si="735"/>
        <v>0</v>
      </c>
      <c r="IK202" s="127">
        <f t="shared" si="736"/>
        <v>0</v>
      </c>
      <c r="IL202" s="127">
        <f t="shared" si="737"/>
        <v>0</v>
      </c>
      <c r="IM202" s="127">
        <f t="shared" si="738"/>
        <v>0</v>
      </c>
      <c r="IN202" s="127">
        <f t="shared" si="739"/>
        <v>0</v>
      </c>
      <c r="IO202" s="127">
        <f t="shared" si="740"/>
        <v>0</v>
      </c>
      <c r="IP202" s="127">
        <f t="shared" si="741"/>
        <v>0</v>
      </c>
      <c r="IQ202" s="127">
        <f t="shared" si="742"/>
        <v>0</v>
      </c>
      <c r="IR202" s="127">
        <f t="shared" si="743"/>
        <v>0</v>
      </c>
      <c r="IS202" s="127">
        <f t="shared" si="744"/>
        <v>0</v>
      </c>
      <c r="IT202" s="127">
        <f t="shared" si="745"/>
        <v>0</v>
      </c>
      <c r="IU202" s="127">
        <f t="shared" si="746"/>
        <v>0</v>
      </c>
      <c r="IV202" s="1">
        <f>IFERROR(IF($BX202&gt;=1,SUMIFS(ARR!K$8:K$607,ARR!$I$8:$I$607,$BZ202),0),0)</f>
        <v>0</v>
      </c>
      <c r="IW202" s="1">
        <f>IFERROR(IF($BX202&gt;=1,SUMIFS(ARR!L$8:L$607,ARR!$I$8:$I$607,$BZ202),0),0)</f>
        <v>0</v>
      </c>
      <c r="IX202" s="1">
        <f>IFERROR(IF($BX202&gt;=1,SUMIFS(ARR!M$8:M$607,ARR!$I$8:$I$607,$BZ202),0),0)</f>
        <v>0</v>
      </c>
      <c r="IY202" s="1">
        <f>IFERROR(IF($BX202&gt;=1,SUMIFS(ARR!N$8:N$607,ARR!$I$8:$I$607,$BZ202),0),0)</f>
        <v>0</v>
      </c>
      <c r="IZ202" s="1">
        <f t="shared" si="747"/>
        <v>0</v>
      </c>
    </row>
    <row r="203" spans="1:260" ht="18" customHeight="1" x14ac:dyDescent="0.25">
      <c r="A203" s="1">
        <f>IFERROR(IF(BX203&gt;=1,VLOOKUP(EMP!Y201,EMP!$B$2:$E$3,4,0),0),0)</f>
        <v>0</v>
      </c>
      <c r="B203" s="1">
        <f>IFERROR(IF(BX203&gt;=1,VLOOKUP(EMP!Z201,EMP!$D$2:$E$3,2,0),0),0)</f>
        <v>0</v>
      </c>
      <c r="C203" s="1">
        <f>IFERROR(IF(BX203&gt;=1,VLOOKUP(EMP!AC201,EMP!$B$6:$C$17,2,0),0),0)</f>
        <v>0</v>
      </c>
      <c r="D203" s="1">
        <f>IFERROR(IF(BX203&gt;=1,VLOOKUP(EMP!AA201,EMP!$E$6:$M$29,9,0),0),0)</f>
        <v>0</v>
      </c>
      <c r="E203" s="1">
        <f>IFERROR(IF(BX203&gt;=1,(IF(EMP!AE201&gt;=1,VLOOKUP(EMP!AF201,EMP!$B$6:$C$17,2,0),0)),0),0)</f>
        <v>0</v>
      </c>
      <c r="F203" s="1">
        <f>IFERROR(IF(BX203&gt;=1,(IF(EMP!AG201=EMP!$F$3,(IF(EMP!AH201&gt;=1,EMP!AH201,0)),0)),0),0)</f>
        <v>0</v>
      </c>
      <c r="G203" s="1">
        <f>IFERROR(IF(BX203&gt;=1,(IF(EMP!AI201=EMP!$F$3,VLOOKUP(EMP!AJ201,EMP!$B$6:$C$17,2,0),0)),0),0)</f>
        <v>0</v>
      </c>
      <c r="H203" s="1">
        <f>IFERROR(IF(BX203&gt;=1,(IF(EMP!AK201=EMP!$F$3,EMP!#REF!,0)),0),0)</f>
        <v>0</v>
      </c>
      <c r="I203" s="1">
        <f>IFERROR(IF(BX203&gt;=1,(IF(EMP!AM201="YES",1,2)),0),0)</f>
        <v>0</v>
      </c>
      <c r="J203" s="1">
        <f>IFERROR(IF(BX203&gt;=1,(IF(I203=1,31,IF(I203=2,(IF(D203&gt;=5,VLOOKUP(EMP!AL201,EMP!$H$1:$K$5,4,0),IF(D203&gt;=1,31,0))),0))),0),0)</f>
        <v>0</v>
      </c>
      <c r="K203" s="1">
        <f>EMP!AB201</f>
        <v>0</v>
      </c>
      <c r="L203" s="1">
        <f>EMP!AD201</f>
        <v>0</v>
      </c>
      <c r="M203" s="1">
        <f>EMP!AE201</f>
        <v>0</v>
      </c>
      <c r="N203" s="1">
        <f t="shared" si="580"/>
        <v>0</v>
      </c>
      <c r="O203" s="1">
        <f t="shared" si="581"/>
        <v>0</v>
      </c>
      <c r="P203" s="1">
        <f t="shared" si="582"/>
        <v>0</v>
      </c>
      <c r="Q203" s="1">
        <f t="shared" si="583"/>
        <v>0</v>
      </c>
      <c r="R203" s="1">
        <f t="shared" si="584"/>
        <v>0</v>
      </c>
      <c r="S203" s="1">
        <f t="shared" si="585"/>
        <v>0</v>
      </c>
      <c r="T203" s="1">
        <f t="shared" si="586"/>
        <v>0</v>
      </c>
      <c r="U203" s="1">
        <f t="shared" si="587"/>
        <v>0</v>
      </c>
      <c r="V203" s="1">
        <f t="shared" si="588"/>
        <v>0</v>
      </c>
      <c r="W203" s="1">
        <f t="shared" si="589"/>
        <v>0</v>
      </c>
      <c r="X203" s="1">
        <f t="shared" si="590"/>
        <v>0</v>
      </c>
      <c r="Y203" s="1">
        <f t="shared" si="591"/>
        <v>0</v>
      </c>
      <c r="Z203" s="1">
        <f t="shared" si="592"/>
        <v>0</v>
      </c>
      <c r="AA203" s="1">
        <f t="shared" si="593"/>
        <v>0</v>
      </c>
      <c r="AB203" s="1">
        <f t="shared" si="594"/>
        <v>0</v>
      </c>
      <c r="AC203" s="1">
        <f t="shared" si="595"/>
        <v>0</v>
      </c>
      <c r="AD203" s="1">
        <f t="shared" si="596"/>
        <v>0</v>
      </c>
      <c r="AE203" s="1">
        <f t="shared" si="597"/>
        <v>0</v>
      </c>
      <c r="AF203" s="1">
        <f t="shared" si="598"/>
        <v>0</v>
      </c>
      <c r="AG203" s="1">
        <f t="shared" si="599"/>
        <v>0</v>
      </c>
      <c r="AH203" s="1">
        <f t="shared" si="600"/>
        <v>0</v>
      </c>
      <c r="AI203" s="1">
        <f t="shared" si="601"/>
        <v>0</v>
      </c>
      <c r="AJ203" s="1">
        <f t="shared" si="602"/>
        <v>0</v>
      </c>
      <c r="AK203" s="1">
        <f t="shared" si="603"/>
        <v>0</v>
      </c>
      <c r="AL203" s="1">
        <f t="shared" si="604"/>
        <v>0</v>
      </c>
      <c r="AM203" s="1">
        <f t="shared" si="605"/>
        <v>0</v>
      </c>
      <c r="AN203" s="1">
        <f t="shared" si="606"/>
        <v>0</v>
      </c>
      <c r="AO203" s="1">
        <f t="shared" si="607"/>
        <v>0</v>
      </c>
      <c r="AP203" s="1">
        <f t="shared" si="608"/>
        <v>0</v>
      </c>
      <c r="AQ203" s="1">
        <f t="shared" si="609"/>
        <v>0</v>
      </c>
      <c r="AR203" s="1">
        <f t="shared" si="610"/>
        <v>0</v>
      </c>
      <c r="AS203" s="1">
        <f t="shared" si="611"/>
        <v>0</v>
      </c>
      <c r="AT203" s="1">
        <f t="shared" si="612"/>
        <v>0</v>
      </c>
      <c r="AU203" s="1">
        <f t="shared" si="613"/>
        <v>0</v>
      </c>
      <c r="AV203" s="1">
        <f t="shared" si="614"/>
        <v>0</v>
      </c>
      <c r="AW203" s="1">
        <f t="shared" si="615"/>
        <v>0</v>
      </c>
      <c r="AX203" s="1">
        <f>LARGE($O$8:P203,1)</f>
        <v>0</v>
      </c>
      <c r="AY203" s="1">
        <f>LARGE($O$8:Q203,1)</f>
        <v>0</v>
      </c>
      <c r="AZ203" s="1">
        <f>LARGE($O$8:R203,1)</f>
        <v>0</v>
      </c>
      <c r="BA203" s="1">
        <f>LARGE($O$8:S203,1)</f>
        <v>0</v>
      </c>
      <c r="BB203" s="1">
        <f>LARGE($O$8:T203,1)</f>
        <v>0</v>
      </c>
      <c r="BC203" s="1">
        <f>LARGE($O$8:U203,1)</f>
        <v>0</v>
      </c>
      <c r="BD203" s="1">
        <f>LARGE($O$8:V203,1)</f>
        <v>0</v>
      </c>
      <c r="BE203" s="1">
        <f>LARGE($O$8:W203,1)</f>
        <v>0</v>
      </c>
      <c r="BF203" s="1">
        <f>LARGE($O$8:X203,1)</f>
        <v>0</v>
      </c>
      <c r="BG203" s="1">
        <f>LARGE($O$8:Y203,1)</f>
        <v>0</v>
      </c>
      <c r="BH203" s="1">
        <f>IFERROR(IF(BX203&gt;=1,(IF(EMP!AM201="YES",1,2)),0),0)</f>
        <v>0</v>
      </c>
      <c r="BI203" s="1">
        <f>IFERROR(IF(BX203&gt;=1,(IF(BH203=1,1,IF(BH203=2,VLOOKUP(EMP!AL201,EMP!$H$2:$K$4,4,0),0))),0),0)</f>
        <v>0</v>
      </c>
      <c r="BJ203" s="1">
        <f>IFERROR(IF(BX203&gt;=1,VLOOKUP(EMP!AL201,EMP!$H$1:$K$5,2,0),0),0)</f>
        <v>0</v>
      </c>
      <c r="BK203" s="1">
        <f>IFERROR(IF(BX203&gt;=1,VLOOKUP(EMP!AL201,EMP!$H$1:$K$5,3,0),0),0)</f>
        <v>0</v>
      </c>
      <c r="BX203" s="165">
        <f>EMP!O201</f>
        <v>0</v>
      </c>
      <c r="BY203" s="166">
        <f>EMP!P201</f>
        <v>0</v>
      </c>
      <c r="BZ203" s="165">
        <f>EMP!Q201</f>
        <v>0</v>
      </c>
      <c r="CA203" s="185">
        <f t="shared" si="616"/>
        <v>0</v>
      </c>
      <c r="CB203" s="185">
        <f t="shared" si="617"/>
        <v>0</v>
      </c>
      <c r="CC203" s="185">
        <f t="shared" si="618"/>
        <v>0</v>
      </c>
      <c r="CD203" s="185">
        <f t="shared" si="619"/>
        <v>0</v>
      </c>
      <c r="CE203" s="185">
        <f t="shared" si="620"/>
        <v>0</v>
      </c>
      <c r="CF203" s="185">
        <f t="shared" si="621"/>
        <v>0</v>
      </c>
      <c r="CG203" s="185">
        <f t="shared" si="622"/>
        <v>0</v>
      </c>
      <c r="CH203" s="185">
        <f t="shared" si="623"/>
        <v>0</v>
      </c>
      <c r="CI203" s="185">
        <f t="shared" si="624"/>
        <v>0</v>
      </c>
      <c r="CJ203" s="185">
        <f t="shared" si="625"/>
        <v>0</v>
      </c>
      <c r="CK203" s="185">
        <f t="shared" si="626"/>
        <v>0</v>
      </c>
      <c r="CL203" s="185">
        <f t="shared" si="627"/>
        <v>0</v>
      </c>
      <c r="CM203" s="193"/>
      <c r="CN203" s="193"/>
      <c r="CO203" s="193"/>
      <c r="CP203" s="193"/>
      <c r="CQ203" s="193"/>
      <c r="CR203" s="193"/>
      <c r="CS203" s="193"/>
      <c r="CT203" s="193"/>
      <c r="CU203" s="193"/>
      <c r="CV203" s="193"/>
      <c r="CW203" s="193"/>
      <c r="CX203" s="193"/>
      <c r="CY203" s="112">
        <f t="shared" si="628"/>
        <v>0</v>
      </c>
      <c r="CZ203" s="112">
        <f t="shared" si="629"/>
        <v>0</v>
      </c>
      <c r="DA203" s="112">
        <f t="shared" si="630"/>
        <v>0</v>
      </c>
      <c r="DB203" s="112">
        <f t="shared" si="631"/>
        <v>0</v>
      </c>
      <c r="DC203" s="112">
        <f t="shared" si="632"/>
        <v>0</v>
      </c>
      <c r="DD203" s="112">
        <f t="shared" si="633"/>
        <v>0</v>
      </c>
      <c r="DE203" s="112">
        <f t="shared" si="634"/>
        <v>0</v>
      </c>
      <c r="DF203" s="112">
        <f t="shared" si="635"/>
        <v>0</v>
      </c>
      <c r="DG203" s="112">
        <f t="shared" si="636"/>
        <v>0</v>
      </c>
      <c r="DH203" s="112">
        <f t="shared" si="637"/>
        <v>0</v>
      </c>
      <c r="DI203" s="112">
        <f t="shared" si="638"/>
        <v>0</v>
      </c>
      <c r="DJ203" s="112">
        <f t="shared" si="639"/>
        <v>0</v>
      </c>
      <c r="DK203" s="194"/>
      <c r="DL203" s="194"/>
      <c r="DM203" s="194"/>
      <c r="DN203" s="194"/>
      <c r="DO203" s="194"/>
      <c r="DP203" s="194"/>
      <c r="DQ203" s="194"/>
      <c r="DR203" s="194"/>
      <c r="DS203" s="194"/>
      <c r="DT203" s="194"/>
      <c r="DU203" s="194"/>
      <c r="DV203" s="194"/>
      <c r="DW203" s="112">
        <f t="shared" si="640"/>
        <v>0</v>
      </c>
      <c r="DX203" s="112">
        <f t="shared" si="641"/>
        <v>0</v>
      </c>
      <c r="DY203" s="112">
        <f t="shared" si="642"/>
        <v>0</v>
      </c>
      <c r="DZ203" s="112">
        <f t="shared" si="643"/>
        <v>0</v>
      </c>
      <c r="EA203" s="112">
        <f t="shared" si="644"/>
        <v>0</v>
      </c>
      <c r="EB203" s="112">
        <f t="shared" si="645"/>
        <v>0</v>
      </c>
      <c r="EC203" s="112">
        <f t="shared" si="646"/>
        <v>0</v>
      </c>
      <c r="ED203" s="112">
        <f t="shared" si="647"/>
        <v>0</v>
      </c>
      <c r="EE203" s="112">
        <f t="shared" si="648"/>
        <v>0</v>
      </c>
      <c r="EF203" s="112">
        <f t="shared" si="649"/>
        <v>0</v>
      </c>
      <c r="EG203" s="112">
        <f t="shared" si="650"/>
        <v>0</v>
      </c>
      <c r="EH203" s="112">
        <f t="shared" si="651"/>
        <v>0</v>
      </c>
      <c r="EI203" s="195"/>
      <c r="EJ203" s="195"/>
      <c r="EK203" s="195"/>
      <c r="EL203" s="195"/>
      <c r="EM203" s="195"/>
      <c r="EN203" s="195"/>
      <c r="EO203" s="195"/>
      <c r="EP203" s="195"/>
      <c r="EQ203" s="195"/>
      <c r="ER203" s="195"/>
      <c r="ES203" s="195"/>
      <c r="ET203" s="195"/>
      <c r="EU203" s="196"/>
      <c r="EV203" s="196">
        <f t="shared" si="652"/>
        <v>0</v>
      </c>
      <c r="EW203" s="196">
        <f t="shared" si="653"/>
        <v>0</v>
      </c>
      <c r="EX203" s="196">
        <f t="shared" si="654"/>
        <v>0</v>
      </c>
      <c r="EY203" s="196">
        <f t="shared" si="655"/>
        <v>0</v>
      </c>
      <c r="EZ203" s="196">
        <f t="shared" si="656"/>
        <v>0</v>
      </c>
      <c r="FA203" s="196">
        <f t="shared" si="657"/>
        <v>0</v>
      </c>
      <c r="FB203" s="196">
        <f t="shared" si="658"/>
        <v>0</v>
      </c>
      <c r="FC203" s="196">
        <f t="shared" si="659"/>
        <v>0</v>
      </c>
      <c r="FD203" s="196">
        <f t="shared" si="660"/>
        <v>0</v>
      </c>
      <c r="FE203" s="196">
        <f t="shared" si="661"/>
        <v>0</v>
      </c>
      <c r="FF203" s="196">
        <f t="shared" si="662"/>
        <v>0</v>
      </c>
      <c r="FG203" s="197"/>
      <c r="FH203" s="197">
        <f t="shared" si="663"/>
        <v>0</v>
      </c>
      <c r="FI203" s="197">
        <f t="shared" si="664"/>
        <v>0</v>
      </c>
      <c r="FJ203" s="197">
        <f t="shared" si="665"/>
        <v>0</v>
      </c>
      <c r="FK203" s="197">
        <f t="shared" si="666"/>
        <v>0</v>
      </c>
      <c r="FL203" s="197">
        <f t="shared" si="667"/>
        <v>0</v>
      </c>
      <c r="FM203" s="197">
        <f t="shared" si="668"/>
        <v>0</v>
      </c>
      <c r="FN203" s="197">
        <f t="shared" si="669"/>
        <v>0</v>
      </c>
      <c r="FO203" s="197">
        <f t="shared" si="670"/>
        <v>0</v>
      </c>
      <c r="FP203" s="197">
        <f t="shared" si="671"/>
        <v>0</v>
      </c>
      <c r="FQ203" s="197">
        <f t="shared" si="672"/>
        <v>0</v>
      </c>
      <c r="FR203" s="197">
        <f t="shared" si="673"/>
        <v>0</v>
      </c>
      <c r="FS203" s="195"/>
      <c r="FT203" s="195"/>
      <c r="FU203" s="198"/>
      <c r="FV203" s="198"/>
      <c r="FW203" s="199"/>
      <c r="FX203" s="199"/>
      <c r="FY203" s="196"/>
      <c r="FZ203" s="196"/>
      <c r="GA203" s="127">
        <f t="shared" si="674"/>
        <v>0</v>
      </c>
      <c r="GB203" s="127">
        <f t="shared" si="675"/>
        <v>0</v>
      </c>
      <c r="GC203" s="127">
        <f t="shared" si="676"/>
        <v>0</v>
      </c>
      <c r="GD203" s="127">
        <f t="shared" si="677"/>
        <v>0</v>
      </c>
      <c r="GE203" s="127">
        <f t="shared" si="678"/>
        <v>0</v>
      </c>
      <c r="GF203" s="127">
        <f t="shared" si="679"/>
        <v>0</v>
      </c>
      <c r="GG203" s="127">
        <f t="shared" si="680"/>
        <v>0</v>
      </c>
      <c r="GH203" s="127">
        <f t="shared" si="681"/>
        <v>0</v>
      </c>
      <c r="GI203" s="127">
        <f t="shared" si="682"/>
        <v>0</v>
      </c>
      <c r="GJ203" s="127">
        <f t="shared" si="683"/>
        <v>0</v>
      </c>
      <c r="GK203" s="127">
        <f t="shared" si="684"/>
        <v>0</v>
      </c>
      <c r="GL203" s="127">
        <f t="shared" si="685"/>
        <v>0</v>
      </c>
      <c r="GM203" s="127">
        <f t="shared" si="686"/>
        <v>0</v>
      </c>
      <c r="GN203" s="127">
        <f t="shared" si="687"/>
        <v>0</v>
      </c>
      <c r="GO203" s="127">
        <f t="shared" si="688"/>
        <v>0</v>
      </c>
      <c r="GP203" s="127">
        <f t="shared" si="689"/>
        <v>0</v>
      </c>
      <c r="GQ203" s="127">
        <f t="shared" si="690"/>
        <v>0</v>
      </c>
      <c r="GR203" s="127">
        <f t="shared" si="691"/>
        <v>0</v>
      </c>
      <c r="GS203" s="127">
        <f t="shared" si="692"/>
        <v>0</v>
      </c>
      <c r="GT203" s="127">
        <f t="shared" si="693"/>
        <v>0</v>
      </c>
      <c r="GU203" s="127">
        <f t="shared" si="694"/>
        <v>0</v>
      </c>
      <c r="GV203" s="127">
        <f t="shared" si="695"/>
        <v>0</v>
      </c>
      <c r="GW203" s="127">
        <f t="shared" si="696"/>
        <v>0</v>
      </c>
      <c r="GX203" s="127">
        <f t="shared" si="697"/>
        <v>0</v>
      </c>
      <c r="GY203" s="127">
        <f t="shared" si="698"/>
        <v>0</v>
      </c>
      <c r="GZ203" s="127">
        <f t="shared" si="699"/>
        <v>0</v>
      </c>
      <c r="HA203" s="127">
        <f t="shared" si="700"/>
        <v>0</v>
      </c>
      <c r="HB203" s="127">
        <f t="shared" si="701"/>
        <v>0</v>
      </c>
      <c r="HC203" s="127">
        <f t="shared" si="702"/>
        <v>0</v>
      </c>
      <c r="HD203" s="127">
        <f t="shared" si="703"/>
        <v>0</v>
      </c>
      <c r="HE203" s="127">
        <f t="shared" si="704"/>
        <v>0</v>
      </c>
      <c r="HF203" s="127">
        <f t="shared" si="705"/>
        <v>0</v>
      </c>
      <c r="HG203" s="127">
        <f t="shared" si="706"/>
        <v>0</v>
      </c>
      <c r="HH203" s="127">
        <f t="shared" si="707"/>
        <v>0</v>
      </c>
      <c r="HI203" s="127">
        <f t="shared" si="708"/>
        <v>0</v>
      </c>
      <c r="HJ203" s="127">
        <f t="shared" si="709"/>
        <v>0</v>
      </c>
      <c r="HK203" s="127">
        <f t="shared" si="710"/>
        <v>0</v>
      </c>
      <c r="HL203" s="127">
        <f t="shared" si="711"/>
        <v>0</v>
      </c>
      <c r="HM203" s="127">
        <f t="shared" si="712"/>
        <v>0</v>
      </c>
      <c r="HN203" s="127">
        <f t="shared" si="713"/>
        <v>0</v>
      </c>
      <c r="HO203" s="127">
        <f t="shared" si="714"/>
        <v>0</v>
      </c>
      <c r="HP203" s="127">
        <f t="shared" si="715"/>
        <v>0</v>
      </c>
      <c r="HQ203" s="127">
        <f t="shared" si="716"/>
        <v>0</v>
      </c>
      <c r="HR203" s="127">
        <f t="shared" si="717"/>
        <v>0</v>
      </c>
      <c r="HS203" s="127">
        <f t="shared" si="718"/>
        <v>0</v>
      </c>
      <c r="HT203" s="127">
        <f t="shared" si="719"/>
        <v>0</v>
      </c>
      <c r="HU203" s="127">
        <f t="shared" si="720"/>
        <v>0</v>
      </c>
      <c r="HV203" s="127">
        <f t="shared" si="721"/>
        <v>0</v>
      </c>
      <c r="HW203" s="127">
        <f t="shared" si="722"/>
        <v>0</v>
      </c>
      <c r="HX203" s="127">
        <f t="shared" si="723"/>
        <v>0</v>
      </c>
      <c r="HY203" s="127">
        <f t="shared" si="724"/>
        <v>0</v>
      </c>
      <c r="HZ203" s="127">
        <f t="shared" si="725"/>
        <v>0</v>
      </c>
      <c r="IA203" s="127">
        <f t="shared" si="726"/>
        <v>0</v>
      </c>
      <c r="IB203" s="127">
        <f t="shared" si="727"/>
        <v>0</v>
      </c>
      <c r="IC203" s="127">
        <f t="shared" si="728"/>
        <v>0</v>
      </c>
      <c r="ID203" s="127">
        <f t="shared" si="729"/>
        <v>0</v>
      </c>
      <c r="IE203" s="127">
        <f t="shared" si="730"/>
        <v>0</v>
      </c>
      <c r="IF203" s="127">
        <f t="shared" si="731"/>
        <v>0</v>
      </c>
      <c r="IG203" s="127">
        <f t="shared" si="732"/>
        <v>0</v>
      </c>
      <c r="IH203" s="127">
        <f t="shared" si="733"/>
        <v>0</v>
      </c>
      <c r="II203" s="127">
        <f t="shared" si="734"/>
        <v>0</v>
      </c>
      <c r="IJ203" s="127">
        <f t="shared" si="735"/>
        <v>0</v>
      </c>
      <c r="IK203" s="127">
        <f t="shared" si="736"/>
        <v>0</v>
      </c>
      <c r="IL203" s="127">
        <f t="shared" si="737"/>
        <v>0</v>
      </c>
      <c r="IM203" s="127">
        <f t="shared" si="738"/>
        <v>0</v>
      </c>
      <c r="IN203" s="127">
        <f t="shared" si="739"/>
        <v>0</v>
      </c>
      <c r="IO203" s="127">
        <f t="shared" si="740"/>
        <v>0</v>
      </c>
      <c r="IP203" s="127">
        <f t="shared" si="741"/>
        <v>0</v>
      </c>
      <c r="IQ203" s="127">
        <f t="shared" si="742"/>
        <v>0</v>
      </c>
      <c r="IR203" s="127">
        <f t="shared" si="743"/>
        <v>0</v>
      </c>
      <c r="IS203" s="127">
        <f t="shared" si="744"/>
        <v>0</v>
      </c>
      <c r="IT203" s="127">
        <f t="shared" si="745"/>
        <v>0</v>
      </c>
      <c r="IU203" s="127">
        <f t="shared" si="746"/>
        <v>0</v>
      </c>
      <c r="IV203" s="1">
        <f>IFERROR(IF($BX203&gt;=1,SUMIFS(ARR!K$8:K$607,ARR!$I$8:$I$607,$BZ203),0),0)</f>
        <v>0</v>
      </c>
      <c r="IW203" s="1">
        <f>IFERROR(IF($BX203&gt;=1,SUMIFS(ARR!L$8:L$607,ARR!$I$8:$I$607,$BZ203),0),0)</f>
        <v>0</v>
      </c>
      <c r="IX203" s="1">
        <f>IFERROR(IF($BX203&gt;=1,SUMIFS(ARR!M$8:M$607,ARR!$I$8:$I$607,$BZ203),0),0)</f>
        <v>0</v>
      </c>
      <c r="IY203" s="1">
        <f>IFERROR(IF($BX203&gt;=1,SUMIFS(ARR!N$8:N$607,ARR!$I$8:$I$607,$BZ203),0),0)</f>
        <v>0</v>
      </c>
      <c r="IZ203" s="1">
        <f t="shared" si="747"/>
        <v>0</v>
      </c>
    </row>
    <row r="204" spans="1:260" ht="18" customHeight="1" x14ac:dyDescent="0.25">
      <c r="A204" s="1">
        <f>IFERROR(IF(BX204&gt;=1,VLOOKUP(EMP!Y202,EMP!$B$2:$E$3,4,0),0),0)</f>
        <v>0</v>
      </c>
      <c r="B204" s="1">
        <f>IFERROR(IF(BX204&gt;=1,VLOOKUP(EMP!Z202,EMP!$D$2:$E$3,2,0),0),0)</f>
        <v>0</v>
      </c>
      <c r="C204" s="1">
        <f>IFERROR(IF(BX204&gt;=1,VLOOKUP(EMP!AC202,EMP!$B$6:$C$17,2,0),0),0)</f>
        <v>0</v>
      </c>
      <c r="D204" s="1">
        <f>IFERROR(IF(BX204&gt;=1,VLOOKUP(EMP!AA202,EMP!$E$6:$M$29,9,0),0),0)</f>
        <v>0</v>
      </c>
      <c r="E204" s="1">
        <f>IFERROR(IF(BX204&gt;=1,(IF(EMP!AE202&gt;=1,VLOOKUP(EMP!AF202,EMP!$B$6:$C$17,2,0),0)),0),0)</f>
        <v>0</v>
      </c>
      <c r="F204" s="1">
        <f>IFERROR(IF(BX204&gt;=1,(IF(EMP!AG202=EMP!$F$3,(IF(EMP!AH202&gt;=1,EMP!AH202,0)),0)),0),0)</f>
        <v>0</v>
      </c>
      <c r="G204" s="1">
        <f>IFERROR(IF(BX204&gt;=1,(IF(EMP!AI202=EMP!$F$3,VLOOKUP(EMP!AJ202,EMP!$B$6:$C$17,2,0),0)),0),0)</f>
        <v>0</v>
      </c>
      <c r="H204" s="1">
        <f>IFERROR(IF(BX204&gt;=1,(IF(EMP!AK202=EMP!$F$3,EMP!#REF!,0)),0),0)</f>
        <v>0</v>
      </c>
      <c r="I204" s="1">
        <f>IFERROR(IF(BX204&gt;=1,(IF(EMP!AM202="YES",1,2)),0),0)</f>
        <v>0</v>
      </c>
      <c r="J204" s="1">
        <f>IFERROR(IF(BX204&gt;=1,(IF(I204=1,31,IF(I204=2,(IF(D204&gt;=5,VLOOKUP(EMP!AL202,EMP!$H$1:$K$5,4,0),IF(D204&gt;=1,31,0))),0))),0),0)</f>
        <v>0</v>
      </c>
      <c r="K204" s="1">
        <f>EMP!AB202</f>
        <v>0</v>
      </c>
      <c r="L204" s="1">
        <f>EMP!AD202</f>
        <v>0</v>
      </c>
      <c r="M204" s="1">
        <f>EMP!AE202</f>
        <v>0</v>
      </c>
      <c r="N204" s="1">
        <f t="shared" si="580"/>
        <v>0</v>
      </c>
      <c r="O204" s="1">
        <f t="shared" si="581"/>
        <v>0</v>
      </c>
      <c r="P204" s="1">
        <f t="shared" si="582"/>
        <v>0</v>
      </c>
      <c r="Q204" s="1">
        <f t="shared" si="583"/>
        <v>0</v>
      </c>
      <c r="R204" s="1">
        <f t="shared" si="584"/>
        <v>0</v>
      </c>
      <c r="S204" s="1">
        <f t="shared" si="585"/>
        <v>0</v>
      </c>
      <c r="T204" s="1">
        <f t="shared" si="586"/>
        <v>0</v>
      </c>
      <c r="U204" s="1">
        <f t="shared" si="587"/>
        <v>0</v>
      </c>
      <c r="V204" s="1">
        <f t="shared" si="588"/>
        <v>0</v>
      </c>
      <c r="W204" s="1">
        <f t="shared" si="589"/>
        <v>0</v>
      </c>
      <c r="X204" s="1">
        <f t="shared" si="590"/>
        <v>0</v>
      </c>
      <c r="Y204" s="1">
        <f t="shared" si="591"/>
        <v>0</v>
      </c>
      <c r="Z204" s="1">
        <f t="shared" si="592"/>
        <v>0</v>
      </c>
      <c r="AA204" s="1">
        <f t="shared" si="593"/>
        <v>0</v>
      </c>
      <c r="AB204" s="1">
        <f t="shared" si="594"/>
        <v>0</v>
      </c>
      <c r="AC204" s="1">
        <f t="shared" si="595"/>
        <v>0</v>
      </c>
      <c r="AD204" s="1">
        <f t="shared" si="596"/>
        <v>0</v>
      </c>
      <c r="AE204" s="1">
        <f t="shared" si="597"/>
        <v>0</v>
      </c>
      <c r="AF204" s="1">
        <f t="shared" si="598"/>
        <v>0</v>
      </c>
      <c r="AG204" s="1">
        <f t="shared" si="599"/>
        <v>0</v>
      </c>
      <c r="AH204" s="1">
        <f t="shared" si="600"/>
        <v>0</v>
      </c>
      <c r="AI204" s="1">
        <f t="shared" si="601"/>
        <v>0</v>
      </c>
      <c r="AJ204" s="1">
        <f t="shared" si="602"/>
        <v>0</v>
      </c>
      <c r="AK204" s="1">
        <f t="shared" si="603"/>
        <v>0</v>
      </c>
      <c r="AL204" s="1">
        <f t="shared" si="604"/>
        <v>0</v>
      </c>
      <c r="AM204" s="1">
        <f t="shared" si="605"/>
        <v>0</v>
      </c>
      <c r="AN204" s="1">
        <f t="shared" si="606"/>
        <v>0</v>
      </c>
      <c r="AO204" s="1">
        <f t="shared" si="607"/>
        <v>0</v>
      </c>
      <c r="AP204" s="1">
        <f t="shared" si="608"/>
        <v>0</v>
      </c>
      <c r="AQ204" s="1">
        <f t="shared" si="609"/>
        <v>0</v>
      </c>
      <c r="AR204" s="1">
        <f t="shared" si="610"/>
        <v>0</v>
      </c>
      <c r="AS204" s="1">
        <f t="shared" si="611"/>
        <v>0</v>
      </c>
      <c r="AT204" s="1">
        <f t="shared" si="612"/>
        <v>0</v>
      </c>
      <c r="AU204" s="1">
        <f t="shared" si="613"/>
        <v>0</v>
      </c>
      <c r="AV204" s="1">
        <f t="shared" si="614"/>
        <v>0</v>
      </c>
      <c r="AW204" s="1">
        <f t="shared" si="615"/>
        <v>0</v>
      </c>
      <c r="AX204" s="1">
        <f>LARGE($O$8:P204,1)</f>
        <v>0</v>
      </c>
      <c r="AY204" s="1">
        <f>LARGE($O$8:Q204,1)</f>
        <v>0</v>
      </c>
      <c r="AZ204" s="1">
        <f>LARGE($O$8:R204,1)</f>
        <v>0</v>
      </c>
      <c r="BA204" s="1">
        <f>LARGE($O$8:S204,1)</f>
        <v>0</v>
      </c>
      <c r="BB204" s="1">
        <f>LARGE($O$8:T204,1)</f>
        <v>0</v>
      </c>
      <c r="BC204" s="1">
        <f>LARGE($O$8:U204,1)</f>
        <v>0</v>
      </c>
      <c r="BD204" s="1">
        <f>LARGE($O$8:V204,1)</f>
        <v>0</v>
      </c>
      <c r="BE204" s="1">
        <f>LARGE($O$8:W204,1)</f>
        <v>0</v>
      </c>
      <c r="BF204" s="1">
        <f>LARGE($O$8:X204,1)</f>
        <v>0</v>
      </c>
      <c r="BG204" s="1">
        <f>LARGE($O$8:Y204,1)</f>
        <v>0</v>
      </c>
      <c r="BH204" s="1">
        <f>IFERROR(IF(BX204&gt;=1,(IF(EMP!AM202="YES",1,2)),0),0)</f>
        <v>0</v>
      </c>
      <c r="BI204" s="1">
        <f>IFERROR(IF(BX204&gt;=1,(IF(BH204=1,1,IF(BH204=2,VLOOKUP(EMP!AL202,EMP!$H$2:$K$4,4,0),0))),0),0)</f>
        <v>0</v>
      </c>
      <c r="BJ204" s="1">
        <f>IFERROR(IF(BX204&gt;=1,VLOOKUP(EMP!AL202,EMP!$H$1:$K$5,2,0),0),0)</f>
        <v>0</v>
      </c>
      <c r="BK204" s="1">
        <f>IFERROR(IF(BX204&gt;=1,VLOOKUP(EMP!AL202,EMP!$H$1:$K$5,3,0),0),0)</f>
        <v>0</v>
      </c>
      <c r="BX204" s="165">
        <f>EMP!O202</f>
        <v>0</v>
      </c>
      <c r="BY204" s="166">
        <f>EMP!P202</f>
        <v>0</v>
      </c>
      <c r="BZ204" s="165">
        <f>EMP!Q202</f>
        <v>0</v>
      </c>
      <c r="CA204" s="185">
        <f t="shared" si="616"/>
        <v>0</v>
      </c>
      <c r="CB204" s="185">
        <f t="shared" si="617"/>
        <v>0</v>
      </c>
      <c r="CC204" s="185">
        <f t="shared" si="618"/>
        <v>0</v>
      </c>
      <c r="CD204" s="185">
        <f t="shared" si="619"/>
        <v>0</v>
      </c>
      <c r="CE204" s="185">
        <f t="shared" si="620"/>
        <v>0</v>
      </c>
      <c r="CF204" s="185">
        <f t="shared" si="621"/>
        <v>0</v>
      </c>
      <c r="CG204" s="185">
        <f t="shared" si="622"/>
        <v>0</v>
      </c>
      <c r="CH204" s="185">
        <f t="shared" si="623"/>
        <v>0</v>
      </c>
      <c r="CI204" s="185">
        <f t="shared" si="624"/>
        <v>0</v>
      </c>
      <c r="CJ204" s="185">
        <f t="shared" si="625"/>
        <v>0</v>
      </c>
      <c r="CK204" s="185">
        <f t="shared" si="626"/>
        <v>0</v>
      </c>
      <c r="CL204" s="185">
        <f t="shared" si="627"/>
        <v>0</v>
      </c>
      <c r="CM204" s="193"/>
      <c r="CN204" s="193"/>
      <c r="CO204" s="193"/>
      <c r="CP204" s="193"/>
      <c r="CQ204" s="193"/>
      <c r="CR204" s="193"/>
      <c r="CS204" s="193"/>
      <c r="CT204" s="193"/>
      <c r="CU204" s="193"/>
      <c r="CV204" s="193"/>
      <c r="CW204" s="193"/>
      <c r="CX204" s="193"/>
      <c r="CY204" s="112">
        <f t="shared" si="628"/>
        <v>0</v>
      </c>
      <c r="CZ204" s="112">
        <f t="shared" si="629"/>
        <v>0</v>
      </c>
      <c r="DA204" s="112">
        <f t="shared" si="630"/>
        <v>0</v>
      </c>
      <c r="DB204" s="112">
        <f t="shared" si="631"/>
        <v>0</v>
      </c>
      <c r="DC204" s="112">
        <f t="shared" si="632"/>
        <v>0</v>
      </c>
      <c r="DD204" s="112">
        <f t="shared" si="633"/>
        <v>0</v>
      </c>
      <c r="DE204" s="112">
        <f t="shared" si="634"/>
        <v>0</v>
      </c>
      <c r="DF204" s="112">
        <f t="shared" si="635"/>
        <v>0</v>
      </c>
      <c r="DG204" s="112">
        <f t="shared" si="636"/>
        <v>0</v>
      </c>
      <c r="DH204" s="112">
        <f t="shared" si="637"/>
        <v>0</v>
      </c>
      <c r="DI204" s="112">
        <f t="shared" si="638"/>
        <v>0</v>
      </c>
      <c r="DJ204" s="112">
        <f t="shared" si="639"/>
        <v>0</v>
      </c>
      <c r="DK204" s="194"/>
      <c r="DL204" s="194"/>
      <c r="DM204" s="194"/>
      <c r="DN204" s="194"/>
      <c r="DO204" s="194"/>
      <c r="DP204" s="194"/>
      <c r="DQ204" s="194"/>
      <c r="DR204" s="194"/>
      <c r="DS204" s="194"/>
      <c r="DT204" s="194"/>
      <c r="DU204" s="194"/>
      <c r="DV204" s="194"/>
      <c r="DW204" s="112">
        <f t="shared" si="640"/>
        <v>0</v>
      </c>
      <c r="DX204" s="112">
        <f t="shared" si="641"/>
        <v>0</v>
      </c>
      <c r="DY204" s="112">
        <f t="shared" si="642"/>
        <v>0</v>
      </c>
      <c r="DZ204" s="112">
        <f t="shared" si="643"/>
        <v>0</v>
      </c>
      <c r="EA204" s="112">
        <f t="shared" si="644"/>
        <v>0</v>
      </c>
      <c r="EB204" s="112">
        <f t="shared" si="645"/>
        <v>0</v>
      </c>
      <c r="EC204" s="112">
        <f t="shared" si="646"/>
        <v>0</v>
      </c>
      <c r="ED204" s="112">
        <f t="shared" si="647"/>
        <v>0</v>
      </c>
      <c r="EE204" s="112">
        <f t="shared" si="648"/>
        <v>0</v>
      </c>
      <c r="EF204" s="112">
        <f t="shared" si="649"/>
        <v>0</v>
      </c>
      <c r="EG204" s="112">
        <f t="shared" si="650"/>
        <v>0</v>
      </c>
      <c r="EH204" s="112">
        <f t="shared" si="651"/>
        <v>0</v>
      </c>
      <c r="EI204" s="195"/>
      <c r="EJ204" s="195"/>
      <c r="EK204" s="195"/>
      <c r="EL204" s="195"/>
      <c r="EM204" s="195"/>
      <c r="EN204" s="195"/>
      <c r="EO204" s="195"/>
      <c r="EP204" s="195"/>
      <c r="EQ204" s="195"/>
      <c r="ER204" s="195"/>
      <c r="ES204" s="195"/>
      <c r="ET204" s="195"/>
      <c r="EU204" s="196"/>
      <c r="EV204" s="196">
        <f t="shared" si="652"/>
        <v>0</v>
      </c>
      <c r="EW204" s="196">
        <f t="shared" si="653"/>
        <v>0</v>
      </c>
      <c r="EX204" s="196">
        <f t="shared" si="654"/>
        <v>0</v>
      </c>
      <c r="EY204" s="196">
        <f t="shared" si="655"/>
        <v>0</v>
      </c>
      <c r="EZ204" s="196">
        <f t="shared" si="656"/>
        <v>0</v>
      </c>
      <c r="FA204" s="196">
        <f t="shared" si="657"/>
        <v>0</v>
      </c>
      <c r="FB204" s="196">
        <f t="shared" si="658"/>
        <v>0</v>
      </c>
      <c r="FC204" s="196">
        <f t="shared" si="659"/>
        <v>0</v>
      </c>
      <c r="FD204" s="196">
        <f t="shared" si="660"/>
        <v>0</v>
      </c>
      <c r="FE204" s="196">
        <f t="shared" si="661"/>
        <v>0</v>
      </c>
      <c r="FF204" s="196">
        <f t="shared" si="662"/>
        <v>0</v>
      </c>
      <c r="FG204" s="197"/>
      <c r="FH204" s="197">
        <f t="shared" si="663"/>
        <v>0</v>
      </c>
      <c r="FI204" s="197">
        <f t="shared" si="664"/>
        <v>0</v>
      </c>
      <c r="FJ204" s="197">
        <f t="shared" si="665"/>
        <v>0</v>
      </c>
      <c r="FK204" s="197">
        <f t="shared" si="666"/>
        <v>0</v>
      </c>
      <c r="FL204" s="197">
        <f t="shared" si="667"/>
        <v>0</v>
      </c>
      <c r="FM204" s="197">
        <f t="shared" si="668"/>
        <v>0</v>
      </c>
      <c r="FN204" s="197">
        <f t="shared" si="669"/>
        <v>0</v>
      </c>
      <c r="FO204" s="197">
        <f t="shared" si="670"/>
        <v>0</v>
      </c>
      <c r="FP204" s="197">
        <f t="shared" si="671"/>
        <v>0</v>
      </c>
      <c r="FQ204" s="197">
        <f t="shared" si="672"/>
        <v>0</v>
      </c>
      <c r="FR204" s="197">
        <f t="shared" si="673"/>
        <v>0</v>
      </c>
      <c r="FS204" s="195"/>
      <c r="FT204" s="195"/>
      <c r="FU204" s="198"/>
      <c r="FV204" s="198"/>
      <c r="FW204" s="199"/>
      <c r="FX204" s="199"/>
      <c r="FY204" s="196"/>
      <c r="FZ204" s="196"/>
      <c r="GA204" s="127">
        <f t="shared" si="674"/>
        <v>0</v>
      </c>
      <c r="GB204" s="127">
        <f t="shared" si="675"/>
        <v>0</v>
      </c>
      <c r="GC204" s="127">
        <f t="shared" si="676"/>
        <v>0</v>
      </c>
      <c r="GD204" s="127">
        <f t="shared" si="677"/>
        <v>0</v>
      </c>
      <c r="GE204" s="127">
        <f t="shared" si="678"/>
        <v>0</v>
      </c>
      <c r="GF204" s="127">
        <f t="shared" si="679"/>
        <v>0</v>
      </c>
      <c r="GG204" s="127">
        <f t="shared" si="680"/>
        <v>0</v>
      </c>
      <c r="GH204" s="127">
        <f t="shared" si="681"/>
        <v>0</v>
      </c>
      <c r="GI204" s="127">
        <f t="shared" si="682"/>
        <v>0</v>
      </c>
      <c r="GJ204" s="127">
        <f t="shared" si="683"/>
        <v>0</v>
      </c>
      <c r="GK204" s="127">
        <f t="shared" si="684"/>
        <v>0</v>
      </c>
      <c r="GL204" s="127">
        <f t="shared" si="685"/>
        <v>0</v>
      </c>
      <c r="GM204" s="127">
        <f t="shared" si="686"/>
        <v>0</v>
      </c>
      <c r="GN204" s="127">
        <f t="shared" si="687"/>
        <v>0</v>
      </c>
      <c r="GO204" s="127">
        <f t="shared" si="688"/>
        <v>0</v>
      </c>
      <c r="GP204" s="127">
        <f t="shared" si="689"/>
        <v>0</v>
      </c>
      <c r="GQ204" s="127">
        <f t="shared" si="690"/>
        <v>0</v>
      </c>
      <c r="GR204" s="127">
        <f t="shared" si="691"/>
        <v>0</v>
      </c>
      <c r="GS204" s="127">
        <f t="shared" si="692"/>
        <v>0</v>
      </c>
      <c r="GT204" s="127">
        <f t="shared" si="693"/>
        <v>0</v>
      </c>
      <c r="GU204" s="127">
        <f t="shared" si="694"/>
        <v>0</v>
      </c>
      <c r="GV204" s="127">
        <f t="shared" si="695"/>
        <v>0</v>
      </c>
      <c r="GW204" s="127">
        <f t="shared" si="696"/>
        <v>0</v>
      </c>
      <c r="GX204" s="127">
        <f t="shared" si="697"/>
        <v>0</v>
      </c>
      <c r="GY204" s="127">
        <f t="shared" si="698"/>
        <v>0</v>
      </c>
      <c r="GZ204" s="127">
        <f t="shared" si="699"/>
        <v>0</v>
      </c>
      <c r="HA204" s="127">
        <f t="shared" si="700"/>
        <v>0</v>
      </c>
      <c r="HB204" s="127">
        <f t="shared" si="701"/>
        <v>0</v>
      </c>
      <c r="HC204" s="127">
        <f t="shared" si="702"/>
        <v>0</v>
      </c>
      <c r="HD204" s="127">
        <f t="shared" si="703"/>
        <v>0</v>
      </c>
      <c r="HE204" s="127">
        <f t="shared" si="704"/>
        <v>0</v>
      </c>
      <c r="HF204" s="127">
        <f t="shared" si="705"/>
        <v>0</v>
      </c>
      <c r="HG204" s="127">
        <f t="shared" si="706"/>
        <v>0</v>
      </c>
      <c r="HH204" s="127">
        <f t="shared" si="707"/>
        <v>0</v>
      </c>
      <c r="HI204" s="127">
        <f t="shared" si="708"/>
        <v>0</v>
      </c>
      <c r="HJ204" s="127">
        <f t="shared" si="709"/>
        <v>0</v>
      </c>
      <c r="HK204" s="127">
        <f t="shared" si="710"/>
        <v>0</v>
      </c>
      <c r="HL204" s="127">
        <f t="shared" si="711"/>
        <v>0</v>
      </c>
      <c r="HM204" s="127">
        <f t="shared" si="712"/>
        <v>0</v>
      </c>
      <c r="HN204" s="127">
        <f t="shared" si="713"/>
        <v>0</v>
      </c>
      <c r="HO204" s="127">
        <f t="shared" si="714"/>
        <v>0</v>
      </c>
      <c r="HP204" s="127">
        <f t="shared" si="715"/>
        <v>0</v>
      </c>
      <c r="HQ204" s="127">
        <f t="shared" si="716"/>
        <v>0</v>
      </c>
      <c r="HR204" s="127">
        <f t="shared" si="717"/>
        <v>0</v>
      </c>
      <c r="HS204" s="127">
        <f t="shared" si="718"/>
        <v>0</v>
      </c>
      <c r="HT204" s="127">
        <f t="shared" si="719"/>
        <v>0</v>
      </c>
      <c r="HU204" s="127">
        <f t="shared" si="720"/>
        <v>0</v>
      </c>
      <c r="HV204" s="127">
        <f t="shared" si="721"/>
        <v>0</v>
      </c>
      <c r="HW204" s="127">
        <f t="shared" si="722"/>
        <v>0</v>
      </c>
      <c r="HX204" s="127">
        <f t="shared" si="723"/>
        <v>0</v>
      </c>
      <c r="HY204" s="127">
        <f t="shared" si="724"/>
        <v>0</v>
      </c>
      <c r="HZ204" s="127">
        <f t="shared" si="725"/>
        <v>0</v>
      </c>
      <c r="IA204" s="127">
        <f t="shared" si="726"/>
        <v>0</v>
      </c>
      <c r="IB204" s="127">
        <f t="shared" si="727"/>
        <v>0</v>
      </c>
      <c r="IC204" s="127">
        <f t="shared" si="728"/>
        <v>0</v>
      </c>
      <c r="ID204" s="127">
        <f t="shared" si="729"/>
        <v>0</v>
      </c>
      <c r="IE204" s="127">
        <f t="shared" si="730"/>
        <v>0</v>
      </c>
      <c r="IF204" s="127">
        <f t="shared" si="731"/>
        <v>0</v>
      </c>
      <c r="IG204" s="127">
        <f t="shared" si="732"/>
        <v>0</v>
      </c>
      <c r="IH204" s="127">
        <f t="shared" si="733"/>
        <v>0</v>
      </c>
      <c r="II204" s="127">
        <f t="shared" si="734"/>
        <v>0</v>
      </c>
      <c r="IJ204" s="127">
        <f t="shared" si="735"/>
        <v>0</v>
      </c>
      <c r="IK204" s="127">
        <f t="shared" si="736"/>
        <v>0</v>
      </c>
      <c r="IL204" s="127">
        <f t="shared" si="737"/>
        <v>0</v>
      </c>
      <c r="IM204" s="127">
        <f t="shared" si="738"/>
        <v>0</v>
      </c>
      <c r="IN204" s="127">
        <f t="shared" si="739"/>
        <v>0</v>
      </c>
      <c r="IO204" s="127">
        <f t="shared" si="740"/>
        <v>0</v>
      </c>
      <c r="IP204" s="127">
        <f t="shared" si="741"/>
        <v>0</v>
      </c>
      <c r="IQ204" s="127">
        <f t="shared" si="742"/>
        <v>0</v>
      </c>
      <c r="IR204" s="127">
        <f t="shared" si="743"/>
        <v>0</v>
      </c>
      <c r="IS204" s="127">
        <f t="shared" si="744"/>
        <v>0</v>
      </c>
      <c r="IT204" s="127">
        <f t="shared" si="745"/>
        <v>0</v>
      </c>
      <c r="IU204" s="127">
        <f t="shared" si="746"/>
        <v>0</v>
      </c>
      <c r="IV204" s="1">
        <f>IFERROR(IF($BX204&gt;=1,SUMIFS(ARR!K$8:K$607,ARR!$I$8:$I$607,$BZ204),0),0)</f>
        <v>0</v>
      </c>
      <c r="IW204" s="1">
        <f>IFERROR(IF($BX204&gt;=1,SUMIFS(ARR!L$8:L$607,ARR!$I$8:$I$607,$BZ204),0),0)</f>
        <v>0</v>
      </c>
      <c r="IX204" s="1">
        <f>IFERROR(IF($BX204&gt;=1,SUMIFS(ARR!M$8:M$607,ARR!$I$8:$I$607,$BZ204),0),0)</f>
        <v>0</v>
      </c>
      <c r="IY204" s="1">
        <f>IFERROR(IF($BX204&gt;=1,SUMIFS(ARR!N$8:N$607,ARR!$I$8:$I$607,$BZ204),0),0)</f>
        <v>0</v>
      </c>
      <c r="IZ204" s="1">
        <f t="shared" si="747"/>
        <v>0</v>
      </c>
    </row>
    <row r="205" spans="1:260" ht="18" customHeight="1" x14ac:dyDescent="0.25">
      <c r="A205" s="1">
        <f>IFERROR(IF(BX205&gt;=1,VLOOKUP(EMP!Y203,EMP!$B$2:$E$3,4,0),0),0)</f>
        <v>0</v>
      </c>
      <c r="B205" s="1">
        <f>IFERROR(IF(BX205&gt;=1,VLOOKUP(EMP!Z203,EMP!$D$2:$E$3,2,0),0),0)</f>
        <v>0</v>
      </c>
      <c r="C205" s="1">
        <f>IFERROR(IF(BX205&gt;=1,VLOOKUP(EMP!AC203,EMP!$B$6:$C$17,2,0),0),0)</f>
        <v>0</v>
      </c>
      <c r="D205" s="1">
        <f>IFERROR(IF(BX205&gt;=1,VLOOKUP(EMP!AA203,EMP!$E$6:$M$29,9,0),0),0)</f>
        <v>0</v>
      </c>
      <c r="E205" s="1">
        <f>IFERROR(IF(BX205&gt;=1,(IF(EMP!AE203&gt;=1,VLOOKUP(EMP!AF203,EMP!$B$6:$C$17,2,0),0)),0),0)</f>
        <v>0</v>
      </c>
      <c r="F205" s="1">
        <f>IFERROR(IF(BX205&gt;=1,(IF(EMP!AG203=EMP!$F$3,(IF(EMP!AH203&gt;=1,EMP!AH203,0)),0)),0),0)</f>
        <v>0</v>
      </c>
      <c r="G205" s="1">
        <f>IFERROR(IF(BX205&gt;=1,(IF(EMP!AI203=EMP!$F$3,VLOOKUP(EMP!AJ203,EMP!$B$6:$C$17,2,0),0)),0),0)</f>
        <v>0</v>
      </c>
      <c r="H205" s="1">
        <f>IFERROR(IF(BX205&gt;=1,(IF(EMP!AK203=EMP!$F$3,EMP!#REF!,0)),0),0)</f>
        <v>0</v>
      </c>
      <c r="I205" s="1">
        <f>IFERROR(IF(BX205&gt;=1,(IF(EMP!AM203="YES",1,2)),0),0)</f>
        <v>0</v>
      </c>
      <c r="J205" s="1">
        <f>IFERROR(IF(BX205&gt;=1,(IF(I205=1,31,IF(I205=2,(IF(D205&gt;=5,VLOOKUP(EMP!AL203,EMP!$H$1:$K$5,4,0),IF(D205&gt;=1,31,0))),0))),0),0)</f>
        <v>0</v>
      </c>
      <c r="K205" s="1">
        <f>EMP!AB203</f>
        <v>0</v>
      </c>
      <c r="L205" s="1">
        <f>EMP!AD203</f>
        <v>0</v>
      </c>
      <c r="M205" s="1">
        <f>EMP!AE203</f>
        <v>0</v>
      </c>
      <c r="N205" s="1">
        <f t="shared" si="580"/>
        <v>0</v>
      </c>
      <c r="O205" s="1">
        <f t="shared" si="581"/>
        <v>0</v>
      </c>
      <c r="P205" s="1">
        <f t="shared" si="582"/>
        <v>0</v>
      </c>
      <c r="Q205" s="1">
        <f t="shared" si="583"/>
        <v>0</v>
      </c>
      <c r="R205" s="1">
        <f t="shared" si="584"/>
        <v>0</v>
      </c>
      <c r="S205" s="1">
        <f t="shared" si="585"/>
        <v>0</v>
      </c>
      <c r="T205" s="1">
        <f t="shared" si="586"/>
        <v>0</v>
      </c>
      <c r="U205" s="1">
        <f t="shared" si="587"/>
        <v>0</v>
      </c>
      <c r="V205" s="1">
        <f t="shared" si="588"/>
        <v>0</v>
      </c>
      <c r="W205" s="1">
        <f t="shared" si="589"/>
        <v>0</v>
      </c>
      <c r="X205" s="1">
        <f t="shared" si="590"/>
        <v>0</v>
      </c>
      <c r="Y205" s="1">
        <f t="shared" si="591"/>
        <v>0</v>
      </c>
      <c r="Z205" s="1">
        <f t="shared" si="592"/>
        <v>0</v>
      </c>
      <c r="AA205" s="1">
        <f t="shared" si="593"/>
        <v>0</v>
      </c>
      <c r="AB205" s="1">
        <f t="shared" si="594"/>
        <v>0</v>
      </c>
      <c r="AC205" s="1">
        <f t="shared" si="595"/>
        <v>0</v>
      </c>
      <c r="AD205" s="1">
        <f t="shared" si="596"/>
        <v>0</v>
      </c>
      <c r="AE205" s="1">
        <f t="shared" si="597"/>
        <v>0</v>
      </c>
      <c r="AF205" s="1">
        <f t="shared" si="598"/>
        <v>0</v>
      </c>
      <c r="AG205" s="1">
        <f t="shared" si="599"/>
        <v>0</v>
      </c>
      <c r="AH205" s="1">
        <f t="shared" si="600"/>
        <v>0</v>
      </c>
      <c r="AI205" s="1">
        <f t="shared" si="601"/>
        <v>0</v>
      </c>
      <c r="AJ205" s="1">
        <f t="shared" si="602"/>
        <v>0</v>
      </c>
      <c r="AK205" s="1">
        <f t="shared" si="603"/>
        <v>0</v>
      </c>
      <c r="AL205" s="1">
        <f t="shared" si="604"/>
        <v>0</v>
      </c>
      <c r="AM205" s="1">
        <f t="shared" si="605"/>
        <v>0</v>
      </c>
      <c r="AN205" s="1">
        <f t="shared" si="606"/>
        <v>0</v>
      </c>
      <c r="AO205" s="1">
        <f t="shared" si="607"/>
        <v>0</v>
      </c>
      <c r="AP205" s="1">
        <f t="shared" si="608"/>
        <v>0</v>
      </c>
      <c r="AQ205" s="1">
        <f t="shared" si="609"/>
        <v>0</v>
      </c>
      <c r="AR205" s="1">
        <f t="shared" si="610"/>
        <v>0</v>
      </c>
      <c r="AS205" s="1">
        <f t="shared" si="611"/>
        <v>0</v>
      </c>
      <c r="AT205" s="1">
        <f t="shared" si="612"/>
        <v>0</v>
      </c>
      <c r="AU205" s="1">
        <f t="shared" si="613"/>
        <v>0</v>
      </c>
      <c r="AV205" s="1">
        <f t="shared" si="614"/>
        <v>0</v>
      </c>
      <c r="AW205" s="1">
        <f t="shared" si="615"/>
        <v>0</v>
      </c>
      <c r="AX205" s="1">
        <f>LARGE($O$8:P205,1)</f>
        <v>0</v>
      </c>
      <c r="AY205" s="1">
        <f>LARGE($O$8:Q205,1)</f>
        <v>0</v>
      </c>
      <c r="AZ205" s="1">
        <f>LARGE($O$8:R205,1)</f>
        <v>0</v>
      </c>
      <c r="BA205" s="1">
        <f>LARGE($O$8:S205,1)</f>
        <v>0</v>
      </c>
      <c r="BB205" s="1">
        <f>LARGE($O$8:T205,1)</f>
        <v>0</v>
      </c>
      <c r="BC205" s="1">
        <f>LARGE($O$8:U205,1)</f>
        <v>0</v>
      </c>
      <c r="BD205" s="1">
        <f>LARGE($O$8:V205,1)</f>
        <v>0</v>
      </c>
      <c r="BE205" s="1">
        <f>LARGE($O$8:W205,1)</f>
        <v>0</v>
      </c>
      <c r="BF205" s="1">
        <f>LARGE($O$8:X205,1)</f>
        <v>0</v>
      </c>
      <c r="BG205" s="1">
        <f>LARGE($O$8:Y205,1)</f>
        <v>0</v>
      </c>
      <c r="BH205" s="1">
        <f>IFERROR(IF(BX205&gt;=1,(IF(EMP!AM203="YES",1,2)),0),0)</f>
        <v>0</v>
      </c>
      <c r="BI205" s="1">
        <f>IFERROR(IF(BX205&gt;=1,(IF(BH205=1,1,IF(BH205=2,VLOOKUP(EMP!AL203,EMP!$H$2:$K$4,4,0),0))),0),0)</f>
        <v>0</v>
      </c>
      <c r="BJ205" s="1">
        <f>IFERROR(IF(BX205&gt;=1,VLOOKUP(EMP!AL203,EMP!$H$1:$K$5,2,0),0),0)</f>
        <v>0</v>
      </c>
      <c r="BK205" s="1">
        <f>IFERROR(IF(BX205&gt;=1,VLOOKUP(EMP!AL203,EMP!$H$1:$K$5,3,0),0),0)</f>
        <v>0</v>
      </c>
      <c r="BX205" s="165">
        <f>EMP!O203</f>
        <v>0</v>
      </c>
      <c r="BY205" s="166">
        <f>EMP!P203</f>
        <v>0</v>
      </c>
      <c r="BZ205" s="165">
        <f>EMP!Q203</f>
        <v>0</v>
      </c>
      <c r="CA205" s="185">
        <f t="shared" si="616"/>
        <v>0</v>
      </c>
      <c r="CB205" s="185">
        <f t="shared" si="617"/>
        <v>0</v>
      </c>
      <c r="CC205" s="185">
        <f t="shared" si="618"/>
        <v>0</v>
      </c>
      <c r="CD205" s="185">
        <f t="shared" si="619"/>
        <v>0</v>
      </c>
      <c r="CE205" s="185">
        <f t="shared" si="620"/>
        <v>0</v>
      </c>
      <c r="CF205" s="185">
        <f t="shared" si="621"/>
        <v>0</v>
      </c>
      <c r="CG205" s="185">
        <f t="shared" si="622"/>
        <v>0</v>
      </c>
      <c r="CH205" s="185">
        <f t="shared" si="623"/>
        <v>0</v>
      </c>
      <c r="CI205" s="185">
        <f t="shared" si="624"/>
        <v>0</v>
      </c>
      <c r="CJ205" s="185">
        <f t="shared" si="625"/>
        <v>0</v>
      </c>
      <c r="CK205" s="185">
        <f t="shared" si="626"/>
        <v>0</v>
      </c>
      <c r="CL205" s="185">
        <f t="shared" si="627"/>
        <v>0</v>
      </c>
      <c r="CM205" s="193"/>
      <c r="CN205" s="193"/>
      <c r="CO205" s="193"/>
      <c r="CP205" s="193"/>
      <c r="CQ205" s="193"/>
      <c r="CR205" s="193"/>
      <c r="CS205" s="193"/>
      <c r="CT205" s="193"/>
      <c r="CU205" s="193"/>
      <c r="CV205" s="193"/>
      <c r="CW205" s="193"/>
      <c r="CX205" s="193"/>
      <c r="CY205" s="112">
        <f t="shared" si="628"/>
        <v>0</v>
      </c>
      <c r="CZ205" s="112">
        <f t="shared" si="629"/>
        <v>0</v>
      </c>
      <c r="DA205" s="112">
        <f t="shared" si="630"/>
        <v>0</v>
      </c>
      <c r="DB205" s="112">
        <f t="shared" si="631"/>
        <v>0</v>
      </c>
      <c r="DC205" s="112">
        <f t="shared" si="632"/>
        <v>0</v>
      </c>
      <c r="DD205" s="112">
        <f t="shared" si="633"/>
        <v>0</v>
      </c>
      <c r="DE205" s="112">
        <f t="shared" si="634"/>
        <v>0</v>
      </c>
      <c r="DF205" s="112">
        <f t="shared" si="635"/>
        <v>0</v>
      </c>
      <c r="DG205" s="112">
        <f t="shared" si="636"/>
        <v>0</v>
      </c>
      <c r="DH205" s="112">
        <f t="shared" si="637"/>
        <v>0</v>
      </c>
      <c r="DI205" s="112">
        <f t="shared" si="638"/>
        <v>0</v>
      </c>
      <c r="DJ205" s="112">
        <f t="shared" si="639"/>
        <v>0</v>
      </c>
      <c r="DK205" s="194"/>
      <c r="DL205" s="194"/>
      <c r="DM205" s="194"/>
      <c r="DN205" s="194"/>
      <c r="DO205" s="194"/>
      <c r="DP205" s="194"/>
      <c r="DQ205" s="194"/>
      <c r="DR205" s="194"/>
      <c r="DS205" s="194"/>
      <c r="DT205" s="194"/>
      <c r="DU205" s="194"/>
      <c r="DV205" s="194"/>
      <c r="DW205" s="112">
        <f t="shared" si="640"/>
        <v>0</v>
      </c>
      <c r="DX205" s="112">
        <f t="shared" si="641"/>
        <v>0</v>
      </c>
      <c r="DY205" s="112">
        <f t="shared" si="642"/>
        <v>0</v>
      </c>
      <c r="DZ205" s="112">
        <f t="shared" si="643"/>
        <v>0</v>
      </c>
      <c r="EA205" s="112">
        <f t="shared" si="644"/>
        <v>0</v>
      </c>
      <c r="EB205" s="112">
        <f t="shared" si="645"/>
        <v>0</v>
      </c>
      <c r="EC205" s="112">
        <f t="shared" si="646"/>
        <v>0</v>
      </c>
      <c r="ED205" s="112">
        <f t="shared" si="647"/>
        <v>0</v>
      </c>
      <c r="EE205" s="112">
        <f t="shared" si="648"/>
        <v>0</v>
      </c>
      <c r="EF205" s="112">
        <f t="shared" si="649"/>
        <v>0</v>
      </c>
      <c r="EG205" s="112">
        <f t="shared" si="650"/>
        <v>0</v>
      </c>
      <c r="EH205" s="112">
        <f t="shared" si="651"/>
        <v>0</v>
      </c>
      <c r="EI205" s="195"/>
      <c r="EJ205" s="195"/>
      <c r="EK205" s="195"/>
      <c r="EL205" s="195"/>
      <c r="EM205" s="195"/>
      <c r="EN205" s="195"/>
      <c r="EO205" s="195"/>
      <c r="EP205" s="195"/>
      <c r="EQ205" s="195"/>
      <c r="ER205" s="195"/>
      <c r="ES205" s="195"/>
      <c r="ET205" s="195"/>
      <c r="EU205" s="196"/>
      <c r="EV205" s="196">
        <f t="shared" si="652"/>
        <v>0</v>
      </c>
      <c r="EW205" s="196">
        <f t="shared" si="653"/>
        <v>0</v>
      </c>
      <c r="EX205" s="196">
        <f t="shared" si="654"/>
        <v>0</v>
      </c>
      <c r="EY205" s="196">
        <f t="shared" si="655"/>
        <v>0</v>
      </c>
      <c r="EZ205" s="196">
        <f t="shared" si="656"/>
        <v>0</v>
      </c>
      <c r="FA205" s="196">
        <f t="shared" si="657"/>
        <v>0</v>
      </c>
      <c r="FB205" s="196">
        <f t="shared" si="658"/>
        <v>0</v>
      </c>
      <c r="FC205" s="196">
        <f t="shared" si="659"/>
        <v>0</v>
      </c>
      <c r="FD205" s="196">
        <f t="shared" si="660"/>
        <v>0</v>
      </c>
      <c r="FE205" s="196">
        <f t="shared" si="661"/>
        <v>0</v>
      </c>
      <c r="FF205" s="196">
        <f t="shared" si="662"/>
        <v>0</v>
      </c>
      <c r="FG205" s="197"/>
      <c r="FH205" s="197">
        <f t="shared" si="663"/>
        <v>0</v>
      </c>
      <c r="FI205" s="197">
        <f t="shared" si="664"/>
        <v>0</v>
      </c>
      <c r="FJ205" s="197">
        <f t="shared" si="665"/>
        <v>0</v>
      </c>
      <c r="FK205" s="197">
        <f t="shared" si="666"/>
        <v>0</v>
      </c>
      <c r="FL205" s="197">
        <f t="shared" si="667"/>
        <v>0</v>
      </c>
      <c r="FM205" s="197">
        <f t="shared" si="668"/>
        <v>0</v>
      </c>
      <c r="FN205" s="197">
        <f t="shared" si="669"/>
        <v>0</v>
      </c>
      <c r="FO205" s="197">
        <f t="shared" si="670"/>
        <v>0</v>
      </c>
      <c r="FP205" s="197">
        <f t="shared" si="671"/>
        <v>0</v>
      </c>
      <c r="FQ205" s="197">
        <f t="shared" si="672"/>
        <v>0</v>
      </c>
      <c r="FR205" s="197">
        <f t="shared" si="673"/>
        <v>0</v>
      </c>
      <c r="FS205" s="195"/>
      <c r="FT205" s="195"/>
      <c r="FU205" s="198"/>
      <c r="FV205" s="198"/>
      <c r="FW205" s="199"/>
      <c r="FX205" s="199"/>
      <c r="FY205" s="196"/>
      <c r="FZ205" s="196"/>
      <c r="GA205" s="127">
        <f t="shared" si="674"/>
        <v>0</v>
      </c>
      <c r="GB205" s="127">
        <f t="shared" si="675"/>
        <v>0</v>
      </c>
      <c r="GC205" s="127">
        <f t="shared" si="676"/>
        <v>0</v>
      </c>
      <c r="GD205" s="127">
        <f t="shared" si="677"/>
        <v>0</v>
      </c>
      <c r="GE205" s="127">
        <f t="shared" si="678"/>
        <v>0</v>
      </c>
      <c r="GF205" s="127">
        <f t="shared" si="679"/>
        <v>0</v>
      </c>
      <c r="GG205" s="127">
        <f t="shared" si="680"/>
        <v>0</v>
      </c>
      <c r="GH205" s="127">
        <f t="shared" si="681"/>
        <v>0</v>
      </c>
      <c r="GI205" s="127">
        <f t="shared" si="682"/>
        <v>0</v>
      </c>
      <c r="GJ205" s="127">
        <f t="shared" si="683"/>
        <v>0</v>
      </c>
      <c r="GK205" s="127">
        <f t="shared" si="684"/>
        <v>0</v>
      </c>
      <c r="GL205" s="127">
        <f t="shared" si="685"/>
        <v>0</v>
      </c>
      <c r="GM205" s="127">
        <f t="shared" si="686"/>
        <v>0</v>
      </c>
      <c r="GN205" s="127">
        <f t="shared" si="687"/>
        <v>0</v>
      </c>
      <c r="GO205" s="127">
        <f t="shared" si="688"/>
        <v>0</v>
      </c>
      <c r="GP205" s="127">
        <f t="shared" si="689"/>
        <v>0</v>
      </c>
      <c r="GQ205" s="127">
        <f t="shared" si="690"/>
        <v>0</v>
      </c>
      <c r="GR205" s="127">
        <f t="shared" si="691"/>
        <v>0</v>
      </c>
      <c r="GS205" s="127">
        <f t="shared" si="692"/>
        <v>0</v>
      </c>
      <c r="GT205" s="127">
        <f t="shared" si="693"/>
        <v>0</v>
      </c>
      <c r="GU205" s="127">
        <f t="shared" si="694"/>
        <v>0</v>
      </c>
      <c r="GV205" s="127">
        <f t="shared" si="695"/>
        <v>0</v>
      </c>
      <c r="GW205" s="127">
        <f t="shared" si="696"/>
        <v>0</v>
      </c>
      <c r="GX205" s="127">
        <f t="shared" si="697"/>
        <v>0</v>
      </c>
      <c r="GY205" s="127">
        <f t="shared" si="698"/>
        <v>0</v>
      </c>
      <c r="GZ205" s="127">
        <f t="shared" si="699"/>
        <v>0</v>
      </c>
      <c r="HA205" s="127">
        <f t="shared" si="700"/>
        <v>0</v>
      </c>
      <c r="HB205" s="127">
        <f t="shared" si="701"/>
        <v>0</v>
      </c>
      <c r="HC205" s="127">
        <f t="shared" si="702"/>
        <v>0</v>
      </c>
      <c r="HD205" s="127">
        <f t="shared" si="703"/>
        <v>0</v>
      </c>
      <c r="HE205" s="127">
        <f t="shared" si="704"/>
        <v>0</v>
      </c>
      <c r="HF205" s="127">
        <f t="shared" si="705"/>
        <v>0</v>
      </c>
      <c r="HG205" s="127">
        <f t="shared" si="706"/>
        <v>0</v>
      </c>
      <c r="HH205" s="127">
        <f t="shared" si="707"/>
        <v>0</v>
      </c>
      <c r="HI205" s="127">
        <f t="shared" si="708"/>
        <v>0</v>
      </c>
      <c r="HJ205" s="127">
        <f t="shared" si="709"/>
        <v>0</v>
      </c>
      <c r="HK205" s="127">
        <f t="shared" si="710"/>
        <v>0</v>
      </c>
      <c r="HL205" s="127">
        <f t="shared" si="711"/>
        <v>0</v>
      </c>
      <c r="HM205" s="127">
        <f t="shared" si="712"/>
        <v>0</v>
      </c>
      <c r="HN205" s="127">
        <f t="shared" si="713"/>
        <v>0</v>
      </c>
      <c r="HO205" s="127">
        <f t="shared" si="714"/>
        <v>0</v>
      </c>
      <c r="HP205" s="127">
        <f t="shared" si="715"/>
        <v>0</v>
      </c>
      <c r="HQ205" s="127">
        <f t="shared" si="716"/>
        <v>0</v>
      </c>
      <c r="HR205" s="127">
        <f t="shared" si="717"/>
        <v>0</v>
      </c>
      <c r="HS205" s="127">
        <f t="shared" si="718"/>
        <v>0</v>
      </c>
      <c r="HT205" s="127">
        <f t="shared" si="719"/>
        <v>0</v>
      </c>
      <c r="HU205" s="127">
        <f t="shared" si="720"/>
        <v>0</v>
      </c>
      <c r="HV205" s="127">
        <f t="shared" si="721"/>
        <v>0</v>
      </c>
      <c r="HW205" s="127">
        <f t="shared" si="722"/>
        <v>0</v>
      </c>
      <c r="HX205" s="127">
        <f t="shared" si="723"/>
        <v>0</v>
      </c>
      <c r="HY205" s="127">
        <f t="shared" si="724"/>
        <v>0</v>
      </c>
      <c r="HZ205" s="127">
        <f t="shared" si="725"/>
        <v>0</v>
      </c>
      <c r="IA205" s="127">
        <f t="shared" si="726"/>
        <v>0</v>
      </c>
      <c r="IB205" s="127">
        <f t="shared" si="727"/>
        <v>0</v>
      </c>
      <c r="IC205" s="127">
        <f t="shared" si="728"/>
        <v>0</v>
      </c>
      <c r="ID205" s="127">
        <f t="shared" si="729"/>
        <v>0</v>
      </c>
      <c r="IE205" s="127">
        <f t="shared" si="730"/>
        <v>0</v>
      </c>
      <c r="IF205" s="127">
        <f t="shared" si="731"/>
        <v>0</v>
      </c>
      <c r="IG205" s="127">
        <f t="shared" si="732"/>
        <v>0</v>
      </c>
      <c r="IH205" s="127">
        <f t="shared" si="733"/>
        <v>0</v>
      </c>
      <c r="II205" s="127">
        <f t="shared" si="734"/>
        <v>0</v>
      </c>
      <c r="IJ205" s="127">
        <f t="shared" si="735"/>
        <v>0</v>
      </c>
      <c r="IK205" s="127">
        <f t="shared" si="736"/>
        <v>0</v>
      </c>
      <c r="IL205" s="127">
        <f t="shared" si="737"/>
        <v>0</v>
      </c>
      <c r="IM205" s="127">
        <f t="shared" si="738"/>
        <v>0</v>
      </c>
      <c r="IN205" s="127">
        <f t="shared" si="739"/>
        <v>0</v>
      </c>
      <c r="IO205" s="127">
        <f t="shared" si="740"/>
        <v>0</v>
      </c>
      <c r="IP205" s="127">
        <f t="shared" si="741"/>
        <v>0</v>
      </c>
      <c r="IQ205" s="127">
        <f t="shared" si="742"/>
        <v>0</v>
      </c>
      <c r="IR205" s="127">
        <f t="shared" si="743"/>
        <v>0</v>
      </c>
      <c r="IS205" s="127">
        <f t="shared" si="744"/>
        <v>0</v>
      </c>
      <c r="IT205" s="127">
        <f t="shared" si="745"/>
        <v>0</v>
      </c>
      <c r="IU205" s="127">
        <f t="shared" si="746"/>
        <v>0</v>
      </c>
      <c r="IV205" s="1">
        <f>IFERROR(IF($BX205&gt;=1,SUMIFS(ARR!K$8:K$607,ARR!$I$8:$I$607,$BZ205),0),0)</f>
        <v>0</v>
      </c>
      <c r="IW205" s="1">
        <f>IFERROR(IF($BX205&gt;=1,SUMIFS(ARR!L$8:L$607,ARR!$I$8:$I$607,$BZ205),0),0)</f>
        <v>0</v>
      </c>
      <c r="IX205" s="1">
        <f>IFERROR(IF($BX205&gt;=1,SUMIFS(ARR!M$8:M$607,ARR!$I$8:$I$607,$BZ205),0),0)</f>
        <v>0</v>
      </c>
      <c r="IY205" s="1">
        <f>IFERROR(IF($BX205&gt;=1,SUMIFS(ARR!N$8:N$607,ARR!$I$8:$I$607,$BZ205),0),0)</f>
        <v>0</v>
      </c>
      <c r="IZ205" s="1">
        <f t="shared" si="747"/>
        <v>0</v>
      </c>
    </row>
    <row r="206" spans="1:260" ht="18" customHeight="1" x14ac:dyDescent="0.25">
      <c r="A206" s="1">
        <f>IFERROR(IF(BX206&gt;=1,VLOOKUP(EMP!Y204,EMP!$B$2:$E$3,4,0),0),0)</f>
        <v>0</v>
      </c>
      <c r="B206" s="1">
        <f>IFERROR(IF(BX206&gt;=1,VLOOKUP(EMP!Z204,EMP!$D$2:$E$3,2,0),0),0)</f>
        <v>0</v>
      </c>
      <c r="C206" s="1">
        <f>IFERROR(IF(BX206&gt;=1,VLOOKUP(EMP!AC204,EMP!$B$6:$C$17,2,0),0),0)</f>
        <v>0</v>
      </c>
      <c r="D206" s="1">
        <f>IFERROR(IF(BX206&gt;=1,VLOOKUP(EMP!AA204,EMP!$E$6:$M$29,9,0),0),0)</f>
        <v>0</v>
      </c>
      <c r="E206" s="1">
        <f>IFERROR(IF(BX206&gt;=1,(IF(EMP!AE204&gt;=1,VLOOKUP(EMP!AF204,EMP!$B$6:$C$17,2,0),0)),0),0)</f>
        <v>0</v>
      </c>
      <c r="F206" s="1">
        <f>IFERROR(IF(BX206&gt;=1,(IF(EMP!AG204=EMP!$F$3,(IF(EMP!AH204&gt;=1,EMP!AH204,0)),0)),0),0)</f>
        <v>0</v>
      </c>
      <c r="G206" s="1">
        <f>IFERROR(IF(BX206&gt;=1,(IF(EMP!AI204=EMP!$F$3,VLOOKUP(EMP!AJ204,EMP!$B$6:$C$17,2,0),0)),0),0)</f>
        <v>0</v>
      </c>
      <c r="H206" s="1">
        <f>IFERROR(IF(BX206&gt;=1,(IF(EMP!AK204=EMP!$F$3,EMP!#REF!,0)),0),0)</f>
        <v>0</v>
      </c>
      <c r="I206" s="1">
        <f>IFERROR(IF(BX206&gt;=1,(IF(EMP!AM204="YES",1,2)),0),0)</f>
        <v>0</v>
      </c>
      <c r="J206" s="1">
        <f>IFERROR(IF(BX206&gt;=1,(IF(I206=1,31,IF(I206=2,(IF(D206&gt;=5,VLOOKUP(EMP!AL204,EMP!$H$1:$K$5,4,0),IF(D206&gt;=1,31,0))),0))),0),0)</f>
        <v>0</v>
      </c>
      <c r="K206" s="1">
        <f>EMP!AB204</f>
        <v>0</v>
      </c>
      <c r="L206" s="1">
        <f>EMP!AD204</f>
        <v>0</v>
      </c>
      <c r="M206" s="1">
        <f>EMP!AE204</f>
        <v>0</v>
      </c>
      <c r="N206" s="1">
        <f t="shared" si="580"/>
        <v>0</v>
      </c>
      <c r="O206" s="1">
        <f t="shared" si="581"/>
        <v>0</v>
      </c>
      <c r="P206" s="1">
        <f t="shared" si="582"/>
        <v>0</v>
      </c>
      <c r="Q206" s="1">
        <f t="shared" si="583"/>
        <v>0</v>
      </c>
      <c r="R206" s="1">
        <f t="shared" si="584"/>
        <v>0</v>
      </c>
      <c r="S206" s="1">
        <f t="shared" si="585"/>
        <v>0</v>
      </c>
      <c r="T206" s="1">
        <f t="shared" si="586"/>
        <v>0</v>
      </c>
      <c r="U206" s="1">
        <f t="shared" si="587"/>
        <v>0</v>
      </c>
      <c r="V206" s="1">
        <f t="shared" si="588"/>
        <v>0</v>
      </c>
      <c r="W206" s="1">
        <f t="shared" si="589"/>
        <v>0</v>
      </c>
      <c r="X206" s="1">
        <f t="shared" si="590"/>
        <v>0</v>
      </c>
      <c r="Y206" s="1">
        <f t="shared" si="591"/>
        <v>0</v>
      </c>
      <c r="Z206" s="1">
        <f t="shared" si="592"/>
        <v>0</v>
      </c>
      <c r="AA206" s="1">
        <f t="shared" si="593"/>
        <v>0</v>
      </c>
      <c r="AB206" s="1">
        <f t="shared" si="594"/>
        <v>0</v>
      </c>
      <c r="AC206" s="1">
        <f t="shared" si="595"/>
        <v>0</v>
      </c>
      <c r="AD206" s="1">
        <f t="shared" si="596"/>
        <v>0</v>
      </c>
      <c r="AE206" s="1">
        <f t="shared" si="597"/>
        <v>0</v>
      </c>
      <c r="AF206" s="1">
        <f t="shared" si="598"/>
        <v>0</v>
      </c>
      <c r="AG206" s="1">
        <f t="shared" si="599"/>
        <v>0</v>
      </c>
      <c r="AH206" s="1">
        <f t="shared" si="600"/>
        <v>0</v>
      </c>
      <c r="AI206" s="1">
        <f t="shared" si="601"/>
        <v>0</v>
      </c>
      <c r="AJ206" s="1">
        <f t="shared" si="602"/>
        <v>0</v>
      </c>
      <c r="AK206" s="1">
        <f t="shared" si="603"/>
        <v>0</v>
      </c>
      <c r="AL206" s="1">
        <f t="shared" si="604"/>
        <v>0</v>
      </c>
      <c r="AM206" s="1">
        <f t="shared" si="605"/>
        <v>0</v>
      </c>
      <c r="AN206" s="1">
        <f t="shared" si="606"/>
        <v>0</v>
      </c>
      <c r="AO206" s="1">
        <f t="shared" si="607"/>
        <v>0</v>
      </c>
      <c r="AP206" s="1">
        <f t="shared" si="608"/>
        <v>0</v>
      </c>
      <c r="AQ206" s="1">
        <f t="shared" si="609"/>
        <v>0</v>
      </c>
      <c r="AR206" s="1">
        <f t="shared" si="610"/>
        <v>0</v>
      </c>
      <c r="AS206" s="1">
        <f t="shared" si="611"/>
        <v>0</v>
      </c>
      <c r="AT206" s="1">
        <f t="shared" si="612"/>
        <v>0</v>
      </c>
      <c r="AU206" s="1">
        <f t="shared" si="613"/>
        <v>0</v>
      </c>
      <c r="AV206" s="1">
        <f t="shared" si="614"/>
        <v>0</v>
      </c>
      <c r="AW206" s="1">
        <f t="shared" si="615"/>
        <v>0</v>
      </c>
      <c r="AX206" s="1">
        <f>LARGE($O$8:P206,1)</f>
        <v>0</v>
      </c>
      <c r="AY206" s="1">
        <f>LARGE($O$8:Q206,1)</f>
        <v>0</v>
      </c>
      <c r="AZ206" s="1">
        <f>LARGE($O$8:R206,1)</f>
        <v>0</v>
      </c>
      <c r="BA206" s="1">
        <f>LARGE($O$8:S206,1)</f>
        <v>0</v>
      </c>
      <c r="BB206" s="1">
        <f>LARGE($O$8:T206,1)</f>
        <v>0</v>
      </c>
      <c r="BC206" s="1">
        <f>LARGE($O$8:U206,1)</f>
        <v>0</v>
      </c>
      <c r="BD206" s="1">
        <f>LARGE($O$8:V206,1)</f>
        <v>0</v>
      </c>
      <c r="BE206" s="1">
        <f>LARGE($O$8:W206,1)</f>
        <v>0</v>
      </c>
      <c r="BF206" s="1">
        <f>LARGE($O$8:X206,1)</f>
        <v>0</v>
      </c>
      <c r="BG206" s="1">
        <f>LARGE($O$8:Y206,1)</f>
        <v>0</v>
      </c>
      <c r="BH206" s="1">
        <f>IFERROR(IF(BX206&gt;=1,(IF(EMP!AM204="YES",1,2)),0),0)</f>
        <v>0</v>
      </c>
      <c r="BI206" s="1">
        <f>IFERROR(IF(BX206&gt;=1,(IF(BH206=1,1,IF(BH206=2,VLOOKUP(EMP!AL204,EMP!$H$2:$K$4,4,0),0))),0),0)</f>
        <v>0</v>
      </c>
      <c r="BJ206" s="1">
        <f>IFERROR(IF(BX206&gt;=1,VLOOKUP(EMP!AL204,EMP!$H$1:$K$5,2,0),0),0)</f>
        <v>0</v>
      </c>
      <c r="BK206" s="1">
        <f>IFERROR(IF(BX206&gt;=1,VLOOKUP(EMP!AL204,EMP!$H$1:$K$5,3,0),0),0)</f>
        <v>0</v>
      </c>
      <c r="BX206" s="165">
        <f>EMP!O204</f>
        <v>0</v>
      </c>
      <c r="BY206" s="166">
        <f>EMP!P204</f>
        <v>0</v>
      </c>
      <c r="BZ206" s="165">
        <f>EMP!Q204</f>
        <v>0</v>
      </c>
      <c r="CA206" s="185">
        <f t="shared" si="616"/>
        <v>0</v>
      </c>
      <c r="CB206" s="185">
        <f t="shared" si="617"/>
        <v>0</v>
      </c>
      <c r="CC206" s="185">
        <f t="shared" si="618"/>
        <v>0</v>
      </c>
      <c r="CD206" s="185">
        <f t="shared" si="619"/>
        <v>0</v>
      </c>
      <c r="CE206" s="185">
        <f t="shared" si="620"/>
        <v>0</v>
      </c>
      <c r="CF206" s="185">
        <f t="shared" si="621"/>
        <v>0</v>
      </c>
      <c r="CG206" s="185">
        <f t="shared" si="622"/>
        <v>0</v>
      </c>
      <c r="CH206" s="185">
        <f t="shared" si="623"/>
        <v>0</v>
      </c>
      <c r="CI206" s="185">
        <f t="shared" si="624"/>
        <v>0</v>
      </c>
      <c r="CJ206" s="185">
        <f t="shared" si="625"/>
        <v>0</v>
      </c>
      <c r="CK206" s="185">
        <f t="shared" si="626"/>
        <v>0</v>
      </c>
      <c r="CL206" s="185">
        <f t="shared" si="627"/>
        <v>0</v>
      </c>
      <c r="CM206" s="193"/>
      <c r="CN206" s="193"/>
      <c r="CO206" s="193"/>
      <c r="CP206" s="193"/>
      <c r="CQ206" s="193"/>
      <c r="CR206" s="193"/>
      <c r="CS206" s="193"/>
      <c r="CT206" s="193"/>
      <c r="CU206" s="193"/>
      <c r="CV206" s="193"/>
      <c r="CW206" s="193"/>
      <c r="CX206" s="193"/>
      <c r="CY206" s="112">
        <f t="shared" si="628"/>
        <v>0</v>
      </c>
      <c r="CZ206" s="112">
        <f t="shared" si="629"/>
        <v>0</v>
      </c>
      <c r="DA206" s="112">
        <f t="shared" si="630"/>
        <v>0</v>
      </c>
      <c r="DB206" s="112">
        <f t="shared" si="631"/>
        <v>0</v>
      </c>
      <c r="DC206" s="112">
        <f t="shared" si="632"/>
        <v>0</v>
      </c>
      <c r="DD206" s="112">
        <f t="shared" si="633"/>
        <v>0</v>
      </c>
      <c r="DE206" s="112">
        <f t="shared" si="634"/>
        <v>0</v>
      </c>
      <c r="DF206" s="112">
        <f t="shared" si="635"/>
        <v>0</v>
      </c>
      <c r="DG206" s="112">
        <f t="shared" si="636"/>
        <v>0</v>
      </c>
      <c r="DH206" s="112">
        <f t="shared" si="637"/>
        <v>0</v>
      </c>
      <c r="DI206" s="112">
        <f t="shared" si="638"/>
        <v>0</v>
      </c>
      <c r="DJ206" s="112">
        <f t="shared" si="639"/>
        <v>0</v>
      </c>
      <c r="DK206" s="194"/>
      <c r="DL206" s="194"/>
      <c r="DM206" s="194"/>
      <c r="DN206" s="194"/>
      <c r="DO206" s="194"/>
      <c r="DP206" s="194"/>
      <c r="DQ206" s="194"/>
      <c r="DR206" s="194"/>
      <c r="DS206" s="194"/>
      <c r="DT206" s="194"/>
      <c r="DU206" s="194"/>
      <c r="DV206" s="194"/>
      <c r="DW206" s="112">
        <f t="shared" si="640"/>
        <v>0</v>
      </c>
      <c r="DX206" s="112">
        <f t="shared" si="641"/>
        <v>0</v>
      </c>
      <c r="DY206" s="112">
        <f t="shared" si="642"/>
        <v>0</v>
      </c>
      <c r="DZ206" s="112">
        <f t="shared" si="643"/>
        <v>0</v>
      </c>
      <c r="EA206" s="112">
        <f t="shared" si="644"/>
        <v>0</v>
      </c>
      <c r="EB206" s="112">
        <f t="shared" si="645"/>
        <v>0</v>
      </c>
      <c r="EC206" s="112">
        <f t="shared" si="646"/>
        <v>0</v>
      </c>
      <c r="ED206" s="112">
        <f t="shared" si="647"/>
        <v>0</v>
      </c>
      <c r="EE206" s="112">
        <f t="shared" si="648"/>
        <v>0</v>
      </c>
      <c r="EF206" s="112">
        <f t="shared" si="649"/>
        <v>0</v>
      </c>
      <c r="EG206" s="112">
        <f t="shared" si="650"/>
        <v>0</v>
      </c>
      <c r="EH206" s="112">
        <f t="shared" si="651"/>
        <v>0</v>
      </c>
      <c r="EI206" s="195"/>
      <c r="EJ206" s="195"/>
      <c r="EK206" s="195"/>
      <c r="EL206" s="195"/>
      <c r="EM206" s="195"/>
      <c r="EN206" s="195"/>
      <c r="EO206" s="195"/>
      <c r="EP206" s="195"/>
      <c r="EQ206" s="195"/>
      <c r="ER206" s="195"/>
      <c r="ES206" s="195"/>
      <c r="ET206" s="195"/>
      <c r="EU206" s="196"/>
      <c r="EV206" s="196">
        <f t="shared" si="652"/>
        <v>0</v>
      </c>
      <c r="EW206" s="196">
        <f t="shared" si="653"/>
        <v>0</v>
      </c>
      <c r="EX206" s="196">
        <f t="shared" si="654"/>
        <v>0</v>
      </c>
      <c r="EY206" s="196">
        <f t="shared" si="655"/>
        <v>0</v>
      </c>
      <c r="EZ206" s="196">
        <f t="shared" si="656"/>
        <v>0</v>
      </c>
      <c r="FA206" s="196">
        <f t="shared" si="657"/>
        <v>0</v>
      </c>
      <c r="FB206" s="196">
        <f t="shared" si="658"/>
        <v>0</v>
      </c>
      <c r="FC206" s="196">
        <f t="shared" si="659"/>
        <v>0</v>
      </c>
      <c r="FD206" s="196">
        <f t="shared" si="660"/>
        <v>0</v>
      </c>
      <c r="FE206" s="196">
        <f t="shared" si="661"/>
        <v>0</v>
      </c>
      <c r="FF206" s="196">
        <f t="shared" si="662"/>
        <v>0</v>
      </c>
      <c r="FG206" s="197"/>
      <c r="FH206" s="197">
        <f t="shared" si="663"/>
        <v>0</v>
      </c>
      <c r="FI206" s="197">
        <f t="shared" si="664"/>
        <v>0</v>
      </c>
      <c r="FJ206" s="197">
        <f t="shared" si="665"/>
        <v>0</v>
      </c>
      <c r="FK206" s="197">
        <f t="shared" si="666"/>
        <v>0</v>
      </c>
      <c r="FL206" s="197">
        <f t="shared" si="667"/>
        <v>0</v>
      </c>
      <c r="FM206" s="197">
        <f t="shared" si="668"/>
        <v>0</v>
      </c>
      <c r="FN206" s="197">
        <f t="shared" si="669"/>
        <v>0</v>
      </c>
      <c r="FO206" s="197">
        <f t="shared" si="670"/>
        <v>0</v>
      </c>
      <c r="FP206" s="197">
        <f t="shared" si="671"/>
        <v>0</v>
      </c>
      <c r="FQ206" s="197">
        <f t="shared" si="672"/>
        <v>0</v>
      </c>
      <c r="FR206" s="197">
        <f t="shared" si="673"/>
        <v>0</v>
      </c>
      <c r="FS206" s="195"/>
      <c r="FT206" s="195"/>
      <c r="FU206" s="198"/>
      <c r="FV206" s="198"/>
      <c r="FW206" s="199"/>
      <c r="FX206" s="199"/>
      <c r="FY206" s="196"/>
      <c r="FZ206" s="196"/>
      <c r="GA206" s="127">
        <f t="shared" si="674"/>
        <v>0</v>
      </c>
      <c r="GB206" s="127">
        <f t="shared" si="675"/>
        <v>0</v>
      </c>
      <c r="GC206" s="127">
        <f t="shared" si="676"/>
        <v>0</v>
      </c>
      <c r="GD206" s="127">
        <f t="shared" si="677"/>
        <v>0</v>
      </c>
      <c r="GE206" s="127">
        <f t="shared" si="678"/>
        <v>0</v>
      </c>
      <c r="GF206" s="127">
        <f t="shared" si="679"/>
        <v>0</v>
      </c>
      <c r="GG206" s="127">
        <f t="shared" si="680"/>
        <v>0</v>
      </c>
      <c r="GH206" s="127">
        <f t="shared" si="681"/>
        <v>0</v>
      </c>
      <c r="GI206" s="127">
        <f t="shared" si="682"/>
        <v>0</v>
      </c>
      <c r="GJ206" s="127">
        <f t="shared" si="683"/>
        <v>0</v>
      </c>
      <c r="GK206" s="127">
        <f t="shared" si="684"/>
        <v>0</v>
      </c>
      <c r="GL206" s="127">
        <f t="shared" si="685"/>
        <v>0</v>
      </c>
      <c r="GM206" s="127">
        <f t="shared" si="686"/>
        <v>0</v>
      </c>
      <c r="GN206" s="127">
        <f t="shared" si="687"/>
        <v>0</v>
      </c>
      <c r="GO206" s="127">
        <f t="shared" si="688"/>
        <v>0</v>
      </c>
      <c r="GP206" s="127">
        <f t="shared" si="689"/>
        <v>0</v>
      </c>
      <c r="GQ206" s="127">
        <f t="shared" si="690"/>
        <v>0</v>
      </c>
      <c r="GR206" s="127">
        <f t="shared" si="691"/>
        <v>0</v>
      </c>
      <c r="GS206" s="127">
        <f t="shared" si="692"/>
        <v>0</v>
      </c>
      <c r="GT206" s="127">
        <f t="shared" si="693"/>
        <v>0</v>
      </c>
      <c r="GU206" s="127">
        <f t="shared" si="694"/>
        <v>0</v>
      </c>
      <c r="GV206" s="127">
        <f t="shared" si="695"/>
        <v>0</v>
      </c>
      <c r="GW206" s="127">
        <f t="shared" si="696"/>
        <v>0</v>
      </c>
      <c r="GX206" s="127">
        <f t="shared" si="697"/>
        <v>0</v>
      </c>
      <c r="GY206" s="127">
        <f t="shared" si="698"/>
        <v>0</v>
      </c>
      <c r="GZ206" s="127">
        <f t="shared" si="699"/>
        <v>0</v>
      </c>
      <c r="HA206" s="127">
        <f t="shared" si="700"/>
        <v>0</v>
      </c>
      <c r="HB206" s="127">
        <f t="shared" si="701"/>
        <v>0</v>
      </c>
      <c r="HC206" s="127">
        <f t="shared" si="702"/>
        <v>0</v>
      </c>
      <c r="HD206" s="127">
        <f t="shared" si="703"/>
        <v>0</v>
      </c>
      <c r="HE206" s="127">
        <f t="shared" si="704"/>
        <v>0</v>
      </c>
      <c r="HF206" s="127">
        <f t="shared" si="705"/>
        <v>0</v>
      </c>
      <c r="HG206" s="127">
        <f t="shared" si="706"/>
        <v>0</v>
      </c>
      <c r="HH206" s="127">
        <f t="shared" si="707"/>
        <v>0</v>
      </c>
      <c r="HI206" s="127">
        <f t="shared" si="708"/>
        <v>0</v>
      </c>
      <c r="HJ206" s="127">
        <f t="shared" si="709"/>
        <v>0</v>
      </c>
      <c r="HK206" s="127">
        <f t="shared" si="710"/>
        <v>0</v>
      </c>
      <c r="HL206" s="127">
        <f t="shared" si="711"/>
        <v>0</v>
      </c>
      <c r="HM206" s="127">
        <f t="shared" si="712"/>
        <v>0</v>
      </c>
      <c r="HN206" s="127">
        <f t="shared" si="713"/>
        <v>0</v>
      </c>
      <c r="HO206" s="127">
        <f t="shared" si="714"/>
        <v>0</v>
      </c>
      <c r="HP206" s="127">
        <f t="shared" si="715"/>
        <v>0</v>
      </c>
      <c r="HQ206" s="127">
        <f t="shared" si="716"/>
        <v>0</v>
      </c>
      <c r="HR206" s="127">
        <f t="shared" si="717"/>
        <v>0</v>
      </c>
      <c r="HS206" s="127">
        <f t="shared" si="718"/>
        <v>0</v>
      </c>
      <c r="HT206" s="127">
        <f t="shared" si="719"/>
        <v>0</v>
      </c>
      <c r="HU206" s="127">
        <f t="shared" si="720"/>
        <v>0</v>
      </c>
      <c r="HV206" s="127">
        <f t="shared" si="721"/>
        <v>0</v>
      </c>
      <c r="HW206" s="127">
        <f t="shared" si="722"/>
        <v>0</v>
      </c>
      <c r="HX206" s="127">
        <f t="shared" si="723"/>
        <v>0</v>
      </c>
      <c r="HY206" s="127">
        <f t="shared" si="724"/>
        <v>0</v>
      </c>
      <c r="HZ206" s="127">
        <f t="shared" si="725"/>
        <v>0</v>
      </c>
      <c r="IA206" s="127">
        <f t="shared" si="726"/>
        <v>0</v>
      </c>
      <c r="IB206" s="127">
        <f t="shared" si="727"/>
        <v>0</v>
      </c>
      <c r="IC206" s="127">
        <f t="shared" si="728"/>
        <v>0</v>
      </c>
      <c r="ID206" s="127">
        <f t="shared" si="729"/>
        <v>0</v>
      </c>
      <c r="IE206" s="127">
        <f t="shared" si="730"/>
        <v>0</v>
      </c>
      <c r="IF206" s="127">
        <f t="shared" si="731"/>
        <v>0</v>
      </c>
      <c r="IG206" s="127">
        <f t="shared" si="732"/>
        <v>0</v>
      </c>
      <c r="IH206" s="127">
        <f t="shared" si="733"/>
        <v>0</v>
      </c>
      <c r="II206" s="127">
        <f t="shared" si="734"/>
        <v>0</v>
      </c>
      <c r="IJ206" s="127">
        <f t="shared" si="735"/>
        <v>0</v>
      </c>
      <c r="IK206" s="127">
        <f t="shared" si="736"/>
        <v>0</v>
      </c>
      <c r="IL206" s="127">
        <f t="shared" si="737"/>
        <v>0</v>
      </c>
      <c r="IM206" s="127">
        <f t="shared" si="738"/>
        <v>0</v>
      </c>
      <c r="IN206" s="127">
        <f t="shared" si="739"/>
        <v>0</v>
      </c>
      <c r="IO206" s="127">
        <f t="shared" si="740"/>
        <v>0</v>
      </c>
      <c r="IP206" s="127">
        <f t="shared" si="741"/>
        <v>0</v>
      </c>
      <c r="IQ206" s="127">
        <f t="shared" si="742"/>
        <v>0</v>
      </c>
      <c r="IR206" s="127">
        <f t="shared" si="743"/>
        <v>0</v>
      </c>
      <c r="IS206" s="127">
        <f t="shared" si="744"/>
        <v>0</v>
      </c>
      <c r="IT206" s="127">
        <f t="shared" si="745"/>
        <v>0</v>
      </c>
      <c r="IU206" s="127">
        <f t="shared" si="746"/>
        <v>0</v>
      </c>
      <c r="IV206" s="1">
        <f>IFERROR(IF($BX206&gt;=1,SUMIFS(ARR!K$8:K$607,ARR!$I$8:$I$607,$BZ206),0),0)</f>
        <v>0</v>
      </c>
      <c r="IW206" s="1">
        <f>IFERROR(IF($BX206&gt;=1,SUMIFS(ARR!L$8:L$607,ARR!$I$8:$I$607,$BZ206),0),0)</f>
        <v>0</v>
      </c>
      <c r="IX206" s="1">
        <f>IFERROR(IF($BX206&gt;=1,SUMIFS(ARR!M$8:M$607,ARR!$I$8:$I$607,$BZ206),0),0)</f>
        <v>0</v>
      </c>
      <c r="IY206" s="1">
        <f>IFERROR(IF($BX206&gt;=1,SUMIFS(ARR!N$8:N$607,ARR!$I$8:$I$607,$BZ206),0),0)</f>
        <v>0</v>
      </c>
      <c r="IZ206" s="1">
        <f t="shared" si="747"/>
        <v>0</v>
      </c>
    </row>
    <row r="207" spans="1:260" ht="18" customHeight="1" x14ac:dyDescent="0.25">
      <c r="A207" s="1">
        <f>IFERROR(IF(BX207&gt;=1,VLOOKUP(EMP!Y205,EMP!$B$2:$E$3,4,0),0),0)</f>
        <v>0</v>
      </c>
      <c r="B207" s="1">
        <f>IFERROR(IF(BX207&gt;=1,VLOOKUP(EMP!Z205,EMP!$D$2:$E$3,2,0),0),0)</f>
        <v>0</v>
      </c>
      <c r="C207" s="1">
        <f>IFERROR(IF(BX207&gt;=1,VLOOKUP(EMP!AC205,EMP!$B$6:$C$17,2,0),0),0)</f>
        <v>0</v>
      </c>
      <c r="D207" s="1">
        <f>IFERROR(IF(BX207&gt;=1,VLOOKUP(EMP!AA205,EMP!$E$6:$M$29,9,0),0),0)</f>
        <v>0</v>
      </c>
      <c r="E207" s="1">
        <f>IFERROR(IF(BX207&gt;=1,(IF(EMP!AE205&gt;=1,VLOOKUP(EMP!AF205,EMP!$B$6:$C$17,2,0),0)),0),0)</f>
        <v>0</v>
      </c>
      <c r="F207" s="1">
        <f>IFERROR(IF(BX207&gt;=1,(IF(EMP!AG205=EMP!$F$3,(IF(EMP!AH205&gt;=1,EMP!AH205,0)),0)),0),0)</f>
        <v>0</v>
      </c>
      <c r="G207" s="1">
        <f>IFERROR(IF(BX207&gt;=1,(IF(EMP!AI205=EMP!$F$3,VLOOKUP(EMP!AJ205,EMP!$B$6:$C$17,2,0),0)),0),0)</f>
        <v>0</v>
      </c>
      <c r="H207" s="1">
        <f>IFERROR(IF(BX207&gt;=1,(IF(EMP!AK205=EMP!$F$3,EMP!#REF!,0)),0),0)</f>
        <v>0</v>
      </c>
      <c r="I207" s="1">
        <f>IFERROR(IF(BX207&gt;=1,(IF(EMP!AM205="YES",1,2)),0),0)</f>
        <v>0</v>
      </c>
      <c r="J207" s="1">
        <f>IFERROR(IF(BX207&gt;=1,(IF(I207=1,31,IF(I207=2,(IF(D207&gt;=5,VLOOKUP(EMP!AL205,EMP!$H$1:$K$5,4,0),IF(D207&gt;=1,31,0))),0))),0),0)</f>
        <v>0</v>
      </c>
      <c r="K207" s="1">
        <f>EMP!AB205</f>
        <v>0</v>
      </c>
      <c r="L207" s="1">
        <f>EMP!AD205</f>
        <v>0</v>
      </c>
      <c r="M207" s="1">
        <f>EMP!AE205</f>
        <v>0</v>
      </c>
      <c r="N207" s="1">
        <f t="shared" si="580"/>
        <v>0</v>
      </c>
      <c r="O207" s="1">
        <f t="shared" si="581"/>
        <v>0</v>
      </c>
      <c r="P207" s="1">
        <f t="shared" si="582"/>
        <v>0</v>
      </c>
      <c r="Q207" s="1">
        <f t="shared" si="583"/>
        <v>0</v>
      </c>
      <c r="R207" s="1">
        <f t="shared" si="584"/>
        <v>0</v>
      </c>
      <c r="S207" s="1">
        <f t="shared" si="585"/>
        <v>0</v>
      </c>
      <c r="T207" s="1">
        <f t="shared" si="586"/>
        <v>0</v>
      </c>
      <c r="U207" s="1">
        <f t="shared" si="587"/>
        <v>0</v>
      </c>
      <c r="V207" s="1">
        <f t="shared" si="588"/>
        <v>0</v>
      </c>
      <c r="W207" s="1">
        <f t="shared" si="589"/>
        <v>0</v>
      </c>
      <c r="X207" s="1">
        <f t="shared" si="590"/>
        <v>0</v>
      </c>
      <c r="Y207" s="1">
        <f t="shared" si="591"/>
        <v>0</v>
      </c>
      <c r="Z207" s="1">
        <f t="shared" si="592"/>
        <v>0</v>
      </c>
      <c r="AA207" s="1">
        <f t="shared" si="593"/>
        <v>0</v>
      </c>
      <c r="AB207" s="1">
        <f t="shared" si="594"/>
        <v>0</v>
      </c>
      <c r="AC207" s="1">
        <f t="shared" si="595"/>
        <v>0</v>
      </c>
      <c r="AD207" s="1">
        <f t="shared" si="596"/>
        <v>0</v>
      </c>
      <c r="AE207" s="1">
        <f t="shared" si="597"/>
        <v>0</v>
      </c>
      <c r="AF207" s="1">
        <f t="shared" si="598"/>
        <v>0</v>
      </c>
      <c r="AG207" s="1">
        <f t="shared" si="599"/>
        <v>0</v>
      </c>
      <c r="AH207" s="1">
        <f t="shared" si="600"/>
        <v>0</v>
      </c>
      <c r="AI207" s="1">
        <f t="shared" si="601"/>
        <v>0</v>
      </c>
      <c r="AJ207" s="1">
        <f t="shared" si="602"/>
        <v>0</v>
      </c>
      <c r="AK207" s="1">
        <f t="shared" si="603"/>
        <v>0</v>
      </c>
      <c r="AL207" s="1">
        <f t="shared" si="604"/>
        <v>0</v>
      </c>
      <c r="AM207" s="1">
        <f t="shared" si="605"/>
        <v>0</v>
      </c>
      <c r="AN207" s="1">
        <f t="shared" si="606"/>
        <v>0</v>
      </c>
      <c r="AO207" s="1">
        <f t="shared" si="607"/>
        <v>0</v>
      </c>
      <c r="AP207" s="1">
        <f t="shared" si="608"/>
        <v>0</v>
      </c>
      <c r="AQ207" s="1">
        <f t="shared" si="609"/>
        <v>0</v>
      </c>
      <c r="AR207" s="1">
        <f t="shared" si="610"/>
        <v>0</v>
      </c>
      <c r="AS207" s="1">
        <f t="shared" si="611"/>
        <v>0</v>
      </c>
      <c r="AT207" s="1">
        <f t="shared" si="612"/>
        <v>0</v>
      </c>
      <c r="AU207" s="1">
        <f t="shared" si="613"/>
        <v>0</v>
      </c>
      <c r="AV207" s="1">
        <f t="shared" si="614"/>
        <v>0</v>
      </c>
      <c r="AW207" s="1">
        <f t="shared" si="615"/>
        <v>0</v>
      </c>
      <c r="AX207" s="1">
        <f>LARGE($O$8:P207,1)</f>
        <v>0</v>
      </c>
      <c r="AY207" s="1">
        <f>LARGE($O$8:Q207,1)</f>
        <v>0</v>
      </c>
      <c r="AZ207" s="1">
        <f>LARGE($O$8:R207,1)</f>
        <v>0</v>
      </c>
      <c r="BA207" s="1">
        <f>LARGE($O$8:S207,1)</f>
        <v>0</v>
      </c>
      <c r="BB207" s="1">
        <f>LARGE($O$8:T207,1)</f>
        <v>0</v>
      </c>
      <c r="BC207" s="1">
        <f>LARGE($O$8:U207,1)</f>
        <v>0</v>
      </c>
      <c r="BD207" s="1">
        <f>LARGE($O$8:V207,1)</f>
        <v>0</v>
      </c>
      <c r="BE207" s="1">
        <f>LARGE($O$8:W207,1)</f>
        <v>0</v>
      </c>
      <c r="BF207" s="1">
        <f>LARGE($O$8:X207,1)</f>
        <v>0</v>
      </c>
      <c r="BG207" s="1">
        <f>LARGE($O$8:Y207,1)</f>
        <v>0</v>
      </c>
      <c r="BH207" s="1">
        <f>IFERROR(IF(BX207&gt;=1,(IF(EMP!AM205="YES",1,2)),0),0)</f>
        <v>0</v>
      </c>
      <c r="BI207" s="1">
        <f>IFERROR(IF(BX207&gt;=1,(IF(BH207=1,1,IF(BH207=2,VLOOKUP(EMP!AL205,EMP!$H$2:$K$4,4,0),0))),0),0)</f>
        <v>0</v>
      </c>
      <c r="BJ207" s="1">
        <f>IFERROR(IF(BX207&gt;=1,VLOOKUP(EMP!AL205,EMP!$H$1:$K$5,2,0),0),0)</f>
        <v>0</v>
      </c>
      <c r="BK207" s="1">
        <f>IFERROR(IF(BX207&gt;=1,VLOOKUP(EMP!AL205,EMP!$H$1:$K$5,3,0),0),0)</f>
        <v>0</v>
      </c>
      <c r="BX207" s="165">
        <f>EMP!O205</f>
        <v>0</v>
      </c>
      <c r="BY207" s="166">
        <f>EMP!P205</f>
        <v>0</v>
      </c>
      <c r="BZ207" s="165">
        <f>EMP!Q205</f>
        <v>0</v>
      </c>
      <c r="CA207" s="185">
        <f t="shared" si="616"/>
        <v>0</v>
      </c>
      <c r="CB207" s="185">
        <f t="shared" si="617"/>
        <v>0</v>
      </c>
      <c r="CC207" s="185">
        <f t="shared" si="618"/>
        <v>0</v>
      </c>
      <c r="CD207" s="185">
        <f t="shared" si="619"/>
        <v>0</v>
      </c>
      <c r="CE207" s="185">
        <f t="shared" si="620"/>
        <v>0</v>
      </c>
      <c r="CF207" s="185">
        <f t="shared" si="621"/>
        <v>0</v>
      </c>
      <c r="CG207" s="185">
        <f t="shared" si="622"/>
        <v>0</v>
      </c>
      <c r="CH207" s="185">
        <f t="shared" si="623"/>
        <v>0</v>
      </c>
      <c r="CI207" s="185">
        <f t="shared" si="624"/>
        <v>0</v>
      </c>
      <c r="CJ207" s="185">
        <f t="shared" si="625"/>
        <v>0</v>
      </c>
      <c r="CK207" s="185">
        <f t="shared" si="626"/>
        <v>0</v>
      </c>
      <c r="CL207" s="185">
        <f t="shared" si="627"/>
        <v>0</v>
      </c>
      <c r="CM207" s="193"/>
      <c r="CN207" s="193"/>
      <c r="CO207" s="193"/>
      <c r="CP207" s="193"/>
      <c r="CQ207" s="193"/>
      <c r="CR207" s="193"/>
      <c r="CS207" s="193"/>
      <c r="CT207" s="193"/>
      <c r="CU207" s="193"/>
      <c r="CV207" s="193"/>
      <c r="CW207" s="193"/>
      <c r="CX207" s="193"/>
      <c r="CY207" s="112">
        <f t="shared" si="628"/>
        <v>0</v>
      </c>
      <c r="CZ207" s="112">
        <f t="shared" si="629"/>
        <v>0</v>
      </c>
      <c r="DA207" s="112">
        <f t="shared" si="630"/>
        <v>0</v>
      </c>
      <c r="DB207" s="112">
        <f t="shared" si="631"/>
        <v>0</v>
      </c>
      <c r="DC207" s="112">
        <f t="shared" si="632"/>
        <v>0</v>
      </c>
      <c r="DD207" s="112">
        <f t="shared" si="633"/>
        <v>0</v>
      </c>
      <c r="DE207" s="112">
        <f t="shared" si="634"/>
        <v>0</v>
      </c>
      <c r="DF207" s="112">
        <f t="shared" si="635"/>
        <v>0</v>
      </c>
      <c r="DG207" s="112">
        <f t="shared" si="636"/>
        <v>0</v>
      </c>
      <c r="DH207" s="112">
        <f t="shared" si="637"/>
        <v>0</v>
      </c>
      <c r="DI207" s="112">
        <f t="shared" si="638"/>
        <v>0</v>
      </c>
      <c r="DJ207" s="112">
        <f t="shared" si="639"/>
        <v>0</v>
      </c>
      <c r="DK207" s="194"/>
      <c r="DL207" s="194"/>
      <c r="DM207" s="194"/>
      <c r="DN207" s="194"/>
      <c r="DO207" s="194"/>
      <c r="DP207" s="194"/>
      <c r="DQ207" s="194"/>
      <c r="DR207" s="194"/>
      <c r="DS207" s="194"/>
      <c r="DT207" s="194"/>
      <c r="DU207" s="194"/>
      <c r="DV207" s="194"/>
      <c r="DW207" s="112">
        <f t="shared" si="640"/>
        <v>0</v>
      </c>
      <c r="DX207" s="112">
        <f t="shared" si="641"/>
        <v>0</v>
      </c>
      <c r="DY207" s="112">
        <f t="shared" si="642"/>
        <v>0</v>
      </c>
      <c r="DZ207" s="112">
        <f t="shared" si="643"/>
        <v>0</v>
      </c>
      <c r="EA207" s="112">
        <f t="shared" si="644"/>
        <v>0</v>
      </c>
      <c r="EB207" s="112">
        <f t="shared" si="645"/>
        <v>0</v>
      </c>
      <c r="EC207" s="112">
        <f t="shared" si="646"/>
        <v>0</v>
      </c>
      <c r="ED207" s="112">
        <f t="shared" si="647"/>
        <v>0</v>
      </c>
      <c r="EE207" s="112">
        <f t="shared" si="648"/>
        <v>0</v>
      </c>
      <c r="EF207" s="112">
        <f t="shared" si="649"/>
        <v>0</v>
      </c>
      <c r="EG207" s="112">
        <f t="shared" si="650"/>
        <v>0</v>
      </c>
      <c r="EH207" s="112">
        <f t="shared" si="651"/>
        <v>0</v>
      </c>
      <c r="EI207" s="195"/>
      <c r="EJ207" s="195"/>
      <c r="EK207" s="195"/>
      <c r="EL207" s="195"/>
      <c r="EM207" s="195"/>
      <c r="EN207" s="195"/>
      <c r="EO207" s="195"/>
      <c r="EP207" s="195"/>
      <c r="EQ207" s="195"/>
      <c r="ER207" s="195"/>
      <c r="ES207" s="195"/>
      <c r="ET207" s="195"/>
      <c r="EU207" s="196"/>
      <c r="EV207" s="196">
        <f t="shared" si="652"/>
        <v>0</v>
      </c>
      <c r="EW207" s="196">
        <f t="shared" si="653"/>
        <v>0</v>
      </c>
      <c r="EX207" s="196">
        <f t="shared" si="654"/>
        <v>0</v>
      </c>
      <c r="EY207" s="196">
        <f t="shared" si="655"/>
        <v>0</v>
      </c>
      <c r="EZ207" s="196">
        <f t="shared" si="656"/>
        <v>0</v>
      </c>
      <c r="FA207" s="196">
        <f t="shared" si="657"/>
        <v>0</v>
      </c>
      <c r="FB207" s="196">
        <f t="shared" si="658"/>
        <v>0</v>
      </c>
      <c r="FC207" s="196">
        <f t="shared" si="659"/>
        <v>0</v>
      </c>
      <c r="FD207" s="196">
        <f t="shared" si="660"/>
        <v>0</v>
      </c>
      <c r="FE207" s="196">
        <f t="shared" si="661"/>
        <v>0</v>
      </c>
      <c r="FF207" s="196">
        <f t="shared" si="662"/>
        <v>0</v>
      </c>
      <c r="FG207" s="197"/>
      <c r="FH207" s="197">
        <f t="shared" si="663"/>
        <v>0</v>
      </c>
      <c r="FI207" s="197">
        <f t="shared" si="664"/>
        <v>0</v>
      </c>
      <c r="FJ207" s="197">
        <f t="shared" si="665"/>
        <v>0</v>
      </c>
      <c r="FK207" s="197">
        <f t="shared" si="666"/>
        <v>0</v>
      </c>
      <c r="FL207" s="197">
        <f t="shared" si="667"/>
        <v>0</v>
      </c>
      <c r="FM207" s="197">
        <f t="shared" si="668"/>
        <v>0</v>
      </c>
      <c r="FN207" s="197">
        <f t="shared" si="669"/>
        <v>0</v>
      </c>
      <c r="FO207" s="197">
        <f t="shared" si="670"/>
        <v>0</v>
      </c>
      <c r="FP207" s="197">
        <f t="shared" si="671"/>
        <v>0</v>
      </c>
      <c r="FQ207" s="197">
        <f t="shared" si="672"/>
        <v>0</v>
      </c>
      <c r="FR207" s="197">
        <f t="shared" si="673"/>
        <v>0</v>
      </c>
      <c r="FS207" s="195"/>
      <c r="FT207" s="195"/>
      <c r="FU207" s="198"/>
      <c r="FV207" s="198"/>
      <c r="FW207" s="199"/>
      <c r="FX207" s="199"/>
      <c r="FY207" s="196"/>
      <c r="FZ207" s="196"/>
      <c r="GA207" s="127">
        <f t="shared" si="674"/>
        <v>0</v>
      </c>
      <c r="GB207" s="127">
        <f t="shared" si="675"/>
        <v>0</v>
      </c>
      <c r="GC207" s="127">
        <f t="shared" si="676"/>
        <v>0</v>
      </c>
      <c r="GD207" s="127">
        <f t="shared" si="677"/>
        <v>0</v>
      </c>
      <c r="GE207" s="127">
        <f t="shared" si="678"/>
        <v>0</v>
      </c>
      <c r="GF207" s="127">
        <f t="shared" si="679"/>
        <v>0</v>
      </c>
      <c r="GG207" s="127">
        <f t="shared" si="680"/>
        <v>0</v>
      </c>
      <c r="GH207" s="127">
        <f t="shared" si="681"/>
        <v>0</v>
      </c>
      <c r="GI207" s="127">
        <f t="shared" si="682"/>
        <v>0</v>
      </c>
      <c r="GJ207" s="127">
        <f t="shared" si="683"/>
        <v>0</v>
      </c>
      <c r="GK207" s="127">
        <f t="shared" si="684"/>
        <v>0</v>
      </c>
      <c r="GL207" s="127">
        <f t="shared" si="685"/>
        <v>0</v>
      </c>
      <c r="GM207" s="127">
        <f t="shared" si="686"/>
        <v>0</v>
      </c>
      <c r="GN207" s="127">
        <f t="shared" si="687"/>
        <v>0</v>
      </c>
      <c r="GO207" s="127">
        <f t="shared" si="688"/>
        <v>0</v>
      </c>
      <c r="GP207" s="127">
        <f t="shared" si="689"/>
        <v>0</v>
      </c>
      <c r="GQ207" s="127">
        <f t="shared" si="690"/>
        <v>0</v>
      </c>
      <c r="GR207" s="127">
        <f t="shared" si="691"/>
        <v>0</v>
      </c>
      <c r="GS207" s="127">
        <f t="shared" si="692"/>
        <v>0</v>
      </c>
      <c r="GT207" s="127">
        <f t="shared" si="693"/>
        <v>0</v>
      </c>
      <c r="GU207" s="127">
        <f t="shared" si="694"/>
        <v>0</v>
      </c>
      <c r="GV207" s="127">
        <f t="shared" si="695"/>
        <v>0</v>
      </c>
      <c r="GW207" s="127">
        <f t="shared" si="696"/>
        <v>0</v>
      </c>
      <c r="GX207" s="127">
        <f t="shared" si="697"/>
        <v>0</v>
      </c>
      <c r="GY207" s="127">
        <f t="shared" si="698"/>
        <v>0</v>
      </c>
      <c r="GZ207" s="127">
        <f t="shared" si="699"/>
        <v>0</v>
      </c>
      <c r="HA207" s="127">
        <f t="shared" si="700"/>
        <v>0</v>
      </c>
      <c r="HB207" s="127">
        <f t="shared" si="701"/>
        <v>0</v>
      </c>
      <c r="HC207" s="127">
        <f t="shared" si="702"/>
        <v>0</v>
      </c>
      <c r="HD207" s="127">
        <f t="shared" si="703"/>
        <v>0</v>
      </c>
      <c r="HE207" s="127">
        <f t="shared" si="704"/>
        <v>0</v>
      </c>
      <c r="HF207" s="127">
        <f t="shared" si="705"/>
        <v>0</v>
      </c>
      <c r="HG207" s="127">
        <f t="shared" si="706"/>
        <v>0</v>
      </c>
      <c r="HH207" s="127">
        <f t="shared" si="707"/>
        <v>0</v>
      </c>
      <c r="HI207" s="127">
        <f t="shared" si="708"/>
        <v>0</v>
      </c>
      <c r="HJ207" s="127">
        <f t="shared" si="709"/>
        <v>0</v>
      </c>
      <c r="HK207" s="127">
        <f t="shared" si="710"/>
        <v>0</v>
      </c>
      <c r="HL207" s="127">
        <f t="shared" si="711"/>
        <v>0</v>
      </c>
      <c r="HM207" s="127">
        <f t="shared" si="712"/>
        <v>0</v>
      </c>
      <c r="HN207" s="127">
        <f t="shared" si="713"/>
        <v>0</v>
      </c>
      <c r="HO207" s="127">
        <f t="shared" si="714"/>
        <v>0</v>
      </c>
      <c r="HP207" s="127">
        <f t="shared" si="715"/>
        <v>0</v>
      </c>
      <c r="HQ207" s="127">
        <f t="shared" si="716"/>
        <v>0</v>
      </c>
      <c r="HR207" s="127">
        <f t="shared" si="717"/>
        <v>0</v>
      </c>
      <c r="HS207" s="127">
        <f t="shared" si="718"/>
        <v>0</v>
      </c>
      <c r="HT207" s="127">
        <f t="shared" si="719"/>
        <v>0</v>
      </c>
      <c r="HU207" s="127">
        <f t="shared" si="720"/>
        <v>0</v>
      </c>
      <c r="HV207" s="127">
        <f t="shared" si="721"/>
        <v>0</v>
      </c>
      <c r="HW207" s="127">
        <f t="shared" si="722"/>
        <v>0</v>
      </c>
      <c r="HX207" s="127">
        <f t="shared" si="723"/>
        <v>0</v>
      </c>
      <c r="HY207" s="127">
        <f t="shared" si="724"/>
        <v>0</v>
      </c>
      <c r="HZ207" s="127">
        <f t="shared" si="725"/>
        <v>0</v>
      </c>
      <c r="IA207" s="127">
        <f t="shared" si="726"/>
        <v>0</v>
      </c>
      <c r="IB207" s="127">
        <f t="shared" si="727"/>
        <v>0</v>
      </c>
      <c r="IC207" s="127">
        <f t="shared" si="728"/>
        <v>0</v>
      </c>
      <c r="ID207" s="127">
        <f t="shared" si="729"/>
        <v>0</v>
      </c>
      <c r="IE207" s="127">
        <f t="shared" si="730"/>
        <v>0</v>
      </c>
      <c r="IF207" s="127">
        <f t="shared" si="731"/>
        <v>0</v>
      </c>
      <c r="IG207" s="127">
        <f t="shared" si="732"/>
        <v>0</v>
      </c>
      <c r="IH207" s="127">
        <f t="shared" si="733"/>
        <v>0</v>
      </c>
      <c r="II207" s="127">
        <f t="shared" si="734"/>
        <v>0</v>
      </c>
      <c r="IJ207" s="127">
        <f t="shared" si="735"/>
        <v>0</v>
      </c>
      <c r="IK207" s="127">
        <f t="shared" si="736"/>
        <v>0</v>
      </c>
      <c r="IL207" s="127">
        <f t="shared" si="737"/>
        <v>0</v>
      </c>
      <c r="IM207" s="127">
        <f t="shared" si="738"/>
        <v>0</v>
      </c>
      <c r="IN207" s="127">
        <f t="shared" si="739"/>
        <v>0</v>
      </c>
      <c r="IO207" s="127">
        <f t="shared" si="740"/>
        <v>0</v>
      </c>
      <c r="IP207" s="127">
        <f t="shared" si="741"/>
        <v>0</v>
      </c>
      <c r="IQ207" s="127">
        <f t="shared" si="742"/>
        <v>0</v>
      </c>
      <c r="IR207" s="127">
        <f t="shared" si="743"/>
        <v>0</v>
      </c>
      <c r="IS207" s="127">
        <f t="shared" si="744"/>
        <v>0</v>
      </c>
      <c r="IT207" s="127">
        <f t="shared" si="745"/>
        <v>0</v>
      </c>
      <c r="IU207" s="127">
        <f t="shared" si="746"/>
        <v>0</v>
      </c>
      <c r="IV207" s="1">
        <f>IFERROR(IF($BX207&gt;=1,SUMIFS(ARR!K$8:K$607,ARR!$I$8:$I$607,$BZ207),0),0)</f>
        <v>0</v>
      </c>
      <c r="IW207" s="1">
        <f>IFERROR(IF($BX207&gt;=1,SUMIFS(ARR!L$8:L$607,ARR!$I$8:$I$607,$BZ207),0),0)</f>
        <v>0</v>
      </c>
      <c r="IX207" s="1">
        <f>IFERROR(IF($BX207&gt;=1,SUMIFS(ARR!M$8:M$607,ARR!$I$8:$I$607,$BZ207),0),0)</f>
        <v>0</v>
      </c>
      <c r="IY207" s="1">
        <f>IFERROR(IF($BX207&gt;=1,SUMIFS(ARR!N$8:N$607,ARR!$I$8:$I$607,$BZ207),0),0)</f>
        <v>0</v>
      </c>
      <c r="IZ207" s="1">
        <f t="shared" si="747"/>
        <v>0</v>
      </c>
    </row>
  </sheetData>
  <sheetProtection password="CD8E" sheet="1" objects="1" scenarios="1"/>
  <mergeCells count="29">
    <mergeCell ref="BX4:BX7"/>
    <mergeCell ref="CM4:ET5"/>
    <mergeCell ref="FS4:FZ4"/>
    <mergeCell ref="FS5:FV5"/>
    <mergeCell ref="FS6:FT6"/>
    <mergeCell ref="FU6:FV6"/>
    <mergeCell ref="FW5:FZ5"/>
    <mergeCell ref="FW6:FX6"/>
    <mergeCell ref="FY6:FZ6"/>
    <mergeCell ref="EU4:FR5"/>
    <mergeCell ref="CA6:CL6"/>
    <mergeCell ref="CY6:DJ6"/>
    <mergeCell ref="CM6:CX6"/>
    <mergeCell ref="BZ4:BZ7"/>
    <mergeCell ref="BY4:BY7"/>
    <mergeCell ref="FG6:FR6"/>
    <mergeCell ref="IW6:IW7"/>
    <mergeCell ref="IX6:IX7"/>
    <mergeCell ref="IY6:IY7"/>
    <mergeCell ref="DK6:DV6"/>
    <mergeCell ref="DW6:EH6"/>
    <mergeCell ref="EI6:ET6"/>
    <mergeCell ref="EU6:FF6"/>
    <mergeCell ref="IV6:IV7"/>
    <mergeCell ref="GA7:GL7"/>
    <mergeCell ref="GM7:GX7"/>
    <mergeCell ref="GY7:HJ7"/>
    <mergeCell ref="HP7:HR7"/>
    <mergeCell ref="HS7:HU7"/>
  </mergeCells>
  <conditionalFormatting sqref="EU8:FF207">
    <cfRule type="cellIs" dxfId="130" priority="4" operator="equal">
      <formula>0</formula>
    </cfRule>
  </conditionalFormatting>
  <conditionalFormatting sqref="FG8:FR207">
    <cfRule type="cellIs" dxfId="129" priority="3" operator="equal">
      <formula>0</formula>
    </cfRule>
  </conditionalFormatting>
  <conditionalFormatting sqref="BX8:BZ207">
    <cfRule type="cellIs" dxfId="128" priority="2" operator="equal">
      <formula>0</formula>
    </cfRule>
  </conditionalFormatting>
  <conditionalFormatting sqref="BX8:FZ207">
    <cfRule type="expression" dxfId="127" priority="1">
      <formula>$BX8=0</formula>
    </cfRule>
    <cfRule type="expression" dxfId="126" priority="5">
      <formula>$IZ8=2</formula>
    </cfRule>
    <cfRule type="expression" dxfId="125" priority="6">
      <formula>$IZ8=1</formula>
    </cfRule>
  </conditionalFormatting>
  <pageMargins left="0" right="0" top="0" bottom="0" header="0" footer="0"/>
  <pageSetup paperSize="9" scale="25"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00"/>
  </sheetPr>
  <dimension ref="A1:GJ209"/>
  <sheetViews>
    <sheetView view="pageBreakPreview" topLeftCell="G7" zoomScaleSheetLayoutView="100" workbookViewId="0">
      <pane xSplit="2" ySplit="3" topLeftCell="I10" activePane="bottomRight" state="frozen"/>
      <selection activeCell="G7" sqref="G7"/>
      <selection pane="topRight" activeCell="I7" sqref="I7"/>
      <selection pane="bottomLeft" activeCell="G10" sqref="G10"/>
      <selection pane="bottomRight" activeCell="V41" sqref="V41"/>
    </sheetView>
  </sheetViews>
  <sheetFormatPr defaultRowHeight="15" x14ac:dyDescent="0.25"/>
  <cols>
    <col min="1" max="4" width="9.140625" style="1" hidden="1" customWidth="1"/>
    <col min="5" max="5" width="10.7109375" style="1" hidden="1" customWidth="1"/>
    <col min="6" max="6" width="9.140625" style="1" hidden="1" customWidth="1"/>
    <col min="7" max="7" width="7.42578125" style="1" customWidth="1"/>
    <col min="8" max="8" width="21.5703125" style="1" customWidth="1"/>
    <col min="9" max="9" width="21.42578125" style="1" customWidth="1"/>
    <col min="10" max="21" width="7.7109375" style="1" hidden="1" customWidth="1"/>
    <col min="22" max="148" width="7.7109375" style="1" customWidth="1"/>
    <col min="149" max="149" width="9.140625" style="1" customWidth="1"/>
    <col min="150" max="156" width="9.140625" style="1" hidden="1" customWidth="1"/>
    <col min="157" max="157" width="10.7109375" style="1" hidden="1" customWidth="1"/>
    <col min="158" max="158" width="9.140625" style="1" hidden="1" customWidth="1"/>
    <col min="159" max="159" width="10.7109375" style="1" hidden="1" customWidth="1"/>
    <col min="160" max="160" width="10.42578125" style="1" hidden="1" customWidth="1"/>
    <col min="161" max="192" width="9.140625" style="1" hidden="1" customWidth="1"/>
    <col min="193" max="198" width="9.140625" style="1" customWidth="1"/>
    <col min="199" max="16384" width="9.140625" style="1"/>
  </cols>
  <sheetData>
    <row r="1" spans="6:192" hidden="1" x14ac:dyDescent="0.25">
      <c r="EU1" s="1">
        <v>30</v>
      </c>
      <c r="EV1" s="1">
        <v>31</v>
      </c>
      <c r="EW1" s="1">
        <v>30</v>
      </c>
      <c r="EX1" s="1">
        <v>31</v>
      </c>
      <c r="EY1" s="1">
        <v>31</v>
      </c>
      <c r="EZ1" s="1">
        <v>28</v>
      </c>
    </row>
    <row r="2" spans="6:192" hidden="1" x14ac:dyDescent="0.25"/>
    <row r="3" spans="6:192" hidden="1" x14ac:dyDescent="0.25"/>
    <row r="4" spans="6:192" hidden="1" x14ac:dyDescent="0.25"/>
    <row r="5" spans="6:192" hidden="1" x14ac:dyDescent="0.25"/>
    <row r="6" spans="6:192" hidden="1" x14ac:dyDescent="0.25"/>
    <row r="7" spans="6:192" ht="24.95" customHeight="1" x14ac:dyDescent="0.35">
      <c r="G7" s="347" t="s">
        <v>4</v>
      </c>
      <c r="H7" s="345" t="s">
        <v>5</v>
      </c>
      <c r="I7" s="345" t="s">
        <v>7</v>
      </c>
      <c r="V7" s="343" t="s">
        <v>518</v>
      </c>
      <c r="W7" s="343"/>
      <c r="X7" s="343"/>
      <c r="Y7" s="343"/>
      <c r="Z7" s="343"/>
      <c r="AA7" s="343"/>
      <c r="AB7" s="343"/>
      <c r="AC7" s="343"/>
      <c r="AD7" s="343"/>
      <c r="AE7" s="343"/>
      <c r="AF7" s="343"/>
      <c r="AG7" s="343"/>
      <c r="AH7" s="366" t="s">
        <v>489</v>
      </c>
      <c r="AI7" s="366"/>
      <c r="AJ7" s="366"/>
      <c r="AK7" s="366"/>
      <c r="AL7" s="366"/>
      <c r="AM7" s="366"/>
      <c r="AN7" s="366"/>
      <c r="AO7" s="366"/>
      <c r="AP7" s="366"/>
      <c r="AQ7" s="366"/>
      <c r="AR7" s="366"/>
      <c r="AS7" s="366"/>
      <c r="AT7" s="366"/>
      <c r="AU7" s="366"/>
      <c r="AV7" s="366"/>
      <c r="AW7" s="366"/>
      <c r="AX7" s="366"/>
      <c r="AY7" s="366"/>
      <c r="AZ7" s="366"/>
      <c r="BA7" s="366"/>
      <c r="BB7" s="366"/>
      <c r="BC7" s="366"/>
      <c r="BD7" s="366"/>
      <c r="BE7" s="366"/>
      <c r="BF7" s="366"/>
      <c r="BG7" s="366"/>
      <c r="BH7" s="366"/>
      <c r="BI7" s="366"/>
      <c r="BJ7" s="366"/>
      <c r="BK7" s="366"/>
      <c r="BL7" s="366"/>
      <c r="BM7" s="366"/>
      <c r="BN7" s="366"/>
      <c r="BO7" s="366"/>
      <c r="BP7" s="366"/>
      <c r="BQ7" s="366"/>
      <c r="BR7" s="366"/>
      <c r="BS7" s="366"/>
      <c r="BT7" s="366"/>
      <c r="BU7" s="366"/>
      <c r="BV7" s="366"/>
      <c r="BW7" s="366"/>
      <c r="BX7" s="366"/>
      <c r="BY7" s="366"/>
      <c r="BZ7" s="366"/>
      <c r="CA7" s="366"/>
      <c r="CB7" s="366"/>
      <c r="CC7" s="366"/>
      <c r="CD7" s="366"/>
      <c r="CE7" s="366"/>
      <c r="CF7" s="366"/>
      <c r="CG7" s="366"/>
      <c r="CH7" s="366"/>
      <c r="CI7" s="366"/>
      <c r="CJ7" s="366"/>
      <c r="CK7" s="366"/>
      <c r="CL7" s="366"/>
      <c r="CM7" s="366"/>
      <c r="CN7" s="366"/>
      <c r="CO7" s="366"/>
      <c r="CP7" s="366"/>
      <c r="CQ7" s="366"/>
      <c r="CR7" s="366"/>
      <c r="CS7" s="366"/>
      <c r="CT7" s="366"/>
      <c r="CU7" s="366"/>
      <c r="CV7" s="366"/>
      <c r="CW7" s="366"/>
      <c r="CX7" s="366"/>
      <c r="CY7" s="366"/>
      <c r="CZ7" s="366"/>
      <c r="DA7" s="366"/>
      <c r="DB7" s="366"/>
      <c r="DC7" s="366"/>
      <c r="DD7" s="366"/>
      <c r="DE7" s="366"/>
      <c r="DF7" s="366"/>
      <c r="DG7" s="366"/>
      <c r="DH7" s="366"/>
      <c r="DI7" s="366"/>
      <c r="DJ7" s="366"/>
      <c r="DK7" s="366"/>
      <c r="DL7" s="366"/>
      <c r="DM7" s="366"/>
      <c r="DN7" s="366"/>
      <c r="DO7" s="366"/>
      <c r="DP7" s="366"/>
      <c r="DQ7" s="366"/>
      <c r="DR7" s="366"/>
      <c r="DS7" s="366"/>
      <c r="DT7" s="366"/>
      <c r="DU7" s="366"/>
      <c r="DV7" s="366"/>
      <c r="DW7" s="366"/>
      <c r="DX7" s="366"/>
      <c r="DY7" s="366"/>
      <c r="DZ7" s="366"/>
      <c r="EA7" s="366"/>
      <c r="EB7" s="366"/>
      <c r="EC7" s="366"/>
      <c r="ED7" s="366"/>
      <c r="EE7" s="366"/>
      <c r="EF7" s="366"/>
      <c r="EG7" s="366"/>
      <c r="EH7" s="366"/>
      <c r="EI7" s="366"/>
      <c r="EJ7" s="366"/>
      <c r="EK7" s="366"/>
      <c r="EL7" s="356" t="s">
        <v>519</v>
      </c>
      <c r="EM7" s="356"/>
      <c r="EN7" s="356"/>
      <c r="EO7" s="356"/>
      <c r="EP7" s="356"/>
      <c r="EQ7" s="356"/>
      <c r="ER7" s="356"/>
      <c r="ES7" s="358" t="s">
        <v>436</v>
      </c>
    </row>
    <row r="8" spans="6:192" ht="24.95" customHeight="1" x14ac:dyDescent="0.25">
      <c r="G8" s="347"/>
      <c r="H8" s="345"/>
      <c r="I8" s="345"/>
      <c r="J8" s="342" t="s">
        <v>3</v>
      </c>
      <c r="K8" s="342"/>
      <c r="L8" s="342"/>
      <c r="M8" s="342"/>
      <c r="N8" s="342"/>
      <c r="O8" s="342"/>
      <c r="P8" s="342"/>
      <c r="Q8" s="342"/>
      <c r="R8" s="342"/>
      <c r="S8" s="342"/>
      <c r="T8" s="342"/>
      <c r="U8" s="342"/>
      <c r="V8" s="344"/>
      <c r="W8" s="344"/>
      <c r="X8" s="344"/>
      <c r="Y8" s="344"/>
      <c r="Z8" s="344"/>
      <c r="AA8" s="344"/>
      <c r="AB8" s="344"/>
      <c r="AC8" s="344"/>
      <c r="AD8" s="344"/>
      <c r="AE8" s="344"/>
      <c r="AF8" s="344"/>
      <c r="AG8" s="344"/>
      <c r="AH8" s="367" t="s">
        <v>2</v>
      </c>
      <c r="AI8" s="368"/>
      <c r="AJ8" s="368"/>
      <c r="AK8" s="368"/>
      <c r="AL8" s="368"/>
      <c r="AM8" s="368"/>
      <c r="AN8" s="368"/>
      <c r="AO8" s="368"/>
      <c r="AP8" s="368"/>
      <c r="AQ8" s="368"/>
      <c r="AR8" s="368"/>
      <c r="AS8" s="369"/>
      <c r="AT8" s="353" t="s">
        <v>208</v>
      </c>
      <c r="AU8" s="354"/>
      <c r="AV8" s="354"/>
      <c r="AW8" s="354"/>
      <c r="AX8" s="354"/>
      <c r="AY8" s="354"/>
      <c r="AZ8" s="354"/>
      <c r="BA8" s="354"/>
      <c r="BB8" s="354"/>
      <c r="BC8" s="354"/>
      <c r="BD8" s="354"/>
      <c r="BE8" s="355"/>
      <c r="BF8" s="370" t="s">
        <v>38</v>
      </c>
      <c r="BG8" s="370"/>
      <c r="BH8" s="370"/>
      <c r="BI8" s="370"/>
      <c r="BJ8" s="370"/>
      <c r="BK8" s="370"/>
      <c r="BL8" s="370"/>
      <c r="BM8" s="370"/>
      <c r="BN8" s="370"/>
      <c r="BO8" s="370"/>
      <c r="BP8" s="370"/>
      <c r="BQ8" s="370"/>
      <c r="BR8" s="371" t="s">
        <v>210</v>
      </c>
      <c r="BS8" s="372"/>
      <c r="BT8" s="372"/>
      <c r="BU8" s="372"/>
      <c r="BV8" s="372"/>
      <c r="BW8" s="372"/>
      <c r="BX8" s="372"/>
      <c r="BY8" s="372"/>
      <c r="BZ8" s="372"/>
      <c r="CA8" s="372"/>
      <c r="CB8" s="372"/>
      <c r="CC8" s="373"/>
      <c r="CD8" s="367" t="s">
        <v>16</v>
      </c>
      <c r="CE8" s="368"/>
      <c r="CF8" s="368"/>
      <c r="CG8" s="368"/>
      <c r="CH8" s="368"/>
      <c r="CI8" s="368"/>
      <c r="CJ8" s="368"/>
      <c r="CK8" s="368"/>
      <c r="CL8" s="368"/>
      <c r="CM8" s="368"/>
      <c r="CN8" s="368"/>
      <c r="CO8" s="369"/>
      <c r="CP8" s="353" t="s">
        <v>17</v>
      </c>
      <c r="CQ8" s="354"/>
      <c r="CR8" s="354"/>
      <c r="CS8" s="354"/>
      <c r="CT8" s="354"/>
      <c r="CU8" s="354"/>
      <c r="CV8" s="354"/>
      <c r="CW8" s="354"/>
      <c r="CX8" s="354"/>
      <c r="CY8" s="354"/>
      <c r="CZ8" s="354"/>
      <c r="DA8" s="355"/>
      <c r="DB8" s="360" t="s">
        <v>18</v>
      </c>
      <c r="DC8" s="361"/>
      <c r="DD8" s="361"/>
      <c r="DE8" s="361"/>
      <c r="DF8" s="361"/>
      <c r="DG8" s="361"/>
      <c r="DH8" s="361"/>
      <c r="DI8" s="361"/>
      <c r="DJ8" s="361"/>
      <c r="DK8" s="361"/>
      <c r="DL8" s="361"/>
      <c r="DM8" s="362"/>
      <c r="DN8" s="363" t="s">
        <v>19</v>
      </c>
      <c r="DO8" s="364"/>
      <c r="DP8" s="364"/>
      <c r="DQ8" s="364"/>
      <c r="DR8" s="364"/>
      <c r="DS8" s="364"/>
      <c r="DT8" s="364"/>
      <c r="DU8" s="364"/>
      <c r="DV8" s="364"/>
      <c r="DW8" s="364"/>
      <c r="DX8" s="364"/>
      <c r="DY8" s="365"/>
      <c r="DZ8" s="350" t="s">
        <v>235</v>
      </c>
      <c r="EA8" s="351"/>
      <c r="EB8" s="351"/>
      <c r="EC8" s="351"/>
      <c r="ED8" s="351"/>
      <c r="EE8" s="351"/>
      <c r="EF8" s="351"/>
      <c r="EG8" s="351"/>
      <c r="EH8" s="351"/>
      <c r="EI8" s="351"/>
      <c r="EJ8" s="351"/>
      <c r="EK8" s="352"/>
      <c r="EL8" s="357"/>
      <c r="EM8" s="357"/>
      <c r="EN8" s="357"/>
      <c r="EO8" s="357"/>
      <c r="EP8" s="357"/>
      <c r="EQ8" s="357"/>
      <c r="ER8" s="357"/>
      <c r="ES8" s="358"/>
      <c r="FT8" s="315" t="s">
        <v>2</v>
      </c>
      <c r="FU8" s="315" t="s">
        <v>211</v>
      </c>
      <c r="FV8" s="315" t="s">
        <v>3</v>
      </c>
      <c r="FW8" s="315" t="s">
        <v>26</v>
      </c>
      <c r="FX8" s="315" t="s">
        <v>27</v>
      </c>
      <c r="FY8" s="315" t="s">
        <v>16</v>
      </c>
      <c r="FZ8" s="315" t="s">
        <v>28</v>
      </c>
      <c r="GA8" s="315" t="s">
        <v>18</v>
      </c>
      <c r="GB8" s="315" t="s">
        <v>32</v>
      </c>
      <c r="GC8" s="315" t="s">
        <v>29</v>
      </c>
      <c r="GD8" s="315" t="s">
        <v>39</v>
      </c>
      <c r="GE8" s="315" t="s">
        <v>17</v>
      </c>
    </row>
    <row r="9" spans="6:192" ht="15" customHeight="1" x14ac:dyDescent="0.25">
      <c r="G9" s="348"/>
      <c r="H9" s="346"/>
      <c r="I9" s="346"/>
      <c r="J9" s="23" t="str">
        <f>ALLO!CA7</f>
        <v>मार्च</v>
      </c>
      <c r="K9" s="23" t="str">
        <f>ALLO!CB7</f>
        <v>अप्रैल</v>
      </c>
      <c r="L9" s="23" t="str">
        <f>ALLO!CC7</f>
        <v>मई</v>
      </c>
      <c r="M9" s="23" t="str">
        <f>ALLO!CD7</f>
        <v>जून</v>
      </c>
      <c r="N9" s="23" t="str">
        <f>ALLO!CE7</f>
        <v>जुलाई</v>
      </c>
      <c r="O9" s="23" t="str">
        <f>ALLO!CF7</f>
        <v>अगस्त</v>
      </c>
      <c r="P9" s="23" t="str">
        <f>ALLO!CG7</f>
        <v>सितम्बर</v>
      </c>
      <c r="Q9" s="23" t="str">
        <f>ALLO!CH7</f>
        <v>अक्टूम्बर</v>
      </c>
      <c r="R9" s="23" t="str">
        <f>ALLO!CI7</f>
        <v>नवम्बर</v>
      </c>
      <c r="S9" s="23" t="str">
        <f>ALLO!CJ7</f>
        <v>दिसम्बर</v>
      </c>
      <c r="T9" s="23" t="str">
        <f>ALLO!CK7</f>
        <v>जनवरी</v>
      </c>
      <c r="U9" s="23" t="str">
        <f>ALLO!CL7</f>
        <v>फरवरी</v>
      </c>
      <c r="V9" s="24" t="str">
        <f>J9</f>
        <v>मार्च</v>
      </c>
      <c r="W9" s="24" t="str">
        <f t="shared" ref="W9:BE9" si="0">K9</f>
        <v>अप्रैल</v>
      </c>
      <c r="X9" s="24" t="str">
        <f t="shared" si="0"/>
        <v>मई</v>
      </c>
      <c r="Y9" s="24" t="str">
        <f t="shared" si="0"/>
        <v>जून</v>
      </c>
      <c r="Z9" s="24" t="str">
        <f t="shared" si="0"/>
        <v>जुलाई</v>
      </c>
      <c r="AA9" s="24" t="str">
        <f t="shared" si="0"/>
        <v>अगस्त</v>
      </c>
      <c r="AB9" s="24" t="str">
        <f t="shared" si="0"/>
        <v>सितम्बर</v>
      </c>
      <c r="AC9" s="24" t="str">
        <f t="shared" si="0"/>
        <v>अक्टूम्बर</v>
      </c>
      <c r="AD9" s="24" t="str">
        <f t="shared" si="0"/>
        <v>नवम्बर</v>
      </c>
      <c r="AE9" s="24" t="str">
        <f t="shared" si="0"/>
        <v>दिसम्बर</v>
      </c>
      <c r="AF9" s="24" t="str">
        <f t="shared" si="0"/>
        <v>जनवरी</v>
      </c>
      <c r="AG9" s="24" t="str">
        <f t="shared" si="0"/>
        <v>फरवरी</v>
      </c>
      <c r="AH9" s="25" t="str">
        <f t="shared" si="0"/>
        <v>मार्च</v>
      </c>
      <c r="AI9" s="25" t="str">
        <f t="shared" si="0"/>
        <v>अप्रैल</v>
      </c>
      <c r="AJ9" s="25" t="str">
        <f t="shared" si="0"/>
        <v>मई</v>
      </c>
      <c r="AK9" s="25" t="str">
        <f t="shared" si="0"/>
        <v>जून</v>
      </c>
      <c r="AL9" s="25" t="str">
        <f t="shared" si="0"/>
        <v>जुलाई</v>
      </c>
      <c r="AM9" s="25" t="str">
        <f t="shared" si="0"/>
        <v>अगस्त</v>
      </c>
      <c r="AN9" s="25" t="str">
        <f t="shared" si="0"/>
        <v>सितम्बर</v>
      </c>
      <c r="AO9" s="25" t="str">
        <f t="shared" si="0"/>
        <v>अक्टूम्बर</v>
      </c>
      <c r="AP9" s="25" t="str">
        <f t="shared" si="0"/>
        <v>नवम्बर</v>
      </c>
      <c r="AQ9" s="25" t="str">
        <f t="shared" si="0"/>
        <v>दिसम्बर</v>
      </c>
      <c r="AR9" s="25" t="str">
        <f t="shared" si="0"/>
        <v>जनवरी</v>
      </c>
      <c r="AS9" s="25" t="str">
        <f t="shared" si="0"/>
        <v>फरवरी</v>
      </c>
      <c r="AT9" s="26" t="str">
        <f t="shared" si="0"/>
        <v>मार्च</v>
      </c>
      <c r="AU9" s="26" t="str">
        <f t="shared" si="0"/>
        <v>अप्रैल</v>
      </c>
      <c r="AV9" s="26" t="str">
        <f t="shared" si="0"/>
        <v>मई</v>
      </c>
      <c r="AW9" s="26" t="str">
        <f t="shared" si="0"/>
        <v>जून</v>
      </c>
      <c r="AX9" s="26" t="str">
        <f t="shared" si="0"/>
        <v>जुलाई</v>
      </c>
      <c r="AY9" s="26" t="str">
        <f t="shared" si="0"/>
        <v>अगस्त</v>
      </c>
      <c r="AZ9" s="26" t="str">
        <f t="shared" si="0"/>
        <v>सितम्बर</v>
      </c>
      <c r="BA9" s="26" t="str">
        <f t="shared" si="0"/>
        <v>अक्टूम्बर</v>
      </c>
      <c r="BB9" s="26" t="str">
        <f t="shared" si="0"/>
        <v>नवम्बर</v>
      </c>
      <c r="BC9" s="26" t="str">
        <f t="shared" si="0"/>
        <v>दिसम्बर</v>
      </c>
      <c r="BD9" s="26" t="str">
        <f t="shared" si="0"/>
        <v>जनवरी</v>
      </c>
      <c r="BE9" s="26" t="str">
        <f t="shared" si="0"/>
        <v>फरवरी</v>
      </c>
      <c r="BF9" s="200" t="str">
        <f>AT9</f>
        <v>मार्च</v>
      </c>
      <c r="BG9" s="200" t="str">
        <f t="shared" ref="BG9:BQ9" si="1">AU9</f>
        <v>अप्रैल</v>
      </c>
      <c r="BH9" s="200" t="str">
        <f t="shared" si="1"/>
        <v>मई</v>
      </c>
      <c r="BI9" s="200" t="str">
        <f t="shared" si="1"/>
        <v>जून</v>
      </c>
      <c r="BJ9" s="200" t="str">
        <f t="shared" si="1"/>
        <v>जुलाई</v>
      </c>
      <c r="BK9" s="200" t="str">
        <f t="shared" si="1"/>
        <v>अगस्त</v>
      </c>
      <c r="BL9" s="200" t="str">
        <f t="shared" si="1"/>
        <v>सितम्बर</v>
      </c>
      <c r="BM9" s="200" t="str">
        <f t="shared" si="1"/>
        <v>अक्टूम्बर</v>
      </c>
      <c r="BN9" s="200" t="str">
        <f t="shared" si="1"/>
        <v>नवम्बर</v>
      </c>
      <c r="BO9" s="200" t="str">
        <f t="shared" si="1"/>
        <v>दिसम्बर</v>
      </c>
      <c r="BP9" s="200" t="str">
        <f t="shared" si="1"/>
        <v>जनवरी</v>
      </c>
      <c r="BQ9" s="200" t="str">
        <f t="shared" si="1"/>
        <v>फरवरी</v>
      </c>
      <c r="BR9" s="24" t="str">
        <f t="shared" ref="BR9:CW9" si="2">BF9</f>
        <v>मार्च</v>
      </c>
      <c r="BS9" s="24" t="str">
        <f t="shared" si="2"/>
        <v>अप्रैल</v>
      </c>
      <c r="BT9" s="24" t="str">
        <f t="shared" si="2"/>
        <v>मई</v>
      </c>
      <c r="BU9" s="24" t="str">
        <f t="shared" si="2"/>
        <v>जून</v>
      </c>
      <c r="BV9" s="24" t="str">
        <f t="shared" si="2"/>
        <v>जुलाई</v>
      </c>
      <c r="BW9" s="24" t="str">
        <f t="shared" si="2"/>
        <v>अगस्त</v>
      </c>
      <c r="BX9" s="24" t="str">
        <f t="shared" si="2"/>
        <v>सितम्बर</v>
      </c>
      <c r="BY9" s="24" t="str">
        <f t="shared" si="2"/>
        <v>अक्टूम्बर</v>
      </c>
      <c r="BZ9" s="24" t="str">
        <f t="shared" si="2"/>
        <v>नवम्बर</v>
      </c>
      <c r="CA9" s="24" t="str">
        <f t="shared" si="2"/>
        <v>दिसम्बर</v>
      </c>
      <c r="CB9" s="24" t="str">
        <f t="shared" si="2"/>
        <v>जनवरी</v>
      </c>
      <c r="CC9" s="24" t="str">
        <f t="shared" si="2"/>
        <v>फरवरी</v>
      </c>
      <c r="CD9" s="25" t="str">
        <f t="shared" si="2"/>
        <v>मार्च</v>
      </c>
      <c r="CE9" s="25" t="str">
        <f t="shared" si="2"/>
        <v>अप्रैल</v>
      </c>
      <c r="CF9" s="25" t="str">
        <f t="shared" si="2"/>
        <v>मई</v>
      </c>
      <c r="CG9" s="25" t="str">
        <f t="shared" si="2"/>
        <v>जून</v>
      </c>
      <c r="CH9" s="25" t="str">
        <f t="shared" si="2"/>
        <v>जुलाई</v>
      </c>
      <c r="CI9" s="25" t="str">
        <f t="shared" si="2"/>
        <v>अगस्त</v>
      </c>
      <c r="CJ9" s="25" t="str">
        <f t="shared" si="2"/>
        <v>सितम्बर</v>
      </c>
      <c r="CK9" s="25" t="str">
        <f t="shared" si="2"/>
        <v>अक्टूम्बर</v>
      </c>
      <c r="CL9" s="25" t="str">
        <f t="shared" si="2"/>
        <v>नवम्बर</v>
      </c>
      <c r="CM9" s="25" t="str">
        <f t="shared" si="2"/>
        <v>दिसम्बर</v>
      </c>
      <c r="CN9" s="25" t="str">
        <f t="shared" si="2"/>
        <v>जनवरी</v>
      </c>
      <c r="CO9" s="25" t="str">
        <f t="shared" si="2"/>
        <v>फरवरी</v>
      </c>
      <c r="CP9" s="26" t="str">
        <f t="shared" si="2"/>
        <v>मार्च</v>
      </c>
      <c r="CQ9" s="26" t="str">
        <f t="shared" si="2"/>
        <v>अप्रैल</v>
      </c>
      <c r="CR9" s="26" t="str">
        <f t="shared" si="2"/>
        <v>मई</v>
      </c>
      <c r="CS9" s="26" t="str">
        <f t="shared" si="2"/>
        <v>जून</v>
      </c>
      <c r="CT9" s="26" t="str">
        <f t="shared" si="2"/>
        <v>जुलाई</v>
      </c>
      <c r="CU9" s="26" t="str">
        <f t="shared" si="2"/>
        <v>अगस्त</v>
      </c>
      <c r="CV9" s="26" t="str">
        <f t="shared" si="2"/>
        <v>सितम्बर</v>
      </c>
      <c r="CW9" s="26" t="str">
        <f t="shared" si="2"/>
        <v>अक्टूम्बर</v>
      </c>
      <c r="CX9" s="26" t="str">
        <f t="shared" ref="CX9:DY9" si="3">CL9</f>
        <v>नवम्बर</v>
      </c>
      <c r="CY9" s="26" t="str">
        <f t="shared" si="3"/>
        <v>दिसम्बर</v>
      </c>
      <c r="CZ9" s="26" t="str">
        <f t="shared" si="3"/>
        <v>जनवरी</v>
      </c>
      <c r="DA9" s="26" t="str">
        <f t="shared" si="3"/>
        <v>फरवरी</v>
      </c>
      <c r="DB9" s="27" t="str">
        <f t="shared" si="3"/>
        <v>मार्च</v>
      </c>
      <c r="DC9" s="27" t="str">
        <f t="shared" si="3"/>
        <v>अप्रैल</v>
      </c>
      <c r="DD9" s="27" t="str">
        <f t="shared" si="3"/>
        <v>मई</v>
      </c>
      <c r="DE9" s="27" t="str">
        <f t="shared" si="3"/>
        <v>जून</v>
      </c>
      <c r="DF9" s="27" t="str">
        <f t="shared" si="3"/>
        <v>जुलाई</v>
      </c>
      <c r="DG9" s="27" t="str">
        <f t="shared" si="3"/>
        <v>अगस्त</v>
      </c>
      <c r="DH9" s="27" t="str">
        <f t="shared" si="3"/>
        <v>सितम्बर</v>
      </c>
      <c r="DI9" s="27" t="str">
        <f t="shared" si="3"/>
        <v>अक्टूम्बर</v>
      </c>
      <c r="DJ9" s="27" t="str">
        <f t="shared" si="3"/>
        <v>नवम्बर</v>
      </c>
      <c r="DK9" s="27" t="str">
        <f t="shared" si="3"/>
        <v>दिसम्बर</v>
      </c>
      <c r="DL9" s="27" t="str">
        <f t="shared" si="3"/>
        <v>जनवरी</v>
      </c>
      <c r="DM9" s="27" t="str">
        <f t="shared" si="3"/>
        <v>फरवरी</v>
      </c>
      <c r="DN9" s="28" t="str">
        <f t="shared" si="3"/>
        <v>मार्च</v>
      </c>
      <c r="DO9" s="28" t="str">
        <f t="shared" si="3"/>
        <v>अप्रैल</v>
      </c>
      <c r="DP9" s="28" t="str">
        <f t="shared" si="3"/>
        <v>मई</v>
      </c>
      <c r="DQ9" s="28" t="str">
        <f t="shared" si="3"/>
        <v>जून</v>
      </c>
      <c r="DR9" s="28" t="str">
        <f t="shared" si="3"/>
        <v>जुलाई</v>
      </c>
      <c r="DS9" s="28" t="str">
        <f t="shared" si="3"/>
        <v>अगस्त</v>
      </c>
      <c r="DT9" s="28" t="str">
        <f t="shared" si="3"/>
        <v>सितम्बर</v>
      </c>
      <c r="DU9" s="28" t="str">
        <f t="shared" si="3"/>
        <v>अक्टूम्बर</v>
      </c>
      <c r="DV9" s="28" t="str">
        <f t="shared" si="3"/>
        <v>नवम्बर</v>
      </c>
      <c r="DW9" s="28" t="str">
        <f t="shared" si="3"/>
        <v>दिसम्बर</v>
      </c>
      <c r="DX9" s="28" t="str">
        <f t="shared" si="3"/>
        <v>जनवरी</v>
      </c>
      <c r="DY9" s="28" t="str">
        <f t="shared" si="3"/>
        <v>फरवरी</v>
      </c>
      <c r="DZ9" s="29" t="str">
        <f t="shared" ref="DZ9:EK9" si="4">DN9</f>
        <v>मार्च</v>
      </c>
      <c r="EA9" s="29" t="str">
        <f t="shared" si="4"/>
        <v>अप्रैल</v>
      </c>
      <c r="EB9" s="29" t="str">
        <f t="shared" si="4"/>
        <v>मई</v>
      </c>
      <c r="EC9" s="29" t="str">
        <f t="shared" si="4"/>
        <v>जून</v>
      </c>
      <c r="ED9" s="29" t="str">
        <f t="shared" si="4"/>
        <v>जुलाई</v>
      </c>
      <c r="EE9" s="29" t="str">
        <f t="shared" si="4"/>
        <v>अगस्त</v>
      </c>
      <c r="EF9" s="29" t="str">
        <f t="shared" si="4"/>
        <v>सितम्बर</v>
      </c>
      <c r="EG9" s="29" t="str">
        <f t="shared" si="4"/>
        <v>अक्टूम्बर</v>
      </c>
      <c r="EH9" s="29" t="str">
        <f t="shared" si="4"/>
        <v>नवम्बर</v>
      </c>
      <c r="EI9" s="29" t="str">
        <f t="shared" si="4"/>
        <v>दिसम्बर</v>
      </c>
      <c r="EJ9" s="29" t="str">
        <f t="shared" si="4"/>
        <v>जनवरी</v>
      </c>
      <c r="EK9" s="29" t="str">
        <f t="shared" si="4"/>
        <v>फरवरी</v>
      </c>
      <c r="EL9" s="26" t="str">
        <f t="shared" ref="EL9" si="5">DZ9</f>
        <v>मार्च</v>
      </c>
      <c r="EM9" s="26" t="str">
        <f t="shared" ref="EM9:EO9" si="6">EF9</f>
        <v>सितम्बर</v>
      </c>
      <c r="EN9" s="26" t="str">
        <f t="shared" si="6"/>
        <v>अक्टूम्बर</v>
      </c>
      <c r="EO9" s="26" t="str">
        <f t="shared" si="6"/>
        <v>नवम्बर</v>
      </c>
      <c r="EP9" s="26" t="str">
        <f>EI9</f>
        <v>दिसम्बर</v>
      </c>
      <c r="EQ9" s="26" t="str">
        <f>EJ9</f>
        <v>जनवरी</v>
      </c>
      <c r="ER9" s="26" t="str">
        <f>EK9</f>
        <v>फरवरी</v>
      </c>
      <c r="ES9" s="359"/>
      <c r="FA9" s="349" t="s">
        <v>3</v>
      </c>
      <c r="FB9" s="349"/>
      <c r="FC9" s="349"/>
      <c r="FD9" s="349"/>
      <c r="FE9" s="349"/>
      <c r="FF9" s="349"/>
      <c r="FG9" s="349"/>
      <c r="FH9" s="349"/>
      <c r="FI9" s="349"/>
      <c r="FJ9" s="349"/>
      <c r="FK9" s="349"/>
      <c r="FL9" s="349"/>
      <c r="FM9" s="1" t="s">
        <v>355</v>
      </c>
      <c r="FN9" s="1" t="s">
        <v>361</v>
      </c>
      <c r="FO9" s="1" t="s">
        <v>362</v>
      </c>
      <c r="FP9" s="1" t="s">
        <v>363</v>
      </c>
      <c r="FQ9" s="1" t="s">
        <v>364</v>
      </c>
      <c r="FR9" s="1" t="s">
        <v>353</v>
      </c>
      <c r="FS9" s="1" t="s">
        <v>354</v>
      </c>
      <c r="FT9" s="316"/>
      <c r="FU9" s="316"/>
      <c r="FV9" s="316"/>
      <c r="FW9" s="316"/>
      <c r="FX9" s="316"/>
      <c r="FY9" s="316"/>
      <c r="FZ9" s="316"/>
      <c r="GA9" s="316"/>
      <c r="GB9" s="316"/>
      <c r="GC9" s="316"/>
      <c r="GD9" s="316"/>
      <c r="GE9" s="316"/>
    </row>
    <row r="10" spans="6:192" ht="18" customHeight="1" x14ac:dyDescent="0.25">
      <c r="F10" s="1">
        <f>ALLO!A8</f>
        <v>0</v>
      </c>
      <c r="G10" s="130">
        <f>EMP!O6</f>
        <v>0</v>
      </c>
      <c r="H10" s="131">
        <f>EMP!P6</f>
        <v>0</v>
      </c>
      <c r="I10" s="130">
        <f>EMP!Q6</f>
        <v>0</v>
      </c>
      <c r="J10" s="30">
        <f>IFERROR(IF($G10&gt;=1,(IF($F10=2,ROUND((ALLO!GA8+ALLO!GM8)/10,0),0)),0),0)</f>
        <v>0</v>
      </c>
      <c r="K10" s="30">
        <f>IFERROR(IF($G10&gt;=1,(IF($F10=2,ROUND((ALLO!GB8+ALLO!GN8)/10,0),0)),0),0)</f>
        <v>0</v>
      </c>
      <c r="L10" s="30">
        <f>IFERROR(IF($G10&gt;=1,(IF($F10=2,ROUND((ALLO!GC8+ALLO!GO8)/10,0),0)),0),0)</f>
        <v>0</v>
      </c>
      <c r="M10" s="30">
        <f>IFERROR(IF($G10&gt;=1,(IF($F10=2,ROUND((ALLO!GD8+ALLO!GP8)/10,0),0)),0),0)</f>
        <v>0</v>
      </c>
      <c r="N10" s="30">
        <f>IFERROR(IF($G10&gt;=1,(IF($F10=2,ROUND((ALLO!GE8+ALLO!GQ8)/10,0),0)),0),0)</f>
        <v>0</v>
      </c>
      <c r="O10" s="30">
        <f>IFERROR(IF($G10&gt;=1,(IF($F10=2,ROUND((ALLO!GF8+ALLO!GR8)/10,0),0)),0),0)</f>
        <v>0</v>
      </c>
      <c r="P10" s="30">
        <f>IFERROR(IF($G10&gt;=1,(IF($F10=2,ROUND((ALLO!GG8+ALLO!GS8)/10,0),0)),0),0)</f>
        <v>0</v>
      </c>
      <c r="Q10" s="30">
        <f>IFERROR(IF($G10&gt;=1,(IF($F10=2,ROUND((ALLO!GH8+ALLO!GT8)/10,0),0)),0),0)</f>
        <v>0</v>
      </c>
      <c r="R10" s="30">
        <f>IFERROR(IF($G10&gt;=1,(IF($F10=2,ROUND((ALLO!GI8+ALLO!GU8)/10,0),0)),0),0)</f>
        <v>0</v>
      </c>
      <c r="S10" s="30">
        <f>IFERROR(IF($G10&gt;=1,(IF($F10=2,ROUND((ALLO!GJ8+ALLO!GV8)/10,0),0)),0),0)</f>
        <v>0</v>
      </c>
      <c r="T10" s="30">
        <f>IFERROR(IF($G10&gt;=1,(IF($F10=2,ROUND((ALLO!GK8+ALLO!GW8)/10,0),0)),0),0)</f>
        <v>0</v>
      </c>
      <c r="U10" s="30">
        <f>IFERROR(IF($G10&gt;=1,(IF($F10=2,ROUND((ALLO!GL8+ALLO!GX8)/10,0),0)),0),0)</f>
        <v>0</v>
      </c>
      <c r="V10" s="132"/>
      <c r="W10" s="132"/>
      <c r="X10" s="132"/>
      <c r="Y10" s="132"/>
      <c r="Z10" s="132"/>
      <c r="AA10" s="132"/>
      <c r="AB10" s="132"/>
      <c r="AC10" s="132"/>
      <c r="AD10" s="132"/>
      <c r="AE10" s="132"/>
      <c r="AF10" s="132"/>
      <c r="AG10" s="132"/>
      <c r="AH10" s="133"/>
      <c r="AI10" s="133"/>
      <c r="AJ10" s="133">
        <f t="shared" ref="AJ10:AS10" si="7">AI10</f>
        <v>0</v>
      </c>
      <c r="AK10" s="133">
        <f t="shared" si="7"/>
        <v>0</v>
      </c>
      <c r="AL10" s="133">
        <f t="shared" si="7"/>
        <v>0</v>
      </c>
      <c r="AM10" s="133">
        <f t="shared" si="7"/>
        <v>0</v>
      </c>
      <c r="AN10" s="133">
        <f t="shared" si="7"/>
        <v>0</v>
      </c>
      <c r="AO10" s="133">
        <f t="shared" si="7"/>
        <v>0</v>
      </c>
      <c r="AP10" s="133">
        <f t="shared" si="7"/>
        <v>0</v>
      </c>
      <c r="AQ10" s="133">
        <f t="shared" si="7"/>
        <v>0</v>
      </c>
      <c r="AR10" s="133">
        <f t="shared" si="7"/>
        <v>0</v>
      </c>
      <c r="AS10" s="133">
        <f t="shared" si="7"/>
        <v>0</v>
      </c>
      <c r="AT10" s="134"/>
      <c r="AU10" s="134">
        <f>AT10</f>
        <v>0</v>
      </c>
      <c r="AV10" s="134">
        <f t="shared" ref="AV10:BE10" si="8">AU10</f>
        <v>0</v>
      </c>
      <c r="AW10" s="134">
        <f t="shared" si="8"/>
        <v>0</v>
      </c>
      <c r="AX10" s="134">
        <f t="shared" si="8"/>
        <v>0</v>
      </c>
      <c r="AY10" s="134">
        <f t="shared" si="8"/>
        <v>0</v>
      </c>
      <c r="AZ10" s="134">
        <f t="shared" si="8"/>
        <v>0</v>
      </c>
      <c r="BA10" s="134">
        <f t="shared" si="8"/>
        <v>0</v>
      </c>
      <c r="BB10" s="134">
        <f t="shared" si="8"/>
        <v>0</v>
      </c>
      <c r="BC10" s="134">
        <f t="shared" si="8"/>
        <v>0</v>
      </c>
      <c r="BD10" s="134">
        <f t="shared" si="8"/>
        <v>0</v>
      </c>
      <c r="BE10" s="134">
        <f t="shared" si="8"/>
        <v>0</v>
      </c>
      <c r="BF10" s="31"/>
      <c r="BG10" s="31"/>
      <c r="BH10" s="31">
        <f>BG10*2</f>
        <v>0</v>
      </c>
      <c r="BI10" s="31">
        <f>BG10</f>
        <v>0</v>
      </c>
      <c r="BJ10" s="31">
        <f t="shared" ref="BJ10:BQ10" si="9">BI10</f>
        <v>0</v>
      </c>
      <c r="BK10" s="31">
        <f t="shared" si="9"/>
        <v>0</v>
      </c>
      <c r="BL10" s="31">
        <f t="shared" si="9"/>
        <v>0</v>
      </c>
      <c r="BM10" s="31">
        <f t="shared" si="9"/>
        <v>0</v>
      </c>
      <c r="BN10" s="31">
        <f t="shared" si="9"/>
        <v>0</v>
      </c>
      <c r="BO10" s="31">
        <f t="shared" si="9"/>
        <v>0</v>
      </c>
      <c r="BP10" s="31">
        <f t="shared" si="9"/>
        <v>0</v>
      </c>
      <c r="BQ10" s="31">
        <f t="shared" si="9"/>
        <v>0</v>
      </c>
      <c r="BR10" s="132"/>
      <c r="BS10" s="132">
        <f>BR10</f>
        <v>0</v>
      </c>
      <c r="BT10" s="132">
        <f t="shared" ref="BT10:CC10" si="10">BS10</f>
        <v>0</v>
      </c>
      <c r="BU10" s="132">
        <f t="shared" si="10"/>
        <v>0</v>
      </c>
      <c r="BV10" s="132">
        <f t="shared" si="10"/>
        <v>0</v>
      </c>
      <c r="BW10" s="132">
        <f t="shared" si="10"/>
        <v>0</v>
      </c>
      <c r="BX10" s="132">
        <f t="shared" si="10"/>
        <v>0</v>
      </c>
      <c r="BY10" s="132">
        <f t="shared" si="10"/>
        <v>0</v>
      </c>
      <c r="BZ10" s="132">
        <f t="shared" ref="BZ10" si="11">BY10</f>
        <v>0</v>
      </c>
      <c r="CA10" s="132">
        <f t="shared" ref="CA10" si="12">BZ10</f>
        <v>0</v>
      </c>
      <c r="CB10" s="132">
        <f t="shared" si="10"/>
        <v>0</v>
      </c>
      <c r="CC10" s="132">
        <f t="shared" si="10"/>
        <v>0</v>
      </c>
      <c r="CD10" s="133">
        <f>IFERROR(IF($G10&gt;=1,(IF($F10=1,800,0)),0),0)</f>
        <v>0</v>
      </c>
      <c r="CE10" s="133">
        <f t="shared" ref="CE10:CE25" si="13">IFERROR(IF($G10&gt;=1,(IF($F10=1,800,0)),0),0)</f>
        <v>0</v>
      </c>
      <c r="CF10" s="133">
        <f>IFERROR(IF($G10&gt;=1,(IF($F10=1,950,0)),0),0)</f>
        <v>0</v>
      </c>
      <c r="CG10" s="133">
        <f>IFERROR(IF($G10&gt;=1,(IF($F10=1,875,0)),0),0)</f>
        <v>0</v>
      </c>
      <c r="CH10" s="133">
        <f t="shared" ref="CH10:CO25" si="14">IFERROR(IF($G10&gt;=1,(IF($F10=1,875,0)),0),0)</f>
        <v>0</v>
      </c>
      <c r="CI10" s="133">
        <f t="shared" si="14"/>
        <v>0</v>
      </c>
      <c r="CJ10" s="133">
        <f t="shared" si="14"/>
        <v>0</v>
      </c>
      <c r="CK10" s="133">
        <f t="shared" si="14"/>
        <v>0</v>
      </c>
      <c r="CL10" s="133">
        <f t="shared" si="14"/>
        <v>0</v>
      </c>
      <c r="CM10" s="133">
        <f t="shared" si="14"/>
        <v>0</v>
      </c>
      <c r="CN10" s="133">
        <f t="shared" si="14"/>
        <v>0</v>
      </c>
      <c r="CO10" s="133">
        <f t="shared" si="14"/>
        <v>0</v>
      </c>
      <c r="CP10" s="134"/>
      <c r="CQ10" s="134"/>
      <c r="CR10" s="134">
        <f t="shared" ref="CR10" si="15">CQ10</f>
        <v>0</v>
      </c>
      <c r="CS10" s="134">
        <f t="shared" ref="CS10" si="16">CR10</f>
        <v>0</v>
      </c>
      <c r="CT10" s="134">
        <f t="shared" ref="CT10" si="17">CS10</f>
        <v>0</v>
      </c>
      <c r="CU10" s="134">
        <f t="shared" ref="CU10" si="18">CT10</f>
        <v>0</v>
      </c>
      <c r="CV10" s="134">
        <f t="shared" ref="CV10" si="19">CU10</f>
        <v>0</v>
      </c>
      <c r="CW10" s="134">
        <f t="shared" ref="CW10" si="20">CV10</f>
        <v>0</v>
      </c>
      <c r="CX10" s="134">
        <f t="shared" ref="CX10:CY12" si="21">CW10</f>
        <v>0</v>
      </c>
      <c r="CY10" s="134">
        <f t="shared" si="21"/>
        <v>0</v>
      </c>
      <c r="CZ10" s="134">
        <f t="shared" ref="CZ10" si="22">CY10</f>
        <v>0</v>
      </c>
      <c r="DA10" s="134">
        <f t="shared" ref="DA10" si="23">CZ10</f>
        <v>0</v>
      </c>
      <c r="DB10" s="135"/>
      <c r="DC10" s="135">
        <f>DB10</f>
        <v>0</v>
      </c>
      <c r="DD10" s="135">
        <f t="shared" ref="DD10:DM10" si="24">DC10</f>
        <v>0</v>
      </c>
      <c r="DE10" s="135">
        <f t="shared" si="24"/>
        <v>0</v>
      </c>
      <c r="DF10" s="135">
        <f t="shared" si="24"/>
        <v>0</v>
      </c>
      <c r="DG10" s="135">
        <f t="shared" si="24"/>
        <v>0</v>
      </c>
      <c r="DH10" s="135">
        <f t="shared" si="24"/>
        <v>0</v>
      </c>
      <c r="DI10" s="135">
        <f t="shared" si="24"/>
        <v>0</v>
      </c>
      <c r="DJ10" s="135">
        <f t="shared" si="24"/>
        <v>0</v>
      </c>
      <c r="DK10" s="135">
        <f t="shared" si="24"/>
        <v>0</v>
      </c>
      <c r="DL10" s="135">
        <f t="shared" si="24"/>
        <v>0</v>
      </c>
      <c r="DM10" s="135">
        <f t="shared" si="24"/>
        <v>0</v>
      </c>
      <c r="DN10" s="136"/>
      <c r="DO10" s="136">
        <f>DN10</f>
        <v>0</v>
      </c>
      <c r="DP10" s="136">
        <f t="shared" ref="DP10:DY10" si="25">DO10</f>
        <v>0</v>
      </c>
      <c r="DQ10" s="136">
        <f t="shared" si="25"/>
        <v>0</v>
      </c>
      <c r="DR10" s="136">
        <f t="shared" si="25"/>
        <v>0</v>
      </c>
      <c r="DS10" s="136">
        <f t="shared" si="25"/>
        <v>0</v>
      </c>
      <c r="DT10" s="136">
        <f t="shared" si="25"/>
        <v>0</v>
      </c>
      <c r="DU10" s="136">
        <f t="shared" si="25"/>
        <v>0</v>
      </c>
      <c r="DV10" s="136">
        <f t="shared" si="25"/>
        <v>0</v>
      </c>
      <c r="DW10" s="136">
        <f t="shared" si="25"/>
        <v>0</v>
      </c>
      <c r="DX10" s="136">
        <f t="shared" si="25"/>
        <v>0</v>
      </c>
      <c r="DY10" s="136">
        <f t="shared" si="25"/>
        <v>0</v>
      </c>
      <c r="DZ10" s="132"/>
      <c r="EA10" s="132">
        <f>DZ10</f>
        <v>0</v>
      </c>
      <c r="EB10" s="132">
        <f t="shared" ref="EB10:EK10" si="26">EA10</f>
        <v>0</v>
      </c>
      <c r="EC10" s="132">
        <f t="shared" si="26"/>
        <v>0</v>
      </c>
      <c r="ED10" s="132">
        <f t="shared" si="26"/>
        <v>0</v>
      </c>
      <c r="EE10" s="132">
        <f t="shared" si="26"/>
        <v>0</v>
      </c>
      <c r="EF10" s="132">
        <f t="shared" si="26"/>
        <v>0</v>
      </c>
      <c r="EG10" s="132">
        <f t="shared" si="26"/>
        <v>0</v>
      </c>
      <c r="EH10" s="132">
        <f t="shared" si="26"/>
        <v>0</v>
      </c>
      <c r="EI10" s="132">
        <f t="shared" si="26"/>
        <v>0</v>
      </c>
      <c r="EJ10" s="132">
        <f t="shared" si="26"/>
        <v>0</v>
      </c>
      <c r="EK10" s="132">
        <f t="shared" si="26"/>
        <v>0</v>
      </c>
      <c r="EL10" s="134"/>
      <c r="EM10" s="134"/>
      <c r="EN10" s="134"/>
      <c r="EO10" s="134"/>
      <c r="EP10" s="134"/>
      <c r="EQ10" s="134"/>
      <c r="ER10" s="134"/>
      <c r="ES10" s="201">
        <f>IFERROR(IF(G10&gt;=1,(IF(EMP!AT6="YES",220,0)),0),0)</f>
        <v>0</v>
      </c>
      <c r="ET10" s="1">
        <f>IFERROR(IF(G10&gt;=1,ROUND(ALLO!K8/31*ALLO!BJ8,0),0),0)</f>
        <v>0</v>
      </c>
      <c r="EU10" s="1">
        <f>IFERROR(IF(G10&gt;=1,(IF(ALLO!$BH8=1,0,IF(ALLO!$BH8=2,(IF(EMP!AN6="YES",(IF(ALLO!$D8&gt;=5,ROUND((ALLO!GG8+ALLO!GS8+ALLO!HE8)/EU$1,0)*ALLO!$BK8,0)),0)),0))),0),0)</f>
        <v>0</v>
      </c>
      <c r="EV10" s="1">
        <f>IFERROR(IF(H10&gt;=1,(IF(ALLO!$BH8=1,0,IF(ALLO!$BH8=2,(IF(EMP!AO6="YES",(IF(ALLO!$D8&gt;=5,ROUND((ALLO!GH8+ALLO!GT8+ALLO!HF8)/EV$1,0)*ALLO!$BK8,0)),0)),0))),0),0)</f>
        <v>0</v>
      </c>
      <c r="EW10" s="1">
        <f>IFERROR(IF(I10&gt;=1,(IF(ALLO!$BH8=1,0,IF(ALLO!$BH8=2,(IF(EMP!AP6="YES",(IF(ALLO!$D8&gt;=5,ROUND((ALLO!GI8+ALLO!GU8+ALLO!HG8)/EW$1,0)*ALLO!$BK8,0)),0)),0))),0),0)</f>
        <v>0</v>
      </c>
      <c r="EX10" s="1">
        <f>IFERROR(IF(J10&gt;=1,(IF(ALLO!$BH8=1,0,IF(ALLO!$BH8=2,(IF(EMP!AQ6="YES",(IF(ALLO!$D8&gt;=5,ROUND((ALLO!GJ8+ALLO!GV8+ALLO!HH8)/EX$1,0)*ALLO!$BK8,0)),0)),0))),0),0)</f>
        <v>0</v>
      </c>
      <c r="EY10" s="1">
        <f>IFERROR(IF(K10&gt;=1,(IF(ALLO!$BH8=1,0,IF(ALLO!$BH8=2,(IF(EMP!AR6="YES",(IF(ALLO!$D8&gt;=5,ROUND((ALLO!GK8+ALLO!GW8+ALLO!HI8)/EY$1,0)*ALLO!$BK8,0)),0)),0))),0),0)</f>
        <v>0</v>
      </c>
      <c r="EZ10" s="1">
        <f>IFERROR(IF(L10&gt;=1,(IF(ALLO!$BH8=1,0,IF(ALLO!$BH8=2,(IF(EMP!AS6="YES",(IF(ALLO!$D8&gt;=5,ROUND((ALLO!GL8+ALLO!GX8+ALLO!HJ8)/EZ$1,0)*ALLO!$BK8,0)),0)),0))),0),0)</f>
        <v>0</v>
      </c>
      <c r="FA10" s="181">
        <f>IFERROR(IF($G10&gt;=1,(IF(V10&gt;=1,V10,J10)),0),0)</f>
        <v>0</v>
      </c>
      <c r="FB10" s="181">
        <f t="shared" ref="FB10:FL10" si="27">IFERROR(IF($G10&gt;=1,(IF(W10&gt;=1,W10,K10)),0),0)</f>
        <v>0</v>
      </c>
      <c r="FC10" s="181">
        <f t="shared" si="27"/>
        <v>0</v>
      </c>
      <c r="FD10" s="181">
        <f t="shared" si="27"/>
        <v>0</v>
      </c>
      <c r="FE10" s="181">
        <f t="shared" si="27"/>
        <v>0</v>
      </c>
      <c r="FF10" s="181">
        <f t="shared" si="27"/>
        <v>0</v>
      </c>
      <c r="FG10" s="181">
        <f t="shared" si="27"/>
        <v>0</v>
      </c>
      <c r="FH10" s="181">
        <f t="shared" si="27"/>
        <v>0</v>
      </c>
      <c r="FI10" s="181">
        <f t="shared" si="27"/>
        <v>0</v>
      </c>
      <c r="FJ10" s="181">
        <f t="shared" si="27"/>
        <v>0</v>
      </c>
      <c r="FK10" s="181">
        <f t="shared" si="27"/>
        <v>0</v>
      </c>
      <c r="FL10" s="181">
        <f t="shared" si="27"/>
        <v>0</v>
      </c>
      <c r="FM10" s="182">
        <f>IFERROR(IF($G10&gt;=1,(IF(EL10&gt;=1,EL10,ET10)),0),0)</f>
        <v>0</v>
      </c>
      <c r="FN10" s="182">
        <f t="shared" ref="FN10:FS10" si="28">IFERROR(IF($G10&gt;=1,(IF(EM10&gt;=1,EM10,EU10)),0),0)</f>
        <v>0</v>
      </c>
      <c r="FO10" s="182">
        <f t="shared" si="28"/>
        <v>0</v>
      </c>
      <c r="FP10" s="182">
        <f t="shared" si="28"/>
        <v>0</v>
      </c>
      <c r="FQ10" s="182">
        <f t="shared" si="28"/>
        <v>0</v>
      </c>
      <c r="FR10" s="182">
        <f t="shared" si="28"/>
        <v>0</v>
      </c>
      <c r="FS10" s="182">
        <f t="shared" si="28"/>
        <v>0</v>
      </c>
      <c r="FT10" s="1">
        <f>IFERROR(IF($G10&gt;=1,SUMIFS(ARR!P$8:P$607,ARR!$I$8:$I$607,$I10),0),0)</f>
        <v>0</v>
      </c>
      <c r="FU10" s="1">
        <f>IFERROR(IF($G10&gt;=1,SUMIFS(ARR!Q$8:Q$607,ARR!$I$8:$I$607,$I10),0),0)</f>
        <v>0</v>
      </c>
      <c r="FV10" s="1">
        <f>IFERROR(IF($G10&gt;=1,SUMIFS(ARR!R$8:R$607,ARR!$I$8:$I$607,$I10),0),0)</f>
        <v>0</v>
      </c>
      <c r="FW10" s="1">
        <f>IFERROR(IF($G10&gt;=1,SUMIFS(ARR!S$8:S$607,ARR!$I$8:$I$607,$I10),0),0)</f>
        <v>0</v>
      </c>
      <c r="FX10" s="1">
        <f>IFERROR(IF($G10&gt;=1,SUMIFS(ARR!T$8:T$607,ARR!$I$8:$I$607,$I10),0),0)</f>
        <v>0</v>
      </c>
      <c r="FY10" s="1">
        <f>IFERROR(IF($G10&gt;=1,SUMIFS(ARR!U$8:U$607,ARR!$I$8:$I$607,$I10),0),0)</f>
        <v>0</v>
      </c>
      <c r="FZ10" s="1">
        <f>IFERROR(IF($G10&gt;=1,SUMIFS(ARR!V$8:V$607,ARR!$I$8:$I$607,$I10),0),0)</f>
        <v>0</v>
      </c>
      <c r="GA10" s="1">
        <f>IFERROR(IF($G10&gt;=1,SUMIFS(ARR!W$8:W$607,ARR!$I$8:$I$607,$I10),0),0)</f>
        <v>0</v>
      </c>
      <c r="GB10" s="1">
        <f>IFERROR(IF($G10&gt;=1,SUMIFS(ARR!X$8:X$607,ARR!$I$8:$I$607,$I10),0),0)</f>
        <v>0</v>
      </c>
      <c r="GC10" s="1">
        <f>IFERROR(IF($G10&gt;=1,SUMIFS(ARR!Y$8:Y$607,ARR!$I$8:$I$607,$I10),0),0)</f>
        <v>0</v>
      </c>
      <c r="GD10" s="1">
        <f>IFERROR(IF($G10&gt;=1,SUMIFS(ARR!Z$8:Z$607,ARR!$I$8:$I$607,$I10),0),0)</f>
        <v>0</v>
      </c>
      <c r="GE10" s="1">
        <f>IFERROR(IF($G10&gt;=1,SUMIFS(ARR!AA$8:AA$607,ARR!$I$8:$I$607,$I10),0),0)</f>
        <v>0</v>
      </c>
      <c r="GF10" s="1">
        <f>IFERROR(IF($G10&gt;=1,SUM(CP10:CR10),0),0)</f>
        <v>0</v>
      </c>
      <c r="GG10" s="1">
        <f>IFERROR(IF($G10&gt;=1,SUM(CS10:CU10),0),0)</f>
        <v>0</v>
      </c>
      <c r="GH10" s="1">
        <f>IFERROR(IF($G10&gt;=1,SUM(CV10:CX10),0),0)</f>
        <v>0</v>
      </c>
      <c r="GI10" s="1">
        <f>IFERROR(IF($G10&gt;=1,SUM(CY10:DA10),0),0)</f>
        <v>0</v>
      </c>
      <c r="GJ10" s="1">
        <f>IFERROR(IF(G10&gt;=1,(IF(MOD(G10,2)=1,2,1)),0),0)</f>
        <v>0</v>
      </c>
    </row>
    <row r="11" spans="6:192" ht="18" customHeight="1" x14ac:dyDescent="0.25">
      <c r="F11" s="1">
        <f>ALLO!A9</f>
        <v>0</v>
      </c>
      <c r="G11" s="130">
        <f>EMP!O7</f>
        <v>0</v>
      </c>
      <c r="H11" s="131">
        <f>EMP!P7</f>
        <v>0</v>
      </c>
      <c r="I11" s="130">
        <f>EMP!Q7</f>
        <v>0</v>
      </c>
      <c r="J11" s="30">
        <f>IFERROR(IF($G11&gt;=1,(IF($F11=2,ROUND((ALLO!GA9+ALLO!GM9)/10,0),0)),0),0)</f>
        <v>0</v>
      </c>
      <c r="K11" s="30">
        <f>IFERROR(IF($G11&gt;=1,(IF($F11=2,ROUND((ALLO!GB9+ALLO!GN9)/10,0),0)),0),0)</f>
        <v>0</v>
      </c>
      <c r="L11" s="30">
        <f>IFERROR(IF($G11&gt;=1,(IF($F11=2,ROUND((ALLO!GC9+ALLO!GO9)/10,0),0)),0),0)</f>
        <v>0</v>
      </c>
      <c r="M11" s="30">
        <f>IFERROR(IF($G11&gt;=1,(IF($F11=2,ROUND((ALLO!GD9+ALLO!GP9)/10,0),0)),0),0)</f>
        <v>0</v>
      </c>
      <c r="N11" s="30">
        <f>IFERROR(IF($G11&gt;=1,(IF($F11=2,ROUND((ALLO!GE9+ALLO!GQ9)/10,0),0)),0),0)</f>
        <v>0</v>
      </c>
      <c r="O11" s="30">
        <f>IFERROR(IF($G11&gt;=1,(IF($F11=2,ROUND((ALLO!GF9+ALLO!GR9)/10,0),0)),0),0)</f>
        <v>0</v>
      </c>
      <c r="P11" s="30">
        <f>IFERROR(IF($G11&gt;=1,(IF($F11=2,ROUND((ALLO!GG9+ALLO!GS9)/10,0),0)),0),0)</f>
        <v>0</v>
      </c>
      <c r="Q11" s="30">
        <f>IFERROR(IF($G11&gt;=1,(IF($F11=2,ROUND((ALLO!GH9+ALLO!GT9)/10,0),0)),0),0)</f>
        <v>0</v>
      </c>
      <c r="R11" s="30">
        <f>IFERROR(IF($G11&gt;=1,(IF($F11=2,ROUND((ALLO!GI9+ALLO!GU9)/10,0),0)),0),0)</f>
        <v>0</v>
      </c>
      <c r="S11" s="30">
        <f>IFERROR(IF($G11&gt;=1,(IF($F11=2,ROUND((ALLO!GJ9+ALLO!GV9)/10,0),0)),0),0)</f>
        <v>0</v>
      </c>
      <c r="T11" s="30">
        <f>IFERROR(IF($G11&gt;=1,(IF($F11=2,ROUND((ALLO!GK9+ALLO!GW9)/10,0),0)),0),0)</f>
        <v>0</v>
      </c>
      <c r="U11" s="30">
        <f>IFERROR(IF($G11&gt;=1,(IF($F11=2,ROUND((ALLO!GL9+ALLO!GX9)/10,0),0)),0),0)</f>
        <v>0</v>
      </c>
      <c r="V11" s="132"/>
      <c r="W11" s="132"/>
      <c r="X11" s="132"/>
      <c r="Y11" s="132"/>
      <c r="Z11" s="132"/>
      <c r="AA11" s="132"/>
      <c r="AB11" s="132"/>
      <c r="AC11" s="132"/>
      <c r="AD11" s="132"/>
      <c r="AE11" s="132"/>
      <c r="AF11" s="132"/>
      <c r="AG11" s="132"/>
      <c r="AH11" s="133"/>
      <c r="AI11" s="133"/>
      <c r="AJ11" s="133">
        <f t="shared" ref="AJ11:AJ74" si="29">AI11</f>
        <v>0</v>
      </c>
      <c r="AK11" s="133">
        <f t="shared" ref="AK11:AK74" si="30">AJ11</f>
        <v>0</v>
      </c>
      <c r="AL11" s="133">
        <f t="shared" ref="AL11:AL74" si="31">AK11</f>
        <v>0</v>
      </c>
      <c r="AM11" s="133">
        <f t="shared" ref="AL11:AM74" si="32">AL11</f>
        <v>0</v>
      </c>
      <c r="AN11" s="133">
        <f t="shared" ref="AN11:AN74" si="33">AM11</f>
        <v>0</v>
      </c>
      <c r="AO11" s="133">
        <f t="shared" ref="AO11:AO74" si="34">AN11</f>
        <v>0</v>
      </c>
      <c r="AP11" s="133">
        <f t="shared" ref="AP11:AP74" si="35">AO11</f>
        <v>0</v>
      </c>
      <c r="AQ11" s="133">
        <f t="shared" ref="AQ11:AQ74" si="36">AP11</f>
        <v>0</v>
      </c>
      <c r="AR11" s="133">
        <f t="shared" ref="AR11:AR74" si="37">AQ11</f>
        <v>0</v>
      </c>
      <c r="AS11" s="133">
        <f t="shared" ref="AS11:AS74" si="38">AR11</f>
        <v>0</v>
      </c>
      <c r="AT11" s="134"/>
      <c r="AU11" s="134">
        <f t="shared" ref="AU11:AU74" si="39">AT11</f>
        <v>0</v>
      </c>
      <c r="AV11" s="134">
        <f t="shared" ref="AV11:AV74" si="40">AU11</f>
        <v>0</v>
      </c>
      <c r="AW11" s="134">
        <f t="shared" ref="AW11:AW74" si="41">AV11</f>
        <v>0</v>
      </c>
      <c r="AX11" s="134">
        <f t="shared" ref="AX11:AX74" si="42">AW11</f>
        <v>0</v>
      </c>
      <c r="AY11" s="134">
        <f t="shared" ref="AY11:AY74" si="43">AX11</f>
        <v>0</v>
      </c>
      <c r="AZ11" s="134">
        <f t="shared" ref="AZ11:AZ74" si="44">AY11</f>
        <v>0</v>
      </c>
      <c r="BA11" s="134">
        <f t="shared" ref="BA11:BA74" si="45">AZ11</f>
        <v>0</v>
      </c>
      <c r="BB11" s="134">
        <f t="shared" ref="BB11:BB74" si="46">BA11</f>
        <v>0</v>
      </c>
      <c r="BC11" s="134">
        <f t="shared" ref="BC11:BC74" si="47">BB11</f>
        <v>0</v>
      </c>
      <c r="BD11" s="134">
        <f t="shared" ref="BD11:BD74" si="48">BC11</f>
        <v>0</v>
      </c>
      <c r="BE11" s="134">
        <f t="shared" ref="BE11:BE74" si="49">BD11</f>
        <v>0</v>
      </c>
      <c r="BF11" s="31"/>
      <c r="BG11" s="31"/>
      <c r="BH11" s="31">
        <f t="shared" ref="BH11:BH74" si="50">BG11*2</f>
        <v>0</v>
      </c>
      <c r="BI11" s="31">
        <f t="shared" ref="BI11:BI74" si="51">BG11</f>
        <v>0</v>
      </c>
      <c r="BJ11" s="31">
        <f t="shared" ref="BJ11:BJ74" si="52">BI11</f>
        <v>0</v>
      </c>
      <c r="BK11" s="31">
        <f t="shared" ref="BK11:BK74" si="53">BJ11</f>
        <v>0</v>
      </c>
      <c r="BL11" s="31">
        <f t="shared" ref="BL11:BL74" si="54">BK11</f>
        <v>0</v>
      </c>
      <c r="BM11" s="31">
        <f t="shared" ref="BM11:BM74" si="55">BL11</f>
        <v>0</v>
      </c>
      <c r="BN11" s="31">
        <f t="shared" ref="BN11:BN74" si="56">BM11</f>
        <v>0</v>
      </c>
      <c r="BO11" s="31">
        <f t="shared" ref="BO11:BO74" si="57">BN11</f>
        <v>0</v>
      </c>
      <c r="BP11" s="31">
        <f t="shared" ref="BP11:BP74" si="58">BO11</f>
        <v>0</v>
      </c>
      <c r="BQ11" s="31">
        <f t="shared" ref="BQ11:BQ74" si="59">BP11</f>
        <v>0</v>
      </c>
      <c r="BR11" s="132"/>
      <c r="BS11" s="132">
        <f t="shared" ref="BS11:BS74" si="60">BR11</f>
        <v>0</v>
      </c>
      <c r="BT11" s="132">
        <f t="shared" ref="BT11:BT74" si="61">BS11</f>
        <v>0</v>
      </c>
      <c r="BU11" s="132">
        <f t="shared" ref="BU11:BU74" si="62">BT11</f>
        <v>0</v>
      </c>
      <c r="BV11" s="132">
        <f t="shared" ref="BV11:BV74" si="63">BU11</f>
        <v>0</v>
      </c>
      <c r="BW11" s="132">
        <f t="shared" ref="BW11:BW74" si="64">BV11</f>
        <v>0</v>
      </c>
      <c r="BX11" s="132">
        <f t="shared" ref="BX11:BX74" si="65">BW11</f>
        <v>0</v>
      </c>
      <c r="BY11" s="132">
        <f t="shared" ref="BY11:BY74" si="66">BX11</f>
        <v>0</v>
      </c>
      <c r="BZ11" s="132">
        <f t="shared" ref="BZ11:BZ74" si="67">BY11</f>
        <v>0</v>
      </c>
      <c r="CA11" s="132">
        <f t="shared" ref="CA11:CA74" si="68">BZ11</f>
        <v>0</v>
      </c>
      <c r="CB11" s="132">
        <f t="shared" ref="CB11:CB74" si="69">CA11</f>
        <v>0</v>
      </c>
      <c r="CC11" s="132">
        <f t="shared" ref="CC11:CC74" si="70">CB11</f>
        <v>0</v>
      </c>
      <c r="CD11" s="133">
        <f t="shared" ref="CD11:CE42" si="71">IFERROR(IF($G11&gt;=1,(IF($F11=1,800,0)),0),0)</f>
        <v>0</v>
      </c>
      <c r="CE11" s="133">
        <f t="shared" si="13"/>
        <v>0</v>
      </c>
      <c r="CF11" s="133">
        <f t="shared" ref="CF11:CF74" si="72">IFERROR(IF($G11&gt;=1,(IF($F11=1,950,0)),0),0)</f>
        <v>0</v>
      </c>
      <c r="CG11" s="133">
        <f t="shared" ref="CG11:CO42" si="73">IFERROR(IF($G11&gt;=1,(IF($F11=1,875,0)),0),0)</f>
        <v>0</v>
      </c>
      <c r="CH11" s="133">
        <f t="shared" si="14"/>
        <v>0</v>
      </c>
      <c r="CI11" s="133">
        <f t="shared" si="14"/>
        <v>0</v>
      </c>
      <c r="CJ11" s="133">
        <f t="shared" si="14"/>
        <v>0</v>
      </c>
      <c r="CK11" s="133">
        <f t="shared" si="14"/>
        <v>0</v>
      </c>
      <c r="CL11" s="133">
        <f t="shared" si="14"/>
        <v>0</v>
      </c>
      <c r="CM11" s="133">
        <f t="shared" si="14"/>
        <v>0</v>
      </c>
      <c r="CN11" s="133">
        <f t="shared" si="14"/>
        <v>0</v>
      </c>
      <c r="CO11" s="133">
        <f t="shared" si="14"/>
        <v>0</v>
      </c>
      <c r="CP11" s="134"/>
      <c r="CQ11" s="134"/>
      <c r="CR11" s="134">
        <f t="shared" ref="CR11:CR74" si="74">CQ11</f>
        <v>0</v>
      </c>
      <c r="CS11" s="134">
        <f t="shared" ref="CS11:CS74" si="75">CR11</f>
        <v>0</v>
      </c>
      <c r="CT11" s="134">
        <f t="shared" ref="CS11:CU74" si="76">CS11</f>
        <v>0</v>
      </c>
      <c r="CU11" s="134">
        <f t="shared" ref="CU11:CU74" si="77">CT11</f>
        <v>0</v>
      </c>
      <c r="CV11" s="134">
        <f t="shared" ref="CV11:CV74" si="78">CU11</f>
        <v>0</v>
      </c>
      <c r="CW11" s="134">
        <f t="shared" ref="CW11:CW74" si="79">CV11</f>
        <v>0</v>
      </c>
      <c r="CX11" s="134">
        <f t="shared" ref="CX11:CY74" si="80">CW11</f>
        <v>0</v>
      </c>
      <c r="CY11" s="134">
        <f t="shared" si="21"/>
        <v>0</v>
      </c>
      <c r="CZ11" s="134">
        <f t="shared" ref="CZ11:CZ74" si="81">CY11</f>
        <v>0</v>
      </c>
      <c r="DA11" s="134">
        <f t="shared" ref="DA11:DA74" si="82">CZ11</f>
        <v>0</v>
      </c>
      <c r="DB11" s="135"/>
      <c r="DC11" s="135">
        <f t="shared" ref="DC11:DC74" si="83">DB11</f>
        <v>0</v>
      </c>
      <c r="DD11" s="135">
        <f t="shared" ref="DD11:DD74" si="84">DC11</f>
        <v>0</v>
      </c>
      <c r="DE11" s="135">
        <f t="shared" ref="DE11:DE74" si="85">DD11</f>
        <v>0</v>
      </c>
      <c r="DF11" s="135">
        <f t="shared" ref="DF11:DF74" si="86">DE11</f>
        <v>0</v>
      </c>
      <c r="DG11" s="135">
        <f t="shared" ref="DG11:DG74" si="87">DF11</f>
        <v>0</v>
      </c>
      <c r="DH11" s="135">
        <f t="shared" ref="DH11:DH74" si="88">DG11</f>
        <v>0</v>
      </c>
      <c r="DI11" s="135">
        <f t="shared" ref="DI11:DI74" si="89">DH11</f>
        <v>0</v>
      </c>
      <c r="DJ11" s="135">
        <f t="shared" ref="DJ11:DJ74" si="90">DI11</f>
        <v>0</v>
      </c>
      <c r="DK11" s="135">
        <f t="shared" ref="DK11:DK74" si="91">DJ11</f>
        <v>0</v>
      </c>
      <c r="DL11" s="135">
        <f t="shared" ref="DL11:DL74" si="92">DK11</f>
        <v>0</v>
      </c>
      <c r="DM11" s="135">
        <f t="shared" ref="DM11:DM74" si="93">DL11</f>
        <v>0</v>
      </c>
      <c r="DN11" s="136"/>
      <c r="DO11" s="136">
        <f t="shared" ref="DO11:DO74" si="94">DN11</f>
        <v>0</v>
      </c>
      <c r="DP11" s="136">
        <f t="shared" ref="DP11:DP74" si="95">DO11</f>
        <v>0</v>
      </c>
      <c r="DQ11" s="136">
        <f t="shared" ref="DQ11:DQ74" si="96">DP11</f>
        <v>0</v>
      </c>
      <c r="DR11" s="136">
        <f t="shared" ref="DR11:DR74" si="97">DQ11</f>
        <v>0</v>
      </c>
      <c r="DS11" s="136">
        <f t="shared" ref="DS11:DS74" si="98">DR11</f>
        <v>0</v>
      </c>
      <c r="DT11" s="136">
        <f t="shared" ref="DT11:DT74" si="99">DS11</f>
        <v>0</v>
      </c>
      <c r="DU11" s="136">
        <f t="shared" ref="DU11:DU74" si="100">DT11</f>
        <v>0</v>
      </c>
      <c r="DV11" s="136">
        <f t="shared" ref="DV11:DV74" si="101">DU11</f>
        <v>0</v>
      </c>
      <c r="DW11" s="136">
        <f t="shared" ref="DW11:DW74" si="102">DV11</f>
        <v>0</v>
      </c>
      <c r="DX11" s="136">
        <f t="shared" ref="DX11:DX74" si="103">DW11</f>
        <v>0</v>
      </c>
      <c r="DY11" s="136">
        <f t="shared" ref="DY11:DY74" si="104">DX11</f>
        <v>0</v>
      </c>
      <c r="DZ11" s="132"/>
      <c r="EA11" s="132">
        <f t="shared" ref="EA11:EK11" si="105">DZ11</f>
        <v>0</v>
      </c>
      <c r="EB11" s="132">
        <f t="shared" si="105"/>
        <v>0</v>
      </c>
      <c r="EC11" s="132">
        <f t="shared" si="105"/>
        <v>0</v>
      </c>
      <c r="ED11" s="132">
        <f t="shared" si="105"/>
        <v>0</v>
      </c>
      <c r="EE11" s="132">
        <f t="shared" si="105"/>
        <v>0</v>
      </c>
      <c r="EF11" s="132">
        <f t="shared" si="105"/>
        <v>0</v>
      </c>
      <c r="EG11" s="132">
        <f t="shared" si="105"/>
        <v>0</v>
      </c>
      <c r="EH11" s="132">
        <f t="shared" si="105"/>
        <v>0</v>
      </c>
      <c r="EI11" s="132">
        <f t="shared" si="105"/>
        <v>0</v>
      </c>
      <c r="EJ11" s="132">
        <f t="shared" si="105"/>
        <v>0</v>
      </c>
      <c r="EK11" s="132">
        <f t="shared" si="105"/>
        <v>0</v>
      </c>
      <c r="EL11" s="134"/>
      <c r="EM11" s="134"/>
      <c r="EN11" s="134"/>
      <c r="EO11" s="134"/>
      <c r="EP11" s="134"/>
      <c r="EQ11" s="134"/>
      <c r="ER11" s="134"/>
      <c r="ES11" s="201">
        <f>IFERROR(IF(G11&gt;=1,(IF(EMP!AT7="YES",220,0)),0),0)</f>
        <v>0</v>
      </c>
      <c r="ET11" s="1">
        <f>IFERROR(IF(G11&gt;=1,ROUND(ALLO!K9/31*ALLO!BJ9,0),0),0)</f>
        <v>0</v>
      </c>
      <c r="EU11" s="1">
        <f>IFERROR(IF(G11&gt;=1,(IF(ALLO!$BH9=1,0,IF(ALLO!$BH9=2,(IF(EMP!AN7="YES",(IF(ALLO!$D9&gt;=5,ROUND((ALLO!GG9+ALLO!GS9+ALLO!HE9)/EU$1,0)*ALLO!$BK9,0)),0)),0))),0),0)</f>
        <v>0</v>
      </c>
      <c r="EV11" s="1">
        <f>IFERROR(IF(H11&gt;=1,(IF(ALLO!$BH9=1,0,IF(ALLO!$BH9=2,(IF(EMP!AO7="YES",(IF(ALLO!$D9&gt;=5,ROUND((ALLO!GH9+ALLO!GT9+ALLO!HF9)/EV$1,0)*ALLO!$BK9,0)),0)),0))),0),0)</f>
        <v>0</v>
      </c>
      <c r="EW11" s="1">
        <f>IFERROR(IF(I11&gt;=1,(IF(ALLO!$BH9=1,0,IF(ALLO!$BH9=2,(IF(EMP!AP7="YES",(IF(ALLO!$D9&gt;=5,ROUND((ALLO!GI9+ALLO!GU9+ALLO!HG9)/EW$1,0)*ALLO!$BK9,0)),0)),0))),0),0)</f>
        <v>0</v>
      </c>
      <c r="EX11" s="1">
        <f>IFERROR(IF(J11&gt;=1,(IF(ALLO!$BH9=1,0,IF(ALLO!$BH9=2,(IF(EMP!AQ7="YES",(IF(ALLO!$D9&gt;=5,ROUND((ALLO!GJ9+ALLO!GV9+ALLO!HH9)/EX$1,0)*ALLO!$BK9,0)),0)),0))),0),0)</f>
        <v>0</v>
      </c>
      <c r="EY11" s="1">
        <f>IFERROR(IF(K11&gt;=1,(IF(ALLO!$BH9=1,0,IF(ALLO!$BH9=2,(IF(EMP!AR7="YES",(IF(ALLO!$D9&gt;=5,ROUND((ALLO!GK9+ALLO!GW9+ALLO!HI9)/EY$1,0)*ALLO!$BK9,0)),0)),0))),0),0)</f>
        <v>0</v>
      </c>
      <c r="EZ11" s="1">
        <f>IFERROR(IF(L11&gt;=1,(IF(ALLO!$BH9=1,0,IF(ALLO!$BH9=2,(IF(EMP!AS7="YES",(IF(ALLO!$D9&gt;=5,ROUND((ALLO!GL9+ALLO!GX9+ALLO!HJ9)/EZ$1,0)*ALLO!$BK9,0)),0)),0))),0),0)</f>
        <v>0</v>
      </c>
      <c r="FA11" s="181">
        <f t="shared" ref="FA11:FA74" si="106">IFERROR(IF($G11&gt;=1,(IF(V11&gt;=1,V11,J11)),0),0)</f>
        <v>0</v>
      </c>
      <c r="FB11" s="181">
        <f t="shared" ref="FB11:FB74" si="107">IFERROR(IF($G11&gt;=1,(IF(W11&gt;=1,W11,K11)),0),0)</f>
        <v>0</v>
      </c>
      <c r="FC11" s="181">
        <f t="shared" ref="FC11:FC74" si="108">IFERROR(IF($G11&gt;=1,(IF(X11&gt;=1,X11,L11)),0),0)</f>
        <v>0</v>
      </c>
      <c r="FD11" s="181">
        <f t="shared" ref="FD11:FD74" si="109">IFERROR(IF($G11&gt;=1,(IF(Y11&gt;=1,Y11,M11)),0),0)</f>
        <v>0</v>
      </c>
      <c r="FE11" s="181">
        <f t="shared" ref="FE11:FE74" si="110">IFERROR(IF($G11&gt;=1,(IF(Z11&gt;=1,Z11,N11)),0),0)</f>
        <v>0</v>
      </c>
      <c r="FF11" s="181">
        <f t="shared" ref="FF11:FF74" si="111">IFERROR(IF($G11&gt;=1,(IF(AA11&gt;=1,AA11,O11)),0),0)</f>
        <v>0</v>
      </c>
      <c r="FG11" s="181">
        <f t="shared" ref="FG11:FG74" si="112">IFERROR(IF($G11&gt;=1,(IF(AB11&gt;=1,AB11,P11)),0),0)</f>
        <v>0</v>
      </c>
      <c r="FH11" s="181">
        <f t="shared" ref="FH11:FH74" si="113">IFERROR(IF($G11&gt;=1,(IF(AC11&gt;=1,AC11,Q11)),0),0)</f>
        <v>0</v>
      </c>
      <c r="FI11" s="181">
        <f t="shared" ref="FI11:FI74" si="114">IFERROR(IF($G11&gt;=1,(IF(AD11&gt;=1,AD11,R11)),0),0)</f>
        <v>0</v>
      </c>
      <c r="FJ11" s="181">
        <f t="shared" ref="FJ11:FJ74" si="115">IFERROR(IF($G11&gt;=1,(IF(AE11&gt;=1,AE11,S11)),0),0)</f>
        <v>0</v>
      </c>
      <c r="FK11" s="181">
        <f t="shared" ref="FK11:FK74" si="116">IFERROR(IF($G11&gt;=1,(IF(AF11&gt;=1,AF11,T11)),0),0)</f>
        <v>0</v>
      </c>
      <c r="FL11" s="181">
        <f t="shared" ref="FL11:FL74" si="117">IFERROR(IF($G11&gt;=1,(IF(AG11&gt;=1,AG11,U11)),0),0)</f>
        <v>0</v>
      </c>
      <c r="FM11" s="182">
        <f t="shared" ref="FM11:FM74" si="118">IFERROR(IF($G11&gt;=1,(IF(EL11&gt;=1,EL11,ET11)),0),0)</f>
        <v>0</v>
      </c>
      <c r="FN11" s="182">
        <f t="shared" ref="FN11:FN74" si="119">IFERROR(IF($G11&gt;=1,(IF(EM11&gt;=1,EM11,EU11)),0),0)</f>
        <v>0</v>
      </c>
      <c r="FO11" s="182">
        <f t="shared" ref="FO11:FO74" si="120">IFERROR(IF($G11&gt;=1,(IF(EN11&gt;=1,EN11,EV11)),0),0)</f>
        <v>0</v>
      </c>
      <c r="FP11" s="182">
        <f t="shared" ref="FP11:FP74" si="121">IFERROR(IF($G11&gt;=1,(IF(EO11&gt;=1,EO11,EW11)),0),0)</f>
        <v>0</v>
      </c>
      <c r="FQ11" s="182">
        <f t="shared" ref="FQ11:FQ74" si="122">IFERROR(IF($G11&gt;=1,(IF(EP11&gt;=1,EP11,EX11)),0),0)</f>
        <v>0</v>
      </c>
      <c r="FR11" s="182">
        <f t="shared" ref="FR11:FR74" si="123">IFERROR(IF($G11&gt;=1,(IF(EQ11&gt;=1,EQ11,EY11)),0),0)</f>
        <v>0</v>
      </c>
      <c r="FS11" s="182">
        <f t="shared" ref="FS11:FS74" si="124">IFERROR(IF($G11&gt;=1,(IF(ER11&gt;=1,ER11,EZ11)),0),0)</f>
        <v>0</v>
      </c>
      <c r="FT11" s="1">
        <f>IFERROR(IF($G11&gt;=1,SUMIFS(ARR!P$8:P$607,ARR!$I$8:$I$607,$I11),0),0)</f>
        <v>0</v>
      </c>
      <c r="FU11" s="1">
        <f>IFERROR(IF($G11&gt;=1,SUMIFS(ARR!Q$8:Q$607,ARR!$I$8:$I$607,$I11),0),0)</f>
        <v>0</v>
      </c>
      <c r="FV11" s="1">
        <f>IFERROR(IF($G11&gt;=1,SUMIFS(ARR!R$8:R$607,ARR!$I$8:$I$607,$I11),0),0)</f>
        <v>0</v>
      </c>
      <c r="FW11" s="1">
        <f>IFERROR(IF($G11&gt;=1,SUMIFS(ARR!S$8:S$607,ARR!$I$8:$I$607,$I11),0),0)</f>
        <v>0</v>
      </c>
      <c r="FX11" s="1">
        <f>IFERROR(IF($G11&gt;=1,SUMIFS(ARR!T$8:T$607,ARR!$I$8:$I$607,$I11),0),0)</f>
        <v>0</v>
      </c>
      <c r="FY11" s="1">
        <f>IFERROR(IF($G11&gt;=1,SUMIFS(ARR!U$8:U$607,ARR!$I$8:$I$607,$I11),0),0)</f>
        <v>0</v>
      </c>
      <c r="FZ11" s="1">
        <f>IFERROR(IF($G11&gt;=1,SUMIFS(ARR!V$8:V$607,ARR!$I$8:$I$607,$I11),0),0)</f>
        <v>0</v>
      </c>
      <c r="GA11" s="1">
        <f>IFERROR(IF($G11&gt;=1,SUMIFS(ARR!W$8:W$607,ARR!$I$8:$I$607,$I11),0),0)</f>
        <v>0</v>
      </c>
      <c r="GB11" s="1">
        <f>IFERROR(IF($G11&gt;=1,SUMIFS(ARR!X$8:X$607,ARR!$I$8:$I$607,$I11),0),0)</f>
        <v>0</v>
      </c>
      <c r="GC11" s="1">
        <f>IFERROR(IF($G11&gt;=1,SUMIFS(ARR!Y$8:Y$607,ARR!$I$8:$I$607,$I11),0),0)</f>
        <v>0</v>
      </c>
      <c r="GD11" s="1">
        <f>IFERROR(IF($G11&gt;=1,SUMIFS(ARR!Z$8:Z$607,ARR!$I$8:$I$607,$I11),0),0)</f>
        <v>0</v>
      </c>
      <c r="GE11" s="1">
        <f>IFERROR(IF($G11&gt;=1,SUMIFS(ARR!AA$8:AA$607,ARR!$I$8:$I$607,$I11),0),0)</f>
        <v>0</v>
      </c>
      <c r="GF11" s="1">
        <f t="shared" ref="GF11:GF74" si="125">IFERROR(IF($G11&gt;=1,SUM(CP11:CR11),0),0)</f>
        <v>0</v>
      </c>
      <c r="GG11" s="1">
        <f t="shared" ref="GG11:GG74" si="126">IFERROR(IF($G11&gt;=1,SUM(CS11:CU11),0),0)</f>
        <v>0</v>
      </c>
      <c r="GH11" s="1">
        <f t="shared" ref="GH11:GH74" si="127">IFERROR(IF($G11&gt;=1,SUM(CV11:CX11),0),0)</f>
        <v>0</v>
      </c>
      <c r="GI11" s="1">
        <f t="shared" ref="GI11:GI74" si="128">IFERROR(IF($G11&gt;=1,SUM(CY11:DA11),0),0)</f>
        <v>0</v>
      </c>
      <c r="GJ11" s="1">
        <f t="shared" ref="GJ11:GJ74" si="129">IFERROR(IF(G11&gt;=1,(IF(MOD(G11,2)=1,2,1)),0),0)</f>
        <v>0</v>
      </c>
    </row>
    <row r="12" spans="6:192" ht="18" customHeight="1" x14ac:dyDescent="0.25">
      <c r="F12" s="1">
        <f>ALLO!A10</f>
        <v>0</v>
      </c>
      <c r="G12" s="130">
        <f>EMP!O8</f>
        <v>0</v>
      </c>
      <c r="H12" s="131">
        <f>EMP!P8</f>
        <v>0</v>
      </c>
      <c r="I12" s="130">
        <f>EMP!Q8</f>
        <v>0</v>
      </c>
      <c r="J12" s="30">
        <f>IFERROR(IF($G12&gt;=1,(IF($F12=2,ROUND((ALLO!GA10+ALLO!GM10)/10,0),0)),0),0)</f>
        <v>0</v>
      </c>
      <c r="K12" s="30">
        <f>IFERROR(IF($G12&gt;=1,(IF($F12=2,ROUND((ALLO!GB10+ALLO!GN10)/10,0),0)),0),0)</f>
        <v>0</v>
      </c>
      <c r="L12" s="30">
        <f>IFERROR(IF($G12&gt;=1,(IF($F12=2,ROUND((ALLO!GC10+ALLO!GO10)/10,0),0)),0),0)</f>
        <v>0</v>
      </c>
      <c r="M12" s="30">
        <f>IFERROR(IF($G12&gt;=1,(IF($F12=2,ROUND((ALLO!GD10+ALLO!GP10)/10,0),0)),0),0)</f>
        <v>0</v>
      </c>
      <c r="N12" s="30">
        <f>IFERROR(IF($G12&gt;=1,(IF($F12=2,ROUND((ALLO!GE10+ALLO!GQ10)/10,0),0)),0),0)</f>
        <v>0</v>
      </c>
      <c r="O12" s="30">
        <f>IFERROR(IF($G12&gt;=1,(IF($F12=2,ROUND((ALLO!GF10+ALLO!GR10)/10,0),0)),0),0)</f>
        <v>0</v>
      </c>
      <c r="P12" s="30">
        <f>IFERROR(IF($G12&gt;=1,(IF($F12=2,ROUND((ALLO!GG10+ALLO!GS10)/10,0),0)),0),0)</f>
        <v>0</v>
      </c>
      <c r="Q12" s="30">
        <f>IFERROR(IF($G12&gt;=1,(IF($F12=2,ROUND((ALLO!GH10+ALLO!GT10)/10,0),0)),0),0)</f>
        <v>0</v>
      </c>
      <c r="R12" s="30">
        <f>IFERROR(IF($G12&gt;=1,(IF($F12=2,ROUND((ALLO!GI10+ALLO!GU10)/10,0),0)),0),0)</f>
        <v>0</v>
      </c>
      <c r="S12" s="30">
        <f>IFERROR(IF($G12&gt;=1,(IF($F12=2,ROUND((ALLO!GJ10+ALLO!GV10)/10,0),0)),0),0)</f>
        <v>0</v>
      </c>
      <c r="T12" s="30">
        <f>IFERROR(IF($G12&gt;=1,(IF($F12=2,ROUND((ALLO!GK10+ALLO!GW10)/10,0),0)),0),0)</f>
        <v>0</v>
      </c>
      <c r="U12" s="30">
        <f>IFERROR(IF($G12&gt;=1,(IF($F12=2,ROUND((ALLO!GL10+ALLO!GX10)/10,0),0)),0),0)</f>
        <v>0</v>
      </c>
      <c r="V12" s="132"/>
      <c r="W12" s="132"/>
      <c r="X12" s="132"/>
      <c r="Y12" s="132"/>
      <c r="Z12" s="132"/>
      <c r="AA12" s="132"/>
      <c r="AB12" s="132"/>
      <c r="AC12" s="132"/>
      <c r="AD12" s="132"/>
      <c r="AE12" s="132"/>
      <c r="AF12" s="132"/>
      <c r="AG12" s="132"/>
      <c r="AH12" s="133"/>
      <c r="AI12" s="133"/>
      <c r="AJ12" s="133">
        <f t="shared" si="29"/>
        <v>0</v>
      </c>
      <c r="AK12" s="133">
        <f t="shared" si="30"/>
        <v>0</v>
      </c>
      <c r="AL12" s="133">
        <f t="shared" si="31"/>
        <v>0</v>
      </c>
      <c r="AM12" s="133">
        <f t="shared" si="32"/>
        <v>0</v>
      </c>
      <c r="AN12" s="133">
        <f t="shared" si="33"/>
        <v>0</v>
      </c>
      <c r="AO12" s="133">
        <f t="shared" si="34"/>
        <v>0</v>
      </c>
      <c r="AP12" s="133">
        <f t="shared" si="35"/>
        <v>0</v>
      </c>
      <c r="AQ12" s="133">
        <f t="shared" si="36"/>
        <v>0</v>
      </c>
      <c r="AR12" s="133">
        <f t="shared" si="37"/>
        <v>0</v>
      </c>
      <c r="AS12" s="133">
        <f t="shared" si="38"/>
        <v>0</v>
      </c>
      <c r="AT12" s="134"/>
      <c r="AU12" s="134">
        <f t="shared" si="39"/>
        <v>0</v>
      </c>
      <c r="AV12" s="134">
        <f t="shared" si="40"/>
        <v>0</v>
      </c>
      <c r="AW12" s="134">
        <f t="shared" si="41"/>
        <v>0</v>
      </c>
      <c r="AX12" s="134">
        <f t="shared" si="42"/>
        <v>0</v>
      </c>
      <c r="AY12" s="134">
        <f t="shared" si="43"/>
        <v>0</v>
      </c>
      <c r="AZ12" s="134">
        <f t="shared" si="44"/>
        <v>0</v>
      </c>
      <c r="BA12" s="134">
        <f t="shared" si="45"/>
        <v>0</v>
      </c>
      <c r="BB12" s="134">
        <f t="shared" si="46"/>
        <v>0</v>
      </c>
      <c r="BC12" s="134">
        <f t="shared" si="47"/>
        <v>0</v>
      </c>
      <c r="BD12" s="134">
        <f t="shared" si="48"/>
        <v>0</v>
      </c>
      <c r="BE12" s="134">
        <f t="shared" si="49"/>
        <v>0</v>
      </c>
      <c r="BF12" s="31"/>
      <c r="BG12" s="31"/>
      <c r="BH12" s="31">
        <f t="shared" si="50"/>
        <v>0</v>
      </c>
      <c r="BI12" s="31">
        <f t="shared" si="51"/>
        <v>0</v>
      </c>
      <c r="BJ12" s="31">
        <f t="shared" si="52"/>
        <v>0</v>
      </c>
      <c r="BK12" s="31">
        <f t="shared" si="53"/>
        <v>0</v>
      </c>
      <c r="BL12" s="31">
        <f t="shared" si="54"/>
        <v>0</v>
      </c>
      <c r="BM12" s="31">
        <f t="shared" si="55"/>
        <v>0</v>
      </c>
      <c r="BN12" s="31">
        <f t="shared" si="56"/>
        <v>0</v>
      </c>
      <c r="BO12" s="31">
        <f t="shared" si="57"/>
        <v>0</v>
      </c>
      <c r="BP12" s="31">
        <f t="shared" si="58"/>
        <v>0</v>
      </c>
      <c r="BQ12" s="31">
        <f t="shared" si="59"/>
        <v>0</v>
      </c>
      <c r="BR12" s="132"/>
      <c r="BS12" s="132">
        <f t="shared" si="60"/>
        <v>0</v>
      </c>
      <c r="BT12" s="132">
        <f t="shared" si="61"/>
        <v>0</v>
      </c>
      <c r="BU12" s="132">
        <f t="shared" si="62"/>
        <v>0</v>
      </c>
      <c r="BV12" s="132">
        <f t="shared" si="63"/>
        <v>0</v>
      </c>
      <c r="BW12" s="132">
        <f t="shared" si="64"/>
        <v>0</v>
      </c>
      <c r="BX12" s="132">
        <f t="shared" si="65"/>
        <v>0</v>
      </c>
      <c r="BY12" s="132">
        <f t="shared" si="66"/>
        <v>0</v>
      </c>
      <c r="BZ12" s="132">
        <f t="shared" si="67"/>
        <v>0</v>
      </c>
      <c r="CA12" s="132">
        <f t="shared" si="68"/>
        <v>0</v>
      </c>
      <c r="CB12" s="132">
        <f t="shared" si="69"/>
        <v>0</v>
      </c>
      <c r="CC12" s="132">
        <f t="shared" si="70"/>
        <v>0</v>
      </c>
      <c r="CD12" s="133">
        <f t="shared" si="71"/>
        <v>0</v>
      </c>
      <c r="CE12" s="133">
        <f t="shared" si="13"/>
        <v>0</v>
      </c>
      <c r="CF12" s="133">
        <f t="shared" si="72"/>
        <v>0</v>
      </c>
      <c r="CG12" s="133">
        <f t="shared" si="73"/>
        <v>0</v>
      </c>
      <c r="CH12" s="133">
        <f t="shared" si="14"/>
        <v>0</v>
      </c>
      <c r="CI12" s="133">
        <f t="shared" si="14"/>
        <v>0</v>
      </c>
      <c r="CJ12" s="133">
        <f t="shared" si="14"/>
        <v>0</v>
      </c>
      <c r="CK12" s="133">
        <f t="shared" si="14"/>
        <v>0</v>
      </c>
      <c r="CL12" s="133">
        <f t="shared" si="14"/>
        <v>0</v>
      </c>
      <c r="CM12" s="133">
        <f t="shared" si="14"/>
        <v>0</v>
      </c>
      <c r="CN12" s="133">
        <f t="shared" si="14"/>
        <v>0</v>
      </c>
      <c r="CO12" s="133">
        <f t="shared" si="14"/>
        <v>0</v>
      </c>
      <c r="CP12" s="134"/>
      <c r="CQ12" s="134"/>
      <c r="CR12" s="134">
        <f t="shared" si="74"/>
        <v>0</v>
      </c>
      <c r="CS12" s="134">
        <f t="shared" si="75"/>
        <v>0</v>
      </c>
      <c r="CT12" s="134">
        <f t="shared" si="76"/>
        <v>0</v>
      </c>
      <c r="CU12" s="134">
        <f t="shared" si="77"/>
        <v>0</v>
      </c>
      <c r="CV12" s="134">
        <f t="shared" si="78"/>
        <v>0</v>
      </c>
      <c r="CW12" s="134">
        <f t="shared" si="79"/>
        <v>0</v>
      </c>
      <c r="CX12" s="134">
        <f t="shared" si="80"/>
        <v>0</v>
      </c>
      <c r="CY12" s="134">
        <f t="shared" si="21"/>
        <v>0</v>
      </c>
      <c r="CZ12" s="134">
        <f t="shared" si="81"/>
        <v>0</v>
      </c>
      <c r="DA12" s="134">
        <f t="shared" si="82"/>
        <v>0</v>
      </c>
      <c r="DB12" s="135"/>
      <c r="DC12" s="135">
        <f t="shared" si="83"/>
        <v>0</v>
      </c>
      <c r="DD12" s="135">
        <f t="shared" si="84"/>
        <v>0</v>
      </c>
      <c r="DE12" s="135">
        <f t="shared" si="85"/>
        <v>0</v>
      </c>
      <c r="DF12" s="135">
        <f t="shared" si="86"/>
        <v>0</v>
      </c>
      <c r="DG12" s="135">
        <f t="shared" si="87"/>
        <v>0</v>
      </c>
      <c r="DH12" s="135">
        <f t="shared" si="88"/>
        <v>0</v>
      </c>
      <c r="DI12" s="135">
        <f t="shared" si="89"/>
        <v>0</v>
      </c>
      <c r="DJ12" s="135">
        <f t="shared" si="90"/>
        <v>0</v>
      </c>
      <c r="DK12" s="135">
        <f t="shared" si="91"/>
        <v>0</v>
      </c>
      <c r="DL12" s="135">
        <f t="shared" si="92"/>
        <v>0</v>
      </c>
      <c r="DM12" s="135">
        <f t="shared" si="93"/>
        <v>0</v>
      </c>
      <c r="DN12" s="136"/>
      <c r="DO12" s="136">
        <f t="shared" si="94"/>
        <v>0</v>
      </c>
      <c r="DP12" s="136">
        <f t="shared" si="95"/>
        <v>0</v>
      </c>
      <c r="DQ12" s="136">
        <f t="shared" si="96"/>
        <v>0</v>
      </c>
      <c r="DR12" s="136">
        <f t="shared" si="97"/>
        <v>0</v>
      </c>
      <c r="DS12" s="136">
        <f t="shared" si="98"/>
        <v>0</v>
      </c>
      <c r="DT12" s="136">
        <f t="shared" si="99"/>
        <v>0</v>
      </c>
      <c r="DU12" s="136">
        <f t="shared" si="100"/>
        <v>0</v>
      </c>
      <c r="DV12" s="136">
        <f t="shared" si="101"/>
        <v>0</v>
      </c>
      <c r="DW12" s="136">
        <f t="shared" si="102"/>
        <v>0</v>
      </c>
      <c r="DX12" s="136">
        <f t="shared" si="103"/>
        <v>0</v>
      </c>
      <c r="DY12" s="136">
        <f t="shared" si="104"/>
        <v>0</v>
      </c>
      <c r="DZ12" s="132"/>
      <c r="EA12" s="132">
        <f t="shared" ref="EA12:EK12" si="130">DZ12</f>
        <v>0</v>
      </c>
      <c r="EB12" s="132">
        <f t="shared" si="130"/>
        <v>0</v>
      </c>
      <c r="EC12" s="132">
        <f t="shared" si="130"/>
        <v>0</v>
      </c>
      <c r="ED12" s="132">
        <f t="shared" si="130"/>
        <v>0</v>
      </c>
      <c r="EE12" s="132">
        <f t="shared" si="130"/>
        <v>0</v>
      </c>
      <c r="EF12" s="132">
        <f t="shared" si="130"/>
        <v>0</v>
      </c>
      <c r="EG12" s="132">
        <f t="shared" si="130"/>
        <v>0</v>
      </c>
      <c r="EH12" s="132">
        <f t="shared" si="130"/>
        <v>0</v>
      </c>
      <c r="EI12" s="132">
        <f t="shared" si="130"/>
        <v>0</v>
      </c>
      <c r="EJ12" s="132">
        <f t="shared" si="130"/>
        <v>0</v>
      </c>
      <c r="EK12" s="132">
        <f t="shared" si="130"/>
        <v>0</v>
      </c>
      <c r="EL12" s="134"/>
      <c r="EM12" s="134"/>
      <c r="EN12" s="134"/>
      <c r="EO12" s="134"/>
      <c r="EP12" s="134"/>
      <c r="EQ12" s="134"/>
      <c r="ER12" s="134"/>
      <c r="ES12" s="201">
        <f>IFERROR(IF(G12&gt;=1,(IF(EMP!AT8="YES",220,0)),0),0)</f>
        <v>0</v>
      </c>
      <c r="ET12" s="1">
        <f>IFERROR(IF(G12&gt;=1,ROUND(ALLO!K10/31*ALLO!BJ10,0),0),0)</f>
        <v>0</v>
      </c>
      <c r="EU12" s="1">
        <f>IFERROR(IF(G12&gt;=1,(IF(ALLO!$BH10=1,0,IF(ALLO!$BH10=2,(IF(EMP!AN8="YES",(IF(ALLO!$D10&gt;=5,ROUND((ALLO!GG10+ALLO!GS10+ALLO!HE10)/EU$1,0)*ALLO!$BK10,0)),0)),0))),0),0)</f>
        <v>0</v>
      </c>
      <c r="EV12" s="1">
        <f>IFERROR(IF(H12&gt;=1,(IF(ALLO!$BH10=1,0,IF(ALLO!$BH10=2,(IF(EMP!AO8="YES",(IF(ALLO!$D10&gt;=5,ROUND((ALLO!GH10+ALLO!GT10+ALLO!HF10)/EV$1,0)*ALLO!$BK10,0)),0)),0))),0),0)</f>
        <v>0</v>
      </c>
      <c r="EW12" s="1">
        <f>IFERROR(IF(I12&gt;=1,(IF(ALLO!$BH10=1,0,IF(ALLO!$BH10=2,(IF(EMP!AP8="YES",(IF(ALLO!$D10&gt;=5,ROUND((ALLO!GI10+ALLO!GU10+ALLO!HG10)/EW$1,0)*ALLO!$BK10,0)),0)),0))),0),0)</f>
        <v>0</v>
      </c>
      <c r="EX12" s="1">
        <f>IFERROR(IF(J12&gt;=1,(IF(ALLO!$BH10=1,0,IF(ALLO!$BH10=2,(IF(EMP!AQ8="YES",(IF(ALLO!$D10&gt;=5,ROUND((ALLO!GJ10+ALLO!GV10+ALLO!HH10)/EX$1,0)*ALLO!$BK10,0)),0)),0))),0),0)</f>
        <v>0</v>
      </c>
      <c r="EY12" s="1">
        <f>IFERROR(IF(K12&gt;=1,(IF(ALLO!$BH10=1,0,IF(ALLO!$BH10=2,(IF(EMP!AR8="YES",(IF(ALLO!$D10&gt;=5,ROUND((ALLO!GK10+ALLO!GW10+ALLO!HI10)/EY$1,0)*ALLO!$BK10,0)),0)),0))),0),0)</f>
        <v>0</v>
      </c>
      <c r="EZ12" s="1">
        <f>IFERROR(IF(L12&gt;=1,(IF(ALLO!$BH10=1,0,IF(ALLO!$BH10=2,(IF(EMP!AS8="YES",(IF(ALLO!$D10&gt;=5,ROUND((ALLO!GL10+ALLO!GX10+ALLO!HJ10)/EZ$1,0)*ALLO!$BK10,0)),0)),0))),0),0)</f>
        <v>0</v>
      </c>
      <c r="FA12" s="181">
        <f t="shared" si="106"/>
        <v>0</v>
      </c>
      <c r="FB12" s="181">
        <f t="shared" si="107"/>
        <v>0</v>
      </c>
      <c r="FC12" s="181">
        <f t="shared" si="108"/>
        <v>0</v>
      </c>
      <c r="FD12" s="181">
        <f t="shared" si="109"/>
        <v>0</v>
      </c>
      <c r="FE12" s="181">
        <f t="shared" si="110"/>
        <v>0</v>
      </c>
      <c r="FF12" s="181">
        <f t="shared" si="111"/>
        <v>0</v>
      </c>
      <c r="FG12" s="181">
        <f t="shared" si="112"/>
        <v>0</v>
      </c>
      <c r="FH12" s="181">
        <f t="shared" si="113"/>
        <v>0</v>
      </c>
      <c r="FI12" s="181">
        <f t="shared" si="114"/>
        <v>0</v>
      </c>
      <c r="FJ12" s="181">
        <f t="shared" si="115"/>
        <v>0</v>
      </c>
      <c r="FK12" s="181">
        <f t="shared" si="116"/>
        <v>0</v>
      </c>
      <c r="FL12" s="181">
        <f t="shared" si="117"/>
        <v>0</v>
      </c>
      <c r="FM12" s="182">
        <f t="shared" si="118"/>
        <v>0</v>
      </c>
      <c r="FN12" s="182">
        <f t="shared" si="119"/>
        <v>0</v>
      </c>
      <c r="FO12" s="182">
        <f t="shared" si="120"/>
        <v>0</v>
      </c>
      <c r="FP12" s="182">
        <f t="shared" si="121"/>
        <v>0</v>
      </c>
      <c r="FQ12" s="182">
        <f t="shared" si="122"/>
        <v>0</v>
      </c>
      <c r="FR12" s="182">
        <f t="shared" si="123"/>
        <v>0</v>
      </c>
      <c r="FS12" s="182">
        <f t="shared" si="124"/>
        <v>0</v>
      </c>
      <c r="FT12" s="1">
        <f>IFERROR(IF($G12&gt;=1,SUMIFS(ARR!P$8:P$607,ARR!$I$8:$I$607,$I12),0),0)</f>
        <v>0</v>
      </c>
      <c r="FU12" s="1">
        <f>IFERROR(IF($G12&gt;=1,SUMIFS(ARR!Q$8:Q$607,ARR!$I$8:$I$607,$I12),0),0)</f>
        <v>0</v>
      </c>
      <c r="FV12" s="1">
        <f>IFERROR(IF($G12&gt;=1,SUMIFS(ARR!R$8:R$607,ARR!$I$8:$I$607,$I12),0),0)</f>
        <v>0</v>
      </c>
      <c r="FW12" s="1">
        <f>IFERROR(IF($G12&gt;=1,SUMIFS(ARR!S$8:S$607,ARR!$I$8:$I$607,$I12),0),0)</f>
        <v>0</v>
      </c>
      <c r="FX12" s="1">
        <f>IFERROR(IF($G12&gt;=1,SUMIFS(ARR!T$8:T$607,ARR!$I$8:$I$607,$I12),0),0)</f>
        <v>0</v>
      </c>
      <c r="FY12" s="1">
        <f>IFERROR(IF($G12&gt;=1,SUMIFS(ARR!U$8:U$607,ARR!$I$8:$I$607,$I12),0),0)</f>
        <v>0</v>
      </c>
      <c r="FZ12" s="1">
        <f>IFERROR(IF($G12&gt;=1,SUMIFS(ARR!V$8:V$607,ARR!$I$8:$I$607,$I12),0),0)</f>
        <v>0</v>
      </c>
      <c r="GA12" s="1">
        <f>IFERROR(IF($G12&gt;=1,SUMIFS(ARR!W$8:W$607,ARR!$I$8:$I$607,$I12),0),0)</f>
        <v>0</v>
      </c>
      <c r="GB12" s="1">
        <f>IFERROR(IF($G12&gt;=1,SUMIFS(ARR!X$8:X$607,ARR!$I$8:$I$607,$I12),0),0)</f>
        <v>0</v>
      </c>
      <c r="GC12" s="1">
        <f>IFERROR(IF($G12&gt;=1,SUMIFS(ARR!Y$8:Y$607,ARR!$I$8:$I$607,$I12),0),0)</f>
        <v>0</v>
      </c>
      <c r="GD12" s="1">
        <f>IFERROR(IF($G12&gt;=1,SUMIFS(ARR!Z$8:Z$607,ARR!$I$8:$I$607,$I12),0),0)</f>
        <v>0</v>
      </c>
      <c r="GE12" s="1">
        <f>IFERROR(IF($G12&gt;=1,SUMIFS(ARR!AA$8:AA$607,ARR!$I$8:$I$607,$I12),0),0)</f>
        <v>0</v>
      </c>
      <c r="GF12" s="1">
        <f t="shared" si="125"/>
        <v>0</v>
      </c>
      <c r="GG12" s="1">
        <f t="shared" si="126"/>
        <v>0</v>
      </c>
      <c r="GH12" s="1">
        <f t="shared" si="127"/>
        <v>0</v>
      </c>
      <c r="GI12" s="1">
        <f t="shared" si="128"/>
        <v>0</v>
      </c>
      <c r="GJ12" s="1">
        <f t="shared" si="129"/>
        <v>0</v>
      </c>
    </row>
    <row r="13" spans="6:192" ht="18" customHeight="1" x14ac:dyDescent="0.25">
      <c r="F13" s="1">
        <f>ALLO!A11</f>
        <v>0</v>
      </c>
      <c r="G13" s="130">
        <f>EMP!O9</f>
        <v>0</v>
      </c>
      <c r="H13" s="131">
        <f>EMP!P9</f>
        <v>0</v>
      </c>
      <c r="I13" s="130">
        <f>EMP!Q9</f>
        <v>0</v>
      </c>
      <c r="J13" s="30">
        <f>IFERROR(IF($G13&gt;=1,(IF($F13=2,ROUND((ALLO!GA11+ALLO!GM11)/10,0),0)),0),0)</f>
        <v>0</v>
      </c>
      <c r="K13" s="30">
        <f>IFERROR(IF($G13&gt;=1,(IF($F13=2,ROUND((ALLO!GB11+ALLO!GN11)/10,0),0)),0),0)</f>
        <v>0</v>
      </c>
      <c r="L13" s="30">
        <f>IFERROR(IF($G13&gt;=1,(IF($F13=2,ROUND((ALLO!GC11+ALLO!GO11)/10,0),0)),0),0)</f>
        <v>0</v>
      </c>
      <c r="M13" s="30">
        <f>IFERROR(IF($G13&gt;=1,(IF($F13=2,ROUND((ALLO!GD11+ALLO!GP11)/10,0),0)),0),0)</f>
        <v>0</v>
      </c>
      <c r="N13" s="30">
        <f>IFERROR(IF($G13&gt;=1,(IF($F13=2,ROUND((ALLO!GE11+ALLO!GQ11)/10,0),0)),0),0)</f>
        <v>0</v>
      </c>
      <c r="O13" s="30">
        <f>IFERROR(IF($G13&gt;=1,(IF($F13=2,ROUND((ALLO!GF11+ALLO!GR11)/10,0),0)),0),0)</f>
        <v>0</v>
      </c>
      <c r="P13" s="30">
        <f>IFERROR(IF($G13&gt;=1,(IF($F13=2,ROUND((ALLO!GG11+ALLO!GS11)/10,0),0)),0),0)</f>
        <v>0</v>
      </c>
      <c r="Q13" s="30">
        <f>IFERROR(IF($G13&gt;=1,(IF($F13=2,ROUND((ALLO!GH11+ALLO!GT11)/10,0),0)),0),0)</f>
        <v>0</v>
      </c>
      <c r="R13" s="30">
        <f>IFERROR(IF($G13&gt;=1,(IF($F13=2,ROUND((ALLO!GI11+ALLO!GU11)/10,0),0)),0),0)</f>
        <v>0</v>
      </c>
      <c r="S13" s="30">
        <f>IFERROR(IF($G13&gt;=1,(IF($F13=2,ROUND((ALLO!GJ11+ALLO!GV11)/10,0),0)),0),0)</f>
        <v>0</v>
      </c>
      <c r="T13" s="30">
        <f>IFERROR(IF($G13&gt;=1,(IF($F13=2,ROUND((ALLO!GK11+ALLO!GW11)/10,0),0)),0),0)</f>
        <v>0</v>
      </c>
      <c r="U13" s="30">
        <f>IFERROR(IF($G13&gt;=1,(IF($F13=2,ROUND((ALLO!GL11+ALLO!GX11)/10,0),0)),0),0)</f>
        <v>0</v>
      </c>
      <c r="V13" s="132"/>
      <c r="W13" s="132"/>
      <c r="X13" s="132"/>
      <c r="Y13" s="132"/>
      <c r="Z13" s="132"/>
      <c r="AA13" s="132"/>
      <c r="AB13" s="132"/>
      <c r="AC13" s="132"/>
      <c r="AD13" s="132"/>
      <c r="AE13" s="132"/>
      <c r="AF13" s="132"/>
      <c r="AG13" s="132"/>
      <c r="AH13" s="133"/>
      <c r="AI13" s="133">
        <f t="shared" ref="AI13:AI74" si="131">AH13</f>
        <v>0</v>
      </c>
      <c r="AJ13" s="133">
        <f t="shared" si="29"/>
        <v>0</v>
      </c>
      <c r="AK13" s="133">
        <f t="shared" si="30"/>
        <v>0</v>
      </c>
      <c r="AL13" s="133">
        <f t="shared" si="31"/>
        <v>0</v>
      </c>
      <c r="AM13" s="133">
        <f t="shared" si="32"/>
        <v>0</v>
      </c>
      <c r="AN13" s="133">
        <f t="shared" si="33"/>
        <v>0</v>
      </c>
      <c r="AO13" s="133">
        <f t="shared" si="34"/>
        <v>0</v>
      </c>
      <c r="AP13" s="133">
        <f t="shared" si="35"/>
        <v>0</v>
      </c>
      <c r="AQ13" s="133">
        <f t="shared" si="36"/>
        <v>0</v>
      </c>
      <c r="AR13" s="133">
        <f t="shared" si="37"/>
        <v>0</v>
      </c>
      <c r="AS13" s="133">
        <f t="shared" si="38"/>
        <v>0</v>
      </c>
      <c r="AT13" s="134"/>
      <c r="AU13" s="134">
        <f t="shared" si="39"/>
        <v>0</v>
      </c>
      <c r="AV13" s="134">
        <f t="shared" si="40"/>
        <v>0</v>
      </c>
      <c r="AW13" s="134">
        <f t="shared" si="41"/>
        <v>0</v>
      </c>
      <c r="AX13" s="134">
        <f t="shared" si="42"/>
        <v>0</v>
      </c>
      <c r="AY13" s="134">
        <f t="shared" si="43"/>
        <v>0</v>
      </c>
      <c r="AZ13" s="134">
        <f t="shared" si="44"/>
        <v>0</v>
      </c>
      <c r="BA13" s="134">
        <f t="shared" si="45"/>
        <v>0</v>
      </c>
      <c r="BB13" s="134">
        <f t="shared" si="46"/>
        <v>0</v>
      </c>
      <c r="BC13" s="134">
        <f t="shared" si="47"/>
        <v>0</v>
      </c>
      <c r="BD13" s="134">
        <f t="shared" si="48"/>
        <v>0</v>
      </c>
      <c r="BE13" s="134">
        <f t="shared" si="49"/>
        <v>0</v>
      </c>
      <c r="BF13" s="31"/>
      <c r="BG13" s="31"/>
      <c r="BH13" s="31">
        <f t="shared" si="50"/>
        <v>0</v>
      </c>
      <c r="BI13" s="31">
        <f t="shared" si="51"/>
        <v>0</v>
      </c>
      <c r="BJ13" s="31">
        <f t="shared" si="52"/>
        <v>0</v>
      </c>
      <c r="BK13" s="31">
        <f t="shared" si="53"/>
        <v>0</v>
      </c>
      <c r="BL13" s="31">
        <f t="shared" si="54"/>
        <v>0</v>
      </c>
      <c r="BM13" s="31">
        <f t="shared" si="55"/>
        <v>0</v>
      </c>
      <c r="BN13" s="31">
        <f t="shared" si="56"/>
        <v>0</v>
      </c>
      <c r="BO13" s="31">
        <f t="shared" si="57"/>
        <v>0</v>
      </c>
      <c r="BP13" s="31">
        <f t="shared" si="58"/>
        <v>0</v>
      </c>
      <c r="BQ13" s="31">
        <f t="shared" si="59"/>
        <v>0</v>
      </c>
      <c r="BR13" s="132"/>
      <c r="BS13" s="132">
        <f t="shared" si="60"/>
        <v>0</v>
      </c>
      <c r="BT13" s="132">
        <f t="shared" si="61"/>
        <v>0</v>
      </c>
      <c r="BU13" s="132">
        <f t="shared" si="62"/>
        <v>0</v>
      </c>
      <c r="BV13" s="132">
        <f t="shared" si="63"/>
        <v>0</v>
      </c>
      <c r="BW13" s="132">
        <f t="shared" si="64"/>
        <v>0</v>
      </c>
      <c r="BX13" s="132">
        <f t="shared" si="65"/>
        <v>0</v>
      </c>
      <c r="BY13" s="132">
        <f t="shared" si="66"/>
        <v>0</v>
      </c>
      <c r="BZ13" s="132">
        <f t="shared" si="67"/>
        <v>0</v>
      </c>
      <c r="CA13" s="132">
        <f t="shared" si="68"/>
        <v>0</v>
      </c>
      <c r="CB13" s="132">
        <f t="shared" si="69"/>
        <v>0</v>
      </c>
      <c r="CC13" s="132">
        <f t="shared" si="70"/>
        <v>0</v>
      </c>
      <c r="CD13" s="133">
        <f t="shared" si="71"/>
        <v>0</v>
      </c>
      <c r="CE13" s="133">
        <f t="shared" si="13"/>
        <v>0</v>
      </c>
      <c r="CF13" s="133">
        <f t="shared" si="72"/>
        <v>0</v>
      </c>
      <c r="CG13" s="133">
        <f t="shared" si="73"/>
        <v>0</v>
      </c>
      <c r="CH13" s="133">
        <f t="shared" si="14"/>
        <v>0</v>
      </c>
      <c r="CI13" s="133">
        <f t="shared" si="14"/>
        <v>0</v>
      </c>
      <c r="CJ13" s="133">
        <f t="shared" si="14"/>
        <v>0</v>
      </c>
      <c r="CK13" s="133">
        <f t="shared" si="14"/>
        <v>0</v>
      </c>
      <c r="CL13" s="133">
        <f t="shared" si="14"/>
        <v>0</v>
      </c>
      <c r="CM13" s="133">
        <f t="shared" si="14"/>
        <v>0</v>
      </c>
      <c r="CN13" s="133">
        <f t="shared" si="14"/>
        <v>0</v>
      </c>
      <c r="CO13" s="133">
        <f t="shared" si="14"/>
        <v>0</v>
      </c>
      <c r="CP13" s="134"/>
      <c r="CQ13" s="134"/>
      <c r="CR13" s="134">
        <f t="shared" si="74"/>
        <v>0</v>
      </c>
      <c r="CS13" s="134">
        <f t="shared" si="76"/>
        <v>0</v>
      </c>
      <c r="CT13" s="134">
        <f t="shared" si="76"/>
        <v>0</v>
      </c>
      <c r="CU13" s="134">
        <f t="shared" si="77"/>
        <v>0</v>
      </c>
      <c r="CV13" s="134">
        <f t="shared" si="78"/>
        <v>0</v>
      </c>
      <c r="CW13" s="134">
        <f t="shared" si="79"/>
        <v>0</v>
      </c>
      <c r="CX13" s="134">
        <f t="shared" si="80"/>
        <v>0</v>
      </c>
      <c r="CY13" s="134">
        <f t="shared" si="80"/>
        <v>0</v>
      </c>
      <c r="CZ13" s="134">
        <f t="shared" si="81"/>
        <v>0</v>
      </c>
      <c r="DA13" s="134">
        <f t="shared" si="82"/>
        <v>0</v>
      </c>
      <c r="DB13" s="135"/>
      <c r="DC13" s="135">
        <f t="shared" si="83"/>
        <v>0</v>
      </c>
      <c r="DD13" s="135">
        <f t="shared" si="84"/>
        <v>0</v>
      </c>
      <c r="DE13" s="135">
        <f t="shared" si="85"/>
        <v>0</v>
      </c>
      <c r="DF13" s="135">
        <f t="shared" si="86"/>
        <v>0</v>
      </c>
      <c r="DG13" s="135">
        <f t="shared" si="87"/>
        <v>0</v>
      </c>
      <c r="DH13" s="135">
        <f t="shared" si="88"/>
        <v>0</v>
      </c>
      <c r="DI13" s="135">
        <f t="shared" si="89"/>
        <v>0</v>
      </c>
      <c r="DJ13" s="135">
        <f t="shared" si="90"/>
        <v>0</v>
      </c>
      <c r="DK13" s="135">
        <f t="shared" si="91"/>
        <v>0</v>
      </c>
      <c r="DL13" s="135">
        <f t="shared" si="92"/>
        <v>0</v>
      </c>
      <c r="DM13" s="135">
        <f t="shared" si="93"/>
        <v>0</v>
      </c>
      <c r="DN13" s="136"/>
      <c r="DO13" s="136">
        <f t="shared" si="94"/>
        <v>0</v>
      </c>
      <c r="DP13" s="136">
        <f t="shared" si="95"/>
        <v>0</v>
      </c>
      <c r="DQ13" s="136">
        <f t="shared" si="96"/>
        <v>0</v>
      </c>
      <c r="DR13" s="136">
        <f t="shared" si="97"/>
        <v>0</v>
      </c>
      <c r="DS13" s="136">
        <f t="shared" si="98"/>
        <v>0</v>
      </c>
      <c r="DT13" s="136">
        <f t="shared" si="99"/>
        <v>0</v>
      </c>
      <c r="DU13" s="136">
        <f t="shared" si="100"/>
        <v>0</v>
      </c>
      <c r="DV13" s="136">
        <f t="shared" si="101"/>
        <v>0</v>
      </c>
      <c r="DW13" s="136">
        <f t="shared" si="102"/>
        <v>0</v>
      </c>
      <c r="DX13" s="136">
        <f t="shared" si="103"/>
        <v>0</v>
      </c>
      <c r="DY13" s="136">
        <f t="shared" si="104"/>
        <v>0</v>
      </c>
      <c r="DZ13" s="132"/>
      <c r="EA13" s="132">
        <f t="shared" ref="EA13:EK13" si="132">DZ13</f>
        <v>0</v>
      </c>
      <c r="EB13" s="132">
        <f t="shared" si="132"/>
        <v>0</v>
      </c>
      <c r="EC13" s="132">
        <f t="shared" si="132"/>
        <v>0</v>
      </c>
      <c r="ED13" s="132">
        <f t="shared" si="132"/>
        <v>0</v>
      </c>
      <c r="EE13" s="132">
        <f t="shared" si="132"/>
        <v>0</v>
      </c>
      <c r="EF13" s="132">
        <f t="shared" si="132"/>
        <v>0</v>
      </c>
      <c r="EG13" s="132">
        <f t="shared" si="132"/>
        <v>0</v>
      </c>
      <c r="EH13" s="132">
        <f t="shared" si="132"/>
        <v>0</v>
      </c>
      <c r="EI13" s="132">
        <f t="shared" si="132"/>
        <v>0</v>
      </c>
      <c r="EJ13" s="132">
        <f t="shared" si="132"/>
        <v>0</v>
      </c>
      <c r="EK13" s="132">
        <f t="shared" si="132"/>
        <v>0</v>
      </c>
      <c r="EL13" s="134"/>
      <c r="EM13" s="134"/>
      <c r="EN13" s="134"/>
      <c r="EO13" s="134"/>
      <c r="EP13" s="134"/>
      <c r="EQ13" s="134"/>
      <c r="ER13" s="134"/>
      <c r="ES13" s="201">
        <f>IFERROR(IF(G13&gt;=1,(IF(EMP!AT9="YES",220,0)),0),0)</f>
        <v>0</v>
      </c>
      <c r="ET13" s="1">
        <f>IFERROR(IF(G13&gt;=1,ROUND(ALLO!K11/31*ALLO!BJ11,0),0),0)</f>
        <v>0</v>
      </c>
      <c r="EU13" s="1">
        <f>IFERROR(IF(G13&gt;=1,(IF(ALLO!$BH11=1,0,IF(ALLO!$BH11=2,(IF(EMP!AN9="YES",(IF(ALLO!$D11&gt;=5,ROUND((ALLO!GG11+ALLO!GS11+ALLO!HE11)/EU$1,0)*ALLO!$BK11,0)),0)),0))),0),0)</f>
        <v>0</v>
      </c>
      <c r="EV13" s="1">
        <f>IFERROR(IF(H13&gt;=1,(IF(ALLO!$BH11=1,0,IF(ALLO!$BH11=2,(IF(EMP!AO9="YES",(IF(ALLO!$D11&gt;=5,ROUND((ALLO!GH11+ALLO!GT11+ALLO!HF11)/EV$1,0)*ALLO!$BK11,0)),0)),0))),0),0)</f>
        <v>0</v>
      </c>
      <c r="EW13" s="1">
        <f>IFERROR(IF(I13&gt;=1,(IF(ALLO!$BH11=1,0,IF(ALLO!$BH11=2,(IF(EMP!AP9="YES",(IF(ALLO!$D11&gt;=5,ROUND((ALLO!GI11+ALLO!GU11+ALLO!HG11)/EW$1,0)*ALLO!$BK11,0)),0)),0))),0),0)</f>
        <v>0</v>
      </c>
      <c r="EX13" s="1">
        <f>IFERROR(IF(J13&gt;=1,(IF(ALLO!$BH11=1,0,IF(ALLO!$BH11=2,(IF(EMP!AQ9="YES",(IF(ALLO!$D11&gt;=5,ROUND((ALLO!GJ11+ALLO!GV11+ALLO!HH11)/EX$1,0)*ALLO!$BK11,0)),0)),0))),0),0)</f>
        <v>0</v>
      </c>
      <c r="EY13" s="1">
        <f>IFERROR(IF(K13&gt;=1,(IF(ALLO!$BH11=1,0,IF(ALLO!$BH11=2,(IF(EMP!AR9="YES",(IF(ALLO!$D11&gt;=5,ROUND((ALLO!GK11+ALLO!GW11+ALLO!HI11)/EY$1,0)*ALLO!$BK11,0)),0)),0))),0),0)</f>
        <v>0</v>
      </c>
      <c r="EZ13" s="1">
        <f>IFERROR(IF(L13&gt;=1,(IF(ALLO!$BH11=1,0,IF(ALLO!$BH11=2,(IF(EMP!AS9="YES",(IF(ALLO!$D11&gt;=5,ROUND((ALLO!GL11+ALLO!GX11+ALLO!HJ11)/EZ$1,0)*ALLO!$BK11,0)),0)),0))),0),0)</f>
        <v>0</v>
      </c>
      <c r="FA13" s="181">
        <f t="shared" si="106"/>
        <v>0</v>
      </c>
      <c r="FB13" s="181">
        <f t="shared" si="107"/>
        <v>0</v>
      </c>
      <c r="FC13" s="181">
        <f t="shared" si="108"/>
        <v>0</v>
      </c>
      <c r="FD13" s="181">
        <f t="shared" si="109"/>
        <v>0</v>
      </c>
      <c r="FE13" s="181">
        <f t="shared" si="110"/>
        <v>0</v>
      </c>
      <c r="FF13" s="181">
        <f t="shared" si="111"/>
        <v>0</v>
      </c>
      <c r="FG13" s="181">
        <f t="shared" si="112"/>
        <v>0</v>
      </c>
      <c r="FH13" s="181">
        <f t="shared" si="113"/>
        <v>0</v>
      </c>
      <c r="FI13" s="181">
        <f t="shared" si="114"/>
        <v>0</v>
      </c>
      <c r="FJ13" s="181">
        <f t="shared" si="115"/>
        <v>0</v>
      </c>
      <c r="FK13" s="181">
        <f t="shared" si="116"/>
        <v>0</v>
      </c>
      <c r="FL13" s="181">
        <f t="shared" si="117"/>
        <v>0</v>
      </c>
      <c r="FM13" s="182">
        <f t="shared" si="118"/>
        <v>0</v>
      </c>
      <c r="FN13" s="182">
        <f t="shared" si="119"/>
        <v>0</v>
      </c>
      <c r="FO13" s="182">
        <f t="shared" si="120"/>
        <v>0</v>
      </c>
      <c r="FP13" s="182">
        <f t="shared" si="121"/>
        <v>0</v>
      </c>
      <c r="FQ13" s="182">
        <f t="shared" si="122"/>
        <v>0</v>
      </c>
      <c r="FR13" s="182">
        <f t="shared" si="123"/>
        <v>0</v>
      </c>
      <c r="FS13" s="182">
        <f t="shared" si="124"/>
        <v>0</v>
      </c>
      <c r="FT13" s="1">
        <f>IFERROR(IF($G13&gt;=1,SUMIFS(ARR!P$8:P$607,ARR!$I$8:$I$607,$I13),0),0)</f>
        <v>0</v>
      </c>
      <c r="FU13" s="1">
        <f>IFERROR(IF($G13&gt;=1,SUMIFS(ARR!Q$8:Q$607,ARR!$I$8:$I$607,$I13),0),0)</f>
        <v>0</v>
      </c>
      <c r="FV13" s="1">
        <f>IFERROR(IF($G13&gt;=1,SUMIFS(ARR!R$8:R$607,ARR!$I$8:$I$607,$I13),0),0)</f>
        <v>0</v>
      </c>
      <c r="FW13" s="1">
        <f>IFERROR(IF($G13&gt;=1,SUMIFS(ARR!S$8:S$607,ARR!$I$8:$I$607,$I13),0),0)</f>
        <v>0</v>
      </c>
      <c r="FX13" s="1">
        <f>IFERROR(IF($G13&gt;=1,SUMIFS(ARR!T$8:T$607,ARR!$I$8:$I$607,$I13),0),0)</f>
        <v>0</v>
      </c>
      <c r="FY13" s="1">
        <f>IFERROR(IF($G13&gt;=1,SUMIFS(ARR!U$8:U$607,ARR!$I$8:$I$607,$I13),0),0)</f>
        <v>0</v>
      </c>
      <c r="FZ13" s="1">
        <f>IFERROR(IF($G13&gt;=1,SUMIFS(ARR!V$8:V$607,ARR!$I$8:$I$607,$I13),0),0)</f>
        <v>0</v>
      </c>
      <c r="GA13" s="1">
        <f>IFERROR(IF($G13&gt;=1,SUMIFS(ARR!W$8:W$607,ARR!$I$8:$I$607,$I13),0),0)</f>
        <v>0</v>
      </c>
      <c r="GB13" s="1">
        <f>IFERROR(IF($G13&gt;=1,SUMIFS(ARR!X$8:X$607,ARR!$I$8:$I$607,$I13),0),0)</f>
        <v>0</v>
      </c>
      <c r="GC13" s="1">
        <f>IFERROR(IF($G13&gt;=1,SUMIFS(ARR!Y$8:Y$607,ARR!$I$8:$I$607,$I13),0),0)</f>
        <v>0</v>
      </c>
      <c r="GD13" s="1">
        <f>IFERROR(IF($G13&gt;=1,SUMIFS(ARR!Z$8:Z$607,ARR!$I$8:$I$607,$I13),0),0)</f>
        <v>0</v>
      </c>
      <c r="GE13" s="1">
        <f>IFERROR(IF($G13&gt;=1,SUMIFS(ARR!AA$8:AA$607,ARR!$I$8:$I$607,$I13),0),0)</f>
        <v>0</v>
      </c>
      <c r="GF13" s="1">
        <f t="shared" si="125"/>
        <v>0</v>
      </c>
      <c r="GG13" s="1">
        <f t="shared" si="126"/>
        <v>0</v>
      </c>
      <c r="GH13" s="1">
        <f t="shared" si="127"/>
        <v>0</v>
      </c>
      <c r="GI13" s="1">
        <f t="shared" si="128"/>
        <v>0</v>
      </c>
      <c r="GJ13" s="1">
        <f t="shared" si="129"/>
        <v>0</v>
      </c>
    </row>
    <row r="14" spans="6:192" ht="18" customHeight="1" x14ac:dyDescent="0.25">
      <c r="F14" s="1">
        <f>ALLO!A12</f>
        <v>0</v>
      </c>
      <c r="G14" s="130">
        <f>EMP!O10</f>
        <v>0</v>
      </c>
      <c r="H14" s="131">
        <f>EMP!P10</f>
        <v>0</v>
      </c>
      <c r="I14" s="130">
        <f>EMP!Q10</f>
        <v>0</v>
      </c>
      <c r="J14" s="30">
        <f>IFERROR(IF($G14&gt;=1,(IF($F14=2,ROUND((ALLO!GA12+ALLO!GM12)/10,0),0)),0),0)</f>
        <v>0</v>
      </c>
      <c r="K14" s="30">
        <f>IFERROR(IF($G14&gt;=1,(IF($F14=2,ROUND((ALLO!GB12+ALLO!GN12)/10,0),0)),0),0)</f>
        <v>0</v>
      </c>
      <c r="L14" s="30">
        <f>IFERROR(IF($G14&gt;=1,(IF($F14=2,ROUND((ALLO!GC12+ALLO!GO12)/10,0),0)),0),0)</f>
        <v>0</v>
      </c>
      <c r="M14" s="30">
        <f>IFERROR(IF($G14&gt;=1,(IF($F14=2,ROUND((ALLO!GD12+ALLO!GP12)/10,0),0)),0),0)</f>
        <v>0</v>
      </c>
      <c r="N14" s="30">
        <f>IFERROR(IF($G14&gt;=1,(IF($F14=2,ROUND((ALLO!GE12+ALLO!GQ12)/10,0),0)),0),0)</f>
        <v>0</v>
      </c>
      <c r="O14" s="30">
        <f>IFERROR(IF($G14&gt;=1,(IF($F14=2,ROUND((ALLO!GF12+ALLO!GR12)/10,0),0)),0),0)</f>
        <v>0</v>
      </c>
      <c r="P14" s="30">
        <f>IFERROR(IF($G14&gt;=1,(IF($F14=2,ROUND((ALLO!GG12+ALLO!GS12)/10,0),0)),0),0)</f>
        <v>0</v>
      </c>
      <c r="Q14" s="30">
        <f>IFERROR(IF($G14&gt;=1,(IF($F14=2,ROUND((ALLO!GH12+ALLO!GT12)/10,0),0)),0),0)</f>
        <v>0</v>
      </c>
      <c r="R14" s="30">
        <f>IFERROR(IF($G14&gt;=1,(IF($F14=2,ROUND((ALLO!GI12+ALLO!GU12)/10,0),0)),0),0)</f>
        <v>0</v>
      </c>
      <c r="S14" s="30">
        <f>IFERROR(IF($G14&gt;=1,(IF($F14=2,ROUND((ALLO!GJ12+ALLO!GV12)/10,0),0)),0),0)</f>
        <v>0</v>
      </c>
      <c r="T14" s="30">
        <f>IFERROR(IF($G14&gt;=1,(IF($F14=2,ROUND((ALLO!GK12+ALLO!GW12)/10,0),0)),0),0)</f>
        <v>0</v>
      </c>
      <c r="U14" s="30">
        <f>IFERROR(IF($G14&gt;=1,(IF($F14=2,ROUND((ALLO!GL12+ALLO!GX12)/10,0),0)),0),0)</f>
        <v>0</v>
      </c>
      <c r="V14" s="132"/>
      <c r="W14" s="132"/>
      <c r="X14" s="132"/>
      <c r="Y14" s="132"/>
      <c r="Z14" s="132"/>
      <c r="AA14" s="132"/>
      <c r="AB14" s="132"/>
      <c r="AC14" s="132"/>
      <c r="AD14" s="132"/>
      <c r="AE14" s="132"/>
      <c r="AF14" s="132"/>
      <c r="AG14" s="132"/>
      <c r="AH14" s="133"/>
      <c r="AI14" s="133"/>
      <c r="AJ14" s="133">
        <f t="shared" si="29"/>
        <v>0</v>
      </c>
      <c r="AK14" s="133">
        <f t="shared" si="30"/>
        <v>0</v>
      </c>
      <c r="AL14" s="133">
        <f t="shared" si="32"/>
        <v>0</v>
      </c>
      <c r="AM14" s="133">
        <f t="shared" si="32"/>
        <v>0</v>
      </c>
      <c r="AN14" s="133">
        <f t="shared" si="33"/>
        <v>0</v>
      </c>
      <c r="AO14" s="133">
        <f t="shared" si="34"/>
        <v>0</v>
      </c>
      <c r="AP14" s="133">
        <f t="shared" si="35"/>
        <v>0</v>
      </c>
      <c r="AQ14" s="133">
        <f t="shared" si="36"/>
        <v>0</v>
      </c>
      <c r="AR14" s="133">
        <f t="shared" si="37"/>
        <v>0</v>
      </c>
      <c r="AS14" s="133">
        <f t="shared" si="38"/>
        <v>0</v>
      </c>
      <c r="AT14" s="134"/>
      <c r="AU14" s="134">
        <f t="shared" si="39"/>
        <v>0</v>
      </c>
      <c r="AV14" s="134">
        <f t="shared" si="40"/>
        <v>0</v>
      </c>
      <c r="AW14" s="134">
        <f t="shared" si="41"/>
        <v>0</v>
      </c>
      <c r="AX14" s="134">
        <f t="shared" si="42"/>
        <v>0</v>
      </c>
      <c r="AY14" s="134">
        <f t="shared" si="43"/>
        <v>0</v>
      </c>
      <c r="AZ14" s="134">
        <f t="shared" si="44"/>
        <v>0</v>
      </c>
      <c r="BA14" s="134">
        <f t="shared" si="45"/>
        <v>0</v>
      </c>
      <c r="BB14" s="134">
        <f t="shared" si="46"/>
        <v>0</v>
      </c>
      <c r="BC14" s="134">
        <f t="shared" si="47"/>
        <v>0</v>
      </c>
      <c r="BD14" s="134">
        <f t="shared" si="48"/>
        <v>0</v>
      </c>
      <c r="BE14" s="134">
        <f t="shared" si="49"/>
        <v>0</v>
      </c>
      <c r="BF14" s="31"/>
      <c r="BG14" s="31"/>
      <c r="BH14" s="31">
        <f t="shared" si="50"/>
        <v>0</v>
      </c>
      <c r="BI14" s="31">
        <f t="shared" si="51"/>
        <v>0</v>
      </c>
      <c r="BJ14" s="31">
        <f t="shared" si="52"/>
        <v>0</v>
      </c>
      <c r="BK14" s="31">
        <f t="shared" si="53"/>
        <v>0</v>
      </c>
      <c r="BL14" s="31">
        <f t="shared" si="54"/>
        <v>0</v>
      </c>
      <c r="BM14" s="31">
        <f t="shared" si="55"/>
        <v>0</v>
      </c>
      <c r="BN14" s="31">
        <f t="shared" si="56"/>
        <v>0</v>
      </c>
      <c r="BO14" s="31">
        <f t="shared" si="57"/>
        <v>0</v>
      </c>
      <c r="BP14" s="31">
        <f t="shared" si="58"/>
        <v>0</v>
      </c>
      <c r="BQ14" s="31">
        <f t="shared" si="59"/>
        <v>0</v>
      </c>
      <c r="BR14" s="132"/>
      <c r="BS14" s="132">
        <f t="shared" si="60"/>
        <v>0</v>
      </c>
      <c r="BT14" s="132">
        <f t="shared" si="61"/>
        <v>0</v>
      </c>
      <c r="BU14" s="132">
        <f t="shared" si="62"/>
        <v>0</v>
      </c>
      <c r="BV14" s="132">
        <f t="shared" si="63"/>
        <v>0</v>
      </c>
      <c r="BW14" s="132">
        <f t="shared" si="64"/>
        <v>0</v>
      </c>
      <c r="BX14" s="132">
        <f t="shared" si="65"/>
        <v>0</v>
      </c>
      <c r="BY14" s="132">
        <f t="shared" si="66"/>
        <v>0</v>
      </c>
      <c r="BZ14" s="132">
        <f t="shared" si="67"/>
        <v>0</v>
      </c>
      <c r="CA14" s="132">
        <f t="shared" si="68"/>
        <v>0</v>
      </c>
      <c r="CB14" s="132">
        <f t="shared" si="69"/>
        <v>0</v>
      </c>
      <c r="CC14" s="132">
        <f t="shared" si="70"/>
        <v>0</v>
      </c>
      <c r="CD14" s="133">
        <f t="shared" si="71"/>
        <v>0</v>
      </c>
      <c r="CE14" s="133">
        <f t="shared" si="13"/>
        <v>0</v>
      </c>
      <c r="CF14" s="133">
        <f t="shared" si="72"/>
        <v>0</v>
      </c>
      <c r="CG14" s="133">
        <f t="shared" si="73"/>
        <v>0</v>
      </c>
      <c r="CH14" s="133">
        <f t="shared" si="14"/>
        <v>0</v>
      </c>
      <c r="CI14" s="133">
        <f t="shared" si="14"/>
        <v>0</v>
      </c>
      <c r="CJ14" s="133">
        <f t="shared" si="14"/>
        <v>0</v>
      </c>
      <c r="CK14" s="133">
        <f t="shared" si="14"/>
        <v>0</v>
      </c>
      <c r="CL14" s="133">
        <f t="shared" si="14"/>
        <v>0</v>
      </c>
      <c r="CM14" s="133">
        <f t="shared" si="14"/>
        <v>0</v>
      </c>
      <c r="CN14" s="133">
        <f t="shared" si="14"/>
        <v>0</v>
      </c>
      <c r="CO14" s="133">
        <f t="shared" si="14"/>
        <v>0</v>
      </c>
      <c r="CP14" s="134"/>
      <c r="CQ14" s="134"/>
      <c r="CR14" s="134">
        <f t="shared" si="74"/>
        <v>0</v>
      </c>
      <c r="CS14" s="134">
        <f t="shared" si="75"/>
        <v>0</v>
      </c>
      <c r="CT14" s="134">
        <f t="shared" si="76"/>
        <v>0</v>
      </c>
      <c r="CU14" s="134">
        <f t="shared" si="77"/>
        <v>0</v>
      </c>
      <c r="CV14" s="134">
        <f t="shared" si="78"/>
        <v>0</v>
      </c>
      <c r="CW14" s="134">
        <f t="shared" si="79"/>
        <v>0</v>
      </c>
      <c r="CX14" s="134">
        <f t="shared" si="80"/>
        <v>0</v>
      </c>
      <c r="CY14" s="134">
        <f t="shared" ref="CY14:CY74" si="133">CX14</f>
        <v>0</v>
      </c>
      <c r="CZ14" s="134">
        <f t="shared" si="81"/>
        <v>0</v>
      </c>
      <c r="DA14" s="134">
        <f t="shared" si="82"/>
        <v>0</v>
      </c>
      <c r="DB14" s="135"/>
      <c r="DC14" s="135">
        <f t="shared" si="83"/>
        <v>0</v>
      </c>
      <c r="DD14" s="135">
        <f t="shared" si="84"/>
        <v>0</v>
      </c>
      <c r="DE14" s="135">
        <f t="shared" si="85"/>
        <v>0</v>
      </c>
      <c r="DF14" s="135">
        <f t="shared" si="86"/>
        <v>0</v>
      </c>
      <c r="DG14" s="135">
        <f t="shared" si="87"/>
        <v>0</v>
      </c>
      <c r="DH14" s="135">
        <f t="shared" si="88"/>
        <v>0</v>
      </c>
      <c r="DI14" s="135">
        <f t="shared" si="89"/>
        <v>0</v>
      </c>
      <c r="DJ14" s="135">
        <f t="shared" si="90"/>
        <v>0</v>
      </c>
      <c r="DK14" s="135">
        <f t="shared" si="91"/>
        <v>0</v>
      </c>
      <c r="DL14" s="135">
        <f t="shared" si="92"/>
        <v>0</v>
      </c>
      <c r="DM14" s="135">
        <f t="shared" si="93"/>
        <v>0</v>
      </c>
      <c r="DN14" s="136"/>
      <c r="DO14" s="136">
        <f t="shared" si="94"/>
        <v>0</v>
      </c>
      <c r="DP14" s="136">
        <f t="shared" si="95"/>
        <v>0</v>
      </c>
      <c r="DQ14" s="136">
        <f t="shared" si="96"/>
        <v>0</v>
      </c>
      <c r="DR14" s="136">
        <f t="shared" si="97"/>
        <v>0</v>
      </c>
      <c r="DS14" s="136">
        <f t="shared" si="98"/>
        <v>0</v>
      </c>
      <c r="DT14" s="136">
        <f t="shared" si="99"/>
        <v>0</v>
      </c>
      <c r="DU14" s="136">
        <f t="shared" si="100"/>
        <v>0</v>
      </c>
      <c r="DV14" s="136">
        <f t="shared" si="101"/>
        <v>0</v>
      </c>
      <c r="DW14" s="136">
        <f t="shared" si="102"/>
        <v>0</v>
      </c>
      <c r="DX14" s="136">
        <f t="shared" si="103"/>
        <v>0</v>
      </c>
      <c r="DY14" s="136">
        <f t="shared" si="104"/>
        <v>0</v>
      </c>
      <c r="DZ14" s="132"/>
      <c r="EA14" s="132">
        <f t="shared" ref="EA14:EK14" si="134">DZ14</f>
        <v>0</v>
      </c>
      <c r="EB14" s="132">
        <f t="shared" si="134"/>
        <v>0</v>
      </c>
      <c r="EC14" s="132">
        <f t="shared" si="134"/>
        <v>0</v>
      </c>
      <c r="ED14" s="132">
        <f t="shared" si="134"/>
        <v>0</v>
      </c>
      <c r="EE14" s="132">
        <f t="shared" si="134"/>
        <v>0</v>
      </c>
      <c r="EF14" s="132">
        <f t="shared" si="134"/>
        <v>0</v>
      </c>
      <c r="EG14" s="132">
        <f t="shared" si="134"/>
        <v>0</v>
      </c>
      <c r="EH14" s="132">
        <f t="shared" si="134"/>
        <v>0</v>
      </c>
      <c r="EI14" s="132">
        <f t="shared" si="134"/>
        <v>0</v>
      </c>
      <c r="EJ14" s="132">
        <f t="shared" si="134"/>
        <v>0</v>
      </c>
      <c r="EK14" s="132">
        <f t="shared" si="134"/>
        <v>0</v>
      </c>
      <c r="EL14" s="134"/>
      <c r="EM14" s="134"/>
      <c r="EN14" s="134"/>
      <c r="EO14" s="134"/>
      <c r="EP14" s="134"/>
      <c r="EQ14" s="134"/>
      <c r="ER14" s="134"/>
      <c r="ES14" s="201">
        <f>IFERROR(IF(G14&gt;=1,(IF(EMP!AT10="YES",220,0)),0),0)</f>
        <v>0</v>
      </c>
      <c r="ET14" s="1">
        <f>IFERROR(IF(G14&gt;=1,ROUND(ALLO!K12/31*ALLO!BJ12,0),0),0)</f>
        <v>0</v>
      </c>
      <c r="EU14" s="1">
        <f>IFERROR(IF(G14&gt;=1,(IF(ALLO!$BH12=1,0,IF(ALLO!$BH12=2,(IF(EMP!AN10="YES",(IF(ALLO!$D12&gt;=5,ROUND((ALLO!GG12+ALLO!GS12+ALLO!HE12)/EU$1,0)*ALLO!$BK12,0)),0)),0))),0),0)</f>
        <v>0</v>
      </c>
      <c r="EV14" s="1">
        <f>IFERROR(IF(H14&gt;=1,(IF(ALLO!$BH12=1,0,IF(ALLO!$BH12=2,(IF(EMP!AO10="YES",(IF(ALLO!$D12&gt;=5,ROUND((ALLO!GH12+ALLO!GT12+ALLO!HF12)/EV$1,0)*ALLO!$BK12,0)),0)),0))),0),0)</f>
        <v>0</v>
      </c>
      <c r="EW14" s="1">
        <f>IFERROR(IF(I14&gt;=1,(IF(ALLO!$BH12=1,0,IF(ALLO!$BH12=2,(IF(EMP!AP10="YES",(IF(ALLO!$D12&gt;=5,ROUND((ALLO!GI12+ALLO!GU12+ALLO!HG12)/EW$1,0)*ALLO!$BK12,0)),0)),0))),0),0)</f>
        <v>0</v>
      </c>
      <c r="EX14" s="1">
        <f>IFERROR(IF(J14&gt;=1,(IF(ALLO!$BH12=1,0,IF(ALLO!$BH12=2,(IF(EMP!AQ10="YES",(IF(ALLO!$D12&gt;=5,ROUND((ALLO!GJ12+ALLO!GV12+ALLO!HH12)/EX$1,0)*ALLO!$BK12,0)),0)),0))),0),0)</f>
        <v>0</v>
      </c>
      <c r="EY14" s="1">
        <f>IFERROR(IF(K14&gt;=1,(IF(ALLO!$BH12=1,0,IF(ALLO!$BH12=2,(IF(EMP!AR10="YES",(IF(ALLO!$D12&gt;=5,ROUND((ALLO!GK12+ALLO!GW12+ALLO!HI12)/EY$1,0)*ALLO!$BK12,0)),0)),0))),0),0)</f>
        <v>0</v>
      </c>
      <c r="EZ14" s="1">
        <f>IFERROR(IF(L14&gt;=1,(IF(ALLO!$BH12=1,0,IF(ALLO!$BH12=2,(IF(EMP!AS10="YES",(IF(ALLO!$D12&gt;=5,ROUND((ALLO!GL12+ALLO!GX12+ALLO!HJ12)/EZ$1,0)*ALLO!$BK12,0)),0)),0))),0),0)</f>
        <v>0</v>
      </c>
      <c r="FA14" s="181">
        <f t="shared" si="106"/>
        <v>0</v>
      </c>
      <c r="FB14" s="181">
        <f t="shared" si="107"/>
        <v>0</v>
      </c>
      <c r="FC14" s="181">
        <f t="shared" si="108"/>
        <v>0</v>
      </c>
      <c r="FD14" s="181">
        <f t="shared" si="109"/>
        <v>0</v>
      </c>
      <c r="FE14" s="181">
        <f t="shared" si="110"/>
        <v>0</v>
      </c>
      <c r="FF14" s="181">
        <f t="shared" si="111"/>
        <v>0</v>
      </c>
      <c r="FG14" s="181">
        <f t="shared" si="112"/>
        <v>0</v>
      </c>
      <c r="FH14" s="181">
        <f t="shared" si="113"/>
        <v>0</v>
      </c>
      <c r="FI14" s="181">
        <f t="shared" si="114"/>
        <v>0</v>
      </c>
      <c r="FJ14" s="181">
        <f t="shared" si="115"/>
        <v>0</v>
      </c>
      <c r="FK14" s="181">
        <f t="shared" si="116"/>
        <v>0</v>
      </c>
      <c r="FL14" s="181">
        <f t="shared" si="117"/>
        <v>0</v>
      </c>
      <c r="FM14" s="182">
        <f t="shared" si="118"/>
        <v>0</v>
      </c>
      <c r="FN14" s="182">
        <f t="shared" si="119"/>
        <v>0</v>
      </c>
      <c r="FO14" s="182">
        <f t="shared" si="120"/>
        <v>0</v>
      </c>
      <c r="FP14" s="182">
        <f t="shared" si="121"/>
        <v>0</v>
      </c>
      <c r="FQ14" s="182">
        <f t="shared" si="122"/>
        <v>0</v>
      </c>
      <c r="FR14" s="182">
        <f t="shared" si="123"/>
        <v>0</v>
      </c>
      <c r="FS14" s="182">
        <f t="shared" si="124"/>
        <v>0</v>
      </c>
      <c r="FT14" s="1">
        <f>IFERROR(IF($G14&gt;=1,SUMIFS(ARR!P$8:P$607,ARR!$I$8:$I$607,$I14),0),0)</f>
        <v>0</v>
      </c>
      <c r="FU14" s="1">
        <f>IFERROR(IF($G14&gt;=1,SUMIFS(ARR!Q$8:Q$607,ARR!$I$8:$I$607,$I14),0),0)</f>
        <v>0</v>
      </c>
      <c r="FV14" s="1">
        <f>IFERROR(IF($G14&gt;=1,SUMIFS(ARR!R$8:R$607,ARR!$I$8:$I$607,$I14),0),0)</f>
        <v>0</v>
      </c>
      <c r="FW14" s="1">
        <f>IFERROR(IF($G14&gt;=1,SUMIFS(ARR!S$8:S$607,ARR!$I$8:$I$607,$I14),0),0)</f>
        <v>0</v>
      </c>
      <c r="FX14" s="1">
        <f>IFERROR(IF($G14&gt;=1,SUMIFS(ARR!T$8:T$607,ARR!$I$8:$I$607,$I14),0),0)</f>
        <v>0</v>
      </c>
      <c r="FY14" s="1">
        <f>IFERROR(IF($G14&gt;=1,SUMIFS(ARR!U$8:U$607,ARR!$I$8:$I$607,$I14),0),0)</f>
        <v>0</v>
      </c>
      <c r="FZ14" s="1">
        <f>IFERROR(IF($G14&gt;=1,SUMIFS(ARR!V$8:V$607,ARR!$I$8:$I$607,$I14),0),0)</f>
        <v>0</v>
      </c>
      <c r="GA14" s="1">
        <f>IFERROR(IF($G14&gt;=1,SUMIFS(ARR!W$8:W$607,ARR!$I$8:$I$607,$I14),0),0)</f>
        <v>0</v>
      </c>
      <c r="GB14" s="1">
        <f>IFERROR(IF($G14&gt;=1,SUMIFS(ARR!X$8:X$607,ARR!$I$8:$I$607,$I14),0),0)</f>
        <v>0</v>
      </c>
      <c r="GC14" s="1">
        <f>IFERROR(IF($G14&gt;=1,SUMIFS(ARR!Y$8:Y$607,ARR!$I$8:$I$607,$I14),0),0)</f>
        <v>0</v>
      </c>
      <c r="GD14" s="1">
        <f>IFERROR(IF($G14&gt;=1,SUMIFS(ARR!Z$8:Z$607,ARR!$I$8:$I$607,$I14),0),0)</f>
        <v>0</v>
      </c>
      <c r="GE14" s="1">
        <f>IFERROR(IF($G14&gt;=1,SUMIFS(ARR!AA$8:AA$607,ARR!$I$8:$I$607,$I14),0),0)</f>
        <v>0</v>
      </c>
      <c r="GF14" s="1">
        <f t="shared" si="125"/>
        <v>0</v>
      </c>
      <c r="GG14" s="1">
        <f t="shared" si="126"/>
        <v>0</v>
      </c>
      <c r="GH14" s="1">
        <f t="shared" si="127"/>
        <v>0</v>
      </c>
      <c r="GI14" s="1">
        <f t="shared" si="128"/>
        <v>0</v>
      </c>
      <c r="GJ14" s="1">
        <f t="shared" si="129"/>
        <v>0</v>
      </c>
    </row>
    <row r="15" spans="6:192" ht="18" customHeight="1" x14ac:dyDescent="0.25">
      <c r="F15" s="1">
        <f>ALLO!A13</f>
        <v>0</v>
      </c>
      <c r="G15" s="130">
        <f>EMP!O11</f>
        <v>0</v>
      </c>
      <c r="H15" s="131">
        <f>EMP!P11</f>
        <v>0</v>
      </c>
      <c r="I15" s="130">
        <f>EMP!Q11</f>
        <v>0</v>
      </c>
      <c r="J15" s="30">
        <f>IFERROR(IF($G15&gt;=1,(IF($F15=2,ROUND((ALLO!GA13+ALLO!GM13)/10,0),0)),0),0)</f>
        <v>0</v>
      </c>
      <c r="K15" s="30">
        <f>IFERROR(IF($G15&gt;=1,(IF($F15=2,ROUND((ALLO!GB13+ALLO!GN13)/10,0),0)),0),0)</f>
        <v>0</v>
      </c>
      <c r="L15" s="30">
        <f>IFERROR(IF($G15&gt;=1,(IF($F15=2,ROUND((ALLO!GC13+ALLO!GO13)/10,0),0)),0),0)</f>
        <v>0</v>
      </c>
      <c r="M15" s="30">
        <f>IFERROR(IF($G15&gt;=1,(IF($F15=2,ROUND((ALLO!GD13+ALLO!GP13)/10,0),0)),0),0)</f>
        <v>0</v>
      </c>
      <c r="N15" s="30">
        <f>IFERROR(IF($G15&gt;=1,(IF($F15=2,ROUND((ALLO!GE13+ALLO!GQ13)/10,0),0)),0),0)</f>
        <v>0</v>
      </c>
      <c r="O15" s="30">
        <f>IFERROR(IF($G15&gt;=1,(IF($F15=2,ROUND((ALLO!GF13+ALLO!GR13)/10,0),0)),0),0)</f>
        <v>0</v>
      </c>
      <c r="P15" s="30">
        <f>IFERROR(IF($G15&gt;=1,(IF($F15=2,ROUND((ALLO!GG13+ALLO!GS13)/10,0),0)),0),0)</f>
        <v>0</v>
      </c>
      <c r="Q15" s="30">
        <f>IFERROR(IF($G15&gt;=1,(IF($F15=2,ROUND((ALLO!GH13+ALLO!GT13)/10,0),0)),0),0)</f>
        <v>0</v>
      </c>
      <c r="R15" s="30">
        <f>IFERROR(IF($G15&gt;=1,(IF($F15=2,ROUND((ALLO!GI13+ALLO!GU13)/10,0),0)),0),0)</f>
        <v>0</v>
      </c>
      <c r="S15" s="30">
        <f>IFERROR(IF($G15&gt;=1,(IF($F15=2,ROUND((ALLO!GJ13+ALLO!GV13)/10,0),0)),0),0)</f>
        <v>0</v>
      </c>
      <c r="T15" s="30">
        <f>IFERROR(IF($G15&gt;=1,(IF($F15=2,ROUND((ALLO!GK13+ALLO!GW13)/10,0),0)),0),0)</f>
        <v>0</v>
      </c>
      <c r="U15" s="30">
        <f>IFERROR(IF($G15&gt;=1,(IF($F15=2,ROUND((ALLO!GL13+ALLO!GX13)/10,0),0)),0),0)</f>
        <v>0</v>
      </c>
      <c r="V15" s="132"/>
      <c r="W15" s="132"/>
      <c r="X15" s="132"/>
      <c r="Y15" s="132"/>
      <c r="Z15" s="132"/>
      <c r="AA15" s="132"/>
      <c r="AB15" s="132"/>
      <c r="AC15" s="132"/>
      <c r="AD15" s="132"/>
      <c r="AE15" s="132"/>
      <c r="AF15" s="132"/>
      <c r="AG15" s="132"/>
      <c r="AH15" s="133"/>
      <c r="AI15" s="133"/>
      <c r="AJ15" s="133">
        <f t="shared" si="29"/>
        <v>0</v>
      </c>
      <c r="AK15" s="133">
        <f t="shared" si="30"/>
        <v>0</v>
      </c>
      <c r="AL15" s="133">
        <f t="shared" si="31"/>
        <v>0</v>
      </c>
      <c r="AM15" s="133">
        <f t="shared" si="32"/>
        <v>0</v>
      </c>
      <c r="AN15" s="133">
        <f t="shared" si="33"/>
        <v>0</v>
      </c>
      <c r="AO15" s="133">
        <f t="shared" si="34"/>
        <v>0</v>
      </c>
      <c r="AP15" s="133">
        <f t="shared" si="35"/>
        <v>0</v>
      </c>
      <c r="AQ15" s="133">
        <f t="shared" si="36"/>
        <v>0</v>
      </c>
      <c r="AR15" s="133">
        <f t="shared" si="37"/>
        <v>0</v>
      </c>
      <c r="AS15" s="133">
        <f t="shared" si="38"/>
        <v>0</v>
      </c>
      <c r="AT15" s="134"/>
      <c r="AU15" s="134">
        <f t="shared" si="39"/>
        <v>0</v>
      </c>
      <c r="AV15" s="134">
        <f t="shared" si="40"/>
        <v>0</v>
      </c>
      <c r="AW15" s="134">
        <f t="shared" si="41"/>
        <v>0</v>
      </c>
      <c r="AX15" s="134">
        <f t="shared" si="42"/>
        <v>0</v>
      </c>
      <c r="AY15" s="134">
        <f t="shared" si="43"/>
        <v>0</v>
      </c>
      <c r="AZ15" s="134">
        <f t="shared" si="44"/>
        <v>0</v>
      </c>
      <c r="BA15" s="134">
        <f t="shared" si="45"/>
        <v>0</v>
      </c>
      <c r="BB15" s="134">
        <f t="shared" si="46"/>
        <v>0</v>
      </c>
      <c r="BC15" s="134">
        <f t="shared" si="47"/>
        <v>0</v>
      </c>
      <c r="BD15" s="134">
        <f t="shared" si="48"/>
        <v>0</v>
      </c>
      <c r="BE15" s="134">
        <f t="shared" si="49"/>
        <v>0</v>
      </c>
      <c r="BF15" s="31"/>
      <c r="BG15" s="31"/>
      <c r="BH15" s="31">
        <f t="shared" si="50"/>
        <v>0</v>
      </c>
      <c r="BI15" s="31">
        <f t="shared" si="51"/>
        <v>0</v>
      </c>
      <c r="BJ15" s="31">
        <f t="shared" si="52"/>
        <v>0</v>
      </c>
      <c r="BK15" s="31">
        <f t="shared" si="53"/>
        <v>0</v>
      </c>
      <c r="BL15" s="31">
        <f t="shared" si="54"/>
        <v>0</v>
      </c>
      <c r="BM15" s="31">
        <f t="shared" si="55"/>
        <v>0</v>
      </c>
      <c r="BN15" s="31">
        <f t="shared" si="56"/>
        <v>0</v>
      </c>
      <c r="BO15" s="31">
        <f t="shared" si="57"/>
        <v>0</v>
      </c>
      <c r="BP15" s="31">
        <f t="shared" si="58"/>
        <v>0</v>
      </c>
      <c r="BQ15" s="31">
        <f t="shared" si="59"/>
        <v>0</v>
      </c>
      <c r="BR15" s="132"/>
      <c r="BS15" s="132">
        <f t="shared" si="60"/>
        <v>0</v>
      </c>
      <c r="BT15" s="132">
        <f t="shared" si="61"/>
        <v>0</v>
      </c>
      <c r="BU15" s="132">
        <f t="shared" si="62"/>
        <v>0</v>
      </c>
      <c r="BV15" s="132">
        <f t="shared" si="63"/>
        <v>0</v>
      </c>
      <c r="BW15" s="132">
        <f t="shared" si="64"/>
        <v>0</v>
      </c>
      <c r="BX15" s="132">
        <f t="shared" si="65"/>
        <v>0</v>
      </c>
      <c r="BY15" s="132">
        <f t="shared" si="66"/>
        <v>0</v>
      </c>
      <c r="BZ15" s="132">
        <f t="shared" si="67"/>
        <v>0</v>
      </c>
      <c r="CA15" s="132">
        <f t="shared" si="68"/>
        <v>0</v>
      </c>
      <c r="CB15" s="132">
        <f t="shared" si="69"/>
        <v>0</v>
      </c>
      <c r="CC15" s="132">
        <f t="shared" si="70"/>
        <v>0</v>
      </c>
      <c r="CD15" s="133">
        <f t="shared" si="71"/>
        <v>0</v>
      </c>
      <c r="CE15" s="133">
        <f t="shared" si="13"/>
        <v>0</v>
      </c>
      <c r="CF15" s="133">
        <f t="shared" si="72"/>
        <v>0</v>
      </c>
      <c r="CG15" s="133">
        <f t="shared" si="73"/>
        <v>0</v>
      </c>
      <c r="CH15" s="133">
        <f t="shared" si="14"/>
        <v>0</v>
      </c>
      <c r="CI15" s="133">
        <f t="shared" si="14"/>
        <v>0</v>
      </c>
      <c r="CJ15" s="133">
        <f t="shared" si="14"/>
        <v>0</v>
      </c>
      <c r="CK15" s="133">
        <f t="shared" si="14"/>
        <v>0</v>
      </c>
      <c r="CL15" s="133">
        <f t="shared" si="14"/>
        <v>0</v>
      </c>
      <c r="CM15" s="133">
        <f t="shared" si="14"/>
        <v>0</v>
      </c>
      <c r="CN15" s="133">
        <f t="shared" si="14"/>
        <v>0</v>
      </c>
      <c r="CO15" s="133">
        <f t="shared" si="14"/>
        <v>0</v>
      </c>
      <c r="CP15" s="134"/>
      <c r="CQ15" s="134"/>
      <c r="CR15" s="134">
        <f t="shared" si="74"/>
        <v>0</v>
      </c>
      <c r="CS15" s="134">
        <f t="shared" si="75"/>
        <v>0</v>
      </c>
      <c r="CT15" s="134">
        <f t="shared" si="76"/>
        <v>0</v>
      </c>
      <c r="CU15" s="134">
        <f t="shared" si="77"/>
        <v>0</v>
      </c>
      <c r="CV15" s="134">
        <f t="shared" si="78"/>
        <v>0</v>
      </c>
      <c r="CW15" s="134">
        <f t="shared" si="79"/>
        <v>0</v>
      </c>
      <c r="CX15" s="134">
        <f t="shared" si="80"/>
        <v>0</v>
      </c>
      <c r="CY15" s="134">
        <f t="shared" si="133"/>
        <v>0</v>
      </c>
      <c r="CZ15" s="134">
        <f t="shared" si="81"/>
        <v>0</v>
      </c>
      <c r="DA15" s="134">
        <f t="shared" si="82"/>
        <v>0</v>
      </c>
      <c r="DB15" s="135"/>
      <c r="DC15" s="135">
        <f t="shared" si="83"/>
        <v>0</v>
      </c>
      <c r="DD15" s="135">
        <f t="shared" si="84"/>
        <v>0</v>
      </c>
      <c r="DE15" s="135">
        <f t="shared" si="85"/>
        <v>0</v>
      </c>
      <c r="DF15" s="135">
        <f t="shared" si="86"/>
        <v>0</v>
      </c>
      <c r="DG15" s="135">
        <f t="shared" si="87"/>
        <v>0</v>
      </c>
      <c r="DH15" s="135">
        <f t="shared" si="88"/>
        <v>0</v>
      </c>
      <c r="DI15" s="135">
        <f t="shared" si="89"/>
        <v>0</v>
      </c>
      <c r="DJ15" s="135">
        <f t="shared" si="90"/>
        <v>0</v>
      </c>
      <c r="DK15" s="135">
        <f t="shared" si="91"/>
        <v>0</v>
      </c>
      <c r="DL15" s="135">
        <f t="shared" si="92"/>
        <v>0</v>
      </c>
      <c r="DM15" s="135">
        <f t="shared" si="93"/>
        <v>0</v>
      </c>
      <c r="DN15" s="136"/>
      <c r="DO15" s="136">
        <f t="shared" si="94"/>
        <v>0</v>
      </c>
      <c r="DP15" s="136">
        <f t="shared" si="95"/>
        <v>0</v>
      </c>
      <c r="DQ15" s="136">
        <f t="shared" si="96"/>
        <v>0</v>
      </c>
      <c r="DR15" s="136">
        <f t="shared" si="97"/>
        <v>0</v>
      </c>
      <c r="DS15" s="136">
        <f t="shared" si="98"/>
        <v>0</v>
      </c>
      <c r="DT15" s="136">
        <f t="shared" si="99"/>
        <v>0</v>
      </c>
      <c r="DU15" s="136">
        <f t="shared" si="100"/>
        <v>0</v>
      </c>
      <c r="DV15" s="136">
        <f t="shared" si="101"/>
        <v>0</v>
      </c>
      <c r="DW15" s="136">
        <f t="shared" si="102"/>
        <v>0</v>
      </c>
      <c r="DX15" s="136">
        <f t="shared" si="103"/>
        <v>0</v>
      </c>
      <c r="DY15" s="136">
        <f t="shared" si="104"/>
        <v>0</v>
      </c>
      <c r="DZ15" s="132"/>
      <c r="EA15" s="132">
        <f t="shared" ref="EA15:EK15" si="135">DZ15</f>
        <v>0</v>
      </c>
      <c r="EB15" s="132">
        <f t="shared" si="135"/>
        <v>0</v>
      </c>
      <c r="EC15" s="132">
        <f t="shared" si="135"/>
        <v>0</v>
      </c>
      <c r="ED15" s="132">
        <f t="shared" si="135"/>
        <v>0</v>
      </c>
      <c r="EE15" s="132">
        <f t="shared" si="135"/>
        <v>0</v>
      </c>
      <c r="EF15" s="132">
        <f t="shared" si="135"/>
        <v>0</v>
      </c>
      <c r="EG15" s="132">
        <f t="shared" si="135"/>
        <v>0</v>
      </c>
      <c r="EH15" s="132">
        <f t="shared" si="135"/>
        <v>0</v>
      </c>
      <c r="EI15" s="132">
        <f t="shared" si="135"/>
        <v>0</v>
      </c>
      <c r="EJ15" s="132">
        <f t="shared" si="135"/>
        <v>0</v>
      </c>
      <c r="EK15" s="132">
        <f t="shared" si="135"/>
        <v>0</v>
      </c>
      <c r="EL15" s="134"/>
      <c r="EM15" s="134"/>
      <c r="EN15" s="134"/>
      <c r="EO15" s="134"/>
      <c r="EP15" s="134"/>
      <c r="EQ15" s="134"/>
      <c r="ER15" s="134"/>
      <c r="ES15" s="201">
        <f>IFERROR(IF(G15&gt;=1,(IF(EMP!AT11="YES",220,0)),0),0)</f>
        <v>0</v>
      </c>
      <c r="ET15" s="1">
        <f>IFERROR(IF(G15&gt;=1,ROUND(ALLO!K13/31*ALLO!BJ13,0),0),0)</f>
        <v>0</v>
      </c>
      <c r="EU15" s="1">
        <f>IFERROR(IF(G15&gt;=1,(IF(ALLO!$BH13=1,0,IF(ALLO!$BH13=2,(IF(EMP!AN11="YES",(IF(ALLO!$D13&gt;=5,ROUND((ALLO!GG13+ALLO!GS13+ALLO!HE13)/EU$1,0)*ALLO!$BK13,0)),0)),0))),0),0)</f>
        <v>0</v>
      </c>
      <c r="EV15" s="1">
        <f>IFERROR(IF(H15&gt;=1,(IF(ALLO!$BH13=1,0,IF(ALLO!$BH13=2,(IF(EMP!AO11="YES",(IF(ALLO!$D13&gt;=5,ROUND((ALLO!GH13+ALLO!GT13+ALLO!HF13)/EV$1,0)*ALLO!$BK13,0)),0)),0))),0),0)</f>
        <v>0</v>
      </c>
      <c r="EW15" s="1">
        <f>IFERROR(IF(I15&gt;=1,(IF(ALLO!$BH13=1,0,IF(ALLO!$BH13=2,(IF(EMP!AP11="YES",(IF(ALLO!$D13&gt;=5,ROUND((ALLO!GI13+ALLO!GU13+ALLO!HG13)/EW$1,0)*ALLO!$BK13,0)),0)),0))),0),0)</f>
        <v>0</v>
      </c>
      <c r="EX15" s="1">
        <f>IFERROR(IF(J15&gt;=1,(IF(ALLO!$BH13=1,0,IF(ALLO!$BH13=2,(IF(EMP!AQ11="YES",(IF(ALLO!$D13&gt;=5,ROUND((ALLO!GJ13+ALLO!GV13+ALLO!HH13)/EX$1,0)*ALLO!$BK13,0)),0)),0))),0),0)</f>
        <v>0</v>
      </c>
      <c r="EY15" s="1">
        <f>IFERROR(IF(K15&gt;=1,(IF(ALLO!$BH13=1,0,IF(ALLO!$BH13=2,(IF(EMP!AR11="YES",(IF(ALLO!$D13&gt;=5,ROUND((ALLO!GK13+ALLO!GW13+ALLO!HI13)/EY$1,0)*ALLO!$BK13,0)),0)),0))),0),0)</f>
        <v>0</v>
      </c>
      <c r="EZ15" s="1">
        <f>IFERROR(IF(L15&gt;=1,(IF(ALLO!$BH13=1,0,IF(ALLO!$BH13=2,(IF(EMP!AS11="YES",(IF(ALLO!$D13&gt;=5,ROUND((ALLO!GL13+ALLO!GX13+ALLO!HJ13)/EZ$1,0)*ALLO!$BK13,0)),0)),0))),0),0)</f>
        <v>0</v>
      </c>
      <c r="FA15" s="181">
        <f t="shared" si="106"/>
        <v>0</v>
      </c>
      <c r="FB15" s="181">
        <f t="shared" si="107"/>
        <v>0</v>
      </c>
      <c r="FC15" s="181">
        <f t="shared" si="108"/>
        <v>0</v>
      </c>
      <c r="FD15" s="181">
        <f t="shared" si="109"/>
        <v>0</v>
      </c>
      <c r="FE15" s="181">
        <f t="shared" si="110"/>
        <v>0</v>
      </c>
      <c r="FF15" s="181">
        <f t="shared" si="111"/>
        <v>0</v>
      </c>
      <c r="FG15" s="181">
        <f t="shared" si="112"/>
        <v>0</v>
      </c>
      <c r="FH15" s="181">
        <f t="shared" si="113"/>
        <v>0</v>
      </c>
      <c r="FI15" s="181">
        <f t="shared" si="114"/>
        <v>0</v>
      </c>
      <c r="FJ15" s="181">
        <f t="shared" si="115"/>
        <v>0</v>
      </c>
      <c r="FK15" s="181">
        <f t="shared" si="116"/>
        <v>0</v>
      </c>
      <c r="FL15" s="181">
        <f t="shared" si="117"/>
        <v>0</v>
      </c>
      <c r="FM15" s="182">
        <f t="shared" si="118"/>
        <v>0</v>
      </c>
      <c r="FN15" s="182">
        <f t="shared" si="119"/>
        <v>0</v>
      </c>
      <c r="FO15" s="182">
        <f t="shared" si="120"/>
        <v>0</v>
      </c>
      <c r="FP15" s="182">
        <f t="shared" si="121"/>
        <v>0</v>
      </c>
      <c r="FQ15" s="182">
        <f t="shared" si="122"/>
        <v>0</v>
      </c>
      <c r="FR15" s="182">
        <f t="shared" si="123"/>
        <v>0</v>
      </c>
      <c r="FS15" s="182">
        <f t="shared" si="124"/>
        <v>0</v>
      </c>
      <c r="FT15" s="1">
        <f>IFERROR(IF($G15&gt;=1,SUMIFS(ARR!P$8:P$607,ARR!$I$8:$I$607,$I15),0),0)</f>
        <v>0</v>
      </c>
      <c r="FU15" s="1">
        <f>IFERROR(IF($G15&gt;=1,SUMIFS(ARR!Q$8:Q$607,ARR!$I$8:$I$607,$I15),0),0)</f>
        <v>0</v>
      </c>
      <c r="FV15" s="1">
        <f>IFERROR(IF($G15&gt;=1,SUMIFS(ARR!R$8:R$607,ARR!$I$8:$I$607,$I15),0),0)</f>
        <v>0</v>
      </c>
      <c r="FW15" s="1">
        <f>IFERROR(IF($G15&gt;=1,SUMIFS(ARR!S$8:S$607,ARR!$I$8:$I$607,$I15),0),0)</f>
        <v>0</v>
      </c>
      <c r="FX15" s="1">
        <f>IFERROR(IF($G15&gt;=1,SUMIFS(ARR!T$8:T$607,ARR!$I$8:$I$607,$I15),0),0)</f>
        <v>0</v>
      </c>
      <c r="FY15" s="1">
        <f>IFERROR(IF($G15&gt;=1,SUMIFS(ARR!U$8:U$607,ARR!$I$8:$I$607,$I15),0),0)</f>
        <v>0</v>
      </c>
      <c r="FZ15" s="1">
        <f>IFERROR(IF($G15&gt;=1,SUMIFS(ARR!V$8:V$607,ARR!$I$8:$I$607,$I15),0),0)</f>
        <v>0</v>
      </c>
      <c r="GA15" s="1">
        <f>IFERROR(IF($G15&gt;=1,SUMIFS(ARR!W$8:W$607,ARR!$I$8:$I$607,$I15),0),0)</f>
        <v>0</v>
      </c>
      <c r="GB15" s="1">
        <f>IFERROR(IF($G15&gt;=1,SUMIFS(ARR!X$8:X$607,ARR!$I$8:$I$607,$I15),0),0)</f>
        <v>0</v>
      </c>
      <c r="GC15" s="1">
        <f>IFERROR(IF($G15&gt;=1,SUMIFS(ARR!Y$8:Y$607,ARR!$I$8:$I$607,$I15),0),0)</f>
        <v>0</v>
      </c>
      <c r="GD15" s="1">
        <f>IFERROR(IF($G15&gt;=1,SUMIFS(ARR!Z$8:Z$607,ARR!$I$8:$I$607,$I15),0),0)</f>
        <v>0</v>
      </c>
      <c r="GE15" s="1">
        <f>IFERROR(IF($G15&gt;=1,SUMIFS(ARR!AA$8:AA$607,ARR!$I$8:$I$607,$I15),0),0)</f>
        <v>0</v>
      </c>
      <c r="GF15" s="1">
        <f t="shared" si="125"/>
        <v>0</v>
      </c>
      <c r="GG15" s="1">
        <f t="shared" si="126"/>
        <v>0</v>
      </c>
      <c r="GH15" s="1">
        <f t="shared" si="127"/>
        <v>0</v>
      </c>
      <c r="GI15" s="1">
        <f t="shared" si="128"/>
        <v>0</v>
      </c>
      <c r="GJ15" s="1">
        <f t="shared" si="129"/>
        <v>0</v>
      </c>
    </row>
    <row r="16" spans="6:192" ht="18" customHeight="1" x14ac:dyDescent="0.25">
      <c r="F16" s="1">
        <f>ALLO!A14</f>
        <v>0</v>
      </c>
      <c r="G16" s="130">
        <f>EMP!O12</f>
        <v>0</v>
      </c>
      <c r="H16" s="131">
        <f>EMP!P12</f>
        <v>0</v>
      </c>
      <c r="I16" s="130">
        <f>EMP!Q12</f>
        <v>0</v>
      </c>
      <c r="J16" s="30">
        <f>IFERROR(IF($G16&gt;=1,(IF($F16=2,ROUND((ALLO!GA14+ALLO!GM14)/10,0),0)),0),0)</f>
        <v>0</v>
      </c>
      <c r="K16" s="30">
        <f>IFERROR(IF($G16&gt;=1,(IF($F16=2,ROUND((ALLO!GB14+ALLO!GN14)/10,0),0)),0),0)</f>
        <v>0</v>
      </c>
      <c r="L16" s="30">
        <f>IFERROR(IF($G16&gt;=1,(IF($F16=2,ROUND((ALLO!GC14+ALLO!GO14)/10,0),0)),0),0)</f>
        <v>0</v>
      </c>
      <c r="M16" s="30">
        <f>IFERROR(IF($G16&gt;=1,(IF($F16=2,ROUND((ALLO!GD14+ALLO!GP14)/10,0),0)),0),0)</f>
        <v>0</v>
      </c>
      <c r="N16" s="30">
        <f>IFERROR(IF($G16&gt;=1,(IF($F16=2,ROUND((ALLO!GE14+ALLO!GQ14)/10,0),0)),0),0)</f>
        <v>0</v>
      </c>
      <c r="O16" s="30">
        <f>IFERROR(IF($G16&gt;=1,(IF($F16=2,ROUND((ALLO!GF14+ALLO!GR14)/10,0),0)),0),0)</f>
        <v>0</v>
      </c>
      <c r="P16" s="30">
        <f>IFERROR(IF($G16&gt;=1,(IF($F16=2,ROUND((ALLO!GG14+ALLO!GS14)/10,0),0)),0),0)</f>
        <v>0</v>
      </c>
      <c r="Q16" s="30">
        <f>IFERROR(IF($G16&gt;=1,(IF($F16=2,ROUND((ALLO!GH14+ALLO!GT14)/10,0),0)),0),0)</f>
        <v>0</v>
      </c>
      <c r="R16" s="30">
        <f>IFERROR(IF($G16&gt;=1,(IF($F16=2,ROUND((ALLO!GI14+ALLO!GU14)/10,0),0)),0),0)</f>
        <v>0</v>
      </c>
      <c r="S16" s="30">
        <f>IFERROR(IF($G16&gt;=1,(IF($F16=2,ROUND((ALLO!GJ14+ALLO!GV14)/10,0),0)),0),0)</f>
        <v>0</v>
      </c>
      <c r="T16" s="30">
        <f>IFERROR(IF($G16&gt;=1,(IF($F16=2,ROUND((ALLO!GK14+ALLO!GW14)/10,0),0)),0),0)</f>
        <v>0</v>
      </c>
      <c r="U16" s="30">
        <f>IFERROR(IF($G16&gt;=1,(IF($F16=2,ROUND((ALLO!GL14+ALLO!GX14)/10,0),0)),0),0)</f>
        <v>0</v>
      </c>
      <c r="V16" s="132"/>
      <c r="W16" s="132"/>
      <c r="X16" s="132"/>
      <c r="Y16" s="132"/>
      <c r="Z16" s="132"/>
      <c r="AA16" s="132"/>
      <c r="AB16" s="132"/>
      <c r="AC16" s="132"/>
      <c r="AD16" s="132"/>
      <c r="AE16" s="132"/>
      <c r="AF16" s="132"/>
      <c r="AG16" s="132"/>
      <c r="AH16" s="133"/>
      <c r="AI16" s="133"/>
      <c r="AJ16" s="133">
        <f t="shared" si="29"/>
        <v>0</v>
      </c>
      <c r="AK16" s="133">
        <f t="shared" si="30"/>
        <v>0</v>
      </c>
      <c r="AL16" s="133">
        <f t="shared" si="31"/>
        <v>0</v>
      </c>
      <c r="AM16" s="133">
        <f t="shared" si="32"/>
        <v>0</v>
      </c>
      <c r="AN16" s="133">
        <f t="shared" si="33"/>
        <v>0</v>
      </c>
      <c r="AO16" s="133">
        <f t="shared" si="34"/>
        <v>0</v>
      </c>
      <c r="AP16" s="133">
        <f t="shared" si="35"/>
        <v>0</v>
      </c>
      <c r="AQ16" s="133">
        <f t="shared" si="36"/>
        <v>0</v>
      </c>
      <c r="AR16" s="133">
        <f t="shared" si="37"/>
        <v>0</v>
      </c>
      <c r="AS16" s="133">
        <f t="shared" si="38"/>
        <v>0</v>
      </c>
      <c r="AT16" s="134"/>
      <c r="AU16" s="134">
        <f t="shared" si="39"/>
        <v>0</v>
      </c>
      <c r="AV16" s="134">
        <f t="shared" si="40"/>
        <v>0</v>
      </c>
      <c r="AW16" s="134">
        <f t="shared" si="41"/>
        <v>0</v>
      </c>
      <c r="AX16" s="134">
        <f t="shared" si="42"/>
        <v>0</v>
      </c>
      <c r="AY16" s="134">
        <f t="shared" si="43"/>
        <v>0</v>
      </c>
      <c r="AZ16" s="134">
        <f t="shared" si="44"/>
        <v>0</v>
      </c>
      <c r="BA16" s="134">
        <f t="shared" si="45"/>
        <v>0</v>
      </c>
      <c r="BB16" s="134">
        <f t="shared" si="46"/>
        <v>0</v>
      </c>
      <c r="BC16" s="134">
        <f t="shared" si="47"/>
        <v>0</v>
      </c>
      <c r="BD16" s="134">
        <f t="shared" si="48"/>
        <v>0</v>
      </c>
      <c r="BE16" s="134">
        <f t="shared" si="49"/>
        <v>0</v>
      </c>
      <c r="BF16" s="31"/>
      <c r="BG16" s="31"/>
      <c r="BH16" s="31">
        <f t="shared" si="50"/>
        <v>0</v>
      </c>
      <c r="BI16" s="31">
        <f t="shared" si="51"/>
        <v>0</v>
      </c>
      <c r="BJ16" s="31">
        <f t="shared" si="52"/>
        <v>0</v>
      </c>
      <c r="BK16" s="31">
        <f t="shared" si="53"/>
        <v>0</v>
      </c>
      <c r="BL16" s="31">
        <f t="shared" si="54"/>
        <v>0</v>
      </c>
      <c r="BM16" s="31">
        <f t="shared" si="55"/>
        <v>0</v>
      </c>
      <c r="BN16" s="31">
        <f t="shared" si="56"/>
        <v>0</v>
      </c>
      <c r="BO16" s="31">
        <f t="shared" si="57"/>
        <v>0</v>
      </c>
      <c r="BP16" s="31">
        <f t="shared" si="58"/>
        <v>0</v>
      </c>
      <c r="BQ16" s="31">
        <f t="shared" si="59"/>
        <v>0</v>
      </c>
      <c r="BR16" s="132"/>
      <c r="BS16" s="132"/>
      <c r="BT16" s="132">
        <f t="shared" si="61"/>
        <v>0</v>
      </c>
      <c r="BU16" s="132">
        <f t="shared" si="62"/>
        <v>0</v>
      </c>
      <c r="BV16" s="132">
        <f t="shared" si="63"/>
        <v>0</v>
      </c>
      <c r="BW16" s="132">
        <f t="shared" si="64"/>
        <v>0</v>
      </c>
      <c r="BX16" s="132">
        <f t="shared" si="65"/>
        <v>0</v>
      </c>
      <c r="BY16" s="132">
        <f t="shared" si="66"/>
        <v>0</v>
      </c>
      <c r="BZ16" s="132">
        <f t="shared" si="67"/>
        <v>0</v>
      </c>
      <c r="CA16" s="132">
        <f t="shared" si="68"/>
        <v>0</v>
      </c>
      <c r="CB16" s="132">
        <f t="shared" si="69"/>
        <v>0</v>
      </c>
      <c r="CC16" s="132">
        <f t="shared" si="70"/>
        <v>0</v>
      </c>
      <c r="CD16" s="133">
        <f t="shared" si="71"/>
        <v>0</v>
      </c>
      <c r="CE16" s="133">
        <f t="shared" si="13"/>
        <v>0</v>
      </c>
      <c r="CF16" s="133">
        <f t="shared" si="72"/>
        <v>0</v>
      </c>
      <c r="CG16" s="133">
        <f t="shared" si="73"/>
        <v>0</v>
      </c>
      <c r="CH16" s="133">
        <f t="shared" si="14"/>
        <v>0</v>
      </c>
      <c r="CI16" s="133">
        <f t="shared" si="14"/>
        <v>0</v>
      </c>
      <c r="CJ16" s="133">
        <f t="shared" si="14"/>
        <v>0</v>
      </c>
      <c r="CK16" s="133">
        <f t="shared" si="14"/>
        <v>0</v>
      </c>
      <c r="CL16" s="133">
        <f t="shared" si="14"/>
        <v>0</v>
      </c>
      <c r="CM16" s="133">
        <f t="shared" si="14"/>
        <v>0</v>
      </c>
      <c r="CN16" s="133">
        <f t="shared" si="14"/>
        <v>0</v>
      </c>
      <c r="CO16" s="133">
        <f t="shared" si="14"/>
        <v>0</v>
      </c>
      <c r="CP16" s="134"/>
      <c r="CQ16" s="134"/>
      <c r="CR16" s="134">
        <f t="shared" si="74"/>
        <v>0</v>
      </c>
      <c r="CS16" s="134">
        <f t="shared" si="75"/>
        <v>0</v>
      </c>
      <c r="CT16" s="134">
        <f t="shared" si="76"/>
        <v>0</v>
      </c>
      <c r="CU16" s="134">
        <f t="shared" si="77"/>
        <v>0</v>
      </c>
      <c r="CV16" s="134">
        <f t="shared" si="78"/>
        <v>0</v>
      </c>
      <c r="CW16" s="134">
        <f t="shared" si="79"/>
        <v>0</v>
      </c>
      <c r="CX16" s="134">
        <f t="shared" si="80"/>
        <v>0</v>
      </c>
      <c r="CY16" s="134">
        <f t="shared" si="133"/>
        <v>0</v>
      </c>
      <c r="CZ16" s="134">
        <f t="shared" si="81"/>
        <v>0</v>
      </c>
      <c r="DA16" s="134">
        <f t="shared" si="82"/>
        <v>0</v>
      </c>
      <c r="DB16" s="135"/>
      <c r="DC16" s="135">
        <f t="shared" si="83"/>
        <v>0</v>
      </c>
      <c r="DD16" s="135">
        <f t="shared" si="84"/>
        <v>0</v>
      </c>
      <c r="DE16" s="135">
        <f t="shared" si="85"/>
        <v>0</v>
      </c>
      <c r="DF16" s="135">
        <f t="shared" si="86"/>
        <v>0</v>
      </c>
      <c r="DG16" s="135">
        <f t="shared" si="87"/>
        <v>0</v>
      </c>
      <c r="DH16" s="135">
        <f t="shared" si="88"/>
        <v>0</v>
      </c>
      <c r="DI16" s="135">
        <f t="shared" si="89"/>
        <v>0</v>
      </c>
      <c r="DJ16" s="135">
        <f t="shared" si="90"/>
        <v>0</v>
      </c>
      <c r="DK16" s="135">
        <f t="shared" si="91"/>
        <v>0</v>
      </c>
      <c r="DL16" s="135">
        <f t="shared" si="92"/>
        <v>0</v>
      </c>
      <c r="DM16" s="135">
        <f t="shared" si="93"/>
        <v>0</v>
      </c>
      <c r="DN16" s="136"/>
      <c r="DO16" s="136">
        <f t="shared" si="94"/>
        <v>0</v>
      </c>
      <c r="DP16" s="136">
        <f t="shared" si="95"/>
        <v>0</v>
      </c>
      <c r="DQ16" s="136">
        <f t="shared" si="96"/>
        <v>0</v>
      </c>
      <c r="DR16" s="136">
        <f t="shared" si="97"/>
        <v>0</v>
      </c>
      <c r="DS16" s="136">
        <f t="shared" si="98"/>
        <v>0</v>
      </c>
      <c r="DT16" s="136">
        <f t="shared" si="99"/>
        <v>0</v>
      </c>
      <c r="DU16" s="136">
        <f t="shared" si="100"/>
        <v>0</v>
      </c>
      <c r="DV16" s="136">
        <f t="shared" si="101"/>
        <v>0</v>
      </c>
      <c r="DW16" s="136">
        <f t="shared" si="102"/>
        <v>0</v>
      </c>
      <c r="DX16" s="136">
        <f t="shared" si="103"/>
        <v>0</v>
      </c>
      <c r="DY16" s="136">
        <f t="shared" si="104"/>
        <v>0</v>
      </c>
      <c r="DZ16" s="132"/>
      <c r="EA16" s="132">
        <f t="shared" ref="EA16:EK16" si="136">DZ16</f>
        <v>0</v>
      </c>
      <c r="EB16" s="132">
        <f t="shared" si="136"/>
        <v>0</v>
      </c>
      <c r="EC16" s="132">
        <f t="shared" si="136"/>
        <v>0</v>
      </c>
      <c r="ED16" s="132">
        <f t="shared" si="136"/>
        <v>0</v>
      </c>
      <c r="EE16" s="132">
        <f t="shared" si="136"/>
        <v>0</v>
      </c>
      <c r="EF16" s="132">
        <f t="shared" si="136"/>
        <v>0</v>
      </c>
      <c r="EG16" s="132">
        <f t="shared" si="136"/>
        <v>0</v>
      </c>
      <c r="EH16" s="132">
        <f t="shared" si="136"/>
        <v>0</v>
      </c>
      <c r="EI16" s="132">
        <f t="shared" si="136"/>
        <v>0</v>
      </c>
      <c r="EJ16" s="132">
        <f t="shared" si="136"/>
        <v>0</v>
      </c>
      <c r="EK16" s="132">
        <f t="shared" si="136"/>
        <v>0</v>
      </c>
      <c r="EL16" s="134"/>
      <c r="EM16" s="134"/>
      <c r="EN16" s="134"/>
      <c r="EO16" s="134"/>
      <c r="EP16" s="134"/>
      <c r="EQ16" s="134"/>
      <c r="ER16" s="134"/>
      <c r="ES16" s="201">
        <f>IFERROR(IF(G16&gt;=1,(IF(EMP!AT12="YES",220,0)),0),0)</f>
        <v>0</v>
      </c>
      <c r="ET16" s="1">
        <f>IFERROR(IF(G16&gt;=1,ROUND(ALLO!K14/31*ALLO!BJ14,0),0),0)</f>
        <v>0</v>
      </c>
      <c r="EU16" s="1">
        <f>IFERROR(IF(G16&gt;=1,(IF(ALLO!$BH14=1,0,IF(ALLO!$BH14=2,(IF(EMP!AN12="YES",(IF(ALLO!$D14&gt;=5,ROUND((ALLO!GG14+ALLO!GS14+ALLO!HE14)/EU$1,0)*ALLO!$BK14,0)),0)),0))),0),0)</f>
        <v>0</v>
      </c>
      <c r="EV16" s="1">
        <f>IFERROR(IF(H16&gt;=1,(IF(ALLO!$BH14=1,0,IF(ALLO!$BH14=2,(IF(EMP!AO12="YES",(IF(ALLO!$D14&gt;=5,ROUND((ALLO!GH14+ALLO!GT14+ALLO!HF14)/EV$1,0)*ALLO!$BK14,0)),0)),0))),0),0)</f>
        <v>0</v>
      </c>
      <c r="EW16" s="1">
        <f>IFERROR(IF(I16&gt;=1,(IF(ALLO!$BH14=1,0,IF(ALLO!$BH14=2,(IF(EMP!AP12="YES",(IF(ALLO!$D14&gt;=5,ROUND((ALLO!GI14+ALLO!GU14+ALLO!HG14)/EW$1,0)*ALLO!$BK14,0)),0)),0))),0),0)</f>
        <v>0</v>
      </c>
      <c r="EX16" s="1">
        <f>IFERROR(IF(J16&gt;=1,(IF(ALLO!$BH14=1,0,IF(ALLO!$BH14=2,(IF(EMP!AQ12="YES",(IF(ALLO!$D14&gt;=5,ROUND((ALLO!GJ14+ALLO!GV14+ALLO!HH14)/EX$1,0)*ALLO!$BK14,0)),0)),0))),0),0)</f>
        <v>0</v>
      </c>
      <c r="EY16" s="1">
        <f>IFERROR(IF(K16&gt;=1,(IF(ALLO!$BH14=1,0,IF(ALLO!$BH14=2,(IF(EMP!AR12="YES",(IF(ALLO!$D14&gt;=5,ROUND((ALLO!GK14+ALLO!GW14+ALLO!HI14)/EY$1,0)*ALLO!$BK14,0)),0)),0))),0),0)</f>
        <v>0</v>
      </c>
      <c r="EZ16" s="1">
        <f>IFERROR(IF(L16&gt;=1,(IF(ALLO!$BH14=1,0,IF(ALLO!$BH14=2,(IF(EMP!AS12="YES",(IF(ALLO!$D14&gt;=5,ROUND((ALLO!GL14+ALLO!GX14+ALLO!HJ14)/EZ$1,0)*ALLO!$BK14,0)),0)),0))),0),0)</f>
        <v>0</v>
      </c>
      <c r="FA16" s="181">
        <f t="shared" si="106"/>
        <v>0</v>
      </c>
      <c r="FB16" s="181">
        <f t="shared" si="107"/>
        <v>0</v>
      </c>
      <c r="FC16" s="181">
        <f t="shared" si="108"/>
        <v>0</v>
      </c>
      <c r="FD16" s="181">
        <f t="shared" si="109"/>
        <v>0</v>
      </c>
      <c r="FE16" s="181">
        <f t="shared" si="110"/>
        <v>0</v>
      </c>
      <c r="FF16" s="181">
        <f t="shared" si="111"/>
        <v>0</v>
      </c>
      <c r="FG16" s="181">
        <f t="shared" si="112"/>
        <v>0</v>
      </c>
      <c r="FH16" s="181">
        <f t="shared" si="113"/>
        <v>0</v>
      </c>
      <c r="FI16" s="181">
        <f t="shared" si="114"/>
        <v>0</v>
      </c>
      <c r="FJ16" s="181">
        <f t="shared" si="115"/>
        <v>0</v>
      </c>
      <c r="FK16" s="181">
        <f t="shared" si="116"/>
        <v>0</v>
      </c>
      <c r="FL16" s="181">
        <f t="shared" si="117"/>
        <v>0</v>
      </c>
      <c r="FM16" s="182">
        <f t="shared" si="118"/>
        <v>0</v>
      </c>
      <c r="FN16" s="182">
        <f t="shared" si="119"/>
        <v>0</v>
      </c>
      <c r="FO16" s="182">
        <f t="shared" si="120"/>
        <v>0</v>
      </c>
      <c r="FP16" s="182">
        <f t="shared" si="121"/>
        <v>0</v>
      </c>
      <c r="FQ16" s="182">
        <f t="shared" si="122"/>
        <v>0</v>
      </c>
      <c r="FR16" s="182">
        <f t="shared" si="123"/>
        <v>0</v>
      </c>
      <c r="FS16" s="182">
        <f t="shared" si="124"/>
        <v>0</v>
      </c>
      <c r="FT16" s="1">
        <f>IFERROR(IF($G16&gt;=1,SUMIFS(ARR!P$8:P$607,ARR!$I$8:$I$607,$I16),0),0)</f>
        <v>0</v>
      </c>
      <c r="FU16" s="1">
        <f>IFERROR(IF($G16&gt;=1,SUMIFS(ARR!Q$8:Q$607,ARR!$I$8:$I$607,$I16),0),0)</f>
        <v>0</v>
      </c>
      <c r="FV16" s="1">
        <f>IFERROR(IF($G16&gt;=1,SUMIFS(ARR!R$8:R$607,ARR!$I$8:$I$607,$I16),0),0)</f>
        <v>0</v>
      </c>
      <c r="FW16" s="1">
        <f>IFERROR(IF($G16&gt;=1,SUMIFS(ARR!S$8:S$607,ARR!$I$8:$I$607,$I16),0),0)</f>
        <v>0</v>
      </c>
      <c r="FX16" s="1">
        <f>IFERROR(IF($G16&gt;=1,SUMIFS(ARR!T$8:T$607,ARR!$I$8:$I$607,$I16),0),0)</f>
        <v>0</v>
      </c>
      <c r="FY16" s="1">
        <f>IFERROR(IF($G16&gt;=1,SUMIFS(ARR!U$8:U$607,ARR!$I$8:$I$607,$I16),0),0)</f>
        <v>0</v>
      </c>
      <c r="FZ16" s="1">
        <f>IFERROR(IF($G16&gt;=1,SUMIFS(ARR!V$8:V$607,ARR!$I$8:$I$607,$I16),0),0)</f>
        <v>0</v>
      </c>
      <c r="GA16" s="1">
        <f>IFERROR(IF($G16&gt;=1,SUMIFS(ARR!W$8:W$607,ARR!$I$8:$I$607,$I16),0),0)</f>
        <v>0</v>
      </c>
      <c r="GB16" s="1">
        <f>IFERROR(IF($G16&gt;=1,SUMIFS(ARR!X$8:X$607,ARR!$I$8:$I$607,$I16),0),0)</f>
        <v>0</v>
      </c>
      <c r="GC16" s="1">
        <f>IFERROR(IF($G16&gt;=1,SUMIFS(ARR!Y$8:Y$607,ARR!$I$8:$I$607,$I16),0),0)</f>
        <v>0</v>
      </c>
      <c r="GD16" s="1">
        <f>IFERROR(IF($G16&gt;=1,SUMIFS(ARR!Z$8:Z$607,ARR!$I$8:$I$607,$I16),0),0)</f>
        <v>0</v>
      </c>
      <c r="GE16" s="1">
        <f>IFERROR(IF($G16&gt;=1,SUMIFS(ARR!AA$8:AA$607,ARR!$I$8:$I$607,$I16),0),0)</f>
        <v>0</v>
      </c>
      <c r="GF16" s="1">
        <f t="shared" si="125"/>
        <v>0</v>
      </c>
      <c r="GG16" s="1">
        <f t="shared" si="126"/>
        <v>0</v>
      </c>
      <c r="GH16" s="1">
        <f t="shared" si="127"/>
        <v>0</v>
      </c>
      <c r="GI16" s="1">
        <f t="shared" si="128"/>
        <v>0</v>
      </c>
      <c r="GJ16" s="1">
        <f t="shared" si="129"/>
        <v>0</v>
      </c>
    </row>
    <row r="17" spans="6:192" ht="18" customHeight="1" x14ac:dyDescent="0.25">
      <c r="F17" s="1">
        <f>ALLO!A15</f>
        <v>0</v>
      </c>
      <c r="G17" s="130">
        <f>EMP!O13</f>
        <v>0</v>
      </c>
      <c r="H17" s="131">
        <f>EMP!P13</f>
        <v>0</v>
      </c>
      <c r="I17" s="130">
        <f>EMP!Q13</f>
        <v>0</v>
      </c>
      <c r="J17" s="30">
        <f>IFERROR(IF($G17&gt;=1,(IF($F17=2,ROUND((ALLO!GA15+ALLO!GM15)/10,0),0)),0),0)</f>
        <v>0</v>
      </c>
      <c r="K17" s="30">
        <f>IFERROR(IF($G17&gt;=1,(IF($F17=2,ROUND((ALLO!GB15+ALLO!GN15)/10,0),0)),0),0)</f>
        <v>0</v>
      </c>
      <c r="L17" s="30">
        <f>IFERROR(IF($G17&gt;=1,(IF($F17=2,ROUND((ALLO!GC15+ALLO!GO15)/10,0),0)),0),0)</f>
        <v>0</v>
      </c>
      <c r="M17" s="30">
        <f>IFERROR(IF($G17&gt;=1,(IF($F17=2,ROUND((ALLO!GD15+ALLO!GP15)/10,0),0)),0),0)</f>
        <v>0</v>
      </c>
      <c r="N17" s="30">
        <f>IFERROR(IF($G17&gt;=1,(IF($F17=2,ROUND((ALLO!GE15+ALLO!GQ15)/10,0),0)),0),0)</f>
        <v>0</v>
      </c>
      <c r="O17" s="30">
        <f>IFERROR(IF($G17&gt;=1,(IF($F17=2,ROUND((ALLO!GF15+ALLO!GR15)/10,0),0)),0),0)</f>
        <v>0</v>
      </c>
      <c r="P17" s="30">
        <f>IFERROR(IF($G17&gt;=1,(IF($F17=2,ROUND((ALLO!GG15+ALLO!GS15)/10,0),0)),0),0)</f>
        <v>0</v>
      </c>
      <c r="Q17" s="30">
        <f>IFERROR(IF($G17&gt;=1,(IF($F17=2,ROUND((ALLO!GH15+ALLO!GT15)/10,0),0)),0),0)</f>
        <v>0</v>
      </c>
      <c r="R17" s="30">
        <f>IFERROR(IF($G17&gt;=1,(IF($F17=2,ROUND((ALLO!GI15+ALLO!GU15)/10,0),0)),0),0)</f>
        <v>0</v>
      </c>
      <c r="S17" s="30">
        <f>IFERROR(IF($G17&gt;=1,(IF($F17=2,ROUND((ALLO!GJ15+ALLO!GV15)/10,0),0)),0),0)</f>
        <v>0</v>
      </c>
      <c r="T17" s="30">
        <f>IFERROR(IF($G17&gt;=1,(IF($F17=2,ROUND((ALLO!GK15+ALLO!GW15)/10,0),0)),0),0)</f>
        <v>0</v>
      </c>
      <c r="U17" s="30">
        <f>IFERROR(IF($G17&gt;=1,(IF($F17=2,ROUND((ALLO!GL15+ALLO!GX15)/10,0),0)),0),0)</f>
        <v>0</v>
      </c>
      <c r="V17" s="132"/>
      <c r="W17" s="132"/>
      <c r="X17" s="132"/>
      <c r="Y17" s="132"/>
      <c r="Z17" s="132"/>
      <c r="AA17" s="132"/>
      <c r="AB17" s="132"/>
      <c r="AC17" s="132"/>
      <c r="AD17" s="132"/>
      <c r="AE17" s="132"/>
      <c r="AF17" s="132"/>
      <c r="AG17" s="132"/>
      <c r="AH17" s="133"/>
      <c r="AI17" s="133"/>
      <c r="AJ17" s="133">
        <f t="shared" si="29"/>
        <v>0</v>
      </c>
      <c r="AK17" s="133">
        <f t="shared" si="30"/>
        <v>0</v>
      </c>
      <c r="AL17" s="133">
        <f t="shared" si="31"/>
        <v>0</v>
      </c>
      <c r="AM17" s="133">
        <f t="shared" si="32"/>
        <v>0</v>
      </c>
      <c r="AN17" s="133">
        <f t="shared" si="33"/>
        <v>0</v>
      </c>
      <c r="AO17" s="133">
        <f t="shared" si="34"/>
        <v>0</v>
      </c>
      <c r="AP17" s="133">
        <f t="shared" si="35"/>
        <v>0</v>
      </c>
      <c r="AQ17" s="133">
        <f t="shared" si="36"/>
        <v>0</v>
      </c>
      <c r="AR17" s="133">
        <f t="shared" si="37"/>
        <v>0</v>
      </c>
      <c r="AS17" s="133">
        <f t="shared" si="38"/>
        <v>0</v>
      </c>
      <c r="AT17" s="134"/>
      <c r="AU17" s="134">
        <f t="shared" si="39"/>
        <v>0</v>
      </c>
      <c r="AV17" s="134">
        <f t="shared" si="40"/>
        <v>0</v>
      </c>
      <c r="AW17" s="134">
        <f t="shared" si="41"/>
        <v>0</v>
      </c>
      <c r="AX17" s="134">
        <f t="shared" si="42"/>
        <v>0</v>
      </c>
      <c r="AY17" s="134">
        <f t="shared" si="43"/>
        <v>0</v>
      </c>
      <c r="AZ17" s="134">
        <f t="shared" si="44"/>
        <v>0</v>
      </c>
      <c r="BA17" s="134">
        <f t="shared" si="45"/>
        <v>0</v>
      </c>
      <c r="BB17" s="134">
        <f t="shared" si="46"/>
        <v>0</v>
      </c>
      <c r="BC17" s="134">
        <f t="shared" si="47"/>
        <v>0</v>
      </c>
      <c r="BD17" s="134">
        <f t="shared" si="48"/>
        <v>0</v>
      </c>
      <c r="BE17" s="134">
        <f t="shared" si="49"/>
        <v>0</v>
      </c>
      <c r="BF17" s="31"/>
      <c r="BG17" s="31"/>
      <c r="BH17" s="31">
        <f t="shared" si="50"/>
        <v>0</v>
      </c>
      <c r="BI17" s="31">
        <f t="shared" si="51"/>
        <v>0</v>
      </c>
      <c r="BJ17" s="31">
        <f t="shared" si="52"/>
        <v>0</v>
      </c>
      <c r="BK17" s="31">
        <f t="shared" si="53"/>
        <v>0</v>
      </c>
      <c r="BL17" s="31">
        <f t="shared" si="54"/>
        <v>0</v>
      </c>
      <c r="BM17" s="31">
        <f t="shared" si="55"/>
        <v>0</v>
      </c>
      <c r="BN17" s="31">
        <f t="shared" si="56"/>
        <v>0</v>
      </c>
      <c r="BO17" s="31">
        <f t="shared" si="57"/>
        <v>0</v>
      </c>
      <c r="BP17" s="31">
        <f t="shared" si="58"/>
        <v>0</v>
      </c>
      <c r="BQ17" s="31">
        <f t="shared" si="59"/>
        <v>0</v>
      </c>
      <c r="BR17" s="132"/>
      <c r="BS17" s="132">
        <f t="shared" si="60"/>
        <v>0</v>
      </c>
      <c r="BT17" s="132">
        <f t="shared" si="61"/>
        <v>0</v>
      </c>
      <c r="BU17" s="132">
        <f t="shared" si="62"/>
        <v>0</v>
      </c>
      <c r="BV17" s="132">
        <f t="shared" si="63"/>
        <v>0</v>
      </c>
      <c r="BW17" s="132">
        <f t="shared" si="64"/>
        <v>0</v>
      </c>
      <c r="BX17" s="132">
        <f t="shared" si="65"/>
        <v>0</v>
      </c>
      <c r="BY17" s="132">
        <f t="shared" si="66"/>
        <v>0</v>
      </c>
      <c r="BZ17" s="132">
        <f t="shared" si="67"/>
        <v>0</v>
      </c>
      <c r="CA17" s="132">
        <f t="shared" si="68"/>
        <v>0</v>
      </c>
      <c r="CB17" s="132">
        <f t="shared" si="69"/>
        <v>0</v>
      </c>
      <c r="CC17" s="132">
        <f t="shared" si="70"/>
        <v>0</v>
      </c>
      <c r="CD17" s="133">
        <f t="shared" si="71"/>
        <v>0</v>
      </c>
      <c r="CE17" s="133">
        <f t="shared" si="13"/>
        <v>0</v>
      </c>
      <c r="CF17" s="133">
        <f t="shared" si="72"/>
        <v>0</v>
      </c>
      <c r="CG17" s="133">
        <f t="shared" si="73"/>
        <v>0</v>
      </c>
      <c r="CH17" s="133">
        <f t="shared" si="14"/>
        <v>0</v>
      </c>
      <c r="CI17" s="133">
        <f t="shared" si="14"/>
        <v>0</v>
      </c>
      <c r="CJ17" s="133">
        <f t="shared" si="14"/>
        <v>0</v>
      </c>
      <c r="CK17" s="133">
        <f t="shared" si="14"/>
        <v>0</v>
      </c>
      <c r="CL17" s="133">
        <f t="shared" si="14"/>
        <v>0</v>
      </c>
      <c r="CM17" s="133">
        <f t="shared" si="14"/>
        <v>0</v>
      </c>
      <c r="CN17" s="133">
        <f t="shared" si="14"/>
        <v>0</v>
      </c>
      <c r="CO17" s="133">
        <f t="shared" si="14"/>
        <v>0</v>
      </c>
      <c r="CP17" s="134"/>
      <c r="CQ17" s="134"/>
      <c r="CR17" s="134">
        <f t="shared" si="74"/>
        <v>0</v>
      </c>
      <c r="CS17" s="134">
        <f t="shared" si="75"/>
        <v>0</v>
      </c>
      <c r="CT17" s="134">
        <f t="shared" si="76"/>
        <v>0</v>
      </c>
      <c r="CU17" s="134">
        <f t="shared" si="77"/>
        <v>0</v>
      </c>
      <c r="CV17" s="134">
        <f t="shared" si="78"/>
        <v>0</v>
      </c>
      <c r="CW17" s="134">
        <f t="shared" si="79"/>
        <v>0</v>
      </c>
      <c r="CX17" s="134">
        <f t="shared" si="80"/>
        <v>0</v>
      </c>
      <c r="CY17" s="134">
        <f t="shared" si="133"/>
        <v>0</v>
      </c>
      <c r="CZ17" s="134">
        <f t="shared" si="81"/>
        <v>0</v>
      </c>
      <c r="DA17" s="134">
        <f t="shared" si="82"/>
        <v>0</v>
      </c>
      <c r="DB17" s="135"/>
      <c r="DC17" s="135">
        <f t="shared" si="83"/>
        <v>0</v>
      </c>
      <c r="DD17" s="135">
        <f t="shared" si="84"/>
        <v>0</v>
      </c>
      <c r="DE17" s="135">
        <f t="shared" si="85"/>
        <v>0</v>
      </c>
      <c r="DF17" s="135">
        <f t="shared" si="86"/>
        <v>0</v>
      </c>
      <c r="DG17" s="135">
        <f t="shared" si="87"/>
        <v>0</v>
      </c>
      <c r="DH17" s="135">
        <f t="shared" si="88"/>
        <v>0</v>
      </c>
      <c r="DI17" s="135">
        <f t="shared" si="89"/>
        <v>0</v>
      </c>
      <c r="DJ17" s="135">
        <f t="shared" si="90"/>
        <v>0</v>
      </c>
      <c r="DK17" s="135">
        <f t="shared" si="91"/>
        <v>0</v>
      </c>
      <c r="DL17" s="135">
        <f t="shared" si="92"/>
        <v>0</v>
      </c>
      <c r="DM17" s="135">
        <f t="shared" si="93"/>
        <v>0</v>
      </c>
      <c r="DN17" s="136"/>
      <c r="DO17" s="136">
        <f t="shared" si="94"/>
        <v>0</v>
      </c>
      <c r="DP17" s="136">
        <f t="shared" si="95"/>
        <v>0</v>
      </c>
      <c r="DQ17" s="136">
        <f t="shared" si="96"/>
        <v>0</v>
      </c>
      <c r="DR17" s="136">
        <f t="shared" si="97"/>
        <v>0</v>
      </c>
      <c r="DS17" s="136">
        <f t="shared" si="98"/>
        <v>0</v>
      </c>
      <c r="DT17" s="136">
        <f t="shared" si="99"/>
        <v>0</v>
      </c>
      <c r="DU17" s="136">
        <f t="shared" si="100"/>
        <v>0</v>
      </c>
      <c r="DV17" s="136">
        <f t="shared" si="101"/>
        <v>0</v>
      </c>
      <c r="DW17" s="136">
        <f t="shared" si="102"/>
        <v>0</v>
      </c>
      <c r="DX17" s="136">
        <f t="shared" si="103"/>
        <v>0</v>
      </c>
      <c r="DY17" s="136">
        <f t="shared" si="104"/>
        <v>0</v>
      </c>
      <c r="DZ17" s="132"/>
      <c r="EA17" s="132">
        <f t="shared" ref="EA17:EK17" si="137">DZ17</f>
        <v>0</v>
      </c>
      <c r="EB17" s="132">
        <f t="shared" si="137"/>
        <v>0</v>
      </c>
      <c r="EC17" s="132">
        <f t="shared" si="137"/>
        <v>0</v>
      </c>
      <c r="ED17" s="132">
        <f t="shared" si="137"/>
        <v>0</v>
      </c>
      <c r="EE17" s="132">
        <f t="shared" si="137"/>
        <v>0</v>
      </c>
      <c r="EF17" s="132">
        <f t="shared" si="137"/>
        <v>0</v>
      </c>
      <c r="EG17" s="132">
        <f t="shared" si="137"/>
        <v>0</v>
      </c>
      <c r="EH17" s="132">
        <f t="shared" si="137"/>
        <v>0</v>
      </c>
      <c r="EI17" s="132">
        <f t="shared" si="137"/>
        <v>0</v>
      </c>
      <c r="EJ17" s="132">
        <f t="shared" si="137"/>
        <v>0</v>
      </c>
      <c r="EK17" s="132">
        <f t="shared" si="137"/>
        <v>0</v>
      </c>
      <c r="EL17" s="134"/>
      <c r="EM17" s="134"/>
      <c r="EN17" s="134"/>
      <c r="EO17" s="134"/>
      <c r="EP17" s="134"/>
      <c r="EQ17" s="134"/>
      <c r="ER17" s="134"/>
      <c r="ES17" s="201">
        <f>IFERROR(IF(G17&gt;=1,(IF(EMP!AT13="YES",220,0)),0),0)</f>
        <v>0</v>
      </c>
      <c r="ET17" s="1">
        <f>IFERROR(IF(G17&gt;=1,ROUND(ALLO!K15/31*ALLO!BJ15,0),0),0)</f>
        <v>0</v>
      </c>
      <c r="EU17" s="1">
        <f>IFERROR(IF(G17&gt;=1,(IF(ALLO!$BH15=1,0,IF(ALLO!$BH15=2,(IF(EMP!AN13="YES",(IF(ALLO!$D15&gt;=5,ROUND((ALLO!GG15+ALLO!GS15+ALLO!HE15)/EU$1,0)*ALLO!$BK15,0)),0)),0))),0),0)</f>
        <v>0</v>
      </c>
      <c r="EV17" s="1">
        <f>IFERROR(IF(H17&gt;=1,(IF(ALLO!$BH15=1,0,IF(ALLO!$BH15=2,(IF(EMP!AO13="YES",(IF(ALLO!$D15&gt;=5,ROUND((ALLO!GH15+ALLO!GT15+ALLO!HF15)/EV$1,0)*ALLO!$BK15,0)),0)),0))),0),0)</f>
        <v>0</v>
      </c>
      <c r="EW17" s="1">
        <f>IFERROR(IF(I17&gt;=1,(IF(ALLO!$BH15=1,0,IF(ALLO!$BH15=2,(IF(EMP!AP13="YES",(IF(ALLO!$D15&gt;=5,ROUND((ALLO!GI15+ALLO!GU15+ALLO!HG15)/EW$1,0)*ALLO!$BK15,0)),0)),0))),0),0)</f>
        <v>0</v>
      </c>
      <c r="EX17" s="1">
        <f>IFERROR(IF(J17&gt;=1,(IF(ALLO!$BH15=1,0,IF(ALLO!$BH15=2,(IF(EMP!AQ13="YES",(IF(ALLO!$D15&gt;=5,ROUND((ALLO!GJ15+ALLO!GV15+ALLO!HH15)/EX$1,0)*ALLO!$BK15,0)),0)),0))),0),0)</f>
        <v>0</v>
      </c>
      <c r="EY17" s="1">
        <f>IFERROR(IF(K17&gt;=1,(IF(ALLO!$BH15=1,0,IF(ALLO!$BH15=2,(IF(EMP!AR13="YES",(IF(ALLO!$D15&gt;=5,ROUND((ALLO!GK15+ALLO!GW15+ALLO!HI15)/EY$1,0)*ALLO!$BK15,0)),0)),0))),0),0)</f>
        <v>0</v>
      </c>
      <c r="EZ17" s="1">
        <f>IFERROR(IF(L17&gt;=1,(IF(ALLO!$BH15=1,0,IF(ALLO!$BH15=2,(IF(EMP!AS13="YES",(IF(ALLO!$D15&gt;=5,ROUND((ALLO!GL15+ALLO!GX15+ALLO!HJ15)/EZ$1,0)*ALLO!$BK15,0)),0)),0))),0),0)</f>
        <v>0</v>
      </c>
      <c r="FA17" s="181">
        <f t="shared" si="106"/>
        <v>0</v>
      </c>
      <c r="FB17" s="181">
        <f t="shared" si="107"/>
        <v>0</v>
      </c>
      <c r="FC17" s="181">
        <f t="shared" si="108"/>
        <v>0</v>
      </c>
      <c r="FD17" s="181">
        <f t="shared" si="109"/>
        <v>0</v>
      </c>
      <c r="FE17" s="181">
        <f t="shared" si="110"/>
        <v>0</v>
      </c>
      <c r="FF17" s="181">
        <f t="shared" si="111"/>
        <v>0</v>
      </c>
      <c r="FG17" s="181">
        <f t="shared" si="112"/>
        <v>0</v>
      </c>
      <c r="FH17" s="181">
        <f t="shared" si="113"/>
        <v>0</v>
      </c>
      <c r="FI17" s="181">
        <f t="shared" si="114"/>
        <v>0</v>
      </c>
      <c r="FJ17" s="181">
        <f t="shared" si="115"/>
        <v>0</v>
      </c>
      <c r="FK17" s="181">
        <f t="shared" si="116"/>
        <v>0</v>
      </c>
      <c r="FL17" s="181">
        <f t="shared" si="117"/>
        <v>0</v>
      </c>
      <c r="FM17" s="182">
        <f t="shared" si="118"/>
        <v>0</v>
      </c>
      <c r="FN17" s="182">
        <f t="shared" si="119"/>
        <v>0</v>
      </c>
      <c r="FO17" s="182">
        <f t="shared" si="120"/>
        <v>0</v>
      </c>
      <c r="FP17" s="182">
        <f t="shared" si="121"/>
        <v>0</v>
      </c>
      <c r="FQ17" s="182">
        <f t="shared" si="122"/>
        <v>0</v>
      </c>
      <c r="FR17" s="182">
        <f t="shared" si="123"/>
        <v>0</v>
      </c>
      <c r="FS17" s="182">
        <f t="shared" si="124"/>
        <v>0</v>
      </c>
      <c r="FT17" s="1">
        <f>IFERROR(IF($G17&gt;=1,SUMIFS(ARR!P$8:P$607,ARR!$I$8:$I$607,$I17),0),0)</f>
        <v>0</v>
      </c>
      <c r="FU17" s="1">
        <f>IFERROR(IF($G17&gt;=1,SUMIFS(ARR!Q$8:Q$607,ARR!$I$8:$I$607,$I17),0),0)</f>
        <v>0</v>
      </c>
      <c r="FV17" s="1">
        <f>IFERROR(IF($G17&gt;=1,SUMIFS(ARR!R$8:R$607,ARR!$I$8:$I$607,$I17),0),0)</f>
        <v>0</v>
      </c>
      <c r="FW17" s="1">
        <f>IFERROR(IF($G17&gt;=1,SUMIFS(ARR!S$8:S$607,ARR!$I$8:$I$607,$I17),0),0)</f>
        <v>0</v>
      </c>
      <c r="FX17" s="1">
        <f>IFERROR(IF($G17&gt;=1,SUMIFS(ARR!T$8:T$607,ARR!$I$8:$I$607,$I17),0),0)</f>
        <v>0</v>
      </c>
      <c r="FY17" s="1">
        <f>IFERROR(IF($G17&gt;=1,SUMIFS(ARR!U$8:U$607,ARR!$I$8:$I$607,$I17),0),0)</f>
        <v>0</v>
      </c>
      <c r="FZ17" s="1">
        <f>IFERROR(IF($G17&gt;=1,SUMIFS(ARR!V$8:V$607,ARR!$I$8:$I$607,$I17),0),0)</f>
        <v>0</v>
      </c>
      <c r="GA17" s="1">
        <f>IFERROR(IF($G17&gt;=1,SUMIFS(ARR!W$8:W$607,ARR!$I$8:$I$607,$I17),0),0)</f>
        <v>0</v>
      </c>
      <c r="GB17" s="1">
        <f>IFERROR(IF($G17&gt;=1,SUMIFS(ARR!X$8:X$607,ARR!$I$8:$I$607,$I17),0),0)</f>
        <v>0</v>
      </c>
      <c r="GC17" s="1">
        <f>IFERROR(IF($G17&gt;=1,SUMIFS(ARR!Y$8:Y$607,ARR!$I$8:$I$607,$I17),0),0)</f>
        <v>0</v>
      </c>
      <c r="GD17" s="1">
        <f>IFERROR(IF($G17&gt;=1,SUMIFS(ARR!Z$8:Z$607,ARR!$I$8:$I$607,$I17),0),0)</f>
        <v>0</v>
      </c>
      <c r="GE17" s="1">
        <f>IFERROR(IF($G17&gt;=1,SUMIFS(ARR!AA$8:AA$607,ARR!$I$8:$I$607,$I17),0),0)</f>
        <v>0</v>
      </c>
      <c r="GF17" s="1">
        <f t="shared" si="125"/>
        <v>0</v>
      </c>
      <c r="GG17" s="1">
        <f t="shared" si="126"/>
        <v>0</v>
      </c>
      <c r="GH17" s="1">
        <f t="shared" si="127"/>
        <v>0</v>
      </c>
      <c r="GI17" s="1">
        <f t="shared" si="128"/>
        <v>0</v>
      </c>
      <c r="GJ17" s="1">
        <f t="shared" si="129"/>
        <v>0</v>
      </c>
    </row>
    <row r="18" spans="6:192" ht="18" customHeight="1" x14ac:dyDescent="0.25">
      <c r="F18" s="1">
        <f>ALLO!A16</f>
        <v>0</v>
      </c>
      <c r="G18" s="130">
        <f>EMP!O14</f>
        <v>0</v>
      </c>
      <c r="H18" s="131">
        <f>EMP!P14</f>
        <v>0</v>
      </c>
      <c r="I18" s="130">
        <f>EMP!Q14</f>
        <v>0</v>
      </c>
      <c r="J18" s="30">
        <f>IFERROR(IF($G18&gt;=1,(IF($F18=2,ROUND((ALLO!GA16+ALLO!GM16)/10,0),0)),0),0)</f>
        <v>0</v>
      </c>
      <c r="K18" s="30">
        <f>IFERROR(IF($G18&gt;=1,(IF($F18=2,ROUND((ALLO!GB16+ALLO!GN16)/10,0),0)),0),0)</f>
        <v>0</v>
      </c>
      <c r="L18" s="30">
        <f>IFERROR(IF($G18&gt;=1,(IF($F18=2,ROUND((ALLO!GC16+ALLO!GO16)/10,0),0)),0),0)</f>
        <v>0</v>
      </c>
      <c r="M18" s="30">
        <f>IFERROR(IF($G18&gt;=1,(IF($F18=2,ROUND((ALLO!GD16+ALLO!GP16)/10,0),0)),0),0)</f>
        <v>0</v>
      </c>
      <c r="N18" s="30">
        <f>IFERROR(IF($G18&gt;=1,(IF($F18=2,ROUND((ALLO!GE16+ALLO!GQ16)/10,0),0)),0),0)</f>
        <v>0</v>
      </c>
      <c r="O18" s="30">
        <f>IFERROR(IF($G18&gt;=1,(IF($F18=2,ROUND((ALLO!GF16+ALLO!GR16)/10,0),0)),0),0)</f>
        <v>0</v>
      </c>
      <c r="P18" s="30">
        <f>IFERROR(IF($G18&gt;=1,(IF($F18=2,ROUND((ALLO!GG16+ALLO!GS16)/10,0),0)),0),0)</f>
        <v>0</v>
      </c>
      <c r="Q18" s="30">
        <f>IFERROR(IF($G18&gt;=1,(IF($F18=2,ROUND((ALLO!GH16+ALLO!GT16)/10,0),0)),0),0)</f>
        <v>0</v>
      </c>
      <c r="R18" s="30">
        <f>IFERROR(IF($G18&gt;=1,(IF($F18=2,ROUND((ALLO!GI16+ALLO!GU16)/10,0),0)),0),0)</f>
        <v>0</v>
      </c>
      <c r="S18" s="30">
        <f>IFERROR(IF($G18&gt;=1,(IF($F18=2,ROUND((ALLO!GJ16+ALLO!GV16)/10,0),0)),0),0)</f>
        <v>0</v>
      </c>
      <c r="T18" s="30">
        <f>IFERROR(IF($G18&gt;=1,(IF($F18=2,ROUND((ALLO!GK16+ALLO!GW16)/10,0),0)),0),0)</f>
        <v>0</v>
      </c>
      <c r="U18" s="30">
        <f>IFERROR(IF($G18&gt;=1,(IF($F18=2,ROUND((ALLO!GL16+ALLO!GX16)/10,0),0)),0),0)</f>
        <v>0</v>
      </c>
      <c r="V18" s="132"/>
      <c r="W18" s="132"/>
      <c r="X18" s="132"/>
      <c r="Y18" s="132"/>
      <c r="Z18" s="132"/>
      <c r="AA18" s="132"/>
      <c r="AB18" s="132"/>
      <c r="AC18" s="132"/>
      <c r="AD18" s="132"/>
      <c r="AE18" s="132"/>
      <c r="AF18" s="132"/>
      <c r="AG18" s="132"/>
      <c r="AH18" s="133"/>
      <c r="AI18" s="133">
        <f t="shared" si="131"/>
        <v>0</v>
      </c>
      <c r="AJ18" s="133">
        <f t="shared" si="29"/>
        <v>0</v>
      </c>
      <c r="AK18" s="133">
        <f t="shared" si="30"/>
        <v>0</v>
      </c>
      <c r="AL18" s="133">
        <f t="shared" si="31"/>
        <v>0</v>
      </c>
      <c r="AM18" s="133">
        <f t="shared" si="32"/>
        <v>0</v>
      </c>
      <c r="AN18" s="133">
        <f t="shared" si="33"/>
        <v>0</v>
      </c>
      <c r="AO18" s="133">
        <f t="shared" si="34"/>
        <v>0</v>
      </c>
      <c r="AP18" s="133">
        <f t="shared" si="35"/>
        <v>0</v>
      </c>
      <c r="AQ18" s="133">
        <f t="shared" si="36"/>
        <v>0</v>
      </c>
      <c r="AR18" s="133">
        <f t="shared" si="37"/>
        <v>0</v>
      </c>
      <c r="AS18" s="133">
        <f t="shared" si="38"/>
        <v>0</v>
      </c>
      <c r="AT18" s="134"/>
      <c r="AU18" s="134">
        <f t="shared" si="39"/>
        <v>0</v>
      </c>
      <c r="AV18" s="134">
        <f t="shared" si="40"/>
        <v>0</v>
      </c>
      <c r="AW18" s="134">
        <f t="shared" si="41"/>
        <v>0</v>
      </c>
      <c r="AX18" s="134">
        <f t="shared" si="42"/>
        <v>0</v>
      </c>
      <c r="AY18" s="134">
        <f t="shared" si="43"/>
        <v>0</v>
      </c>
      <c r="AZ18" s="134">
        <f t="shared" si="44"/>
        <v>0</v>
      </c>
      <c r="BA18" s="134">
        <f t="shared" si="45"/>
        <v>0</v>
      </c>
      <c r="BB18" s="134">
        <f t="shared" si="46"/>
        <v>0</v>
      </c>
      <c r="BC18" s="134">
        <f t="shared" si="47"/>
        <v>0</v>
      </c>
      <c r="BD18" s="134">
        <f t="shared" si="48"/>
        <v>0</v>
      </c>
      <c r="BE18" s="134">
        <f t="shared" si="49"/>
        <v>0</v>
      </c>
      <c r="BF18" s="31"/>
      <c r="BG18" s="31"/>
      <c r="BH18" s="31">
        <f t="shared" si="50"/>
        <v>0</v>
      </c>
      <c r="BI18" s="31">
        <f t="shared" si="51"/>
        <v>0</v>
      </c>
      <c r="BJ18" s="31">
        <f t="shared" si="52"/>
        <v>0</v>
      </c>
      <c r="BK18" s="31">
        <f t="shared" si="53"/>
        <v>0</v>
      </c>
      <c r="BL18" s="31">
        <f t="shared" si="54"/>
        <v>0</v>
      </c>
      <c r="BM18" s="31">
        <f t="shared" si="55"/>
        <v>0</v>
      </c>
      <c r="BN18" s="31">
        <f t="shared" si="56"/>
        <v>0</v>
      </c>
      <c r="BO18" s="31">
        <f t="shared" si="57"/>
        <v>0</v>
      </c>
      <c r="BP18" s="31">
        <f t="shared" si="58"/>
        <v>0</v>
      </c>
      <c r="BQ18" s="31">
        <f t="shared" si="59"/>
        <v>0</v>
      </c>
      <c r="BR18" s="132"/>
      <c r="BS18" s="132">
        <f t="shared" si="60"/>
        <v>0</v>
      </c>
      <c r="BT18" s="132">
        <f t="shared" si="61"/>
        <v>0</v>
      </c>
      <c r="BU18" s="132">
        <f t="shared" si="62"/>
        <v>0</v>
      </c>
      <c r="BV18" s="132">
        <f t="shared" si="63"/>
        <v>0</v>
      </c>
      <c r="BW18" s="132">
        <f t="shared" si="64"/>
        <v>0</v>
      </c>
      <c r="BX18" s="132">
        <f t="shared" si="65"/>
        <v>0</v>
      </c>
      <c r="BY18" s="132">
        <f t="shared" si="66"/>
        <v>0</v>
      </c>
      <c r="BZ18" s="132">
        <f t="shared" si="67"/>
        <v>0</v>
      </c>
      <c r="CA18" s="132">
        <f t="shared" si="68"/>
        <v>0</v>
      </c>
      <c r="CB18" s="132">
        <f t="shared" si="69"/>
        <v>0</v>
      </c>
      <c r="CC18" s="132">
        <f t="shared" si="70"/>
        <v>0</v>
      </c>
      <c r="CD18" s="133">
        <f t="shared" si="71"/>
        <v>0</v>
      </c>
      <c r="CE18" s="133">
        <f t="shared" si="13"/>
        <v>0</v>
      </c>
      <c r="CF18" s="133">
        <f t="shared" si="72"/>
        <v>0</v>
      </c>
      <c r="CG18" s="133">
        <f t="shared" si="73"/>
        <v>0</v>
      </c>
      <c r="CH18" s="133">
        <f t="shared" si="14"/>
        <v>0</v>
      </c>
      <c r="CI18" s="133">
        <f t="shared" si="14"/>
        <v>0</v>
      </c>
      <c r="CJ18" s="133">
        <f t="shared" si="14"/>
        <v>0</v>
      </c>
      <c r="CK18" s="133">
        <f t="shared" si="14"/>
        <v>0</v>
      </c>
      <c r="CL18" s="133">
        <f t="shared" si="14"/>
        <v>0</v>
      </c>
      <c r="CM18" s="133">
        <f t="shared" si="14"/>
        <v>0</v>
      </c>
      <c r="CN18" s="133">
        <f t="shared" si="14"/>
        <v>0</v>
      </c>
      <c r="CO18" s="133">
        <f t="shared" si="14"/>
        <v>0</v>
      </c>
      <c r="CP18" s="134"/>
      <c r="CQ18" s="134"/>
      <c r="CR18" s="134">
        <f t="shared" si="74"/>
        <v>0</v>
      </c>
      <c r="CS18" s="134">
        <f t="shared" si="75"/>
        <v>0</v>
      </c>
      <c r="CT18" s="134">
        <f t="shared" si="76"/>
        <v>0</v>
      </c>
      <c r="CU18" s="134">
        <f t="shared" si="77"/>
        <v>0</v>
      </c>
      <c r="CV18" s="134">
        <f t="shared" si="78"/>
        <v>0</v>
      </c>
      <c r="CW18" s="134">
        <f t="shared" si="79"/>
        <v>0</v>
      </c>
      <c r="CX18" s="134">
        <f t="shared" si="80"/>
        <v>0</v>
      </c>
      <c r="CY18" s="134">
        <f t="shared" si="133"/>
        <v>0</v>
      </c>
      <c r="CZ18" s="134">
        <f t="shared" si="81"/>
        <v>0</v>
      </c>
      <c r="DA18" s="134">
        <f t="shared" si="82"/>
        <v>0</v>
      </c>
      <c r="DB18" s="135"/>
      <c r="DC18" s="135">
        <f t="shared" si="83"/>
        <v>0</v>
      </c>
      <c r="DD18" s="135">
        <f t="shared" si="84"/>
        <v>0</v>
      </c>
      <c r="DE18" s="135">
        <f t="shared" si="85"/>
        <v>0</v>
      </c>
      <c r="DF18" s="135">
        <f t="shared" si="86"/>
        <v>0</v>
      </c>
      <c r="DG18" s="135">
        <f t="shared" si="87"/>
        <v>0</v>
      </c>
      <c r="DH18" s="135">
        <f t="shared" si="88"/>
        <v>0</v>
      </c>
      <c r="DI18" s="135">
        <f t="shared" si="89"/>
        <v>0</v>
      </c>
      <c r="DJ18" s="135">
        <f t="shared" si="90"/>
        <v>0</v>
      </c>
      <c r="DK18" s="135">
        <f t="shared" si="91"/>
        <v>0</v>
      </c>
      <c r="DL18" s="135">
        <f t="shared" si="92"/>
        <v>0</v>
      </c>
      <c r="DM18" s="135">
        <f t="shared" si="93"/>
        <v>0</v>
      </c>
      <c r="DN18" s="136"/>
      <c r="DO18" s="136">
        <f t="shared" si="94"/>
        <v>0</v>
      </c>
      <c r="DP18" s="136">
        <f t="shared" si="95"/>
        <v>0</v>
      </c>
      <c r="DQ18" s="136">
        <f t="shared" si="96"/>
        <v>0</v>
      </c>
      <c r="DR18" s="136">
        <f t="shared" si="97"/>
        <v>0</v>
      </c>
      <c r="DS18" s="136">
        <f t="shared" si="98"/>
        <v>0</v>
      </c>
      <c r="DT18" s="136">
        <f t="shared" si="99"/>
        <v>0</v>
      </c>
      <c r="DU18" s="136">
        <f t="shared" si="100"/>
        <v>0</v>
      </c>
      <c r="DV18" s="136">
        <f t="shared" si="101"/>
        <v>0</v>
      </c>
      <c r="DW18" s="136">
        <f t="shared" si="102"/>
        <v>0</v>
      </c>
      <c r="DX18" s="136">
        <f t="shared" si="103"/>
        <v>0</v>
      </c>
      <c r="DY18" s="136">
        <f t="shared" si="104"/>
        <v>0</v>
      </c>
      <c r="DZ18" s="132"/>
      <c r="EA18" s="132">
        <f t="shared" ref="EA18:EK18" si="138">DZ18</f>
        <v>0</v>
      </c>
      <c r="EB18" s="132">
        <f t="shared" si="138"/>
        <v>0</v>
      </c>
      <c r="EC18" s="132">
        <f t="shared" si="138"/>
        <v>0</v>
      </c>
      <c r="ED18" s="132">
        <f t="shared" si="138"/>
        <v>0</v>
      </c>
      <c r="EE18" s="132">
        <f t="shared" si="138"/>
        <v>0</v>
      </c>
      <c r="EF18" s="132">
        <f t="shared" si="138"/>
        <v>0</v>
      </c>
      <c r="EG18" s="132">
        <f t="shared" si="138"/>
        <v>0</v>
      </c>
      <c r="EH18" s="132">
        <f t="shared" si="138"/>
        <v>0</v>
      </c>
      <c r="EI18" s="132">
        <f t="shared" si="138"/>
        <v>0</v>
      </c>
      <c r="EJ18" s="132">
        <f t="shared" si="138"/>
        <v>0</v>
      </c>
      <c r="EK18" s="132">
        <f t="shared" si="138"/>
        <v>0</v>
      </c>
      <c r="EL18" s="134"/>
      <c r="EM18" s="134"/>
      <c r="EN18" s="134"/>
      <c r="EO18" s="134"/>
      <c r="EP18" s="134"/>
      <c r="EQ18" s="134"/>
      <c r="ER18" s="134"/>
      <c r="ES18" s="201">
        <f>IFERROR(IF(G18&gt;=1,(IF(EMP!AT14="YES",220,0)),0),0)</f>
        <v>0</v>
      </c>
      <c r="ET18" s="1">
        <f>IFERROR(IF(G18&gt;=1,ROUND(ALLO!K16/31*ALLO!BJ16,0),0),0)</f>
        <v>0</v>
      </c>
      <c r="EU18" s="1">
        <f>IFERROR(IF(G18&gt;=1,(IF(ALLO!$BH16=1,0,IF(ALLO!$BH16=2,(IF(EMP!AN14="YES",(IF(ALLO!$D16&gt;=5,ROUND((ALLO!GG16+ALLO!GS16+ALLO!HE16)/EU$1,0)*ALLO!$BK16,0)),0)),0))),0),0)</f>
        <v>0</v>
      </c>
      <c r="EV18" s="1">
        <f>IFERROR(IF(H18&gt;=1,(IF(ALLO!$BH16=1,0,IF(ALLO!$BH16=2,(IF(EMP!AO14="YES",(IF(ALLO!$D16&gt;=5,ROUND((ALLO!GH16+ALLO!GT16+ALLO!HF16)/EV$1,0)*ALLO!$BK16,0)),0)),0))),0),0)</f>
        <v>0</v>
      </c>
      <c r="EW18" s="1">
        <f>IFERROR(IF(I18&gt;=1,(IF(ALLO!$BH16=1,0,IF(ALLO!$BH16=2,(IF(EMP!AP14="YES",(IF(ALLO!$D16&gt;=5,ROUND((ALLO!GI16+ALLO!GU16+ALLO!HG16)/EW$1,0)*ALLO!$BK16,0)),0)),0))),0),0)</f>
        <v>0</v>
      </c>
      <c r="EX18" s="1">
        <f>IFERROR(IF(J18&gt;=1,(IF(ALLO!$BH16=1,0,IF(ALLO!$BH16=2,(IF(EMP!AQ14="YES",(IF(ALLO!$D16&gt;=5,ROUND((ALLO!GJ16+ALLO!GV16+ALLO!HH16)/EX$1,0)*ALLO!$BK16,0)),0)),0))),0),0)</f>
        <v>0</v>
      </c>
      <c r="EY18" s="1">
        <f>IFERROR(IF(K18&gt;=1,(IF(ALLO!$BH16=1,0,IF(ALLO!$BH16=2,(IF(EMP!AR14="YES",(IF(ALLO!$D16&gt;=5,ROUND((ALLO!GK16+ALLO!GW16+ALLO!HI16)/EY$1,0)*ALLO!$BK16,0)),0)),0))),0),0)</f>
        <v>0</v>
      </c>
      <c r="EZ18" s="1">
        <f>IFERROR(IF(L18&gt;=1,(IF(ALLO!$BH16=1,0,IF(ALLO!$BH16=2,(IF(EMP!AS14="YES",(IF(ALLO!$D16&gt;=5,ROUND((ALLO!GL16+ALLO!GX16+ALLO!HJ16)/EZ$1,0)*ALLO!$BK16,0)),0)),0))),0),0)</f>
        <v>0</v>
      </c>
      <c r="FA18" s="181">
        <f t="shared" si="106"/>
        <v>0</v>
      </c>
      <c r="FB18" s="181">
        <f t="shared" si="107"/>
        <v>0</v>
      </c>
      <c r="FC18" s="181">
        <f t="shared" si="108"/>
        <v>0</v>
      </c>
      <c r="FD18" s="181">
        <f t="shared" si="109"/>
        <v>0</v>
      </c>
      <c r="FE18" s="181">
        <f t="shared" si="110"/>
        <v>0</v>
      </c>
      <c r="FF18" s="181">
        <f t="shared" si="111"/>
        <v>0</v>
      </c>
      <c r="FG18" s="181">
        <f t="shared" si="112"/>
        <v>0</v>
      </c>
      <c r="FH18" s="181">
        <f t="shared" si="113"/>
        <v>0</v>
      </c>
      <c r="FI18" s="181">
        <f t="shared" si="114"/>
        <v>0</v>
      </c>
      <c r="FJ18" s="181">
        <f t="shared" si="115"/>
        <v>0</v>
      </c>
      <c r="FK18" s="181">
        <f t="shared" si="116"/>
        <v>0</v>
      </c>
      <c r="FL18" s="181">
        <f t="shared" si="117"/>
        <v>0</v>
      </c>
      <c r="FM18" s="182">
        <f t="shared" si="118"/>
        <v>0</v>
      </c>
      <c r="FN18" s="182">
        <f t="shared" si="119"/>
        <v>0</v>
      </c>
      <c r="FO18" s="182">
        <f t="shared" si="120"/>
        <v>0</v>
      </c>
      <c r="FP18" s="182">
        <f t="shared" si="121"/>
        <v>0</v>
      </c>
      <c r="FQ18" s="182">
        <f t="shared" si="122"/>
        <v>0</v>
      </c>
      <c r="FR18" s="182">
        <f t="shared" si="123"/>
        <v>0</v>
      </c>
      <c r="FS18" s="182">
        <f t="shared" si="124"/>
        <v>0</v>
      </c>
      <c r="FT18" s="1">
        <f>IFERROR(IF($G18&gt;=1,SUMIFS(ARR!P$8:P$607,ARR!$I$8:$I$607,$I18),0),0)</f>
        <v>0</v>
      </c>
      <c r="FU18" s="1">
        <f>IFERROR(IF($G18&gt;=1,SUMIFS(ARR!Q$8:Q$607,ARR!$I$8:$I$607,$I18),0),0)</f>
        <v>0</v>
      </c>
      <c r="FV18" s="1">
        <f>IFERROR(IF($G18&gt;=1,SUMIFS(ARR!R$8:R$607,ARR!$I$8:$I$607,$I18),0),0)</f>
        <v>0</v>
      </c>
      <c r="FW18" s="1">
        <f>IFERROR(IF($G18&gt;=1,SUMIFS(ARR!S$8:S$607,ARR!$I$8:$I$607,$I18),0),0)</f>
        <v>0</v>
      </c>
      <c r="FX18" s="1">
        <f>IFERROR(IF($G18&gt;=1,SUMIFS(ARR!T$8:T$607,ARR!$I$8:$I$607,$I18),0),0)</f>
        <v>0</v>
      </c>
      <c r="FY18" s="1">
        <f>IFERROR(IF($G18&gt;=1,SUMIFS(ARR!U$8:U$607,ARR!$I$8:$I$607,$I18),0),0)</f>
        <v>0</v>
      </c>
      <c r="FZ18" s="1">
        <f>IFERROR(IF($G18&gt;=1,SUMIFS(ARR!V$8:V$607,ARR!$I$8:$I$607,$I18),0),0)</f>
        <v>0</v>
      </c>
      <c r="GA18" s="1">
        <f>IFERROR(IF($G18&gt;=1,SUMIFS(ARR!W$8:W$607,ARR!$I$8:$I$607,$I18),0),0)</f>
        <v>0</v>
      </c>
      <c r="GB18" s="1">
        <f>IFERROR(IF($G18&gt;=1,SUMIFS(ARR!X$8:X$607,ARR!$I$8:$I$607,$I18),0),0)</f>
        <v>0</v>
      </c>
      <c r="GC18" s="1">
        <f>IFERROR(IF($G18&gt;=1,SUMIFS(ARR!Y$8:Y$607,ARR!$I$8:$I$607,$I18),0),0)</f>
        <v>0</v>
      </c>
      <c r="GD18" s="1">
        <f>IFERROR(IF($G18&gt;=1,SUMIFS(ARR!Z$8:Z$607,ARR!$I$8:$I$607,$I18),0),0)</f>
        <v>0</v>
      </c>
      <c r="GE18" s="1">
        <f>IFERROR(IF($G18&gt;=1,SUMIFS(ARR!AA$8:AA$607,ARR!$I$8:$I$607,$I18),0),0)</f>
        <v>0</v>
      </c>
      <c r="GF18" s="1">
        <f t="shared" si="125"/>
        <v>0</v>
      </c>
      <c r="GG18" s="1">
        <f t="shared" si="126"/>
        <v>0</v>
      </c>
      <c r="GH18" s="1">
        <f t="shared" si="127"/>
        <v>0</v>
      </c>
      <c r="GI18" s="1">
        <f t="shared" si="128"/>
        <v>0</v>
      </c>
      <c r="GJ18" s="1">
        <f t="shared" si="129"/>
        <v>0</v>
      </c>
    </row>
    <row r="19" spans="6:192" ht="18" customHeight="1" x14ac:dyDescent="0.25">
      <c r="F19" s="1">
        <f>ALLO!A17</f>
        <v>0</v>
      </c>
      <c r="G19" s="130">
        <f>EMP!O15</f>
        <v>0</v>
      </c>
      <c r="H19" s="131">
        <f>EMP!P15</f>
        <v>0</v>
      </c>
      <c r="I19" s="130">
        <f>EMP!Q15</f>
        <v>0</v>
      </c>
      <c r="J19" s="30">
        <f>IFERROR(IF($G19&gt;=1,(IF($F19=2,ROUND((ALLO!GA17+ALLO!GM17)/10,0),0)),0),0)</f>
        <v>0</v>
      </c>
      <c r="K19" s="30">
        <f>IFERROR(IF($G19&gt;=1,(IF($F19=2,ROUND((ALLO!GB17+ALLO!GN17)/10,0),0)),0),0)</f>
        <v>0</v>
      </c>
      <c r="L19" s="30">
        <f>IFERROR(IF($G19&gt;=1,(IF($F19=2,ROUND((ALLO!GC17+ALLO!GO17)/10,0),0)),0),0)</f>
        <v>0</v>
      </c>
      <c r="M19" s="30">
        <f>IFERROR(IF($G19&gt;=1,(IF($F19=2,ROUND((ALLO!GD17+ALLO!GP17)/10,0),0)),0),0)</f>
        <v>0</v>
      </c>
      <c r="N19" s="30">
        <f>IFERROR(IF($G19&gt;=1,(IF($F19=2,ROUND((ALLO!GE17+ALLO!GQ17)/10,0),0)),0),0)</f>
        <v>0</v>
      </c>
      <c r="O19" s="30">
        <f>IFERROR(IF($G19&gt;=1,(IF($F19=2,ROUND((ALLO!GF17+ALLO!GR17)/10,0),0)),0),0)</f>
        <v>0</v>
      </c>
      <c r="P19" s="30">
        <f>IFERROR(IF($G19&gt;=1,(IF($F19=2,ROUND((ALLO!GG17+ALLO!GS17)/10,0),0)),0),0)</f>
        <v>0</v>
      </c>
      <c r="Q19" s="30">
        <f>IFERROR(IF($G19&gt;=1,(IF($F19=2,ROUND((ALLO!GH17+ALLO!GT17)/10,0),0)),0),0)</f>
        <v>0</v>
      </c>
      <c r="R19" s="30">
        <f>IFERROR(IF($G19&gt;=1,(IF($F19=2,ROUND((ALLO!GI17+ALLO!GU17)/10,0),0)),0),0)</f>
        <v>0</v>
      </c>
      <c r="S19" s="30">
        <f>IFERROR(IF($G19&gt;=1,(IF($F19=2,ROUND((ALLO!GJ17+ALLO!GV17)/10,0),0)),0),0)</f>
        <v>0</v>
      </c>
      <c r="T19" s="30">
        <f>IFERROR(IF($G19&gt;=1,(IF($F19=2,ROUND((ALLO!GK17+ALLO!GW17)/10,0),0)),0),0)</f>
        <v>0</v>
      </c>
      <c r="U19" s="30">
        <f>IFERROR(IF($G19&gt;=1,(IF($F19=2,ROUND((ALLO!GL17+ALLO!GX17)/10,0),0)),0),0)</f>
        <v>0</v>
      </c>
      <c r="V19" s="132"/>
      <c r="W19" s="132"/>
      <c r="X19" s="132"/>
      <c r="Y19" s="132"/>
      <c r="Z19" s="132"/>
      <c r="AA19" s="132"/>
      <c r="AB19" s="132"/>
      <c r="AC19" s="132"/>
      <c r="AD19" s="132"/>
      <c r="AE19" s="132"/>
      <c r="AF19" s="132"/>
      <c r="AG19" s="132"/>
      <c r="AH19" s="133"/>
      <c r="AI19" s="133">
        <f t="shared" si="131"/>
        <v>0</v>
      </c>
      <c r="AJ19" s="133">
        <f t="shared" si="29"/>
        <v>0</v>
      </c>
      <c r="AK19" s="133">
        <f t="shared" si="30"/>
        <v>0</v>
      </c>
      <c r="AL19" s="133">
        <f t="shared" si="31"/>
        <v>0</v>
      </c>
      <c r="AM19" s="133">
        <f t="shared" si="32"/>
        <v>0</v>
      </c>
      <c r="AN19" s="133">
        <f t="shared" si="33"/>
        <v>0</v>
      </c>
      <c r="AO19" s="133">
        <f t="shared" si="34"/>
        <v>0</v>
      </c>
      <c r="AP19" s="133">
        <f t="shared" si="35"/>
        <v>0</v>
      </c>
      <c r="AQ19" s="133">
        <f t="shared" si="36"/>
        <v>0</v>
      </c>
      <c r="AR19" s="133">
        <f t="shared" si="37"/>
        <v>0</v>
      </c>
      <c r="AS19" s="133">
        <f t="shared" si="38"/>
        <v>0</v>
      </c>
      <c r="AT19" s="134"/>
      <c r="AU19" s="134">
        <f t="shared" si="39"/>
        <v>0</v>
      </c>
      <c r="AV19" s="134">
        <f t="shared" si="40"/>
        <v>0</v>
      </c>
      <c r="AW19" s="134">
        <f t="shared" si="41"/>
        <v>0</v>
      </c>
      <c r="AX19" s="134">
        <f t="shared" si="42"/>
        <v>0</v>
      </c>
      <c r="AY19" s="134">
        <f t="shared" si="43"/>
        <v>0</v>
      </c>
      <c r="AZ19" s="134">
        <f t="shared" si="44"/>
        <v>0</v>
      </c>
      <c r="BA19" s="134">
        <f t="shared" si="45"/>
        <v>0</v>
      </c>
      <c r="BB19" s="134">
        <f t="shared" si="46"/>
        <v>0</v>
      </c>
      <c r="BC19" s="134">
        <f t="shared" si="47"/>
        <v>0</v>
      </c>
      <c r="BD19" s="134">
        <f t="shared" si="48"/>
        <v>0</v>
      </c>
      <c r="BE19" s="134">
        <f t="shared" si="49"/>
        <v>0</v>
      </c>
      <c r="BF19" s="31"/>
      <c r="BG19" s="31"/>
      <c r="BH19" s="31">
        <f t="shared" si="50"/>
        <v>0</v>
      </c>
      <c r="BI19" s="31">
        <f t="shared" si="51"/>
        <v>0</v>
      </c>
      <c r="BJ19" s="31">
        <f t="shared" si="52"/>
        <v>0</v>
      </c>
      <c r="BK19" s="31">
        <f t="shared" si="53"/>
        <v>0</v>
      </c>
      <c r="BL19" s="31">
        <f t="shared" si="54"/>
        <v>0</v>
      </c>
      <c r="BM19" s="31">
        <f t="shared" si="55"/>
        <v>0</v>
      </c>
      <c r="BN19" s="31">
        <f t="shared" si="56"/>
        <v>0</v>
      </c>
      <c r="BO19" s="31">
        <f t="shared" si="57"/>
        <v>0</v>
      </c>
      <c r="BP19" s="31">
        <f t="shared" si="58"/>
        <v>0</v>
      </c>
      <c r="BQ19" s="31">
        <f t="shared" si="59"/>
        <v>0</v>
      </c>
      <c r="BR19" s="132"/>
      <c r="BS19" s="132">
        <f t="shared" si="60"/>
        <v>0</v>
      </c>
      <c r="BT19" s="132">
        <f t="shared" si="61"/>
        <v>0</v>
      </c>
      <c r="BU19" s="132">
        <f t="shared" si="62"/>
        <v>0</v>
      </c>
      <c r="BV19" s="132">
        <f t="shared" si="63"/>
        <v>0</v>
      </c>
      <c r="BW19" s="132">
        <f t="shared" si="64"/>
        <v>0</v>
      </c>
      <c r="BX19" s="132">
        <f t="shared" si="65"/>
        <v>0</v>
      </c>
      <c r="BY19" s="132">
        <f t="shared" si="66"/>
        <v>0</v>
      </c>
      <c r="BZ19" s="132">
        <f t="shared" si="67"/>
        <v>0</v>
      </c>
      <c r="CA19" s="132">
        <f t="shared" si="68"/>
        <v>0</v>
      </c>
      <c r="CB19" s="132">
        <f t="shared" si="69"/>
        <v>0</v>
      </c>
      <c r="CC19" s="132">
        <f t="shared" si="70"/>
        <v>0</v>
      </c>
      <c r="CD19" s="133">
        <f t="shared" si="71"/>
        <v>0</v>
      </c>
      <c r="CE19" s="133">
        <f t="shared" si="13"/>
        <v>0</v>
      </c>
      <c r="CF19" s="133">
        <f t="shared" si="72"/>
        <v>0</v>
      </c>
      <c r="CG19" s="133">
        <f t="shared" si="73"/>
        <v>0</v>
      </c>
      <c r="CH19" s="133">
        <f t="shared" si="14"/>
        <v>0</v>
      </c>
      <c r="CI19" s="133">
        <f t="shared" si="14"/>
        <v>0</v>
      </c>
      <c r="CJ19" s="133">
        <f t="shared" si="14"/>
        <v>0</v>
      </c>
      <c r="CK19" s="133">
        <f t="shared" si="14"/>
        <v>0</v>
      </c>
      <c r="CL19" s="133">
        <f t="shared" si="14"/>
        <v>0</v>
      </c>
      <c r="CM19" s="133">
        <f t="shared" si="14"/>
        <v>0</v>
      </c>
      <c r="CN19" s="133">
        <f t="shared" si="14"/>
        <v>0</v>
      </c>
      <c r="CO19" s="133">
        <f t="shared" si="14"/>
        <v>0</v>
      </c>
      <c r="CP19" s="134"/>
      <c r="CQ19" s="134"/>
      <c r="CR19" s="134">
        <f t="shared" si="74"/>
        <v>0</v>
      </c>
      <c r="CS19" s="134">
        <f t="shared" si="75"/>
        <v>0</v>
      </c>
      <c r="CT19" s="134">
        <f t="shared" si="76"/>
        <v>0</v>
      </c>
      <c r="CU19" s="134">
        <f t="shared" si="77"/>
        <v>0</v>
      </c>
      <c r="CV19" s="134">
        <f t="shared" si="78"/>
        <v>0</v>
      </c>
      <c r="CW19" s="134">
        <f t="shared" si="79"/>
        <v>0</v>
      </c>
      <c r="CX19" s="134">
        <f t="shared" si="80"/>
        <v>0</v>
      </c>
      <c r="CY19" s="134"/>
      <c r="CZ19" s="134">
        <f t="shared" si="81"/>
        <v>0</v>
      </c>
      <c r="DA19" s="134">
        <f t="shared" si="82"/>
        <v>0</v>
      </c>
      <c r="DB19" s="135"/>
      <c r="DC19" s="135">
        <f t="shared" si="83"/>
        <v>0</v>
      </c>
      <c r="DD19" s="135">
        <f t="shared" si="84"/>
        <v>0</v>
      </c>
      <c r="DE19" s="135">
        <f t="shared" si="85"/>
        <v>0</v>
      </c>
      <c r="DF19" s="135">
        <f t="shared" si="86"/>
        <v>0</v>
      </c>
      <c r="DG19" s="135">
        <f t="shared" si="87"/>
        <v>0</v>
      </c>
      <c r="DH19" s="135">
        <f t="shared" si="88"/>
        <v>0</v>
      </c>
      <c r="DI19" s="135">
        <f t="shared" si="89"/>
        <v>0</v>
      </c>
      <c r="DJ19" s="135">
        <f t="shared" si="90"/>
        <v>0</v>
      </c>
      <c r="DK19" s="135">
        <f t="shared" si="91"/>
        <v>0</v>
      </c>
      <c r="DL19" s="135">
        <f t="shared" si="92"/>
        <v>0</v>
      </c>
      <c r="DM19" s="135">
        <f t="shared" si="93"/>
        <v>0</v>
      </c>
      <c r="DN19" s="136"/>
      <c r="DO19" s="136">
        <f t="shared" si="94"/>
        <v>0</v>
      </c>
      <c r="DP19" s="136">
        <f t="shared" si="95"/>
        <v>0</v>
      </c>
      <c r="DQ19" s="136">
        <f t="shared" si="96"/>
        <v>0</v>
      </c>
      <c r="DR19" s="136">
        <f t="shared" si="97"/>
        <v>0</v>
      </c>
      <c r="DS19" s="136">
        <f t="shared" si="98"/>
        <v>0</v>
      </c>
      <c r="DT19" s="136">
        <f t="shared" si="99"/>
        <v>0</v>
      </c>
      <c r="DU19" s="136">
        <f t="shared" si="100"/>
        <v>0</v>
      </c>
      <c r="DV19" s="136">
        <f t="shared" si="101"/>
        <v>0</v>
      </c>
      <c r="DW19" s="136">
        <f t="shared" si="102"/>
        <v>0</v>
      </c>
      <c r="DX19" s="136">
        <f t="shared" si="103"/>
        <v>0</v>
      </c>
      <c r="DY19" s="136">
        <f t="shared" si="104"/>
        <v>0</v>
      </c>
      <c r="DZ19" s="132"/>
      <c r="EA19" s="132">
        <f t="shared" ref="EA19:EK19" si="139">DZ19</f>
        <v>0</v>
      </c>
      <c r="EB19" s="132">
        <f t="shared" si="139"/>
        <v>0</v>
      </c>
      <c r="EC19" s="132">
        <f t="shared" si="139"/>
        <v>0</v>
      </c>
      <c r="ED19" s="132">
        <f t="shared" si="139"/>
        <v>0</v>
      </c>
      <c r="EE19" s="132">
        <f t="shared" si="139"/>
        <v>0</v>
      </c>
      <c r="EF19" s="132">
        <f t="shared" si="139"/>
        <v>0</v>
      </c>
      <c r="EG19" s="132">
        <f t="shared" si="139"/>
        <v>0</v>
      </c>
      <c r="EH19" s="132">
        <f t="shared" si="139"/>
        <v>0</v>
      </c>
      <c r="EI19" s="132">
        <f t="shared" si="139"/>
        <v>0</v>
      </c>
      <c r="EJ19" s="132">
        <f t="shared" si="139"/>
        <v>0</v>
      </c>
      <c r="EK19" s="132">
        <f t="shared" si="139"/>
        <v>0</v>
      </c>
      <c r="EL19" s="134"/>
      <c r="EM19" s="134"/>
      <c r="EN19" s="134"/>
      <c r="EO19" s="134"/>
      <c r="EP19" s="134"/>
      <c r="EQ19" s="134"/>
      <c r="ER19" s="134"/>
      <c r="ES19" s="201">
        <f>IFERROR(IF(G19&gt;=1,(IF(EMP!AT15="YES",220,0)),0),0)</f>
        <v>0</v>
      </c>
      <c r="ET19" s="1">
        <f>IFERROR(IF(G19&gt;=1,ROUND(ALLO!K17/31*ALLO!BJ17,0),0),0)</f>
        <v>0</v>
      </c>
      <c r="EU19" s="1">
        <f>IFERROR(IF(G19&gt;=1,(IF(ALLO!$BH17=1,0,IF(ALLO!$BH17=2,(IF(EMP!AN15="YES",(IF(ALLO!$D17&gt;=5,ROUND((ALLO!GG17+ALLO!GS17+ALLO!HE17)/EU$1,0)*ALLO!$BK17,0)),0)),0))),0),0)</f>
        <v>0</v>
      </c>
      <c r="EV19" s="1">
        <f>IFERROR(IF(H19&gt;=1,(IF(ALLO!$BH17=1,0,IF(ALLO!$BH17=2,(IF(EMP!AO15="YES",(IF(ALLO!$D17&gt;=5,ROUND((ALLO!GH17+ALLO!GT17+ALLO!HF17)/EV$1,0)*ALLO!$BK17,0)),0)),0))),0),0)</f>
        <v>0</v>
      </c>
      <c r="EW19" s="1">
        <f>IFERROR(IF(I19&gt;=1,(IF(ALLO!$BH17=1,0,IF(ALLO!$BH17=2,(IF(EMP!AP15="YES",(IF(ALLO!$D17&gt;=5,ROUND((ALLO!GI17+ALLO!GU17+ALLO!HG17)/EW$1,0)*ALLO!$BK17,0)),0)),0))),0),0)</f>
        <v>0</v>
      </c>
      <c r="EX19" s="1">
        <f>IFERROR(IF(J19&gt;=1,(IF(ALLO!$BH17=1,0,IF(ALLO!$BH17=2,(IF(EMP!AQ15="YES",(IF(ALLO!$D17&gt;=5,ROUND((ALLO!GJ17+ALLO!GV17+ALLO!HH17)/EX$1,0)*ALLO!$BK17,0)),0)),0))),0),0)</f>
        <v>0</v>
      </c>
      <c r="EY19" s="1">
        <f>IFERROR(IF(K19&gt;=1,(IF(ALLO!$BH17=1,0,IF(ALLO!$BH17=2,(IF(EMP!AR15="YES",(IF(ALLO!$D17&gt;=5,ROUND((ALLO!GK17+ALLO!GW17+ALLO!HI17)/EY$1,0)*ALLO!$BK17,0)),0)),0))),0),0)</f>
        <v>0</v>
      </c>
      <c r="EZ19" s="1">
        <f>IFERROR(IF(L19&gt;=1,(IF(ALLO!$BH17=1,0,IF(ALLO!$BH17=2,(IF(EMP!AS15="YES",(IF(ALLO!$D17&gt;=5,ROUND((ALLO!GL17+ALLO!GX17+ALLO!HJ17)/EZ$1,0)*ALLO!$BK17,0)),0)),0))),0),0)</f>
        <v>0</v>
      </c>
      <c r="FA19" s="181">
        <f t="shared" si="106"/>
        <v>0</v>
      </c>
      <c r="FB19" s="181">
        <f t="shared" si="107"/>
        <v>0</v>
      </c>
      <c r="FC19" s="181">
        <f t="shared" si="108"/>
        <v>0</v>
      </c>
      <c r="FD19" s="181">
        <f t="shared" si="109"/>
        <v>0</v>
      </c>
      <c r="FE19" s="181">
        <f t="shared" si="110"/>
        <v>0</v>
      </c>
      <c r="FF19" s="181">
        <f t="shared" si="111"/>
        <v>0</v>
      </c>
      <c r="FG19" s="181">
        <f t="shared" si="112"/>
        <v>0</v>
      </c>
      <c r="FH19" s="181">
        <f t="shared" si="113"/>
        <v>0</v>
      </c>
      <c r="FI19" s="181">
        <f t="shared" si="114"/>
        <v>0</v>
      </c>
      <c r="FJ19" s="181">
        <f t="shared" si="115"/>
        <v>0</v>
      </c>
      <c r="FK19" s="181">
        <f t="shared" si="116"/>
        <v>0</v>
      </c>
      <c r="FL19" s="181">
        <f t="shared" si="117"/>
        <v>0</v>
      </c>
      <c r="FM19" s="182">
        <f t="shared" si="118"/>
        <v>0</v>
      </c>
      <c r="FN19" s="182">
        <f t="shared" si="119"/>
        <v>0</v>
      </c>
      <c r="FO19" s="182">
        <f t="shared" si="120"/>
        <v>0</v>
      </c>
      <c r="FP19" s="182">
        <f t="shared" si="121"/>
        <v>0</v>
      </c>
      <c r="FQ19" s="182">
        <f t="shared" si="122"/>
        <v>0</v>
      </c>
      <c r="FR19" s="182">
        <f t="shared" si="123"/>
        <v>0</v>
      </c>
      <c r="FS19" s="182">
        <f t="shared" si="124"/>
        <v>0</v>
      </c>
      <c r="FT19" s="1">
        <f>IFERROR(IF($G19&gt;=1,SUMIFS(ARR!P$8:P$607,ARR!$I$8:$I$607,$I19),0),0)</f>
        <v>0</v>
      </c>
      <c r="FU19" s="1">
        <f>IFERROR(IF($G19&gt;=1,SUMIFS(ARR!Q$8:Q$607,ARR!$I$8:$I$607,$I19),0),0)</f>
        <v>0</v>
      </c>
      <c r="FV19" s="1">
        <f>IFERROR(IF($G19&gt;=1,SUMIFS(ARR!R$8:R$607,ARR!$I$8:$I$607,$I19),0),0)</f>
        <v>0</v>
      </c>
      <c r="FW19" s="1">
        <f>IFERROR(IF($G19&gt;=1,SUMIFS(ARR!S$8:S$607,ARR!$I$8:$I$607,$I19),0),0)</f>
        <v>0</v>
      </c>
      <c r="FX19" s="1">
        <f>IFERROR(IF($G19&gt;=1,SUMIFS(ARR!T$8:T$607,ARR!$I$8:$I$607,$I19),0),0)</f>
        <v>0</v>
      </c>
      <c r="FY19" s="1">
        <f>IFERROR(IF($G19&gt;=1,SUMIFS(ARR!U$8:U$607,ARR!$I$8:$I$607,$I19),0),0)</f>
        <v>0</v>
      </c>
      <c r="FZ19" s="1">
        <f>IFERROR(IF($G19&gt;=1,SUMIFS(ARR!V$8:V$607,ARR!$I$8:$I$607,$I19),0),0)</f>
        <v>0</v>
      </c>
      <c r="GA19" s="1">
        <f>IFERROR(IF($G19&gt;=1,SUMIFS(ARR!W$8:W$607,ARR!$I$8:$I$607,$I19),0),0)</f>
        <v>0</v>
      </c>
      <c r="GB19" s="1">
        <f>IFERROR(IF($G19&gt;=1,SUMIFS(ARR!X$8:X$607,ARR!$I$8:$I$607,$I19),0),0)</f>
        <v>0</v>
      </c>
      <c r="GC19" s="1">
        <f>IFERROR(IF($G19&gt;=1,SUMIFS(ARR!Y$8:Y$607,ARR!$I$8:$I$607,$I19),0),0)</f>
        <v>0</v>
      </c>
      <c r="GD19" s="1">
        <f>IFERROR(IF($G19&gt;=1,SUMIFS(ARR!Z$8:Z$607,ARR!$I$8:$I$607,$I19),0),0)</f>
        <v>0</v>
      </c>
      <c r="GE19" s="1">
        <f>IFERROR(IF($G19&gt;=1,SUMIFS(ARR!AA$8:AA$607,ARR!$I$8:$I$607,$I19),0),0)</f>
        <v>0</v>
      </c>
      <c r="GF19" s="1">
        <f t="shared" si="125"/>
        <v>0</v>
      </c>
      <c r="GG19" s="1">
        <f t="shared" si="126"/>
        <v>0</v>
      </c>
      <c r="GH19" s="1">
        <f t="shared" si="127"/>
        <v>0</v>
      </c>
      <c r="GI19" s="1">
        <f t="shared" si="128"/>
        <v>0</v>
      </c>
      <c r="GJ19" s="1">
        <f t="shared" si="129"/>
        <v>0</v>
      </c>
    </row>
    <row r="20" spans="6:192" ht="18" customHeight="1" x14ac:dyDescent="0.25">
      <c r="F20" s="1">
        <f>ALLO!A18</f>
        <v>0</v>
      </c>
      <c r="G20" s="130">
        <f>EMP!O16</f>
        <v>0</v>
      </c>
      <c r="H20" s="131">
        <f>EMP!P16</f>
        <v>0</v>
      </c>
      <c r="I20" s="130">
        <f>EMP!Q16</f>
        <v>0</v>
      </c>
      <c r="J20" s="30">
        <f>IFERROR(IF($G20&gt;=1,(IF($F20=2,ROUND((ALLO!GA18+ALLO!GM18)/10,0),0)),0),0)</f>
        <v>0</v>
      </c>
      <c r="K20" s="30">
        <f>IFERROR(IF($G20&gt;=1,(IF($F20=2,ROUND((ALLO!GB18+ALLO!GN18)/10,0),0)),0),0)</f>
        <v>0</v>
      </c>
      <c r="L20" s="30">
        <f>IFERROR(IF($G20&gt;=1,(IF($F20=2,ROUND((ALLO!GC18+ALLO!GO18)/10,0),0)),0),0)</f>
        <v>0</v>
      </c>
      <c r="M20" s="30">
        <f>IFERROR(IF($G20&gt;=1,(IF($F20=2,ROUND((ALLO!GD18+ALLO!GP18)/10,0),0)),0),0)</f>
        <v>0</v>
      </c>
      <c r="N20" s="30">
        <f>IFERROR(IF($G20&gt;=1,(IF($F20=2,ROUND((ALLO!GE18+ALLO!GQ18)/10,0),0)),0),0)</f>
        <v>0</v>
      </c>
      <c r="O20" s="30">
        <f>IFERROR(IF($G20&gt;=1,(IF($F20=2,ROUND((ALLO!GF18+ALLO!GR18)/10,0),0)),0),0)</f>
        <v>0</v>
      </c>
      <c r="P20" s="30">
        <f>IFERROR(IF($G20&gt;=1,(IF($F20=2,ROUND((ALLO!GG18+ALLO!GS18)/10,0),0)),0),0)</f>
        <v>0</v>
      </c>
      <c r="Q20" s="30">
        <f>IFERROR(IF($G20&gt;=1,(IF($F20=2,ROUND((ALLO!GH18+ALLO!GT18)/10,0),0)),0),0)</f>
        <v>0</v>
      </c>
      <c r="R20" s="30">
        <f>IFERROR(IF($G20&gt;=1,(IF($F20=2,ROUND((ALLO!GI18+ALLO!GU18)/10,0),0)),0),0)</f>
        <v>0</v>
      </c>
      <c r="S20" s="30">
        <f>IFERROR(IF($G20&gt;=1,(IF($F20=2,ROUND((ALLO!GJ18+ALLO!GV18)/10,0),0)),0),0)</f>
        <v>0</v>
      </c>
      <c r="T20" s="30">
        <f>IFERROR(IF($G20&gt;=1,(IF($F20=2,ROUND((ALLO!GK18+ALLO!GW18)/10,0),0)),0),0)</f>
        <v>0</v>
      </c>
      <c r="U20" s="30">
        <f>IFERROR(IF($G20&gt;=1,(IF($F20=2,ROUND((ALLO!GL18+ALLO!GX18)/10,0),0)),0),0)</f>
        <v>0</v>
      </c>
      <c r="V20" s="132"/>
      <c r="W20" s="132"/>
      <c r="X20" s="132"/>
      <c r="Y20" s="132"/>
      <c r="Z20" s="132"/>
      <c r="AA20" s="132"/>
      <c r="AB20" s="132"/>
      <c r="AC20" s="132"/>
      <c r="AD20" s="132"/>
      <c r="AE20" s="132"/>
      <c r="AF20" s="132"/>
      <c r="AG20" s="132"/>
      <c r="AH20" s="133"/>
      <c r="AI20" s="133">
        <f t="shared" si="131"/>
        <v>0</v>
      </c>
      <c r="AJ20" s="133">
        <f t="shared" si="29"/>
        <v>0</v>
      </c>
      <c r="AK20" s="133">
        <f t="shared" si="30"/>
        <v>0</v>
      </c>
      <c r="AL20" s="133">
        <f t="shared" si="31"/>
        <v>0</v>
      </c>
      <c r="AM20" s="133">
        <f t="shared" si="32"/>
        <v>0</v>
      </c>
      <c r="AN20" s="133">
        <f t="shared" si="33"/>
        <v>0</v>
      </c>
      <c r="AO20" s="133">
        <f t="shared" si="34"/>
        <v>0</v>
      </c>
      <c r="AP20" s="133">
        <f t="shared" si="35"/>
        <v>0</v>
      </c>
      <c r="AQ20" s="133">
        <f t="shared" si="36"/>
        <v>0</v>
      </c>
      <c r="AR20" s="133">
        <f t="shared" si="37"/>
        <v>0</v>
      </c>
      <c r="AS20" s="133">
        <f t="shared" si="38"/>
        <v>0</v>
      </c>
      <c r="AT20" s="134"/>
      <c r="AU20" s="134">
        <f t="shared" si="39"/>
        <v>0</v>
      </c>
      <c r="AV20" s="134">
        <f t="shared" si="40"/>
        <v>0</v>
      </c>
      <c r="AW20" s="134">
        <f t="shared" si="41"/>
        <v>0</v>
      </c>
      <c r="AX20" s="134">
        <f t="shared" si="42"/>
        <v>0</v>
      </c>
      <c r="AY20" s="134">
        <f t="shared" si="43"/>
        <v>0</v>
      </c>
      <c r="AZ20" s="134">
        <f t="shared" si="44"/>
        <v>0</v>
      </c>
      <c r="BA20" s="134">
        <f t="shared" si="45"/>
        <v>0</v>
      </c>
      <c r="BB20" s="134">
        <f t="shared" si="46"/>
        <v>0</v>
      </c>
      <c r="BC20" s="134">
        <f t="shared" si="47"/>
        <v>0</v>
      </c>
      <c r="BD20" s="134">
        <f t="shared" si="48"/>
        <v>0</v>
      </c>
      <c r="BE20" s="134">
        <f t="shared" si="49"/>
        <v>0</v>
      </c>
      <c r="BF20" s="31"/>
      <c r="BG20" s="31"/>
      <c r="BH20" s="31">
        <f t="shared" si="50"/>
        <v>0</v>
      </c>
      <c r="BI20" s="31">
        <f t="shared" si="51"/>
        <v>0</v>
      </c>
      <c r="BJ20" s="31">
        <f t="shared" si="52"/>
        <v>0</v>
      </c>
      <c r="BK20" s="31">
        <f t="shared" si="53"/>
        <v>0</v>
      </c>
      <c r="BL20" s="31">
        <f t="shared" si="54"/>
        <v>0</v>
      </c>
      <c r="BM20" s="31">
        <f t="shared" si="55"/>
        <v>0</v>
      </c>
      <c r="BN20" s="31">
        <f t="shared" si="56"/>
        <v>0</v>
      </c>
      <c r="BO20" s="31">
        <f t="shared" si="57"/>
        <v>0</v>
      </c>
      <c r="BP20" s="31">
        <f t="shared" si="58"/>
        <v>0</v>
      </c>
      <c r="BQ20" s="31">
        <f t="shared" si="59"/>
        <v>0</v>
      </c>
      <c r="BR20" s="132"/>
      <c r="BS20" s="132">
        <f t="shared" si="60"/>
        <v>0</v>
      </c>
      <c r="BT20" s="132">
        <f t="shared" si="61"/>
        <v>0</v>
      </c>
      <c r="BU20" s="132">
        <f t="shared" si="62"/>
        <v>0</v>
      </c>
      <c r="BV20" s="132">
        <f t="shared" si="63"/>
        <v>0</v>
      </c>
      <c r="BW20" s="132">
        <f t="shared" si="64"/>
        <v>0</v>
      </c>
      <c r="BX20" s="132">
        <f t="shared" si="65"/>
        <v>0</v>
      </c>
      <c r="BY20" s="132">
        <f t="shared" si="66"/>
        <v>0</v>
      </c>
      <c r="BZ20" s="132">
        <f t="shared" si="67"/>
        <v>0</v>
      </c>
      <c r="CA20" s="132">
        <f t="shared" si="68"/>
        <v>0</v>
      </c>
      <c r="CB20" s="132">
        <f t="shared" si="69"/>
        <v>0</v>
      </c>
      <c r="CC20" s="132">
        <f t="shared" si="70"/>
        <v>0</v>
      </c>
      <c r="CD20" s="133">
        <f t="shared" si="71"/>
        <v>0</v>
      </c>
      <c r="CE20" s="133">
        <f t="shared" si="13"/>
        <v>0</v>
      </c>
      <c r="CF20" s="133">
        <f t="shared" si="72"/>
        <v>0</v>
      </c>
      <c r="CG20" s="133">
        <f t="shared" si="73"/>
        <v>0</v>
      </c>
      <c r="CH20" s="133">
        <f t="shared" si="14"/>
        <v>0</v>
      </c>
      <c r="CI20" s="133">
        <f t="shared" si="14"/>
        <v>0</v>
      </c>
      <c r="CJ20" s="133">
        <f t="shared" si="14"/>
        <v>0</v>
      </c>
      <c r="CK20" s="133">
        <f t="shared" si="14"/>
        <v>0</v>
      </c>
      <c r="CL20" s="133">
        <f t="shared" si="14"/>
        <v>0</v>
      </c>
      <c r="CM20" s="133">
        <f t="shared" si="14"/>
        <v>0</v>
      </c>
      <c r="CN20" s="133">
        <f t="shared" si="14"/>
        <v>0</v>
      </c>
      <c r="CO20" s="133">
        <f t="shared" si="14"/>
        <v>0</v>
      </c>
      <c r="CP20" s="134"/>
      <c r="CQ20" s="134"/>
      <c r="CR20" s="134">
        <f t="shared" si="74"/>
        <v>0</v>
      </c>
      <c r="CS20" s="134"/>
      <c r="CT20" s="134">
        <f t="shared" si="76"/>
        <v>0</v>
      </c>
      <c r="CU20" s="134">
        <f t="shared" si="77"/>
        <v>0</v>
      </c>
      <c r="CV20" s="134">
        <f t="shared" si="78"/>
        <v>0</v>
      </c>
      <c r="CW20" s="134">
        <f t="shared" si="79"/>
        <v>0</v>
      </c>
      <c r="CX20" s="134">
        <f t="shared" si="80"/>
        <v>0</v>
      </c>
      <c r="CY20" s="134">
        <f t="shared" si="133"/>
        <v>0</v>
      </c>
      <c r="CZ20" s="134">
        <f t="shared" si="81"/>
        <v>0</v>
      </c>
      <c r="DA20" s="134">
        <f t="shared" si="82"/>
        <v>0</v>
      </c>
      <c r="DB20" s="135"/>
      <c r="DC20" s="135">
        <f t="shared" si="83"/>
        <v>0</v>
      </c>
      <c r="DD20" s="135">
        <f t="shared" si="84"/>
        <v>0</v>
      </c>
      <c r="DE20" s="135">
        <f t="shared" si="85"/>
        <v>0</v>
      </c>
      <c r="DF20" s="135">
        <f t="shared" si="86"/>
        <v>0</v>
      </c>
      <c r="DG20" s="135">
        <f t="shared" si="87"/>
        <v>0</v>
      </c>
      <c r="DH20" s="135">
        <f t="shared" si="88"/>
        <v>0</v>
      </c>
      <c r="DI20" s="135">
        <f t="shared" si="89"/>
        <v>0</v>
      </c>
      <c r="DJ20" s="135">
        <f t="shared" si="90"/>
        <v>0</v>
      </c>
      <c r="DK20" s="135">
        <f t="shared" si="91"/>
        <v>0</v>
      </c>
      <c r="DL20" s="135">
        <f t="shared" si="92"/>
        <v>0</v>
      </c>
      <c r="DM20" s="135">
        <f t="shared" si="93"/>
        <v>0</v>
      </c>
      <c r="DN20" s="136"/>
      <c r="DO20" s="136">
        <f t="shared" si="94"/>
        <v>0</v>
      </c>
      <c r="DP20" s="136">
        <f t="shared" si="95"/>
        <v>0</v>
      </c>
      <c r="DQ20" s="136">
        <f t="shared" si="96"/>
        <v>0</v>
      </c>
      <c r="DR20" s="136">
        <f t="shared" si="97"/>
        <v>0</v>
      </c>
      <c r="DS20" s="136">
        <f t="shared" si="98"/>
        <v>0</v>
      </c>
      <c r="DT20" s="136">
        <f t="shared" si="99"/>
        <v>0</v>
      </c>
      <c r="DU20" s="136">
        <f t="shared" si="100"/>
        <v>0</v>
      </c>
      <c r="DV20" s="136">
        <f t="shared" si="101"/>
        <v>0</v>
      </c>
      <c r="DW20" s="136">
        <f t="shared" si="102"/>
        <v>0</v>
      </c>
      <c r="DX20" s="136">
        <f t="shared" si="103"/>
        <v>0</v>
      </c>
      <c r="DY20" s="136">
        <f t="shared" si="104"/>
        <v>0</v>
      </c>
      <c r="DZ20" s="132"/>
      <c r="EA20" s="132">
        <f t="shared" ref="EA20:EK20" si="140">DZ20</f>
        <v>0</v>
      </c>
      <c r="EB20" s="132">
        <f t="shared" si="140"/>
        <v>0</v>
      </c>
      <c r="EC20" s="132">
        <f t="shared" si="140"/>
        <v>0</v>
      </c>
      <c r="ED20" s="132">
        <f t="shared" si="140"/>
        <v>0</v>
      </c>
      <c r="EE20" s="132">
        <f t="shared" si="140"/>
        <v>0</v>
      </c>
      <c r="EF20" s="132">
        <f t="shared" si="140"/>
        <v>0</v>
      </c>
      <c r="EG20" s="132">
        <f t="shared" si="140"/>
        <v>0</v>
      </c>
      <c r="EH20" s="132">
        <f t="shared" si="140"/>
        <v>0</v>
      </c>
      <c r="EI20" s="132">
        <f t="shared" si="140"/>
        <v>0</v>
      </c>
      <c r="EJ20" s="132">
        <f t="shared" si="140"/>
        <v>0</v>
      </c>
      <c r="EK20" s="132">
        <f t="shared" si="140"/>
        <v>0</v>
      </c>
      <c r="EL20" s="134"/>
      <c r="EM20" s="134"/>
      <c r="EN20" s="134"/>
      <c r="EO20" s="134"/>
      <c r="EP20" s="134"/>
      <c r="EQ20" s="134"/>
      <c r="ER20" s="134"/>
      <c r="ES20" s="201">
        <f>IFERROR(IF(G20&gt;=1,(IF(EMP!AT16="YES",220,0)),0),0)</f>
        <v>0</v>
      </c>
      <c r="ET20" s="1">
        <f>IFERROR(IF(G20&gt;=1,ROUND(ALLO!K18/31*ALLO!BJ18,0),0),0)</f>
        <v>0</v>
      </c>
      <c r="EU20" s="1">
        <f>IFERROR(IF(G20&gt;=1,(IF(ALLO!$BH18=1,0,IF(ALLO!$BH18=2,(IF(EMP!AN16="YES",(IF(ALLO!$D18&gt;=5,ROUND((ALLO!GG18+ALLO!GS18+ALLO!HE18)/EU$1,0)*ALLO!$BK18,0)),0)),0))),0),0)</f>
        <v>0</v>
      </c>
      <c r="EV20" s="1">
        <f>IFERROR(IF(H20&gt;=1,(IF(ALLO!$BH18=1,0,IF(ALLO!$BH18=2,(IF(EMP!AO16="YES",(IF(ALLO!$D18&gt;=5,ROUND((ALLO!GH18+ALLO!GT18+ALLO!HF18)/EV$1,0)*ALLO!$BK18,0)),0)),0))),0),0)</f>
        <v>0</v>
      </c>
      <c r="EW20" s="1">
        <f>IFERROR(IF(I20&gt;=1,(IF(ALLO!$BH18=1,0,IF(ALLO!$BH18=2,(IF(EMP!AP16="YES",(IF(ALLO!$D18&gt;=5,ROUND((ALLO!GI18+ALLO!GU18+ALLO!HG18)/EW$1,0)*ALLO!$BK18,0)),0)),0))),0),0)</f>
        <v>0</v>
      </c>
      <c r="EX20" s="1">
        <f>IFERROR(IF(J20&gt;=1,(IF(ALLO!$BH18=1,0,IF(ALLO!$BH18=2,(IF(EMP!AQ16="YES",(IF(ALLO!$D18&gt;=5,ROUND((ALLO!GJ18+ALLO!GV18+ALLO!HH18)/EX$1,0)*ALLO!$BK18,0)),0)),0))),0),0)</f>
        <v>0</v>
      </c>
      <c r="EY20" s="1">
        <f>IFERROR(IF(K20&gt;=1,(IF(ALLO!$BH18=1,0,IF(ALLO!$BH18=2,(IF(EMP!AR16="YES",(IF(ALLO!$D18&gt;=5,ROUND((ALLO!GK18+ALLO!GW18+ALLO!HI18)/EY$1,0)*ALLO!$BK18,0)),0)),0))),0),0)</f>
        <v>0</v>
      </c>
      <c r="EZ20" s="1">
        <f>IFERROR(IF(L20&gt;=1,(IF(ALLO!$BH18=1,0,IF(ALLO!$BH18=2,(IF(EMP!AS16="YES",(IF(ALLO!$D18&gt;=5,ROUND((ALLO!GL18+ALLO!GX18+ALLO!HJ18)/EZ$1,0)*ALLO!$BK18,0)),0)),0))),0),0)</f>
        <v>0</v>
      </c>
      <c r="FA20" s="181">
        <f t="shared" si="106"/>
        <v>0</v>
      </c>
      <c r="FB20" s="181">
        <f t="shared" si="107"/>
        <v>0</v>
      </c>
      <c r="FC20" s="181">
        <f t="shared" si="108"/>
        <v>0</v>
      </c>
      <c r="FD20" s="181">
        <f t="shared" si="109"/>
        <v>0</v>
      </c>
      <c r="FE20" s="181">
        <f t="shared" si="110"/>
        <v>0</v>
      </c>
      <c r="FF20" s="181">
        <f t="shared" si="111"/>
        <v>0</v>
      </c>
      <c r="FG20" s="181">
        <f t="shared" si="112"/>
        <v>0</v>
      </c>
      <c r="FH20" s="181">
        <f t="shared" si="113"/>
        <v>0</v>
      </c>
      <c r="FI20" s="181">
        <f t="shared" si="114"/>
        <v>0</v>
      </c>
      <c r="FJ20" s="181">
        <f t="shared" si="115"/>
        <v>0</v>
      </c>
      <c r="FK20" s="181">
        <f t="shared" si="116"/>
        <v>0</v>
      </c>
      <c r="FL20" s="181">
        <f t="shared" si="117"/>
        <v>0</v>
      </c>
      <c r="FM20" s="182">
        <f t="shared" si="118"/>
        <v>0</v>
      </c>
      <c r="FN20" s="182">
        <f t="shared" si="119"/>
        <v>0</v>
      </c>
      <c r="FO20" s="182">
        <f t="shared" si="120"/>
        <v>0</v>
      </c>
      <c r="FP20" s="182">
        <f t="shared" si="121"/>
        <v>0</v>
      </c>
      <c r="FQ20" s="182">
        <f t="shared" si="122"/>
        <v>0</v>
      </c>
      <c r="FR20" s="182">
        <f t="shared" si="123"/>
        <v>0</v>
      </c>
      <c r="FS20" s="182">
        <f t="shared" si="124"/>
        <v>0</v>
      </c>
      <c r="FT20" s="1">
        <f>IFERROR(IF($G20&gt;=1,SUMIFS(ARR!P$8:P$607,ARR!$I$8:$I$607,$I20),0),0)</f>
        <v>0</v>
      </c>
      <c r="FU20" s="1">
        <f>IFERROR(IF($G20&gt;=1,SUMIFS(ARR!Q$8:Q$607,ARR!$I$8:$I$607,$I20),0),0)</f>
        <v>0</v>
      </c>
      <c r="FV20" s="1">
        <f>IFERROR(IF($G20&gt;=1,SUMIFS(ARR!R$8:R$607,ARR!$I$8:$I$607,$I20),0),0)</f>
        <v>0</v>
      </c>
      <c r="FW20" s="1">
        <f>IFERROR(IF($G20&gt;=1,SUMIFS(ARR!S$8:S$607,ARR!$I$8:$I$607,$I20),0),0)</f>
        <v>0</v>
      </c>
      <c r="FX20" s="1">
        <f>IFERROR(IF($G20&gt;=1,SUMIFS(ARR!T$8:T$607,ARR!$I$8:$I$607,$I20),0),0)</f>
        <v>0</v>
      </c>
      <c r="FY20" s="1">
        <f>IFERROR(IF($G20&gt;=1,SUMIFS(ARR!U$8:U$607,ARR!$I$8:$I$607,$I20),0),0)</f>
        <v>0</v>
      </c>
      <c r="FZ20" s="1">
        <f>IFERROR(IF($G20&gt;=1,SUMIFS(ARR!V$8:V$607,ARR!$I$8:$I$607,$I20),0),0)</f>
        <v>0</v>
      </c>
      <c r="GA20" s="1">
        <f>IFERROR(IF($G20&gt;=1,SUMIFS(ARR!W$8:W$607,ARR!$I$8:$I$607,$I20),0),0)</f>
        <v>0</v>
      </c>
      <c r="GB20" s="1">
        <f>IFERROR(IF($G20&gt;=1,SUMIFS(ARR!X$8:X$607,ARR!$I$8:$I$607,$I20),0),0)</f>
        <v>0</v>
      </c>
      <c r="GC20" s="1">
        <f>IFERROR(IF($G20&gt;=1,SUMIFS(ARR!Y$8:Y$607,ARR!$I$8:$I$607,$I20),0),0)</f>
        <v>0</v>
      </c>
      <c r="GD20" s="1">
        <f>IFERROR(IF($G20&gt;=1,SUMIFS(ARR!Z$8:Z$607,ARR!$I$8:$I$607,$I20),0),0)</f>
        <v>0</v>
      </c>
      <c r="GE20" s="1">
        <f>IFERROR(IF($G20&gt;=1,SUMIFS(ARR!AA$8:AA$607,ARR!$I$8:$I$607,$I20),0),0)</f>
        <v>0</v>
      </c>
      <c r="GF20" s="1">
        <f t="shared" si="125"/>
        <v>0</v>
      </c>
      <c r="GG20" s="1">
        <f t="shared" si="126"/>
        <v>0</v>
      </c>
      <c r="GH20" s="1">
        <f t="shared" si="127"/>
        <v>0</v>
      </c>
      <c r="GI20" s="1">
        <f t="shared" si="128"/>
        <v>0</v>
      </c>
      <c r="GJ20" s="1">
        <f t="shared" si="129"/>
        <v>0</v>
      </c>
    </row>
    <row r="21" spans="6:192" ht="18" customHeight="1" x14ac:dyDescent="0.25">
      <c r="F21" s="1">
        <f>ALLO!A19</f>
        <v>0</v>
      </c>
      <c r="G21" s="130">
        <f>EMP!O17</f>
        <v>0</v>
      </c>
      <c r="H21" s="131">
        <f>EMP!P17</f>
        <v>0</v>
      </c>
      <c r="I21" s="130">
        <f>EMP!Q17</f>
        <v>0</v>
      </c>
      <c r="J21" s="30">
        <f>IFERROR(IF($G21&gt;=1,(IF($F21=2,ROUND((ALLO!GA19+ALLO!GM19)/10,0),0)),0),0)</f>
        <v>0</v>
      </c>
      <c r="K21" s="30">
        <f>IFERROR(IF($G21&gt;=1,(IF($F21=2,ROUND((ALLO!GB19+ALLO!GN19)/10,0),0)),0),0)</f>
        <v>0</v>
      </c>
      <c r="L21" s="30">
        <f>IFERROR(IF($G21&gt;=1,(IF($F21=2,ROUND((ALLO!GC19+ALLO!GO19)/10,0),0)),0),0)</f>
        <v>0</v>
      </c>
      <c r="M21" s="30">
        <f>IFERROR(IF($G21&gt;=1,(IF($F21=2,ROUND((ALLO!GD19+ALLO!GP19)/10,0),0)),0),0)</f>
        <v>0</v>
      </c>
      <c r="N21" s="30">
        <f>IFERROR(IF($G21&gt;=1,(IF($F21=2,ROUND((ALLO!GE19+ALLO!GQ19)/10,0),0)),0),0)</f>
        <v>0</v>
      </c>
      <c r="O21" s="30">
        <f>IFERROR(IF($G21&gt;=1,(IF($F21=2,ROUND((ALLO!GF19+ALLO!GR19)/10,0),0)),0),0)</f>
        <v>0</v>
      </c>
      <c r="P21" s="30">
        <f>IFERROR(IF($G21&gt;=1,(IF($F21=2,ROUND((ALLO!GG19+ALLO!GS19)/10,0),0)),0),0)</f>
        <v>0</v>
      </c>
      <c r="Q21" s="30">
        <f>IFERROR(IF($G21&gt;=1,(IF($F21=2,ROUND((ALLO!GH19+ALLO!GT19)/10,0),0)),0),0)</f>
        <v>0</v>
      </c>
      <c r="R21" s="30">
        <f>IFERROR(IF($G21&gt;=1,(IF($F21=2,ROUND((ALLO!GI19+ALLO!GU19)/10,0),0)),0),0)</f>
        <v>0</v>
      </c>
      <c r="S21" s="30">
        <f>IFERROR(IF($G21&gt;=1,(IF($F21=2,ROUND((ALLO!GJ19+ALLO!GV19)/10,0),0)),0),0)</f>
        <v>0</v>
      </c>
      <c r="T21" s="30">
        <f>IFERROR(IF($G21&gt;=1,(IF($F21=2,ROUND((ALLO!GK19+ALLO!GW19)/10,0),0)),0),0)</f>
        <v>0</v>
      </c>
      <c r="U21" s="30">
        <f>IFERROR(IF($G21&gt;=1,(IF($F21=2,ROUND((ALLO!GL19+ALLO!GX19)/10,0),0)),0),0)</f>
        <v>0</v>
      </c>
      <c r="V21" s="132"/>
      <c r="W21" s="132"/>
      <c r="X21" s="132"/>
      <c r="Y21" s="132"/>
      <c r="Z21" s="132"/>
      <c r="AA21" s="132"/>
      <c r="AB21" s="132"/>
      <c r="AC21" s="132"/>
      <c r="AD21" s="132"/>
      <c r="AE21" s="132"/>
      <c r="AF21" s="132"/>
      <c r="AG21" s="132"/>
      <c r="AH21" s="133"/>
      <c r="AI21" s="133">
        <f t="shared" si="131"/>
        <v>0</v>
      </c>
      <c r="AJ21" s="133">
        <f t="shared" si="29"/>
        <v>0</v>
      </c>
      <c r="AK21" s="133">
        <f t="shared" si="30"/>
        <v>0</v>
      </c>
      <c r="AL21" s="133">
        <f t="shared" si="31"/>
        <v>0</v>
      </c>
      <c r="AM21" s="133">
        <f t="shared" si="32"/>
        <v>0</v>
      </c>
      <c r="AN21" s="133">
        <f t="shared" si="33"/>
        <v>0</v>
      </c>
      <c r="AO21" s="133">
        <f t="shared" si="34"/>
        <v>0</v>
      </c>
      <c r="AP21" s="133">
        <f t="shared" si="35"/>
        <v>0</v>
      </c>
      <c r="AQ21" s="133">
        <f t="shared" si="36"/>
        <v>0</v>
      </c>
      <c r="AR21" s="133">
        <f t="shared" si="37"/>
        <v>0</v>
      </c>
      <c r="AS21" s="133">
        <f t="shared" si="38"/>
        <v>0</v>
      </c>
      <c r="AT21" s="134"/>
      <c r="AU21" s="134">
        <f t="shared" si="39"/>
        <v>0</v>
      </c>
      <c r="AV21" s="134">
        <f t="shared" si="40"/>
        <v>0</v>
      </c>
      <c r="AW21" s="134">
        <f t="shared" si="41"/>
        <v>0</v>
      </c>
      <c r="AX21" s="134">
        <f t="shared" si="42"/>
        <v>0</v>
      </c>
      <c r="AY21" s="134">
        <f t="shared" si="43"/>
        <v>0</v>
      </c>
      <c r="AZ21" s="134">
        <f t="shared" si="44"/>
        <v>0</v>
      </c>
      <c r="BA21" s="134">
        <f t="shared" si="45"/>
        <v>0</v>
      </c>
      <c r="BB21" s="134">
        <f t="shared" si="46"/>
        <v>0</v>
      </c>
      <c r="BC21" s="134">
        <f t="shared" si="47"/>
        <v>0</v>
      </c>
      <c r="BD21" s="134">
        <f t="shared" si="48"/>
        <v>0</v>
      </c>
      <c r="BE21" s="134">
        <f t="shared" si="49"/>
        <v>0</v>
      </c>
      <c r="BF21" s="31"/>
      <c r="BG21" s="31"/>
      <c r="BH21" s="31">
        <f t="shared" si="50"/>
        <v>0</v>
      </c>
      <c r="BI21" s="31">
        <f t="shared" si="51"/>
        <v>0</v>
      </c>
      <c r="BJ21" s="31">
        <f t="shared" si="52"/>
        <v>0</v>
      </c>
      <c r="BK21" s="31">
        <f t="shared" si="53"/>
        <v>0</v>
      </c>
      <c r="BL21" s="31">
        <f t="shared" si="54"/>
        <v>0</v>
      </c>
      <c r="BM21" s="31">
        <f t="shared" si="55"/>
        <v>0</v>
      </c>
      <c r="BN21" s="31">
        <f t="shared" si="56"/>
        <v>0</v>
      </c>
      <c r="BO21" s="31">
        <f t="shared" si="57"/>
        <v>0</v>
      </c>
      <c r="BP21" s="31">
        <f t="shared" si="58"/>
        <v>0</v>
      </c>
      <c r="BQ21" s="31">
        <f t="shared" si="59"/>
        <v>0</v>
      </c>
      <c r="BR21" s="132"/>
      <c r="BS21" s="132">
        <f t="shared" si="60"/>
        <v>0</v>
      </c>
      <c r="BT21" s="132">
        <f t="shared" si="61"/>
        <v>0</v>
      </c>
      <c r="BU21" s="132">
        <f t="shared" si="62"/>
        <v>0</v>
      </c>
      <c r="BV21" s="132">
        <f t="shared" si="63"/>
        <v>0</v>
      </c>
      <c r="BW21" s="132">
        <f t="shared" si="64"/>
        <v>0</v>
      </c>
      <c r="BX21" s="132">
        <f t="shared" si="65"/>
        <v>0</v>
      </c>
      <c r="BY21" s="132">
        <f t="shared" si="66"/>
        <v>0</v>
      </c>
      <c r="BZ21" s="132">
        <f t="shared" si="67"/>
        <v>0</v>
      </c>
      <c r="CA21" s="132">
        <f t="shared" si="68"/>
        <v>0</v>
      </c>
      <c r="CB21" s="132">
        <f t="shared" si="69"/>
        <v>0</v>
      </c>
      <c r="CC21" s="132">
        <f t="shared" si="70"/>
        <v>0</v>
      </c>
      <c r="CD21" s="133">
        <f t="shared" si="71"/>
        <v>0</v>
      </c>
      <c r="CE21" s="133">
        <f t="shared" si="13"/>
        <v>0</v>
      </c>
      <c r="CF21" s="133">
        <f t="shared" si="72"/>
        <v>0</v>
      </c>
      <c r="CG21" s="133">
        <f t="shared" si="73"/>
        <v>0</v>
      </c>
      <c r="CH21" s="133">
        <f t="shared" si="14"/>
        <v>0</v>
      </c>
      <c r="CI21" s="133">
        <f t="shared" si="14"/>
        <v>0</v>
      </c>
      <c r="CJ21" s="133">
        <f t="shared" si="14"/>
        <v>0</v>
      </c>
      <c r="CK21" s="133">
        <f t="shared" si="14"/>
        <v>0</v>
      </c>
      <c r="CL21" s="133">
        <f t="shared" si="14"/>
        <v>0</v>
      </c>
      <c r="CM21" s="133">
        <f t="shared" si="14"/>
        <v>0</v>
      </c>
      <c r="CN21" s="133">
        <f t="shared" si="14"/>
        <v>0</v>
      </c>
      <c r="CO21" s="133">
        <f t="shared" si="14"/>
        <v>0</v>
      </c>
      <c r="CP21" s="134"/>
      <c r="CQ21" s="134"/>
      <c r="CR21" s="134">
        <f t="shared" si="74"/>
        <v>0</v>
      </c>
      <c r="CS21" s="134">
        <f t="shared" si="75"/>
        <v>0</v>
      </c>
      <c r="CT21" s="134">
        <f t="shared" si="76"/>
        <v>0</v>
      </c>
      <c r="CU21" s="134">
        <f t="shared" si="77"/>
        <v>0</v>
      </c>
      <c r="CV21" s="134">
        <f t="shared" si="78"/>
        <v>0</v>
      </c>
      <c r="CW21" s="134">
        <f t="shared" si="79"/>
        <v>0</v>
      </c>
      <c r="CX21" s="134">
        <f t="shared" si="80"/>
        <v>0</v>
      </c>
      <c r="CY21" s="134">
        <f t="shared" si="133"/>
        <v>0</v>
      </c>
      <c r="CZ21" s="134">
        <f t="shared" si="81"/>
        <v>0</v>
      </c>
      <c r="DA21" s="134">
        <f t="shared" si="82"/>
        <v>0</v>
      </c>
      <c r="DB21" s="135"/>
      <c r="DC21" s="135">
        <f t="shared" si="83"/>
        <v>0</v>
      </c>
      <c r="DD21" s="135">
        <f t="shared" si="84"/>
        <v>0</v>
      </c>
      <c r="DE21" s="135">
        <f t="shared" si="85"/>
        <v>0</v>
      </c>
      <c r="DF21" s="135">
        <f t="shared" si="86"/>
        <v>0</v>
      </c>
      <c r="DG21" s="135">
        <f t="shared" si="87"/>
        <v>0</v>
      </c>
      <c r="DH21" s="135">
        <f t="shared" si="88"/>
        <v>0</v>
      </c>
      <c r="DI21" s="135">
        <f t="shared" si="89"/>
        <v>0</v>
      </c>
      <c r="DJ21" s="135">
        <f t="shared" si="90"/>
        <v>0</v>
      </c>
      <c r="DK21" s="135">
        <f t="shared" si="91"/>
        <v>0</v>
      </c>
      <c r="DL21" s="135">
        <f t="shared" si="92"/>
        <v>0</v>
      </c>
      <c r="DM21" s="135">
        <f t="shared" si="93"/>
        <v>0</v>
      </c>
      <c r="DN21" s="136"/>
      <c r="DO21" s="136">
        <f t="shared" si="94"/>
        <v>0</v>
      </c>
      <c r="DP21" s="136">
        <f t="shared" si="95"/>
        <v>0</v>
      </c>
      <c r="DQ21" s="136">
        <f t="shared" si="96"/>
        <v>0</v>
      </c>
      <c r="DR21" s="136">
        <f t="shared" si="97"/>
        <v>0</v>
      </c>
      <c r="DS21" s="136">
        <f t="shared" si="98"/>
        <v>0</v>
      </c>
      <c r="DT21" s="136">
        <f t="shared" si="99"/>
        <v>0</v>
      </c>
      <c r="DU21" s="136">
        <f t="shared" si="100"/>
        <v>0</v>
      </c>
      <c r="DV21" s="136">
        <f t="shared" si="101"/>
        <v>0</v>
      </c>
      <c r="DW21" s="136">
        <f t="shared" si="102"/>
        <v>0</v>
      </c>
      <c r="DX21" s="136">
        <f t="shared" si="103"/>
        <v>0</v>
      </c>
      <c r="DY21" s="136">
        <f t="shared" si="104"/>
        <v>0</v>
      </c>
      <c r="DZ21" s="132"/>
      <c r="EA21" s="132">
        <f t="shared" ref="EA21:EK21" si="141">DZ21</f>
        <v>0</v>
      </c>
      <c r="EB21" s="132">
        <f t="shared" si="141"/>
        <v>0</v>
      </c>
      <c r="EC21" s="132">
        <f t="shared" si="141"/>
        <v>0</v>
      </c>
      <c r="ED21" s="132">
        <f t="shared" si="141"/>
        <v>0</v>
      </c>
      <c r="EE21" s="132">
        <f t="shared" si="141"/>
        <v>0</v>
      </c>
      <c r="EF21" s="132">
        <f t="shared" si="141"/>
        <v>0</v>
      </c>
      <c r="EG21" s="132">
        <f t="shared" si="141"/>
        <v>0</v>
      </c>
      <c r="EH21" s="132">
        <f t="shared" si="141"/>
        <v>0</v>
      </c>
      <c r="EI21" s="132">
        <f t="shared" si="141"/>
        <v>0</v>
      </c>
      <c r="EJ21" s="132">
        <f t="shared" si="141"/>
        <v>0</v>
      </c>
      <c r="EK21" s="132">
        <f t="shared" si="141"/>
        <v>0</v>
      </c>
      <c r="EL21" s="134"/>
      <c r="EM21" s="134"/>
      <c r="EN21" s="134"/>
      <c r="EO21" s="134"/>
      <c r="EP21" s="134"/>
      <c r="EQ21" s="134"/>
      <c r="ER21" s="134"/>
      <c r="ES21" s="201">
        <f>IFERROR(IF(G21&gt;=1,(IF(EMP!AT17="YES",220,0)),0),0)</f>
        <v>0</v>
      </c>
      <c r="ET21" s="1">
        <f>IFERROR(IF(G21&gt;=1,ROUND(ALLO!K19/31*ALLO!BJ19,0),0),0)</f>
        <v>0</v>
      </c>
      <c r="EU21" s="1">
        <f>IFERROR(IF(G21&gt;=1,(IF(ALLO!$BH19=1,0,IF(ALLO!$BH19=2,(IF(EMP!AN17="YES",(IF(ALLO!$D19&gt;=5,ROUND((ALLO!GG19+ALLO!GS19+ALLO!HE19)/EU$1,0)*ALLO!$BK19,0)),0)),0))),0),0)</f>
        <v>0</v>
      </c>
      <c r="EV21" s="1">
        <f>IFERROR(IF(H21&gt;=1,(IF(ALLO!$BH19=1,0,IF(ALLO!$BH19=2,(IF(EMP!AO17="YES",(IF(ALLO!$D19&gt;=5,ROUND((ALLO!GH19+ALLO!GT19+ALLO!HF19)/EV$1,0)*ALLO!$BK19,0)),0)),0))),0),0)</f>
        <v>0</v>
      </c>
      <c r="EW21" s="1">
        <f>IFERROR(IF(I21&gt;=1,(IF(ALLO!$BH19=1,0,IF(ALLO!$BH19=2,(IF(EMP!AP17="YES",(IF(ALLO!$D19&gt;=5,ROUND((ALLO!GI19+ALLO!GU19+ALLO!HG19)/EW$1,0)*ALLO!$BK19,0)),0)),0))),0),0)</f>
        <v>0</v>
      </c>
      <c r="EX21" s="1">
        <f>IFERROR(IF(J21&gt;=1,(IF(ALLO!$BH19=1,0,IF(ALLO!$BH19=2,(IF(EMP!AQ17="YES",(IF(ALLO!$D19&gt;=5,ROUND((ALLO!GJ19+ALLO!GV19+ALLO!HH19)/EX$1,0)*ALLO!$BK19,0)),0)),0))),0),0)</f>
        <v>0</v>
      </c>
      <c r="EY21" s="1">
        <f>IFERROR(IF(K21&gt;=1,(IF(ALLO!$BH19=1,0,IF(ALLO!$BH19=2,(IF(EMP!AR17="YES",(IF(ALLO!$D19&gt;=5,ROUND((ALLO!GK19+ALLO!GW19+ALLO!HI19)/EY$1,0)*ALLO!$BK19,0)),0)),0))),0),0)</f>
        <v>0</v>
      </c>
      <c r="EZ21" s="1">
        <f>IFERROR(IF(L21&gt;=1,(IF(ALLO!$BH19=1,0,IF(ALLO!$BH19=2,(IF(EMP!AS17="YES",(IF(ALLO!$D19&gt;=5,ROUND((ALLO!GL19+ALLO!GX19+ALLO!HJ19)/EZ$1,0)*ALLO!$BK19,0)),0)),0))),0),0)</f>
        <v>0</v>
      </c>
      <c r="FA21" s="181">
        <f t="shared" si="106"/>
        <v>0</v>
      </c>
      <c r="FB21" s="181">
        <f t="shared" si="107"/>
        <v>0</v>
      </c>
      <c r="FC21" s="181">
        <f t="shared" si="108"/>
        <v>0</v>
      </c>
      <c r="FD21" s="181">
        <f t="shared" si="109"/>
        <v>0</v>
      </c>
      <c r="FE21" s="181">
        <f t="shared" si="110"/>
        <v>0</v>
      </c>
      <c r="FF21" s="181">
        <f t="shared" si="111"/>
        <v>0</v>
      </c>
      <c r="FG21" s="181">
        <f t="shared" si="112"/>
        <v>0</v>
      </c>
      <c r="FH21" s="181">
        <f t="shared" si="113"/>
        <v>0</v>
      </c>
      <c r="FI21" s="181">
        <f t="shared" si="114"/>
        <v>0</v>
      </c>
      <c r="FJ21" s="181">
        <f t="shared" si="115"/>
        <v>0</v>
      </c>
      <c r="FK21" s="181">
        <f t="shared" si="116"/>
        <v>0</v>
      </c>
      <c r="FL21" s="181">
        <f t="shared" si="117"/>
        <v>0</v>
      </c>
      <c r="FM21" s="182">
        <f t="shared" si="118"/>
        <v>0</v>
      </c>
      <c r="FN21" s="182">
        <f t="shared" si="119"/>
        <v>0</v>
      </c>
      <c r="FO21" s="182">
        <f t="shared" si="120"/>
        <v>0</v>
      </c>
      <c r="FP21" s="182">
        <f t="shared" si="121"/>
        <v>0</v>
      </c>
      <c r="FQ21" s="182">
        <f t="shared" si="122"/>
        <v>0</v>
      </c>
      <c r="FR21" s="182">
        <f t="shared" si="123"/>
        <v>0</v>
      </c>
      <c r="FS21" s="182">
        <f t="shared" si="124"/>
        <v>0</v>
      </c>
      <c r="FT21" s="1">
        <f>IFERROR(IF($G21&gt;=1,SUMIFS(ARR!P$8:P$607,ARR!$I$8:$I$607,$I21),0),0)</f>
        <v>0</v>
      </c>
      <c r="FU21" s="1">
        <f>IFERROR(IF($G21&gt;=1,SUMIFS(ARR!Q$8:Q$607,ARR!$I$8:$I$607,$I21),0),0)</f>
        <v>0</v>
      </c>
      <c r="FV21" s="1">
        <f>IFERROR(IF($G21&gt;=1,SUMIFS(ARR!R$8:R$607,ARR!$I$8:$I$607,$I21),0),0)</f>
        <v>0</v>
      </c>
      <c r="FW21" s="1">
        <f>IFERROR(IF($G21&gt;=1,SUMIFS(ARR!S$8:S$607,ARR!$I$8:$I$607,$I21),0),0)</f>
        <v>0</v>
      </c>
      <c r="FX21" s="1">
        <f>IFERROR(IF($G21&gt;=1,SUMIFS(ARR!T$8:T$607,ARR!$I$8:$I$607,$I21),0),0)</f>
        <v>0</v>
      </c>
      <c r="FY21" s="1">
        <f>IFERROR(IF($G21&gt;=1,SUMIFS(ARR!U$8:U$607,ARR!$I$8:$I$607,$I21),0),0)</f>
        <v>0</v>
      </c>
      <c r="FZ21" s="1">
        <f>IFERROR(IF($G21&gt;=1,SUMIFS(ARR!V$8:V$607,ARR!$I$8:$I$607,$I21),0),0)</f>
        <v>0</v>
      </c>
      <c r="GA21" s="1">
        <f>IFERROR(IF($G21&gt;=1,SUMIFS(ARR!W$8:W$607,ARR!$I$8:$I$607,$I21),0),0)</f>
        <v>0</v>
      </c>
      <c r="GB21" s="1">
        <f>IFERROR(IF($G21&gt;=1,SUMIFS(ARR!X$8:X$607,ARR!$I$8:$I$607,$I21),0),0)</f>
        <v>0</v>
      </c>
      <c r="GC21" s="1">
        <f>IFERROR(IF($G21&gt;=1,SUMIFS(ARR!Y$8:Y$607,ARR!$I$8:$I$607,$I21),0),0)</f>
        <v>0</v>
      </c>
      <c r="GD21" s="1">
        <f>IFERROR(IF($G21&gt;=1,SUMIFS(ARR!Z$8:Z$607,ARR!$I$8:$I$607,$I21),0),0)</f>
        <v>0</v>
      </c>
      <c r="GE21" s="1">
        <f>IFERROR(IF($G21&gt;=1,SUMIFS(ARR!AA$8:AA$607,ARR!$I$8:$I$607,$I21),0),0)</f>
        <v>0</v>
      </c>
      <c r="GF21" s="1">
        <f t="shared" si="125"/>
        <v>0</v>
      </c>
      <c r="GG21" s="1">
        <f t="shared" si="126"/>
        <v>0</v>
      </c>
      <c r="GH21" s="1">
        <f t="shared" si="127"/>
        <v>0</v>
      </c>
      <c r="GI21" s="1">
        <f t="shared" si="128"/>
        <v>0</v>
      </c>
      <c r="GJ21" s="1">
        <f t="shared" si="129"/>
        <v>0</v>
      </c>
    </row>
    <row r="22" spans="6:192" ht="18" customHeight="1" x14ac:dyDescent="0.25">
      <c r="F22" s="1">
        <f>ALLO!A20</f>
        <v>0</v>
      </c>
      <c r="G22" s="130">
        <f>EMP!O18</f>
        <v>0</v>
      </c>
      <c r="H22" s="131">
        <f>EMP!P18</f>
        <v>0</v>
      </c>
      <c r="I22" s="130">
        <f>EMP!Q18</f>
        <v>0</v>
      </c>
      <c r="J22" s="30">
        <f>IFERROR(IF($G22&gt;=1,(IF($F22=2,ROUND((ALLO!GA20+ALLO!GM20)/10,0),0)),0),0)</f>
        <v>0</v>
      </c>
      <c r="K22" s="30">
        <f>IFERROR(IF($G22&gt;=1,(IF($F22=2,ROUND((ALLO!GB20+ALLO!GN20)/10,0),0)),0),0)</f>
        <v>0</v>
      </c>
      <c r="L22" s="30">
        <f>IFERROR(IF($G22&gt;=1,(IF($F22=2,ROUND((ALLO!GC20+ALLO!GO20)/10,0),0)),0),0)</f>
        <v>0</v>
      </c>
      <c r="M22" s="30">
        <f>IFERROR(IF($G22&gt;=1,(IF($F22=2,ROUND((ALLO!GD20+ALLO!GP20)/10,0),0)),0),0)</f>
        <v>0</v>
      </c>
      <c r="N22" s="30">
        <f>IFERROR(IF($G22&gt;=1,(IF($F22=2,ROUND((ALLO!GE20+ALLO!GQ20)/10,0),0)),0),0)</f>
        <v>0</v>
      </c>
      <c r="O22" s="30">
        <f>IFERROR(IF($G22&gt;=1,(IF($F22=2,ROUND((ALLO!GF20+ALLO!GR20)/10,0),0)),0),0)</f>
        <v>0</v>
      </c>
      <c r="P22" s="30">
        <f>IFERROR(IF($G22&gt;=1,(IF($F22=2,ROUND((ALLO!GG20+ALLO!GS20)/10,0),0)),0),0)</f>
        <v>0</v>
      </c>
      <c r="Q22" s="30">
        <f>IFERROR(IF($G22&gt;=1,(IF($F22=2,ROUND((ALLO!GH20+ALLO!GT20)/10,0),0)),0),0)</f>
        <v>0</v>
      </c>
      <c r="R22" s="30">
        <f>IFERROR(IF($G22&gt;=1,(IF($F22=2,ROUND((ALLO!GI20+ALLO!GU20)/10,0),0)),0),0)</f>
        <v>0</v>
      </c>
      <c r="S22" s="30">
        <f>IFERROR(IF($G22&gt;=1,(IF($F22=2,ROUND((ALLO!GJ20+ALLO!GV20)/10,0),0)),0),0)</f>
        <v>0</v>
      </c>
      <c r="T22" s="30">
        <f>IFERROR(IF($G22&gt;=1,(IF($F22=2,ROUND((ALLO!GK20+ALLO!GW20)/10,0),0)),0),0)</f>
        <v>0</v>
      </c>
      <c r="U22" s="30">
        <f>IFERROR(IF($G22&gt;=1,(IF($F22=2,ROUND((ALLO!GL20+ALLO!GX20)/10,0),0)),0),0)</f>
        <v>0</v>
      </c>
      <c r="V22" s="132"/>
      <c r="W22" s="132"/>
      <c r="X22" s="132"/>
      <c r="Y22" s="132"/>
      <c r="Z22" s="132"/>
      <c r="AA22" s="132"/>
      <c r="AB22" s="132"/>
      <c r="AC22" s="132"/>
      <c r="AD22" s="132"/>
      <c r="AE22" s="132"/>
      <c r="AF22" s="132"/>
      <c r="AG22" s="132"/>
      <c r="AH22" s="133"/>
      <c r="AI22" s="133">
        <f t="shared" si="131"/>
        <v>0</v>
      </c>
      <c r="AJ22" s="133">
        <f t="shared" si="29"/>
        <v>0</v>
      </c>
      <c r="AK22" s="133">
        <f t="shared" si="30"/>
        <v>0</v>
      </c>
      <c r="AL22" s="133">
        <f t="shared" si="31"/>
        <v>0</v>
      </c>
      <c r="AM22" s="133">
        <f t="shared" si="32"/>
        <v>0</v>
      </c>
      <c r="AN22" s="133">
        <f t="shared" si="33"/>
        <v>0</v>
      </c>
      <c r="AO22" s="133">
        <f t="shared" si="34"/>
        <v>0</v>
      </c>
      <c r="AP22" s="133">
        <f t="shared" si="35"/>
        <v>0</v>
      </c>
      <c r="AQ22" s="133">
        <f t="shared" si="36"/>
        <v>0</v>
      </c>
      <c r="AR22" s="133">
        <f t="shared" si="37"/>
        <v>0</v>
      </c>
      <c r="AS22" s="133">
        <f t="shared" si="38"/>
        <v>0</v>
      </c>
      <c r="AT22" s="134"/>
      <c r="AU22" s="134">
        <f t="shared" si="39"/>
        <v>0</v>
      </c>
      <c r="AV22" s="134">
        <f t="shared" si="40"/>
        <v>0</v>
      </c>
      <c r="AW22" s="134">
        <f t="shared" si="41"/>
        <v>0</v>
      </c>
      <c r="AX22" s="134">
        <f t="shared" si="42"/>
        <v>0</v>
      </c>
      <c r="AY22" s="134">
        <f t="shared" si="43"/>
        <v>0</v>
      </c>
      <c r="AZ22" s="134">
        <f t="shared" si="44"/>
        <v>0</v>
      </c>
      <c r="BA22" s="134">
        <f t="shared" si="45"/>
        <v>0</v>
      </c>
      <c r="BB22" s="134">
        <f t="shared" si="46"/>
        <v>0</v>
      </c>
      <c r="BC22" s="134">
        <f t="shared" si="47"/>
        <v>0</v>
      </c>
      <c r="BD22" s="134">
        <f t="shared" si="48"/>
        <v>0</v>
      </c>
      <c r="BE22" s="134">
        <f t="shared" si="49"/>
        <v>0</v>
      </c>
      <c r="BF22" s="31"/>
      <c r="BG22" s="31"/>
      <c r="BH22" s="31">
        <f t="shared" si="50"/>
        <v>0</v>
      </c>
      <c r="BI22" s="31">
        <f t="shared" si="51"/>
        <v>0</v>
      </c>
      <c r="BJ22" s="31">
        <f t="shared" si="52"/>
        <v>0</v>
      </c>
      <c r="BK22" s="31">
        <f t="shared" si="53"/>
        <v>0</v>
      </c>
      <c r="BL22" s="31">
        <f t="shared" si="54"/>
        <v>0</v>
      </c>
      <c r="BM22" s="31">
        <f t="shared" si="55"/>
        <v>0</v>
      </c>
      <c r="BN22" s="31">
        <f t="shared" si="56"/>
        <v>0</v>
      </c>
      <c r="BO22" s="31">
        <f t="shared" si="57"/>
        <v>0</v>
      </c>
      <c r="BP22" s="31">
        <f t="shared" si="58"/>
        <v>0</v>
      </c>
      <c r="BQ22" s="31">
        <f t="shared" si="59"/>
        <v>0</v>
      </c>
      <c r="BR22" s="132"/>
      <c r="BS22" s="132">
        <f t="shared" si="60"/>
        <v>0</v>
      </c>
      <c r="BT22" s="132">
        <f t="shared" si="61"/>
        <v>0</v>
      </c>
      <c r="BU22" s="132">
        <f t="shared" si="62"/>
        <v>0</v>
      </c>
      <c r="BV22" s="132">
        <f t="shared" si="63"/>
        <v>0</v>
      </c>
      <c r="BW22" s="132">
        <f t="shared" si="64"/>
        <v>0</v>
      </c>
      <c r="BX22" s="132">
        <f t="shared" si="65"/>
        <v>0</v>
      </c>
      <c r="BY22" s="132">
        <f t="shared" si="66"/>
        <v>0</v>
      </c>
      <c r="BZ22" s="132">
        <f t="shared" si="67"/>
        <v>0</v>
      </c>
      <c r="CA22" s="132">
        <f t="shared" si="68"/>
        <v>0</v>
      </c>
      <c r="CB22" s="132">
        <f t="shared" si="69"/>
        <v>0</v>
      </c>
      <c r="CC22" s="132">
        <f t="shared" si="70"/>
        <v>0</v>
      </c>
      <c r="CD22" s="133">
        <f t="shared" si="71"/>
        <v>0</v>
      </c>
      <c r="CE22" s="133">
        <f t="shared" si="13"/>
        <v>0</v>
      </c>
      <c r="CF22" s="133">
        <f t="shared" si="72"/>
        <v>0</v>
      </c>
      <c r="CG22" s="133">
        <f t="shared" si="73"/>
        <v>0</v>
      </c>
      <c r="CH22" s="133">
        <f t="shared" si="14"/>
        <v>0</v>
      </c>
      <c r="CI22" s="133">
        <f t="shared" si="14"/>
        <v>0</v>
      </c>
      <c r="CJ22" s="133">
        <f t="shared" si="14"/>
        <v>0</v>
      </c>
      <c r="CK22" s="133">
        <f t="shared" si="14"/>
        <v>0</v>
      </c>
      <c r="CL22" s="133">
        <f t="shared" si="14"/>
        <v>0</v>
      </c>
      <c r="CM22" s="133">
        <f t="shared" si="14"/>
        <v>0</v>
      </c>
      <c r="CN22" s="133">
        <f t="shared" si="14"/>
        <v>0</v>
      </c>
      <c r="CO22" s="133">
        <f t="shared" si="14"/>
        <v>0</v>
      </c>
      <c r="CP22" s="134"/>
      <c r="CQ22" s="134"/>
      <c r="CR22" s="134">
        <f t="shared" si="74"/>
        <v>0</v>
      </c>
      <c r="CS22" s="134">
        <f t="shared" si="75"/>
        <v>0</v>
      </c>
      <c r="CT22" s="134">
        <f t="shared" si="76"/>
        <v>0</v>
      </c>
      <c r="CU22" s="134">
        <f t="shared" si="77"/>
        <v>0</v>
      </c>
      <c r="CV22" s="134">
        <f t="shared" si="78"/>
        <v>0</v>
      </c>
      <c r="CW22" s="134">
        <f t="shared" si="79"/>
        <v>0</v>
      </c>
      <c r="CX22" s="134">
        <f t="shared" si="80"/>
        <v>0</v>
      </c>
      <c r="CY22" s="134">
        <f t="shared" si="133"/>
        <v>0</v>
      </c>
      <c r="CZ22" s="134">
        <f t="shared" si="81"/>
        <v>0</v>
      </c>
      <c r="DA22" s="134">
        <f t="shared" si="82"/>
        <v>0</v>
      </c>
      <c r="DB22" s="135"/>
      <c r="DC22" s="135">
        <f t="shared" si="83"/>
        <v>0</v>
      </c>
      <c r="DD22" s="135">
        <f t="shared" si="84"/>
        <v>0</v>
      </c>
      <c r="DE22" s="135">
        <f t="shared" si="85"/>
        <v>0</v>
      </c>
      <c r="DF22" s="135">
        <f t="shared" si="86"/>
        <v>0</v>
      </c>
      <c r="DG22" s="135">
        <f t="shared" si="87"/>
        <v>0</v>
      </c>
      <c r="DH22" s="135">
        <f t="shared" si="88"/>
        <v>0</v>
      </c>
      <c r="DI22" s="135">
        <f t="shared" si="89"/>
        <v>0</v>
      </c>
      <c r="DJ22" s="135">
        <f t="shared" si="90"/>
        <v>0</v>
      </c>
      <c r="DK22" s="135">
        <f t="shared" si="91"/>
        <v>0</v>
      </c>
      <c r="DL22" s="135">
        <f t="shared" si="92"/>
        <v>0</v>
      </c>
      <c r="DM22" s="135">
        <f t="shared" si="93"/>
        <v>0</v>
      </c>
      <c r="DN22" s="136"/>
      <c r="DO22" s="136">
        <f t="shared" si="94"/>
        <v>0</v>
      </c>
      <c r="DP22" s="136">
        <f t="shared" si="95"/>
        <v>0</v>
      </c>
      <c r="DQ22" s="136">
        <f t="shared" si="96"/>
        <v>0</v>
      </c>
      <c r="DR22" s="136">
        <f t="shared" si="97"/>
        <v>0</v>
      </c>
      <c r="DS22" s="136">
        <f t="shared" si="98"/>
        <v>0</v>
      </c>
      <c r="DT22" s="136">
        <f t="shared" si="99"/>
        <v>0</v>
      </c>
      <c r="DU22" s="136">
        <f t="shared" si="100"/>
        <v>0</v>
      </c>
      <c r="DV22" s="136">
        <f t="shared" si="101"/>
        <v>0</v>
      </c>
      <c r="DW22" s="136">
        <f t="shared" si="102"/>
        <v>0</v>
      </c>
      <c r="DX22" s="136">
        <f t="shared" si="103"/>
        <v>0</v>
      </c>
      <c r="DY22" s="136">
        <f t="shared" si="104"/>
        <v>0</v>
      </c>
      <c r="DZ22" s="132"/>
      <c r="EA22" s="132">
        <f t="shared" ref="EA22:EK22" si="142">DZ22</f>
        <v>0</v>
      </c>
      <c r="EB22" s="132">
        <f t="shared" si="142"/>
        <v>0</v>
      </c>
      <c r="EC22" s="132">
        <f t="shared" si="142"/>
        <v>0</v>
      </c>
      <c r="ED22" s="132">
        <f t="shared" si="142"/>
        <v>0</v>
      </c>
      <c r="EE22" s="132">
        <f t="shared" si="142"/>
        <v>0</v>
      </c>
      <c r="EF22" s="132">
        <f t="shared" si="142"/>
        <v>0</v>
      </c>
      <c r="EG22" s="132">
        <f t="shared" si="142"/>
        <v>0</v>
      </c>
      <c r="EH22" s="132">
        <f t="shared" si="142"/>
        <v>0</v>
      </c>
      <c r="EI22" s="132">
        <f t="shared" si="142"/>
        <v>0</v>
      </c>
      <c r="EJ22" s="132">
        <f t="shared" si="142"/>
        <v>0</v>
      </c>
      <c r="EK22" s="132">
        <f t="shared" si="142"/>
        <v>0</v>
      </c>
      <c r="EL22" s="134"/>
      <c r="EM22" s="134"/>
      <c r="EN22" s="134"/>
      <c r="EO22" s="134"/>
      <c r="EP22" s="134"/>
      <c r="EQ22" s="134"/>
      <c r="ER22" s="134"/>
      <c r="ES22" s="201">
        <f>IFERROR(IF(G22&gt;=1,(IF(EMP!AT18="YES",220,0)),0),0)</f>
        <v>0</v>
      </c>
      <c r="ET22" s="1">
        <f>IFERROR(IF(G22&gt;=1,ROUND(ALLO!K20/31*ALLO!BJ20,0),0),0)</f>
        <v>0</v>
      </c>
      <c r="EU22" s="1">
        <f>IFERROR(IF(G22&gt;=1,(IF(ALLO!$BH20=1,0,IF(ALLO!$BH20=2,(IF(EMP!AN18="YES",(IF(ALLO!$D20&gt;=5,ROUND((ALLO!GG20+ALLO!GS20+ALLO!HE20)/EU$1,0)*ALLO!$BK20,0)),0)),0))),0),0)</f>
        <v>0</v>
      </c>
      <c r="EV22" s="1">
        <f>IFERROR(IF(H22&gt;=1,(IF(ALLO!$BH20=1,0,IF(ALLO!$BH20=2,(IF(EMP!AO18="YES",(IF(ALLO!$D20&gt;=5,ROUND((ALLO!GH20+ALLO!GT20+ALLO!HF20)/EV$1,0)*ALLO!$BK20,0)),0)),0))),0),0)</f>
        <v>0</v>
      </c>
      <c r="EW22" s="1">
        <f>IFERROR(IF(I22&gt;=1,(IF(ALLO!$BH20=1,0,IF(ALLO!$BH20=2,(IF(EMP!AP18="YES",(IF(ALLO!$D20&gt;=5,ROUND((ALLO!GI20+ALLO!GU20+ALLO!HG20)/EW$1,0)*ALLO!$BK20,0)),0)),0))),0),0)</f>
        <v>0</v>
      </c>
      <c r="EX22" s="1">
        <f>IFERROR(IF(J22&gt;=1,(IF(ALLO!$BH20=1,0,IF(ALLO!$BH20=2,(IF(EMP!AQ18="YES",(IF(ALLO!$D20&gt;=5,ROUND((ALLO!GJ20+ALLO!GV20+ALLO!HH20)/EX$1,0)*ALLO!$BK20,0)),0)),0))),0),0)</f>
        <v>0</v>
      </c>
      <c r="EY22" s="1">
        <f>IFERROR(IF(K22&gt;=1,(IF(ALLO!$BH20=1,0,IF(ALLO!$BH20=2,(IF(EMP!AR18="YES",(IF(ALLO!$D20&gt;=5,ROUND((ALLO!GK20+ALLO!GW20+ALLO!HI20)/EY$1,0)*ALLO!$BK20,0)),0)),0))),0),0)</f>
        <v>0</v>
      </c>
      <c r="EZ22" s="1">
        <f>IFERROR(IF(L22&gt;=1,(IF(ALLO!$BH20=1,0,IF(ALLO!$BH20=2,(IF(EMP!AS18="YES",(IF(ALLO!$D20&gt;=5,ROUND((ALLO!GL20+ALLO!GX20+ALLO!HJ20)/EZ$1,0)*ALLO!$BK20,0)),0)),0))),0),0)</f>
        <v>0</v>
      </c>
      <c r="FA22" s="181">
        <f t="shared" si="106"/>
        <v>0</v>
      </c>
      <c r="FB22" s="181">
        <f t="shared" si="107"/>
        <v>0</v>
      </c>
      <c r="FC22" s="181">
        <f t="shared" si="108"/>
        <v>0</v>
      </c>
      <c r="FD22" s="181">
        <f t="shared" si="109"/>
        <v>0</v>
      </c>
      <c r="FE22" s="181">
        <f t="shared" si="110"/>
        <v>0</v>
      </c>
      <c r="FF22" s="181">
        <f t="shared" si="111"/>
        <v>0</v>
      </c>
      <c r="FG22" s="181">
        <f t="shared" si="112"/>
        <v>0</v>
      </c>
      <c r="FH22" s="181">
        <f t="shared" si="113"/>
        <v>0</v>
      </c>
      <c r="FI22" s="181">
        <f t="shared" si="114"/>
        <v>0</v>
      </c>
      <c r="FJ22" s="181">
        <f t="shared" si="115"/>
        <v>0</v>
      </c>
      <c r="FK22" s="181">
        <f t="shared" si="116"/>
        <v>0</v>
      </c>
      <c r="FL22" s="181">
        <f t="shared" si="117"/>
        <v>0</v>
      </c>
      <c r="FM22" s="182">
        <f t="shared" si="118"/>
        <v>0</v>
      </c>
      <c r="FN22" s="182">
        <f t="shared" si="119"/>
        <v>0</v>
      </c>
      <c r="FO22" s="182">
        <f t="shared" si="120"/>
        <v>0</v>
      </c>
      <c r="FP22" s="182">
        <f t="shared" si="121"/>
        <v>0</v>
      </c>
      <c r="FQ22" s="182">
        <f t="shared" si="122"/>
        <v>0</v>
      </c>
      <c r="FR22" s="182">
        <f t="shared" si="123"/>
        <v>0</v>
      </c>
      <c r="FS22" s="182">
        <f t="shared" si="124"/>
        <v>0</v>
      </c>
      <c r="FT22" s="1">
        <f>IFERROR(IF($G22&gt;=1,SUMIFS(ARR!P$8:P$607,ARR!$I$8:$I$607,$I22),0),0)</f>
        <v>0</v>
      </c>
      <c r="FU22" s="1">
        <f>IFERROR(IF($G22&gt;=1,SUMIFS(ARR!Q$8:Q$607,ARR!$I$8:$I$607,$I22),0),0)</f>
        <v>0</v>
      </c>
      <c r="FV22" s="1">
        <f>IFERROR(IF($G22&gt;=1,SUMIFS(ARR!R$8:R$607,ARR!$I$8:$I$607,$I22),0),0)</f>
        <v>0</v>
      </c>
      <c r="FW22" s="1">
        <f>IFERROR(IF($G22&gt;=1,SUMIFS(ARR!S$8:S$607,ARR!$I$8:$I$607,$I22),0),0)</f>
        <v>0</v>
      </c>
      <c r="FX22" s="1">
        <f>IFERROR(IF($G22&gt;=1,SUMIFS(ARR!T$8:T$607,ARR!$I$8:$I$607,$I22),0),0)</f>
        <v>0</v>
      </c>
      <c r="FY22" s="1">
        <f>IFERROR(IF($G22&gt;=1,SUMIFS(ARR!U$8:U$607,ARR!$I$8:$I$607,$I22),0),0)</f>
        <v>0</v>
      </c>
      <c r="FZ22" s="1">
        <f>IFERROR(IF($G22&gt;=1,SUMIFS(ARR!V$8:V$607,ARR!$I$8:$I$607,$I22),0),0)</f>
        <v>0</v>
      </c>
      <c r="GA22" s="1">
        <f>IFERROR(IF($G22&gt;=1,SUMIFS(ARR!W$8:W$607,ARR!$I$8:$I$607,$I22),0),0)</f>
        <v>0</v>
      </c>
      <c r="GB22" s="1">
        <f>IFERROR(IF($G22&gt;=1,SUMIFS(ARR!X$8:X$607,ARR!$I$8:$I$607,$I22),0),0)</f>
        <v>0</v>
      </c>
      <c r="GC22" s="1">
        <f>IFERROR(IF($G22&gt;=1,SUMIFS(ARR!Y$8:Y$607,ARR!$I$8:$I$607,$I22),0),0)</f>
        <v>0</v>
      </c>
      <c r="GD22" s="1">
        <f>IFERROR(IF($G22&gt;=1,SUMIFS(ARR!Z$8:Z$607,ARR!$I$8:$I$607,$I22),0),0)</f>
        <v>0</v>
      </c>
      <c r="GE22" s="1">
        <f>IFERROR(IF($G22&gt;=1,SUMIFS(ARR!AA$8:AA$607,ARR!$I$8:$I$607,$I22),0),0)</f>
        <v>0</v>
      </c>
      <c r="GF22" s="1">
        <f t="shared" si="125"/>
        <v>0</v>
      </c>
      <c r="GG22" s="1">
        <f t="shared" si="126"/>
        <v>0</v>
      </c>
      <c r="GH22" s="1">
        <f t="shared" si="127"/>
        <v>0</v>
      </c>
      <c r="GI22" s="1">
        <f t="shared" si="128"/>
        <v>0</v>
      </c>
      <c r="GJ22" s="1">
        <f t="shared" si="129"/>
        <v>0</v>
      </c>
    </row>
    <row r="23" spans="6:192" ht="18" customHeight="1" x14ac:dyDescent="0.25">
      <c r="F23" s="1">
        <f>ALLO!A21</f>
        <v>0</v>
      </c>
      <c r="G23" s="130">
        <f>EMP!O19</f>
        <v>0</v>
      </c>
      <c r="H23" s="131">
        <f>EMP!P19</f>
        <v>0</v>
      </c>
      <c r="I23" s="130">
        <f>EMP!Q19</f>
        <v>0</v>
      </c>
      <c r="J23" s="30">
        <f>IFERROR(IF($G23&gt;=1,(IF($F23=2,ROUND((ALLO!GA21+ALLO!GM21)/10,0),0)),0),0)</f>
        <v>0</v>
      </c>
      <c r="K23" s="30">
        <f>IFERROR(IF($G23&gt;=1,(IF($F23=2,ROUND((ALLO!GB21+ALLO!GN21)/10,0),0)),0),0)</f>
        <v>0</v>
      </c>
      <c r="L23" s="30">
        <f>IFERROR(IF($G23&gt;=1,(IF($F23=2,ROUND((ALLO!GC21+ALLO!GO21)/10,0),0)),0),0)</f>
        <v>0</v>
      </c>
      <c r="M23" s="30">
        <f>IFERROR(IF($G23&gt;=1,(IF($F23=2,ROUND((ALLO!GD21+ALLO!GP21)/10,0),0)),0),0)</f>
        <v>0</v>
      </c>
      <c r="N23" s="30">
        <f>IFERROR(IF($G23&gt;=1,(IF($F23=2,ROUND((ALLO!GE21+ALLO!GQ21)/10,0),0)),0),0)</f>
        <v>0</v>
      </c>
      <c r="O23" s="30">
        <f>IFERROR(IF($G23&gt;=1,(IF($F23=2,ROUND((ALLO!GF21+ALLO!GR21)/10,0),0)),0),0)</f>
        <v>0</v>
      </c>
      <c r="P23" s="30">
        <f>IFERROR(IF($G23&gt;=1,(IF($F23=2,ROUND((ALLO!GG21+ALLO!GS21)/10,0),0)),0),0)</f>
        <v>0</v>
      </c>
      <c r="Q23" s="30">
        <f>IFERROR(IF($G23&gt;=1,(IF($F23=2,ROUND((ALLO!GH21+ALLO!GT21)/10,0),0)),0),0)</f>
        <v>0</v>
      </c>
      <c r="R23" s="30">
        <f>IFERROR(IF($G23&gt;=1,(IF($F23=2,ROUND((ALLO!GI21+ALLO!GU21)/10,0),0)),0),0)</f>
        <v>0</v>
      </c>
      <c r="S23" s="30">
        <f>IFERROR(IF($G23&gt;=1,(IF($F23=2,ROUND((ALLO!GJ21+ALLO!GV21)/10,0),0)),0),0)</f>
        <v>0</v>
      </c>
      <c r="T23" s="30">
        <f>IFERROR(IF($G23&gt;=1,(IF($F23=2,ROUND((ALLO!GK21+ALLO!GW21)/10,0),0)),0),0)</f>
        <v>0</v>
      </c>
      <c r="U23" s="30">
        <f>IFERROR(IF($G23&gt;=1,(IF($F23=2,ROUND((ALLO!GL21+ALLO!GX21)/10,0),0)),0),0)</f>
        <v>0</v>
      </c>
      <c r="V23" s="132"/>
      <c r="W23" s="132"/>
      <c r="X23" s="132"/>
      <c r="Y23" s="132"/>
      <c r="Z23" s="132"/>
      <c r="AA23" s="132"/>
      <c r="AB23" s="132"/>
      <c r="AC23" s="132"/>
      <c r="AD23" s="132"/>
      <c r="AE23" s="132"/>
      <c r="AF23" s="132"/>
      <c r="AG23" s="132"/>
      <c r="AH23" s="133"/>
      <c r="AI23" s="133">
        <f t="shared" si="131"/>
        <v>0</v>
      </c>
      <c r="AJ23" s="133">
        <f t="shared" si="29"/>
        <v>0</v>
      </c>
      <c r="AK23" s="133">
        <f t="shared" si="30"/>
        <v>0</v>
      </c>
      <c r="AL23" s="133">
        <f t="shared" si="31"/>
        <v>0</v>
      </c>
      <c r="AM23" s="133">
        <f t="shared" si="32"/>
        <v>0</v>
      </c>
      <c r="AN23" s="133">
        <f t="shared" si="33"/>
        <v>0</v>
      </c>
      <c r="AO23" s="133">
        <f t="shared" si="34"/>
        <v>0</v>
      </c>
      <c r="AP23" s="133">
        <f t="shared" si="35"/>
        <v>0</v>
      </c>
      <c r="AQ23" s="133">
        <f t="shared" si="36"/>
        <v>0</v>
      </c>
      <c r="AR23" s="133">
        <f t="shared" si="37"/>
        <v>0</v>
      </c>
      <c r="AS23" s="133">
        <f t="shared" si="38"/>
        <v>0</v>
      </c>
      <c r="AT23" s="134"/>
      <c r="AU23" s="134">
        <f t="shared" si="39"/>
        <v>0</v>
      </c>
      <c r="AV23" s="134">
        <f t="shared" si="40"/>
        <v>0</v>
      </c>
      <c r="AW23" s="134">
        <f t="shared" si="41"/>
        <v>0</v>
      </c>
      <c r="AX23" s="134">
        <f t="shared" si="42"/>
        <v>0</v>
      </c>
      <c r="AY23" s="134">
        <f t="shared" si="43"/>
        <v>0</v>
      </c>
      <c r="AZ23" s="134">
        <f t="shared" si="44"/>
        <v>0</v>
      </c>
      <c r="BA23" s="134">
        <f t="shared" si="45"/>
        <v>0</v>
      </c>
      <c r="BB23" s="134">
        <f t="shared" si="46"/>
        <v>0</v>
      </c>
      <c r="BC23" s="134">
        <f t="shared" si="47"/>
        <v>0</v>
      </c>
      <c r="BD23" s="134">
        <f t="shared" si="48"/>
        <v>0</v>
      </c>
      <c r="BE23" s="134">
        <f t="shared" si="49"/>
        <v>0</v>
      </c>
      <c r="BF23" s="31"/>
      <c r="BG23" s="31"/>
      <c r="BH23" s="31">
        <f t="shared" si="50"/>
        <v>0</v>
      </c>
      <c r="BI23" s="31">
        <f t="shared" si="51"/>
        <v>0</v>
      </c>
      <c r="BJ23" s="31">
        <f t="shared" si="52"/>
        <v>0</v>
      </c>
      <c r="BK23" s="31">
        <f t="shared" si="53"/>
        <v>0</v>
      </c>
      <c r="BL23" s="31">
        <f t="shared" si="54"/>
        <v>0</v>
      </c>
      <c r="BM23" s="31">
        <f t="shared" si="55"/>
        <v>0</v>
      </c>
      <c r="BN23" s="31">
        <f t="shared" si="56"/>
        <v>0</v>
      </c>
      <c r="BO23" s="31">
        <f t="shared" si="57"/>
        <v>0</v>
      </c>
      <c r="BP23" s="31">
        <f t="shared" si="58"/>
        <v>0</v>
      </c>
      <c r="BQ23" s="31">
        <f t="shared" si="59"/>
        <v>0</v>
      </c>
      <c r="BR23" s="132"/>
      <c r="BS23" s="132">
        <f t="shared" si="60"/>
        <v>0</v>
      </c>
      <c r="BT23" s="132">
        <f t="shared" si="61"/>
        <v>0</v>
      </c>
      <c r="BU23" s="132">
        <f t="shared" si="62"/>
        <v>0</v>
      </c>
      <c r="BV23" s="132">
        <f t="shared" si="63"/>
        <v>0</v>
      </c>
      <c r="BW23" s="132">
        <f t="shared" si="64"/>
        <v>0</v>
      </c>
      <c r="BX23" s="132">
        <f t="shared" si="65"/>
        <v>0</v>
      </c>
      <c r="BY23" s="132">
        <f t="shared" si="66"/>
        <v>0</v>
      </c>
      <c r="BZ23" s="132">
        <f t="shared" si="67"/>
        <v>0</v>
      </c>
      <c r="CA23" s="132">
        <f t="shared" si="68"/>
        <v>0</v>
      </c>
      <c r="CB23" s="132">
        <f t="shared" si="69"/>
        <v>0</v>
      </c>
      <c r="CC23" s="132">
        <f t="shared" si="70"/>
        <v>0</v>
      </c>
      <c r="CD23" s="133">
        <f t="shared" si="71"/>
        <v>0</v>
      </c>
      <c r="CE23" s="133">
        <f t="shared" si="13"/>
        <v>0</v>
      </c>
      <c r="CF23" s="133">
        <f t="shared" si="72"/>
        <v>0</v>
      </c>
      <c r="CG23" s="133">
        <f t="shared" si="73"/>
        <v>0</v>
      </c>
      <c r="CH23" s="133">
        <f t="shared" si="14"/>
        <v>0</v>
      </c>
      <c r="CI23" s="133">
        <f t="shared" si="14"/>
        <v>0</v>
      </c>
      <c r="CJ23" s="133">
        <f t="shared" si="14"/>
        <v>0</v>
      </c>
      <c r="CK23" s="133">
        <f t="shared" si="14"/>
        <v>0</v>
      </c>
      <c r="CL23" s="133">
        <f t="shared" si="14"/>
        <v>0</v>
      </c>
      <c r="CM23" s="133">
        <f t="shared" si="14"/>
        <v>0</v>
      </c>
      <c r="CN23" s="133">
        <f t="shared" si="14"/>
        <v>0</v>
      </c>
      <c r="CO23" s="133">
        <f t="shared" si="14"/>
        <v>0</v>
      </c>
      <c r="CP23" s="134"/>
      <c r="CQ23" s="134"/>
      <c r="CR23" s="134">
        <f t="shared" si="74"/>
        <v>0</v>
      </c>
      <c r="CS23" s="134">
        <f t="shared" si="75"/>
        <v>0</v>
      </c>
      <c r="CT23" s="134">
        <f t="shared" si="76"/>
        <v>0</v>
      </c>
      <c r="CU23" s="134">
        <f t="shared" si="77"/>
        <v>0</v>
      </c>
      <c r="CV23" s="134">
        <f t="shared" si="78"/>
        <v>0</v>
      </c>
      <c r="CW23" s="134">
        <f t="shared" si="79"/>
        <v>0</v>
      </c>
      <c r="CX23" s="134">
        <f t="shared" si="80"/>
        <v>0</v>
      </c>
      <c r="CY23" s="134">
        <f t="shared" si="133"/>
        <v>0</v>
      </c>
      <c r="CZ23" s="134">
        <f t="shared" si="81"/>
        <v>0</v>
      </c>
      <c r="DA23" s="134">
        <f t="shared" si="82"/>
        <v>0</v>
      </c>
      <c r="DB23" s="135"/>
      <c r="DC23" s="135">
        <f t="shared" si="83"/>
        <v>0</v>
      </c>
      <c r="DD23" s="135">
        <f t="shared" si="84"/>
        <v>0</v>
      </c>
      <c r="DE23" s="135">
        <f t="shared" si="85"/>
        <v>0</v>
      </c>
      <c r="DF23" s="135">
        <f t="shared" si="86"/>
        <v>0</v>
      </c>
      <c r="DG23" s="135">
        <f t="shared" si="87"/>
        <v>0</v>
      </c>
      <c r="DH23" s="135">
        <f t="shared" si="88"/>
        <v>0</v>
      </c>
      <c r="DI23" s="135">
        <f t="shared" si="89"/>
        <v>0</v>
      </c>
      <c r="DJ23" s="135">
        <f t="shared" si="90"/>
        <v>0</v>
      </c>
      <c r="DK23" s="135">
        <f t="shared" si="91"/>
        <v>0</v>
      </c>
      <c r="DL23" s="135">
        <f t="shared" si="92"/>
        <v>0</v>
      </c>
      <c r="DM23" s="135">
        <f t="shared" si="93"/>
        <v>0</v>
      </c>
      <c r="DN23" s="136"/>
      <c r="DO23" s="136">
        <f t="shared" si="94"/>
        <v>0</v>
      </c>
      <c r="DP23" s="136">
        <f t="shared" si="95"/>
        <v>0</v>
      </c>
      <c r="DQ23" s="136">
        <f t="shared" si="96"/>
        <v>0</v>
      </c>
      <c r="DR23" s="136">
        <f t="shared" si="97"/>
        <v>0</v>
      </c>
      <c r="DS23" s="136">
        <f t="shared" si="98"/>
        <v>0</v>
      </c>
      <c r="DT23" s="136">
        <f t="shared" si="99"/>
        <v>0</v>
      </c>
      <c r="DU23" s="136">
        <f t="shared" si="100"/>
        <v>0</v>
      </c>
      <c r="DV23" s="136">
        <f t="shared" si="101"/>
        <v>0</v>
      </c>
      <c r="DW23" s="136">
        <f t="shared" si="102"/>
        <v>0</v>
      </c>
      <c r="DX23" s="136">
        <f t="shared" si="103"/>
        <v>0</v>
      </c>
      <c r="DY23" s="136">
        <f t="shared" si="104"/>
        <v>0</v>
      </c>
      <c r="DZ23" s="132"/>
      <c r="EA23" s="132">
        <f t="shared" ref="EA23:EK23" si="143">DZ23</f>
        <v>0</v>
      </c>
      <c r="EB23" s="132">
        <f t="shared" si="143"/>
        <v>0</v>
      </c>
      <c r="EC23" s="132">
        <f t="shared" si="143"/>
        <v>0</v>
      </c>
      <c r="ED23" s="132">
        <f t="shared" si="143"/>
        <v>0</v>
      </c>
      <c r="EE23" s="132">
        <f t="shared" si="143"/>
        <v>0</v>
      </c>
      <c r="EF23" s="132">
        <f t="shared" si="143"/>
        <v>0</v>
      </c>
      <c r="EG23" s="132">
        <f t="shared" si="143"/>
        <v>0</v>
      </c>
      <c r="EH23" s="132">
        <f t="shared" si="143"/>
        <v>0</v>
      </c>
      <c r="EI23" s="132">
        <f t="shared" si="143"/>
        <v>0</v>
      </c>
      <c r="EJ23" s="132">
        <f t="shared" si="143"/>
        <v>0</v>
      </c>
      <c r="EK23" s="132">
        <f t="shared" si="143"/>
        <v>0</v>
      </c>
      <c r="EL23" s="134"/>
      <c r="EM23" s="134"/>
      <c r="EN23" s="134"/>
      <c r="EO23" s="134"/>
      <c r="EP23" s="134"/>
      <c r="EQ23" s="134"/>
      <c r="ER23" s="134"/>
      <c r="ES23" s="201">
        <f>IFERROR(IF(G23&gt;=1,(IF(EMP!AT19="YES",220,0)),0),0)</f>
        <v>0</v>
      </c>
      <c r="ET23" s="1">
        <f>IFERROR(IF(G23&gt;=1,ROUND(ALLO!K21/31*ALLO!BJ21,0),0),0)</f>
        <v>0</v>
      </c>
      <c r="EU23" s="1">
        <f>IFERROR(IF(G23&gt;=1,(IF(ALLO!$BH21=1,0,IF(ALLO!$BH21=2,(IF(EMP!AN19="YES",(IF(ALLO!$D21&gt;=5,ROUND((ALLO!GG21+ALLO!GS21+ALLO!HE21)/EU$1,0)*ALLO!$BK21,0)),0)),0))),0),0)</f>
        <v>0</v>
      </c>
      <c r="EV23" s="1">
        <f>IFERROR(IF(H23&gt;=1,(IF(ALLO!$BH21=1,0,IF(ALLO!$BH21=2,(IF(EMP!AO19="YES",(IF(ALLO!$D21&gt;=5,ROUND((ALLO!GH21+ALLO!GT21+ALLO!HF21)/EV$1,0)*ALLO!$BK21,0)),0)),0))),0),0)</f>
        <v>0</v>
      </c>
      <c r="EW23" s="1">
        <f>IFERROR(IF(I23&gt;=1,(IF(ALLO!$BH21=1,0,IF(ALLO!$BH21=2,(IF(EMP!AP19="YES",(IF(ALLO!$D21&gt;=5,ROUND((ALLO!GI21+ALLO!GU21+ALLO!HG21)/EW$1,0)*ALLO!$BK21,0)),0)),0))),0),0)</f>
        <v>0</v>
      </c>
      <c r="EX23" s="1">
        <f>IFERROR(IF(J23&gt;=1,(IF(ALLO!$BH21=1,0,IF(ALLO!$BH21=2,(IF(EMP!AQ19="YES",(IF(ALLO!$D21&gt;=5,ROUND((ALLO!GJ21+ALLO!GV21+ALLO!HH21)/EX$1,0)*ALLO!$BK21,0)),0)),0))),0),0)</f>
        <v>0</v>
      </c>
      <c r="EY23" s="1">
        <f>IFERROR(IF(K23&gt;=1,(IF(ALLO!$BH21=1,0,IF(ALLO!$BH21=2,(IF(EMP!AR19="YES",(IF(ALLO!$D21&gt;=5,ROUND((ALLO!GK21+ALLO!GW21+ALLO!HI21)/EY$1,0)*ALLO!$BK21,0)),0)),0))),0),0)</f>
        <v>0</v>
      </c>
      <c r="EZ23" s="1">
        <f>IFERROR(IF(L23&gt;=1,(IF(ALLO!$BH21=1,0,IF(ALLO!$BH21=2,(IF(EMP!AS19="YES",(IF(ALLO!$D21&gt;=5,ROUND((ALLO!GL21+ALLO!GX21+ALLO!HJ21)/EZ$1,0)*ALLO!$BK21,0)),0)),0))),0),0)</f>
        <v>0</v>
      </c>
      <c r="FA23" s="181">
        <f t="shared" si="106"/>
        <v>0</v>
      </c>
      <c r="FB23" s="181">
        <f t="shared" si="107"/>
        <v>0</v>
      </c>
      <c r="FC23" s="181">
        <f t="shared" si="108"/>
        <v>0</v>
      </c>
      <c r="FD23" s="181">
        <f t="shared" si="109"/>
        <v>0</v>
      </c>
      <c r="FE23" s="181">
        <f t="shared" si="110"/>
        <v>0</v>
      </c>
      <c r="FF23" s="181">
        <f t="shared" si="111"/>
        <v>0</v>
      </c>
      <c r="FG23" s="181">
        <f t="shared" si="112"/>
        <v>0</v>
      </c>
      <c r="FH23" s="181">
        <f t="shared" si="113"/>
        <v>0</v>
      </c>
      <c r="FI23" s="181">
        <f t="shared" si="114"/>
        <v>0</v>
      </c>
      <c r="FJ23" s="181">
        <f t="shared" si="115"/>
        <v>0</v>
      </c>
      <c r="FK23" s="181">
        <f t="shared" si="116"/>
        <v>0</v>
      </c>
      <c r="FL23" s="181">
        <f t="shared" si="117"/>
        <v>0</v>
      </c>
      <c r="FM23" s="182">
        <f t="shared" si="118"/>
        <v>0</v>
      </c>
      <c r="FN23" s="182">
        <f t="shared" si="119"/>
        <v>0</v>
      </c>
      <c r="FO23" s="182">
        <f t="shared" si="120"/>
        <v>0</v>
      </c>
      <c r="FP23" s="182">
        <f t="shared" si="121"/>
        <v>0</v>
      </c>
      <c r="FQ23" s="182">
        <f t="shared" si="122"/>
        <v>0</v>
      </c>
      <c r="FR23" s="182">
        <f t="shared" si="123"/>
        <v>0</v>
      </c>
      <c r="FS23" s="182">
        <f t="shared" si="124"/>
        <v>0</v>
      </c>
      <c r="FT23" s="1">
        <f>IFERROR(IF($G23&gt;=1,SUMIFS(ARR!P$8:P$607,ARR!$I$8:$I$607,$I23),0),0)</f>
        <v>0</v>
      </c>
      <c r="FU23" s="1">
        <f>IFERROR(IF($G23&gt;=1,SUMIFS(ARR!Q$8:Q$607,ARR!$I$8:$I$607,$I23),0),0)</f>
        <v>0</v>
      </c>
      <c r="FV23" s="1">
        <f>IFERROR(IF($G23&gt;=1,SUMIFS(ARR!R$8:R$607,ARR!$I$8:$I$607,$I23),0),0)</f>
        <v>0</v>
      </c>
      <c r="FW23" s="1">
        <f>IFERROR(IF($G23&gt;=1,SUMIFS(ARR!S$8:S$607,ARR!$I$8:$I$607,$I23),0),0)</f>
        <v>0</v>
      </c>
      <c r="FX23" s="1">
        <f>IFERROR(IF($G23&gt;=1,SUMIFS(ARR!T$8:T$607,ARR!$I$8:$I$607,$I23),0),0)</f>
        <v>0</v>
      </c>
      <c r="FY23" s="1">
        <f>IFERROR(IF($G23&gt;=1,SUMIFS(ARR!U$8:U$607,ARR!$I$8:$I$607,$I23),0),0)</f>
        <v>0</v>
      </c>
      <c r="FZ23" s="1">
        <f>IFERROR(IF($G23&gt;=1,SUMIFS(ARR!V$8:V$607,ARR!$I$8:$I$607,$I23),0),0)</f>
        <v>0</v>
      </c>
      <c r="GA23" s="1">
        <f>IFERROR(IF($G23&gt;=1,SUMIFS(ARR!W$8:W$607,ARR!$I$8:$I$607,$I23),0),0)</f>
        <v>0</v>
      </c>
      <c r="GB23" s="1">
        <f>IFERROR(IF($G23&gt;=1,SUMIFS(ARR!X$8:X$607,ARR!$I$8:$I$607,$I23),0),0)</f>
        <v>0</v>
      </c>
      <c r="GC23" s="1">
        <f>IFERROR(IF($G23&gt;=1,SUMIFS(ARR!Y$8:Y$607,ARR!$I$8:$I$607,$I23),0),0)</f>
        <v>0</v>
      </c>
      <c r="GD23" s="1">
        <f>IFERROR(IF($G23&gt;=1,SUMIFS(ARR!Z$8:Z$607,ARR!$I$8:$I$607,$I23),0),0)</f>
        <v>0</v>
      </c>
      <c r="GE23" s="1">
        <f>IFERROR(IF($G23&gt;=1,SUMIFS(ARR!AA$8:AA$607,ARR!$I$8:$I$607,$I23),0),0)</f>
        <v>0</v>
      </c>
      <c r="GF23" s="1">
        <f t="shared" si="125"/>
        <v>0</v>
      </c>
      <c r="GG23" s="1">
        <f t="shared" si="126"/>
        <v>0</v>
      </c>
      <c r="GH23" s="1">
        <f t="shared" si="127"/>
        <v>0</v>
      </c>
      <c r="GI23" s="1">
        <f t="shared" si="128"/>
        <v>0</v>
      </c>
      <c r="GJ23" s="1">
        <f t="shared" si="129"/>
        <v>0</v>
      </c>
    </row>
    <row r="24" spans="6:192" ht="18" customHeight="1" x14ac:dyDescent="0.25">
      <c r="F24" s="1">
        <f>ALLO!A22</f>
        <v>0</v>
      </c>
      <c r="G24" s="130">
        <f>EMP!O20</f>
        <v>0</v>
      </c>
      <c r="H24" s="131">
        <f>EMP!P20</f>
        <v>0</v>
      </c>
      <c r="I24" s="130">
        <f>EMP!Q20</f>
        <v>0</v>
      </c>
      <c r="J24" s="30">
        <f>IFERROR(IF($G24&gt;=1,(IF($F24=2,ROUND((ALLO!GA22+ALLO!GM22)/10,0),0)),0),0)</f>
        <v>0</v>
      </c>
      <c r="K24" s="30">
        <f>IFERROR(IF($G24&gt;=1,(IF($F24=2,ROUND((ALLO!GB22+ALLO!GN22)/10,0),0)),0),0)</f>
        <v>0</v>
      </c>
      <c r="L24" s="30">
        <f>IFERROR(IF($G24&gt;=1,(IF($F24=2,ROUND((ALLO!GC22+ALLO!GO22)/10,0),0)),0),0)</f>
        <v>0</v>
      </c>
      <c r="M24" s="30">
        <f>IFERROR(IF($G24&gt;=1,(IF($F24=2,ROUND((ALLO!GD22+ALLO!GP22)/10,0),0)),0),0)</f>
        <v>0</v>
      </c>
      <c r="N24" s="30">
        <f>IFERROR(IF($G24&gt;=1,(IF($F24=2,ROUND((ALLO!GE22+ALLO!GQ22)/10,0),0)),0),0)</f>
        <v>0</v>
      </c>
      <c r="O24" s="30">
        <f>IFERROR(IF($G24&gt;=1,(IF($F24=2,ROUND((ALLO!GF22+ALLO!GR22)/10,0),0)),0),0)</f>
        <v>0</v>
      </c>
      <c r="P24" s="30">
        <f>IFERROR(IF($G24&gt;=1,(IF($F24=2,ROUND((ALLO!GG22+ALLO!GS22)/10,0),0)),0),0)</f>
        <v>0</v>
      </c>
      <c r="Q24" s="30">
        <f>IFERROR(IF($G24&gt;=1,(IF($F24=2,ROUND((ALLO!GH22+ALLO!GT22)/10,0),0)),0),0)</f>
        <v>0</v>
      </c>
      <c r="R24" s="30">
        <f>IFERROR(IF($G24&gt;=1,(IF($F24=2,ROUND((ALLO!GI22+ALLO!GU22)/10,0),0)),0),0)</f>
        <v>0</v>
      </c>
      <c r="S24" s="30">
        <f>IFERROR(IF($G24&gt;=1,(IF($F24=2,ROUND((ALLO!GJ22+ALLO!GV22)/10,0),0)),0),0)</f>
        <v>0</v>
      </c>
      <c r="T24" s="30">
        <f>IFERROR(IF($G24&gt;=1,(IF($F24=2,ROUND((ALLO!GK22+ALLO!GW22)/10,0),0)),0),0)</f>
        <v>0</v>
      </c>
      <c r="U24" s="30">
        <f>IFERROR(IF($G24&gt;=1,(IF($F24=2,ROUND((ALLO!GL22+ALLO!GX22)/10,0),0)),0),0)</f>
        <v>0</v>
      </c>
      <c r="V24" s="132"/>
      <c r="W24" s="132"/>
      <c r="X24" s="132"/>
      <c r="Y24" s="132"/>
      <c r="Z24" s="132"/>
      <c r="AA24" s="132"/>
      <c r="AB24" s="132"/>
      <c r="AC24" s="132"/>
      <c r="AD24" s="132"/>
      <c r="AE24" s="132"/>
      <c r="AF24" s="132"/>
      <c r="AG24" s="132"/>
      <c r="AH24" s="133"/>
      <c r="AI24" s="133">
        <f t="shared" si="131"/>
        <v>0</v>
      </c>
      <c r="AJ24" s="133">
        <f t="shared" si="29"/>
        <v>0</v>
      </c>
      <c r="AK24" s="133">
        <f t="shared" si="30"/>
        <v>0</v>
      </c>
      <c r="AL24" s="133">
        <f t="shared" si="31"/>
        <v>0</v>
      </c>
      <c r="AM24" s="133">
        <f t="shared" si="32"/>
        <v>0</v>
      </c>
      <c r="AN24" s="133">
        <f t="shared" si="33"/>
        <v>0</v>
      </c>
      <c r="AO24" s="133">
        <f t="shared" si="34"/>
        <v>0</v>
      </c>
      <c r="AP24" s="133">
        <f t="shared" si="35"/>
        <v>0</v>
      </c>
      <c r="AQ24" s="133">
        <f t="shared" si="36"/>
        <v>0</v>
      </c>
      <c r="AR24" s="133">
        <f t="shared" si="37"/>
        <v>0</v>
      </c>
      <c r="AS24" s="133">
        <f t="shared" si="38"/>
        <v>0</v>
      </c>
      <c r="AT24" s="134"/>
      <c r="AU24" s="134">
        <f t="shared" si="39"/>
        <v>0</v>
      </c>
      <c r="AV24" s="134">
        <f t="shared" si="40"/>
        <v>0</v>
      </c>
      <c r="AW24" s="134">
        <f t="shared" si="41"/>
        <v>0</v>
      </c>
      <c r="AX24" s="134">
        <f t="shared" si="42"/>
        <v>0</v>
      </c>
      <c r="AY24" s="134">
        <f t="shared" si="43"/>
        <v>0</v>
      </c>
      <c r="AZ24" s="134">
        <f t="shared" si="44"/>
        <v>0</v>
      </c>
      <c r="BA24" s="134">
        <f t="shared" si="45"/>
        <v>0</v>
      </c>
      <c r="BB24" s="134">
        <f t="shared" si="46"/>
        <v>0</v>
      </c>
      <c r="BC24" s="134">
        <f t="shared" si="47"/>
        <v>0</v>
      </c>
      <c r="BD24" s="134">
        <f t="shared" si="48"/>
        <v>0</v>
      </c>
      <c r="BE24" s="134">
        <f t="shared" si="49"/>
        <v>0</v>
      </c>
      <c r="BF24" s="31"/>
      <c r="BG24" s="31"/>
      <c r="BH24" s="31">
        <f t="shared" si="50"/>
        <v>0</v>
      </c>
      <c r="BI24" s="31">
        <f t="shared" si="51"/>
        <v>0</v>
      </c>
      <c r="BJ24" s="31">
        <f t="shared" si="52"/>
        <v>0</v>
      </c>
      <c r="BK24" s="31">
        <f t="shared" si="53"/>
        <v>0</v>
      </c>
      <c r="BL24" s="31">
        <f t="shared" si="54"/>
        <v>0</v>
      </c>
      <c r="BM24" s="31">
        <f t="shared" si="55"/>
        <v>0</v>
      </c>
      <c r="BN24" s="31">
        <f t="shared" si="56"/>
        <v>0</v>
      </c>
      <c r="BO24" s="31">
        <f t="shared" si="57"/>
        <v>0</v>
      </c>
      <c r="BP24" s="31">
        <f t="shared" si="58"/>
        <v>0</v>
      </c>
      <c r="BQ24" s="31">
        <f t="shared" si="59"/>
        <v>0</v>
      </c>
      <c r="BR24" s="132"/>
      <c r="BS24" s="132">
        <f t="shared" si="60"/>
        <v>0</v>
      </c>
      <c r="BT24" s="132">
        <f t="shared" si="61"/>
        <v>0</v>
      </c>
      <c r="BU24" s="132">
        <f t="shared" si="62"/>
        <v>0</v>
      </c>
      <c r="BV24" s="132">
        <f t="shared" si="63"/>
        <v>0</v>
      </c>
      <c r="BW24" s="132">
        <f t="shared" si="64"/>
        <v>0</v>
      </c>
      <c r="BX24" s="132">
        <f t="shared" si="65"/>
        <v>0</v>
      </c>
      <c r="BY24" s="132">
        <f t="shared" si="66"/>
        <v>0</v>
      </c>
      <c r="BZ24" s="132">
        <f t="shared" si="67"/>
        <v>0</v>
      </c>
      <c r="CA24" s="132">
        <f t="shared" si="68"/>
        <v>0</v>
      </c>
      <c r="CB24" s="132">
        <f t="shared" si="69"/>
        <v>0</v>
      </c>
      <c r="CC24" s="132">
        <f t="shared" si="70"/>
        <v>0</v>
      </c>
      <c r="CD24" s="133">
        <f t="shared" si="71"/>
        <v>0</v>
      </c>
      <c r="CE24" s="133">
        <f t="shared" si="13"/>
        <v>0</v>
      </c>
      <c r="CF24" s="133">
        <f t="shared" si="72"/>
        <v>0</v>
      </c>
      <c r="CG24" s="133">
        <f t="shared" si="73"/>
        <v>0</v>
      </c>
      <c r="CH24" s="133">
        <f t="shared" si="14"/>
        <v>0</v>
      </c>
      <c r="CI24" s="133">
        <f t="shared" si="14"/>
        <v>0</v>
      </c>
      <c r="CJ24" s="133">
        <f t="shared" si="14"/>
        <v>0</v>
      </c>
      <c r="CK24" s="133">
        <f t="shared" si="14"/>
        <v>0</v>
      </c>
      <c r="CL24" s="133">
        <f t="shared" si="14"/>
        <v>0</v>
      </c>
      <c r="CM24" s="133">
        <f t="shared" si="14"/>
        <v>0</v>
      </c>
      <c r="CN24" s="133">
        <f t="shared" si="14"/>
        <v>0</v>
      </c>
      <c r="CO24" s="133">
        <f t="shared" si="14"/>
        <v>0</v>
      </c>
      <c r="CP24" s="134"/>
      <c r="CQ24" s="134"/>
      <c r="CR24" s="134">
        <f t="shared" si="74"/>
        <v>0</v>
      </c>
      <c r="CS24" s="134">
        <f t="shared" si="75"/>
        <v>0</v>
      </c>
      <c r="CT24" s="134">
        <f t="shared" si="76"/>
        <v>0</v>
      </c>
      <c r="CU24" s="134">
        <f t="shared" si="77"/>
        <v>0</v>
      </c>
      <c r="CV24" s="134">
        <f t="shared" si="78"/>
        <v>0</v>
      </c>
      <c r="CW24" s="134">
        <f t="shared" si="79"/>
        <v>0</v>
      </c>
      <c r="CX24" s="134">
        <f t="shared" si="80"/>
        <v>0</v>
      </c>
      <c r="CY24" s="134">
        <f t="shared" si="133"/>
        <v>0</v>
      </c>
      <c r="CZ24" s="134">
        <f t="shared" si="81"/>
        <v>0</v>
      </c>
      <c r="DA24" s="134">
        <f t="shared" si="82"/>
        <v>0</v>
      </c>
      <c r="DB24" s="135"/>
      <c r="DC24" s="135">
        <f t="shared" si="83"/>
        <v>0</v>
      </c>
      <c r="DD24" s="135">
        <f t="shared" si="84"/>
        <v>0</v>
      </c>
      <c r="DE24" s="135">
        <f t="shared" si="85"/>
        <v>0</v>
      </c>
      <c r="DF24" s="135">
        <f t="shared" si="86"/>
        <v>0</v>
      </c>
      <c r="DG24" s="135">
        <f t="shared" si="87"/>
        <v>0</v>
      </c>
      <c r="DH24" s="135">
        <f t="shared" si="88"/>
        <v>0</v>
      </c>
      <c r="DI24" s="135">
        <f t="shared" si="89"/>
        <v>0</v>
      </c>
      <c r="DJ24" s="135">
        <f t="shared" si="90"/>
        <v>0</v>
      </c>
      <c r="DK24" s="135">
        <f t="shared" si="91"/>
        <v>0</v>
      </c>
      <c r="DL24" s="135">
        <f t="shared" si="92"/>
        <v>0</v>
      </c>
      <c r="DM24" s="135">
        <f t="shared" si="93"/>
        <v>0</v>
      </c>
      <c r="DN24" s="136"/>
      <c r="DO24" s="136">
        <f t="shared" si="94"/>
        <v>0</v>
      </c>
      <c r="DP24" s="136">
        <f t="shared" si="95"/>
        <v>0</v>
      </c>
      <c r="DQ24" s="136">
        <f t="shared" si="96"/>
        <v>0</v>
      </c>
      <c r="DR24" s="136">
        <f t="shared" si="97"/>
        <v>0</v>
      </c>
      <c r="DS24" s="136">
        <f t="shared" si="98"/>
        <v>0</v>
      </c>
      <c r="DT24" s="136">
        <f t="shared" si="99"/>
        <v>0</v>
      </c>
      <c r="DU24" s="136">
        <f t="shared" si="100"/>
        <v>0</v>
      </c>
      <c r="DV24" s="136">
        <f t="shared" si="101"/>
        <v>0</v>
      </c>
      <c r="DW24" s="136">
        <f t="shared" si="102"/>
        <v>0</v>
      </c>
      <c r="DX24" s="136">
        <f t="shared" si="103"/>
        <v>0</v>
      </c>
      <c r="DY24" s="136">
        <f t="shared" si="104"/>
        <v>0</v>
      </c>
      <c r="DZ24" s="132"/>
      <c r="EA24" s="132">
        <f t="shared" ref="EA24:EK24" si="144">DZ24</f>
        <v>0</v>
      </c>
      <c r="EB24" s="132">
        <f t="shared" si="144"/>
        <v>0</v>
      </c>
      <c r="EC24" s="132">
        <f t="shared" si="144"/>
        <v>0</v>
      </c>
      <c r="ED24" s="132">
        <f t="shared" si="144"/>
        <v>0</v>
      </c>
      <c r="EE24" s="132">
        <f t="shared" si="144"/>
        <v>0</v>
      </c>
      <c r="EF24" s="132">
        <f t="shared" si="144"/>
        <v>0</v>
      </c>
      <c r="EG24" s="132">
        <f t="shared" si="144"/>
        <v>0</v>
      </c>
      <c r="EH24" s="132">
        <f t="shared" si="144"/>
        <v>0</v>
      </c>
      <c r="EI24" s="132">
        <f t="shared" si="144"/>
        <v>0</v>
      </c>
      <c r="EJ24" s="132">
        <f t="shared" si="144"/>
        <v>0</v>
      </c>
      <c r="EK24" s="132">
        <f t="shared" si="144"/>
        <v>0</v>
      </c>
      <c r="EL24" s="134"/>
      <c r="EM24" s="134"/>
      <c r="EN24" s="134"/>
      <c r="EO24" s="134"/>
      <c r="EP24" s="134"/>
      <c r="EQ24" s="134"/>
      <c r="ER24" s="134"/>
      <c r="ES24" s="201">
        <f>IFERROR(IF(G24&gt;=1,(IF(EMP!AT20="YES",220,0)),0),0)</f>
        <v>0</v>
      </c>
      <c r="ET24" s="1">
        <f>IFERROR(IF(G24&gt;=1,ROUND(ALLO!K22/31*ALLO!BJ22,0),0),0)</f>
        <v>0</v>
      </c>
      <c r="EU24" s="1">
        <f>IFERROR(IF(G24&gt;=1,(IF(ALLO!$BH22=1,0,IF(ALLO!$BH22=2,(IF(EMP!AN20="YES",(IF(ALLO!$D22&gt;=5,ROUND((ALLO!GG22+ALLO!GS22+ALLO!HE22)/EU$1,0)*ALLO!$BK22,0)),0)),0))),0),0)</f>
        <v>0</v>
      </c>
      <c r="EV24" s="1">
        <f>IFERROR(IF(H24&gt;=1,(IF(ALLO!$BH22=1,0,IF(ALLO!$BH22=2,(IF(EMP!AO20="YES",(IF(ALLO!$D22&gt;=5,ROUND((ALLO!GH22+ALLO!GT22+ALLO!HF22)/EV$1,0)*ALLO!$BK22,0)),0)),0))),0),0)</f>
        <v>0</v>
      </c>
      <c r="EW24" s="1">
        <f>IFERROR(IF(I24&gt;=1,(IF(ALLO!$BH22=1,0,IF(ALLO!$BH22=2,(IF(EMP!AP20="YES",(IF(ALLO!$D22&gt;=5,ROUND((ALLO!GI22+ALLO!GU22+ALLO!HG22)/EW$1,0)*ALLO!$BK22,0)),0)),0))),0),0)</f>
        <v>0</v>
      </c>
      <c r="EX24" s="1">
        <f>IFERROR(IF(J24&gt;=1,(IF(ALLO!$BH22=1,0,IF(ALLO!$BH22=2,(IF(EMP!AQ20="YES",(IF(ALLO!$D22&gt;=5,ROUND((ALLO!GJ22+ALLO!GV22+ALLO!HH22)/EX$1,0)*ALLO!$BK22,0)),0)),0))),0),0)</f>
        <v>0</v>
      </c>
      <c r="EY24" s="1">
        <f>IFERROR(IF(K24&gt;=1,(IF(ALLO!$BH22=1,0,IF(ALLO!$BH22=2,(IF(EMP!AR20="YES",(IF(ALLO!$D22&gt;=5,ROUND((ALLO!GK22+ALLO!GW22+ALLO!HI22)/EY$1,0)*ALLO!$BK22,0)),0)),0))),0),0)</f>
        <v>0</v>
      </c>
      <c r="EZ24" s="1">
        <f>IFERROR(IF(L24&gt;=1,(IF(ALLO!$BH22=1,0,IF(ALLO!$BH22=2,(IF(EMP!AS20="YES",(IF(ALLO!$D22&gt;=5,ROUND((ALLO!GL22+ALLO!GX22+ALLO!HJ22)/EZ$1,0)*ALLO!$BK22,0)),0)),0))),0),0)</f>
        <v>0</v>
      </c>
      <c r="FA24" s="181">
        <f t="shared" si="106"/>
        <v>0</v>
      </c>
      <c r="FB24" s="181">
        <f t="shared" si="107"/>
        <v>0</v>
      </c>
      <c r="FC24" s="181">
        <f t="shared" si="108"/>
        <v>0</v>
      </c>
      <c r="FD24" s="181">
        <f t="shared" si="109"/>
        <v>0</v>
      </c>
      <c r="FE24" s="181">
        <f t="shared" si="110"/>
        <v>0</v>
      </c>
      <c r="FF24" s="181">
        <f t="shared" si="111"/>
        <v>0</v>
      </c>
      <c r="FG24" s="181">
        <f t="shared" si="112"/>
        <v>0</v>
      </c>
      <c r="FH24" s="181">
        <f t="shared" si="113"/>
        <v>0</v>
      </c>
      <c r="FI24" s="181">
        <f t="shared" si="114"/>
        <v>0</v>
      </c>
      <c r="FJ24" s="181">
        <f t="shared" si="115"/>
        <v>0</v>
      </c>
      <c r="FK24" s="181">
        <f t="shared" si="116"/>
        <v>0</v>
      </c>
      <c r="FL24" s="181">
        <f t="shared" si="117"/>
        <v>0</v>
      </c>
      <c r="FM24" s="182">
        <f t="shared" si="118"/>
        <v>0</v>
      </c>
      <c r="FN24" s="182">
        <f t="shared" si="119"/>
        <v>0</v>
      </c>
      <c r="FO24" s="182">
        <f t="shared" si="120"/>
        <v>0</v>
      </c>
      <c r="FP24" s="182">
        <f t="shared" si="121"/>
        <v>0</v>
      </c>
      <c r="FQ24" s="182">
        <f t="shared" si="122"/>
        <v>0</v>
      </c>
      <c r="FR24" s="182">
        <f t="shared" si="123"/>
        <v>0</v>
      </c>
      <c r="FS24" s="182">
        <f t="shared" si="124"/>
        <v>0</v>
      </c>
      <c r="FT24" s="1">
        <f>IFERROR(IF($G24&gt;=1,SUMIFS(ARR!P$8:P$607,ARR!$I$8:$I$607,$I24),0),0)</f>
        <v>0</v>
      </c>
      <c r="FU24" s="1">
        <f>IFERROR(IF($G24&gt;=1,SUMIFS(ARR!Q$8:Q$607,ARR!$I$8:$I$607,$I24),0),0)</f>
        <v>0</v>
      </c>
      <c r="FV24" s="1">
        <f>IFERROR(IF($G24&gt;=1,SUMIFS(ARR!R$8:R$607,ARR!$I$8:$I$607,$I24),0),0)</f>
        <v>0</v>
      </c>
      <c r="FW24" s="1">
        <f>IFERROR(IF($G24&gt;=1,SUMIFS(ARR!S$8:S$607,ARR!$I$8:$I$607,$I24),0),0)</f>
        <v>0</v>
      </c>
      <c r="FX24" s="1">
        <f>IFERROR(IF($G24&gt;=1,SUMIFS(ARR!T$8:T$607,ARR!$I$8:$I$607,$I24),0),0)</f>
        <v>0</v>
      </c>
      <c r="FY24" s="1">
        <f>IFERROR(IF($G24&gt;=1,SUMIFS(ARR!U$8:U$607,ARR!$I$8:$I$607,$I24),0),0)</f>
        <v>0</v>
      </c>
      <c r="FZ24" s="1">
        <f>IFERROR(IF($G24&gt;=1,SUMIFS(ARR!V$8:V$607,ARR!$I$8:$I$607,$I24),0),0)</f>
        <v>0</v>
      </c>
      <c r="GA24" s="1">
        <f>IFERROR(IF($G24&gt;=1,SUMIFS(ARR!W$8:W$607,ARR!$I$8:$I$607,$I24),0),0)</f>
        <v>0</v>
      </c>
      <c r="GB24" s="1">
        <f>IFERROR(IF($G24&gt;=1,SUMIFS(ARR!X$8:X$607,ARR!$I$8:$I$607,$I24),0),0)</f>
        <v>0</v>
      </c>
      <c r="GC24" s="1">
        <f>IFERROR(IF($G24&gt;=1,SUMIFS(ARR!Y$8:Y$607,ARR!$I$8:$I$607,$I24),0),0)</f>
        <v>0</v>
      </c>
      <c r="GD24" s="1">
        <f>IFERROR(IF($G24&gt;=1,SUMIFS(ARR!Z$8:Z$607,ARR!$I$8:$I$607,$I24),0),0)</f>
        <v>0</v>
      </c>
      <c r="GE24" s="1">
        <f>IFERROR(IF($G24&gt;=1,SUMIFS(ARR!AA$8:AA$607,ARR!$I$8:$I$607,$I24),0),0)</f>
        <v>0</v>
      </c>
      <c r="GF24" s="1">
        <f t="shared" si="125"/>
        <v>0</v>
      </c>
      <c r="GG24" s="1">
        <f t="shared" si="126"/>
        <v>0</v>
      </c>
      <c r="GH24" s="1">
        <f t="shared" si="127"/>
        <v>0</v>
      </c>
      <c r="GI24" s="1">
        <f t="shared" si="128"/>
        <v>0</v>
      </c>
      <c r="GJ24" s="1">
        <f t="shared" si="129"/>
        <v>0</v>
      </c>
    </row>
    <row r="25" spans="6:192" ht="18" customHeight="1" x14ac:dyDescent="0.25">
      <c r="F25" s="1">
        <f>ALLO!A23</f>
        <v>0</v>
      </c>
      <c r="G25" s="130">
        <f>EMP!O21</f>
        <v>0</v>
      </c>
      <c r="H25" s="131">
        <f>EMP!P21</f>
        <v>0</v>
      </c>
      <c r="I25" s="130">
        <f>EMP!Q21</f>
        <v>0</v>
      </c>
      <c r="J25" s="30">
        <f>IFERROR(IF($G25&gt;=1,(IF($F25=2,ROUND((ALLO!GA23+ALLO!GM23)/10,0),0)),0),0)</f>
        <v>0</v>
      </c>
      <c r="K25" s="30">
        <f>IFERROR(IF($G25&gt;=1,(IF($F25=2,ROUND((ALLO!GB23+ALLO!GN23)/10,0),0)),0),0)</f>
        <v>0</v>
      </c>
      <c r="L25" s="30">
        <f>IFERROR(IF($G25&gt;=1,(IF($F25=2,ROUND((ALLO!GC23+ALLO!GO23)/10,0),0)),0),0)</f>
        <v>0</v>
      </c>
      <c r="M25" s="30">
        <f>IFERROR(IF($G25&gt;=1,(IF($F25=2,ROUND((ALLO!GD23+ALLO!GP23)/10,0),0)),0),0)</f>
        <v>0</v>
      </c>
      <c r="N25" s="30">
        <f>IFERROR(IF($G25&gt;=1,(IF($F25=2,ROUND((ALLO!GE23+ALLO!GQ23)/10,0),0)),0),0)</f>
        <v>0</v>
      </c>
      <c r="O25" s="30">
        <f>IFERROR(IF($G25&gt;=1,(IF($F25=2,ROUND((ALLO!GF23+ALLO!GR23)/10,0),0)),0),0)</f>
        <v>0</v>
      </c>
      <c r="P25" s="30">
        <f>IFERROR(IF($G25&gt;=1,(IF($F25=2,ROUND((ALLO!GG23+ALLO!GS23)/10,0),0)),0),0)</f>
        <v>0</v>
      </c>
      <c r="Q25" s="30">
        <f>IFERROR(IF($G25&gt;=1,(IF($F25=2,ROUND((ALLO!GH23+ALLO!GT23)/10,0),0)),0),0)</f>
        <v>0</v>
      </c>
      <c r="R25" s="30">
        <f>IFERROR(IF($G25&gt;=1,(IF($F25=2,ROUND((ALLO!GI23+ALLO!GU23)/10,0),0)),0),0)</f>
        <v>0</v>
      </c>
      <c r="S25" s="30">
        <f>IFERROR(IF($G25&gt;=1,(IF($F25=2,ROUND((ALLO!GJ23+ALLO!GV23)/10,0),0)),0),0)</f>
        <v>0</v>
      </c>
      <c r="T25" s="30">
        <f>IFERROR(IF($G25&gt;=1,(IF($F25=2,ROUND((ALLO!GK23+ALLO!GW23)/10,0),0)),0),0)</f>
        <v>0</v>
      </c>
      <c r="U25" s="30">
        <f>IFERROR(IF($G25&gt;=1,(IF($F25=2,ROUND((ALLO!GL23+ALLO!GX23)/10,0),0)),0),0)</f>
        <v>0</v>
      </c>
      <c r="V25" s="132"/>
      <c r="W25" s="132"/>
      <c r="X25" s="132"/>
      <c r="Y25" s="132"/>
      <c r="Z25" s="132"/>
      <c r="AA25" s="132"/>
      <c r="AB25" s="132"/>
      <c r="AC25" s="132"/>
      <c r="AD25" s="132"/>
      <c r="AE25" s="132"/>
      <c r="AF25" s="132"/>
      <c r="AG25" s="132"/>
      <c r="AH25" s="133"/>
      <c r="AI25" s="133">
        <f t="shared" si="131"/>
        <v>0</v>
      </c>
      <c r="AJ25" s="133">
        <f t="shared" si="29"/>
        <v>0</v>
      </c>
      <c r="AK25" s="133">
        <f t="shared" si="30"/>
        <v>0</v>
      </c>
      <c r="AL25" s="133">
        <f t="shared" si="31"/>
        <v>0</v>
      </c>
      <c r="AM25" s="133">
        <f t="shared" si="32"/>
        <v>0</v>
      </c>
      <c r="AN25" s="133">
        <f t="shared" si="33"/>
        <v>0</v>
      </c>
      <c r="AO25" s="133">
        <f t="shared" si="34"/>
        <v>0</v>
      </c>
      <c r="AP25" s="133">
        <f t="shared" si="35"/>
        <v>0</v>
      </c>
      <c r="AQ25" s="133">
        <f t="shared" si="36"/>
        <v>0</v>
      </c>
      <c r="AR25" s="133">
        <f t="shared" si="37"/>
        <v>0</v>
      </c>
      <c r="AS25" s="133">
        <f t="shared" si="38"/>
        <v>0</v>
      </c>
      <c r="AT25" s="134"/>
      <c r="AU25" s="134">
        <f t="shared" si="39"/>
        <v>0</v>
      </c>
      <c r="AV25" s="134">
        <f t="shared" si="40"/>
        <v>0</v>
      </c>
      <c r="AW25" s="134">
        <f t="shared" si="41"/>
        <v>0</v>
      </c>
      <c r="AX25" s="134">
        <f t="shared" si="42"/>
        <v>0</v>
      </c>
      <c r="AY25" s="134">
        <f t="shared" si="43"/>
        <v>0</v>
      </c>
      <c r="AZ25" s="134">
        <f t="shared" si="44"/>
        <v>0</v>
      </c>
      <c r="BA25" s="134">
        <f t="shared" si="45"/>
        <v>0</v>
      </c>
      <c r="BB25" s="134">
        <f t="shared" si="46"/>
        <v>0</v>
      </c>
      <c r="BC25" s="134">
        <f t="shared" si="47"/>
        <v>0</v>
      </c>
      <c r="BD25" s="134">
        <f t="shared" si="48"/>
        <v>0</v>
      </c>
      <c r="BE25" s="134">
        <f t="shared" si="49"/>
        <v>0</v>
      </c>
      <c r="BF25" s="31"/>
      <c r="BG25" s="31"/>
      <c r="BH25" s="31">
        <f t="shared" si="50"/>
        <v>0</v>
      </c>
      <c r="BI25" s="31">
        <f t="shared" si="51"/>
        <v>0</v>
      </c>
      <c r="BJ25" s="31">
        <f t="shared" si="52"/>
        <v>0</v>
      </c>
      <c r="BK25" s="31">
        <f t="shared" si="53"/>
        <v>0</v>
      </c>
      <c r="BL25" s="31">
        <f t="shared" si="54"/>
        <v>0</v>
      </c>
      <c r="BM25" s="31">
        <f t="shared" si="55"/>
        <v>0</v>
      </c>
      <c r="BN25" s="31">
        <f t="shared" si="56"/>
        <v>0</v>
      </c>
      <c r="BO25" s="31">
        <f t="shared" si="57"/>
        <v>0</v>
      </c>
      <c r="BP25" s="31">
        <f t="shared" si="58"/>
        <v>0</v>
      </c>
      <c r="BQ25" s="31">
        <f t="shared" si="59"/>
        <v>0</v>
      </c>
      <c r="BR25" s="132"/>
      <c r="BS25" s="132">
        <f t="shared" si="60"/>
        <v>0</v>
      </c>
      <c r="BT25" s="132">
        <f t="shared" si="61"/>
        <v>0</v>
      </c>
      <c r="BU25" s="132">
        <f t="shared" si="62"/>
        <v>0</v>
      </c>
      <c r="BV25" s="132">
        <f t="shared" si="63"/>
        <v>0</v>
      </c>
      <c r="BW25" s="132">
        <f t="shared" si="64"/>
        <v>0</v>
      </c>
      <c r="BX25" s="132">
        <f t="shared" si="65"/>
        <v>0</v>
      </c>
      <c r="BY25" s="132">
        <f t="shared" si="66"/>
        <v>0</v>
      </c>
      <c r="BZ25" s="132">
        <f t="shared" si="67"/>
        <v>0</v>
      </c>
      <c r="CA25" s="132">
        <f t="shared" si="68"/>
        <v>0</v>
      </c>
      <c r="CB25" s="132">
        <f t="shared" si="69"/>
        <v>0</v>
      </c>
      <c r="CC25" s="132">
        <f t="shared" si="70"/>
        <v>0</v>
      </c>
      <c r="CD25" s="133">
        <f t="shared" si="71"/>
        <v>0</v>
      </c>
      <c r="CE25" s="133">
        <f t="shared" si="13"/>
        <v>0</v>
      </c>
      <c r="CF25" s="133">
        <f t="shared" si="72"/>
        <v>0</v>
      </c>
      <c r="CG25" s="133">
        <f t="shared" si="73"/>
        <v>0</v>
      </c>
      <c r="CH25" s="133">
        <f t="shared" si="14"/>
        <v>0</v>
      </c>
      <c r="CI25" s="133">
        <f t="shared" si="14"/>
        <v>0</v>
      </c>
      <c r="CJ25" s="133">
        <f t="shared" si="14"/>
        <v>0</v>
      </c>
      <c r="CK25" s="133">
        <f t="shared" si="14"/>
        <v>0</v>
      </c>
      <c r="CL25" s="133">
        <f t="shared" si="14"/>
        <v>0</v>
      </c>
      <c r="CM25" s="133">
        <f t="shared" si="14"/>
        <v>0</v>
      </c>
      <c r="CN25" s="133">
        <f t="shared" si="14"/>
        <v>0</v>
      </c>
      <c r="CO25" s="133">
        <f t="shared" si="14"/>
        <v>0</v>
      </c>
      <c r="CP25" s="134"/>
      <c r="CQ25" s="134"/>
      <c r="CR25" s="134">
        <f t="shared" si="74"/>
        <v>0</v>
      </c>
      <c r="CS25" s="134">
        <f t="shared" si="75"/>
        <v>0</v>
      </c>
      <c r="CT25" s="134">
        <f t="shared" si="76"/>
        <v>0</v>
      </c>
      <c r="CU25" s="134">
        <f t="shared" si="77"/>
        <v>0</v>
      </c>
      <c r="CV25" s="134">
        <f t="shared" si="78"/>
        <v>0</v>
      </c>
      <c r="CW25" s="134">
        <f t="shared" si="79"/>
        <v>0</v>
      </c>
      <c r="CX25" s="134">
        <f t="shared" si="80"/>
        <v>0</v>
      </c>
      <c r="CY25" s="134"/>
      <c r="CZ25" s="134">
        <f t="shared" si="81"/>
        <v>0</v>
      </c>
      <c r="DA25" s="134">
        <f t="shared" si="82"/>
        <v>0</v>
      </c>
      <c r="DB25" s="135"/>
      <c r="DC25" s="135">
        <f t="shared" si="83"/>
        <v>0</v>
      </c>
      <c r="DD25" s="135">
        <f t="shared" si="84"/>
        <v>0</v>
      </c>
      <c r="DE25" s="135">
        <f t="shared" si="85"/>
        <v>0</v>
      </c>
      <c r="DF25" s="135">
        <f t="shared" si="86"/>
        <v>0</v>
      </c>
      <c r="DG25" s="135">
        <f t="shared" si="87"/>
        <v>0</v>
      </c>
      <c r="DH25" s="135">
        <f t="shared" si="88"/>
        <v>0</v>
      </c>
      <c r="DI25" s="135">
        <f t="shared" si="89"/>
        <v>0</v>
      </c>
      <c r="DJ25" s="135">
        <f t="shared" si="90"/>
        <v>0</v>
      </c>
      <c r="DK25" s="135">
        <f t="shared" si="91"/>
        <v>0</v>
      </c>
      <c r="DL25" s="135">
        <f t="shared" si="92"/>
        <v>0</v>
      </c>
      <c r="DM25" s="135">
        <f t="shared" si="93"/>
        <v>0</v>
      </c>
      <c r="DN25" s="136"/>
      <c r="DO25" s="136">
        <f t="shared" si="94"/>
        <v>0</v>
      </c>
      <c r="DP25" s="136">
        <f t="shared" si="95"/>
        <v>0</v>
      </c>
      <c r="DQ25" s="136">
        <f t="shared" si="96"/>
        <v>0</v>
      </c>
      <c r="DR25" s="136">
        <f t="shared" si="97"/>
        <v>0</v>
      </c>
      <c r="DS25" s="136">
        <f t="shared" si="98"/>
        <v>0</v>
      </c>
      <c r="DT25" s="136">
        <f t="shared" si="99"/>
        <v>0</v>
      </c>
      <c r="DU25" s="136">
        <f t="shared" si="100"/>
        <v>0</v>
      </c>
      <c r="DV25" s="136">
        <f t="shared" si="101"/>
        <v>0</v>
      </c>
      <c r="DW25" s="136">
        <f t="shared" si="102"/>
        <v>0</v>
      </c>
      <c r="DX25" s="136">
        <f t="shared" si="103"/>
        <v>0</v>
      </c>
      <c r="DY25" s="136">
        <f t="shared" si="104"/>
        <v>0</v>
      </c>
      <c r="DZ25" s="132"/>
      <c r="EA25" s="132">
        <f t="shared" ref="EA25:EK25" si="145">DZ25</f>
        <v>0</v>
      </c>
      <c r="EB25" s="132">
        <f t="shared" si="145"/>
        <v>0</v>
      </c>
      <c r="EC25" s="132">
        <f t="shared" si="145"/>
        <v>0</v>
      </c>
      <c r="ED25" s="132">
        <f t="shared" si="145"/>
        <v>0</v>
      </c>
      <c r="EE25" s="132">
        <f t="shared" si="145"/>
        <v>0</v>
      </c>
      <c r="EF25" s="132">
        <f t="shared" si="145"/>
        <v>0</v>
      </c>
      <c r="EG25" s="132">
        <f t="shared" si="145"/>
        <v>0</v>
      </c>
      <c r="EH25" s="132">
        <f t="shared" si="145"/>
        <v>0</v>
      </c>
      <c r="EI25" s="132">
        <f t="shared" si="145"/>
        <v>0</v>
      </c>
      <c r="EJ25" s="132">
        <f t="shared" si="145"/>
        <v>0</v>
      </c>
      <c r="EK25" s="132">
        <f t="shared" si="145"/>
        <v>0</v>
      </c>
      <c r="EL25" s="134"/>
      <c r="EM25" s="134"/>
      <c r="EN25" s="134"/>
      <c r="EO25" s="134"/>
      <c r="EP25" s="134"/>
      <c r="EQ25" s="134"/>
      <c r="ER25" s="134"/>
      <c r="ES25" s="201">
        <f>IFERROR(IF(G25&gt;=1,(IF(EMP!AT21="YES",220,0)),0),0)</f>
        <v>0</v>
      </c>
      <c r="ET25" s="1">
        <f>IFERROR(IF(G25&gt;=1,ROUND(ALLO!K23/31*ALLO!BJ23,0),0),0)</f>
        <v>0</v>
      </c>
      <c r="EU25" s="1">
        <f>IFERROR(IF(G25&gt;=1,(IF(ALLO!$BH23=1,0,IF(ALLO!$BH23=2,(IF(EMP!AN21="YES",(IF(ALLO!$D23&gt;=5,ROUND((ALLO!GG23+ALLO!GS23+ALLO!HE23)/EU$1,0)*ALLO!$BK23,0)),0)),0))),0),0)</f>
        <v>0</v>
      </c>
      <c r="EV25" s="1">
        <f>IFERROR(IF(H25&gt;=1,(IF(ALLO!$BH23=1,0,IF(ALLO!$BH23=2,(IF(EMP!AO21="YES",(IF(ALLO!$D23&gt;=5,ROUND((ALLO!GH23+ALLO!GT23+ALLO!HF23)/EV$1,0)*ALLO!$BK23,0)),0)),0))),0),0)</f>
        <v>0</v>
      </c>
      <c r="EW25" s="1">
        <f>IFERROR(IF(I25&gt;=1,(IF(ALLO!$BH23=1,0,IF(ALLO!$BH23=2,(IF(EMP!AP21="YES",(IF(ALLO!$D23&gt;=5,ROUND((ALLO!GI23+ALLO!GU23+ALLO!HG23)/EW$1,0)*ALLO!$BK23,0)),0)),0))),0),0)</f>
        <v>0</v>
      </c>
      <c r="EX25" s="1">
        <f>IFERROR(IF(J25&gt;=1,(IF(ALLO!$BH23=1,0,IF(ALLO!$BH23=2,(IF(EMP!AQ21="YES",(IF(ALLO!$D23&gt;=5,ROUND((ALLO!GJ23+ALLO!GV23+ALLO!HH23)/EX$1,0)*ALLO!$BK23,0)),0)),0))),0),0)</f>
        <v>0</v>
      </c>
      <c r="EY25" s="1">
        <f>IFERROR(IF(K25&gt;=1,(IF(ALLO!$BH23=1,0,IF(ALLO!$BH23=2,(IF(EMP!AR21="YES",(IF(ALLO!$D23&gt;=5,ROUND((ALLO!GK23+ALLO!GW23+ALLO!HI23)/EY$1,0)*ALLO!$BK23,0)),0)),0))),0),0)</f>
        <v>0</v>
      </c>
      <c r="EZ25" s="1">
        <f>IFERROR(IF(L25&gt;=1,(IF(ALLO!$BH23=1,0,IF(ALLO!$BH23=2,(IF(EMP!AS21="YES",(IF(ALLO!$D23&gt;=5,ROUND((ALLO!GL23+ALLO!GX23+ALLO!HJ23)/EZ$1,0)*ALLO!$BK23,0)),0)),0))),0),0)</f>
        <v>0</v>
      </c>
      <c r="FA25" s="181">
        <f t="shared" si="106"/>
        <v>0</v>
      </c>
      <c r="FB25" s="181">
        <f t="shared" si="107"/>
        <v>0</v>
      </c>
      <c r="FC25" s="181">
        <f t="shared" si="108"/>
        <v>0</v>
      </c>
      <c r="FD25" s="181">
        <f t="shared" si="109"/>
        <v>0</v>
      </c>
      <c r="FE25" s="181">
        <f t="shared" si="110"/>
        <v>0</v>
      </c>
      <c r="FF25" s="181">
        <f t="shared" si="111"/>
        <v>0</v>
      </c>
      <c r="FG25" s="181">
        <f t="shared" si="112"/>
        <v>0</v>
      </c>
      <c r="FH25" s="181">
        <f t="shared" si="113"/>
        <v>0</v>
      </c>
      <c r="FI25" s="181">
        <f t="shared" si="114"/>
        <v>0</v>
      </c>
      <c r="FJ25" s="181">
        <f t="shared" si="115"/>
        <v>0</v>
      </c>
      <c r="FK25" s="181">
        <f t="shared" si="116"/>
        <v>0</v>
      </c>
      <c r="FL25" s="181">
        <f t="shared" si="117"/>
        <v>0</v>
      </c>
      <c r="FM25" s="182">
        <f t="shared" si="118"/>
        <v>0</v>
      </c>
      <c r="FN25" s="182">
        <f t="shared" si="119"/>
        <v>0</v>
      </c>
      <c r="FO25" s="182">
        <f t="shared" si="120"/>
        <v>0</v>
      </c>
      <c r="FP25" s="182">
        <f t="shared" si="121"/>
        <v>0</v>
      </c>
      <c r="FQ25" s="182">
        <f t="shared" si="122"/>
        <v>0</v>
      </c>
      <c r="FR25" s="182">
        <f t="shared" si="123"/>
        <v>0</v>
      </c>
      <c r="FS25" s="182">
        <f t="shared" si="124"/>
        <v>0</v>
      </c>
      <c r="FT25" s="1">
        <f>IFERROR(IF($G25&gt;=1,SUMIFS(ARR!P$8:P$607,ARR!$I$8:$I$607,$I25),0),0)</f>
        <v>0</v>
      </c>
      <c r="FU25" s="1">
        <f>IFERROR(IF($G25&gt;=1,SUMIFS(ARR!Q$8:Q$607,ARR!$I$8:$I$607,$I25),0),0)</f>
        <v>0</v>
      </c>
      <c r="FV25" s="1">
        <f>IFERROR(IF($G25&gt;=1,SUMIFS(ARR!R$8:R$607,ARR!$I$8:$I$607,$I25),0),0)</f>
        <v>0</v>
      </c>
      <c r="FW25" s="1">
        <f>IFERROR(IF($G25&gt;=1,SUMIFS(ARR!S$8:S$607,ARR!$I$8:$I$607,$I25),0),0)</f>
        <v>0</v>
      </c>
      <c r="FX25" s="1">
        <f>IFERROR(IF($G25&gt;=1,SUMIFS(ARR!T$8:T$607,ARR!$I$8:$I$607,$I25),0),0)</f>
        <v>0</v>
      </c>
      <c r="FY25" s="1">
        <f>IFERROR(IF($G25&gt;=1,SUMIFS(ARR!U$8:U$607,ARR!$I$8:$I$607,$I25),0),0)</f>
        <v>0</v>
      </c>
      <c r="FZ25" s="1">
        <f>IFERROR(IF($G25&gt;=1,SUMIFS(ARR!V$8:V$607,ARR!$I$8:$I$607,$I25),0),0)</f>
        <v>0</v>
      </c>
      <c r="GA25" s="1">
        <f>IFERROR(IF($G25&gt;=1,SUMIFS(ARR!W$8:W$607,ARR!$I$8:$I$607,$I25),0),0)</f>
        <v>0</v>
      </c>
      <c r="GB25" s="1">
        <f>IFERROR(IF($G25&gt;=1,SUMIFS(ARR!X$8:X$607,ARR!$I$8:$I$607,$I25),0),0)</f>
        <v>0</v>
      </c>
      <c r="GC25" s="1">
        <f>IFERROR(IF($G25&gt;=1,SUMIFS(ARR!Y$8:Y$607,ARR!$I$8:$I$607,$I25),0),0)</f>
        <v>0</v>
      </c>
      <c r="GD25" s="1">
        <f>IFERROR(IF($G25&gt;=1,SUMIFS(ARR!Z$8:Z$607,ARR!$I$8:$I$607,$I25),0),0)</f>
        <v>0</v>
      </c>
      <c r="GE25" s="1">
        <f>IFERROR(IF($G25&gt;=1,SUMIFS(ARR!AA$8:AA$607,ARR!$I$8:$I$607,$I25),0),0)</f>
        <v>0</v>
      </c>
      <c r="GF25" s="1">
        <f t="shared" si="125"/>
        <v>0</v>
      </c>
      <c r="GG25" s="1">
        <f t="shared" si="126"/>
        <v>0</v>
      </c>
      <c r="GH25" s="1">
        <f t="shared" si="127"/>
        <v>0</v>
      </c>
      <c r="GI25" s="1">
        <f t="shared" si="128"/>
        <v>0</v>
      </c>
      <c r="GJ25" s="1">
        <f t="shared" si="129"/>
        <v>0</v>
      </c>
    </row>
    <row r="26" spans="6:192" ht="18" customHeight="1" x14ac:dyDescent="0.25">
      <c r="F26" s="1">
        <f>ALLO!A24</f>
        <v>0</v>
      </c>
      <c r="G26" s="130">
        <f>EMP!O22</f>
        <v>0</v>
      </c>
      <c r="H26" s="131">
        <f>EMP!P22</f>
        <v>0</v>
      </c>
      <c r="I26" s="130">
        <f>EMP!Q22</f>
        <v>0</v>
      </c>
      <c r="J26" s="30">
        <f>IFERROR(IF($G26&gt;=1,(IF($F26=2,ROUND((ALLO!GA24+ALLO!GM24)/10,0),0)),0),0)</f>
        <v>0</v>
      </c>
      <c r="K26" s="30">
        <f>IFERROR(IF($G26&gt;=1,(IF($F26=2,ROUND((ALLO!GB24+ALLO!GN24)/10,0),0)),0),0)</f>
        <v>0</v>
      </c>
      <c r="L26" s="30">
        <f>IFERROR(IF($G26&gt;=1,(IF($F26=2,ROUND((ALLO!GC24+ALLO!GO24)/10,0),0)),0),0)</f>
        <v>0</v>
      </c>
      <c r="M26" s="30">
        <f>IFERROR(IF($G26&gt;=1,(IF($F26=2,ROUND((ALLO!GD24+ALLO!GP24)/10,0),0)),0),0)</f>
        <v>0</v>
      </c>
      <c r="N26" s="30">
        <f>IFERROR(IF($G26&gt;=1,(IF($F26=2,ROUND((ALLO!GE24+ALLO!GQ24)/10,0),0)),0),0)</f>
        <v>0</v>
      </c>
      <c r="O26" s="30">
        <f>IFERROR(IF($G26&gt;=1,(IF($F26=2,ROUND((ALLO!GF24+ALLO!GR24)/10,0),0)),0),0)</f>
        <v>0</v>
      </c>
      <c r="P26" s="30">
        <f>IFERROR(IF($G26&gt;=1,(IF($F26=2,ROUND((ALLO!GG24+ALLO!GS24)/10,0),0)),0),0)</f>
        <v>0</v>
      </c>
      <c r="Q26" s="30">
        <f>IFERROR(IF($G26&gt;=1,(IF($F26=2,ROUND((ALLO!GH24+ALLO!GT24)/10,0),0)),0),0)</f>
        <v>0</v>
      </c>
      <c r="R26" s="30">
        <f>IFERROR(IF($G26&gt;=1,(IF($F26=2,ROUND((ALLO!GI24+ALLO!GU24)/10,0),0)),0),0)</f>
        <v>0</v>
      </c>
      <c r="S26" s="30">
        <f>IFERROR(IF($G26&gt;=1,(IF($F26=2,ROUND((ALLO!GJ24+ALLO!GV24)/10,0),0)),0),0)</f>
        <v>0</v>
      </c>
      <c r="T26" s="30">
        <f>IFERROR(IF($G26&gt;=1,(IF($F26=2,ROUND((ALLO!GK24+ALLO!GW24)/10,0),0)),0),0)</f>
        <v>0</v>
      </c>
      <c r="U26" s="30">
        <f>IFERROR(IF($G26&gt;=1,(IF($F26=2,ROUND((ALLO!GL24+ALLO!GX24)/10,0),0)),0),0)</f>
        <v>0</v>
      </c>
      <c r="V26" s="132"/>
      <c r="W26" s="132"/>
      <c r="X26" s="132"/>
      <c r="Y26" s="132"/>
      <c r="Z26" s="132"/>
      <c r="AA26" s="132"/>
      <c r="AB26" s="132"/>
      <c r="AC26" s="132"/>
      <c r="AD26" s="132"/>
      <c r="AE26" s="132"/>
      <c r="AF26" s="132"/>
      <c r="AG26" s="132"/>
      <c r="AH26" s="133"/>
      <c r="AI26" s="133">
        <f t="shared" si="131"/>
        <v>0</v>
      </c>
      <c r="AJ26" s="133">
        <f t="shared" si="29"/>
        <v>0</v>
      </c>
      <c r="AK26" s="133">
        <f t="shared" si="30"/>
        <v>0</v>
      </c>
      <c r="AL26" s="133">
        <f t="shared" si="31"/>
        <v>0</v>
      </c>
      <c r="AM26" s="133">
        <f t="shared" si="32"/>
        <v>0</v>
      </c>
      <c r="AN26" s="133">
        <f t="shared" si="33"/>
        <v>0</v>
      </c>
      <c r="AO26" s="133">
        <f t="shared" si="34"/>
        <v>0</v>
      </c>
      <c r="AP26" s="133">
        <f t="shared" si="35"/>
        <v>0</v>
      </c>
      <c r="AQ26" s="133">
        <f t="shared" si="36"/>
        <v>0</v>
      </c>
      <c r="AR26" s="133">
        <f t="shared" si="37"/>
        <v>0</v>
      </c>
      <c r="AS26" s="133">
        <f t="shared" si="38"/>
        <v>0</v>
      </c>
      <c r="AT26" s="134"/>
      <c r="AU26" s="134">
        <f t="shared" si="39"/>
        <v>0</v>
      </c>
      <c r="AV26" s="134">
        <f t="shared" si="40"/>
        <v>0</v>
      </c>
      <c r="AW26" s="134">
        <f t="shared" si="41"/>
        <v>0</v>
      </c>
      <c r="AX26" s="134">
        <f t="shared" si="42"/>
        <v>0</v>
      </c>
      <c r="AY26" s="134">
        <f t="shared" si="43"/>
        <v>0</v>
      </c>
      <c r="AZ26" s="134">
        <f t="shared" si="44"/>
        <v>0</v>
      </c>
      <c r="BA26" s="134">
        <f t="shared" si="45"/>
        <v>0</v>
      </c>
      <c r="BB26" s="134">
        <f t="shared" si="46"/>
        <v>0</v>
      </c>
      <c r="BC26" s="134">
        <f t="shared" si="47"/>
        <v>0</v>
      </c>
      <c r="BD26" s="134">
        <f t="shared" si="48"/>
        <v>0</v>
      </c>
      <c r="BE26" s="134">
        <f t="shared" si="49"/>
        <v>0</v>
      </c>
      <c r="BF26" s="31"/>
      <c r="BG26" s="31"/>
      <c r="BH26" s="31">
        <f t="shared" si="50"/>
        <v>0</v>
      </c>
      <c r="BI26" s="31">
        <f t="shared" si="51"/>
        <v>0</v>
      </c>
      <c r="BJ26" s="31">
        <f t="shared" si="52"/>
        <v>0</v>
      </c>
      <c r="BK26" s="31">
        <f t="shared" si="53"/>
        <v>0</v>
      </c>
      <c r="BL26" s="31">
        <f t="shared" si="54"/>
        <v>0</v>
      </c>
      <c r="BM26" s="31">
        <f t="shared" si="55"/>
        <v>0</v>
      </c>
      <c r="BN26" s="31">
        <f t="shared" si="56"/>
        <v>0</v>
      </c>
      <c r="BO26" s="31">
        <f t="shared" si="57"/>
        <v>0</v>
      </c>
      <c r="BP26" s="31">
        <f t="shared" si="58"/>
        <v>0</v>
      </c>
      <c r="BQ26" s="31">
        <f t="shared" si="59"/>
        <v>0</v>
      </c>
      <c r="BR26" s="132"/>
      <c r="BS26" s="132">
        <f t="shared" si="60"/>
        <v>0</v>
      </c>
      <c r="BT26" s="132">
        <f t="shared" si="61"/>
        <v>0</v>
      </c>
      <c r="BU26" s="132">
        <f t="shared" si="62"/>
        <v>0</v>
      </c>
      <c r="BV26" s="132">
        <f t="shared" si="63"/>
        <v>0</v>
      </c>
      <c r="BW26" s="132">
        <f t="shared" si="64"/>
        <v>0</v>
      </c>
      <c r="BX26" s="132">
        <f t="shared" si="65"/>
        <v>0</v>
      </c>
      <c r="BY26" s="132">
        <f t="shared" si="66"/>
        <v>0</v>
      </c>
      <c r="BZ26" s="132">
        <f t="shared" si="67"/>
        <v>0</v>
      </c>
      <c r="CA26" s="132">
        <f t="shared" si="68"/>
        <v>0</v>
      </c>
      <c r="CB26" s="132">
        <f t="shared" si="69"/>
        <v>0</v>
      </c>
      <c r="CC26" s="132">
        <f t="shared" si="70"/>
        <v>0</v>
      </c>
      <c r="CD26" s="133">
        <f t="shared" si="71"/>
        <v>0</v>
      </c>
      <c r="CE26" s="133">
        <f t="shared" si="71"/>
        <v>0</v>
      </c>
      <c r="CF26" s="133">
        <f t="shared" si="72"/>
        <v>0</v>
      </c>
      <c r="CG26" s="133">
        <f t="shared" si="73"/>
        <v>0</v>
      </c>
      <c r="CH26" s="133">
        <f t="shared" si="73"/>
        <v>0</v>
      </c>
      <c r="CI26" s="133">
        <f t="shared" si="73"/>
        <v>0</v>
      </c>
      <c r="CJ26" s="133">
        <f t="shared" si="73"/>
        <v>0</v>
      </c>
      <c r="CK26" s="133">
        <f t="shared" si="73"/>
        <v>0</v>
      </c>
      <c r="CL26" s="133">
        <f t="shared" si="73"/>
        <v>0</v>
      </c>
      <c r="CM26" s="133">
        <f t="shared" si="73"/>
        <v>0</v>
      </c>
      <c r="CN26" s="133">
        <f t="shared" si="73"/>
        <v>0</v>
      </c>
      <c r="CO26" s="133">
        <f t="shared" si="73"/>
        <v>0</v>
      </c>
      <c r="CP26" s="134"/>
      <c r="CQ26" s="134">
        <f t="shared" ref="CQ26:CQ74" si="146">CP26</f>
        <v>0</v>
      </c>
      <c r="CR26" s="134">
        <f t="shared" si="74"/>
        <v>0</v>
      </c>
      <c r="CS26" s="134">
        <f t="shared" si="75"/>
        <v>0</v>
      </c>
      <c r="CT26" s="134">
        <f t="shared" si="76"/>
        <v>0</v>
      </c>
      <c r="CU26" s="134">
        <f t="shared" si="77"/>
        <v>0</v>
      </c>
      <c r="CV26" s="134">
        <f t="shared" si="78"/>
        <v>0</v>
      </c>
      <c r="CW26" s="134">
        <f t="shared" si="79"/>
        <v>0</v>
      </c>
      <c r="CX26" s="134">
        <f t="shared" si="80"/>
        <v>0</v>
      </c>
      <c r="CY26" s="134">
        <f t="shared" si="133"/>
        <v>0</v>
      </c>
      <c r="CZ26" s="134">
        <f t="shared" si="81"/>
        <v>0</v>
      </c>
      <c r="DA26" s="134">
        <f t="shared" si="82"/>
        <v>0</v>
      </c>
      <c r="DB26" s="135"/>
      <c r="DC26" s="135">
        <f t="shared" si="83"/>
        <v>0</v>
      </c>
      <c r="DD26" s="135">
        <f t="shared" si="84"/>
        <v>0</v>
      </c>
      <c r="DE26" s="135">
        <f t="shared" si="85"/>
        <v>0</v>
      </c>
      <c r="DF26" s="135">
        <f t="shared" si="86"/>
        <v>0</v>
      </c>
      <c r="DG26" s="135">
        <f t="shared" si="87"/>
        <v>0</v>
      </c>
      <c r="DH26" s="135">
        <f t="shared" si="88"/>
        <v>0</v>
      </c>
      <c r="DI26" s="135">
        <f t="shared" si="89"/>
        <v>0</v>
      </c>
      <c r="DJ26" s="135">
        <f t="shared" si="90"/>
        <v>0</v>
      </c>
      <c r="DK26" s="135">
        <f t="shared" si="91"/>
        <v>0</v>
      </c>
      <c r="DL26" s="135">
        <f t="shared" si="92"/>
        <v>0</v>
      </c>
      <c r="DM26" s="135">
        <f t="shared" si="93"/>
        <v>0</v>
      </c>
      <c r="DN26" s="136"/>
      <c r="DO26" s="136">
        <f t="shared" si="94"/>
        <v>0</v>
      </c>
      <c r="DP26" s="136">
        <f t="shared" si="95"/>
        <v>0</v>
      </c>
      <c r="DQ26" s="136">
        <f t="shared" si="96"/>
        <v>0</v>
      </c>
      <c r="DR26" s="136">
        <f t="shared" si="97"/>
        <v>0</v>
      </c>
      <c r="DS26" s="136">
        <f t="shared" si="98"/>
        <v>0</v>
      </c>
      <c r="DT26" s="136">
        <f t="shared" si="99"/>
        <v>0</v>
      </c>
      <c r="DU26" s="136">
        <f t="shared" si="100"/>
        <v>0</v>
      </c>
      <c r="DV26" s="136">
        <f t="shared" si="101"/>
        <v>0</v>
      </c>
      <c r="DW26" s="136">
        <f t="shared" si="102"/>
        <v>0</v>
      </c>
      <c r="DX26" s="136">
        <f t="shared" si="103"/>
        <v>0</v>
      </c>
      <c r="DY26" s="136">
        <f t="shared" si="104"/>
        <v>0</v>
      </c>
      <c r="DZ26" s="132"/>
      <c r="EA26" s="132">
        <f t="shared" ref="EA26:EK26" si="147">DZ26</f>
        <v>0</v>
      </c>
      <c r="EB26" s="132">
        <f t="shared" si="147"/>
        <v>0</v>
      </c>
      <c r="EC26" s="132">
        <f t="shared" si="147"/>
        <v>0</v>
      </c>
      <c r="ED26" s="132">
        <f t="shared" si="147"/>
        <v>0</v>
      </c>
      <c r="EE26" s="132">
        <f t="shared" si="147"/>
        <v>0</v>
      </c>
      <c r="EF26" s="132">
        <f t="shared" si="147"/>
        <v>0</v>
      </c>
      <c r="EG26" s="132">
        <f t="shared" si="147"/>
        <v>0</v>
      </c>
      <c r="EH26" s="132">
        <f t="shared" si="147"/>
        <v>0</v>
      </c>
      <c r="EI26" s="132">
        <f t="shared" si="147"/>
        <v>0</v>
      </c>
      <c r="EJ26" s="132">
        <f t="shared" si="147"/>
        <v>0</v>
      </c>
      <c r="EK26" s="132">
        <f t="shared" si="147"/>
        <v>0</v>
      </c>
      <c r="EL26" s="134"/>
      <c r="EM26" s="134"/>
      <c r="EN26" s="134"/>
      <c r="EO26" s="134"/>
      <c r="EP26" s="134"/>
      <c r="EQ26" s="134"/>
      <c r="ER26" s="134"/>
      <c r="ES26" s="201">
        <f>IFERROR(IF(G26&gt;=1,(IF(EMP!AT22="YES",220,0)),0),0)</f>
        <v>0</v>
      </c>
      <c r="ET26" s="1">
        <f>IFERROR(IF(G26&gt;=1,ROUND(ALLO!K24/31*ALLO!BJ24,0),0),0)</f>
        <v>0</v>
      </c>
      <c r="EU26" s="1">
        <f>IFERROR(IF(G26&gt;=1,(IF(ALLO!$BH24=1,0,IF(ALLO!$BH24=2,(IF(EMP!AN22="YES",(IF(ALLO!$D24&gt;=5,ROUND((ALLO!GG24+ALLO!GS24+ALLO!HE24)/EU$1,0)*ALLO!$BK24,0)),0)),0))),0),0)</f>
        <v>0</v>
      </c>
      <c r="EV26" s="1">
        <f>IFERROR(IF(H26&gt;=1,(IF(ALLO!$BH24=1,0,IF(ALLO!$BH24=2,(IF(EMP!AO22="YES",(IF(ALLO!$D24&gt;=5,ROUND((ALLO!GH24+ALLO!GT24+ALLO!HF24)/EV$1,0)*ALLO!$BK24,0)),0)),0))),0),0)</f>
        <v>0</v>
      </c>
      <c r="EW26" s="1">
        <f>IFERROR(IF(I26&gt;=1,(IF(ALLO!$BH24=1,0,IF(ALLO!$BH24=2,(IF(EMP!AP22="YES",(IF(ALLO!$D24&gt;=5,ROUND((ALLO!GI24+ALLO!GU24+ALLO!HG24)/EW$1,0)*ALLO!$BK24,0)),0)),0))),0),0)</f>
        <v>0</v>
      </c>
      <c r="EX26" s="1">
        <f>IFERROR(IF(J26&gt;=1,(IF(ALLO!$BH24=1,0,IF(ALLO!$BH24=2,(IF(EMP!AQ22="YES",(IF(ALLO!$D24&gt;=5,ROUND((ALLO!GJ24+ALLO!GV24+ALLO!HH24)/EX$1,0)*ALLO!$BK24,0)),0)),0))),0),0)</f>
        <v>0</v>
      </c>
      <c r="EY26" s="1">
        <f>IFERROR(IF(K26&gt;=1,(IF(ALLO!$BH24=1,0,IF(ALLO!$BH24=2,(IF(EMP!AR22="YES",(IF(ALLO!$D24&gt;=5,ROUND((ALLO!GK24+ALLO!GW24+ALLO!HI24)/EY$1,0)*ALLO!$BK24,0)),0)),0))),0),0)</f>
        <v>0</v>
      </c>
      <c r="EZ26" s="1">
        <f>IFERROR(IF(L26&gt;=1,(IF(ALLO!$BH24=1,0,IF(ALLO!$BH24=2,(IF(EMP!AS22="YES",(IF(ALLO!$D24&gt;=5,ROUND((ALLO!GL24+ALLO!GX24+ALLO!HJ24)/EZ$1,0)*ALLO!$BK24,0)),0)),0))),0),0)</f>
        <v>0</v>
      </c>
      <c r="FA26" s="181">
        <f t="shared" si="106"/>
        <v>0</v>
      </c>
      <c r="FB26" s="181">
        <f t="shared" si="107"/>
        <v>0</v>
      </c>
      <c r="FC26" s="181">
        <f t="shared" si="108"/>
        <v>0</v>
      </c>
      <c r="FD26" s="181">
        <f t="shared" si="109"/>
        <v>0</v>
      </c>
      <c r="FE26" s="181">
        <f t="shared" si="110"/>
        <v>0</v>
      </c>
      <c r="FF26" s="181">
        <f t="shared" si="111"/>
        <v>0</v>
      </c>
      <c r="FG26" s="181">
        <f t="shared" si="112"/>
        <v>0</v>
      </c>
      <c r="FH26" s="181">
        <f t="shared" si="113"/>
        <v>0</v>
      </c>
      <c r="FI26" s="181">
        <f t="shared" si="114"/>
        <v>0</v>
      </c>
      <c r="FJ26" s="181">
        <f t="shared" si="115"/>
        <v>0</v>
      </c>
      <c r="FK26" s="181">
        <f t="shared" si="116"/>
        <v>0</v>
      </c>
      <c r="FL26" s="181">
        <f t="shared" si="117"/>
        <v>0</v>
      </c>
      <c r="FM26" s="182">
        <f t="shared" si="118"/>
        <v>0</v>
      </c>
      <c r="FN26" s="182">
        <f t="shared" si="119"/>
        <v>0</v>
      </c>
      <c r="FO26" s="182">
        <f t="shared" si="120"/>
        <v>0</v>
      </c>
      <c r="FP26" s="182">
        <f t="shared" si="121"/>
        <v>0</v>
      </c>
      <c r="FQ26" s="182">
        <f t="shared" si="122"/>
        <v>0</v>
      </c>
      <c r="FR26" s="182">
        <f t="shared" si="123"/>
        <v>0</v>
      </c>
      <c r="FS26" s="182">
        <f t="shared" si="124"/>
        <v>0</v>
      </c>
      <c r="FT26" s="1">
        <f>IFERROR(IF($G26&gt;=1,SUMIFS(ARR!P$8:P$607,ARR!$I$8:$I$607,$I26),0),0)</f>
        <v>0</v>
      </c>
      <c r="FU26" s="1">
        <f>IFERROR(IF($G26&gt;=1,SUMIFS(ARR!Q$8:Q$607,ARR!$I$8:$I$607,$I26),0),0)</f>
        <v>0</v>
      </c>
      <c r="FV26" s="1">
        <f>IFERROR(IF($G26&gt;=1,SUMIFS(ARR!R$8:R$607,ARR!$I$8:$I$607,$I26),0),0)</f>
        <v>0</v>
      </c>
      <c r="FW26" s="1">
        <f>IFERROR(IF($G26&gt;=1,SUMIFS(ARR!S$8:S$607,ARR!$I$8:$I$607,$I26),0),0)</f>
        <v>0</v>
      </c>
      <c r="FX26" s="1">
        <f>IFERROR(IF($G26&gt;=1,SUMIFS(ARR!T$8:T$607,ARR!$I$8:$I$607,$I26),0),0)</f>
        <v>0</v>
      </c>
      <c r="FY26" s="1">
        <f>IFERROR(IF($G26&gt;=1,SUMIFS(ARR!U$8:U$607,ARR!$I$8:$I$607,$I26),0),0)</f>
        <v>0</v>
      </c>
      <c r="FZ26" s="1">
        <f>IFERROR(IF($G26&gt;=1,SUMIFS(ARR!V$8:V$607,ARR!$I$8:$I$607,$I26),0),0)</f>
        <v>0</v>
      </c>
      <c r="GA26" s="1">
        <f>IFERROR(IF($G26&gt;=1,SUMIFS(ARR!W$8:W$607,ARR!$I$8:$I$607,$I26),0),0)</f>
        <v>0</v>
      </c>
      <c r="GB26" s="1">
        <f>IFERROR(IF($G26&gt;=1,SUMIFS(ARR!X$8:X$607,ARR!$I$8:$I$607,$I26),0),0)</f>
        <v>0</v>
      </c>
      <c r="GC26" s="1">
        <f>IFERROR(IF($G26&gt;=1,SUMIFS(ARR!Y$8:Y$607,ARR!$I$8:$I$607,$I26),0),0)</f>
        <v>0</v>
      </c>
      <c r="GD26" s="1">
        <f>IFERROR(IF($G26&gt;=1,SUMIFS(ARR!Z$8:Z$607,ARR!$I$8:$I$607,$I26),0),0)</f>
        <v>0</v>
      </c>
      <c r="GE26" s="1">
        <f>IFERROR(IF($G26&gt;=1,SUMIFS(ARR!AA$8:AA$607,ARR!$I$8:$I$607,$I26),0),0)</f>
        <v>0</v>
      </c>
      <c r="GF26" s="1">
        <f t="shared" si="125"/>
        <v>0</v>
      </c>
      <c r="GG26" s="1">
        <f t="shared" si="126"/>
        <v>0</v>
      </c>
      <c r="GH26" s="1">
        <f t="shared" si="127"/>
        <v>0</v>
      </c>
      <c r="GI26" s="1">
        <f t="shared" si="128"/>
        <v>0</v>
      </c>
      <c r="GJ26" s="1">
        <f t="shared" si="129"/>
        <v>0</v>
      </c>
    </row>
    <row r="27" spans="6:192" ht="18" customHeight="1" x14ac:dyDescent="0.25">
      <c r="F27" s="1">
        <f>ALLO!A25</f>
        <v>0</v>
      </c>
      <c r="G27" s="130">
        <f>EMP!O23</f>
        <v>0</v>
      </c>
      <c r="H27" s="131">
        <f>EMP!P23</f>
        <v>0</v>
      </c>
      <c r="I27" s="130">
        <f>EMP!Q23</f>
        <v>0</v>
      </c>
      <c r="J27" s="30">
        <f>IFERROR(IF($G27&gt;=1,(IF($F27=2,ROUND((ALLO!GA25+ALLO!GM25)/10,0),0)),0),0)</f>
        <v>0</v>
      </c>
      <c r="K27" s="30">
        <f>IFERROR(IF($G27&gt;=1,(IF($F27=2,ROUND((ALLO!GB25+ALLO!GN25)/10,0),0)),0),0)</f>
        <v>0</v>
      </c>
      <c r="L27" s="30">
        <f>IFERROR(IF($G27&gt;=1,(IF($F27=2,ROUND((ALLO!GC25+ALLO!GO25)/10,0),0)),0),0)</f>
        <v>0</v>
      </c>
      <c r="M27" s="30">
        <f>IFERROR(IF($G27&gt;=1,(IF($F27=2,ROUND((ALLO!GD25+ALLO!GP25)/10,0),0)),0),0)</f>
        <v>0</v>
      </c>
      <c r="N27" s="30">
        <f>IFERROR(IF($G27&gt;=1,(IF($F27=2,ROUND((ALLO!GE25+ALLO!GQ25)/10,0),0)),0),0)</f>
        <v>0</v>
      </c>
      <c r="O27" s="30">
        <f>IFERROR(IF($G27&gt;=1,(IF($F27=2,ROUND((ALLO!GF25+ALLO!GR25)/10,0),0)),0),0)</f>
        <v>0</v>
      </c>
      <c r="P27" s="30">
        <f>IFERROR(IF($G27&gt;=1,(IF($F27=2,ROUND((ALLO!GG25+ALLO!GS25)/10,0),0)),0),0)</f>
        <v>0</v>
      </c>
      <c r="Q27" s="30">
        <f>IFERROR(IF($G27&gt;=1,(IF($F27=2,ROUND((ALLO!GH25+ALLO!GT25)/10,0),0)),0),0)</f>
        <v>0</v>
      </c>
      <c r="R27" s="30">
        <f>IFERROR(IF($G27&gt;=1,(IF($F27=2,ROUND((ALLO!GI25+ALLO!GU25)/10,0),0)),0),0)</f>
        <v>0</v>
      </c>
      <c r="S27" s="30">
        <f>IFERROR(IF($G27&gt;=1,(IF($F27=2,ROUND((ALLO!GJ25+ALLO!GV25)/10,0),0)),0),0)</f>
        <v>0</v>
      </c>
      <c r="T27" s="30">
        <f>IFERROR(IF($G27&gt;=1,(IF($F27=2,ROUND((ALLO!GK25+ALLO!GW25)/10,0),0)),0),0)</f>
        <v>0</v>
      </c>
      <c r="U27" s="30">
        <f>IFERROR(IF($G27&gt;=1,(IF($F27=2,ROUND((ALLO!GL25+ALLO!GX25)/10,0),0)),0),0)</f>
        <v>0</v>
      </c>
      <c r="V27" s="132"/>
      <c r="W27" s="132"/>
      <c r="X27" s="132"/>
      <c r="Y27" s="132"/>
      <c r="Z27" s="132"/>
      <c r="AA27" s="132"/>
      <c r="AB27" s="132"/>
      <c r="AC27" s="132"/>
      <c r="AD27" s="132"/>
      <c r="AE27" s="132"/>
      <c r="AF27" s="132"/>
      <c r="AG27" s="132"/>
      <c r="AH27" s="133"/>
      <c r="AI27" s="133">
        <f t="shared" si="131"/>
        <v>0</v>
      </c>
      <c r="AJ27" s="133">
        <f t="shared" si="29"/>
        <v>0</v>
      </c>
      <c r="AK27" s="133">
        <f t="shared" si="30"/>
        <v>0</v>
      </c>
      <c r="AL27" s="133">
        <f t="shared" si="31"/>
        <v>0</v>
      </c>
      <c r="AM27" s="133">
        <f t="shared" si="32"/>
        <v>0</v>
      </c>
      <c r="AN27" s="133">
        <f t="shared" si="33"/>
        <v>0</v>
      </c>
      <c r="AO27" s="133">
        <f t="shared" si="34"/>
        <v>0</v>
      </c>
      <c r="AP27" s="133">
        <f t="shared" si="35"/>
        <v>0</v>
      </c>
      <c r="AQ27" s="133">
        <f t="shared" si="36"/>
        <v>0</v>
      </c>
      <c r="AR27" s="133">
        <f t="shared" si="37"/>
        <v>0</v>
      </c>
      <c r="AS27" s="133">
        <f t="shared" si="38"/>
        <v>0</v>
      </c>
      <c r="AT27" s="134"/>
      <c r="AU27" s="134">
        <f t="shared" si="39"/>
        <v>0</v>
      </c>
      <c r="AV27" s="134">
        <f t="shared" si="40"/>
        <v>0</v>
      </c>
      <c r="AW27" s="134">
        <f t="shared" si="41"/>
        <v>0</v>
      </c>
      <c r="AX27" s="134">
        <f t="shared" si="42"/>
        <v>0</v>
      </c>
      <c r="AY27" s="134">
        <f t="shared" si="43"/>
        <v>0</v>
      </c>
      <c r="AZ27" s="134">
        <f t="shared" si="44"/>
        <v>0</v>
      </c>
      <c r="BA27" s="134">
        <f t="shared" si="45"/>
        <v>0</v>
      </c>
      <c r="BB27" s="134">
        <f t="shared" si="46"/>
        <v>0</v>
      </c>
      <c r="BC27" s="134">
        <f t="shared" si="47"/>
        <v>0</v>
      </c>
      <c r="BD27" s="134">
        <f t="shared" si="48"/>
        <v>0</v>
      </c>
      <c r="BE27" s="134">
        <f t="shared" si="49"/>
        <v>0</v>
      </c>
      <c r="BF27" s="31"/>
      <c r="BG27" s="31"/>
      <c r="BH27" s="31">
        <f t="shared" si="50"/>
        <v>0</v>
      </c>
      <c r="BI27" s="31">
        <f t="shared" si="51"/>
        <v>0</v>
      </c>
      <c r="BJ27" s="31">
        <f t="shared" si="52"/>
        <v>0</v>
      </c>
      <c r="BK27" s="31">
        <f t="shared" si="53"/>
        <v>0</v>
      </c>
      <c r="BL27" s="31">
        <f t="shared" si="54"/>
        <v>0</v>
      </c>
      <c r="BM27" s="31">
        <f t="shared" si="55"/>
        <v>0</v>
      </c>
      <c r="BN27" s="31">
        <f t="shared" si="56"/>
        <v>0</v>
      </c>
      <c r="BO27" s="31">
        <f t="shared" si="57"/>
        <v>0</v>
      </c>
      <c r="BP27" s="31">
        <f t="shared" si="58"/>
        <v>0</v>
      </c>
      <c r="BQ27" s="31">
        <f t="shared" si="59"/>
        <v>0</v>
      </c>
      <c r="BR27" s="132"/>
      <c r="BS27" s="132">
        <f t="shared" si="60"/>
        <v>0</v>
      </c>
      <c r="BT27" s="132">
        <f t="shared" si="61"/>
        <v>0</v>
      </c>
      <c r="BU27" s="132">
        <f t="shared" si="62"/>
        <v>0</v>
      </c>
      <c r="BV27" s="132">
        <f t="shared" si="63"/>
        <v>0</v>
      </c>
      <c r="BW27" s="132">
        <f t="shared" si="64"/>
        <v>0</v>
      </c>
      <c r="BX27" s="132">
        <f t="shared" si="65"/>
        <v>0</v>
      </c>
      <c r="BY27" s="132">
        <f t="shared" si="66"/>
        <v>0</v>
      </c>
      <c r="BZ27" s="132">
        <f t="shared" si="67"/>
        <v>0</v>
      </c>
      <c r="CA27" s="132">
        <f t="shared" si="68"/>
        <v>0</v>
      </c>
      <c r="CB27" s="132">
        <f t="shared" si="69"/>
        <v>0</v>
      </c>
      <c r="CC27" s="132">
        <f t="shared" si="70"/>
        <v>0</v>
      </c>
      <c r="CD27" s="133">
        <f t="shared" si="71"/>
        <v>0</v>
      </c>
      <c r="CE27" s="133">
        <f t="shared" si="71"/>
        <v>0</v>
      </c>
      <c r="CF27" s="133">
        <f t="shared" si="72"/>
        <v>0</v>
      </c>
      <c r="CG27" s="133">
        <f t="shared" si="73"/>
        <v>0</v>
      </c>
      <c r="CH27" s="133">
        <f t="shared" si="73"/>
        <v>0</v>
      </c>
      <c r="CI27" s="133">
        <f t="shared" si="73"/>
        <v>0</v>
      </c>
      <c r="CJ27" s="133">
        <f t="shared" si="73"/>
        <v>0</v>
      </c>
      <c r="CK27" s="133">
        <f t="shared" si="73"/>
        <v>0</v>
      </c>
      <c r="CL27" s="133">
        <f t="shared" si="73"/>
        <v>0</v>
      </c>
      <c r="CM27" s="133">
        <f t="shared" si="73"/>
        <v>0</v>
      </c>
      <c r="CN27" s="133">
        <f t="shared" si="73"/>
        <v>0</v>
      </c>
      <c r="CO27" s="133">
        <f t="shared" si="73"/>
        <v>0</v>
      </c>
      <c r="CP27" s="134"/>
      <c r="CQ27" s="134">
        <f t="shared" si="146"/>
        <v>0</v>
      </c>
      <c r="CR27" s="134">
        <f t="shared" si="74"/>
        <v>0</v>
      </c>
      <c r="CS27" s="134">
        <f t="shared" si="75"/>
        <v>0</v>
      </c>
      <c r="CT27" s="134">
        <f t="shared" si="76"/>
        <v>0</v>
      </c>
      <c r="CU27" s="134">
        <f t="shared" si="77"/>
        <v>0</v>
      </c>
      <c r="CV27" s="134">
        <f t="shared" si="78"/>
        <v>0</v>
      </c>
      <c r="CW27" s="134">
        <f t="shared" si="79"/>
        <v>0</v>
      </c>
      <c r="CX27" s="134">
        <f t="shared" si="80"/>
        <v>0</v>
      </c>
      <c r="CY27" s="134">
        <f t="shared" si="133"/>
        <v>0</v>
      </c>
      <c r="CZ27" s="134">
        <f t="shared" si="81"/>
        <v>0</v>
      </c>
      <c r="DA27" s="134">
        <f t="shared" si="82"/>
        <v>0</v>
      </c>
      <c r="DB27" s="135"/>
      <c r="DC27" s="135">
        <f t="shared" si="83"/>
        <v>0</v>
      </c>
      <c r="DD27" s="135">
        <f t="shared" si="84"/>
        <v>0</v>
      </c>
      <c r="DE27" s="135">
        <f t="shared" si="85"/>
        <v>0</v>
      </c>
      <c r="DF27" s="135">
        <f t="shared" si="86"/>
        <v>0</v>
      </c>
      <c r="DG27" s="135">
        <f t="shared" si="87"/>
        <v>0</v>
      </c>
      <c r="DH27" s="135">
        <f t="shared" si="88"/>
        <v>0</v>
      </c>
      <c r="DI27" s="135">
        <f t="shared" si="89"/>
        <v>0</v>
      </c>
      <c r="DJ27" s="135">
        <f t="shared" si="90"/>
        <v>0</v>
      </c>
      <c r="DK27" s="135">
        <f t="shared" si="91"/>
        <v>0</v>
      </c>
      <c r="DL27" s="135">
        <f t="shared" si="92"/>
        <v>0</v>
      </c>
      <c r="DM27" s="135">
        <f t="shared" si="93"/>
        <v>0</v>
      </c>
      <c r="DN27" s="136"/>
      <c r="DO27" s="136">
        <f t="shared" si="94"/>
        <v>0</v>
      </c>
      <c r="DP27" s="136">
        <f t="shared" si="95"/>
        <v>0</v>
      </c>
      <c r="DQ27" s="136">
        <f t="shared" si="96"/>
        <v>0</v>
      </c>
      <c r="DR27" s="136">
        <f t="shared" si="97"/>
        <v>0</v>
      </c>
      <c r="DS27" s="136">
        <f t="shared" si="98"/>
        <v>0</v>
      </c>
      <c r="DT27" s="136">
        <f t="shared" si="99"/>
        <v>0</v>
      </c>
      <c r="DU27" s="136">
        <f t="shared" si="100"/>
        <v>0</v>
      </c>
      <c r="DV27" s="136">
        <f t="shared" si="101"/>
        <v>0</v>
      </c>
      <c r="DW27" s="136">
        <f t="shared" si="102"/>
        <v>0</v>
      </c>
      <c r="DX27" s="136">
        <f t="shared" si="103"/>
        <v>0</v>
      </c>
      <c r="DY27" s="136">
        <f t="shared" si="104"/>
        <v>0</v>
      </c>
      <c r="DZ27" s="132"/>
      <c r="EA27" s="132">
        <f t="shared" ref="EA27:EK27" si="148">DZ27</f>
        <v>0</v>
      </c>
      <c r="EB27" s="132">
        <f t="shared" si="148"/>
        <v>0</v>
      </c>
      <c r="EC27" s="132">
        <f t="shared" si="148"/>
        <v>0</v>
      </c>
      <c r="ED27" s="132">
        <f t="shared" si="148"/>
        <v>0</v>
      </c>
      <c r="EE27" s="132">
        <f t="shared" si="148"/>
        <v>0</v>
      </c>
      <c r="EF27" s="132">
        <f t="shared" si="148"/>
        <v>0</v>
      </c>
      <c r="EG27" s="132">
        <f t="shared" si="148"/>
        <v>0</v>
      </c>
      <c r="EH27" s="132">
        <f t="shared" si="148"/>
        <v>0</v>
      </c>
      <c r="EI27" s="132">
        <f t="shared" si="148"/>
        <v>0</v>
      </c>
      <c r="EJ27" s="132">
        <f t="shared" si="148"/>
        <v>0</v>
      </c>
      <c r="EK27" s="132">
        <f t="shared" si="148"/>
        <v>0</v>
      </c>
      <c r="EL27" s="134"/>
      <c r="EM27" s="134"/>
      <c r="EN27" s="134"/>
      <c r="EO27" s="134"/>
      <c r="EP27" s="134"/>
      <c r="EQ27" s="134"/>
      <c r="ER27" s="134"/>
      <c r="ES27" s="201">
        <f>IFERROR(IF(G27&gt;=1,(IF(EMP!AT23="YES",220,0)),0),0)</f>
        <v>0</v>
      </c>
      <c r="ET27" s="1">
        <f>IFERROR(IF(G27&gt;=1,ROUND(ALLO!K25/31*ALLO!BJ25,0),0),0)</f>
        <v>0</v>
      </c>
      <c r="EU27" s="1">
        <f>IFERROR(IF(G27&gt;=1,(IF(ALLO!$BH25=1,0,IF(ALLO!$BH25=2,(IF(EMP!AN23="YES",(IF(ALLO!$D25&gt;=5,ROUND((ALLO!GG25+ALLO!GS25+ALLO!HE25)/EU$1,0)*ALLO!$BK25,0)),0)),0))),0),0)</f>
        <v>0</v>
      </c>
      <c r="EV27" s="1">
        <f>IFERROR(IF(H27&gt;=1,(IF(ALLO!$BH25=1,0,IF(ALLO!$BH25=2,(IF(EMP!AO23="YES",(IF(ALLO!$D25&gt;=5,ROUND((ALLO!GH25+ALLO!GT25+ALLO!HF25)/EV$1,0)*ALLO!$BK25,0)),0)),0))),0),0)</f>
        <v>0</v>
      </c>
      <c r="EW27" s="1">
        <f>IFERROR(IF(I27&gt;=1,(IF(ALLO!$BH25=1,0,IF(ALLO!$BH25=2,(IF(EMP!AP23="YES",(IF(ALLO!$D25&gt;=5,ROUND((ALLO!GI25+ALLO!GU25+ALLO!HG25)/EW$1,0)*ALLO!$BK25,0)),0)),0))),0),0)</f>
        <v>0</v>
      </c>
      <c r="EX27" s="1">
        <f>IFERROR(IF(J27&gt;=1,(IF(ALLO!$BH25=1,0,IF(ALLO!$BH25=2,(IF(EMP!AQ23="YES",(IF(ALLO!$D25&gt;=5,ROUND((ALLO!GJ25+ALLO!GV25+ALLO!HH25)/EX$1,0)*ALLO!$BK25,0)),0)),0))),0),0)</f>
        <v>0</v>
      </c>
      <c r="EY27" s="1">
        <f>IFERROR(IF(K27&gt;=1,(IF(ALLO!$BH25=1,0,IF(ALLO!$BH25=2,(IF(EMP!AR23="YES",(IF(ALLO!$D25&gt;=5,ROUND((ALLO!GK25+ALLO!GW25+ALLO!HI25)/EY$1,0)*ALLO!$BK25,0)),0)),0))),0),0)</f>
        <v>0</v>
      </c>
      <c r="EZ27" s="1">
        <f>IFERROR(IF(L27&gt;=1,(IF(ALLO!$BH25=1,0,IF(ALLO!$BH25=2,(IF(EMP!AS23="YES",(IF(ALLO!$D25&gt;=5,ROUND((ALLO!GL25+ALLO!GX25+ALLO!HJ25)/EZ$1,0)*ALLO!$BK25,0)),0)),0))),0),0)</f>
        <v>0</v>
      </c>
      <c r="FA27" s="181">
        <f t="shared" si="106"/>
        <v>0</v>
      </c>
      <c r="FB27" s="181">
        <f t="shared" si="107"/>
        <v>0</v>
      </c>
      <c r="FC27" s="181">
        <f t="shared" si="108"/>
        <v>0</v>
      </c>
      <c r="FD27" s="181">
        <f t="shared" si="109"/>
        <v>0</v>
      </c>
      <c r="FE27" s="181">
        <f t="shared" si="110"/>
        <v>0</v>
      </c>
      <c r="FF27" s="181">
        <f t="shared" si="111"/>
        <v>0</v>
      </c>
      <c r="FG27" s="181">
        <f t="shared" si="112"/>
        <v>0</v>
      </c>
      <c r="FH27" s="181">
        <f t="shared" si="113"/>
        <v>0</v>
      </c>
      <c r="FI27" s="181">
        <f t="shared" si="114"/>
        <v>0</v>
      </c>
      <c r="FJ27" s="181">
        <f t="shared" si="115"/>
        <v>0</v>
      </c>
      <c r="FK27" s="181">
        <f t="shared" si="116"/>
        <v>0</v>
      </c>
      <c r="FL27" s="181">
        <f t="shared" si="117"/>
        <v>0</v>
      </c>
      <c r="FM27" s="182">
        <f t="shared" si="118"/>
        <v>0</v>
      </c>
      <c r="FN27" s="182">
        <f t="shared" si="119"/>
        <v>0</v>
      </c>
      <c r="FO27" s="182">
        <f t="shared" si="120"/>
        <v>0</v>
      </c>
      <c r="FP27" s="182">
        <f t="shared" si="121"/>
        <v>0</v>
      </c>
      <c r="FQ27" s="182">
        <f t="shared" si="122"/>
        <v>0</v>
      </c>
      <c r="FR27" s="182">
        <f t="shared" si="123"/>
        <v>0</v>
      </c>
      <c r="FS27" s="182">
        <f t="shared" si="124"/>
        <v>0</v>
      </c>
      <c r="FT27" s="1">
        <f>IFERROR(IF($G27&gt;=1,SUMIFS(ARR!P$8:P$607,ARR!$I$8:$I$607,$I27),0),0)</f>
        <v>0</v>
      </c>
      <c r="FU27" s="1">
        <f>IFERROR(IF($G27&gt;=1,SUMIFS(ARR!Q$8:Q$607,ARR!$I$8:$I$607,$I27),0),0)</f>
        <v>0</v>
      </c>
      <c r="FV27" s="1">
        <f>IFERROR(IF($G27&gt;=1,SUMIFS(ARR!R$8:R$607,ARR!$I$8:$I$607,$I27),0),0)</f>
        <v>0</v>
      </c>
      <c r="FW27" s="1">
        <f>IFERROR(IF($G27&gt;=1,SUMIFS(ARR!S$8:S$607,ARR!$I$8:$I$607,$I27),0),0)</f>
        <v>0</v>
      </c>
      <c r="FX27" s="1">
        <f>IFERROR(IF($G27&gt;=1,SUMIFS(ARR!T$8:T$607,ARR!$I$8:$I$607,$I27),0),0)</f>
        <v>0</v>
      </c>
      <c r="FY27" s="1">
        <f>IFERROR(IF($G27&gt;=1,SUMIFS(ARR!U$8:U$607,ARR!$I$8:$I$607,$I27),0),0)</f>
        <v>0</v>
      </c>
      <c r="FZ27" s="1">
        <f>IFERROR(IF($G27&gt;=1,SUMIFS(ARR!V$8:V$607,ARR!$I$8:$I$607,$I27),0),0)</f>
        <v>0</v>
      </c>
      <c r="GA27" s="1">
        <f>IFERROR(IF($G27&gt;=1,SUMIFS(ARR!W$8:W$607,ARR!$I$8:$I$607,$I27),0),0)</f>
        <v>0</v>
      </c>
      <c r="GB27" s="1">
        <f>IFERROR(IF($G27&gt;=1,SUMIFS(ARR!X$8:X$607,ARR!$I$8:$I$607,$I27),0),0)</f>
        <v>0</v>
      </c>
      <c r="GC27" s="1">
        <f>IFERROR(IF($G27&gt;=1,SUMIFS(ARR!Y$8:Y$607,ARR!$I$8:$I$607,$I27),0),0)</f>
        <v>0</v>
      </c>
      <c r="GD27" s="1">
        <f>IFERROR(IF($G27&gt;=1,SUMIFS(ARR!Z$8:Z$607,ARR!$I$8:$I$607,$I27),0),0)</f>
        <v>0</v>
      </c>
      <c r="GE27" s="1">
        <f>IFERROR(IF($G27&gt;=1,SUMIFS(ARR!AA$8:AA$607,ARR!$I$8:$I$607,$I27),0),0)</f>
        <v>0</v>
      </c>
      <c r="GF27" s="1">
        <f t="shared" si="125"/>
        <v>0</v>
      </c>
      <c r="GG27" s="1">
        <f t="shared" si="126"/>
        <v>0</v>
      </c>
      <c r="GH27" s="1">
        <f t="shared" si="127"/>
        <v>0</v>
      </c>
      <c r="GI27" s="1">
        <f t="shared" si="128"/>
        <v>0</v>
      </c>
      <c r="GJ27" s="1">
        <f t="shared" si="129"/>
        <v>0</v>
      </c>
    </row>
    <row r="28" spans="6:192" ht="18" customHeight="1" x14ac:dyDescent="0.25">
      <c r="F28" s="1">
        <f>ALLO!A26</f>
        <v>0</v>
      </c>
      <c r="G28" s="130">
        <f>EMP!O24</f>
        <v>0</v>
      </c>
      <c r="H28" s="131">
        <f>EMP!P24</f>
        <v>0</v>
      </c>
      <c r="I28" s="130">
        <f>EMP!Q24</f>
        <v>0</v>
      </c>
      <c r="J28" s="30">
        <f>IFERROR(IF($G28&gt;=1,(IF($F28=2,ROUND((ALLO!GA26+ALLO!GM26)/10,0),0)),0),0)</f>
        <v>0</v>
      </c>
      <c r="K28" s="30">
        <f>IFERROR(IF($G28&gt;=1,(IF($F28=2,ROUND((ALLO!GB26+ALLO!GN26)/10,0),0)),0),0)</f>
        <v>0</v>
      </c>
      <c r="L28" s="30">
        <f>IFERROR(IF($G28&gt;=1,(IF($F28=2,ROUND((ALLO!GC26+ALLO!GO26)/10,0),0)),0),0)</f>
        <v>0</v>
      </c>
      <c r="M28" s="30">
        <f>IFERROR(IF($G28&gt;=1,(IF($F28=2,ROUND((ALLO!GD26+ALLO!GP26)/10,0),0)),0),0)</f>
        <v>0</v>
      </c>
      <c r="N28" s="30">
        <f>IFERROR(IF($G28&gt;=1,(IF($F28=2,ROUND((ALLO!GE26+ALLO!GQ26)/10,0),0)),0),0)</f>
        <v>0</v>
      </c>
      <c r="O28" s="30">
        <f>IFERROR(IF($G28&gt;=1,(IF($F28=2,ROUND((ALLO!GF26+ALLO!GR26)/10,0),0)),0),0)</f>
        <v>0</v>
      </c>
      <c r="P28" s="30">
        <f>IFERROR(IF($G28&gt;=1,(IF($F28=2,ROUND((ALLO!GG26+ALLO!GS26)/10,0),0)),0),0)</f>
        <v>0</v>
      </c>
      <c r="Q28" s="30">
        <f>IFERROR(IF($G28&gt;=1,(IF($F28=2,ROUND((ALLO!GH26+ALLO!GT26)/10,0),0)),0),0)</f>
        <v>0</v>
      </c>
      <c r="R28" s="30">
        <f>IFERROR(IF($G28&gt;=1,(IF($F28=2,ROUND((ALLO!GI26+ALLO!GU26)/10,0),0)),0),0)</f>
        <v>0</v>
      </c>
      <c r="S28" s="30">
        <f>IFERROR(IF($G28&gt;=1,(IF($F28=2,ROUND((ALLO!GJ26+ALLO!GV26)/10,0),0)),0),0)</f>
        <v>0</v>
      </c>
      <c r="T28" s="30">
        <f>IFERROR(IF($G28&gt;=1,(IF($F28=2,ROUND((ALLO!GK26+ALLO!GW26)/10,0),0)),0),0)</f>
        <v>0</v>
      </c>
      <c r="U28" s="30">
        <f>IFERROR(IF($G28&gt;=1,(IF($F28=2,ROUND((ALLO!GL26+ALLO!GX26)/10,0),0)),0),0)</f>
        <v>0</v>
      </c>
      <c r="V28" s="132"/>
      <c r="W28" s="132"/>
      <c r="X28" s="132"/>
      <c r="Y28" s="132"/>
      <c r="Z28" s="132"/>
      <c r="AA28" s="132"/>
      <c r="AB28" s="132"/>
      <c r="AC28" s="132"/>
      <c r="AD28" s="132"/>
      <c r="AE28" s="132"/>
      <c r="AF28" s="132"/>
      <c r="AG28" s="132"/>
      <c r="AH28" s="133"/>
      <c r="AI28" s="133">
        <f t="shared" si="131"/>
        <v>0</v>
      </c>
      <c r="AJ28" s="133">
        <f t="shared" si="29"/>
        <v>0</v>
      </c>
      <c r="AK28" s="133">
        <f t="shared" si="30"/>
        <v>0</v>
      </c>
      <c r="AL28" s="133">
        <f t="shared" si="31"/>
        <v>0</v>
      </c>
      <c r="AM28" s="133">
        <f t="shared" si="32"/>
        <v>0</v>
      </c>
      <c r="AN28" s="133">
        <f t="shared" si="33"/>
        <v>0</v>
      </c>
      <c r="AO28" s="133">
        <f t="shared" si="34"/>
        <v>0</v>
      </c>
      <c r="AP28" s="133">
        <f t="shared" si="35"/>
        <v>0</v>
      </c>
      <c r="AQ28" s="133">
        <f t="shared" si="36"/>
        <v>0</v>
      </c>
      <c r="AR28" s="133">
        <f t="shared" si="37"/>
        <v>0</v>
      </c>
      <c r="AS28" s="133">
        <f t="shared" si="38"/>
        <v>0</v>
      </c>
      <c r="AT28" s="134"/>
      <c r="AU28" s="134">
        <f t="shared" si="39"/>
        <v>0</v>
      </c>
      <c r="AV28" s="134">
        <f t="shared" si="40"/>
        <v>0</v>
      </c>
      <c r="AW28" s="134">
        <f t="shared" si="41"/>
        <v>0</v>
      </c>
      <c r="AX28" s="134">
        <f t="shared" si="42"/>
        <v>0</v>
      </c>
      <c r="AY28" s="134">
        <f t="shared" si="43"/>
        <v>0</v>
      </c>
      <c r="AZ28" s="134">
        <f t="shared" si="44"/>
        <v>0</v>
      </c>
      <c r="BA28" s="134">
        <f t="shared" si="45"/>
        <v>0</v>
      </c>
      <c r="BB28" s="134">
        <f t="shared" si="46"/>
        <v>0</v>
      </c>
      <c r="BC28" s="134">
        <f t="shared" si="47"/>
        <v>0</v>
      </c>
      <c r="BD28" s="134">
        <f t="shared" si="48"/>
        <v>0</v>
      </c>
      <c r="BE28" s="134">
        <f t="shared" si="49"/>
        <v>0</v>
      </c>
      <c r="BF28" s="31"/>
      <c r="BG28" s="31"/>
      <c r="BH28" s="31">
        <f t="shared" si="50"/>
        <v>0</v>
      </c>
      <c r="BI28" s="31">
        <f t="shared" si="51"/>
        <v>0</v>
      </c>
      <c r="BJ28" s="31">
        <f t="shared" si="52"/>
        <v>0</v>
      </c>
      <c r="BK28" s="31">
        <f t="shared" si="53"/>
        <v>0</v>
      </c>
      <c r="BL28" s="31">
        <f t="shared" si="54"/>
        <v>0</v>
      </c>
      <c r="BM28" s="31">
        <f t="shared" si="55"/>
        <v>0</v>
      </c>
      <c r="BN28" s="31">
        <f t="shared" si="56"/>
        <v>0</v>
      </c>
      <c r="BO28" s="31">
        <f t="shared" si="57"/>
        <v>0</v>
      </c>
      <c r="BP28" s="31">
        <f t="shared" si="58"/>
        <v>0</v>
      </c>
      <c r="BQ28" s="31">
        <f t="shared" si="59"/>
        <v>0</v>
      </c>
      <c r="BR28" s="132"/>
      <c r="BS28" s="132">
        <f t="shared" si="60"/>
        <v>0</v>
      </c>
      <c r="BT28" s="132">
        <f t="shared" si="61"/>
        <v>0</v>
      </c>
      <c r="BU28" s="132">
        <f t="shared" si="62"/>
        <v>0</v>
      </c>
      <c r="BV28" s="132">
        <f t="shared" si="63"/>
        <v>0</v>
      </c>
      <c r="BW28" s="132">
        <f t="shared" si="64"/>
        <v>0</v>
      </c>
      <c r="BX28" s="132">
        <f t="shared" si="65"/>
        <v>0</v>
      </c>
      <c r="BY28" s="132">
        <f t="shared" si="66"/>
        <v>0</v>
      </c>
      <c r="BZ28" s="132">
        <f t="shared" si="67"/>
        <v>0</v>
      </c>
      <c r="CA28" s="132">
        <f t="shared" si="68"/>
        <v>0</v>
      </c>
      <c r="CB28" s="132">
        <f t="shared" si="69"/>
        <v>0</v>
      </c>
      <c r="CC28" s="132">
        <f t="shared" si="70"/>
        <v>0</v>
      </c>
      <c r="CD28" s="133">
        <f t="shared" si="71"/>
        <v>0</v>
      </c>
      <c r="CE28" s="133">
        <f t="shared" si="71"/>
        <v>0</v>
      </c>
      <c r="CF28" s="133">
        <f t="shared" si="72"/>
        <v>0</v>
      </c>
      <c r="CG28" s="133">
        <f t="shared" si="73"/>
        <v>0</v>
      </c>
      <c r="CH28" s="133">
        <f t="shared" si="73"/>
        <v>0</v>
      </c>
      <c r="CI28" s="133">
        <f t="shared" si="73"/>
        <v>0</v>
      </c>
      <c r="CJ28" s="133">
        <f t="shared" si="73"/>
        <v>0</v>
      </c>
      <c r="CK28" s="133">
        <f t="shared" si="73"/>
        <v>0</v>
      </c>
      <c r="CL28" s="133">
        <f t="shared" si="73"/>
        <v>0</v>
      </c>
      <c r="CM28" s="133">
        <f t="shared" si="73"/>
        <v>0</v>
      </c>
      <c r="CN28" s="133">
        <f t="shared" si="73"/>
        <v>0</v>
      </c>
      <c r="CO28" s="133">
        <f t="shared" si="73"/>
        <v>0</v>
      </c>
      <c r="CP28" s="134"/>
      <c r="CQ28" s="134"/>
      <c r="CR28" s="134">
        <f t="shared" si="74"/>
        <v>0</v>
      </c>
      <c r="CS28" s="134">
        <f t="shared" si="75"/>
        <v>0</v>
      </c>
      <c r="CT28" s="134">
        <f t="shared" si="76"/>
        <v>0</v>
      </c>
      <c r="CU28" s="134">
        <f t="shared" si="76"/>
        <v>0</v>
      </c>
      <c r="CV28" s="134">
        <f t="shared" si="78"/>
        <v>0</v>
      </c>
      <c r="CW28" s="134">
        <f t="shared" si="79"/>
        <v>0</v>
      </c>
      <c r="CX28" s="134">
        <f t="shared" si="80"/>
        <v>0</v>
      </c>
      <c r="CY28" s="134">
        <f t="shared" si="133"/>
        <v>0</v>
      </c>
      <c r="CZ28" s="134">
        <f t="shared" si="81"/>
        <v>0</v>
      </c>
      <c r="DA28" s="134">
        <f t="shared" si="82"/>
        <v>0</v>
      </c>
      <c r="DB28" s="135"/>
      <c r="DC28" s="135">
        <f t="shared" si="83"/>
        <v>0</v>
      </c>
      <c r="DD28" s="135">
        <f t="shared" si="84"/>
        <v>0</v>
      </c>
      <c r="DE28" s="135">
        <f t="shared" si="85"/>
        <v>0</v>
      </c>
      <c r="DF28" s="135">
        <f t="shared" si="86"/>
        <v>0</v>
      </c>
      <c r="DG28" s="135">
        <f t="shared" si="87"/>
        <v>0</v>
      </c>
      <c r="DH28" s="135">
        <f t="shared" si="88"/>
        <v>0</v>
      </c>
      <c r="DI28" s="135">
        <f t="shared" si="89"/>
        <v>0</v>
      </c>
      <c r="DJ28" s="135">
        <f t="shared" si="90"/>
        <v>0</v>
      </c>
      <c r="DK28" s="135">
        <f t="shared" si="91"/>
        <v>0</v>
      </c>
      <c r="DL28" s="135">
        <f t="shared" si="92"/>
        <v>0</v>
      </c>
      <c r="DM28" s="135">
        <f t="shared" si="93"/>
        <v>0</v>
      </c>
      <c r="DN28" s="136"/>
      <c r="DO28" s="136">
        <f t="shared" si="94"/>
        <v>0</v>
      </c>
      <c r="DP28" s="136">
        <f t="shared" si="95"/>
        <v>0</v>
      </c>
      <c r="DQ28" s="136">
        <f t="shared" si="96"/>
        <v>0</v>
      </c>
      <c r="DR28" s="136">
        <f t="shared" si="97"/>
        <v>0</v>
      </c>
      <c r="DS28" s="136">
        <f t="shared" si="98"/>
        <v>0</v>
      </c>
      <c r="DT28" s="136">
        <f t="shared" si="99"/>
        <v>0</v>
      </c>
      <c r="DU28" s="136">
        <f t="shared" si="100"/>
        <v>0</v>
      </c>
      <c r="DV28" s="136">
        <f t="shared" si="101"/>
        <v>0</v>
      </c>
      <c r="DW28" s="136">
        <f t="shared" si="102"/>
        <v>0</v>
      </c>
      <c r="DX28" s="136">
        <f t="shared" si="103"/>
        <v>0</v>
      </c>
      <c r="DY28" s="136">
        <f t="shared" si="104"/>
        <v>0</v>
      </c>
      <c r="DZ28" s="132"/>
      <c r="EA28" s="132">
        <f t="shared" ref="EA28:EK28" si="149">DZ28</f>
        <v>0</v>
      </c>
      <c r="EB28" s="132">
        <f t="shared" si="149"/>
        <v>0</v>
      </c>
      <c r="EC28" s="132">
        <f t="shared" si="149"/>
        <v>0</v>
      </c>
      <c r="ED28" s="132">
        <f t="shared" si="149"/>
        <v>0</v>
      </c>
      <c r="EE28" s="132">
        <f t="shared" si="149"/>
        <v>0</v>
      </c>
      <c r="EF28" s="132">
        <f t="shared" si="149"/>
        <v>0</v>
      </c>
      <c r="EG28" s="132">
        <f t="shared" si="149"/>
        <v>0</v>
      </c>
      <c r="EH28" s="132">
        <f t="shared" si="149"/>
        <v>0</v>
      </c>
      <c r="EI28" s="132">
        <f t="shared" si="149"/>
        <v>0</v>
      </c>
      <c r="EJ28" s="132">
        <f t="shared" si="149"/>
        <v>0</v>
      </c>
      <c r="EK28" s="132">
        <f t="shared" si="149"/>
        <v>0</v>
      </c>
      <c r="EL28" s="134"/>
      <c r="EM28" s="134"/>
      <c r="EN28" s="134"/>
      <c r="EO28" s="134"/>
      <c r="EP28" s="134"/>
      <c r="EQ28" s="134"/>
      <c r="ER28" s="134"/>
      <c r="ES28" s="201">
        <f>IFERROR(IF(G28&gt;=1,(IF(EMP!AT24="YES",220,0)),0),0)</f>
        <v>0</v>
      </c>
      <c r="ET28" s="1">
        <f>IFERROR(IF(G28&gt;=1,ROUND(ALLO!K26/31*ALLO!BJ26,0),0),0)</f>
        <v>0</v>
      </c>
      <c r="EU28" s="1">
        <f>IFERROR(IF(G28&gt;=1,(IF(ALLO!$BH26=1,0,IF(ALLO!$BH26=2,(IF(EMP!AN24="YES",(IF(ALLO!$D26&gt;=5,ROUND((ALLO!GG26+ALLO!GS26+ALLO!HE26)/EU$1,0)*ALLO!$BK26,0)),0)),0))),0),0)</f>
        <v>0</v>
      </c>
      <c r="EV28" s="1">
        <f>IFERROR(IF(H28&gt;=1,(IF(ALLO!$BH26=1,0,IF(ALLO!$BH26=2,(IF(EMP!AO24="YES",(IF(ALLO!$D26&gt;=5,ROUND((ALLO!GH26+ALLO!GT26+ALLO!HF26)/EV$1,0)*ALLO!$BK26,0)),0)),0))),0),0)</f>
        <v>0</v>
      </c>
      <c r="EW28" s="1">
        <f>IFERROR(IF(I28&gt;=1,(IF(ALLO!$BH26=1,0,IF(ALLO!$BH26=2,(IF(EMP!AP24="YES",(IF(ALLO!$D26&gt;=5,ROUND((ALLO!GI26+ALLO!GU26+ALLO!HG26)/EW$1,0)*ALLO!$BK26,0)),0)),0))),0),0)</f>
        <v>0</v>
      </c>
      <c r="EX28" s="1">
        <f>IFERROR(IF(J28&gt;=1,(IF(ALLO!$BH26=1,0,IF(ALLO!$BH26=2,(IF(EMP!AQ24="YES",(IF(ALLO!$D26&gt;=5,ROUND((ALLO!GJ26+ALLO!GV26+ALLO!HH26)/EX$1,0)*ALLO!$BK26,0)),0)),0))),0),0)</f>
        <v>0</v>
      </c>
      <c r="EY28" s="1">
        <f>IFERROR(IF(K28&gt;=1,(IF(ALLO!$BH26=1,0,IF(ALLO!$BH26=2,(IF(EMP!AR24="YES",(IF(ALLO!$D26&gt;=5,ROUND((ALLO!GK26+ALLO!GW26+ALLO!HI26)/EY$1,0)*ALLO!$BK26,0)),0)),0))),0),0)</f>
        <v>0</v>
      </c>
      <c r="EZ28" s="1">
        <f>IFERROR(IF(L28&gt;=1,(IF(ALLO!$BH26=1,0,IF(ALLO!$BH26=2,(IF(EMP!AS24="YES",(IF(ALLO!$D26&gt;=5,ROUND((ALLO!GL26+ALLO!GX26+ALLO!HJ26)/EZ$1,0)*ALLO!$BK26,0)),0)),0))),0),0)</f>
        <v>0</v>
      </c>
      <c r="FA28" s="181">
        <f t="shared" si="106"/>
        <v>0</v>
      </c>
      <c r="FB28" s="181">
        <f t="shared" si="107"/>
        <v>0</v>
      </c>
      <c r="FC28" s="181">
        <f t="shared" si="108"/>
        <v>0</v>
      </c>
      <c r="FD28" s="181">
        <f t="shared" si="109"/>
        <v>0</v>
      </c>
      <c r="FE28" s="181">
        <f t="shared" si="110"/>
        <v>0</v>
      </c>
      <c r="FF28" s="181">
        <f t="shared" si="111"/>
        <v>0</v>
      </c>
      <c r="FG28" s="181">
        <f t="shared" si="112"/>
        <v>0</v>
      </c>
      <c r="FH28" s="181">
        <f t="shared" si="113"/>
        <v>0</v>
      </c>
      <c r="FI28" s="181">
        <f t="shared" si="114"/>
        <v>0</v>
      </c>
      <c r="FJ28" s="181">
        <f t="shared" si="115"/>
        <v>0</v>
      </c>
      <c r="FK28" s="181">
        <f t="shared" si="116"/>
        <v>0</v>
      </c>
      <c r="FL28" s="181">
        <f t="shared" si="117"/>
        <v>0</v>
      </c>
      <c r="FM28" s="182">
        <f t="shared" si="118"/>
        <v>0</v>
      </c>
      <c r="FN28" s="182">
        <f t="shared" si="119"/>
        <v>0</v>
      </c>
      <c r="FO28" s="182">
        <f t="shared" si="120"/>
        <v>0</v>
      </c>
      <c r="FP28" s="182">
        <f t="shared" si="121"/>
        <v>0</v>
      </c>
      <c r="FQ28" s="182">
        <f t="shared" si="122"/>
        <v>0</v>
      </c>
      <c r="FR28" s="182">
        <f t="shared" si="123"/>
        <v>0</v>
      </c>
      <c r="FS28" s="182">
        <f t="shared" si="124"/>
        <v>0</v>
      </c>
      <c r="FT28" s="1">
        <f>IFERROR(IF($G28&gt;=1,SUMIFS(ARR!P$8:P$607,ARR!$I$8:$I$607,$I28),0),0)</f>
        <v>0</v>
      </c>
      <c r="FU28" s="1">
        <f>IFERROR(IF($G28&gt;=1,SUMIFS(ARR!Q$8:Q$607,ARR!$I$8:$I$607,$I28),0),0)</f>
        <v>0</v>
      </c>
      <c r="FV28" s="1">
        <f>IFERROR(IF($G28&gt;=1,SUMIFS(ARR!R$8:R$607,ARR!$I$8:$I$607,$I28),0),0)</f>
        <v>0</v>
      </c>
      <c r="FW28" s="1">
        <f>IFERROR(IF($G28&gt;=1,SUMIFS(ARR!S$8:S$607,ARR!$I$8:$I$607,$I28),0),0)</f>
        <v>0</v>
      </c>
      <c r="FX28" s="1">
        <f>IFERROR(IF($G28&gt;=1,SUMIFS(ARR!T$8:T$607,ARR!$I$8:$I$607,$I28),0),0)</f>
        <v>0</v>
      </c>
      <c r="FY28" s="1">
        <f>IFERROR(IF($G28&gt;=1,SUMIFS(ARR!U$8:U$607,ARR!$I$8:$I$607,$I28),0),0)</f>
        <v>0</v>
      </c>
      <c r="FZ28" s="1">
        <f>IFERROR(IF($G28&gt;=1,SUMIFS(ARR!V$8:V$607,ARR!$I$8:$I$607,$I28),0),0)</f>
        <v>0</v>
      </c>
      <c r="GA28" s="1">
        <f>IFERROR(IF($G28&gt;=1,SUMIFS(ARR!W$8:W$607,ARR!$I$8:$I$607,$I28),0),0)</f>
        <v>0</v>
      </c>
      <c r="GB28" s="1">
        <f>IFERROR(IF($G28&gt;=1,SUMIFS(ARR!X$8:X$607,ARR!$I$8:$I$607,$I28),0),0)</f>
        <v>0</v>
      </c>
      <c r="GC28" s="1">
        <f>IFERROR(IF($G28&gt;=1,SUMIFS(ARR!Y$8:Y$607,ARR!$I$8:$I$607,$I28),0),0)</f>
        <v>0</v>
      </c>
      <c r="GD28" s="1">
        <f>IFERROR(IF($G28&gt;=1,SUMIFS(ARR!Z$8:Z$607,ARR!$I$8:$I$607,$I28),0),0)</f>
        <v>0</v>
      </c>
      <c r="GE28" s="1">
        <f>IFERROR(IF($G28&gt;=1,SUMIFS(ARR!AA$8:AA$607,ARR!$I$8:$I$607,$I28),0),0)</f>
        <v>0</v>
      </c>
      <c r="GF28" s="1">
        <f t="shared" si="125"/>
        <v>0</v>
      </c>
      <c r="GG28" s="1">
        <f t="shared" si="126"/>
        <v>0</v>
      </c>
      <c r="GH28" s="1">
        <f t="shared" si="127"/>
        <v>0</v>
      </c>
      <c r="GI28" s="1">
        <f t="shared" si="128"/>
        <v>0</v>
      </c>
      <c r="GJ28" s="1">
        <f t="shared" si="129"/>
        <v>0</v>
      </c>
    </row>
    <row r="29" spans="6:192" ht="18" customHeight="1" x14ac:dyDescent="0.25">
      <c r="F29" s="1">
        <f>ALLO!A27</f>
        <v>0</v>
      </c>
      <c r="G29" s="130">
        <f>EMP!O25</f>
        <v>0</v>
      </c>
      <c r="H29" s="131">
        <f>EMP!P25</f>
        <v>0</v>
      </c>
      <c r="I29" s="130">
        <f>EMP!Q25</f>
        <v>0</v>
      </c>
      <c r="J29" s="30">
        <f>IFERROR(IF($G29&gt;=1,(IF($F29=2,ROUND((ALLO!GA27+ALLO!GM27)/10,0),0)),0),0)</f>
        <v>0</v>
      </c>
      <c r="K29" s="30">
        <f>IFERROR(IF($G29&gt;=1,(IF($F29=2,ROUND((ALLO!GB27+ALLO!GN27)/10,0),0)),0),0)</f>
        <v>0</v>
      </c>
      <c r="L29" s="30">
        <f>IFERROR(IF($G29&gt;=1,(IF($F29=2,ROUND((ALLO!GC27+ALLO!GO27)/10,0),0)),0),0)</f>
        <v>0</v>
      </c>
      <c r="M29" s="30">
        <f>IFERROR(IF($G29&gt;=1,(IF($F29=2,ROUND((ALLO!GD27+ALLO!GP27)/10,0),0)),0),0)</f>
        <v>0</v>
      </c>
      <c r="N29" s="30">
        <f>IFERROR(IF($G29&gt;=1,(IF($F29=2,ROUND((ALLO!GE27+ALLO!GQ27)/10,0),0)),0),0)</f>
        <v>0</v>
      </c>
      <c r="O29" s="30">
        <f>IFERROR(IF($G29&gt;=1,(IF($F29=2,ROUND((ALLO!GF27+ALLO!GR27)/10,0),0)),0),0)</f>
        <v>0</v>
      </c>
      <c r="P29" s="30">
        <f>IFERROR(IF($G29&gt;=1,(IF($F29=2,ROUND((ALLO!GG27+ALLO!GS27)/10,0),0)),0),0)</f>
        <v>0</v>
      </c>
      <c r="Q29" s="30">
        <f>IFERROR(IF($G29&gt;=1,(IF($F29=2,ROUND((ALLO!GH27+ALLO!GT27)/10,0),0)),0),0)</f>
        <v>0</v>
      </c>
      <c r="R29" s="30">
        <f>IFERROR(IF($G29&gt;=1,(IF($F29=2,ROUND((ALLO!GI27+ALLO!GU27)/10,0),0)),0),0)</f>
        <v>0</v>
      </c>
      <c r="S29" s="30">
        <f>IFERROR(IF($G29&gt;=1,(IF($F29=2,ROUND((ALLO!GJ27+ALLO!GV27)/10,0),0)),0),0)</f>
        <v>0</v>
      </c>
      <c r="T29" s="30">
        <f>IFERROR(IF($G29&gt;=1,(IF($F29=2,ROUND((ALLO!GK27+ALLO!GW27)/10,0),0)),0),0)</f>
        <v>0</v>
      </c>
      <c r="U29" s="30">
        <f>IFERROR(IF($G29&gt;=1,(IF($F29=2,ROUND((ALLO!GL27+ALLO!GX27)/10,0),0)),0),0)</f>
        <v>0</v>
      </c>
      <c r="V29" s="132"/>
      <c r="W29" s="132"/>
      <c r="X29" s="132"/>
      <c r="Y29" s="132"/>
      <c r="Z29" s="132"/>
      <c r="AA29" s="132"/>
      <c r="AB29" s="132"/>
      <c r="AC29" s="132"/>
      <c r="AD29" s="132"/>
      <c r="AE29" s="132"/>
      <c r="AF29" s="132"/>
      <c r="AG29" s="132"/>
      <c r="AH29" s="133"/>
      <c r="AI29" s="133">
        <f t="shared" si="131"/>
        <v>0</v>
      </c>
      <c r="AJ29" s="133">
        <f t="shared" si="29"/>
        <v>0</v>
      </c>
      <c r="AK29" s="133">
        <f t="shared" si="30"/>
        <v>0</v>
      </c>
      <c r="AL29" s="133">
        <f t="shared" si="31"/>
        <v>0</v>
      </c>
      <c r="AM29" s="133">
        <f t="shared" si="32"/>
        <v>0</v>
      </c>
      <c r="AN29" s="133">
        <f t="shared" si="33"/>
        <v>0</v>
      </c>
      <c r="AO29" s="133">
        <f t="shared" si="34"/>
        <v>0</v>
      </c>
      <c r="AP29" s="133">
        <f t="shared" si="35"/>
        <v>0</v>
      </c>
      <c r="AQ29" s="133">
        <f t="shared" si="36"/>
        <v>0</v>
      </c>
      <c r="AR29" s="133">
        <f t="shared" si="37"/>
        <v>0</v>
      </c>
      <c r="AS29" s="133">
        <f t="shared" si="38"/>
        <v>0</v>
      </c>
      <c r="AT29" s="134"/>
      <c r="AU29" s="134">
        <f t="shared" si="39"/>
        <v>0</v>
      </c>
      <c r="AV29" s="134">
        <f t="shared" si="40"/>
        <v>0</v>
      </c>
      <c r="AW29" s="134">
        <f t="shared" si="41"/>
        <v>0</v>
      </c>
      <c r="AX29" s="134">
        <f t="shared" si="42"/>
        <v>0</v>
      </c>
      <c r="AY29" s="134">
        <f t="shared" si="43"/>
        <v>0</v>
      </c>
      <c r="AZ29" s="134">
        <f t="shared" si="44"/>
        <v>0</v>
      </c>
      <c r="BA29" s="134">
        <f t="shared" si="45"/>
        <v>0</v>
      </c>
      <c r="BB29" s="134">
        <f t="shared" si="46"/>
        <v>0</v>
      </c>
      <c r="BC29" s="134">
        <f t="shared" si="47"/>
        <v>0</v>
      </c>
      <c r="BD29" s="134">
        <f t="shared" si="48"/>
        <v>0</v>
      </c>
      <c r="BE29" s="134">
        <f t="shared" si="49"/>
        <v>0</v>
      </c>
      <c r="BF29" s="31"/>
      <c r="BG29" s="31"/>
      <c r="BH29" s="31">
        <f t="shared" si="50"/>
        <v>0</v>
      </c>
      <c r="BI29" s="31">
        <f t="shared" si="51"/>
        <v>0</v>
      </c>
      <c r="BJ29" s="31">
        <f t="shared" si="52"/>
        <v>0</v>
      </c>
      <c r="BK29" s="31">
        <f t="shared" si="53"/>
        <v>0</v>
      </c>
      <c r="BL29" s="31">
        <f t="shared" si="54"/>
        <v>0</v>
      </c>
      <c r="BM29" s="31">
        <f t="shared" si="55"/>
        <v>0</v>
      </c>
      <c r="BN29" s="31">
        <f t="shared" si="56"/>
        <v>0</v>
      </c>
      <c r="BO29" s="31">
        <f t="shared" si="57"/>
        <v>0</v>
      </c>
      <c r="BP29" s="31">
        <f t="shared" si="58"/>
        <v>0</v>
      </c>
      <c r="BQ29" s="31">
        <f t="shared" si="59"/>
        <v>0</v>
      </c>
      <c r="BR29" s="132"/>
      <c r="BS29" s="132">
        <f t="shared" si="60"/>
        <v>0</v>
      </c>
      <c r="BT29" s="132">
        <f t="shared" si="61"/>
        <v>0</v>
      </c>
      <c r="BU29" s="132">
        <f t="shared" si="62"/>
        <v>0</v>
      </c>
      <c r="BV29" s="132">
        <f t="shared" si="63"/>
        <v>0</v>
      </c>
      <c r="BW29" s="132">
        <f t="shared" si="64"/>
        <v>0</v>
      </c>
      <c r="BX29" s="132">
        <f t="shared" si="65"/>
        <v>0</v>
      </c>
      <c r="BY29" s="132">
        <f t="shared" si="66"/>
        <v>0</v>
      </c>
      <c r="BZ29" s="132">
        <f t="shared" si="67"/>
        <v>0</v>
      </c>
      <c r="CA29" s="132">
        <f t="shared" si="68"/>
        <v>0</v>
      </c>
      <c r="CB29" s="132">
        <f t="shared" si="69"/>
        <v>0</v>
      </c>
      <c r="CC29" s="132">
        <f t="shared" si="70"/>
        <v>0</v>
      </c>
      <c r="CD29" s="133">
        <f t="shared" si="71"/>
        <v>0</v>
      </c>
      <c r="CE29" s="133">
        <f t="shared" si="71"/>
        <v>0</v>
      </c>
      <c r="CF29" s="133">
        <f t="shared" si="72"/>
        <v>0</v>
      </c>
      <c r="CG29" s="133">
        <f t="shared" si="73"/>
        <v>0</v>
      </c>
      <c r="CH29" s="133">
        <f t="shared" si="73"/>
        <v>0</v>
      </c>
      <c r="CI29" s="133">
        <f t="shared" si="73"/>
        <v>0</v>
      </c>
      <c r="CJ29" s="133">
        <f t="shared" si="73"/>
        <v>0</v>
      </c>
      <c r="CK29" s="133">
        <f t="shared" si="73"/>
        <v>0</v>
      </c>
      <c r="CL29" s="133">
        <f t="shared" si="73"/>
        <v>0</v>
      </c>
      <c r="CM29" s="133">
        <f t="shared" si="73"/>
        <v>0</v>
      </c>
      <c r="CN29" s="133">
        <f t="shared" si="73"/>
        <v>0</v>
      </c>
      <c r="CO29" s="133">
        <f t="shared" si="73"/>
        <v>0</v>
      </c>
      <c r="CP29" s="134"/>
      <c r="CQ29" s="134"/>
      <c r="CR29" s="134">
        <f t="shared" si="74"/>
        <v>0</v>
      </c>
      <c r="CS29" s="134">
        <f t="shared" si="75"/>
        <v>0</v>
      </c>
      <c r="CT29" s="134">
        <f t="shared" si="76"/>
        <v>0</v>
      </c>
      <c r="CU29" s="134">
        <f t="shared" si="77"/>
        <v>0</v>
      </c>
      <c r="CV29" s="134">
        <f t="shared" si="78"/>
        <v>0</v>
      </c>
      <c r="CW29" s="134">
        <f t="shared" si="79"/>
        <v>0</v>
      </c>
      <c r="CX29" s="134">
        <f t="shared" si="80"/>
        <v>0</v>
      </c>
      <c r="CY29" s="134">
        <f t="shared" si="133"/>
        <v>0</v>
      </c>
      <c r="CZ29" s="134">
        <f t="shared" si="81"/>
        <v>0</v>
      </c>
      <c r="DA29" s="134">
        <f t="shared" si="82"/>
        <v>0</v>
      </c>
      <c r="DB29" s="135"/>
      <c r="DC29" s="135">
        <f t="shared" si="83"/>
        <v>0</v>
      </c>
      <c r="DD29" s="135">
        <f t="shared" si="84"/>
        <v>0</v>
      </c>
      <c r="DE29" s="135">
        <f t="shared" si="85"/>
        <v>0</v>
      </c>
      <c r="DF29" s="135">
        <f t="shared" si="86"/>
        <v>0</v>
      </c>
      <c r="DG29" s="135">
        <f t="shared" si="87"/>
        <v>0</v>
      </c>
      <c r="DH29" s="135">
        <f t="shared" si="88"/>
        <v>0</v>
      </c>
      <c r="DI29" s="135">
        <f t="shared" si="89"/>
        <v>0</v>
      </c>
      <c r="DJ29" s="135">
        <f t="shared" si="90"/>
        <v>0</v>
      </c>
      <c r="DK29" s="135">
        <f t="shared" si="91"/>
        <v>0</v>
      </c>
      <c r="DL29" s="135">
        <f t="shared" si="92"/>
        <v>0</v>
      </c>
      <c r="DM29" s="135">
        <f t="shared" si="93"/>
        <v>0</v>
      </c>
      <c r="DN29" s="136"/>
      <c r="DO29" s="136">
        <f t="shared" si="94"/>
        <v>0</v>
      </c>
      <c r="DP29" s="136">
        <f t="shared" si="95"/>
        <v>0</v>
      </c>
      <c r="DQ29" s="136">
        <f t="shared" si="96"/>
        <v>0</v>
      </c>
      <c r="DR29" s="136">
        <f t="shared" si="97"/>
        <v>0</v>
      </c>
      <c r="DS29" s="136">
        <f t="shared" si="98"/>
        <v>0</v>
      </c>
      <c r="DT29" s="136">
        <f t="shared" si="99"/>
        <v>0</v>
      </c>
      <c r="DU29" s="136">
        <f t="shared" si="100"/>
        <v>0</v>
      </c>
      <c r="DV29" s="136">
        <f t="shared" si="101"/>
        <v>0</v>
      </c>
      <c r="DW29" s="136">
        <f t="shared" si="102"/>
        <v>0</v>
      </c>
      <c r="DX29" s="136">
        <f t="shared" si="103"/>
        <v>0</v>
      </c>
      <c r="DY29" s="136">
        <f t="shared" si="104"/>
        <v>0</v>
      </c>
      <c r="DZ29" s="132"/>
      <c r="EA29" s="132">
        <f t="shared" ref="EA29:EK29" si="150">DZ29</f>
        <v>0</v>
      </c>
      <c r="EB29" s="132">
        <f t="shared" si="150"/>
        <v>0</v>
      </c>
      <c r="EC29" s="132">
        <f t="shared" si="150"/>
        <v>0</v>
      </c>
      <c r="ED29" s="132">
        <f t="shared" si="150"/>
        <v>0</v>
      </c>
      <c r="EE29" s="132">
        <f t="shared" si="150"/>
        <v>0</v>
      </c>
      <c r="EF29" s="132">
        <f t="shared" si="150"/>
        <v>0</v>
      </c>
      <c r="EG29" s="132">
        <f t="shared" si="150"/>
        <v>0</v>
      </c>
      <c r="EH29" s="132">
        <f t="shared" si="150"/>
        <v>0</v>
      </c>
      <c r="EI29" s="132">
        <f t="shared" si="150"/>
        <v>0</v>
      </c>
      <c r="EJ29" s="132">
        <f t="shared" si="150"/>
        <v>0</v>
      </c>
      <c r="EK29" s="132">
        <f t="shared" si="150"/>
        <v>0</v>
      </c>
      <c r="EL29" s="134"/>
      <c r="EM29" s="134"/>
      <c r="EN29" s="134"/>
      <c r="EO29" s="134"/>
      <c r="EP29" s="134"/>
      <c r="EQ29" s="134"/>
      <c r="ER29" s="134"/>
      <c r="ES29" s="201">
        <f>IFERROR(IF(G29&gt;=1,(IF(EMP!AT25="YES",220,0)),0),0)</f>
        <v>0</v>
      </c>
      <c r="ET29" s="1">
        <f>IFERROR(IF(G29&gt;=1,ROUND(ALLO!K27/31*ALLO!BJ27,0),0),0)</f>
        <v>0</v>
      </c>
      <c r="EU29" s="1">
        <f>IFERROR(IF(G29&gt;=1,(IF(ALLO!$BH27=1,0,IF(ALLO!$BH27=2,(IF(EMP!AN25="YES",(IF(ALLO!$D27&gt;=5,ROUND((ALLO!GG27+ALLO!GS27+ALLO!HE27)/EU$1,0)*ALLO!$BK27,0)),0)),0))),0),0)</f>
        <v>0</v>
      </c>
      <c r="EV29" s="1">
        <f>IFERROR(IF(H29&gt;=1,(IF(ALLO!$BH27=1,0,IF(ALLO!$BH27=2,(IF(EMP!AO25="YES",(IF(ALLO!$D27&gt;=5,ROUND((ALLO!GH27+ALLO!GT27+ALLO!HF27)/EV$1,0)*ALLO!$BK27,0)),0)),0))),0),0)</f>
        <v>0</v>
      </c>
      <c r="EW29" s="1">
        <f>IFERROR(IF(I29&gt;=1,(IF(ALLO!$BH27=1,0,IF(ALLO!$BH27=2,(IF(EMP!AP25="YES",(IF(ALLO!$D27&gt;=5,ROUND((ALLO!GI27+ALLO!GU27+ALLO!HG27)/EW$1,0)*ALLO!$BK27,0)),0)),0))),0),0)</f>
        <v>0</v>
      </c>
      <c r="EX29" s="1">
        <f>IFERROR(IF(J29&gt;=1,(IF(ALLO!$BH27=1,0,IF(ALLO!$BH27=2,(IF(EMP!AQ25="YES",(IF(ALLO!$D27&gt;=5,ROUND((ALLO!GJ27+ALLO!GV27+ALLO!HH27)/EX$1,0)*ALLO!$BK27,0)),0)),0))),0),0)</f>
        <v>0</v>
      </c>
      <c r="EY29" s="1">
        <f>IFERROR(IF(K29&gt;=1,(IF(ALLO!$BH27=1,0,IF(ALLO!$BH27=2,(IF(EMP!AR25="YES",(IF(ALLO!$D27&gt;=5,ROUND((ALLO!GK27+ALLO!GW27+ALLO!HI27)/EY$1,0)*ALLO!$BK27,0)),0)),0))),0),0)</f>
        <v>0</v>
      </c>
      <c r="EZ29" s="1">
        <f>IFERROR(IF(L29&gt;=1,(IF(ALLO!$BH27=1,0,IF(ALLO!$BH27=2,(IF(EMP!AS25="YES",(IF(ALLO!$D27&gt;=5,ROUND((ALLO!GL27+ALLO!GX27+ALLO!HJ27)/EZ$1,0)*ALLO!$BK27,0)),0)),0))),0),0)</f>
        <v>0</v>
      </c>
      <c r="FA29" s="181">
        <f t="shared" si="106"/>
        <v>0</v>
      </c>
      <c r="FB29" s="181">
        <f t="shared" si="107"/>
        <v>0</v>
      </c>
      <c r="FC29" s="181">
        <f t="shared" si="108"/>
        <v>0</v>
      </c>
      <c r="FD29" s="181">
        <f t="shared" si="109"/>
        <v>0</v>
      </c>
      <c r="FE29" s="181">
        <f t="shared" si="110"/>
        <v>0</v>
      </c>
      <c r="FF29" s="181">
        <f t="shared" si="111"/>
        <v>0</v>
      </c>
      <c r="FG29" s="181">
        <f t="shared" si="112"/>
        <v>0</v>
      </c>
      <c r="FH29" s="181">
        <f t="shared" si="113"/>
        <v>0</v>
      </c>
      <c r="FI29" s="181">
        <f t="shared" si="114"/>
        <v>0</v>
      </c>
      <c r="FJ29" s="181">
        <f t="shared" si="115"/>
        <v>0</v>
      </c>
      <c r="FK29" s="181">
        <f t="shared" si="116"/>
        <v>0</v>
      </c>
      <c r="FL29" s="181">
        <f t="shared" si="117"/>
        <v>0</v>
      </c>
      <c r="FM29" s="182">
        <f t="shared" si="118"/>
        <v>0</v>
      </c>
      <c r="FN29" s="182">
        <f t="shared" si="119"/>
        <v>0</v>
      </c>
      <c r="FO29" s="182">
        <f t="shared" si="120"/>
        <v>0</v>
      </c>
      <c r="FP29" s="182">
        <f t="shared" si="121"/>
        <v>0</v>
      </c>
      <c r="FQ29" s="182">
        <f t="shared" si="122"/>
        <v>0</v>
      </c>
      <c r="FR29" s="182">
        <f t="shared" si="123"/>
        <v>0</v>
      </c>
      <c r="FS29" s="182">
        <f t="shared" si="124"/>
        <v>0</v>
      </c>
      <c r="FT29" s="1">
        <f>IFERROR(IF($G29&gt;=1,SUMIFS(ARR!P$8:P$607,ARR!$I$8:$I$607,$I29),0),0)</f>
        <v>0</v>
      </c>
      <c r="FU29" s="1">
        <f>IFERROR(IF($G29&gt;=1,SUMIFS(ARR!Q$8:Q$607,ARR!$I$8:$I$607,$I29),0),0)</f>
        <v>0</v>
      </c>
      <c r="FV29" s="1">
        <f>IFERROR(IF($G29&gt;=1,SUMIFS(ARR!R$8:R$607,ARR!$I$8:$I$607,$I29),0),0)</f>
        <v>0</v>
      </c>
      <c r="FW29" s="1">
        <f>IFERROR(IF($G29&gt;=1,SUMIFS(ARR!S$8:S$607,ARR!$I$8:$I$607,$I29),0),0)</f>
        <v>0</v>
      </c>
      <c r="FX29" s="1">
        <f>IFERROR(IF($G29&gt;=1,SUMIFS(ARR!T$8:T$607,ARR!$I$8:$I$607,$I29),0),0)</f>
        <v>0</v>
      </c>
      <c r="FY29" s="1">
        <f>IFERROR(IF($G29&gt;=1,SUMIFS(ARR!U$8:U$607,ARR!$I$8:$I$607,$I29),0),0)</f>
        <v>0</v>
      </c>
      <c r="FZ29" s="1">
        <f>IFERROR(IF($G29&gt;=1,SUMIFS(ARR!V$8:V$607,ARR!$I$8:$I$607,$I29),0),0)</f>
        <v>0</v>
      </c>
      <c r="GA29" s="1">
        <f>IFERROR(IF($G29&gt;=1,SUMIFS(ARR!W$8:W$607,ARR!$I$8:$I$607,$I29),0),0)</f>
        <v>0</v>
      </c>
      <c r="GB29" s="1">
        <f>IFERROR(IF($G29&gt;=1,SUMIFS(ARR!X$8:X$607,ARR!$I$8:$I$607,$I29),0),0)</f>
        <v>0</v>
      </c>
      <c r="GC29" s="1">
        <f>IFERROR(IF($G29&gt;=1,SUMIFS(ARR!Y$8:Y$607,ARR!$I$8:$I$607,$I29),0),0)</f>
        <v>0</v>
      </c>
      <c r="GD29" s="1">
        <f>IFERROR(IF($G29&gt;=1,SUMIFS(ARR!Z$8:Z$607,ARR!$I$8:$I$607,$I29),0),0)</f>
        <v>0</v>
      </c>
      <c r="GE29" s="1">
        <f>IFERROR(IF($G29&gt;=1,SUMIFS(ARR!AA$8:AA$607,ARR!$I$8:$I$607,$I29),0),0)</f>
        <v>0</v>
      </c>
      <c r="GF29" s="1">
        <f t="shared" si="125"/>
        <v>0</v>
      </c>
      <c r="GG29" s="1">
        <f t="shared" si="126"/>
        <v>0</v>
      </c>
      <c r="GH29" s="1">
        <f t="shared" si="127"/>
        <v>0</v>
      </c>
      <c r="GI29" s="1">
        <f t="shared" si="128"/>
        <v>0</v>
      </c>
      <c r="GJ29" s="1">
        <f t="shared" si="129"/>
        <v>0</v>
      </c>
    </row>
    <row r="30" spans="6:192" ht="18" customHeight="1" x14ac:dyDescent="0.25">
      <c r="F30" s="1">
        <f>ALLO!A28</f>
        <v>0</v>
      </c>
      <c r="G30" s="130">
        <f>EMP!O26</f>
        <v>0</v>
      </c>
      <c r="H30" s="131">
        <f>EMP!P26</f>
        <v>0</v>
      </c>
      <c r="I30" s="130">
        <f>EMP!Q26</f>
        <v>0</v>
      </c>
      <c r="J30" s="30">
        <f>IFERROR(IF($G30&gt;=1,(IF($F30=2,ROUND((ALLO!GA28+ALLO!GM28)/10,0),0)),0),0)</f>
        <v>0</v>
      </c>
      <c r="K30" s="30">
        <f>IFERROR(IF($G30&gt;=1,(IF($F30=2,ROUND((ALLO!GB28+ALLO!GN28)/10,0),0)),0),0)</f>
        <v>0</v>
      </c>
      <c r="L30" s="30">
        <f>IFERROR(IF($G30&gt;=1,(IF($F30=2,ROUND((ALLO!GC28+ALLO!GO28)/10,0),0)),0),0)</f>
        <v>0</v>
      </c>
      <c r="M30" s="30">
        <f>IFERROR(IF($G30&gt;=1,(IF($F30=2,ROUND((ALLO!GD28+ALLO!GP28)/10,0),0)),0),0)</f>
        <v>0</v>
      </c>
      <c r="N30" s="30">
        <f>IFERROR(IF($G30&gt;=1,(IF($F30=2,ROUND((ALLO!GE28+ALLO!GQ28)/10,0),0)),0),0)</f>
        <v>0</v>
      </c>
      <c r="O30" s="30">
        <f>IFERROR(IF($G30&gt;=1,(IF($F30=2,ROUND((ALLO!GF28+ALLO!GR28)/10,0),0)),0),0)</f>
        <v>0</v>
      </c>
      <c r="P30" s="30">
        <f>IFERROR(IF($G30&gt;=1,(IF($F30=2,ROUND((ALLO!GG28+ALLO!GS28)/10,0),0)),0),0)</f>
        <v>0</v>
      </c>
      <c r="Q30" s="30">
        <f>IFERROR(IF($G30&gt;=1,(IF($F30=2,ROUND((ALLO!GH28+ALLO!GT28)/10,0),0)),0),0)</f>
        <v>0</v>
      </c>
      <c r="R30" s="30">
        <f>IFERROR(IF($G30&gt;=1,(IF($F30=2,ROUND((ALLO!GI28+ALLO!GU28)/10,0),0)),0),0)</f>
        <v>0</v>
      </c>
      <c r="S30" s="30">
        <f>IFERROR(IF($G30&gt;=1,(IF($F30=2,ROUND((ALLO!GJ28+ALLO!GV28)/10,0),0)),0),0)</f>
        <v>0</v>
      </c>
      <c r="T30" s="30">
        <f>IFERROR(IF($G30&gt;=1,(IF($F30=2,ROUND((ALLO!GK28+ALLO!GW28)/10,0),0)),0),0)</f>
        <v>0</v>
      </c>
      <c r="U30" s="30">
        <f>IFERROR(IF($G30&gt;=1,(IF($F30=2,ROUND((ALLO!GL28+ALLO!GX28)/10,0),0)),0),0)</f>
        <v>0</v>
      </c>
      <c r="V30" s="132"/>
      <c r="W30" s="132"/>
      <c r="X30" s="132"/>
      <c r="Y30" s="132"/>
      <c r="Z30" s="132"/>
      <c r="AA30" s="132"/>
      <c r="AB30" s="132"/>
      <c r="AC30" s="132"/>
      <c r="AD30" s="132"/>
      <c r="AE30" s="132"/>
      <c r="AF30" s="132"/>
      <c r="AG30" s="132"/>
      <c r="AH30" s="133"/>
      <c r="AI30" s="133">
        <f t="shared" si="131"/>
        <v>0</v>
      </c>
      <c r="AJ30" s="133">
        <f t="shared" si="29"/>
        <v>0</v>
      </c>
      <c r="AK30" s="133">
        <f t="shared" si="30"/>
        <v>0</v>
      </c>
      <c r="AL30" s="133">
        <f t="shared" si="31"/>
        <v>0</v>
      </c>
      <c r="AM30" s="133">
        <f t="shared" si="32"/>
        <v>0</v>
      </c>
      <c r="AN30" s="133">
        <f t="shared" si="33"/>
        <v>0</v>
      </c>
      <c r="AO30" s="133">
        <f t="shared" si="34"/>
        <v>0</v>
      </c>
      <c r="AP30" s="133">
        <f t="shared" si="35"/>
        <v>0</v>
      </c>
      <c r="AQ30" s="133">
        <f t="shared" si="36"/>
        <v>0</v>
      </c>
      <c r="AR30" s="133">
        <f t="shared" si="37"/>
        <v>0</v>
      </c>
      <c r="AS30" s="133">
        <f t="shared" si="38"/>
        <v>0</v>
      </c>
      <c r="AT30" s="134"/>
      <c r="AU30" s="134">
        <f t="shared" si="39"/>
        <v>0</v>
      </c>
      <c r="AV30" s="134">
        <f t="shared" si="40"/>
        <v>0</v>
      </c>
      <c r="AW30" s="134">
        <f t="shared" si="41"/>
        <v>0</v>
      </c>
      <c r="AX30" s="134">
        <f t="shared" si="42"/>
        <v>0</v>
      </c>
      <c r="AY30" s="134">
        <f t="shared" si="43"/>
        <v>0</v>
      </c>
      <c r="AZ30" s="134">
        <f t="shared" si="44"/>
        <v>0</v>
      </c>
      <c r="BA30" s="134">
        <f t="shared" si="45"/>
        <v>0</v>
      </c>
      <c r="BB30" s="134">
        <f t="shared" si="46"/>
        <v>0</v>
      </c>
      <c r="BC30" s="134">
        <f t="shared" si="47"/>
        <v>0</v>
      </c>
      <c r="BD30" s="134">
        <f t="shared" si="48"/>
        <v>0</v>
      </c>
      <c r="BE30" s="134">
        <f t="shared" si="49"/>
        <v>0</v>
      </c>
      <c r="BF30" s="31"/>
      <c r="BG30" s="31"/>
      <c r="BH30" s="31">
        <f t="shared" si="50"/>
        <v>0</v>
      </c>
      <c r="BI30" s="31">
        <f t="shared" si="51"/>
        <v>0</v>
      </c>
      <c r="BJ30" s="31">
        <f t="shared" si="52"/>
        <v>0</v>
      </c>
      <c r="BK30" s="31">
        <f t="shared" si="53"/>
        <v>0</v>
      </c>
      <c r="BL30" s="31">
        <f t="shared" si="54"/>
        <v>0</v>
      </c>
      <c r="BM30" s="31">
        <f t="shared" si="55"/>
        <v>0</v>
      </c>
      <c r="BN30" s="31">
        <f t="shared" si="56"/>
        <v>0</v>
      </c>
      <c r="BO30" s="31">
        <f t="shared" si="57"/>
        <v>0</v>
      </c>
      <c r="BP30" s="31">
        <f t="shared" si="58"/>
        <v>0</v>
      </c>
      <c r="BQ30" s="31">
        <f t="shared" si="59"/>
        <v>0</v>
      </c>
      <c r="BR30" s="132"/>
      <c r="BS30" s="132">
        <f t="shared" si="60"/>
        <v>0</v>
      </c>
      <c r="BT30" s="132">
        <f t="shared" si="61"/>
        <v>0</v>
      </c>
      <c r="BU30" s="132">
        <f t="shared" si="62"/>
        <v>0</v>
      </c>
      <c r="BV30" s="132">
        <f t="shared" si="63"/>
        <v>0</v>
      </c>
      <c r="BW30" s="132">
        <f t="shared" si="64"/>
        <v>0</v>
      </c>
      <c r="BX30" s="132">
        <f t="shared" si="65"/>
        <v>0</v>
      </c>
      <c r="BY30" s="132">
        <f t="shared" si="66"/>
        <v>0</v>
      </c>
      <c r="BZ30" s="132">
        <f t="shared" si="67"/>
        <v>0</v>
      </c>
      <c r="CA30" s="132">
        <f t="shared" si="68"/>
        <v>0</v>
      </c>
      <c r="CB30" s="132">
        <f t="shared" si="69"/>
        <v>0</v>
      </c>
      <c r="CC30" s="132">
        <f t="shared" si="70"/>
        <v>0</v>
      </c>
      <c r="CD30" s="133">
        <f t="shared" si="71"/>
        <v>0</v>
      </c>
      <c r="CE30" s="133">
        <f t="shared" si="71"/>
        <v>0</v>
      </c>
      <c r="CF30" s="133">
        <f t="shared" si="72"/>
        <v>0</v>
      </c>
      <c r="CG30" s="133">
        <f t="shared" si="73"/>
        <v>0</v>
      </c>
      <c r="CH30" s="133">
        <f t="shared" si="73"/>
        <v>0</v>
      </c>
      <c r="CI30" s="133">
        <f t="shared" si="73"/>
        <v>0</v>
      </c>
      <c r="CJ30" s="133">
        <f t="shared" si="73"/>
        <v>0</v>
      </c>
      <c r="CK30" s="133">
        <f t="shared" si="73"/>
        <v>0</v>
      </c>
      <c r="CL30" s="133">
        <f t="shared" si="73"/>
        <v>0</v>
      </c>
      <c r="CM30" s="133">
        <f t="shared" si="73"/>
        <v>0</v>
      </c>
      <c r="CN30" s="133">
        <f t="shared" si="73"/>
        <v>0</v>
      </c>
      <c r="CO30" s="133">
        <f t="shared" si="73"/>
        <v>0</v>
      </c>
      <c r="CP30" s="134"/>
      <c r="CQ30" s="134"/>
      <c r="CR30" s="134">
        <f t="shared" si="74"/>
        <v>0</v>
      </c>
      <c r="CS30" s="134">
        <f t="shared" si="75"/>
        <v>0</v>
      </c>
      <c r="CT30" s="134">
        <f t="shared" si="76"/>
        <v>0</v>
      </c>
      <c r="CU30" s="134">
        <f t="shared" si="77"/>
        <v>0</v>
      </c>
      <c r="CV30" s="134">
        <f t="shared" si="78"/>
        <v>0</v>
      </c>
      <c r="CW30" s="134">
        <f t="shared" si="79"/>
        <v>0</v>
      </c>
      <c r="CX30" s="134">
        <f t="shared" si="80"/>
        <v>0</v>
      </c>
      <c r="CY30" s="134">
        <f t="shared" si="133"/>
        <v>0</v>
      </c>
      <c r="CZ30" s="134">
        <f t="shared" si="81"/>
        <v>0</v>
      </c>
      <c r="DA30" s="134">
        <f t="shared" si="82"/>
        <v>0</v>
      </c>
      <c r="DB30" s="135"/>
      <c r="DC30" s="135">
        <f t="shared" si="83"/>
        <v>0</v>
      </c>
      <c r="DD30" s="135">
        <f t="shared" si="84"/>
        <v>0</v>
      </c>
      <c r="DE30" s="135">
        <f t="shared" si="85"/>
        <v>0</v>
      </c>
      <c r="DF30" s="135">
        <f t="shared" si="86"/>
        <v>0</v>
      </c>
      <c r="DG30" s="135">
        <f t="shared" si="87"/>
        <v>0</v>
      </c>
      <c r="DH30" s="135">
        <f t="shared" si="88"/>
        <v>0</v>
      </c>
      <c r="DI30" s="135">
        <f t="shared" si="89"/>
        <v>0</v>
      </c>
      <c r="DJ30" s="135">
        <f t="shared" si="90"/>
        <v>0</v>
      </c>
      <c r="DK30" s="135">
        <f t="shared" si="91"/>
        <v>0</v>
      </c>
      <c r="DL30" s="135">
        <f t="shared" si="92"/>
        <v>0</v>
      </c>
      <c r="DM30" s="135">
        <f t="shared" si="93"/>
        <v>0</v>
      </c>
      <c r="DN30" s="136"/>
      <c r="DO30" s="136">
        <f t="shared" si="94"/>
        <v>0</v>
      </c>
      <c r="DP30" s="136">
        <f t="shared" si="95"/>
        <v>0</v>
      </c>
      <c r="DQ30" s="136">
        <f t="shared" si="96"/>
        <v>0</v>
      </c>
      <c r="DR30" s="136">
        <f t="shared" si="97"/>
        <v>0</v>
      </c>
      <c r="DS30" s="136">
        <f t="shared" si="98"/>
        <v>0</v>
      </c>
      <c r="DT30" s="136">
        <f t="shared" si="99"/>
        <v>0</v>
      </c>
      <c r="DU30" s="136">
        <f t="shared" si="100"/>
        <v>0</v>
      </c>
      <c r="DV30" s="136">
        <f t="shared" si="101"/>
        <v>0</v>
      </c>
      <c r="DW30" s="136">
        <f t="shared" si="102"/>
        <v>0</v>
      </c>
      <c r="DX30" s="136">
        <f t="shared" si="103"/>
        <v>0</v>
      </c>
      <c r="DY30" s="136">
        <f t="shared" si="104"/>
        <v>0</v>
      </c>
      <c r="DZ30" s="132"/>
      <c r="EA30" s="132">
        <f t="shared" ref="EA30:EK30" si="151">DZ30</f>
        <v>0</v>
      </c>
      <c r="EB30" s="132">
        <f t="shared" si="151"/>
        <v>0</v>
      </c>
      <c r="EC30" s="132">
        <f t="shared" si="151"/>
        <v>0</v>
      </c>
      <c r="ED30" s="132">
        <f t="shared" si="151"/>
        <v>0</v>
      </c>
      <c r="EE30" s="132">
        <f t="shared" si="151"/>
        <v>0</v>
      </c>
      <c r="EF30" s="132">
        <f t="shared" si="151"/>
        <v>0</v>
      </c>
      <c r="EG30" s="132">
        <f t="shared" si="151"/>
        <v>0</v>
      </c>
      <c r="EH30" s="132">
        <f t="shared" si="151"/>
        <v>0</v>
      </c>
      <c r="EI30" s="132">
        <f t="shared" si="151"/>
        <v>0</v>
      </c>
      <c r="EJ30" s="132">
        <f t="shared" si="151"/>
        <v>0</v>
      </c>
      <c r="EK30" s="132">
        <f t="shared" si="151"/>
        <v>0</v>
      </c>
      <c r="EL30" s="134"/>
      <c r="EM30" s="134"/>
      <c r="EN30" s="134"/>
      <c r="EO30" s="134"/>
      <c r="EP30" s="134"/>
      <c r="EQ30" s="134"/>
      <c r="ER30" s="134"/>
      <c r="ES30" s="201">
        <f>IFERROR(IF(G30&gt;=1,(IF(EMP!AT26="YES",220,0)),0),0)</f>
        <v>0</v>
      </c>
      <c r="ET30" s="1">
        <f>IFERROR(IF(G30&gt;=1,ROUND(ALLO!K28/31*ALLO!BJ28,0),0),0)</f>
        <v>0</v>
      </c>
      <c r="EU30" s="1">
        <f>IFERROR(IF(G30&gt;=1,(IF(ALLO!$BH28=1,0,IF(ALLO!$BH28=2,(IF(EMP!AN26="YES",(IF(ALLO!$D28&gt;=5,ROUND((ALLO!GG28+ALLO!GS28+ALLO!HE28)/EU$1,0)*ALLO!$BK28,0)),0)),0))),0),0)</f>
        <v>0</v>
      </c>
      <c r="EV30" s="1">
        <f>IFERROR(IF(H30&gt;=1,(IF(ALLO!$BH28=1,0,IF(ALLO!$BH28=2,(IF(EMP!AO26="YES",(IF(ALLO!$D28&gt;=5,ROUND((ALLO!GH28+ALLO!GT28+ALLO!HF28)/EV$1,0)*ALLO!$BK28,0)),0)),0))),0),0)</f>
        <v>0</v>
      </c>
      <c r="EW30" s="1">
        <f>IFERROR(IF(I30&gt;=1,(IF(ALLO!$BH28=1,0,IF(ALLO!$BH28=2,(IF(EMP!AP26="YES",(IF(ALLO!$D28&gt;=5,ROUND((ALLO!GI28+ALLO!GU28+ALLO!HG28)/EW$1,0)*ALLO!$BK28,0)),0)),0))),0),0)</f>
        <v>0</v>
      </c>
      <c r="EX30" s="1">
        <f>IFERROR(IF(J30&gt;=1,(IF(ALLO!$BH28=1,0,IF(ALLO!$BH28=2,(IF(EMP!AQ26="YES",(IF(ALLO!$D28&gt;=5,ROUND((ALLO!GJ28+ALLO!GV28+ALLO!HH28)/EX$1,0)*ALLO!$BK28,0)),0)),0))),0),0)</f>
        <v>0</v>
      </c>
      <c r="EY30" s="1">
        <f>IFERROR(IF(K30&gt;=1,(IF(ALLO!$BH28=1,0,IF(ALLO!$BH28=2,(IF(EMP!AR26="YES",(IF(ALLO!$D28&gt;=5,ROUND((ALLO!GK28+ALLO!GW28+ALLO!HI28)/EY$1,0)*ALLO!$BK28,0)),0)),0))),0),0)</f>
        <v>0</v>
      </c>
      <c r="EZ30" s="1">
        <f>IFERROR(IF(L30&gt;=1,(IF(ALLO!$BH28=1,0,IF(ALLO!$BH28=2,(IF(EMP!AS26="YES",(IF(ALLO!$D28&gt;=5,ROUND((ALLO!GL28+ALLO!GX28+ALLO!HJ28)/EZ$1,0)*ALLO!$BK28,0)),0)),0))),0),0)</f>
        <v>0</v>
      </c>
      <c r="FA30" s="181">
        <f t="shared" si="106"/>
        <v>0</v>
      </c>
      <c r="FB30" s="181">
        <f t="shared" si="107"/>
        <v>0</v>
      </c>
      <c r="FC30" s="181">
        <f t="shared" si="108"/>
        <v>0</v>
      </c>
      <c r="FD30" s="181">
        <f t="shared" si="109"/>
        <v>0</v>
      </c>
      <c r="FE30" s="181">
        <f t="shared" si="110"/>
        <v>0</v>
      </c>
      <c r="FF30" s="181">
        <f t="shared" si="111"/>
        <v>0</v>
      </c>
      <c r="FG30" s="181">
        <f t="shared" si="112"/>
        <v>0</v>
      </c>
      <c r="FH30" s="181">
        <f t="shared" si="113"/>
        <v>0</v>
      </c>
      <c r="FI30" s="181">
        <f t="shared" si="114"/>
        <v>0</v>
      </c>
      <c r="FJ30" s="181">
        <f t="shared" si="115"/>
        <v>0</v>
      </c>
      <c r="FK30" s="181">
        <f t="shared" si="116"/>
        <v>0</v>
      </c>
      <c r="FL30" s="181">
        <f t="shared" si="117"/>
        <v>0</v>
      </c>
      <c r="FM30" s="182">
        <f t="shared" si="118"/>
        <v>0</v>
      </c>
      <c r="FN30" s="182">
        <f t="shared" si="119"/>
        <v>0</v>
      </c>
      <c r="FO30" s="182">
        <f t="shared" si="120"/>
        <v>0</v>
      </c>
      <c r="FP30" s="182">
        <f t="shared" si="121"/>
        <v>0</v>
      </c>
      <c r="FQ30" s="182">
        <f t="shared" si="122"/>
        <v>0</v>
      </c>
      <c r="FR30" s="182">
        <f t="shared" si="123"/>
        <v>0</v>
      </c>
      <c r="FS30" s="182">
        <f t="shared" si="124"/>
        <v>0</v>
      </c>
      <c r="FT30" s="1">
        <f>IFERROR(IF($G30&gt;=1,SUMIFS(ARR!P$8:P$607,ARR!$I$8:$I$607,$I30),0),0)</f>
        <v>0</v>
      </c>
      <c r="FU30" s="1">
        <f>IFERROR(IF($G30&gt;=1,SUMIFS(ARR!Q$8:Q$607,ARR!$I$8:$I$607,$I30),0),0)</f>
        <v>0</v>
      </c>
      <c r="FV30" s="1">
        <f>IFERROR(IF($G30&gt;=1,SUMIFS(ARR!R$8:R$607,ARR!$I$8:$I$607,$I30),0),0)</f>
        <v>0</v>
      </c>
      <c r="FW30" s="1">
        <f>IFERROR(IF($G30&gt;=1,SUMIFS(ARR!S$8:S$607,ARR!$I$8:$I$607,$I30),0),0)</f>
        <v>0</v>
      </c>
      <c r="FX30" s="1">
        <f>IFERROR(IF($G30&gt;=1,SUMIFS(ARR!T$8:T$607,ARR!$I$8:$I$607,$I30),0),0)</f>
        <v>0</v>
      </c>
      <c r="FY30" s="1">
        <f>IFERROR(IF($G30&gt;=1,SUMIFS(ARR!U$8:U$607,ARR!$I$8:$I$607,$I30),0),0)</f>
        <v>0</v>
      </c>
      <c r="FZ30" s="1">
        <f>IFERROR(IF($G30&gt;=1,SUMIFS(ARR!V$8:V$607,ARR!$I$8:$I$607,$I30),0),0)</f>
        <v>0</v>
      </c>
      <c r="GA30" s="1">
        <f>IFERROR(IF($G30&gt;=1,SUMIFS(ARR!W$8:W$607,ARR!$I$8:$I$607,$I30),0),0)</f>
        <v>0</v>
      </c>
      <c r="GB30" s="1">
        <f>IFERROR(IF($G30&gt;=1,SUMIFS(ARR!X$8:X$607,ARR!$I$8:$I$607,$I30),0),0)</f>
        <v>0</v>
      </c>
      <c r="GC30" s="1">
        <f>IFERROR(IF($G30&gt;=1,SUMIFS(ARR!Y$8:Y$607,ARR!$I$8:$I$607,$I30),0),0)</f>
        <v>0</v>
      </c>
      <c r="GD30" s="1">
        <f>IFERROR(IF($G30&gt;=1,SUMIFS(ARR!Z$8:Z$607,ARR!$I$8:$I$607,$I30),0),0)</f>
        <v>0</v>
      </c>
      <c r="GE30" s="1">
        <f>IFERROR(IF($G30&gt;=1,SUMIFS(ARR!AA$8:AA$607,ARR!$I$8:$I$607,$I30),0),0)</f>
        <v>0</v>
      </c>
      <c r="GF30" s="1">
        <f t="shared" si="125"/>
        <v>0</v>
      </c>
      <c r="GG30" s="1">
        <f t="shared" si="126"/>
        <v>0</v>
      </c>
      <c r="GH30" s="1">
        <f t="shared" si="127"/>
        <v>0</v>
      </c>
      <c r="GI30" s="1">
        <f t="shared" si="128"/>
        <v>0</v>
      </c>
      <c r="GJ30" s="1">
        <f t="shared" si="129"/>
        <v>0</v>
      </c>
    </row>
    <row r="31" spans="6:192" ht="18" customHeight="1" x14ac:dyDescent="0.25">
      <c r="F31" s="1">
        <f>ALLO!A29</f>
        <v>0</v>
      </c>
      <c r="G31" s="130">
        <f>EMP!O27</f>
        <v>0</v>
      </c>
      <c r="H31" s="131">
        <f>EMP!P27</f>
        <v>0</v>
      </c>
      <c r="I31" s="130">
        <f>EMP!Q27</f>
        <v>0</v>
      </c>
      <c r="J31" s="30">
        <f>IFERROR(IF($G31&gt;=1,(IF($F31=2,ROUND((ALLO!GA29+ALLO!GM29)/10,0),0)),0),0)</f>
        <v>0</v>
      </c>
      <c r="K31" s="30">
        <f>IFERROR(IF($G31&gt;=1,(IF($F31=2,ROUND((ALLO!GB29+ALLO!GN29)/10,0),0)),0),0)</f>
        <v>0</v>
      </c>
      <c r="L31" s="30">
        <f>IFERROR(IF($G31&gt;=1,(IF($F31=2,ROUND((ALLO!GC29+ALLO!GO29)/10,0),0)),0),0)</f>
        <v>0</v>
      </c>
      <c r="M31" s="30">
        <f>IFERROR(IF($G31&gt;=1,(IF($F31=2,ROUND((ALLO!GD29+ALLO!GP29)/10,0),0)),0),0)</f>
        <v>0</v>
      </c>
      <c r="N31" s="30">
        <f>IFERROR(IF($G31&gt;=1,(IF($F31=2,ROUND((ALLO!GE29+ALLO!GQ29)/10,0),0)),0),0)</f>
        <v>0</v>
      </c>
      <c r="O31" s="30">
        <f>IFERROR(IF($G31&gt;=1,(IF($F31=2,ROUND((ALLO!GF29+ALLO!GR29)/10,0),0)),0),0)</f>
        <v>0</v>
      </c>
      <c r="P31" s="30">
        <f>IFERROR(IF($G31&gt;=1,(IF($F31=2,ROUND((ALLO!GG29+ALLO!GS29)/10,0),0)),0),0)</f>
        <v>0</v>
      </c>
      <c r="Q31" s="30">
        <f>IFERROR(IF($G31&gt;=1,(IF($F31=2,ROUND((ALLO!GH29+ALLO!GT29)/10,0),0)),0),0)</f>
        <v>0</v>
      </c>
      <c r="R31" s="30">
        <f>IFERROR(IF($G31&gt;=1,(IF($F31=2,ROUND((ALLO!GI29+ALLO!GU29)/10,0),0)),0),0)</f>
        <v>0</v>
      </c>
      <c r="S31" s="30">
        <f>IFERROR(IF($G31&gt;=1,(IF($F31=2,ROUND((ALLO!GJ29+ALLO!GV29)/10,0),0)),0),0)</f>
        <v>0</v>
      </c>
      <c r="T31" s="30">
        <f>IFERROR(IF($G31&gt;=1,(IF($F31=2,ROUND((ALLO!GK29+ALLO!GW29)/10,0),0)),0),0)</f>
        <v>0</v>
      </c>
      <c r="U31" s="30">
        <f>IFERROR(IF($G31&gt;=1,(IF($F31=2,ROUND((ALLO!GL29+ALLO!GX29)/10,0),0)),0),0)</f>
        <v>0</v>
      </c>
      <c r="V31" s="132"/>
      <c r="W31" s="132"/>
      <c r="X31" s="132"/>
      <c r="Y31" s="132"/>
      <c r="Z31" s="132"/>
      <c r="AA31" s="132"/>
      <c r="AB31" s="132"/>
      <c r="AC31" s="132"/>
      <c r="AD31" s="132"/>
      <c r="AE31" s="132"/>
      <c r="AF31" s="132"/>
      <c r="AG31" s="132"/>
      <c r="AH31" s="133"/>
      <c r="AI31" s="133">
        <f t="shared" si="131"/>
        <v>0</v>
      </c>
      <c r="AJ31" s="133">
        <f t="shared" si="29"/>
        <v>0</v>
      </c>
      <c r="AK31" s="133">
        <f t="shared" si="30"/>
        <v>0</v>
      </c>
      <c r="AL31" s="133">
        <f t="shared" si="31"/>
        <v>0</v>
      </c>
      <c r="AM31" s="133">
        <f t="shared" si="32"/>
        <v>0</v>
      </c>
      <c r="AN31" s="133">
        <f t="shared" si="33"/>
        <v>0</v>
      </c>
      <c r="AO31" s="133">
        <f t="shared" si="34"/>
        <v>0</v>
      </c>
      <c r="AP31" s="133">
        <f t="shared" si="35"/>
        <v>0</v>
      </c>
      <c r="AQ31" s="133">
        <f t="shared" si="36"/>
        <v>0</v>
      </c>
      <c r="AR31" s="133">
        <f t="shared" si="37"/>
        <v>0</v>
      </c>
      <c r="AS31" s="133">
        <f t="shared" si="38"/>
        <v>0</v>
      </c>
      <c r="AT31" s="134"/>
      <c r="AU31" s="134">
        <f t="shared" si="39"/>
        <v>0</v>
      </c>
      <c r="AV31" s="134">
        <f t="shared" si="40"/>
        <v>0</v>
      </c>
      <c r="AW31" s="134">
        <f t="shared" si="41"/>
        <v>0</v>
      </c>
      <c r="AX31" s="134">
        <f t="shared" si="42"/>
        <v>0</v>
      </c>
      <c r="AY31" s="134">
        <f t="shared" si="43"/>
        <v>0</v>
      </c>
      <c r="AZ31" s="134">
        <f t="shared" si="44"/>
        <v>0</v>
      </c>
      <c r="BA31" s="134">
        <f t="shared" si="45"/>
        <v>0</v>
      </c>
      <c r="BB31" s="134">
        <f t="shared" si="46"/>
        <v>0</v>
      </c>
      <c r="BC31" s="134">
        <f t="shared" si="47"/>
        <v>0</v>
      </c>
      <c r="BD31" s="134">
        <f t="shared" si="48"/>
        <v>0</v>
      </c>
      <c r="BE31" s="134">
        <f t="shared" si="49"/>
        <v>0</v>
      </c>
      <c r="BF31" s="31"/>
      <c r="BG31" s="31"/>
      <c r="BH31" s="31">
        <f t="shared" si="50"/>
        <v>0</v>
      </c>
      <c r="BI31" s="31">
        <f t="shared" si="51"/>
        <v>0</v>
      </c>
      <c r="BJ31" s="31">
        <f t="shared" si="52"/>
        <v>0</v>
      </c>
      <c r="BK31" s="31">
        <f t="shared" si="53"/>
        <v>0</v>
      </c>
      <c r="BL31" s="31">
        <f t="shared" si="54"/>
        <v>0</v>
      </c>
      <c r="BM31" s="31">
        <f t="shared" si="55"/>
        <v>0</v>
      </c>
      <c r="BN31" s="31">
        <f t="shared" si="56"/>
        <v>0</v>
      </c>
      <c r="BO31" s="31">
        <f t="shared" si="57"/>
        <v>0</v>
      </c>
      <c r="BP31" s="31">
        <f t="shared" si="58"/>
        <v>0</v>
      </c>
      <c r="BQ31" s="31">
        <f t="shared" si="59"/>
        <v>0</v>
      </c>
      <c r="BR31" s="132"/>
      <c r="BS31" s="132">
        <f t="shared" si="60"/>
        <v>0</v>
      </c>
      <c r="BT31" s="132">
        <f t="shared" si="61"/>
        <v>0</v>
      </c>
      <c r="BU31" s="132">
        <f t="shared" si="62"/>
        <v>0</v>
      </c>
      <c r="BV31" s="132">
        <f t="shared" si="63"/>
        <v>0</v>
      </c>
      <c r="BW31" s="132">
        <f t="shared" si="64"/>
        <v>0</v>
      </c>
      <c r="BX31" s="132">
        <f t="shared" si="65"/>
        <v>0</v>
      </c>
      <c r="BY31" s="132">
        <f t="shared" si="66"/>
        <v>0</v>
      </c>
      <c r="BZ31" s="132">
        <f t="shared" si="67"/>
        <v>0</v>
      </c>
      <c r="CA31" s="132">
        <f t="shared" si="68"/>
        <v>0</v>
      </c>
      <c r="CB31" s="132">
        <f t="shared" si="69"/>
        <v>0</v>
      </c>
      <c r="CC31" s="132">
        <f t="shared" si="70"/>
        <v>0</v>
      </c>
      <c r="CD31" s="133">
        <f t="shared" si="71"/>
        <v>0</v>
      </c>
      <c r="CE31" s="133">
        <f t="shared" si="71"/>
        <v>0</v>
      </c>
      <c r="CF31" s="133">
        <f t="shared" si="72"/>
        <v>0</v>
      </c>
      <c r="CG31" s="133">
        <f t="shared" si="73"/>
        <v>0</v>
      </c>
      <c r="CH31" s="133">
        <f t="shared" si="73"/>
        <v>0</v>
      </c>
      <c r="CI31" s="133">
        <f t="shared" si="73"/>
        <v>0</v>
      </c>
      <c r="CJ31" s="133">
        <f t="shared" si="73"/>
        <v>0</v>
      </c>
      <c r="CK31" s="133">
        <f t="shared" si="73"/>
        <v>0</v>
      </c>
      <c r="CL31" s="133">
        <f t="shared" si="73"/>
        <v>0</v>
      </c>
      <c r="CM31" s="133">
        <f t="shared" si="73"/>
        <v>0</v>
      </c>
      <c r="CN31" s="133">
        <f t="shared" si="73"/>
        <v>0</v>
      </c>
      <c r="CO31" s="133">
        <f t="shared" si="73"/>
        <v>0</v>
      </c>
      <c r="CP31" s="134"/>
      <c r="CQ31" s="134"/>
      <c r="CR31" s="134">
        <f t="shared" si="74"/>
        <v>0</v>
      </c>
      <c r="CS31" s="134">
        <f t="shared" si="75"/>
        <v>0</v>
      </c>
      <c r="CT31" s="134">
        <f t="shared" si="76"/>
        <v>0</v>
      </c>
      <c r="CU31" s="134">
        <f t="shared" si="77"/>
        <v>0</v>
      </c>
      <c r="CV31" s="134">
        <f t="shared" si="78"/>
        <v>0</v>
      </c>
      <c r="CW31" s="134">
        <f t="shared" si="79"/>
        <v>0</v>
      </c>
      <c r="CX31" s="134">
        <f t="shared" si="80"/>
        <v>0</v>
      </c>
      <c r="CY31" s="134">
        <f t="shared" si="133"/>
        <v>0</v>
      </c>
      <c r="CZ31" s="134">
        <f t="shared" si="81"/>
        <v>0</v>
      </c>
      <c r="DA31" s="134">
        <f t="shared" si="82"/>
        <v>0</v>
      </c>
      <c r="DB31" s="135"/>
      <c r="DC31" s="135">
        <f t="shared" si="83"/>
        <v>0</v>
      </c>
      <c r="DD31" s="135">
        <f t="shared" si="84"/>
        <v>0</v>
      </c>
      <c r="DE31" s="135">
        <f t="shared" si="85"/>
        <v>0</v>
      </c>
      <c r="DF31" s="135">
        <f t="shared" si="86"/>
        <v>0</v>
      </c>
      <c r="DG31" s="135">
        <f t="shared" si="87"/>
        <v>0</v>
      </c>
      <c r="DH31" s="135">
        <f t="shared" si="88"/>
        <v>0</v>
      </c>
      <c r="DI31" s="135">
        <f t="shared" si="89"/>
        <v>0</v>
      </c>
      <c r="DJ31" s="135">
        <f t="shared" si="90"/>
        <v>0</v>
      </c>
      <c r="DK31" s="135">
        <f t="shared" si="91"/>
        <v>0</v>
      </c>
      <c r="DL31" s="135">
        <f t="shared" si="92"/>
        <v>0</v>
      </c>
      <c r="DM31" s="135">
        <f t="shared" si="93"/>
        <v>0</v>
      </c>
      <c r="DN31" s="136"/>
      <c r="DO31" s="136">
        <f t="shared" si="94"/>
        <v>0</v>
      </c>
      <c r="DP31" s="136">
        <f t="shared" si="95"/>
        <v>0</v>
      </c>
      <c r="DQ31" s="136">
        <f t="shared" si="96"/>
        <v>0</v>
      </c>
      <c r="DR31" s="136">
        <f t="shared" si="97"/>
        <v>0</v>
      </c>
      <c r="DS31" s="136">
        <f t="shared" si="98"/>
        <v>0</v>
      </c>
      <c r="DT31" s="136">
        <f t="shared" si="99"/>
        <v>0</v>
      </c>
      <c r="DU31" s="136">
        <f t="shared" si="100"/>
        <v>0</v>
      </c>
      <c r="DV31" s="136">
        <f t="shared" si="101"/>
        <v>0</v>
      </c>
      <c r="DW31" s="136">
        <f t="shared" si="102"/>
        <v>0</v>
      </c>
      <c r="DX31" s="136">
        <f t="shared" si="103"/>
        <v>0</v>
      </c>
      <c r="DY31" s="136">
        <f t="shared" si="104"/>
        <v>0</v>
      </c>
      <c r="DZ31" s="132"/>
      <c r="EA31" s="132">
        <f t="shared" ref="EA31:EK31" si="152">DZ31</f>
        <v>0</v>
      </c>
      <c r="EB31" s="132">
        <f t="shared" si="152"/>
        <v>0</v>
      </c>
      <c r="EC31" s="132">
        <f t="shared" si="152"/>
        <v>0</v>
      </c>
      <c r="ED31" s="132">
        <f t="shared" si="152"/>
        <v>0</v>
      </c>
      <c r="EE31" s="132">
        <f t="shared" si="152"/>
        <v>0</v>
      </c>
      <c r="EF31" s="132">
        <f t="shared" si="152"/>
        <v>0</v>
      </c>
      <c r="EG31" s="132">
        <f t="shared" si="152"/>
        <v>0</v>
      </c>
      <c r="EH31" s="132">
        <f t="shared" si="152"/>
        <v>0</v>
      </c>
      <c r="EI31" s="132">
        <f t="shared" si="152"/>
        <v>0</v>
      </c>
      <c r="EJ31" s="132">
        <f t="shared" si="152"/>
        <v>0</v>
      </c>
      <c r="EK31" s="132">
        <f t="shared" si="152"/>
        <v>0</v>
      </c>
      <c r="EL31" s="134"/>
      <c r="EM31" s="134"/>
      <c r="EN31" s="134"/>
      <c r="EO31" s="134"/>
      <c r="EP31" s="134"/>
      <c r="EQ31" s="134"/>
      <c r="ER31" s="134"/>
      <c r="ES31" s="201">
        <f>IFERROR(IF(G31&gt;=1,(IF(EMP!AT27="YES",220,0)),0),0)</f>
        <v>0</v>
      </c>
      <c r="ET31" s="1">
        <f>IFERROR(IF(G31&gt;=1,ROUND(ALLO!K29/31*ALLO!BJ29,0),0),0)</f>
        <v>0</v>
      </c>
      <c r="EU31" s="1">
        <f>IFERROR(IF(G31&gt;=1,(IF(ALLO!$BH29=1,0,IF(ALLO!$BH29=2,(IF(EMP!AN27="YES",(IF(ALLO!$D29&gt;=5,ROUND((ALLO!GG29+ALLO!GS29+ALLO!HE29)/EU$1,0)*ALLO!$BK29,0)),0)),0))),0),0)</f>
        <v>0</v>
      </c>
      <c r="EV31" s="1">
        <f>IFERROR(IF(H31&gt;=1,(IF(ALLO!$BH29=1,0,IF(ALLO!$BH29=2,(IF(EMP!AO27="YES",(IF(ALLO!$D29&gt;=5,ROUND((ALLO!GH29+ALLO!GT29+ALLO!HF29)/EV$1,0)*ALLO!$BK29,0)),0)),0))),0),0)</f>
        <v>0</v>
      </c>
      <c r="EW31" s="1">
        <f>IFERROR(IF(I31&gt;=1,(IF(ALLO!$BH29=1,0,IF(ALLO!$BH29=2,(IF(EMP!AP27="YES",(IF(ALLO!$D29&gt;=5,ROUND((ALLO!GI29+ALLO!GU29+ALLO!HG29)/EW$1,0)*ALLO!$BK29,0)),0)),0))),0),0)</f>
        <v>0</v>
      </c>
      <c r="EX31" s="1">
        <f>IFERROR(IF(J31&gt;=1,(IF(ALLO!$BH29=1,0,IF(ALLO!$BH29=2,(IF(EMP!AQ27="YES",(IF(ALLO!$D29&gt;=5,ROUND((ALLO!GJ29+ALLO!GV29+ALLO!HH29)/EX$1,0)*ALLO!$BK29,0)),0)),0))),0),0)</f>
        <v>0</v>
      </c>
      <c r="EY31" s="1">
        <f>IFERROR(IF(K31&gt;=1,(IF(ALLO!$BH29=1,0,IF(ALLO!$BH29=2,(IF(EMP!AR27="YES",(IF(ALLO!$D29&gt;=5,ROUND((ALLO!GK29+ALLO!GW29+ALLO!HI29)/EY$1,0)*ALLO!$BK29,0)),0)),0))),0),0)</f>
        <v>0</v>
      </c>
      <c r="EZ31" s="1">
        <f>IFERROR(IF(L31&gt;=1,(IF(ALLO!$BH29=1,0,IF(ALLO!$BH29=2,(IF(EMP!AS27="YES",(IF(ALLO!$D29&gt;=5,ROUND((ALLO!GL29+ALLO!GX29+ALLO!HJ29)/EZ$1,0)*ALLO!$BK29,0)),0)),0))),0),0)</f>
        <v>0</v>
      </c>
      <c r="FA31" s="181">
        <f t="shared" si="106"/>
        <v>0</v>
      </c>
      <c r="FB31" s="181">
        <f t="shared" si="107"/>
        <v>0</v>
      </c>
      <c r="FC31" s="181">
        <f t="shared" si="108"/>
        <v>0</v>
      </c>
      <c r="FD31" s="181">
        <f t="shared" si="109"/>
        <v>0</v>
      </c>
      <c r="FE31" s="181">
        <f t="shared" si="110"/>
        <v>0</v>
      </c>
      <c r="FF31" s="181">
        <f t="shared" si="111"/>
        <v>0</v>
      </c>
      <c r="FG31" s="181">
        <f t="shared" si="112"/>
        <v>0</v>
      </c>
      <c r="FH31" s="181">
        <f t="shared" si="113"/>
        <v>0</v>
      </c>
      <c r="FI31" s="181">
        <f t="shared" si="114"/>
        <v>0</v>
      </c>
      <c r="FJ31" s="181">
        <f t="shared" si="115"/>
        <v>0</v>
      </c>
      <c r="FK31" s="181">
        <f t="shared" si="116"/>
        <v>0</v>
      </c>
      <c r="FL31" s="181">
        <f t="shared" si="117"/>
        <v>0</v>
      </c>
      <c r="FM31" s="182">
        <f t="shared" si="118"/>
        <v>0</v>
      </c>
      <c r="FN31" s="182">
        <f t="shared" si="119"/>
        <v>0</v>
      </c>
      <c r="FO31" s="182">
        <f t="shared" si="120"/>
        <v>0</v>
      </c>
      <c r="FP31" s="182">
        <f t="shared" si="121"/>
        <v>0</v>
      </c>
      <c r="FQ31" s="182">
        <f t="shared" si="122"/>
        <v>0</v>
      </c>
      <c r="FR31" s="182">
        <f t="shared" si="123"/>
        <v>0</v>
      </c>
      <c r="FS31" s="182">
        <f t="shared" si="124"/>
        <v>0</v>
      </c>
      <c r="FT31" s="1">
        <f>IFERROR(IF($G31&gt;=1,SUMIFS(ARR!P$8:P$607,ARR!$I$8:$I$607,$I31),0),0)</f>
        <v>0</v>
      </c>
      <c r="FU31" s="1">
        <f>IFERROR(IF($G31&gt;=1,SUMIFS(ARR!Q$8:Q$607,ARR!$I$8:$I$607,$I31),0),0)</f>
        <v>0</v>
      </c>
      <c r="FV31" s="1">
        <f>IFERROR(IF($G31&gt;=1,SUMIFS(ARR!R$8:R$607,ARR!$I$8:$I$607,$I31),0),0)</f>
        <v>0</v>
      </c>
      <c r="FW31" s="1">
        <f>IFERROR(IF($G31&gt;=1,SUMIFS(ARR!S$8:S$607,ARR!$I$8:$I$607,$I31),0),0)</f>
        <v>0</v>
      </c>
      <c r="FX31" s="1">
        <f>IFERROR(IF($G31&gt;=1,SUMIFS(ARR!T$8:T$607,ARR!$I$8:$I$607,$I31),0),0)</f>
        <v>0</v>
      </c>
      <c r="FY31" s="1">
        <f>IFERROR(IF($G31&gt;=1,SUMIFS(ARR!U$8:U$607,ARR!$I$8:$I$607,$I31),0),0)</f>
        <v>0</v>
      </c>
      <c r="FZ31" s="1">
        <f>IFERROR(IF($G31&gt;=1,SUMIFS(ARR!V$8:V$607,ARR!$I$8:$I$607,$I31),0),0)</f>
        <v>0</v>
      </c>
      <c r="GA31" s="1">
        <f>IFERROR(IF($G31&gt;=1,SUMIFS(ARR!W$8:W$607,ARR!$I$8:$I$607,$I31),0),0)</f>
        <v>0</v>
      </c>
      <c r="GB31" s="1">
        <f>IFERROR(IF($G31&gt;=1,SUMIFS(ARR!X$8:X$607,ARR!$I$8:$I$607,$I31),0),0)</f>
        <v>0</v>
      </c>
      <c r="GC31" s="1">
        <f>IFERROR(IF($G31&gt;=1,SUMIFS(ARR!Y$8:Y$607,ARR!$I$8:$I$607,$I31),0),0)</f>
        <v>0</v>
      </c>
      <c r="GD31" s="1">
        <f>IFERROR(IF($G31&gt;=1,SUMIFS(ARR!Z$8:Z$607,ARR!$I$8:$I$607,$I31),0),0)</f>
        <v>0</v>
      </c>
      <c r="GE31" s="1">
        <f>IFERROR(IF($G31&gt;=1,SUMIFS(ARR!AA$8:AA$607,ARR!$I$8:$I$607,$I31),0),0)</f>
        <v>0</v>
      </c>
      <c r="GF31" s="1">
        <f t="shared" si="125"/>
        <v>0</v>
      </c>
      <c r="GG31" s="1">
        <f t="shared" si="126"/>
        <v>0</v>
      </c>
      <c r="GH31" s="1">
        <f t="shared" si="127"/>
        <v>0</v>
      </c>
      <c r="GI31" s="1">
        <f t="shared" si="128"/>
        <v>0</v>
      </c>
      <c r="GJ31" s="1">
        <f t="shared" si="129"/>
        <v>0</v>
      </c>
    </row>
    <row r="32" spans="6:192" ht="18" customHeight="1" x14ac:dyDescent="0.25">
      <c r="F32" s="1">
        <f>ALLO!A30</f>
        <v>0</v>
      </c>
      <c r="G32" s="130">
        <f>EMP!O28</f>
        <v>0</v>
      </c>
      <c r="H32" s="131">
        <f>EMP!P28</f>
        <v>0</v>
      </c>
      <c r="I32" s="130">
        <f>EMP!Q28</f>
        <v>0</v>
      </c>
      <c r="J32" s="30">
        <f>IFERROR(IF($G32&gt;=1,(IF($F32=2,ROUND((ALLO!GA30+ALLO!GM30)/10,0),0)),0),0)</f>
        <v>0</v>
      </c>
      <c r="K32" s="30">
        <f>IFERROR(IF($G32&gt;=1,(IF($F32=2,ROUND((ALLO!GB30+ALLO!GN30)/10,0),0)),0),0)</f>
        <v>0</v>
      </c>
      <c r="L32" s="30">
        <f>IFERROR(IF($G32&gt;=1,(IF($F32=2,ROUND((ALLO!GC30+ALLO!GO30)/10,0),0)),0),0)</f>
        <v>0</v>
      </c>
      <c r="M32" s="30">
        <f>IFERROR(IF($G32&gt;=1,(IF($F32=2,ROUND((ALLO!GD30+ALLO!GP30)/10,0),0)),0),0)</f>
        <v>0</v>
      </c>
      <c r="N32" s="30">
        <f>IFERROR(IF($G32&gt;=1,(IF($F32=2,ROUND((ALLO!GE30+ALLO!GQ30)/10,0),0)),0),0)</f>
        <v>0</v>
      </c>
      <c r="O32" s="30">
        <f>IFERROR(IF($G32&gt;=1,(IF($F32=2,ROUND((ALLO!GF30+ALLO!GR30)/10,0),0)),0),0)</f>
        <v>0</v>
      </c>
      <c r="P32" s="30">
        <f>IFERROR(IF($G32&gt;=1,(IF($F32=2,ROUND((ALLO!GG30+ALLO!GS30)/10,0),0)),0),0)</f>
        <v>0</v>
      </c>
      <c r="Q32" s="30">
        <f>IFERROR(IF($G32&gt;=1,(IF($F32=2,ROUND((ALLO!GH30+ALLO!GT30)/10,0),0)),0),0)</f>
        <v>0</v>
      </c>
      <c r="R32" s="30">
        <f>IFERROR(IF($G32&gt;=1,(IF($F32=2,ROUND((ALLO!GI30+ALLO!GU30)/10,0),0)),0),0)</f>
        <v>0</v>
      </c>
      <c r="S32" s="30">
        <f>IFERROR(IF($G32&gt;=1,(IF($F32=2,ROUND((ALLO!GJ30+ALLO!GV30)/10,0),0)),0),0)</f>
        <v>0</v>
      </c>
      <c r="T32" s="30">
        <f>IFERROR(IF($G32&gt;=1,(IF($F32=2,ROUND((ALLO!GK30+ALLO!GW30)/10,0),0)),0),0)</f>
        <v>0</v>
      </c>
      <c r="U32" s="30">
        <f>IFERROR(IF($G32&gt;=1,(IF($F32=2,ROUND((ALLO!GL30+ALLO!GX30)/10,0),0)),0),0)</f>
        <v>0</v>
      </c>
      <c r="V32" s="132"/>
      <c r="W32" s="132"/>
      <c r="X32" s="132"/>
      <c r="Y32" s="132"/>
      <c r="Z32" s="132"/>
      <c r="AA32" s="132"/>
      <c r="AB32" s="132"/>
      <c r="AC32" s="132"/>
      <c r="AD32" s="132"/>
      <c r="AE32" s="132"/>
      <c r="AF32" s="132"/>
      <c r="AG32" s="132"/>
      <c r="AH32" s="133"/>
      <c r="AI32" s="133">
        <f t="shared" si="131"/>
        <v>0</v>
      </c>
      <c r="AJ32" s="133">
        <f t="shared" si="29"/>
        <v>0</v>
      </c>
      <c r="AK32" s="133">
        <f t="shared" si="30"/>
        <v>0</v>
      </c>
      <c r="AL32" s="133">
        <f t="shared" si="31"/>
        <v>0</v>
      </c>
      <c r="AM32" s="133">
        <f t="shared" si="32"/>
        <v>0</v>
      </c>
      <c r="AN32" s="133">
        <f t="shared" si="33"/>
        <v>0</v>
      </c>
      <c r="AO32" s="133">
        <f t="shared" si="34"/>
        <v>0</v>
      </c>
      <c r="AP32" s="133">
        <f t="shared" si="35"/>
        <v>0</v>
      </c>
      <c r="AQ32" s="133">
        <f t="shared" si="36"/>
        <v>0</v>
      </c>
      <c r="AR32" s="133">
        <f t="shared" si="37"/>
        <v>0</v>
      </c>
      <c r="AS32" s="133">
        <f t="shared" si="38"/>
        <v>0</v>
      </c>
      <c r="AT32" s="134"/>
      <c r="AU32" s="134">
        <f t="shared" si="39"/>
        <v>0</v>
      </c>
      <c r="AV32" s="134">
        <f t="shared" si="40"/>
        <v>0</v>
      </c>
      <c r="AW32" s="134">
        <f t="shared" si="41"/>
        <v>0</v>
      </c>
      <c r="AX32" s="134">
        <f t="shared" si="42"/>
        <v>0</v>
      </c>
      <c r="AY32" s="134">
        <f t="shared" si="43"/>
        <v>0</v>
      </c>
      <c r="AZ32" s="134">
        <f t="shared" si="44"/>
        <v>0</v>
      </c>
      <c r="BA32" s="134">
        <f t="shared" si="45"/>
        <v>0</v>
      </c>
      <c r="BB32" s="134">
        <f t="shared" si="46"/>
        <v>0</v>
      </c>
      <c r="BC32" s="134">
        <f t="shared" si="47"/>
        <v>0</v>
      </c>
      <c r="BD32" s="134">
        <f t="shared" si="48"/>
        <v>0</v>
      </c>
      <c r="BE32" s="134">
        <f t="shared" si="49"/>
        <v>0</v>
      </c>
      <c r="BF32" s="31"/>
      <c r="BG32" s="31"/>
      <c r="BH32" s="31">
        <f t="shared" si="50"/>
        <v>0</v>
      </c>
      <c r="BI32" s="31">
        <f t="shared" si="51"/>
        <v>0</v>
      </c>
      <c r="BJ32" s="31">
        <f t="shared" si="52"/>
        <v>0</v>
      </c>
      <c r="BK32" s="31">
        <f t="shared" si="53"/>
        <v>0</v>
      </c>
      <c r="BL32" s="31">
        <f t="shared" si="54"/>
        <v>0</v>
      </c>
      <c r="BM32" s="31">
        <f t="shared" si="55"/>
        <v>0</v>
      </c>
      <c r="BN32" s="31">
        <f t="shared" si="56"/>
        <v>0</v>
      </c>
      <c r="BO32" s="31">
        <f t="shared" si="57"/>
        <v>0</v>
      </c>
      <c r="BP32" s="31">
        <f t="shared" si="58"/>
        <v>0</v>
      </c>
      <c r="BQ32" s="31">
        <f t="shared" si="59"/>
        <v>0</v>
      </c>
      <c r="BR32" s="132"/>
      <c r="BS32" s="132">
        <f t="shared" si="60"/>
        <v>0</v>
      </c>
      <c r="BT32" s="132">
        <f t="shared" si="61"/>
        <v>0</v>
      </c>
      <c r="BU32" s="132">
        <f t="shared" si="62"/>
        <v>0</v>
      </c>
      <c r="BV32" s="132">
        <f t="shared" si="63"/>
        <v>0</v>
      </c>
      <c r="BW32" s="132">
        <f t="shared" si="64"/>
        <v>0</v>
      </c>
      <c r="BX32" s="132">
        <f t="shared" si="65"/>
        <v>0</v>
      </c>
      <c r="BY32" s="132">
        <f t="shared" si="66"/>
        <v>0</v>
      </c>
      <c r="BZ32" s="132">
        <f t="shared" si="67"/>
        <v>0</v>
      </c>
      <c r="CA32" s="132">
        <f t="shared" si="68"/>
        <v>0</v>
      </c>
      <c r="CB32" s="132">
        <f t="shared" si="69"/>
        <v>0</v>
      </c>
      <c r="CC32" s="132">
        <f t="shared" si="70"/>
        <v>0</v>
      </c>
      <c r="CD32" s="133">
        <f t="shared" si="71"/>
        <v>0</v>
      </c>
      <c r="CE32" s="133">
        <f t="shared" si="71"/>
        <v>0</v>
      </c>
      <c r="CF32" s="133">
        <f t="shared" si="72"/>
        <v>0</v>
      </c>
      <c r="CG32" s="133">
        <f t="shared" si="73"/>
        <v>0</v>
      </c>
      <c r="CH32" s="133">
        <f t="shared" si="73"/>
        <v>0</v>
      </c>
      <c r="CI32" s="133">
        <f t="shared" si="73"/>
        <v>0</v>
      </c>
      <c r="CJ32" s="133">
        <f t="shared" si="73"/>
        <v>0</v>
      </c>
      <c r="CK32" s="133">
        <f t="shared" si="73"/>
        <v>0</v>
      </c>
      <c r="CL32" s="133">
        <f t="shared" si="73"/>
        <v>0</v>
      </c>
      <c r="CM32" s="133">
        <f t="shared" si="73"/>
        <v>0</v>
      </c>
      <c r="CN32" s="133">
        <f t="shared" si="73"/>
        <v>0</v>
      </c>
      <c r="CO32" s="133">
        <f t="shared" si="73"/>
        <v>0</v>
      </c>
      <c r="CP32" s="134"/>
      <c r="CQ32" s="134"/>
      <c r="CR32" s="134">
        <f t="shared" si="74"/>
        <v>0</v>
      </c>
      <c r="CS32" s="134">
        <f t="shared" si="75"/>
        <v>0</v>
      </c>
      <c r="CT32" s="134">
        <f t="shared" si="76"/>
        <v>0</v>
      </c>
      <c r="CU32" s="134">
        <f t="shared" si="77"/>
        <v>0</v>
      </c>
      <c r="CV32" s="134">
        <f t="shared" si="78"/>
        <v>0</v>
      </c>
      <c r="CW32" s="134">
        <f t="shared" si="79"/>
        <v>0</v>
      </c>
      <c r="CX32" s="134">
        <f t="shared" si="80"/>
        <v>0</v>
      </c>
      <c r="CY32" s="134">
        <f t="shared" si="133"/>
        <v>0</v>
      </c>
      <c r="CZ32" s="134">
        <f t="shared" si="81"/>
        <v>0</v>
      </c>
      <c r="DA32" s="134">
        <f t="shared" si="82"/>
        <v>0</v>
      </c>
      <c r="DB32" s="135"/>
      <c r="DC32" s="135">
        <f t="shared" si="83"/>
        <v>0</v>
      </c>
      <c r="DD32" s="135">
        <f t="shared" si="84"/>
        <v>0</v>
      </c>
      <c r="DE32" s="135">
        <f t="shared" si="85"/>
        <v>0</v>
      </c>
      <c r="DF32" s="135">
        <f t="shared" si="86"/>
        <v>0</v>
      </c>
      <c r="DG32" s="135">
        <f t="shared" si="87"/>
        <v>0</v>
      </c>
      <c r="DH32" s="135">
        <f t="shared" si="88"/>
        <v>0</v>
      </c>
      <c r="DI32" s="135">
        <f t="shared" si="89"/>
        <v>0</v>
      </c>
      <c r="DJ32" s="135">
        <f t="shared" si="90"/>
        <v>0</v>
      </c>
      <c r="DK32" s="135">
        <f t="shared" si="91"/>
        <v>0</v>
      </c>
      <c r="DL32" s="135">
        <f t="shared" si="92"/>
        <v>0</v>
      </c>
      <c r="DM32" s="135">
        <f t="shared" si="93"/>
        <v>0</v>
      </c>
      <c r="DN32" s="136"/>
      <c r="DO32" s="136">
        <f t="shared" si="94"/>
        <v>0</v>
      </c>
      <c r="DP32" s="136">
        <f t="shared" si="95"/>
        <v>0</v>
      </c>
      <c r="DQ32" s="136">
        <f t="shared" si="96"/>
        <v>0</v>
      </c>
      <c r="DR32" s="136">
        <f t="shared" si="97"/>
        <v>0</v>
      </c>
      <c r="DS32" s="136">
        <f t="shared" si="98"/>
        <v>0</v>
      </c>
      <c r="DT32" s="136">
        <f t="shared" si="99"/>
        <v>0</v>
      </c>
      <c r="DU32" s="136">
        <f t="shared" si="100"/>
        <v>0</v>
      </c>
      <c r="DV32" s="136">
        <f t="shared" si="101"/>
        <v>0</v>
      </c>
      <c r="DW32" s="136">
        <f t="shared" si="102"/>
        <v>0</v>
      </c>
      <c r="DX32" s="136">
        <f t="shared" si="103"/>
        <v>0</v>
      </c>
      <c r="DY32" s="136">
        <f t="shared" si="104"/>
        <v>0</v>
      </c>
      <c r="DZ32" s="132"/>
      <c r="EA32" s="132">
        <f t="shared" ref="EA32:EK32" si="153">DZ32</f>
        <v>0</v>
      </c>
      <c r="EB32" s="132">
        <f t="shared" si="153"/>
        <v>0</v>
      </c>
      <c r="EC32" s="132">
        <f t="shared" si="153"/>
        <v>0</v>
      </c>
      <c r="ED32" s="132">
        <f t="shared" si="153"/>
        <v>0</v>
      </c>
      <c r="EE32" s="132">
        <f t="shared" si="153"/>
        <v>0</v>
      </c>
      <c r="EF32" s="132">
        <f t="shared" si="153"/>
        <v>0</v>
      </c>
      <c r="EG32" s="132">
        <f t="shared" si="153"/>
        <v>0</v>
      </c>
      <c r="EH32" s="132">
        <f t="shared" si="153"/>
        <v>0</v>
      </c>
      <c r="EI32" s="132">
        <f t="shared" si="153"/>
        <v>0</v>
      </c>
      <c r="EJ32" s="132">
        <f t="shared" si="153"/>
        <v>0</v>
      </c>
      <c r="EK32" s="132">
        <f t="shared" si="153"/>
        <v>0</v>
      </c>
      <c r="EL32" s="134"/>
      <c r="EM32" s="134"/>
      <c r="EN32" s="134"/>
      <c r="EO32" s="134"/>
      <c r="EP32" s="134"/>
      <c r="EQ32" s="134"/>
      <c r="ER32" s="134"/>
      <c r="ES32" s="201">
        <f>IFERROR(IF(G32&gt;=1,(IF(EMP!AT28="YES",220,0)),0),0)</f>
        <v>0</v>
      </c>
      <c r="ET32" s="1">
        <f>IFERROR(IF(G32&gt;=1,ROUND(ALLO!K30/31*ALLO!BJ30,0),0),0)</f>
        <v>0</v>
      </c>
      <c r="EU32" s="1">
        <f>IFERROR(IF(G32&gt;=1,(IF(ALLO!$BH30=1,0,IF(ALLO!$BH30=2,(IF(EMP!AN28="YES",(IF(ALLO!$D30&gt;=5,ROUND((ALLO!GG30+ALLO!GS30+ALLO!HE30)/EU$1,0)*ALLO!$BK30,0)),0)),0))),0),0)</f>
        <v>0</v>
      </c>
      <c r="EV32" s="1">
        <f>IFERROR(IF(H32&gt;=1,(IF(ALLO!$BH30=1,0,IF(ALLO!$BH30=2,(IF(EMP!AO28="YES",(IF(ALLO!$D30&gt;=5,ROUND((ALLO!GH30+ALLO!GT30+ALLO!HF30)/EV$1,0)*ALLO!$BK30,0)),0)),0))),0),0)</f>
        <v>0</v>
      </c>
      <c r="EW32" s="1">
        <f>IFERROR(IF(I32&gt;=1,(IF(ALLO!$BH30=1,0,IF(ALLO!$BH30=2,(IF(EMP!AP28="YES",(IF(ALLO!$D30&gt;=5,ROUND((ALLO!GI30+ALLO!GU30+ALLO!HG30)/EW$1,0)*ALLO!$BK30,0)),0)),0))),0),0)</f>
        <v>0</v>
      </c>
      <c r="EX32" s="1">
        <f>IFERROR(IF(J32&gt;=1,(IF(ALLO!$BH30=1,0,IF(ALLO!$BH30=2,(IF(EMP!AQ28="YES",(IF(ALLO!$D30&gt;=5,ROUND((ALLO!GJ30+ALLO!GV30+ALLO!HH30)/EX$1,0)*ALLO!$BK30,0)),0)),0))),0),0)</f>
        <v>0</v>
      </c>
      <c r="EY32" s="1">
        <f>IFERROR(IF(K32&gt;=1,(IF(ALLO!$BH30=1,0,IF(ALLO!$BH30=2,(IF(EMP!AR28="YES",(IF(ALLO!$D30&gt;=5,ROUND((ALLO!GK30+ALLO!GW30+ALLO!HI30)/EY$1,0)*ALLO!$BK30,0)),0)),0))),0),0)</f>
        <v>0</v>
      </c>
      <c r="EZ32" s="1">
        <f>IFERROR(IF(L32&gt;=1,(IF(ALLO!$BH30=1,0,IF(ALLO!$BH30=2,(IF(EMP!AS28="YES",(IF(ALLO!$D30&gt;=5,ROUND((ALLO!GL30+ALLO!GX30+ALLO!HJ30)/EZ$1,0)*ALLO!$BK30,0)),0)),0))),0),0)</f>
        <v>0</v>
      </c>
      <c r="FA32" s="181">
        <f t="shared" si="106"/>
        <v>0</v>
      </c>
      <c r="FB32" s="181">
        <f t="shared" si="107"/>
        <v>0</v>
      </c>
      <c r="FC32" s="181">
        <f t="shared" si="108"/>
        <v>0</v>
      </c>
      <c r="FD32" s="181">
        <f t="shared" si="109"/>
        <v>0</v>
      </c>
      <c r="FE32" s="181">
        <f t="shared" si="110"/>
        <v>0</v>
      </c>
      <c r="FF32" s="181">
        <f t="shared" si="111"/>
        <v>0</v>
      </c>
      <c r="FG32" s="181">
        <f t="shared" si="112"/>
        <v>0</v>
      </c>
      <c r="FH32" s="181">
        <f t="shared" si="113"/>
        <v>0</v>
      </c>
      <c r="FI32" s="181">
        <f t="shared" si="114"/>
        <v>0</v>
      </c>
      <c r="FJ32" s="181">
        <f t="shared" si="115"/>
        <v>0</v>
      </c>
      <c r="FK32" s="181">
        <f t="shared" si="116"/>
        <v>0</v>
      </c>
      <c r="FL32" s="181">
        <f t="shared" si="117"/>
        <v>0</v>
      </c>
      <c r="FM32" s="182">
        <f t="shared" si="118"/>
        <v>0</v>
      </c>
      <c r="FN32" s="182">
        <f t="shared" si="119"/>
        <v>0</v>
      </c>
      <c r="FO32" s="182">
        <f t="shared" si="120"/>
        <v>0</v>
      </c>
      <c r="FP32" s="182">
        <f t="shared" si="121"/>
        <v>0</v>
      </c>
      <c r="FQ32" s="182">
        <f t="shared" si="122"/>
        <v>0</v>
      </c>
      <c r="FR32" s="182">
        <f t="shared" si="123"/>
        <v>0</v>
      </c>
      <c r="FS32" s="182">
        <f t="shared" si="124"/>
        <v>0</v>
      </c>
      <c r="FT32" s="1">
        <f>IFERROR(IF($G32&gt;=1,SUMIFS(ARR!P$8:P$607,ARR!$I$8:$I$607,$I32),0),0)</f>
        <v>0</v>
      </c>
      <c r="FU32" s="1">
        <f>IFERROR(IF($G32&gt;=1,SUMIFS(ARR!Q$8:Q$607,ARR!$I$8:$I$607,$I32),0),0)</f>
        <v>0</v>
      </c>
      <c r="FV32" s="1">
        <f>IFERROR(IF($G32&gt;=1,SUMIFS(ARR!R$8:R$607,ARR!$I$8:$I$607,$I32),0),0)</f>
        <v>0</v>
      </c>
      <c r="FW32" s="1">
        <f>IFERROR(IF($G32&gt;=1,SUMIFS(ARR!S$8:S$607,ARR!$I$8:$I$607,$I32),0),0)</f>
        <v>0</v>
      </c>
      <c r="FX32" s="1">
        <f>IFERROR(IF($G32&gt;=1,SUMIFS(ARR!T$8:T$607,ARR!$I$8:$I$607,$I32),0),0)</f>
        <v>0</v>
      </c>
      <c r="FY32" s="1">
        <f>IFERROR(IF($G32&gt;=1,SUMIFS(ARR!U$8:U$607,ARR!$I$8:$I$607,$I32),0),0)</f>
        <v>0</v>
      </c>
      <c r="FZ32" s="1">
        <f>IFERROR(IF($G32&gt;=1,SUMIFS(ARR!V$8:V$607,ARR!$I$8:$I$607,$I32),0),0)</f>
        <v>0</v>
      </c>
      <c r="GA32" s="1">
        <f>IFERROR(IF($G32&gt;=1,SUMIFS(ARR!W$8:W$607,ARR!$I$8:$I$607,$I32),0),0)</f>
        <v>0</v>
      </c>
      <c r="GB32" s="1">
        <f>IFERROR(IF($G32&gt;=1,SUMIFS(ARR!X$8:X$607,ARR!$I$8:$I$607,$I32),0),0)</f>
        <v>0</v>
      </c>
      <c r="GC32" s="1">
        <f>IFERROR(IF($G32&gt;=1,SUMIFS(ARR!Y$8:Y$607,ARR!$I$8:$I$607,$I32),0),0)</f>
        <v>0</v>
      </c>
      <c r="GD32" s="1">
        <f>IFERROR(IF($G32&gt;=1,SUMIFS(ARR!Z$8:Z$607,ARR!$I$8:$I$607,$I32),0),0)</f>
        <v>0</v>
      </c>
      <c r="GE32" s="1">
        <f>IFERROR(IF($G32&gt;=1,SUMIFS(ARR!AA$8:AA$607,ARR!$I$8:$I$607,$I32),0),0)</f>
        <v>0</v>
      </c>
      <c r="GF32" s="1">
        <f t="shared" si="125"/>
        <v>0</v>
      </c>
      <c r="GG32" s="1">
        <f t="shared" si="126"/>
        <v>0</v>
      </c>
      <c r="GH32" s="1">
        <f t="shared" si="127"/>
        <v>0</v>
      </c>
      <c r="GI32" s="1">
        <f t="shared" si="128"/>
        <v>0</v>
      </c>
      <c r="GJ32" s="1">
        <f t="shared" si="129"/>
        <v>0</v>
      </c>
    </row>
    <row r="33" spans="6:192" ht="18" customHeight="1" x14ac:dyDescent="0.25">
      <c r="F33" s="1">
        <f>ALLO!A31</f>
        <v>0</v>
      </c>
      <c r="G33" s="130">
        <f>EMP!O29</f>
        <v>0</v>
      </c>
      <c r="H33" s="131">
        <f>EMP!P29</f>
        <v>0</v>
      </c>
      <c r="I33" s="130">
        <f>EMP!Q29</f>
        <v>0</v>
      </c>
      <c r="J33" s="30">
        <f>IFERROR(IF($G33&gt;=1,(IF($F33=2,ROUND((ALLO!GA31+ALLO!GM31)/10,0),0)),0),0)</f>
        <v>0</v>
      </c>
      <c r="K33" s="30">
        <f>IFERROR(IF($G33&gt;=1,(IF($F33=2,ROUND((ALLO!GB31+ALLO!GN31)/10,0),0)),0),0)</f>
        <v>0</v>
      </c>
      <c r="L33" s="30">
        <f>IFERROR(IF($G33&gt;=1,(IF($F33=2,ROUND((ALLO!GC31+ALLO!GO31)/10,0),0)),0),0)</f>
        <v>0</v>
      </c>
      <c r="M33" s="30">
        <f>IFERROR(IF($G33&gt;=1,(IF($F33=2,ROUND((ALLO!GD31+ALLO!GP31)/10,0),0)),0),0)</f>
        <v>0</v>
      </c>
      <c r="N33" s="30">
        <f>IFERROR(IF($G33&gt;=1,(IF($F33=2,ROUND((ALLO!GE31+ALLO!GQ31)/10,0),0)),0),0)</f>
        <v>0</v>
      </c>
      <c r="O33" s="30">
        <f>IFERROR(IF($G33&gt;=1,(IF($F33=2,ROUND((ALLO!GF31+ALLO!GR31)/10,0),0)),0),0)</f>
        <v>0</v>
      </c>
      <c r="P33" s="30">
        <f>IFERROR(IF($G33&gt;=1,(IF($F33=2,ROUND((ALLO!GG31+ALLO!GS31)/10,0),0)),0),0)</f>
        <v>0</v>
      </c>
      <c r="Q33" s="30">
        <f>IFERROR(IF($G33&gt;=1,(IF($F33=2,ROUND((ALLO!GH31+ALLO!GT31)/10,0),0)),0),0)</f>
        <v>0</v>
      </c>
      <c r="R33" s="30">
        <f>IFERROR(IF($G33&gt;=1,(IF($F33=2,ROUND((ALLO!GI31+ALLO!GU31)/10,0),0)),0),0)</f>
        <v>0</v>
      </c>
      <c r="S33" s="30">
        <f>IFERROR(IF($G33&gt;=1,(IF($F33=2,ROUND((ALLO!GJ31+ALLO!GV31)/10,0),0)),0),0)</f>
        <v>0</v>
      </c>
      <c r="T33" s="30">
        <f>IFERROR(IF($G33&gt;=1,(IF($F33=2,ROUND((ALLO!GK31+ALLO!GW31)/10,0),0)),0),0)</f>
        <v>0</v>
      </c>
      <c r="U33" s="30">
        <f>IFERROR(IF($G33&gt;=1,(IF($F33=2,ROUND((ALLO!GL31+ALLO!GX31)/10,0),0)),0),0)</f>
        <v>0</v>
      </c>
      <c r="V33" s="132"/>
      <c r="W33" s="132"/>
      <c r="X33" s="132"/>
      <c r="Y33" s="132"/>
      <c r="Z33" s="132"/>
      <c r="AA33" s="132"/>
      <c r="AB33" s="132"/>
      <c r="AC33" s="132"/>
      <c r="AD33" s="132"/>
      <c r="AE33" s="132"/>
      <c r="AF33" s="132"/>
      <c r="AG33" s="132"/>
      <c r="AH33" s="133"/>
      <c r="AI33" s="133">
        <f t="shared" si="131"/>
        <v>0</v>
      </c>
      <c r="AJ33" s="133">
        <f t="shared" si="29"/>
        <v>0</v>
      </c>
      <c r="AK33" s="133">
        <f t="shared" si="30"/>
        <v>0</v>
      </c>
      <c r="AL33" s="133">
        <f t="shared" si="31"/>
        <v>0</v>
      </c>
      <c r="AM33" s="133">
        <f t="shared" si="32"/>
        <v>0</v>
      </c>
      <c r="AN33" s="133">
        <f t="shared" si="33"/>
        <v>0</v>
      </c>
      <c r="AO33" s="133">
        <f t="shared" si="34"/>
        <v>0</v>
      </c>
      <c r="AP33" s="133">
        <f t="shared" si="35"/>
        <v>0</v>
      </c>
      <c r="AQ33" s="133">
        <f t="shared" si="36"/>
        <v>0</v>
      </c>
      <c r="AR33" s="133">
        <f t="shared" si="37"/>
        <v>0</v>
      </c>
      <c r="AS33" s="133">
        <f t="shared" si="38"/>
        <v>0</v>
      </c>
      <c r="AT33" s="134"/>
      <c r="AU33" s="134">
        <f t="shared" si="39"/>
        <v>0</v>
      </c>
      <c r="AV33" s="134">
        <f t="shared" si="40"/>
        <v>0</v>
      </c>
      <c r="AW33" s="134">
        <f t="shared" si="41"/>
        <v>0</v>
      </c>
      <c r="AX33" s="134">
        <f t="shared" si="42"/>
        <v>0</v>
      </c>
      <c r="AY33" s="134">
        <f t="shared" si="43"/>
        <v>0</v>
      </c>
      <c r="AZ33" s="134">
        <f t="shared" si="44"/>
        <v>0</v>
      </c>
      <c r="BA33" s="134">
        <f t="shared" si="45"/>
        <v>0</v>
      </c>
      <c r="BB33" s="134">
        <f t="shared" si="46"/>
        <v>0</v>
      </c>
      <c r="BC33" s="134">
        <f t="shared" si="47"/>
        <v>0</v>
      </c>
      <c r="BD33" s="134">
        <f t="shared" si="48"/>
        <v>0</v>
      </c>
      <c r="BE33" s="134">
        <f t="shared" si="49"/>
        <v>0</v>
      </c>
      <c r="BF33" s="31"/>
      <c r="BG33" s="31"/>
      <c r="BH33" s="31">
        <f t="shared" si="50"/>
        <v>0</v>
      </c>
      <c r="BI33" s="31">
        <f t="shared" si="51"/>
        <v>0</v>
      </c>
      <c r="BJ33" s="31">
        <f t="shared" si="52"/>
        <v>0</v>
      </c>
      <c r="BK33" s="31">
        <f t="shared" si="53"/>
        <v>0</v>
      </c>
      <c r="BL33" s="31">
        <f t="shared" si="54"/>
        <v>0</v>
      </c>
      <c r="BM33" s="31">
        <f t="shared" si="55"/>
        <v>0</v>
      </c>
      <c r="BN33" s="31">
        <f t="shared" si="56"/>
        <v>0</v>
      </c>
      <c r="BO33" s="31">
        <f t="shared" si="57"/>
        <v>0</v>
      </c>
      <c r="BP33" s="31">
        <f t="shared" si="58"/>
        <v>0</v>
      </c>
      <c r="BQ33" s="31">
        <f t="shared" si="59"/>
        <v>0</v>
      </c>
      <c r="BR33" s="132"/>
      <c r="BS33" s="132">
        <f t="shared" si="60"/>
        <v>0</v>
      </c>
      <c r="BT33" s="132">
        <f t="shared" si="61"/>
        <v>0</v>
      </c>
      <c r="BU33" s="132">
        <f t="shared" si="62"/>
        <v>0</v>
      </c>
      <c r="BV33" s="132">
        <f t="shared" si="63"/>
        <v>0</v>
      </c>
      <c r="BW33" s="132">
        <f t="shared" si="64"/>
        <v>0</v>
      </c>
      <c r="BX33" s="132">
        <f t="shared" si="65"/>
        <v>0</v>
      </c>
      <c r="BY33" s="132">
        <f t="shared" si="66"/>
        <v>0</v>
      </c>
      <c r="BZ33" s="132">
        <f t="shared" si="67"/>
        <v>0</v>
      </c>
      <c r="CA33" s="132">
        <f t="shared" si="68"/>
        <v>0</v>
      </c>
      <c r="CB33" s="132">
        <f t="shared" si="69"/>
        <v>0</v>
      </c>
      <c r="CC33" s="132">
        <f t="shared" si="70"/>
        <v>0</v>
      </c>
      <c r="CD33" s="133">
        <f t="shared" si="71"/>
        <v>0</v>
      </c>
      <c r="CE33" s="133">
        <f t="shared" si="71"/>
        <v>0</v>
      </c>
      <c r="CF33" s="133">
        <f t="shared" si="72"/>
        <v>0</v>
      </c>
      <c r="CG33" s="133">
        <f t="shared" si="73"/>
        <v>0</v>
      </c>
      <c r="CH33" s="133">
        <f t="shared" si="73"/>
        <v>0</v>
      </c>
      <c r="CI33" s="133">
        <f t="shared" si="73"/>
        <v>0</v>
      </c>
      <c r="CJ33" s="133">
        <f t="shared" si="73"/>
        <v>0</v>
      </c>
      <c r="CK33" s="133">
        <f t="shared" si="73"/>
        <v>0</v>
      </c>
      <c r="CL33" s="133">
        <f t="shared" si="73"/>
        <v>0</v>
      </c>
      <c r="CM33" s="133">
        <f t="shared" si="73"/>
        <v>0</v>
      </c>
      <c r="CN33" s="133">
        <f t="shared" si="73"/>
        <v>0</v>
      </c>
      <c r="CO33" s="133">
        <f t="shared" si="73"/>
        <v>0</v>
      </c>
      <c r="CP33" s="134"/>
      <c r="CQ33" s="134">
        <f t="shared" si="146"/>
        <v>0</v>
      </c>
      <c r="CR33" s="134">
        <f t="shared" si="74"/>
        <v>0</v>
      </c>
      <c r="CS33" s="134">
        <f t="shared" si="75"/>
        <v>0</v>
      </c>
      <c r="CT33" s="134">
        <f t="shared" si="76"/>
        <v>0</v>
      </c>
      <c r="CU33" s="134">
        <f t="shared" si="77"/>
        <v>0</v>
      </c>
      <c r="CV33" s="134">
        <f t="shared" si="78"/>
        <v>0</v>
      </c>
      <c r="CW33" s="134">
        <f t="shared" si="79"/>
        <v>0</v>
      </c>
      <c r="CX33" s="134">
        <f t="shared" si="80"/>
        <v>0</v>
      </c>
      <c r="CY33" s="134">
        <f t="shared" si="133"/>
        <v>0</v>
      </c>
      <c r="CZ33" s="134">
        <f t="shared" si="81"/>
        <v>0</v>
      </c>
      <c r="DA33" s="134">
        <f t="shared" si="82"/>
        <v>0</v>
      </c>
      <c r="DB33" s="135"/>
      <c r="DC33" s="135">
        <f t="shared" si="83"/>
        <v>0</v>
      </c>
      <c r="DD33" s="135">
        <f t="shared" si="84"/>
        <v>0</v>
      </c>
      <c r="DE33" s="135">
        <f t="shared" si="85"/>
        <v>0</v>
      </c>
      <c r="DF33" s="135">
        <f t="shared" si="86"/>
        <v>0</v>
      </c>
      <c r="DG33" s="135">
        <f t="shared" si="87"/>
        <v>0</v>
      </c>
      <c r="DH33" s="135">
        <f t="shared" si="88"/>
        <v>0</v>
      </c>
      <c r="DI33" s="135">
        <f t="shared" si="89"/>
        <v>0</v>
      </c>
      <c r="DJ33" s="135">
        <f t="shared" si="90"/>
        <v>0</v>
      </c>
      <c r="DK33" s="135">
        <f t="shared" si="91"/>
        <v>0</v>
      </c>
      <c r="DL33" s="135">
        <f t="shared" si="92"/>
        <v>0</v>
      </c>
      <c r="DM33" s="135">
        <f t="shared" si="93"/>
        <v>0</v>
      </c>
      <c r="DN33" s="136"/>
      <c r="DO33" s="136">
        <f t="shared" si="94"/>
        <v>0</v>
      </c>
      <c r="DP33" s="136">
        <f t="shared" si="95"/>
        <v>0</v>
      </c>
      <c r="DQ33" s="136">
        <f t="shared" si="96"/>
        <v>0</v>
      </c>
      <c r="DR33" s="136">
        <f t="shared" si="97"/>
        <v>0</v>
      </c>
      <c r="DS33" s="136">
        <f t="shared" si="98"/>
        <v>0</v>
      </c>
      <c r="DT33" s="136">
        <f t="shared" si="99"/>
        <v>0</v>
      </c>
      <c r="DU33" s="136">
        <f t="shared" si="100"/>
        <v>0</v>
      </c>
      <c r="DV33" s="136">
        <f t="shared" si="101"/>
        <v>0</v>
      </c>
      <c r="DW33" s="136">
        <f t="shared" si="102"/>
        <v>0</v>
      </c>
      <c r="DX33" s="136">
        <f t="shared" si="103"/>
        <v>0</v>
      </c>
      <c r="DY33" s="136">
        <f t="shared" si="104"/>
        <v>0</v>
      </c>
      <c r="DZ33" s="132"/>
      <c r="EA33" s="132">
        <f t="shared" ref="EA33:EK33" si="154">DZ33</f>
        <v>0</v>
      </c>
      <c r="EB33" s="132">
        <f t="shared" si="154"/>
        <v>0</v>
      </c>
      <c r="EC33" s="132">
        <f t="shared" si="154"/>
        <v>0</v>
      </c>
      <c r="ED33" s="132">
        <f t="shared" si="154"/>
        <v>0</v>
      </c>
      <c r="EE33" s="132">
        <f t="shared" si="154"/>
        <v>0</v>
      </c>
      <c r="EF33" s="132">
        <f t="shared" si="154"/>
        <v>0</v>
      </c>
      <c r="EG33" s="132">
        <f t="shared" si="154"/>
        <v>0</v>
      </c>
      <c r="EH33" s="132">
        <f t="shared" si="154"/>
        <v>0</v>
      </c>
      <c r="EI33" s="132">
        <f t="shared" si="154"/>
        <v>0</v>
      </c>
      <c r="EJ33" s="132">
        <f t="shared" si="154"/>
        <v>0</v>
      </c>
      <c r="EK33" s="132">
        <f t="shared" si="154"/>
        <v>0</v>
      </c>
      <c r="EL33" s="134"/>
      <c r="EM33" s="134"/>
      <c r="EN33" s="134"/>
      <c r="EO33" s="134"/>
      <c r="EP33" s="134"/>
      <c r="EQ33" s="134"/>
      <c r="ER33" s="134"/>
      <c r="ES33" s="201">
        <f>IFERROR(IF(G33&gt;=1,(IF(EMP!AT29="YES",220,0)),0),0)</f>
        <v>0</v>
      </c>
      <c r="ET33" s="1">
        <f>IFERROR(IF(G33&gt;=1,ROUND(ALLO!K31/31*ALLO!BJ31,0),0),0)</f>
        <v>0</v>
      </c>
      <c r="EU33" s="1">
        <f>IFERROR(IF(G33&gt;=1,(IF(ALLO!$BH31=1,0,IF(ALLO!$BH31=2,(IF(EMP!AN29="YES",(IF(ALLO!$D31&gt;=5,ROUND((ALLO!GG31+ALLO!GS31+ALLO!HE31)/EU$1,0)*ALLO!$BK31,0)),0)),0))),0),0)</f>
        <v>0</v>
      </c>
      <c r="EV33" s="1">
        <f>IFERROR(IF(H33&gt;=1,(IF(ALLO!$BH31=1,0,IF(ALLO!$BH31=2,(IF(EMP!AO29="YES",(IF(ALLO!$D31&gt;=5,ROUND((ALLO!GH31+ALLO!GT31+ALLO!HF31)/EV$1,0)*ALLO!$BK31,0)),0)),0))),0),0)</f>
        <v>0</v>
      </c>
      <c r="EW33" s="1">
        <f>IFERROR(IF(I33&gt;=1,(IF(ALLO!$BH31=1,0,IF(ALLO!$BH31=2,(IF(EMP!AP29="YES",(IF(ALLO!$D31&gt;=5,ROUND((ALLO!GI31+ALLO!GU31+ALLO!HG31)/EW$1,0)*ALLO!$BK31,0)),0)),0))),0),0)</f>
        <v>0</v>
      </c>
      <c r="EX33" s="1">
        <f>IFERROR(IF(J33&gt;=1,(IF(ALLO!$BH31=1,0,IF(ALLO!$BH31=2,(IF(EMP!AQ29="YES",(IF(ALLO!$D31&gt;=5,ROUND((ALLO!GJ31+ALLO!GV31+ALLO!HH31)/EX$1,0)*ALLO!$BK31,0)),0)),0))),0),0)</f>
        <v>0</v>
      </c>
      <c r="EY33" s="1">
        <f>IFERROR(IF(K33&gt;=1,(IF(ALLO!$BH31=1,0,IF(ALLO!$BH31=2,(IF(EMP!AR29="YES",(IF(ALLO!$D31&gt;=5,ROUND((ALLO!GK31+ALLO!GW31+ALLO!HI31)/EY$1,0)*ALLO!$BK31,0)),0)),0))),0),0)</f>
        <v>0</v>
      </c>
      <c r="EZ33" s="1">
        <f>IFERROR(IF(L33&gt;=1,(IF(ALLO!$BH31=1,0,IF(ALLO!$BH31=2,(IF(EMP!AS29="YES",(IF(ALLO!$D31&gt;=5,ROUND((ALLO!GL31+ALLO!GX31+ALLO!HJ31)/EZ$1,0)*ALLO!$BK31,0)),0)),0))),0),0)</f>
        <v>0</v>
      </c>
      <c r="FA33" s="181">
        <f t="shared" si="106"/>
        <v>0</v>
      </c>
      <c r="FB33" s="181">
        <f t="shared" si="107"/>
        <v>0</v>
      </c>
      <c r="FC33" s="181">
        <f t="shared" si="108"/>
        <v>0</v>
      </c>
      <c r="FD33" s="181">
        <f t="shared" si="109"/>
        <v>0</v>
      </c>
      <c r="FE33" s="181">
        <f t="shared" si="110"/>
        <v>0</v>
      </c>
      <c r="FF33" s="181">
        <f t="shared" si="111"/>
        <v>0</v>
      </c>
      <c r="FG33" s="181">
        <f t="shared" si="112"/>
        <v>0</v>
      </c>
      <c r="FH33" s="181">
        <f t="shared" si="113"/>
        <v>0</v>
      </c>
      <c r="FI33" s="181">
        <f t="shared" si="114"/>
        <v>0</v>
      </c>
      <c r="FJ33" s="181">
        <f t="shared" si="115"/>
        <v>0</v>
      </c>
      <c r="FK33" s="181">
        <f t="shared" si="116"/>
        <v>0</v>
      </c>
      <c r="FL33" s="181">
        <f t="shared" si="117"/>
        <v>0</v>
      </c>
      <c r="FM33" s="182">
        <f t="shared" si="118"/>
        <v>0</v>
      </c>
      <c r="FN33" s="182">
        <f t="shared" si="119"/>
        <v>0</v>
      </c>
      <c r="FO33" s="182">
        <f t="shared" si="120"/>
        <v>0</v>
      </c>
      <c r="FP33" s="182">
        <f t="shared" si="121"/>
        <v>0</v>
      </c>
      <c r="FQ33" s="182">
        <f t="shared" si="122"/>
        <v>0</v>
      </c>
      <c r="FR33" s="182">
        <f t="shared" si="123"/>
        <v>0</v>
      </c>
      <c r="FS33" s="182">
        <f t="shared" si="124"/>
        <v>0</v>
      </c>
      <c r="FT33" s="1">
        <f>IFERROR(IF($G33&gt;=1,SUMIFS(ARR!P$8:P$607,ARR!$I$8:$I$607,$I33),0),0)</f>
        <v>0</v>
      </c>
      <c r="FU33" s="1">
        <f>IFERROR(IF($G33&gt;=1,SUMIFS(ARR!Q$8:Q$607,ARR!$I$8:$I$607,$I33),0),0)</f>
        <v>0</v>
      </c>
      <c r="FV33" s="1">
        <f>IFERROR(IF($G33&gt;=1,SUMIFS(ARR!R$8:R$607,ARR!$I$8:$I$607,$I33),0),0)</f>
        <v>0</v>
      </c>
      <c r="FW33" s="1">
        <f>IFERROR(IF($G33&gt;=1,SUMIFS(ARR!S$8:S$607,ARR!$I$8:$I$607,$I33),0),0)</f>
        <v>0</v>
      </c>
      <c r="FX33" s="1">
        <f>IFERROR(IF($G33&gt;=1,SUMIFS(ARR!T$8:T$607,ARR!$I$8:$I$607,$I33),0),0)</f>
        <v>0</v>
      </c>
      <c r="FY33" s="1">
        <f>IFERROR(IF($G33&gt;=1,SUMIFS(ARR!U$8:U$607,ARR!$I$8:$I$607,$I33),0),0)</f>
        <v>0</v>
      </c>
      <c r="FZ33" s="1">
        <f>IFERROR(IF($G33&gt;=1,SUMIFS(ARR!V$8:V$607,ARR!$I$8:$I$607,$I33),0),0)</f>
        <v>0</v>
      </c>
      <c r="GA33" s="1">
        <f>IFERROR(IF($G33&gt;=1,SUMIFS(ARR!W$8:W$607,ARR!$I$8:$I$607,$I33),0),0)</f>
        <v>0</v>
      </c>
      <c r="GB33" s="1">
        <f>IFERROR(IF($G33&gt;=1,SUMIFS(ARR!X$8:X$607,ARR!$I$8:$I$607,$I33),0),0)</f>
        <v>0</v>
      </c>
      <c r="GC33" s="1">
        <f>IFERROR(IF($G33&gt;=1,SUMIFS(ARR!Y$8:Y$607,ARR!$I$8:$I$607,$I33),0),0)</f>
        <v>0</v>
      </c>
      <c r="GD33" s="1">
        <f>IFERROR(IF($G33&gt;=1,SUMIFS(ARR!Z$8:Z$607,ARR!$I$8:$I$607,$I33),0),0)</f>
        <v>0</v>
      </c>
      <c r="GE33" s="1">
        <f>IFERROR(IF($G33&gt;=1,SUMIFS(ARR!AA$8:AA$607,ARR!$I$8:$I$607,$I33),0),0)</f>
        <v>0</v>
      </c>
      <c r="GF33" s="1">
        <f t="shared" si="125"/>
        <v>0</v>
      </c>
      <c r="GG33" s="1">
        <f t="shared" si="126"/>
        <v>0</v>
      </c>
      <c r="GH33" s="1">
        <f t="shared" si="127"/>
        <v>0</v>
      </c>
      <c r="GI33" s="1">
        <f t="shared" si="128"/>
        <v>0</v>
      </c>
      <c r="GJ33" s="1">
        <f t="shared" si="129"/>
        <v>0</v>
      </c>
    </row>
    <row r="34" spans="6:192" ht="18" customHeight="1" x14ac:dyDescent="0.25">
      <c r="F34" s="1">
        <f>ALLO!A32</f>
        <v>0</v>
      </c>
      <c r="G34" s="130">
        <f>EMP!O30</f>
        <v>0</v>
      </c>
      <c r="H34" s="131">
        <f>EMP!P30</f>
        <v>0</v>
      </c>
      <c r="I34" s="130">
        <f>EMP!Q30</f>
        <v>0</v>
      </c>
      <c r="J34" s="30">
        <f>IFERROR(IF($G34&gt;=1,(IF($F34=2,ROUND((ALLO!GA32+ALLO!GM32)/10,0),0)),0),0)</f>
        <v>0</v>
      </c>
      <c r="K34" s="30">
        <f>IFERROR(IF($G34&gt;=1,(IF($F34=2,ROUND((ALLO!GB32+ALLO!GN32)/10,0),0)),0),0)</f>
        <v>0</v>
      </c>
      <c r="L34" s="30">
        <f>IFERROR(IF($G34&gt;=1,(IF($F34=2,ROUND((ALLO!GC32+ALLO!GO32)/10,0),0)),0),0)</f>
        <v>0</v>
      </c>
      <c r="M34" s="30">
        <f>IFERROR(IF($G34&gt;=1,(IF($F34=2,ROUND((ALLO!GD32+ALLO!GP32)/10,0),0)),0),0)</f>
        <v>0</v>
      </c>
      <c r="N34" s="30">
        <f>IFERROR(IF($G34&gt;=1,(IF($F34=2,ROUND((ALLO!GE32+ALLO!GQ32)/10,0),0)),0),0)</f>
        <v>0</v>
      </c>
      <c r="O34" s="30">
        <f>IFERROR(IF($G34&gt;=1,(IF($F34=2,ROUND((ALLO!GF32+ALLO!GR32)/10,0),0)),0),0)</f>
        <v>0</v>
      </c>
      <c r="P34" s="30">
        <f>IFERROR(IF($G34&gt;=1,(IF($F34=2,ROUND((ALLO!GG32+ALLO!GS32)/10,0),0)),0),0)</f>
        <v>0</v>
      </c>
      <c r="Q34" s="30">
        <f>IFERROR(IF($G34&gt;=1,(IF($F34=2,ROUND((ALLO!GH32+ALLO!GT32)/10,0),0)),0),0)</f>
        <v>0</v>
      </c>
      <c r="R34" s="30">
        <f>IFERROR(IF($G34&gt;=1,(IF($F34=2,ROUND((ALLO!GI32+ALLO!GU32)/10,0),0)),0),0)</f>
        <v>0</v>
      </c>
      <c r="S34" s="30">
        <f>IFERROR(IF($G34&gt;=1,(IF($F34=2,ROUND((ALLO!GJ32+ALLO!GV32)/10,0),0)),0),0)</f>
        <v>0</v>
      </c>
      <c r="T34" s="30">
        <f>IFERROR(IF($G34&gt;=1,(IF($F34=2,ROUND((ALLO!GK32+ALLO!GW32)/10,0),0)),0),0)</f>
        <v>0</v>
      </c>
      <c r="U34" s="30">
        <f>IFERROR(IF($G34&gt;=1,(IF($F34=2,ROUND((ALLO!GL32+ALLO!GX32)/10,0),0)),0),0)</f>
        <v>0</v>
      </c>
      <c r="V34" s="132"/>
      <c r="W34" s="132"/>
      <c r="X34" s="132"/>
      <c r="Y34" s="132"/>
      <c r="Z34" s="132"/>
      <c r="AA34" s="132"/>
      <c r="AB34" s="132"/>
      <c r="AC34" s="132"/>
      <c r="AD34" s="132"/>
      <c r="AE34" s="132"/>
      <c r="AF34" s="132"/>
      <c r="AG34" s="132"/>
      <c r="AH34" s="133"/>
      <c r="AI34" s="133">
        <f t="shared" si="131"/>
        <v>0</v>
      </c>
      <c r="AJ34" s="133">
        <f t="shared" si="29"/>
        <v>0</v>
      </c>
      <c r="AK34" s="133">
        <f t="shared" si="30"/>
        <v>0</v>
      </c>
      <c r="AL34" s="133">
        <f t="shared" si="31"/>
        <v>0</v>
      </c>
      <c r="AM34" s="133">
        <f t="shared" si="32"/>
        <v>0</v>
      </c>
      <c r="AN34" s="133">
        <f t="shared" si="33"/>
        <v>0</v>
      </c>
      <c r="AO34" s="133">
        <f t="shared" si="34"/>
        <v>0</v>
      </c>
      <c r="AP34" s="133">
        <f t="shared" si="35"/>
        <v>0</v>
      </c>
      <c r="AQ34" s="133">
        <f t="shared" si="36"/>
        <v>0</v>
      </c>
      <c r="AR34" s="133">
        <f t="shared" si="37"/>
        <v>0</v>
      </c>
      <c r="AS34" s="133">
        <f t="shared" si="38"/>
        <v>0</v>
      </c>
      <c r="AT34" s="134"/>
      <c r="AU34" s="134">
        <f t="shared" si="39"/>
        <v>0</v>
      </c>
      <c r="AV34" s="134">
        <f t="shared" si="40"/>
        <v>0</v>
      </c>
      <c r="AW34" s="134">
        <f t="shared" si="41"/>
        <v>0</v>
      </c>
      <c r="AX34" s="134">
        <f t="shared" si="42"/>
        <v>0</v>
      </c>
      <c r="AY34" s="134">
        <f t="shared" si="43"/>
        <v>0</v>
      </c>
      <c r="AZ34" s="134">
        <f t="shared" si="44"/>
        <v>0</v>
      </c>
      <c r="BA34" s="134">
        <f t="shared" si="45"/>
        <v>0</v>
      </c>
      <c r="BB34" s="134">
        <f t="shared" si="46"/>
        <v>0</v>
      </c>
      <c r="BC34" s="134">
        <f t="shared" si="47"/>
        <v>0</v>
      </c>
      <c r="BD34" s="134">
        <f t="shared" si="48"/>
        <v>0</v>
      </c>
      <c r="BE34" s="134">
        <f t="shared" si="49"/>
        <v>0</v>
      </c>
      <c r="BF34" s="31"/>
      <c r="BG34" s="31"/>
      <c r="BH34" s="31">
        <f t="shared" si="50"/>
        <v>0</v>
      </c>
      <c r="BI34" s="31">
        <f t="shared" si="51"/>
        <v>0</v>
      </c>
      <c r="BJ34" s="31">
        <f t="shared" si="52"/>
        <v>0</v>
      </c>
      <c r="BK34" s="31">
        <f t="shared" si="53"/>
        <v>0</v>
      </c>
      <c r="BL34" s="31">
        <f t="shared" si="54"/>
        <v>0</v>
      </c>
      <c r="BM34" s="31">
        <f t="shared" si="55"/>
        <v>0</v>
      </c>
      <c r="BN34" s="31">
        <f t="shared" si="56"/>
        <v>0</v>
      </c>
      <c r="BO34" s="31">
        <f t="shared" si="57"/>
        <v>0</v>
      </c>
      <c r="BP34" s="31">
        <f t="shared" si="58"/>
        <v>0</v>
      </c>
      <c r="BQ34" s="31">
        <f t="shared" si="59"/>
        <v>0</v>
      </c>
      <c r="BR34" s="132"/>
      <c r="BS34" s="132">
        <f t="shared" si="60"/>
        <v>0</v>
      </c>
      <c r="BT34" s="132">
        <f t="shared" si="61"/>
        <v>0</v>
      </c>
      <c r="BU34" s="132">
        <f t="shared" si="62"/>
        <v>0</v>
      </c>
      <c r="BV34" s="132">
        <f t="shared" si="63"/>
        <v>0</v>
      </c>
      <c r="BW34" s="132">
        <f t="shared" si="64"/>
        <v>0</v>
      </c>
      <c r="BX34" s="132">
        <f t="shared" si="65"/>
        <v>0</v>
      </c>
      <c r="BY34" s="132">
        <f t="shared" si="66"/>
        <v>0</v>
      </c>
      <c r="BZ34" s="132">
        <f t="shared" si="67"/>
        <v>0</v>
      </c>
      <c r="CA34" s="132">
        <f t="shared" si="68"/>
        <v>0</v>
      </c>
      <c r="CB34" s="132">
        <f t="shared" si="69"/>
        <v>0</v>
      </c>
      <c r="CC34" s="132">
        <f t="shared" si="70"/>
        <v>0</v>
      </c>
      <c r="CD34" s="133">
        <f t="shared" si="71"/>
        <v>0</v>
      </c>
      <c r="CE34" s="133">
        <f t="shared" si="71"/>
        <v>0</v>
      </c>
      <c r="CF34" s="133">
        <f t="shared" si="72"/>
        <v>0</v>
      </c>
      <c r="CG34" s="133">
        <f t="shared" si="73"/>
        <v>0</v>
      </c>
      <c r="CH34" s="133">
        <f t="shared" si="73"/>
        <v>0</v>
      </c>
      <c r="CI34" s="133">
        <f t="shared" si="73"/>
        <v>0</v>
      </c>
      <c r="CJ34" s="133">
        <f t="shared" si="73"/>
        <v>0</v>
      </c>
      <c r="CK34" s="133">
        <f t="shared" si="73"/>
        <v>0</v>
      </c>
      <c r="CL34" s="133">
        <f t="shared" si="73"/>
        <v>0</v>
      </c>
      <c r="CM34" s="133">
        <f t="shared" si="73"/>
        <v>0</v>
      </c>
      <c r="CN34" s="133">
        <f t="shared" si="73"/>
        <v>0</v>
      </c>
      <c r="CO34" s="133">
        <f t="shared" si="73"/>
        <v>0</v>
      </c>
      <c r="CP34" s="134"/>
      <c r="CQ34" s="134">
        <f t="shared" si="146"/>
        <v>0</v>
      </c>
      <c r="CR34" s="134">
        <f t="shared" si="74"/>
        <v>0</v>
      </c>
      <c r="CS34" s="134">
        <f t="shared" si="75"/>
        <v>0</v>
      </c>
      <c r="CT34" s="134">
        <f t="shared" si="76"/>
        <v>0</v>
      </c>
      <c r="CU34" s="134">
        <f t="shared" si="77"/>
        <v>0</v>
      </c>
      <c r="CV34" s="134">
        <f t="shared" si="78"/>
        <v>0</v>
      </c>
      <c r="CW34" s="134">
        <f t="shared" si="79"/>
        <v>0</v>
      </c>
      <c r="CX34" s="134">
        <f t="shared" si="80"/>
        <v>0</v>
      </c>
      <c r="CY34" s="134">
        <f t="shared" si="133"/>
        <v>0</v>
      </c>
      <c r="CZ34" s="134">
        <f t="shared" si="81"/>
        <v>0</v>
      </c>
      <c r="DA34" s="134">
        <f t="shared" si="82"/>
        <v>0</v>
      </c>
      <c r="DB34" s="135"/>
      <c r="DC34" s="135">
        <f t="shared" si="83"/>
        <v>0</v>
      </c>
      <c r="DD34" s="135">
        <f t="shared" si="84"/>
        <v>0</v>
      </c>
      <c r="DE34" s="135">
        <f t="shared" si="85"/>
        <v>0</v>
      </c>
      <c r="DF34" s="135">
        <f t="shared" si="86"/>
        <v>0</v>
      </c>
      <c r="DG34" s="135">
        <f t="shared" si="87"/>
        <v>0</v>
      </c>
      <c r="DH34" s="135">
        <f t="shared" si="88"/>
        <v>0</v>
      </c>
      <c r="DI34" s="135">
        <f t="shared" si="89"/>
        <v>0</v>
      </c>
      <c r="DJ34" s="135">
        <f t="shared" si="90"/>
        <v>0</v>
      </c>
      <c r="DK34" s="135">
        <f t="shared" si="91"/>
        <v>0</v>
      </c>
      <c r="DL34" s="135">
        <f t="shared" si="92"/>
        <v>0</v>
      </c>
      <c r="DM34" s="135">
        <f t="shared" si="93"/>
        <v>0</v>
      </c>
      <c r="DN34" s="136"/>
      <c r="DO34" s="136">
        <f t="shared" si="94"/>
        <v>0</v>
      </c>
      <c r="DP34" s="136">
        <f t="shared" si="95"/>
        <v>0</v>
      </c>
      <c r="DQ34" s="136">
        <f t="shared" si="96"/>
        <v>0</v>
      </c>
      <c r="DR34" s="136">
        <f t="shared" si="97"/>
        <v>0</v>
      </c>
      <c r="DS34" s="136">
        <f t="shared" si="98"/>
        <v>0</v>
      </c>
      <c r="DT34" s="136">
        <f t="shared" si="99"/>
        <v>0</v>
      </c>
      <c r="DU34" s="136">
        <f t="shared" si="100"/>
        <v>0</v>
      </c>
      <c r="DV34" s="136">
        <f t="shared" si="101"/>
        <v>0</v>
      </c>
      <c r="DW34" s="136">
        <f t="shared" si="102"/>
        <v>0</v>
      </c>
      <c r="DX34" s="136">
        <f t="shared" si="103"/>
        <v>0</v>
      </c>
      <c r="DY34" s="136">
        <f t="shared" si="104"/>
        <v>0</v>
      </c>
      <c r="DZ34" s="132"/>
      <c r="EA34" s="132">
        <f t="shared" ref="EA34:EK34" si="155">DZ34</f>
        <v>0</v>
      </c>
      <c r="EB34" s="132">
        <f t="shared" si="155"/>
        <v>0</v>
      </c>
      <c r="EC34" s="132">
        <f t="shared" si="155"/>
        <v>0</v>
      </c>
      <c r="ED34" s="132">
        <f t="shared" si="155"/>
        <v>0</v>
      </c>
      <c r="EE34" s="132">
        <f t="shared" si="155"/>
        <v>0</v>
      </c>
      <c r="EF34" s="132">
        <f t="shared" si="155"/>
        <v>0</v>
      </c>
      <c r="EG34" s="132">
        <f t="shared" si="155"/>
        <v>0</v>
      </c>
      <c r="EH34" s="132">
        <f t="shared" si="155"/>
        <v>0</v>
      </c>
      <c r="EI34" s="132">
        <f t="shared" si="155"/>
        <v>0</v>
      </c>
      <c r="EJ34" s="132">
        <f t="shared" si="155"/>
        <v>0</v>
      </c>
      <c r="EK34" s="132">
        <f t="shared" si="155"/>
        <v>0</v>
      </c>
      <c r="EL34" s="134"/>
      <c r="EM34" s="134"/>
      <c r="EN34" s="134"/>
      <c r="EO34" s="134"/>
      <c r="EP34" s="134"/>
      <c r="EQ34" s="134"/>
      <c r="ER34" s="134"/>
      <c r="ES34" s="201">
        <f>IFERROR(IF(G34&gt;=1,(IF(EMP!AT30="YES",220,0)),0),0)</f>
        <v>0</v>
      </c>
      <c r="ET34" s="1">
        <f>IFERROR(IF(G34&gt;=1,ROUND(ALLO!K32/31*ALLO!BJ32,0),0),0)</f>
        <v>0</v>
      </c>
      <c r="EU34" s="1">
        <f>IFERROR(IF(G34&gt;=1,(IF(ALLO!$BH32=1,0,IF(ALLO!$BH32=2,(IF(EMP!AN30="YES",(IF(ALLO!$D32&gt;=5,ROUND((ALLO!GG32+ALLO!GS32+ALLO!HE32)/EU$1,0)*ALLO!$BK32,0)),0)),0))),0),0)</f>
        <v>0</v>
      </c>
      <c r="EV34" s="1">
        <f>IFERROR(IF(H34&gt;=1,(IF(ALLO!$BH32=1,0,IF(ALLO!$BH32=2,(IF(EMP!AO30="YES",(IF(ALLO!$D32&gt;=5,ROUND((ALLO!GH32+ALLO!GT32+ALLO!HF32)/EV$1,0)*ALLO!$BK32,0)),0)),0))),0),0)</f>
        <v>0</v>
      </c>
      <c r="EW34" s="1">
        <f>IFERROR(IF(I34&gt;=1,(IF(ALLO!$BH32=1,0,IF(ALLO!$BH32=2,(IF(EMP!AP30="YES",(IF(ALLO!$D32&gt;=5,ROUND((ALLO!GI32+ALLO!GU32+ALLO!HG32)/EW$1,0)*ALLO!$BK32,0)),0)),0))),0),0)</f>
        <v>0</v>
      </c>
      <c r="EX34" s="1">
        <f>IFERROR(IF(J34&gt;=1,(IF(ALLO!$BH32=1,0,IF(ALLO!$BH32=2,(IF(EMP!AQ30="YES",(IF(ALLO!$D32&gt;=5,ROUND((ALLO!GJ32+ALLO!GV32+ALLO!HH32)/EX$1,0)*ALLO!$BK32,0)),0)),0))),0),0)</f>
        <v>0</v>
      </c>
      <c r="EY34" s="1">
        <f>IFERROR(IF(K34&gt;=1,(IF(ALLO!$BH32=1,0,IF(ALLO!$BH32=2,(IF(EMP!AR30="YES",(IF(ALLO!$D32&gt;=5,ROUND((ALLO!GK32+ALLO!GW32+ALLO!HI32)/EY$1,0)*ALLO!$BK32,0)),0)),0))),0),0)</f>
        <v>0</v>
      </c>
      <c r="EZ34" s="1">
        <f>IFERROR(IF(L34&gt;=1,(IF(ALLO!$BH32=1,0,IF(ALLO!$BH32=2,(IF(EMP!AS30="YES",(IF(ALLO!$D32&gt;=5,ROUND((ALLO!GL32+ALLO!GX32+ALLO!HJ32)/EZ$1,0)*ALLO!$BK32,0)),0)),0))),0),0)</f>
        <v>0</v>
      </c>
      <c r="FA34" s="181">
        <f t="shared" si="106"/>
        <v>0</v>
      </c>
      <c r="FB34" s="181">
        <f t="shared" si="107"/>
        <v>0</v>
      </c>
      <c r="FC34" s="181">
        <f t="shared" si="108"/>
        <v>0</v>
      </c>
      <c r="FD34" s="181">
        <f t="shared" si="109"/>
        <v>0</v>
      </c>
      <c r="FE34" s="181">
        <f t="shared" si="110"/>
        <v>0</v>
      </c>
      <c r="FF34" s="181">
        <f t="shared" si="111"/>
        <v>0</v>
      </c>
      <c r="FG34" s="181">
        <f t="shared" si="112"/>
        <v>0</v>
      </c>
      <c r="FH34" s="181">
        <f t="shared" si="113"/>
        <v>0</v>
      </c>
      <c r="FI34" s="181">
        <f t="shared" si="114"/>
        <v>0</v>
      </c>
      <c r="FJ34" s="181">
        <f t="shared" si="115"/>
        <v>0</v>
      </c>
      <c r="FK34" s="181">
        <f t="shared" si="116"/>
        <v>0</v>
      </c>
      <c r="FL34" s="181">
        <f t="shared" si="117"/>
        <v>0</v>
      </c>
      <c r="FM34" s="182">
        <f t="shared" si="118"/>
        <v>0</v>
      </c>
      <c r="FN34" s="182">
        <f t="shared" si="119"/>
        <v>0</v>
      </c>
      <c r="FO34" s="182">
        <f t="shared" si="120"/>
        <v>0</v>
      </c>
      <c r="FP34" s="182">
        <f t="shared" si="121"/>
        <v>0</v>
      </c>
      <c r="FQ34" s="182">
        <f t="shared" si="122"/>
        <v>0</v>
      </c>
      <c r="FR34" s="182">
        <f t="shared" si="123"/>
        <v>0</v>
      </c>
      <c r="FS34" s="182">
        <f t="shared" si="124"/>
        <v>0</v>
      </c>
      <c r="FT34" s="1">
        <f>IFERROR(IF($G34&gt;=1,SUMIFS(ARR!P$8:P$607,ARR!$I$8:$I$607,$I34),0),0)</f>
        <v>0</v>
      </c>
      <c r="FU34" s="1">
        <f>IFERROR(IF($G34&gt;=1,SUMIFS(ARR!Q$8:Q$607,ARR!$I$8:$I$607,$I34),0),0)</f>
        <v>0</v>
      </c>
      <c r="FV34" s="1">
        <f>IFERROR(IF($G34&gt;=1,SUMIFS(ARR!R$8:R$607,ARR!$I$8:$I$607,$I34),0),0)</f>
        <v>0</v>
      </c>
      <c r="FW34" s="1">
        <f>IFERROR(IF($G34&gt;=1,SUMIFS(ARR!S$8:S$607,ARR!$I$8:$I$607,$I34),0),0)</f>
        <v>0</v>
      </c>
      <c r="FX34" s="1">
        <f>IFERROR(IF($G34&gt;=1,SUMIFS(ARR!T$8:T$607,ARR!$I$8:$I$607,$I34),0),0)</f>
        <v>0</v>
      </c>
      <c r="FY34" s="1">
        <f>IFERROR(IF($G34&gt;=1,SUMIFS(ARR!U$8:U$607,ARR!$I$8:$I$607,$I34),0),0)</f>
        <v>0</v>
      </c>
      <c r="FZ34" s="1">
        <f>IFERROR(IF($G34&gt;=1,SUMIFS(ARR!V$8:V$607,ARR!$I$8:$I$607,$I34),0),0)</f>
        <v>0</v>
      </c>
      <c r="GA34" s="1">
        <f>IFERROR(IF($G34&gt;=1,SUMIFS(ARR!W$8:W$607,ARR!$I$8:$I$607,$I34),0),0)</f>
        <v>0</v>
      </c>
      <c r="GB34" s="1">
        <f>IFERROR(IF($G34&gt;=1,SUMIFS(ARR!X$8:X$607,ARR!$I$8:$I$607,$I34),0),0)</f>
        <v>0</v>
      </c>
      <c r="GC34" s="1">
        <f>IFERROR(IF($G34&gt;=1,SUMIFS(ARR!Y$8:Y$607,ARR!$I$8:$I$607,$I34),0),0)</f>
        <v>0</v>
      </c>
      <c r="GD34" s="1">
        <f>IFERROR(IF($G34&gt;=1,SUMIFS(ARR!Z$8:Z$607,ARR!$I$8:$I$607,$I34),0),0)</f>
        <v>0</v>
      </c>
      <c r="GE34" s="1">
        <f>IFERROR(IF($G34&gt;=1,SUMIFS(ARR!AA$8:AA$607,ARR!$I$8:$I$607,$I34),0),0)</f>
        <v>0</v>
      </c>
      <c r="GF34" s="1">
        <f t="shared" si="125"/>
        <v>0</v>
      </c>
      <c r="GG34" s="1">
        <f t="shared" si="126"/>
        <v>0</v>
      </c>
      <c r="GH34" s="1">
        <f t="shared" si="127"/>
        <v>0</v>
      </c>
      <c r="GI34" s="1">
        <f t="shared" si="128"/>
        <v>0</v>
      </c>
      <c r="GJ34" s="1">
        <f t="shared" si="129"/>
        <v>0</v>
      </c>
    </row>
    <row r="35" spans="6:192" ht="18" customHeight="1" x14ac:dyDescent="0.25">
      <c r="F35" s="1">
        <f>ALLO!A33</f>
        <v>0</v>
      </c>
      <c r="G35" s="130">
        <f>EMP!O31</f>
        <v>0</v>
      </c>
      <c r="H35" s="131">
        <f>EMP!P31</f>
        <v>0</v>
      </c>
      <c r="I35" s="130">
        <f>EMP!Q31</f>
        <v>0</v>
      </c>
      <c r="J35" s="30">
        <f>IFERROR(IF($G35&gt;=1,(IF($F35=2,ROUND((ALLO!GA33+ALLO!GM33)/10,0),0)),0),0)</f>
        <v>0</v>
      </c>
      <c r="K35" s="30">
        <f>IFERROR(IF($G35&gt;=1,(IF($F35=2,ROUND((ALLO!GB33+ALLO!GN33)/10,0),0)),0),0)</f>
        <v>0</v>
      </c>
      <c r="L35" s="30">
        <f>IFERROR(IF($G35&gt;=1,(IF($F35=2,ROUND((ALLO!GC33+ALLO!GO33)/10,0),0)),0),0)</f>
        <v>0</v>
      </c>
      <c r="M35" s="30">
        <f>IFERROR(IF($G35&gt;=1,(IF($F35=2,ROUND((ALLO!GD33+ALLO!GP33)/10,0),0)),0),0)</f>
        <v>0</v>
      </c>
      <c r="N35" s="30">
        <f>IFERROR(IF($G35&gt;=1,(IF($F35=2,ROUND((ALLO!GE33+ALLO!GQ33)/10,0),0)),0),0)</f>
        <v>0</v>
      </c>
      <c r="O35" s="30">
        <f>IFERROR(IF($G35&gt;=1,(IF($F35=2,ROUND((ALLO!GF33+ALLO!GR33)/10,0),0)),0),0)</f>
        <v>0</v>
      </c>
      <c r="P35" s="30">
        <f>IFERROR(IF($G35&gt;=1,(IF($F35=2,ROUND((ALLO!GG33+ALLO!GS33)/10,0),0)),0),0)</f>
        <v>0</v>
      </c>
      <c r="Q35" s="30">
        <f>IFERROR(IF($G35&gt;=1,(IF($F35=2,ROUND((ALLO!GH33+ALLO!GT33)/10,0),0)),0),0)</f>
        <v>0</v>
      </c>
      <c r="R35" s="30">
        <f>IFERROR(IF($G35&gt;=1,(IF($F35=2,ROUND((ALLO!GI33+ALLO!GU33)/10,0),0)),0),0)</f>
        <v>0</v>
      </c>
      <c r="S35" s="30">
        <f>IFERROR(IF($G35&gt;=1,(IF($F35=2,ROUND((ALLO!GJ33+ALLO!GV33)/10,0),0)),0),0)</f>
        <v>0</v>
      </c>
      <c r="T35" s="30">
        <f>IFERROR(IF($G35&gt;=1,(IF($F35=2,ROUND((ALLO!GK33+ALLO!GW33)/10,0),0)),0),0)</f>
        <v>0</v>
      </c>
      <c r="U35" s="30">
        <f>IFERROR(IF($G35&gt;=1,(IF($F35=2,ROUND((ALLO!GL33+ALLO!GX33)/10,0),0)),0),0)</f>
        <v>0</v>
      </c>
      <c r="V35" s="132"/>
      <c r="W35" s="132"/>
      <c r="X35" s="132"/>
      <c r="Y35" s="132"/>
      <c r="Z35" s="132"/>
      <c r="AA35" s="132"/>
      <c r="AB35" s="132"/>
      <c r="AC35" s="132"/>
      <c r="AD35" s="132"/>
      <c r="AE35" s="132"/>
      <c r="AF35" s="132"/>
      <c r="AG35" s="132"/>
      <c r="AH35" s="133"/>
      <c r="AI35" s="133">
        <f t="shared" si="131"/>
        <v>0</v>
      </c>
      <c r="AJ35" s="133">
        <f t="shared" si="29"/>
        <v>0</v>
      </c>
      <c r="AK35" s="133">
        <f t="shared" si="30"/>
        <v>0</v>
      </c>
      <c r="AL35" s="133">
        <f t="shared" si="31"/>
        <v>0</v>
      </c>
      <c r="AM35" s="133">
        <f t="shared" si="32"/>
        <v>0</v>
      </c>
      <c r="AN35" s="133">
        <f t="shared" si="33"/>
        <v>0</v>
      </c>
      <c r="AO35" s="133">
        <f t="shared" si="34"/>
        <v>0</v>
      </c>
      <c r="AP35" s="133">
        <f t="shared" si="35"/>
        <v>0</v>
      </c>
      <c r="AQ35" s="133">
        <f t="shared" si="36"/>
        <v>0</v>
      </c>
      <c r="AR35" s="133">
        <f t="shared" si="37"/>
        <v>0</v>
      </c>
      <c r="AS35" s="133">
        <f t="shared" si="38"/>
        <v>0</v>
      </c>
      <c r="AT35" s="134"/>
      <c r="AU35" s="134">
        <f t="shared" si="39"/>
        <v>0</v>
      </c>
      <c r="AV35" s="134">
        <f t="shared" si="40"/>
        <v>0</v>
      </c>
      <c r="AW35" s="134">
        <f t="shared" si="41"/>
        <v>0</v>
      </c>
      <c r="AX35" s="134">
        <f t="shared" si="42"/>
        <v>0</v>
      </c>
      <c r="AY35" s="134">
        <f t="shared" si="43"/>
        <v>0</v>
      </c>
      <c r="AZ35" s="134">
        <f t="shared" si="44"/>
        <v>0</v>
      </c>
      <c r="BA35" s="134">
        <f t="shared" si="45"/>
        <v>0</v>
      </c>
      <c r="BB35" s="134">
        <f t="shared" si="46"/>
        <v>0</v>
      </c>
      <c r="BC35" s="134">
        <f t="shared" si="47"/>
        <v>0</v>
      </c>
      <c r="BD35" s="134">
        <f t="shared" si="48"/>
        <v>0</v>
      </c>
      <c r="BE35" s="134">
        <f t="shared" si="49"/>
        <v>0</v>
      </c>
      <c r="BF35" s="31"/>
      <c r="BG35" s="31"/>
      <c r="BH35" s="31">
        <f t="shared" si="50"/>
        <v>0</v>
      </c>
      <c r="BI35" s="31">
        <f t="shared" si="51"/>
        <v>0</v>
      </c>
      <c r="BJ35" s="31">
        <f t="shared" si="52"/>
        <v>0</v>
      </c>
      <c r="BK35" s="31">
        <f t="shared" si="53"/>
        <v>0</v>
      </c>
      <c r="BL35" s="31">
        <f t="shared" si="54"/>
        <v>0</v>
      </c>
      <c r="BM35" s="31">
        <f t="shared" si="55"/>
        <v>0</v>
      </c>
      <c r="BN35" s="31">
        <f t="shared" si="56"/>
        <v>0</v>
      </c>
      <c r="BO35" s="31">
        <f t="shared" si="57"/>
        <v>0</v>
      </c>
      <c r="BP35" s="31">
        <f t="shared" si="58"/>
        <v>0</v>
      </c>
      <c r="BQ35" s="31">
        <f t="shared" si="59"/>
        <v>0</v>
      </c>
      <c r="BR35" s="132"/>
      <c r="BS35" s="132">
        <f t="shared" si="60"/>
        <v>0</v>
      </c>
      <c r="BT35" s="132">
        <f t="shared" si="61"/>
        <v>0</v>
      </c>
      <c r="BU35" s="132">
        <f t="shared" si="62"/>
        <v>0</v>
      </c>
      <c r="BV35" s="132">
        <f t="shared" si="63"/>
        <v>0</v>
      </c>
      <c r="BW35" s="132">
        <f t="shared" si="64"/>
        <v>0</v>
      </c>
      <c r="BX35" s="132">
        <f t="shared" si="65"/>
        <v>0</v>
      </c>
      <c r="BY35" s="132">
        <f t="shared" si="66"/>
        <v>0</v>
      </c>
      <c r="BZ35" s="132">
        <f t="shared" si="67"/>
        <v>0</v>
      </c>
      <c r="CA35" s="132">
        <f t="shared" si="68"/>
        <v>0</v>
      </c>
      <c r="CB35" s="132">
        <f t="shared" si="69"/>
        <v>0</v>
      </c>
      <c r="CC35" s="132">
        <f t="shared" si="70"/>
        <v>0</v>
      </c>
      <c r="CD35" s="133">
        <f t="shared" si="71"/>
        <v>0</v>
      </c>
      <c r="CE35" s="133">
        <f t="shared" si="71"/>
        <v>0</v>
      </c>
      <c r="CF35" s="133">
        <f t="shared" si="72"/>
        <v>0</v>
      </c>
      <c r="CG35" s="133">
        <f t="shared" si="73"/>
        <v>0</v>
      </c>
      <c r="CH35" s="133">
        <f t="shared" si="73"/>
        <v>0</v>
      </c>
      <c r="CI35" s="133">
        <f t="shared" si="73"/>
        <v>0</v>
      </c>
      <c r="CJ35" s="133">
        <f t="shared" si="73"/>
        <v>0</v>
      </c>
      <c r="CK35" s="133">
        <f t="shared" si="73"/>
        <v>0</v>
      </c>
      <c r="CL35" s="133">
        <f t="shared" si="73"/>
        <v>0</v>
      </c>
      <c r="CM35" s="133">
        <f t="shared" si="73"/>
        <v>0</v>
      </c>
      <c r="CN35" s="133">
        <f t="shared" si="73"/>
        <v>0</v>
      </c>
      <c r="CO35" s="133">
        <f t="shared" si="73"/>
        <v>0</v>
      </c>
      <c r="CP35" s="134"/>
      <c r="CQ35" s="134">
        <f t="shared" si="146"/>
        <v>0</v>
      </c>
      <c r="CR35" s="134">
        <f t="shared" si="74"/>
        <v>0</v>
      </c>
      <c r="CS35" s="134">
        <f t="shared" si="75"/>
        <v>0</v>
      </c>
      <c r="CT35" s="134">
        <f t="shared" si="76"/>
        <v>0</v>
      </c>
      <c r="CU35" s="134">
        <f t="shared" si="77"/>
        <v>0</v>
      </c>
      <c r="CV35" s="134">
        <f t="shared" si="78"/>
        <v>0</v>
      </c>
      <c r="CW35" s="134">
        <f t="shared" si="79"/>
        <v>0</v>
      </c>
      <c r="CX35" s="134">
        <f t="shared" si="80"/>
        <v>0</v>
      </c>
      <c r="CY35" s="134">
        <f t="shared" si="133"/>
        <v>0</v>
      </c>
      <c r="CZ35" s="134">
        <f t="shared" si="81"/>
        <v>0</v>
      </c>
      <c r="DA35" s="134">
        <f t="shared" si="82"/>
        <v>0</v>
      </c>
      <c r="DB35" s="135"/>
      <c r="DC35" s="135">
        <f t="shared" si="83"/>
        <v>0</v>
      </c>
      <c r="DD35" s="135">
        <f t="shared" si="84"/>
        <v>0</v>
      </c>
      <c r="DE35" s="135">
        <f t="shared" si="85"/>
        <v>0</v>
      </c>
      <c r="DF35" s="135">
        <f t="shared" si="86"/>
        <v>0</v>
      </c>
      <c r="DG35" s="135">
        <f t="shared" si="87"/>
        <v>0</v>
      </c>
      <c r="DH35" s="135">
        <f t="shared" si="88"/>
        <v>0</v>
      </c>
      <c r="DI35" s="135">
        <f t="shared" si="89"/>
        <v>0</v>
      </c>
      <c r="DJ35" s="135">
        <f t="shared" si="90"/>
        <v>0</v>
      </c>
      <c r="DK35" s="135">
        <f t="shared" si="91"/>
        <v>0</v>
      </c>
      <c r="DL35" s="135">
        <f t="shared" si="92"/>
        <v>0</v>
      </c>
      <c r="DM35" s="135">
        <f t="shared" si="93"/>
        <v>0</v>
      </c>
      <c r="DN35" s="136"/>
      <c r="DO35" s="136">
        <f t="shared" si="94"/>
        <v>0</v>
      </c>
      <c r="DP35" s="136">
        <f t="shared" si="95"/>
        <v>0</v>
      </c>
      <c r="DQ35" s="136">
        <f t="shared" si="96"/>
        <v>0</v>
      </c>
      <c r="DR35" s="136">
        <f t="shared" si="97"/>
        <v>0</v>
      </c>
      <c r="DS35" s="136">
        <f t="shared" si="98"/>
        <v>0</v>
      </c>
      <c r="DT35" s="136">
        <f t="shared" si="99"/>
        <v>0</v>
      </c>
      <c r="DU35" s="136">
        <f t="shared" si="100"/>
        <v>0</v>
      </c>
      <c r="DV35" s="136">
        <f t="shared" si="101"/>
        <v>0</v>
      </c>
      <c r="DW35" s="136">
        <f t="shared" si="102"/>
        <v>0</v>
      </c>
      <c r="DX35" s="136">
        <f t="shared" si="103"/>
        <v>0</v>
      </c>
      <c r="DY35" s="136">
        <f t="shared" si="104"/>
        <v>0</v>
      </c>
      <c r="DZ35" s="132"/>
      <c r="EA35" s="132">
        <f t="shared" ref="EA35:EK35" si="156">DZ35</f>
        <v>0</v>
      </c>
      <c r="EB35" s="132">
        <f t="shared" si="156"/>
        <v>0</v>
      </c>
      <c r="EC35" s="132">
        <f t="shared" si="156"/>
        <v>0</v>
      </c>
      <c r="ED35" s="132">
        <f t="shared" si="156"/>
        <v>0</v>
      </c>
      <c r="EE35" s="132">
        <f t="shared" si="156"/>
        <v>0</v>
      </c>
      <c r="EF35" s="132">
        <f t="shared" si="156"/>
        <v>0</v>
      </c>
      <c r="EG35" s="132">
        <f t="shared" si="156"/>
        <v>0</v>
      </c>
      <c r="EH35" s="132">
        <f t="shared" si="156"/>
        <v>0</v>
      </c>
      <c r="EI35" s="132">
        <f t="shared" si="156"/>
        <v>0</v>
      </c>
      <c r="EJ35" s="132">
        <f t="shared" si="156"/>
        <v>0</v>
      </c>
      <c r="EK35" s="132">
        <f t="shared" si="156"/>
        <v>0</v>
      </c>
      <c r="EL35" s="134"/>
      <c r="EM35" s="134"/>
      <c r="EN35" s="134"/>
      <c r="EO35" s="134"/>
      <c r="EP35" s="134"/>
      <c r="EQ35" s="134"/>
      <c r="ER35" s="134"/>
      <c r="ES35" s="201">
        <f>IFERROR(IF(G35&gt;=1,(IF(EMP!AT31="YES",220,0)),0),0)</f>
        <v>0</v>
      </c>
      <c r="ET35" s="1">
        <f>IFERROR(IF(G35&gt;=1,ROUND(ALLO!K33/31*ALLO!BJ33,0),0),0)</f>
        <v>0</v>
      </c>
      <c r="EU35" s="1">
        <f>IFERROR(IF(G35&gt;=1,(IF(ALLO!$BH33=1,0,IF(ALLO!$BH33=2,(IF(EMP!AN31="YES",(IF(ALLO!$D33&gt;=5,ROUND((ALLO!GG33+ALLO!GS33+ALLO!HE33)/EU$1,0)*ALLO!$BK33,0)),0)),0))),0),0)</f>
        <v>0</v>
      </c>
      <c r="EV35" s="1">
        <f>IFERROR(IF(H35&gt;=1,(IF(ALLO!$BH33=1,0,IF(ALLO!$BH33=2,(IF(EMP!AO31="YES",(IF(ALLO!$D33&gt;=5,ROUND((ALLO!GH33+ALLO!GT33+ALLO!HF33)/EV$1,0)*ALLO!$BK33,0)),0)),0))),0),0)</f>
        <v>0</v>
      </c>
      <c r="EW35" s="1">
        <f>IFERROR(IF(I35&gt;=1,(IF(ALLO!$BH33=1,0,IF(ALLO!$BH33=2,(IF(EMP!AP31="YES",(IF(ALLO!$D33&gt;=5,ROUND((ALLO!GI33+ALLO!GU33+ALLO!HG33)/EW$1,0)*ALLO!$BK33,0)),0)),0))),0),0)</f>
        <v>0</v>
      </c>
      <c r="EX35" s="1">
        <f>IFERROR(IF(J35&gt;=1,(IF(ALLO!$BH33=1,0,IF(ALLO!$BH33=2,(IF(EMP!AQ31="YES",(IF(ALLO!$D33&gt;=5,ROUND((ALLO!GJ33+ALLO!GV33+ALLO!HH33)/EX$1,0)*ALLO!$BK33,0)),0)),0))),0),0)</f>
        <v>0</v>
      </c>
      <c r="EY35" s="1">
        <f>IFERROR(IF(K35&gt;=1,(IF(ALLO!$BH33=1,0,IF(ALLO!$BH33=2,(IF(EMP!AR31="YES",(IF(ALLO!$D33&gt;=5,ROUND((ALLO!GK33+ALLO!GW33+ALLO!HI33)/EY$1,0)*ALLO!$BK33,0)),0)),0))),0),0)</f>
        <v>0</v>
      </c>
      <c r="EZ35" s="1">
        <f>IFERROR(IF(L35&gt;=1,(IF(ALLO!$BH33=1,0,IF(ALLO!$BH33=2,(IF(EMP!AS31="YES",(IF(ALLO!$D33&gt;=5,ROUND((ALLO!GL33+ALLO!GX33+ALLO!HJ33)/EZ$1,0)*ALLO!$BK33,0)),0)),0))),0),0)</f>
        <v>0</v>
      </c>
      <c r="FA35" s="181">
        <f t="shared" si="106"/>
        <v>0</v>
      </c>
      <c r="FB35" s="181">
        <f t="shared" si="107"/>
        <v>0</v>
      </c>
      <c r="FC35" s="181">
        <f t="shared" si="108"/>
        <v>0</v>
      </c>
      <c r="FD35" s="181">
        <f t="shared" si="109"/>
        <v>0</v>
      </c>
      <c r="FE35" s="181">
        <f t="shared" si="110"/>
        <v>0</v>
      </c>
      <c r="FF35" s="181">
        <f t="shared" si="111"/>
        <v>0</v>
      </c>
      <c r="FG35" s="181">
        <f t="shared" si="112"/>
        <v>0</v>
      </c>
      <c r="FH35" s="181">
        <f t="shared" si="113"/>
        <v>0</v>
      </c>
      <c r="FI35" s="181">
        <f t="shared" si="114"/>
        <v>0</v>
      </c>
      <c r="FJ35" s="181">
        <f t="shared" si="115"/>
        <v>0</v>
      </c>
      <c r="FK35" s="181">
        <f t="shared" si="116"/>
        <v>0</v>
      </c>
      <c r="FL35" s="181">
        <f t="shared" si="117"/>
        <v>0</v>
      </c>
      <c r="FM35" s="182">
        <f t="shared" si="118"/>
        <v>0</v>
      </c>
      <c r="FN35" s="182">
        <f t="shared" si="119"/>
        <v>0</v>
      </c>
      <c r="FO35" s="182">
        <f t="shared" si="120"/>
        <v>0</v>
      </c>
      <c r="FP35" s="182">
        <f t="shared" si="121"/>
        <v>0</v>
      </c>
      <c r="FQ35" s="182">
        <f t="shared" si="122"/>
        <v>0</v>
      </c>
      <c r="FR35" s="182">
        <f t="shared" si="123"/>
        <v>0</v>
      </c>
      <c r="FS35" s="182">
        <f t="shared" si="124"/>
        <v>0</v>
      </c>
      <c r="FT35" s="1">
        <f>IFERROR(IF($G35&gt;=1,SUMIFS(ARR!P$8:P$607,ARR!$I$8:$I$607,$I35),0),0)</f>
        <v>0</v>
      </c>
      <c r="FU35" s="1">
        <f>IFERROR(IF($G35&gt;=1,SUMIFS(ARR!Q$8:Q$607,ARR!$I$8:$I$607,$I35),0),0)</f>
        <v>0</v>
      </c>
      <c r="FV35" s="1">
        <f>IFERROR(IF($G35&gt;=1,SUMIFS(ARR!R$8:R$607,ARR!$I$8:$I$607,$I35),0),0)</f>
        <v>0</v>
      </c>
      <c r="FW35" s="1">
        <f>IFERROR(IF($G35&gt;=1,SUMIFS(ARR!S$8:S$607,ARR!$I$8:$I$607,$I35),0),0)</f>
        <v>0</v>
      </c>
      <c r="FX35" s="1">
        <f>IFERROR(IF($G35&gt;=1,SUMIFS(ARR!T$8:T$607,ARR!$I$8:$I$607,$I35),0),0)</f>
        <v>0</v>
      </c>
      <c r="FY35" s="1">
        <f>IFERROR(IF($G35&gt;=1,SUMIFS(ARR!U$8:U$607,ARR!$I$8:$I$607,$I35),0),0)</f>
        <v>0</v>
      </c>
      <c r="FZ35" s="1">
        <f>IFERROR(IF($G35&gt;=1,SUMIFS(ARR!V$8:V$607,ARR!$I$8:$I$607,$I35),0),0)</f>
        <v>0</v>
      </c>
      <c r="GA35" s="1">
        <f>IFERROR(IF($G35&gt;=1,SUMIFS(ARR!W$8:W$607,ARR!$I$8:$I$607,$I35),0),0)</f>
        <v>0</v>
      </c>
      <c r="GB35" s="1">
        <f>IFERROR(IF($G35&gt;=1,SUMIFS(ARR!X$8:X$607,ARR!$I$8:$I$607,$I35),0),0)</f>
        <v>0</v>
      </c>
      <c r="GC35" s="1">
        <f>IFERROR(IF($G35&gt;=1,SUMIFS(ARR!Y$8:Y$607,ARR!$I$8:$I$607,$I35),0),0)</f>
        <v>0</v>
      </c>
      <c r="GD35" s="1">
        <f>IFERROR(IF($G35&gt;=1,SUMIFS(ARR!Z$8:Z$607,ARR!$I$8:$I$607,$I35),0),0)</f>
        <v>0</v>
      </c>
      <c r="GE35" s="1">
        <f>IFERROR(IF($G35&gt;=1,SUMIFS(ARR!AA$8:AA$607,ARR!$I$8:$I$607,$I35),0),0)</f>
        <v>0</v>
      </c>
      <c r="GF35" s="1">
        <f t="shared" si="125"/>
        <v>0</v>
      </c>
      <c r="GG35" s="1">
        <f t="shared" si="126"/>
        <v>0</v>
      </c>
      <c r="GH35" s="1">
        <f t="shared" si="127"/>
        <v>0</v>
      </c>
      <c r="GI35" s="1">
        <f t="shared" si="128"/>
        <v>0</v>
      </c>
      <c r="GJ35" s="1">
        <f t="shared" si="129"/>
        <v>0</v>
      </c>
    </row>
    <row r="36" spans="6:192" ht="18" customHeight="1" x14ac:dyDescent="0.25">
      <c r="F36" s="1">
        <f>ALLO!A34</f>
        <v>0</v>
      </c>
      <c r="G36" s="130">
        <f>EMP!O32</f>
        <v>0</v>
      </c>
      <c r="H36" s="131">
        <f>EMP!P32</f>
        <v>0</v>
      </c>
      <c r="I36" s="130">
        <f>EMP!Q32</f>
        <v>0</v>
      </c>
      <c r="J36" s="30">
        <f>IFERROR(IF($G36&gt;=1,(IF($F36=2,ROUND((ALLO!GA34+ALLO!GM34)/10,0),0)),0),0)</f>
        <v>0</v>
      </c>
      <c r="K36" s="30">
        <f>IFERROR(IF($G36&gt;=1,(IF($F36=2,ROUND((ALLO!GB34+ALLO!GN34)/10,0),0)),0),0)</f>
        <v>0</v>
      </c>
      <c r="L36" s="30">
        <f>IFERROR(IF($G36&gt;=1,(IF($F36=2,ROUND((ALLO!GC34+ALLO!GO34)/10,0),0)),0),0)</f>
        <v>0</v>
      </c>
      <c r="M36" s="30">
        <f>IFERROR(IF($G36&gt;=1,(IF($F36=2,ROUND((ALLO!GD34+ALLO!GP34)/10,0),0)),0),0)</f>
        <v>0</v>
      </c>
      <c r="N36" s="30">
        <f>IFERROR(IF($G36&gt;=1,(IF($F36=2,ROUND((ALLO!GE34+ALLO!GQ34)/10,0),0)),0),0)</f>
        <v>0</v>
      </c>
      <c r="O36" s="30">
        <f>IFERROR(IF($G36&gt;=1,(IF($F36=2,ROUND((ALLO!GF34+ALLO!GR34)/10,0),0)),0),0)</f>
        <v>0</v>
      </c>
      <c r="P36" s="30">
        <f>IFERROR(IF($G36&gt;=1,(IF($F36=2,ROUND((ALLO!GG34+ALLO!GS34)/10,0),0)),0),0)</f>
        <v>0</v>
      </c>
      <c r="Q36" s="30">
        <f>IFERROR(IF($G36&gt;=1,(IF($F36=2,ROUND((ALLO!GH34+ALLO!GT34)/10,0),0)),0),0)</f>
        <v>0</v>
      </c>
      <c r="R36" s="30">
        <f>IFERROR(IF($G36&gt;=1,(IF($F36=2,ROUND((ALLO!GI34+ALLO!GU34)/10,0),0)),0),0)</f>
        <v>0</v>
      </c>
      <c r="S36" s="30">
        <f>IFERROR(IF($G36&gt;=1,(IF($F36=2,ROUND((ALLO!GJ34+ALLO!GV34)/10,0),0)),0),0)</f>
        <v>0</v>
      </c>
      <c r="T36" s="30">
        <f>IFERROR(IF($G36&gt;=1,(IF($F36=2,ROUND((ALLO!GK34+ALLO!GW34)/10,0),0)),0),0)</f>
        <v>0</v>
      </c>
      <c r="U36" s="30">
        <f>IFERROR(IF($G36&gt;=1,(IF($F36=2,ROUND((ALLO!GL34+ALLO!GX34)/10,0),0)),0),0)</f>
        <v>0</v>
      </c>
      <c r="V36" s="132"/>
      <c r="W36" s="132"/>
      <c r="X36" s="132"/>
      <c r="Y36" s="132"/>
      <c r="Z36" s="132"/>
      <c r="AA36" s="132"/>
      <c r="AB36" s="132"/>
      <c r="AC36" s="132"/>
      <c r="AD36" s="132"/>
      <c r="AE36" s="132"/>
      <c r="AF36" s="132"/>
      <c r="AG36" s="132"/>
      <c r="AH36" s="133"/>
      <c r="AI36" s="133">
        <f t="shared" si="131"/>
        <v>0</v>
      </c>
      <c r="AJ36" s="133">
        <f t="shared" si="29"/>
        <v>0</v>
      </c>
      <c r="AK36" s="133">
        <f t="shared" si="30"/>
        <v>0</v>
      </c>
      <c r="AL36" s="133">
        <f t="shared" si="31"/>
        <v>0</v>
      </c>
      <c r="AM36" s="133">
        <f t="shared" si="32"/>
        <v>0</v>
      </c>
      <c r="AN36" s="133">
        <f t="shared" si="33"/>
        <v>0</v>
      </c>
      <c r="AO36" s="133">
        <f t="shared" si="34"/>
        <v>0</v>
      </c>
      <c r="AP36" s="133">
        <f t="shared" si="35"/>
        <v>0</v>
      </c>
      <c r="AQ36" s="133">
        <f t="shared" si="36"/>
        <v>0</v>
      </c>
      <c r="AR36" s="133">
        <f t="shared" si="37"/>
        <v>0</v>
      </c>
      <c r="AS36" s="133">
        <f t="shared" si="38"/>
        <v>0</v>
      </c>
      <c r="AT36" s="134"/>
      <c r="AU36" s="134">
        <f t="shared" si="39"/>
        <v>0</v>
      </c>
      <c r="AV36" s="134">
        <f t="shared" si="40"/>
        <v>0</v>
      </c>
      <c r="AW36" s="134">
        <f t="shared" si="41"/>
        <v>0</v>
      </c>
      <c r="AX36" s="134">
        <f t="shared" si="42"/>
        <v>0</v>
      </c>
      <c r="AY36" s="134">
        <f t="shared" si="43"/>
        <v>0</v>
      </c>
      <c r="AZ36" s="134">
        <f t="shared" si="44"/>
        <v>0</v>
      </c>
      <c r="BA36" s="134">
        <f t="shared" si="45"/>
        <v>0</v>
      </c>
      <c r="BB36" s="134">
        <f t="shared" si="46"/>
        <v>0</v>
      </c>
      <c r="BC36" s="134">
        <f t="shared" si="47"/>
        <v>0</v>
      </c>
      <c r="BD36" s="134">
        <f t="shared" si="48"/>
        <v>0</v>
      </c>
      <c r="BE36" s="134">
        <f t="shared" si="49"/>
        <v>0</v>
      </c>
      <c r="BF36" s="31"/>
      <c r="BG36" s="31"/>
      <c r="BH36" s="31">
        <f t="shared" si="50"/>
        <v>0</v>
      </c>
      <c r="BI36" s="31">
        <f t="shared" si="51"/>
        <v>0</v>
      </c>
      <c r="BJ36" s="31">
        <f t="shared" si="52"/>
        <v>0</v>
      </c>
      <c r="BK36" s="31">
        <f t="shared" si="53"/>
        <v>0</v>
      </c>
      <c r="BL36" s="31">
        <f t="shared" si="54"/>
        <v>0</v>
      </c>
      <c r="BM36" s="31">
        <f t="shared" si="55"/>
        <v>0</v>
      </c>
      <c r="BN36" s="31">
        <f t="shared" si="56"/>
        <v>0</v>
      </c>
      <c r="BO36" s="31">
        <f t="shared" si="57"/>
        <v>0</v>
      </c>
      <c r="BP36" s="31">
        <f t="shared" si="58"/>
        <v>0</v>
      </c>
      <c r="BQ36" s="31">
        <f t="shared" si="59"/>
        <v>0</v>
      </c>
      <c r="BR36" s="132"/>
      <c r="BS36" s="132">
        <f t="shared" si="60"/>
        <v>0</v>
      </c>
      <c r="BT36" s="132">
        <f t="shared" si="61"/>
        <v>0</v>
      </c>
      <c r="BU36" s="132">
        <f t="shared" si="62"/>
        <v>0</v>
      </c>
      <c r="BV36" s="132">
        <f t="shared" si="63"/>
        <v>0</v>
      </c>
      <c r="BW36" s="132">
        <f t="shared" si="64"/>
        <v>0</v>
      </c>
      <c r="BX36" s="132">
        <f t="shared" si="65"/>
        <v>0</v>
      </c>
      <c r="BY36" s="132">
        <f t="shared" si="66"/>
        <v>0</v>
      </c>
      <c r="BZ36" s="132">
        <f t="shared" si="67"/>
        <v>0</v>
      </c>
      <c r="CA36" s="132">
        <f t="shared" si="68"/>
        <v>0</v>
      </c>
      <c r="CB36" s="132">
        <f t="shared" si="69"/>
        <v>0</v>
      </c>
      <c r="CC36" s="132">
        <f t="shared" si="70"/>
        <v>0</v>
      </c>
      <c r="CD36" s="133">
        <f t="shared" si="71"/>
        <v>0</v>
      </c>
      <c r="CE36" s="133">
        <f t="shared" si="71"/>
        <v>0</v>
      </c>
      <c r="CF36" s="133">
        <f t="shared" si="72"/>
        <v>0</v>
      </c>
      <c r="CG36" s="133">
        <f t="shared" si="73"/>
        <v>0</v>
      </c>
      <c r="CH36" s="133">
        <f t="shared" si="73"/>
        <v>0</v>
      </c>
      <c r="CI36" s="133">
        <f t="shared" si="73"/>
        <v>0</v>
      </c>
      <c r="CJ36" s="133">
        <f t="shared" si="73"/>
        <v>0</v>
      </c>
      <c r="CK36" s="133">
        <f t="shared" si="73"/>
        <v>0</v>
      </c>
      <c r="CL36" s="133">
        <f t="shared" si="73"/>
        <v>0</v>
      </c>
      <c r="CM36" s="133">
        <f t="shared" si="73"/>
        <v>0</v>
      </c>
      <c r="CN36" s="133">
        <f t="shared" si="73"/>
        <v>0</v>
      </c>
      <c r="CO36" s="133">
        <f t="shared" si="73"/>
        <v>0</v>
      </c>
      <c r="CP36" s="134"/>
      <c r="CQ36" s="134">
        <f t="shared" si="146"/>
        <v>0</v>
      </c>
      <c r="CR36" s="134">
        <f t="shared" si="74"/>
        <v>0</v>
      </c>
      <c r="CS36" s="134">
        <f t="shared" si="75"/>
        <v>0</v>
      </c>
      <c r="CT36" s="134">
        <f t="shared" si="76"/>
        <v>0</v>
      </c>
      <c r="CU36" s="134">
        <f t="shared" si="77"/>
        <v>0</v>
      </c>
      <c r="CV36" s="134">
        <f t="shared" si="78"/>
        <v>0</v>
      </c>
      <c r="CW36" s="134">
        <f t="shared" si="79"/>
        <v>0</v>
      </c>
      <c r="CX36" s="134">
        <f t="shared" si="80"/>
        <v>0</v>
      </c>
      <c r="CY36" s="134">
        <f t="shared" si="133"/>
        <v>0</v>
      </c>
      <c r="CZ36" s="134">
        <f t="shared" si="81"/>
        <v>0</v>
      </c>
      <c r="DA36" s="134">
        <f t="shared" si="82"/>
        <v>0</v>
      </c>
      <c r="DB36" s="135"/>
      <c r="DC36" s="135">
        <f t="shared" si="83"/>
        <v>0</v>
      </c>
      <c r="DD36" s="135">
        <f t="shared" si="84"/>
        <v>0</v>
      </c>
      <c r="DE36" s="135">
        <f t="shared" si="85"/>
        <v>0</v>
      </c>
      <c r="DF36" s="135">
        <f t="shared" si="86"/>
        <v>0</v>
      </c>
      <c r="DG36" s="135">
        <f t="shared" si="87"/>
        <v>0</v>
      </c>
      <c r="DH36" s="135">
        <f t="shared" si="88"/>
        <v>0</v>
      </c>
      <c r="DI36" s="135">
        <f t="shared" si="89"/>
        <v>0</v>
      </c>
      <c r="DJ36" s="135">
        <f t="shared" si="90"/>
        <v>0</v>
      </c>
      <c r="DK36" s="135">
        <f t="shared" si="91"/>
        <v>0</v>
      </c>
      <c r="DL36" s="135">
        <f t="shared" si="92"/>
        <v>0</v>
      </c>
      <c r="DM36" s="135">
        <f t="shared" si="93"/>
        <v>0</v>
      </c>
      <c r="DN36" s="136"/>
      <c r="DO36" s="136">
        <f t="shared" si="94"/>
        <v>0</v>
      </c>
      <c r="DP36" s="136">
        <f t="shared" si="95"/>
        <v>0</v>
      </c>
      <c r="DQ36" s="136">
        <f t="shared" si="96"/>
        <v>0</v>
      </c>
      <c r="DR36" s="136">
        <f t="shared" si="97"/>
        <v>0</v>
      </c>
      <c r="DS36" s="136">
        <f t="shared" si="98"/>
        <v>0</v>
      </c>
      <c r="DT36" s="136">
        <f t="shared" si="99"/>
        <v>0</v>
      </c>
      <c r="DU36" s="136">
        <f t="shared" si="100"/>
        <v>0</v>
      </c>
      <c r="DV36" s="136">
        <f t="shared" si="101"/>
        <v>0</v>
      </c>
      <c r="DW36" s="136">
        <f t="shared" si="102"/>
        <v>0</v>
      </c>
      <c r="DX36" s="136">
        <f t="shared" si="103"/>
        <v>0</v>
      </c>
      <c r="DY36" s="136">
        <f t="shared" si="104"/>
        <v>0</v>
      </c>
      <c r="DZ36" s="132"/>
      <c r="EA36" s="132">
        <f t="shared" ref="EA36:EK36" si="157">DZ36</f>
        <v>0</v>
      </c>
      <c r="EB36" s="132">
        <f t="shared" si="157"/>
        <v>0</v>
      </c>
      <c r="EC36" s="132">
        <f t="shared" si="157"/>
        <v>0</v>
      </c>
      <c r="ED36" s="132">
        <f t="shared" si="157"/>
        <v>0</v>
      </c>
      <c r="EE36" s="132">
        <f t="shared" si="157"/>
        <v>0</v>
      </c>
      <c r="EF36" s="132">
        <f t="shared" si="157"/>
        <v>0</v>
      </c>
      <c r="EG36" s="132">
        <f t="shared" si="157"/>
        <v>0</v>
      </c>
      <c r="EH36" s="132">
        <f t="shared" si="157"/>
        <v>0</v>
      </c>
      <c r="EI36" s="132">
        <f t="shared" si="157"/>
        <v>0</v>
      </c>
      <c r="EJ36" s="132">
        <f t="shared" si="157"/>
        <v>0</v>
      </c>
      <c r="EK36" s="132">
        <f t="shared" si="157"/>
        <v>0</v>
      </c>
      <c r="EL36" s="134"/>
      <c r="EM36" s="134"/>
      <c r="EN36" s="134"/>
      <c r="EO36" s="134"/>
      <c r="EP36" s="134"/>
      <c r="EQ36" s="134"/>
      <c r="ER36" s="134"/>
      <c r="ES36" s="201">
        <f>IFERROR(IF(G36&gt;=1,(IF(EMP!AT32="YES",220,0)),0),0)</f>
        <v>0</v>
      </c>
      <c r="ET36" s="1">
        <f>IFERROR(IF(G36&gt;=1,ROUND(ALLO!K34/31*ALLO!BJ34,0),0),0)</f>
        <v>0</v>
      </c>
      <c r="EU36" s="1">
        <f>IFERROR(IF(G36&gt;=1,(IF(ALLO!$BH34=1,0,IF(ALLO!$BH34=2,(IF(EMP!AN32="YES",(IF(ALLO!$D34&gt;=5,ROUND((ALLO!GG34+ALLO!GS34+ALLO!HE34)/EU$1,0)*ALLO!$BK34,0)),0)),0))),0),0)</f>
        <v>0</v>
      </c>
      <c r="EV36" s="1">
        <f>IFERROR(IF(H36&gt;=1,(IF(ALLO!$BH34=1,0,IF(ALLO!$BH34=2,(IF(EMP!AO32="YES",(IF(ALLO!$D34&gt;=5,ROUND((ALLO!GH34+ALLO!GT34+ALLO!HF34)/EV$1,0)*ALLO!$BK34,0)),0)),0))),0),0)</f>
        <v>0</v>
      </c>
      <c r="EW36" s="1">
        <f>IFERROR(IF(I36&gt;=1,(IF(ALLO!$BH34=1,0,IF(ALLO!$BH34=2,(IF(EMP!AP32="YES",(IF(ALLO!$D34&gt;=5,ROUND((ALLO!GI34+ALLO!GU34+ALLO!HG34)/EW$1,0)*ALLO!$BK34,0)),0)),0))),0),0)</f>
        <v>0</v>
      </c>
      <c r="EX36" s="1">
        <f>IFERROR(IF(J36&gt;=1,(IF(ALLO!$BH34=1,0,IF(ALLO!$BH34=2,(IF(EMP!AQ32="YES",(IF(ALLO!$D34&gt;=5,ROUND((ALLO!GJ34+ALLO!GV34+ALLO!HH34)/EX$1,0)*ALLO!$BK34,0)),0)),0))),0),0)</f>
        <v>0</v>
      </c>
      <c r="EY36" s="1">
        <f>IFERROR(IF(K36&gt;=1,(IF(ALLO!$BH34=1,0,IF(ALLO!$BH34=2,(IF(EMP!AR32="YES",(IF(ALLO!$D34&gt;=5,ROUND((ALLO!GK34+ALLO!GW34+ALLO!HI34)/EY$1,0)*ALLO!$BK34,0)),0)),0))),0),0)</f>
        <v>0</v>
      </c>
      <c r="EZ36" s="1">
        <f>IFERROR(IF(L36&gt;=1,(IF(ALLO!$BH34=1,0,IF(ALLO!$BH34=2,(IF(EMP!AS32="YES",(IF(ALLO!$D34&gt;=5,ROUND((ALLO!GL34+ALLO!GX34+ALLO!HJ34)/EZ$1,0)*ALLO!$BK34,0)),0)),0))),0),0)</f>
        <v>0</v>
      </c>
      <c r="FA36" s="181">
        <f t="shared" si="106"/>
        <v>0</v>
      </c>
      <c r="FB36" s="181">
        <f t="shared" si="107"/>
        <v>0</v>
      </c>
      <c r="FC36" s="181">
        <f t="shared" si="108"/>
        <v>0</v>
      </c>
      <c r="FD36" s="181">
        <f t="shared" si="109"/>
        <v>0</v>
      </c>
      <c r="FE36" s="181">
        <f t="shared" si="110"/>
        <v>0</v>
      </c>
      <c r="FF36" s="181">
        <f t="shared" si="111"/>
        <v>0</v>
      </c>
      <c r="FG36" s="181">
        <f t="shared" si="112"/>
        <v>0</v>
      </c>
      <c r="FH36" s="181">
        <f t="shared" si="113"/>
        <v>0</v>
      </c>
      <c r="FI36" s="181">
        <f t="shared" si="114"/>
        <v>0</v>
      </c>
      <c r="FJ36" s="181">
        <f t="shared" si="115"/>
        <v>0</v>
      </c>
      <c r="FK36" s="181">
        <f t="shared" si="116"/>
        <v>0</v>
      </c>
      <c r="FL36" s="181">
        <f t="shared" si="117"/>
        <v>0</v>
      </c>
      <c r="FM36" s="182">
        <f t="shared" si="118"/>
        <v>0</v>
      </c>
      <c r="FN36" s="182">
        <f t="shared" si="119"/>
        <v>0</v>
      </c>
      <c r="FO36" s="182">
        <f t="shared" si="120"/>
        <v>0</v>
      </c>
      <c r="FP36" s="182">
        <f t="shared" si="121"/>
        <v>0</v>
      </c>
      <c r="FQ36" s="182">
        <f t="shared" si="122"/>
        <v>0</v>
      </c>
      <c r="FR36" s="182">
        <f t="shared" si="123"/>
        <v>0</v>
      </c>
      <c r="FS36" s="182">
        <f t="shared" si="124"/>
        <v>0</v>
      </c>
      <c r="FT36" s="1">
        <f>IFERROR(IF($G36&gt;=1,SUMIFS(ARR!P$8:P$607,ARR!$I$8:$I$607,$I36),0),0)</f>
        <v>0</v>
      </c>
      <c r="FU36" s="1">
        <f>IFERROR(IF($G36&gt;=1,SUMIFS(ARR!Q$8:Q$607,ARR!$I$8:$I$607,$I36),0),0)</f>
        <v>0</v>
      </c>
      <c r="FV36" s="1">
        <f>IFERROR(IF($G36&gt;=1,SUMIFS(ARR!R$8:R$607,ARR!$I$8:$I$607,$I36),0),0)</f>
        <v>0</v>
      </c>
      <c r="FW36" s="1">
        <f>IFERROR(IF($G36&gt;=1,SUMIFS(ARR!S$8:S$607,ARR!$I$8:$I$607,$I36),0),0)</f>
        <v>0</v>
      </c>
      <c r="FX36" s="1">
        <f>IFERROR(IF($G36&gt;=1,SUMIFS(ARR!T$8:T$607,ARR!$I$8:$I$607,$I36),0),0)</f>
        <v>0</v>
      </c>
      <c r="FY36" s="1">
        <f>IFERROR(IF($G36&gt;=1,SUMIFS(ARR!U$8:U$607,ARR!$I$8:$I$607,$I36),0),0)</f>
        <v>0</v>
      </c>
      <c r="FZ36" s="1">
        <f>IFERROR(IF($G36&gt;=1,SUMIFS(ARR!V$8:V$607,ARR!$I$8:$I$607,$I36),0),0)</f>
        <v>0</v>
      </c>
      <c r="GA36" s="1">
        <f>IFERROR(IF($G36&gt;=1,SUMIFS(ARR!W$8:W$607,ARR!$I$8:$I$607,$I36),0),0)</f>
        <v>0</v>
      </c>
      <c r="GB36" s="1">
        <f>IFERROR(IF($G36&gt;=1,SUMIFS(ARR!X$8:X$607,ARR!$I$8:$I$607,$I36),0),0)</f>
        <v>0</v>
      </c>
      <c r="GC36" s="1">
        <f>IFERROR(IF($G36&gt;=1,SUMIFS(ARR!Y$8:Y$607,ARR!$I$8:$I$607,$I36),0),0)</f>
        <v>0</v>
      </c>
      <c r="GD36" s="1">
        <f>IFERROR(IF($G36&gt;=1,SUMIFS(ARR!Z$8:Z$607,ARR!$I$8:$I$607,$I36),0),0)</f>
        <v>0</v>
      </c>
      <c r="GE36" s="1">
        <f>IFERROR(IF($G36&gt;=1,SUMIFS(ARR!AA$8:AA$607,ARR!$I$8:$I$607,$I36),0),0)</f>
        <v>0</v>
      </c>
      <c r="GF36" s="1">
        <f t="shared" si="125"/>
        <v>0</v>
      </c>
      <c r="GG36" s="1">
        <f t="shared" si="126"/>
        <v>0</v>
      </c>
      <c r="GH36" s="1">
        <f t="shared" si="127"/>
        <v>0</v>
      </c>
      <c r="GI36" s="1">
        <f t="shared" si="128"/>
        <v>0</v>
      </c>
      <c r="GJ36" s="1">
        <f t="shared" si="129"/>
        <v>0</v>
      </c>
    </row>
    <row r="37" spans="6:192" ht="18" customHeight="1" x14ac:dyDescent="0.25">
      <c r="F37" s="1">
        <f>ALLO!A35</f>
        <v>0</v>
      </c>
      <c r="G37" s="130">
        <f>EMP!O33</f>
        <v>0</v>
      </c>
      <c r="H37" s="131">
        <f>EMP!P33</f>
        <v>0</v>
      </c>
      <c r="I37" s="130">
        <f>EMP!Q33</f>
        <v>0</v>
      </c>
      <c r="J37" s="30">
        <f>IFERROR(IF($G37&gt;=1,(IF($F37=2,ROUND((ALLO!GA35+ALLO!GM35)/10,0),0)),0),0)</f>
        <v>0</v>
      </c>
      <c r="K37" s="30">
        <f>IFERROR(IF($G37&gt;=1,(IF($F37=2,ROUND((ALLO!GB35+ALLO!GN35)/10,0),0)),0),0)</f>
        <v>0</v>
      </c>
      <c r="L37" s="30">
        <f>IFERROR(IF($G37&gt;=1,(IF($F37=2,ROUND((ALLO!GC35+ALLO!GO35)/10,0),0)),0),0)</f>
        <v>0</v>
      </c>
      <c r="M37" s="30">
        <f>IFERROR(IF($G37&gt;=1,(IF($F37=2,ROUND((ALLO!GD35+ALLO!GP35)/10,0),0)),0),0)</f>
        <v>0</v>
      </c>
      <c r="N37" s="30">
        <f>IFERROR(IF($G37&gt;=1,(IF($F37=2,ROUND((ALLO!GE35+ALLO!GQ35)/10,0),0)),0),0)</f>
        <v>0</v>
      </c>
      <c r="O37" s="30">
        <f>IFERROR(IF($G37&gt;=1,(IF($F37=2,ROUND((ALLO!GF35+ALLO!GR35)/10,0),0)),0),0)</f>
        <v>0</v>
      </c>
      <c r="P37" s="30">
        <f>IFERROR(IF($G37&gt;=1,(IF($F37=2,ROUND((ALLO!GG35+ALLO!GS35)/10,0),0)),0),0)</f>
        <v>0</v>
      </c>
      <c r="Q37" s="30">
        <f>IFERROR(IF($G37&gt;=1,(IF($F37=2,ROUND((ALLO!GH35+ALLO!GT35)/10,0),0)),0),0)</f>
        <v>0</v>
      </c>
      <c r="R37" s="30">
        <f>IFERROR(IF($G37&gt;=1,(IF($F37=2,ROUND((ALLO!GI35+ALLO!GU35)/10,0),0)),0),0)</f>
        <v>0</v>
      </c>
      <c r="S37" s="30">
        <f>IFERROR(IF($G37&gt;=1,(IF($F37=2,ROUND((ALLO!GJ35+ALLO!GV35)/10,0),0)),0),0)</f>
        <v>0</v>
      </c>
      <c r="T37" s="30">
        <f>IFERROR(IF($G37&gt;=1,(IF($F37=2,ROUND((ALLO!GK35+ALLO!GW35)/10,0),0)),0),0)</f>
        <v>0</v>
      </c>
      <c r="U37" s="30">
        <f>IFERROR(IF($G37&gt;=1,(IF($F37=2,ROUND((ALLO!GL35+ALLO!GX35)/10,0),0)),0),0)</f>
        <v>0</v>
      </c>
      <c r="V37" s="132"/>
      <c r="W37" s="132"/>
      <c r="X37" s="132"/>
      <c r="Y37" s="132"/>
      <c r="Z37" s="132"/>
      <c r="AA37" s="132"/>
      <c r="AB37" s="132"/>
      <c r="AC37" s="132"/>
      <c r="AD37" s="132"/>
      <c r="AE37" s="132"/>
      <c r="AF37" s="132"/>
      <c r="AG37" s="132"/>
      <c r="AH37" s="133"/>
      <c r="AI37" s="133">
        <f t="shared" si="131"/>
        <v>0</v>
      </c>
      <c r="AJ37" s="133">
        <f t="shared" si="29"/>
        <v>0</v>
      </c>
      <c r="AK37" s="133">
        <f t="shared" si="30"/>
        <v>0</v>
      </c>
      <c r="AL37" s="133">
        <f t="shared" si="31"/>
        <v>0</v>
      </c>
      <c r="AM37" s="133">
        <f t="shared" si="32"/>
        <v>0</v>
      </c>
      <c r="AN37" s="133">
        <f t="shared" si="33"/>
        <v>0</v>
      </c>
      <c r="AO37" s="133">
        <f t="shared" si="34"/>
        <v>0</v>
      </c>
      <c r="AP37" s="133">
        <f t="shared" si="35"/>
        <v>0</v>
      </c>
      <c r="AQ37" s="133">
        <f t="shared" si="36"/>
        <v>0</v>
      </c>
      <c r="AR37" s="133">
        <f t="shared" si="37"/>
        <v>0</v>
      </c>
      <c r="AS37" s="133">
        <f t="shared" si="38"/>
        <v>0</v>
      </c>
      <c r="AT37" s="134"/>
      <c r="AU37" s="134">
        <f t="shared" si="39"/>
        <v>0</v>
      </c>
      <c r="AV37" s="134">
        <f t="shared" si="40"/>
        <v>0</v>
      </c>
      <c r="AW37" s="134">
        <f t="shared" si="41"/>
        <v>0</v>
      </c>
      <c r="AX37" s="134">
        <f t="shared" si="42"/>
        <v>0</v>
      </c>
      <c r="AY37" s="134">
        <f t="shared" si="43"/>
        <v>0</v>
      </c>
      <c r="AZ37" s="134">
        <f t="shared" si="44"/>
        <v>0</v>
      </c>
      <c r="BA37" s="134">
        <f t="shared" si="45"/>
        <v>0</v>
      </c>
      <c r="BB37" s="134">
        <f t="shared" si="46"/>
        <v>0</v>
      </c>
      <c r="BC37" s="134">
        <f t="shared" si="47"/>
        <v>0</v>
      </c>
      <c r="BD37" s="134">
        <f t="shared" si="48"/>
        <v>0</v>
      </c>
      <c r="BE37" s="134">
        <f t="shared" si="49"/>
        <v>0</v>
      </c>
      <c r="BF37" s="31"/>
      <c r="BG37" s="31"/>
      <c r="BH37" s="31">
        <f t="shared" si="50"/>
        <v>0</v>
      </c>
      <c r="BI37" s="31">
        <f t="shared" si="51"/>
        <v>0</v>
      </c>
      <c r="BJ37" s="31">
        <f t="shared" si="52"/>
        <v>0</v>
      </c>
      <c r="BK37" s="31">
        <f t="shared" si="53"/>
        <v>0</v>
      </c>
      <c r="BL37" s="31">
        <f t="shared" si="54"/>
        <v>0</v>
      </c>
      <c r="BM37" s="31">
        <f t="shared" si="55"/>
        <v>0</v>
      </c>
      <c r="BN37" s="31">
        <f t="shared" si="56"/>
        <v>0</v>
      </c>
      <c r="BO37" s="31">
        <f t="shared" si="57"/>
        <v>0</v>
      </c>
      <c r="BP37" s="31">
        <f t="shared" si="58"/>
        <v>0</v>
      </c>
      <c r="BQ37" s="31">
        <f t="shared" si="59"/>
        <v>0</v>
      </c>
      <c r="BR37" s="132"/>
      <c r="BS37" s="132">
        <f t="shared" si="60"/>
        <v>0</v>
      </c>
      <c r="BT37" s="132">
        <f t="shared" si="61"/>
        <v>0</v>
      </c>
      <c r="BU37" s="132">
        <f t="shared" si="62"/>
        <v>0</v>
      </c>
      <c r="BV37" s="132">
        <f t="shared" si="63"/>
        <v>0</v>
      </c>
      <c r="BW37" s="132">
        <f t="shared" si="64"/>
        <v>0</v>
      </c>
      <c r="BX37" s="132">
        <f t="shared" si="65"/>
        <v>0</v>
      </c>
      <c r="BY37" s="132">
        <f t="shared" si="66"/>
        <v>0</v>
      </c>
      <c r="BZ37" s="132">
        <f t="shared" si="67"/>
        <v>0</v>
      </c>
      <c r="CA37" s="132">
        <f t="shared" si="68"/>
        <v>0</v>
      </c>
      <c r="CB37" s="132">
        <f t="shared" si="69"/>
        <v>0</v>
      </c>
      <c r="CC37" s="132">
        <f t="shared" si="70"/>
        <v>0</v>
      </c>
      <c r="CD37" s="133">
        <f t="shared" si="71"/>
        <v>0</v>
      </c>
      <c r="CE37" s="133">
        <f t="shared" si="71"/>
        <v>0</v>
      </c>
      <c r="CF37" s="133">
        <f t="shared" si="72"/>
        <v>0</v>
      </c>
      <c r="CG37" s="133">
        <f t="shared" si="73"/>
        <v>0</v>
      </c>
      <c r="CH37" s="133">
        <f t="shared" si="73"/>
        <v>0</v>
      </c>
      <c r="CI37" s="133">
        <f t="shared" si="73"/>
        <v>0</v>
      </c>
      <c r="CJ37" s="133">
        <f t="shared" si="73"/>
        <v>0</v>
      </c>
      <c r="CK37" s="133">
        <f t="shared" si="73"/>
        <v>0</v>
      </c>
      <c r="CL37" s="133">
        <f t="shared" si="73"/>
        <v>0</v>
      </c>
      <c r="CM37" s="133">
        <f t="shared" si="73"/>
        <v>0</v>
      </c>
      <c r="CN37" s="133">
        <f t="shared" si="73"/>
        <v>0</v>
      </c>
      <c r="CO37" s="133">
        <f t="shared" si="73"/>
        <v>0</v>
      </c>
      <c r="CP37" s="134"/>
      <c r="CQ37" s="134">
        <f t="shared" si="146"/>
        <v>0</v>
      </c>
      <c r="CR37" s="134">
        <f t="shared" si="74"/>
        <v>0</v>
      </c>
      <c r="CS37" s="134">
        <f t="shared" si="75"/>
        <v>0</v>
      </c>
      <c r="CT37" s="134">
        <f t="shared" si="76"/>
        <v>0</v>
      </c>
      <c r="CU37" s="134">
        <f t="shared" si="77"/>
        <v>0</v>
      </c>
      <c r="CV37" s="134">
        <f t="shared" si="78"/>
        <v>0</v>
      </c>
      <c r="CW37" s="134">
        <f t="shared" si="79"/>
        <v>0</v>
      </c>
      <c r="CX37" s="134">
        <f t="shared" si="80"/>
        <v>0</v>
      </c>
      <c r="CY37" s="134">
        <f t="shared" si="133"/>
        <v>0</v>
      </c>
      <c r="CZ37" s="134">
        <f t="shared" si="81"/>
        <v>0</v>
      </c>
      <c r="DA37" s="134">
        <f t="shared" si="82"/>
        <v>0</v>
      </c>
      <c r="DB37" s="135"/>
      <c r="DC37" s="135">
        <f t="shared" si="83"/>
        <v>0</v>
      </c>
      <c r="DD37" s="135">
        <f t="shared" si="84"/>
        <v>0</v>
      </c>
      <c r="DE37" s="135">
        <f t="shared" si="85"/>
        <v>0</v>
      </c>
      <c r="DF37" s="135">
        <f t="shared" si="86"/>
        <v>0</v>
      </c>
      <c r="DG37" s="135">
        <f t="shared" si="87"/>
        <v>0</v>
      </c>
      <c r="DH37" s="135">
        <f t="shared" si="88"/>
        <v>0</v>
      </c>
      <c r="DI37" s="135">
        <f t="shared" si="89"/>
        <v>0</v>
      </c>
      <c r="DJ37" s="135">
        <f t="shared" si="90"/>
        <v>0</v>
      </c>
      <c r="DK37" s="135">
        <f t="shared" si="91"/>
        <v>0</v>
      </c>
      <c r="DL37" s="135">
        <f t="shared" si="92"/>
        <v>0</v>
      </c>
      <c r="DM37" s="135">
        <f t="shared" si="93"/>
        <v>0</v>
      </c>
      <c r="DN37" s="136"/>
      <c r="DO37" s="136">
        <f t="shared" si="94"/>
        <v>0</v>
      </c>
      <c r="DP37" s="136">
        <f t="shared" si="95"/>
        <v>0</v>
      </c>
      <c r="DQ37" s="136">
        <f t="shared" si="96"/>
        <v>0</v>
      </c>
      <c r="DR37" s="136">
        <f t="shared" si="97"/>
        <v>0</v>
      </c>
      <c r="DS37" s="136">
        <f t="shared" si="98"/>
        <v>0</v>
      </c>
      <c r="DT37" s="136">
        <f t="shared" si="99"/>
        <v>0</v>
      </c>
      <c r="DU37" s="136">
        <f t="shared" si="100"/>
        <v>0</v>
      </c>
      <c r="DV37" s="136">
        <f t="shared" si="101"/>
        <v>0</v>
      </c>
      <c r="DW37" s="136">
        <f t="shared" si="102"/>
        <v>0</v>
      </c>
      <c r="DX37" s="136">
        <f t="shared" si="103"/>
        <v>0</v>
      </c>
      <c r="DY37" s="136">
        <f t="shared" si="104"/>
        <v>0</v>
      </c>
      <c r="DZ37" s="132"/>
      <c r="EA37" s="132">
        <f t="shared" ref="EA37:EK37" si="158">DZ37</f>
        <v>0</v>
      </c>
      <c r="EB37" s="132">
        <f t="shared" si="158"/>
        <v>0</v>
      </c>
      <c r="EC37" s="132">
        <f t="shared" si="158"/>
        <v>0</v>
      </c>
      <c r="ED37" s="132">
        <f t="shared" si="158"/>
        <v>0</v>
      </c>
      <c r="EE37" s="132">
        <f t="shared" si="158"/>
        <v>0</v>
      </c>
      <c r="EF37" s="132">
        <f t="shared" si="158"/>
        <v>0</v>
      </c>
      <c r="EG37" s="132">
        <f t="shared" si="158"/>
        <v>0</v>
      </c>
      <c r="EH37" s="132">
        <f t="shared" si="158"/>
        <v>0</v>
      </c>
      <c r="EI37" s="132">
        <f t="shared" si="158"/>
        <v>0</v>
      </c>
      <c r="EJ37" s="132">
        <f t="shared" si="158"/>
        <v>0</v>
      </c>
      <c r="EK37" s="132">
        <f t="shared" si="158"/>
        <v>0</v>
      </c>
      <c r="EL37" s="134"/>
      <c r="EM37" s="134"/>
      <c r="EN37" s="134"/>
      <c r="EO37" s="134"/>
      <c r="EP37" s="134"/>
      <c r="EQ37" s="134"/>
      <c r="ER37" s="134"/>
      <c r="ES37" s="201">
        <f>IFERROR(IF(G37&gt;=1,(IF(EMP!AT33="YES",220,0)),0),0)</f>
        <v>0</v>
      </c>
      <c r="ET37" s="1">
        <f>IFERROR(IF(G37&gt;=1,ROUND(ALLO!K35/31*ALLO!BJ35,0),0),0)</f>
        <v>0</v>
      </c>
      <c r="EU37" s="1">
        <f>IFERROR(IF(G37&gt;=1,(IF(ALLO!$BH35=1,0,IF(ALLO!$BH35=2,(IF(EMP!AN33="YES",(IF(ALLO!$D35&gt;=5,ROUND((ALLO!GG35+ALLO!GS35+ALLO!HE35)/EU$1,0)*ALLO!$BK35,0)),0)),0))),0),0)</f>
        <v>0</v>
      </c>
      <c r="EV37" s="1">
        <f>IFERROR(IF(H37&gt;=1,(IF(ALLO!$BH35=1,0,IF(ALLO!$BH35=2,(IF(EMP!AO33="YES",(IF(ALLO!$D35&gt;=5,ROUND((ALLO!GH35+ALLO!GT35+ALLO!HF35)/EV$1,0)*ALLO!$BK35,0)),0)),0))),0),0)</f>
        <v>0</v>
      </c>
      <c r="EW37" s="1">
        <f>IFERROR(IF(I37&gt;=1,(IF(ALLO!$BH35=1,0,IF(ALLO!$BH35=2,(IF(EMP!AP33="YES",(IF(ALLO!$D35&gt;=5,ROUND((ALLO!GI35+ALLO!GU35+ALLO!HG35)/EW$1,0)*ALLO!$BK35,0)),0)),0))),0),0)</f>
        <v>0</v>
      </c>
      <c r="EX37" s="1">
        <f>IFERROR(IF(J37&gt;=1,(IF(ALLO!$BH35=1,0,IF(ALLO!$BH35=2,(IF(EMP!AQ33="YES",(IF(ALLO!$D35&gt;=5,ROUND((ALLO!GJ35+ALLO!GV35+ALLO!HH35)/EX$1,0)*ALLO!$BK35,0)),0)),0))),0),0)</f>
        <v>0</v>
      </c>
      <c r="EY37" s="1">
        <f>IFERROR(IF(K37&gt;=1,(IF(ALLO!$BH35=1,0,IF(ALLO!$BH35=2,(IF(EMP!AR33="YES",(IF(ALLO!$D35&gt;=5,ROUND((ALLO!GK35+ALLO!GW35+ALLO!HI35)/EY$1,0)*ALLO!$BK35,0)),0)),0))),0),0)</f>
        <v>0</v>
      </c>
      <c r="EZ37" s="1">
        <f>IFERROR(IF(L37&gt;=1,(IF(ALLO!$BH35=1,0,IF(ALLO!$BH35=2,(IF(EMP!AS33="YES",(IF(ALLO!$D35&gt;=5,ROUND((ALLO!GL35+ALLO!GX35+ALLO!HJ35)/EZ$1,0)*ALLO!$BK35,0)),0)),0))),0),0)</f>
        <v>0</v>
      </c>
      <c r="FA37" s="181">
        <f t="shared" si="106"/>
        <v>0</v>
      </c>
      <c r="FB37" s="181">
        <f t="shared" si="107"/>
        <v>0</v>
      </c>
      <c r="FC37" s="181">
        <f t="shared" si="108"/>
        <v>0</v>
      </c>
      <c r="FD37" s="181">
        <f t="shared" si="109"/>
        <v>0</v>
      </c>
      <c r="FE37" s="181">
        <f t="shared" si="110"/>
        <v>0</v>
      </c>
      <c r="FF37" s="181">
        <f t="shared" si="111"/>
        <v>0</v>
      </c>
      <c r="FG37" s="181">
        <f t="shared" si="112"/>
        <v>0</v>
      </c>
      <c r="FH37" s="181">
        <f t="shared" si="113"/>
        <v>0</v>
      </c>
      <c r="FI37" s="181">
        <f t="shared" si="114"/>
        <v>0</v>
      </c>
      <c r="FJ37" s="181">
        <f t="shared" si="115"/>
        <v>0</v>
      </c>
      <c r="FK37" s="181">
        <f t="shared" si="116"/>
        <v>0</v>
      </c>
      <c r="FL37" s="181">
        <f t="shared" si="117"/>
        <v>0</v>
      </c>
      <c r="FM37" s="182">
        <f t="shared" si="118"/>
        <v>0</v>
      </c>
      <c r="FN37" s="182">
        <f t="shared" si="119"/>
        <v>0</v>
      </c>
      <c r="FO37" s="182">
        <f t="shared" si="120"/>
        <v>0</v>
      </c>
      <c r="FP37" s="182">
        <f t="shared" si="121"/>
        <v>0</v>
      </c>
      <c r="FQ37" s="182">
        <f t="shared" si="122"/>
        <v>0</v>
      </c>
      <c r="FR37" s="182">
        <f t="shared" si="123"/>
        <v>0</v>
      </c>
      <c r="FS37" s="182">
        <f t="shared" si="124"/>
        <v>0</v>
      </c>
      <c r="FT37" s="1">
        <f>IFERROR(IF($G37&gt;=1,SUMIFS(ARR!P$8:P$607,ARR!$I$8:$I$607,$I37),0),0)</f>
        <v>0</v>
      </c>
      <c r="FU37" s="1">
        <f>IFERROR(IF($G37&gt;=1,SUMIFS(ARR!Q$8:Q$607,ARR!$I$8:$I$607,$I37),0),0)</f>
        <v>0</v>
      </c>
      <c r="FV37" s="1">
        <f>IFERROR(IF($G37&gt;=1,SUMIFS(ARR!R$8:R$607,ARR!$I$8:$I$607,$I37),0),0)</f>
        <v>0</v>
      </c>
      <c r="FW37" s="1">
        <f>IFERROR(IF($G37&gt;=1,SUMIFS(ARR!S$8:S$607,ARR!$I$8:$I$607,$I37),0),0)</f>
        <v>0</v>
      </c>
      <c r="FX37" s="1">
        <f>IFERROR(IF($G37&gt;=1,SUMIFS(ARR!T$8:T$607,ARR!$I$8:$I$607,$I37),0),0)</f>
        <v>0</v>
      </c>
      <c r="FY37" s="1">
        <f>IFERROR(IF($G37&gt;=1,SUMIFS(ARR!U$8:U$607,ARR!$I$8:$I$607,$I37),0),0)</f>
        <v>0</v>
      </c>
      <c r="FZ37" s="1">
        <f>IFERROR(IF($G37&gt;=1,SUMIFS(ARR!V$8:V$607,ARR!$I$8:$I$607,$I37),0),0)</f>
        <v>0</v>
      </c>
      <c r="GA37" s="1">
        <f>IFERROR(IF($G37&gt;=1,SUMIFS(ARR!W$8:W$607,ARR!$I$8:$I$607,$I37),0),0)</f>
        <v>0</v>
      </c>
      <c r="GB37" s="1">
        <f>IFERROR(IF($G37&gt;=1,SUMIFS(ARR!X$8:X$607,ARR!$I$8:$I$607,$I37),0),0)</f>
        <v>0</v>
      </c>
      <c r="GC37" s="1">
        <f>IFERROR(IF($G37&gt;=1,SUMIFS(ARR!Y$8:Y$607,ARR!$I$8:$I$607,$I37),0),0)</f>
        <v>0</v>
      </c>
      <c r="GD37" s="1">
        <f>IFERROR(IF($G37&gt;=1,SUMIFS(ARR!Z$8:Z$607,ARR!$I$8:$I$607,$I37),0),0)</f>
        <v>0</v>
      </c>
      <c r="GE37" s="1">
        <f>IFERROR(IF($G37&gt;=1,SUMIFS(ARR!AA$8:AA$607,ARR!$I$8:$I$607,$I37),0),0)</f>
        <v>0</v>
      </c>
      <c r="GF37" s="1">
        <f t="shared" si="125"/>
        <v>0</v>
      </c>
      <c r="GG37" s="1">
        <f t="shared" si="126"/>
        <v>0</v>
      </c>
      <c r="GH37" s="1">
        <f t="shared" si="127"/>
        <v>0</v>
      </c>
      <c r="GI37" s="1">
        <f t="shared" si="128"/>
        <v>0</v>
      </c>
      <c r="GJ37" s="1">
        <f t="shared" si="129"/>
        <v>0</v>
      </c>
    </row>
    <row r="38" spans="6:192" ht="18" customHeight="1" x14ac:dyDescent="0.25">
      <c r="F38" s="1">
        <f>ALLO!A36</f>
        <v>0</v>
      </c>
      <c r="G38" s="130">
        <f>EMP!O34</f>
        <v>0</v>
      </c>
      <c r="H38" s="131">
        <f>EMP!P34</f>
        <v>0</v>
      </c>
      <c r="I38" s="130">
        <f>EMP!Q34</f>
        <v>0</v>
      </c>
      <c r="J38" s="30">
        <f>IFERROR(IF($G38&gt;=1,(IF($F38=2,ROUND((ALLO!GA36+ALLO!GM36)/10,0),0)),0),0)</f>
        <v>0</v>
      </c>
      <c r="K38" s="30">
        <f>IFERROR(IF($G38&gt;=1,(IF($F38=2,ROUND((ALLO!GB36+ALLO!GN36)/10,0),0)),0),0)</f>
        <v>0</v>
      </c>
      <c r="L38" s="30">
        <f>IFERROR(IF($G38&gt;=1,(IF($F38=2,ROUND((ALLO!GC36+ALLO!GO36)/10,0),0)),0),0)</f>
        <v>0</v>
      </c>
      <c r="M38" s="30">
        <f>IFERROR(IF($G38&gt;=1,(IF($F38=2,ROUND((ALLO!GD36+ALLO!GP36)/10,0),0)),0),0)</f>
        <v>0</v>
      </c>
      <c r="N38" s="30">
        <f>IFERROR(IF($G38&gt;=1,(IF($F38=2,ROUND((ALLO!GE36+ALLO!GQ36)/10,0),0)),0),0)</f>
        <v>0</v>
      </c>
      <c r="O38" s="30">
        <f>IFERROR(IF($G38&gt;=1,(IF($F38=2,ROUND((ALLO!GF36+ALLO!GR36)/10,0),0)),0),0)</f>
        <v>0</v>
      </c>
      <c r="P38" s="30">
        <f>IFERROR(IF($G38&gt;=1,(IF($F38=2,ROUND((ALLO!GG36+ALLO!GS36)/10,0),0)),0),0)</f>
        <v>0</v>
      </c>
      <c r="Q38" s="30">
        <f>IFERROR(IF($G38&gt;=1,(IF($F38=2,ROUND((ALLO!GH36+ALLO!GT36)/10,0),0)),0),0)</f>
        <v>0</v>
      </c>
      <c r="R38" s="30">
        <f>IFERROR(IF($G38&gt;=1,(IF($F38=2,ROUND((ALLO!GI36+ALLO!GU36)/10,0),0)),0),0)</f>
        <v>0</v>
      </c>
      <c r="S38" s="30">
        <f>IFERROR(IF($G38&gt;=1,(IF($F38=2,ROUND((ALLO!GJ36+ALLO!GV36)/10,0),0)),0),0)</f>
        <v>0</v>
      </c>
      <c r="T38" s="30">
        <f>IFERROR(IF($G38&gt;=1,(IF($F38=2,ROUND((ALLO!GK36+ALLO!GW36)/10,0),0)),0),0)</f>
        <v>0</v>
      </c>
      <c r="U38" s="30">
        <f>IFERROR(IF($G38&gt;=1,(IF($F38=2,ROUND((ALLO!GL36+ALLO!GX36)/10,0),0)),0),0)</f>
        <v>0</v>
      </c>
      <c r="V38" s="132"/>
      <c r="W38" s="132"/>
      <c r="X38" s="132"/>
      <c r="Y38" s="132"/>
      <c r="Z38" s="132"/>
      <c r="AA38" s="132"/>
      <c r="AB38" s="132"/>
      <c r="AC38" s="132"/>
      <c r="AD38" s="132"/>
      <c r="AE38" s="132"/>
      <c r="AF38" s="132"/>
      <c r="AG38" s="132"/>
      <c r="AH38" s="133"/>
      <c r="AI38" s="133">
        <f t="shared" si="131"/>
        <v>0</v>
      </c>
      <c r="AJ38" s="133">
        <f t="shared" si="29"/>
        <v>0</v>
      </c>
      <c r="AK38" s="133">
        <f t="shared" si="30"/>
        <v>0</v>
      </c>
      <c r="AL38" s="133">
        <f t="shared" si="31"/>
        <v>0</v>
      </c>
      <c r="AM38" s="133">
        <f t="shared" si="32"/>
        <v>0</v>
      </c>
      <c r="AN38" s="133">
        <f t="shared" si="33"/>
        <v>0</v>
      </c>
      <c r="AO38" s="133">
        <f t="shared" si="34"/>
        <v>0</v>
      </c>
      <c r="AP38" s="133">
        <f t="shared" si="35"/>
        <v>0</v>
      </c>
      <c r="AQ38" s="133">
        <f t="shared" si="36"/>
        <v>0</v>
      </c>
      <c r="AR38" s="133">
        <f t="shared" si="37"/>
        <v>0</v>
      </c>
      <c r="AS38" s="133">
        <f t="shared" si="38"/>
        <v>0</v>
      </c>
      <c r="AT38" s="134"/>
      <c r="AU38" s="134">
        <f t="shared" si="39"/>
        <v>0</v>
      </c>
      <c r="AV38" s="134">
        <f t="shared" si="40"/>
        <v>0</v>
      </c>
      <c r="AW38" s="134">
        <f t="shared" si="41"/>
        <v>0</v>
      </c>
      <c r="AX38" s="134">
        <f t="shared" si="42"/>
        <v>0</v>
      </c>
      <c r="AY38" s="134">
        <f t="shared" si="43"/>
        <v>0</v>
      </c>
      <c r="AZ38" s="134">
        <f t="shared" si="44"/>
        <v>0</v>
      </c>
      <c r="BA38" s="134">
        <f t="shared" si="45"/>
        <v>0</v>
      </c>
      <c r="BB38" s="134">
        <f t="shared" si="46"/>
        <v>0</v>
      </c>
      <c r="BC38" s="134">
        <f t="shared" si="47"/>
        <v>0</v>
      </c>
      <c r="BD38" s="134">
        <f t="shared" si="48"/>
        <v>0</v>
      </c>
      <c r="BE38" s="134">
        <f t="shared" si="49"/>
        <v>0</v>
      </c>
      <c r="BF38" s="31"/>
      <c r="BG38" s="31"/>
      <c r="BH38" s="31">
        <f t="shared" si="50"/>
        <v>0</v>
      </c>
      <c r="BI38" s="31">
        <f t="shared" si="51"/>
        <v>0</v>
      </c>
      <c r="BJ38" s="31">
        <f t="shared" si="52"/>
        <v>0</v>
      </c>
      <c r="BK38" s="31">
        <f t="shared" si="53"/>
        <v>0</v>
      </c>
      <c r="BL38" s="31">
        <f t="shared" si="54"/>
        <v>0</v>
      </c>
      <c r="BM38" s="31">
        <f t="shared" si="55"/>
        <v>0</v>
      </c>
      <c r="BN38" s="31">
        <f t="shared" si="56"/>
        <v>0</v>
      </c>
      <c r="BO38" s="31">
        <f t="shared" si="57"/>
        <v>0</v>
      </c>
      <c r="BP38" s="31">
        <f t="shared" si="58"/>
        <v>0</v>
      </c>
      <c r="BQ38" s="31">
        <f t="shared" si="59"/>
        <v>0</v>
      </c>
      <c r="BR38" s="132"/>
      <c r="BS38" s="132">
        <f t="shared" si="60"/>
        <v>0</v>
      </c>
      <c r="BT38" s="132">
        <f t="shared" si="61"/>
        <v>0</v>
      </c>
      <c r="BU38" s="132">
        <f t="shared" si="62"/>
        <v>0</v>
      </c>
      <c r="BV38" s="132">
        <f t="shared" si="63"/>
        <v>0</v>
      </c>
      <c r="BW38" s="132">
        <f t="shared" si="64"/>
        <v>0</v>
      </c>
      <c r="BX38" s="132">
        <f t="shared" si="65"/>
        <v>0</v>
      </c>
      <c r="BY38" s="132">
        <f t="shared" si="66"/>
        <v>0</v>
      </c>
      <c r="BZ38" s="132">
        <f t="shared" si="67"/>
        <v>0</v>
      </c>
      <c r="CA38" s="132">
        <f t="shared" si="68"/>
        <v>0</v>
      </c>
      <c r="CB38" s="132">
        <f t="shared" si="69"/>
        <v>0</v>
      </c>
      <c r="CC38" s="132">
        <f t="shared" si="70"/>
        <v>0</v>
      </c>
      <c r="CD38" s="133">
        <f t="shared" si="71"/>
        <v>0</v>
      </c>
      <c r="CE38" s="133">
        <f t="shared" si="71"/>
        <v>0</v>
      </c>
      <c r="CF38" s="133">
        <f t="shared" si="72"/>
        <v>0</v>
      </c>
      <c r="CG38" s="133">
        <f t="shared" si="73"/>
        <v>0</v>
      </c>
      <c r="CH38" s="133">
        <f t="shared" si="73"/>
        <v>0</v>
      </c>
      <c r="CI38" s="133">
        <f t="shared" si="73"/>
        <v>0</v>
      </c>
      <c r="CJ38" s="133">
        <f t="shared" si="73"/>
        <v>0</v>
      </c>
      <c r="CK38" s="133">
        <f t="shared" si="73"/>
        <v>0</v>
      </c>
      <c r="CL38" s="133">
        <f t="shared" si="73"/>
        <v>0</v>
      </c>
      <c r="CM38" s="133">
        <f t="shared" si="73"/>
        <v>0</v>
      </c>
      <c r="CN38" s="133">
        <f t="shared" si="73"/>
        <v>0</v>
      </c>
      <c r="CO38" s="133">
        <f t="shared" si="73"/>
        <v>0</v>
      </c>
      <c r="CP38" s="134"/>
      <c r="CQ38" s="134">
        <f t="shared" si="146"/>
        <v>0</v>
      </c>
      <c r="CR38" s="134">
        <f t="shared" si="74"/>
        <v>0</v>
      </c>
      <c r="CS38" s="134">
        <f t="shared" si="75"/>
        <v>0</v>
      </c>
      <c r="CT38" s="134">
        <f t="shared" si="76"/>
        <v>0</v>
      </c>
      <c r="CU38" s="134">
        <f t="shared" si="77"/>
        <v>0</v>
      </c>
      <c r="CV38" s="134">
        <f t="shared" si="78"/>
        <v>0</v>
      </c>
      <c r="CW38" s="134">
        <f t="shared" si="79"/>
        <v>0</v>
      </c>
      <c r="CX38" s="134">
        <f t="shared" si="80"/>
        <v>0</v>
      </c>
      <c r="CY38" s="134">
        <f t="shared" si="133"/>
        <v>0</v>
      </c>
      <c r="CZ38" s="134">
        <f t="shared" si="81"/>
        <v>0</v>
      </c>
      <c r="DA38" s="134">
        <f t="shared" si="82"/>
        <v>0</v>
      </c>
      <c r="DB38" s="135"/>
      <c r="DC38" s="135">
        <f t="shared" si="83"/>
        <v>0</v>
      </c>
      <c r="DD38" s="135">
        <f t="shared" si="84"/>
        <v>0</v>
      </c>
      <c r="DE38" s="135">
        <f t="shared" si="85"/>
        <v>0</v>
      </c>
      <c r="DF38" s="135">
        <f t="shared" si="86"/>
        <v>0</v>
      </c>
      <c r="DG38" s="135">
        <f t="shared" si="87"/>
        <v>0</v>
      </c>
      <c r="DH38" s="135">
        <f t="shared" si="88"/>
        <v>0</v>
      </c>
      <c r="DI38" s="135">
        <f t="shared" si="89"/>
        <v>0</v>
      </c>
      <c r="DJ38" s="135">
        <f t="shared" si="90"/>
        <v>0</v>
      </c>
      <c r="DK38" s="135">
        <f t="shared" si="91"/>
        <v>0</v>
      </c>
      <c r="DL38" s="135">
        <f t="shared" si="92"/>
        <v>0</v>
      </c>
      <c r="DM38" s="135">
        <f t="shared" si="93"/>
        <v>0</v>
      </c>
      <c r="DN38" s="136"/>
      <c r="DO38" s="136">
        <f t="shared" si="94"/>
        <v>0</v>
      </c>
      <c r="DP38" s="136">
        <f t="shared" si="95"/>
        <v>0</v>
      </c>
      <c r="DQ38" s="136">
        <f t="shared" si="96"/>
        <v>0</v>
      </c>
      <c r="DR38" s="136">
        <f t="shared" si="97"/>
        <v>0</v>
      </c>
      <c r="DS38" s="136">
        <f t="shared" si="98"/>
        <v>0</v>
      </c>
      <c r="DT38" s="136">
        <f t="shared" si="99"/>
        <v>0</v>
      </c>
      <c r="DU38" s="136">
        <f t="shared" si="100"/>
        <v>0</v>
      </c>
      <c r="DV38" s="136">
        <f t="shared" si="101"/>
        <v>0</v>
      </c>
      <c r="DW38" s="136">
        <f t="shared" si="102"/>
        <v>0</v>
      </c>
      <c r="DX38" s="136">
        <f t="shared" si="103"/>
        <v>0</v>
      </c>
      <c r="DY38" s="136">
        <f t="shared" si="104"/>
        <v>0</v>
      </c>
      <c r="DZ38" s="132"/>
      <c r="EA38" s="132">
        <f t="shared" ref="EA38:EK38" si="159">DZ38</f>
        <v>0</v>
      </c>
      <c r="EB38" s="132">
        <f t="shared" si="159"/>
        <v>0</v>
      </c>
      <c r="EC38" s="132">
        <f t="shared" si="159"/>
        <v>0</v>
      </c>
      <c r="ED38" s="132">
        <f t="shared" si="159"/>
        <v>0</v>
      </c>
      <c r="EE38" s="132">
        <f t="shared" si="159"/>
        <v>0</v>
      </c>
      <c r="EF38" s="132">
        <f t="shared" si="159"/>
        <v>0</v>
      </c>
      <c r="EG38" s="132">
        <f t="shared" si="159"/>
        <v>0</v>
      </c>
      <c r="EH38" s="132">
        <f t="shared" si="159"/>
        <v>0</v>
      </c>
      <c r="EI38" s="132">
        <f t="shared" si="159"/>
        <v>0</v>
      </c>
      <c r="EJ38" s="132">
        <f t="shared" si="159"/>
        <v>0</v>
      </c>
      <c r="EK38" s="132">
        <f t="shared" si="159"/>
        <v>0</v>
      </c>
      <c r="EL38" s="134"/>
      <c r="EM38" s="134"/>
      <c r="EN38" s="134"/>
      <c r="EO38" s="134"/>
      <c r="EP38" s="134"/>
      <c r="EQ38" s="134"/>
      <c r="ER38" s="134"/>
      <c r="ES38" s="201">
        <f>IFERROR(IF(G38&gt;=1,(IF(EMP!AT34="YES",220,0)),0),0)</f>
        <v>0</v>
      </c>
      <c r="ET38" s="1">
        <f>IFERROR(IF(G38&gt;=1,ROUND(ALLO!K36/31*ALLO!BJ36,0),0),0)</f>
        <v>0</v>
      </c>
      <c r="EU38" s="1">
        <f>IFERROR(IF(G38&gt;=1,(IF(ALLO!$BH36=1,0,IF(ALLO!$BH36=2,(IF(EMP!AN34="YES",(IF(ALLO!$D36&gt;=5,ROUND((ALLO!GG36+ALLO!GS36+ALLO!HE36)/EU$1,0)*ALLO!$BK36,0)),0)),0))),0),0)</f>
        <v>0</v>
      </c>
      <c r="EV38" s="1">
        <f>IFERROR(IF(H38&gt;=1,(IF(ALLO!$BH36=1,0,IF(ALLO!$BH36=2,(IF(EMP!AO34="YES",(IF(ALLO!$D36&gt;=5,ROUND((ALLO!GH36+ALLO!GT36+ALLO!HF36)/EV$1,0)*ALLO!$BK36,0)),0)),0))),0),0)</f>
        <v>0</v>
      </c>
      <c r="EW38" s="1">
        <f>IFERROR(IF(I38&gt;=1,(IF(ALLO!$BH36=1,0,IF(ALLO!$BH36=2,(IF(EMP!AP34="YES",(IF(ALLO!$D36&gt;=5,ROUND((ALLO!GI36+ALLO!GU36+ALLO!HG36)/EW$1,0)*ALLO!$BK36,0)),0)),0))),0),0)</f>
        <v>0</v>
      </c>
      <c r="EX38" s="1">
        <f>IFERROR(IF(J38&gt;=1,(IF(ALLO!$BH36=1,0,IF(ALLO!$BH36=2,(IF(EMP!AQ34="YES",(IF(ALLO!$D36&gt;=5,ROUND((ALLO!GJ36+ALLO!GV36+ALLO!HH36)/EX$1,0)*ALLO!$BK36,0)),0)),0))),0),0)</f>
        <v>0</v>
      </c>
      <c r="EY38" s="1">
        <f>IFERROR(IF(K38&gt;=1,(IF(ALLO!$BH36=1,0,IF(ALLO!$BH36=2,(IF(EMP!AR34="YES",(IF(ALLO!$D36&gt;=5,ROUND((ALLO!GK36+ALLO!GW36+ALLO!HI36)/EY$1,0)*ALLO!$BK36,0)),0)),0))),0),0)</f>
        <v>0</v>
      </c>
      <c r="EZ38" s="1">
        <f>IFERROR(IF(L38&gt;=1,(IF(ALLO!$BH36=1,0,IF(ALLO!$BH36=2,(IF(EMP!AS34="YES",(IF(ALLO!$D36&gt;=5,ROUND((ALLO!GL36+ALLO!GX36+ALLO!HJ36)/EZ$1,0)*ALLO!$BK36,0)),0)),0))),0),0)</f>
        <v>0</v>
      </c>
      <c r="FA38" s="181">
        <f t="shared" si="106"/>
        <v>0</v>
      </c>
      <c r="FB38" s="181">
        <f t="shared" si="107"/>
        <v>0</v>
      </c>
      <c r="FC38" s="181">
        <f t="shared" si="108"/>
        <v>0</v>
      </c>
      <c r="FD38" s="181">
        <f t="shared" si="109"/>
        <v>0</v>
      </c>
      <c r="FE38" s="181">
        <f t="shared" si="110"/>
        <v>0</v>
      </c>
      <c r="FF38" s="181">
        <f t="shared" si="111"/>
        <v>0</v>
      </c>
      <c r="FG38" s="181">
        <f t="shared" si="112"/>
        <v>0</v>
      </c>
      <c r="FH38" s="181">
        <f t="shared" si="113"/>
        <v>0</v>
      </c>
      <c r="FI38" s="181">
        <f t="shared" si="114"/>
        <v>0</v>
      </c>
      <c r="FJ38" s="181">
        <f t="shared" si="115"/>
        <v>0</v>
      </c>
      <c r="FK38" s="181">
        <f t="shared" si="116"/>
        <v>0</v>
      </c>
      <c r="FL38" s="181">
        <f t="shared" si="117"/>
        <v>0</v>
      </c>
      <c r="FM38" s="182">
        <f t="shared" si="118"/>
        <v>0</v>
      </c>
      <c r="FN38" s="182">
        <f t="shared" si="119"/>
        <v>0</v>
      </c>
      <c r="FO38" s="182">
        <f t="shared" si="120"/>
        <v>0</v>
      </c>
      <c r="FP38" s="182">
        <f t="shared" si="121"/>
        <v>0</v>
      </c>
      <c r="FQ38" s="182">
        <f t="shared" si="122"/>
        <v>0</v>
      </c>
      <c r="FR38" s="182">
        <f t="shared" si="123"/>
        <v>0</v>
      </c>
      <c r="FS38" s="182">
        <f t="shared" si="124"/>
        <v>0</v>
      </c>
      <c r="FT38" s="1">
        <f>IFERROR(IF($G38&gt;=1,SUMIFS(ARR!P$8:P$607,ARR!$I$8:$I$607,$I38),0),0)</f>
        <v>0</v>
      </c>
      <c r="FU38" s="1">
        <f>IFERROR(IF($G38&gt;=1,SUMIFS(ARR!Q$8:Q$607,ARR!$I$8:$I$607,$I38),0),0)</f>
        <v>0</v>
      </c>
      <c r="FV38" s="1">
        <f>IFERROR(IF($G38&gt;=1,SUMIFS(ARR!R$8:R$607,ARR!$I$8:$I$607,$I38),0),0)</f>
        <v>0</v>
      </c>
      <c r="FW38" s="1">
        <f>IFERROR(IF($G38&gt;=1,SUMIFS(ARR!S$8:S$607,ARR!$I$8:$I$607,$I38),0),0)</f>
        <v>0</v>
      </c>
      <c r="FX38" s="1">
        <f>IFERROR(IF($G38&gt;=1,SUMIFS(ARR!T$8:T$607,ARR!$I$8:$I$607,$I38),0),0)</f>
        <v>0</v>
      </c>
      <c r="FY38" s="1">
        <f>IFERROR(IF($G38&gt;=1,SUMIFS(ARR!U$8:U$607,ARR!$I$8:$I$607,$I38),0),0)</f>
        <v>0</v>
      </c>
      <c r="FZ38" s="1">
        <f>IFERROR(IF($G38&gt;=1,SUMIFS(ARR!V$8:V$607,ARR!$I$8:$I$607,$I38),0),0)</f>
        <v>0</v>
      </c>
      <c r="GA38" s="1">
        <f>IFERROR(IF($G38&gt;=1,SUMIFS(ARR!W$8:W$607,ARR!$I$8:$I$607,$I38),0),0)</f>
        <v>0</v>
      </c>
      <c r="GB38" s="1">
        <f>IFERROR(IF($G38&gt;=1,SUMIFS(ARR!X$8:X$607,ARR!$I$8:$I$607,$I38),0),0)</f>
        <v>0</v>
      </c>
      <c r="GC38" s="1">
        <f>IFERROR(IF($G38&gt;=1,SUMIFS(ARR!Y$8:Y$607,ARR!$I$8:$I$607,$I38),0),0)</f>
        <v>0</v>
      </c>
      <c r="GD38" s="1">
        <f>IFERROR(IF($G38&gt;=1,SUMIFS(ARR!Z$8:Z$607,ARR!$I$8:$I$607,$I38),0),0)</f>
        <v>0</v>
      </c>
      <c r="GE38" s="1">
        <f>IFERROR(IF($G38&gt;=1,SUMIFS(ARR!AA$8:AA$607,ARR!$I$8:$I$607,$I38),0),0)</f>
        <v>0</v>
      </c>
      <c r="GF38" s="1">
        <f t="shared" si="125"/>
        <v>0</v>
      </c>
      <c r="GG38" s="1">
        <f t="shared" si="126"/>
        <v>0</v>
      </c>
      <c r="GH38" s="1">
        <f t="shared" si="127"/>
        <v>0</v>
      </c>
      <c r="GI38" s="1">
        <f t="shared" si="128"/>
        <v>0</v>
      </c>
      <c r="GJ38" s="1">
        <f t="shared" si="129"/>
        <v>0</v>
      </c>
    </row>
    <row r="39" spans="6:192" ht="18" customHeight="1" x14ac:dyDescent="0.25">
      <c r="F39" s="1">
        <f>ALLO!A37</f>
        <v>0</v>
      </c>
      <c r="G39" s="130">
        <f>EMP!O35</f>
        <v>0</v>
      </c>
      <c r="H39" s="131">
        <f>EMP!P35</f>
        <v>0</v>
      </c>
      <c r="I39" s="130">
        <f>EMP!Q35</f>
        <v>0</v>
      </c>
      <c r="J39" s="30">
        <f>IFERROR(IF($G39&gt;=1,(IF($F39=2,ROUND((ALLO!GA37+ALLO!GM37)/10,0),0)),0),0)</f>
        <v>0</v>
      </c>
      <c r="K39" s="30">
        <f>IFERROR(IF($G39&gt;=1,(IF($F39=2,ROUND((ALLO!GB37+ALLO!GN37)/10,0),0)),0),0)</f>
        <v>0</v>
      </c>
      <c r="L39" s="30">
        <f>IFERROR(IF($G39&gt;=1,(IF($F39=2,ROUND((ALLO!GC37+ALLO!GO37)/10,0),0)),0),0)</f>
        <v>0</v>
      </c>
      <c r="M39" s="30">
        <f>IFERROR(IF($G39&gt;=1,(IF($F39=2,ROUND((ALLO!GD37+ALLO!GP37)/10,0),0)),0),0)</f>
        <v>0</v>
      </c>
      <c r="N39" s="30">
        <f>IFERROR(IF($G39&gt;=1,(IF($F39=2,ROUND((ALLO!GE37+ALLO!GQ37)/10,0),0)),0),0)</f>
        <v>0</v>
      </c>
      <c r="O39" s="30">
        <f>IFERROR(IF($G39&gt;=1,(IF($F39=2,ROUND((ALLO!GF37+ALLO!GR37)/10,0),0)),0),0)</f>
        <v>0</v>
      </c>
      <c r="P39" s="30">
        <f>IFERROR(IF($G39&gt;=1,(IF($F39=2,ROUND((ALLO!GG37+ALLO!GS37)/10,0),0)),0),0)</f>
        <v>0</v>
      </c>
      <c r="Q39" s="30">
        <f>IFERROR(IF($G39&gt;=1,(IF($F39=2,ROUND((ALLO!GH37+ALLO!GT37)/10,0),0)),0),0)</f>
        <v>0</v>
      </c>
      <c r="R39" s="30">
        <f>IFERROR(IF($G39&gt;=1,(IF($F39=2,ROUND((ALLO!GI37+ALLO!GU37)/10,0),0)),0),0)</f>
        <v>0</v>
      </c>
      <c r="S39" s="30">
        <f>IFERROR(IF($G39&gt;=1,(IF($F39=2,ROUND((ALLO!GJ37+ALLO!GV37)/10,0),0)),0),0)</f>
        <v>0</v>
      </c>
      <c r="T39" s="30">
        <f>IFERROR(IF($G39&gt;=1,(IF($F39=2,ROUND((ALLO!GK37+ALLO!GW37)/10,0),0)),0),0)</f>
        <v>0</v>
      </c>
      <c r="U39" s="30">
        <f>IFERROR(IF($G39&gt;=1,(IF($F39=2,ROUND((ALLO!GL37+ALLO!GX37)/10,0),0)),0),0)</f>
        <v>0</v>
      </c>
      <c r="V39" s="132"/>
      <c r="W39" s="132"/>
      <c r="X39" s="132"/>
      <c r="Y39" s="132"/>
      <c r="Z39" s="132"/>
      <c r="AA39" s="132"/>
      <c r="AB39" s="132"/>
      <c r="AC39" s="132"/>
      <c r="AD39" s="132"/>
      <c r="AE39" s="132"/>
      <c r="AF39" s="132"/>
      <c r="AG39" s="132"/>
      <c r="AH39" s="133"/>
      <c r="AI39" s="133">
        <f t="shared" si="131"/>
        <v>0</v>
      </c>
      <c r="AJ39" s="133">
        <f t="shared" si="29"/>
        <v>0</v>
      </c>
      <c r="AK39" s="133">
        <f t="shared" si="30"/>
        <v>0</v>
      </c>
      <c r="AL39" s="133">
        <f t="shared" si="31"/>
        <v>0</v>
      </c>
      <c r="AM39" s="133">
        <f t="shared" si="32"/>
        <v>0</v>
      </c>
      <c r="AN39" s="133">
        <f t="shared" si="33"/>
        <v>0</v>
      </c>
      <c r="AO39" s="133">
        <f t="shared" si="34"/>
        <v>0</v>
      </c>
      <c r="AP39" s="133">
        <f t="shared" si="35"/>
        <v>0</v>
      </c>
      <c r="AQ39" s="133">
        <f t="shared" si="36"/>
        <v>0</v>
      </c>
      <c r="AR39" s="133">
        <f t="shared" si="37"/>
        <v>0</v>
      </c>
      <c r="AS39" s="133">
        <f t="shared" si="38"/>
        <v>0</v>
      </c>
      <c r="AT39" s="134"/>
      <c r="AU39" s="134">
        <f t="shared" si="39"/>
        <v>0</v>
      </c>
      <c r="AV39" s="134">
        <f t="shared" si="40"/>
        <v>0</v>
      </c>
      <c r="AW39" s="134">
        <f t="shared" si="41"/>
        <v>0</v>
      </c>
      <c r="AX39" s="134">
        <f t="shared" si="42"/>
        <v>0</v>
      </c>
      <c r="AY39" s="134">
        <f t="shared" si="43"/>
        <v>0</v>
      </c>
      <c r="AZ39" s="134">
        <f t="shared" si="44"/>
        <v>0</v>
      </c>
      <c r="BA39" s="134">
        <f t="shared" si="45"/>
        <v>0</v>
      </c>
      <c r="BB39" s="134">
        <f t="shared" si="46"/>
        <v>0</v>
      </c>
      <c r="BC39" s="134">
        <f t="shared" si="47"/>
        <v>0</v>
      </c>
      <c r="BD39" s="134">
        <f t="shared" si="48"/>
        <v>0</v>
      </c>
      <c r="BE39" s="134">
        <f t="shared" si="49"/>
        <v>0</v>
      </c>
      <c r="BF39" s="31"/>
      <c r="BG39" s="31"/>
      <c r="BH39" s="31">
        <f t="shared" si="50"/>
        <v>0</v>
      </c>
      <c r="BI39" s="31">
        <f t="shared" si="51"/>
        <v>0</v>
      </c>
      <c r="BJ39" s="31">
        <f t="shared" si="52"/>
        <v>0</v>
      </c>
      <c r="BK39" s="31">
        <f t="shared" si="53"/>
        <v>0</v>
      </c>
      <c r="BL39" s="31">
        <f t="shared" si="54"/>
        <v>0</v>
      </c>
      <c r="BM39" s="31">
        <f t="shared" si="55"/>
        <v>0</v>
      </c>
      <c r="BN39" s="31">
        <f t="shared" si="56"/>
        <v>0</v>
      </c>
      <c r="BO39" s="31">
        <f t="shared" si="57"/>
        <v>0</v>
      </c>
      <c r="BP39" s="31">
        <f t="shared" si="58"/>
        <v>0</v>
      </c>
      <c r="BQ39" s="31">
        <f t="shared" si="59"/>
        <v>0</v>
      </c>
      <c r="BR39" s="132"/>
      <c r="BS39" s="132">
        <f t="shared" si="60"/>
        <v>0</v>
      </c>
      <c r="BT39" s="132">
        <f t="shared" si="61"/>
        <v>0</v>
      </c>
      <c r="BU39" s="132">
        <f t="shared" si="62"/>
        <v>0</v>
      </c>
      <c r="BV39" s="132">
        <f t="shared" si="63"/>
        <v>0</v>
      </c>
      <c r="BW39" s="132">
        <f t="shared" si="64"/>
        <v>0</v>
      </c>
      <c r="BX39" s="132">
        <f t="shared" si="65"/>
        <v>0</v>
      </c>
      <c r="BY39" s="132">
        <f t="shared" si="66"/>
        <v>0</v>
      </c>
      <c r="BZ39" s="132">
        <f t="shared" si="67"/>
        <v>0</v>
      </c>
      <c r="CA39" s="132">
        <f t="shared" si="68"/>
        <v>0</v>
      </c>
      <c r="CB39" s="132">
        <f t="shared" si="69"/>
        <v>0</v>
      </c>
      <c r="CC39" s="132">
        <f t="shared" si="70"/>
        <v>0</v>
      </c>
      <c r="CD39" s="133">
        <f t="shared" si="71"/>
        <v>0</v>
      </c>
      <c r="CE39" s="133">
        <f t="shared" si="71"/>
        <v>0</v>
      </c>
      <c r="CF39" s="133">
        <f t="shared" si="72"/>
        <v>0</v>
      </c>
      <c r="CG39" s="133">
        <f t="shared" si="73"/>
        <v>0</v>
      </c>
      <c r="CH39" s="133">
        <f t="shared" si="73"/>
        <v>0</v>
      </c>
      <c r="CI39" s="133">
        <f t="shared" si="73"/>
        <v>0</v>
      </c>
      <c r="CJ39" s="133">
        <f t="shared" si="73"/>
        <v>0</v>
      </c>
      <c r="CK39" s="133">
        <f t="shared" si="73"/>
        <v>0</v>
      </c>
      <c r="CL39" s="133">
        <f t="shared" si="73"/>
        <v>0</v>
      </c>
      <c r="CM39" s="133">
        <f t="shared" si="73"/>
        <v>0</v>
      </c>
      <c r="CN39" s="133">
        <f t="shared" si="73"/>
        <v>0</v>
      </c>
      <c r="CO39" s="133">
        <f t="shared" si="73"/>
        <v>0</v>
      </c>
      <c r="CP39" s="134"/>
      <c r="CQ39" s="134">
        <f t="shared" si="146"/>
        <v>0</v>
      </c>
      <c r="CR39" s="134">
        <f t="shared" si="74"/>
        <v>0</v>
      </c>
      <c r="CS39" s="134">
        <f t="shared" si="75"/>
        <v>0</v>
      </c>
      <c r="CT39" s="134">
        <f t="shared" si="76"/>
        <v>0</v>
      </c>
      <c r="CU39" s="134">
        <f t="shared" si="77"/>
        <v>0</v>
      </c>
      <c r="CV39" s="134">
        <f t="shared" si="78"/>
        <v>0</v>
      </c>
      <c r="CW39" s="134">
        <f t="shared" si="79"/>
        <v>0</v>
      </c>
      <c r="CX39" s="134">
        <f t="shared" si="80"/>
        <v>0</v>
      </c>
      <c r="CY39" s="134">
        <f t="shared" si="133"/>
        <v>0</v>
      </c>
      <c r="CZ39" s="134">
        <f t="shared" si="81"/>
        <v>0</v>
      </c>
      <c r="DA39" s="134">
        <f t="shared" si="82"/>
        <v>0</v>
      </c>
      <c r="DB39" s="135"/>
      <c r="DC39" s="135">
        <f t="shared" si="83"/>
        <v>0</v>
      </c>
      <c r="DD39" s="135">
        <f t="shared" si="84"/>
        <v>0</v>
      </c>
      <c r="DE39" s="135">
        <f t="shared" si="85"/>
        <v>0</v>
      </c>
      <c r="DF39" s="135">
        <f t="shared" si="86"/>
        <v>0</v>
      </c>
      <c r="DG39" s="135">
        <f t="shared" si="87"/>
        <v>0</v>
      </c>
      <c r="DH39" s="135">
        <f t="shared" si="88"/>
        <v>0</v>
      </c>
      <c r="DI39" s="135">
        <f t="shared" si="89"/>
        <v>0</v>
      </c>
      <c r="DJ39" s="135">
        <f t="shared" si="90"/>
        <v>0</v>
      </c>
      <c r="DK39" s="135">
        <f t="shared" si="91"/>
        <v>0</v>
      </c>
      <c r="DL39" s="135">
        <f t="shared" si="92"/>
        <v>0</v>
      </c>
      <c r="DM39" s="135">
        <f t="shared" si="93"/>
        <v>0</v>
      </c>
      <c r="DN39" s="136"/>
      <c r="DO39" s="136">
        <f t="shared" si="94"/>
        <v>0</v>
      </c>
      <c r="DP39" s="136">
        <f t="shared" si="95"/>
        <v>0</v>
      </c>
      <c r="DQ39" s="136">
        <f t="shared" si="96"/>
        <v>0</v>
      </c>
      <c r="DR39" s="136">
        <f t="shared" si="97"/>
        <v>0</v>
      </c>
      <c r="DS39" s="136">
        <f t="shared" si="98"/>
        <v>0</v>
      </c>
      <c r="DT39" s="136">
        <f t="shared" si="99"/>
        <v>0</v>
      </c>
      <c r="DU39" s="136">
        <f t="shared" si="100"/>
        <v>0</v>
      </c>
      <c r="DV39" s="136">
        <f t="shared" si="101"/>
        <v>0</v>
      </c>
      <c r="DW39" s="136">
        <f t="shared" si="102"/>
        <v>0</v>
      </c>
      <c r="DX39" s="136">
        <f t="shared" si="103"/>
        <v>0</v>
      </c>
      <c r="DY39" s="136">
        <f t="shared" si="104"/>
        <v>0</v>
      </c>
      <c r="DZ39" s="132"/>
      <c r="EA39" s="132">
        <f t="shared" ref="EA39:EK39" si="160">DZ39</f>
        <v>0</v>
      </c>
      <c r="EB39" s="132">
        <f t="shared" si="160"/>
        <v>0</v>
      </c>
      <c r="EC39" s="132">
        <f t="shared" si="160"/>
        <v>0</v>
      </c>
      <c r="ED39" s="132">
        <f t="shared" si="160"/>
        <v>0</v>
      </c>
      <c r="EE39" s="132">
        <f t="shared" si="160"/>
        <v>0</v>
      </c>
      <c r="EF39" s="132">
        <f t="shared" si="160"/>
        <v>0</v>
      </c>
      <c r="EG39" s="132">
        <f t="shared" si="160"/>
        <v>0</v>
      </c>
      <c r="EH39" s="132">
        <f t="shared" si="160"/>
        <v>0</v>
      </c>
      <c r="EI39" s="132">
        <f t="shared" si="160"/>
        <v>0</v>
      </c>
      <c r="EJ39" s="132">
        <f t="shared" si="160"/>
        <v>0</v>
      </c>
      <c r="EK39" s="132">
        <f t="shared" si="160"/>
        <v>0</v>
      </c>
      <c r="EL39" s="134"/>
      <c r="EM39" s="134"/>
      <c r="EN39" s="134"/>
      <c r="EO39" s="134"/>
      <c r="EP39" s="134"/>
      <c r="EQ39" s="134"/>
      <c r="ER39" s="134"/>
      <c r="ES39" s="201">
        <f>IFERROR(IF(G39&gt;=1,(IF(EMP!AT35="YES",220,0)),0),0)</f>
        <v>0</v>
      </c>
      <c r="ET39" s="1">
        <f>IFERROR(IF(G39&gt;=1,ROUND(ALLO!K37/31*ALLO!BJ37,0),0),0)</f>
        <v>0</v>
      </c>
      <c r="EU39" s="1">
        <f>IFERROR(IF(G39&gt;=1,(IF(ALLO!$BH37=1,0,IF(ALLO!$BH37=2,(IF(EMP!AN35="YES",(IF(ALLO!$D37&gt;=5,ROUND((ALLO!GG37+ALLO!GS37+ALLO!HE37)/EU$1,0)*ALLO!$BK37,0)),0)),0))),0),0)</f>
        <v>0</v>
      </c>
      <c r="EV39" s="1">
        <f>IFERROR(IF(H39&gt;=1,(IF(ALLO!$BH37=1,0,IF(ALLO!$BH37=2,(IF(EMP!AO35="YES",(IF(ALLO!$D37&gt;=5,ROUND((ALLO!GH37+ALLO!GT37+ALLO!HF37)/EV$1,0)*ALLO!$BK37,0)),0)),0))),0),0)</f>
        <v>0</v>
      </c>
      <c r="EW39" s="1">
        <f>IFERROR(IF(I39&gt;=1,(IF(ALLO!$BH37=1,0,IF(ALLO!$BH37=2,(IF(EMP!AP35="YES",(IF(ALLO!$D37&gt;=5,ROUND((ALLO!GI37+ALLO!GU37+ALLO!HG37)/EW$1,0)*ALLO!$BK37,0)),0)),0))),0),0)</f>
        <v>0</v>
      </c>
      <c r="EX39" s="1">
        <f>IFERROR(IF(J39&gt;=1,(IF(ALLO!$BH37=1,0,IF(ALLO!$BH37=2,(IF(EMP!AQ35="YES",(IF(ALLO!$D37&gt;=5,ROUND((ALLO!GJ37+ALLO!GV37+ALLO!HH37)/EX$1,0)*ALLO!$BK37,0)),0)),0))),0),0)</f>
        <v>0</v>
      </c>
      <c r="EY39" s="1">
        <f>IFERROR(IF(K39&gt;=1,(IF(ALLO!$BH37=1,0,IF(ALLO!$BH37=2,(IF(EMP!AR35="YES",(IF(ALLO!$D37&gt;=5,ROUND((ALLO!GK37+ALLO!GW37+ALLO!HI37)/EY$1,0)*ALLO!$BK37,0)),0)),0))),0),0)</f>
        <v>0</v>
      </c>
      <c r="EZ39" s="1">
        <f>IFERROR(IF(L39&gt;=1,(IF(ALLO!$BH37=1,0,IF(ALLO!$BH37=2,(IF(EMP!AS35="YES",(IF(ALLO!$D37&gt;=5,ROUND((ALLO!GL37+ALLO!GX37+ALLO!HJ37)/EZ$1,0)*ALLO!$BK37,0)),0)),0))),0),0)</f>
        <v>0</v>
      </c>
      <c r="FA39" s="181">
        <f t="shared" si="106"/>
        <v>0</v>
      </c>
      <c r="FB39" s="181">
        <f t="shared" si="107"/>
        <v>0</v>
      </c>
      <c r="FC39" s="181">
        <f t="shared" si="108"/>
        <v>0</v>
      </c>
      <c r="FD39" s="181">
        <f t="shared" si="109"/>
        <v>0</v>
      </c>
      <c r="FE39" s="181">
        <f t="shared" si="110"/>
        <v>0</v>
      </c>
      <c r="FF39" s="181">
        <f t="shared" si="111"/>
        <v>0</v>
      </c>
      <c r="FG39" s="181">
        <f t="shared" si="112"/>
        <v>0</v>
      </c>
      <c r="FH39" s="181">
        <f t="shared" si="113"/>
        <v>0</v>
      </c>
      <c r="FI39" s="181">
        <f t="shared" si="114"/>
        <v>0</v>
      </c>
      <c r="FJ39" s="181">
        <f t="shared" si="115"/>
        <v>0</v>
      </c>
      <c r="FK39" s="181">
        <f t="shared" si="116"/>
        <v>0</v>
      </c>
      <c r="FL39" s="181">
        <f t="shared" si="117"/>
        <v>0</v>
      </c>
      <c r="FM39" s="182">
        <f t="shared" si="118"/>
        <v>0</v>
      </c>
      <c r="FN39" s="182">
        <f t="shared" si="119"/>
        <v>0</v>
      </c>
      <c r="FO39" s="182">
        <f t="shared" si="120"/>
        <v>0</v>
      </c>
      <c r="FP39" s="182">
        <f t="shared" si="121"/>
        <v>0</v>
      </c>
      <c r="FQ39" s="182">
        <f t="shared" si="122"/>
        <v>0</v>
      </c>
      <c r="FR39" s="182">
        <f t="shared" si="123"/>
        <v>0</v>
      </c>
      <c r="FS39" s="182">
        <f t="shared" si="124"/>
        <v>0</v>
      </c>
      <c r="FT39" s="1">
        <f>IFERROR(IF($G39&gt;=1,SUMIFS(ARR!P$8:P$607,ARR!$I$8:$I$607,$I39),0),0)</f>
        <v>0</v>
      </c>
      <c r="FU39" s="1">
        <f>IFERROR(IF($G39&gt;=1,SUMIFS(ARR!Q$8:Q$607,ARR!$I$8:$I$607,$I39),0),0)</f>
        <v>0</v>
      </c>
      <c r="FV39" s="1">
        <f>IFERROR(IF($G39&gt;=1,SUMIFS(ARR!R$8:R$607,ARR!$I$8:$I$607,$I39),0),0)</f>
        <v>0</v>
      </c>
      <c r="FW39" s="1">
        <f>IFERROR(IF($G39&gt;=1,SUMIFS(ARR!S$8:S$607,ARR!$I$8:$I$607,$I39),0),0)</f>
        <v>0</v>
      </c>
      <c r="FX39" s="1">
        <f>IFERROR(IF($G39&gt;=1,SUMIFS(ARR!T$8:T$607,ARR!$I$8:$I$607,$I39),0),0)</f>
        <v>0</v>
      </c>
      <c r="FY39" s="1">
        <f>IFERROR(IF($G39&gt;=1,SUMIFS(ARR!U$8:U$607,ARR!$I$8:$I$607,$I39),0),0)</f>
        <v>0</v>
      </c>
      <c r="FZ39" s="1">
        <f>IFERROR(IF($G39&gt;=1,SUMIFS(ARR!V$8:V$607,ARR!$I$8:$I$607,$I39),0),0)</f>
        <v>0</v>
      </c>
      <c r="GA39" s="1">
        <f>IFERROR(IF($G39&gt;=1,SUMIFS(ARR!W$8:W$607,ARR!$I$8:$I$607,$I39),0),0)</f>
        <v>0</v>
      </c>
      <c r="GB39" s="1">
        <f>IFERROR(IF($G39&gt;=1,SUMIFS(ARR!X$8:X$607,ARR!$I$8:$I$607,$I39),0),0)</f>
        <v>0</v>
      </c>
      <c r="GC39" s="1">
        <f>IFERROR(IF($G39&gt;=1,SUMIFS(ARR!Y$8:Y$607,ARR!$I$8:$I$607,$I39),0),0)</f>
        <v>0</v>
      </c>
      <c r="GD39" s="1">
        <f>IFERROR(IF($G39&gt;=1,SUMIFS(ARR!Z$8:Z$607,ARR!$I$8:$I$607,$I39),0),0)</f>
        <v>0</v>
      </c>
      <c r="GE39" s="1">
        <f>IFERROR(IF($G39&gt;=1,SUMIFS(ARR!AA$8:AA$607,ARR!$I$8:$I$607,$I39),0),0)</f>
        <v>0</v>
      </c>
      <c r="GF39" s="1">
        <f t="shared" si="125"/>
        <v>0</v>
      </c>
      <c r="GG39" s="1">
        <f t="shared" si="126"/>
        <v>0</v>
      </c>
      <c r="GH39" s="1">
        <f t="shared" si="127"/>
        <v>0</v>
      </c>
      <c r="GI39" s="1">
        <f t="shared" si="128"/>
        <v>0</v>
      </c>
      <c r="GJ39" s="1">
        <f t="shared" si="129"/>
        <v>0</v>
      </c>
    </row>
    <row r="40" spans="6:192" ht="18" customHeight="1" x14ac:dyDescent="0.25">
      <c r="F40" s="1">
        <f>ALLO!A38</f>
        <v>0</v>
      </c>
      <c r="G40" s="130">
        <f>EMP!O36</f>
        <v>0</v>
      </c>
      <c r="H40" s="131">
        <f>EMP!P36</f>
        <v>0</v>
      </c>
      <c r="I40" s="130">
        <f>EMP!Q36</f>
        <v>0</v>
      </c>
      <c r="J40" s="30">
        <f>IFERROR(IF($G40&gt;=1,(IF($F40=2,ROUND((ALLO!GA38+ALLO!GM38)/10,0),0)),0),0)</f>
        <v>0</v>
      </c>
      <c r="K40" s="30">
        <f>IFERROR(IF($G40&gt;=1,(IF($F40=2,ROUND((ALLO!GB38+ALLO!GN38)/10,0),0)),0),0)</f>
        <v>0</v>
      </c>
      <c r="L40" s="30">
        <f>IFERROR(IF($G40&gt;=1,(IF($F40=2,ROUND((ALLO!GC38+ALLO!GO38)/10,0),0)),0),0)</f>
        <v>0</v>
      </c>
      <c r="M40" s="30">
        <f>IFERROR(IF($G40&gt;=1,(IF($F40=2,ROUND((ALLO!GD38+ALLO!GP38)/10,0),0)),0),0)</f>
        <v>0</v>
      </c>
      <c r="N40" s="30">
        <f>IFERROR(IF($G40&gt;=1,(IF($F40=2,ROUND((ALLO!GE38+ALLO!GQ38)/10,0),0)),0),0)</f>
        <v>0</v>
      </c>
      <c r="O40" s="30">
        <f>IFERROR(IF($G40&gt;=1,(IF($F40=2,ROUND((ALLO!GF38+ALLO!GR38)/10,0),0)),0),0)</f>
        <v>0</v>
      </c>
      <c r="P40" s="30">
        <f>IFERROR(IF($G40&gt;=1,(IF($F40=2,ROUND((ALLO!GG38+ALLO!GS38)/10,0),0)),0),0)</f>
        <v>0</v>
      </c>
      <c r="Q40" s="30">
        <f>IFERROR(IF($G40&gt;=1,(IF($F40=2,ROUND((ALLO!GH38+ALLO!GT38)/10,0),0)),0),0)</f>
        <v>0</v>
      </c>
      <c r="R40" s="30">
        <f>IFERROR(IF($G40&gt;=1,(IF($F40=2,ROUND((ALLO!GI38+ALLO!GU38)/10,0),0)),0),0)</f>
        <v>0</v>
      </c>
      <c r="S40" s="30">
        <f>IFERROR(IF($G40&gt;=1,(IF($F40=2,ROUND((ALLO!GJ38+ALLO!GV38)/10,0),0)),0),0)</f>
        <v>0</v>
      </c>
      <c r="T40" s="30">
        <f>IFERROR(IF($G40&gt;=1,(IF($F40=2,ROUND((ALLO!GK38+ALLO!GW38)/10,0),0)),0),0)</f>
        <v>0</v>
      </c>
      <c r="U40" s="30">
        <f>IFERROR(IF($G40&gt;=1,(IF($F40=2,ROUND((ALLO!GL38+ALLO!GX38)/10,0),0)),0),0)</f>
        <v>0</v>
      </c>
      <c r="V40" s="132"/>
      <c r="W40" s="132"/>
      <c r="X40" s="132"/>
      <c r="Y40" s="132"/>
      <c r="Z40" s="132"/>
      <c r="AA40" s="132"/>
      <c r="AB40" s="132"/>
      <c r="AC40" s="132"/>
      <c r="AD40" s="132"/>
      <c r="AE40" s="132"/>
      <c r="AF40" s="132"/>
      <c r="AG40" s="132"/>
      <c r="AH40" s="133"/>
      <c r="AI40" s="133">
        <f t="shared" si="131"/>
        <v>0</v>
      </c>
      <c r="AJ40" s="133">
        <f t="shared" si="29"/>
        <v>0</v>
      </c>
      <c r="AK40" s="133">
        <f t="shared" si="30"/>
        <v>0</v>
      </c>
      <c r="AL40" s="133">
        <f t="shared" si="31"/>
        <v>0</v>
      </c>
      <c r="AM40" s="133">
        <f t="shared" si="32"/>
        <v>0</v>
      </c>
      <c r="AN40" s="133">
        <f t="shared" si="33"/>
        <v>0</v>
      </c>
      <c r="AO40" s="133">
        <f t="shared" si="34"/>
        <v>0</v>
      </c>
      <c r="AP40" s="133">
        <f t="shared" si="35"/>
        <v>0</v>
      </c>
      <c r="AQ40" s="133">
        <f t="shared" si="36"/>
        <v>0</v>
      </c>
      <c r="AR40" s="133">
        <f t="shared" si="37"/>
        <v>0</v>
      </c>
      <c r="AS40" s="133">
        <f t="shared" si="38"/>
        <v>0</v>
      </c>
      <c r="AT40" s="134"/>
      <c r="AU40" s="134">
        <f t="shared" si="39"/>
        <v>0</v>
      </c>
      <c r="AV40" s="134">
        <f t="shared" si="40"/>
        <v>0</v>
      </c>
      <c r="AW40" s="134">
        <f t="shared" si="41"/>
        <v>0</v>
      </c>
      <c r="AX40" s="134">
        <f t="shared" si="42"/>
        <v>0</v>
      </c>
      <c r="AY40" s="134">
        <f t="shared" si="43"/>
        <v>0</v>
      </c>
      <c r="AZ40" s="134">
        <f t="shared" si="44"/>
        <v>0</v>
      </c>
      <c r="BA40" s="134">
        <f t="shared" si="45"/>
        <v>0</v>
      </c>
      <c r="BB40" s="134">
        <f t="shared" si="46"/>
        <v>0</v>
      </c>
      <c r="BC40" s="134">
        <f t="shared" si="47"/>
        <v>0</v>
      </c>
      <c r="BD40" s="134">
        <f t="shared" si="48"/>
        <v>0</v>
      </c>
      <c r="BE40" s="134">
        <f t="shared" si="49"/>
        <v>0</v>
      </c>
      <c r="BF40" s="31"/>
      <c r="BG40" s="31">
        <f t="shared" ref="BG33:BG74" si="161">BF40</f>
        <v>0</v>
      </c>
      <c r="BH40" s="31">
        <f t="shared" si="50"/>
        <v>0</v>
      </c>
      <c r="BI40" s="31">
        <f t="shared" si="51"/>
        <v>0</v>
      </c>
      <c r="BJ40" s="31">
        <f t="shared" si="52"/>
        <v>0</v>
      </c>
      <c r="BK40" s="31">
        <f t="shared" si="53"/>
        <v>0</v>
      </c>
      <c r="BL40" s="31">
        <f t="shared" si="54"/>
        <v>0</v>
      </c>
      <c r="BM40" s="31">
        <f t="shared" si="55"/>
        <v>0</v>
      </c>
      <c r="BN40" s="31">
        <f t="shared" si="56"/>
        <v>0</v>
      </c>
      <c r="BO40" s="31">
        <f t="shared" si="57"/>
        <v>0</v>
      </c>
      <c r="BP40" s="31">
        <f t="shared" si="58"/>
        <v>0</v>
      </c>
      <c r="BQ40" s="31">
        <f t="shared" si="59"/>
        <v>0</v>
      </c>
      <c r="BR40" s="132"/>
      <c r="BS40" s="132">
        <f t="shared" si="60"/>
        <v>0</v>
      </c>
      <c r="BT40" s="132">
        <f t="shared" si="61"/>
        <v>0</v>
      </c>
      <c r="BU40" s="132">
        <f t="shared" si="62"/>
        <v>0</v>
      </c>
      <c r="BV40" s="132">
        <f t="shared" si="63"/>
        <v>0</v>
      </c>
      <c r="BW40" s="132">
        <f t="shared" si="64"/>
        <v>0</v>
      </c>
      <c r="BX40" s="132">
        <f t="shared" si="65"/>
        <v>0</v>
      </c>
      <c r="BY40" s="132">
        <f t="shared" si="66"/>
        <v>0</v>
      </c>
      <c r="BZ40" s="132">
        <f t="shared" si="67"/>
        <v>0</v>
      </c>
      <c r="CA40" s="132">
        <f t="shared" si="68"/>
        <v>0</v>
      </c>
      <c r="CB40" s="132">
        <f t="shared" si="69"/>
        <v>0</v>
      </c>
      <c r="CC40" s="132">
        <f t="shared" si="70"/>
        <v>0</v>
      </c>
      <c r="CD40" s="133">
        <f t="shared" si="71"/>
        <v>0</v>
      </c>
      <c r="CE40" s="133">
        <f t="shared" si="71"/>
        <v>0</v>
      </c>
      <c r="CF40" s="133">
        <f t="shared" si="72"/>
        <v>0</v>
      </c>
      <c r="CG40" s="133">
        <f t="shared" si="73"/>
        <v>0</v>
      </c>
      <c r="CH40" s="133">
        <f t="shared" si="73"/>
        <v>0</v>
      </c>
      <c r="CI40" s="133">
        <f t="shared" si="73"/>
        <v>0</v>
      </c>
      <c r="CJ40" s="133">
        <f t="shared" si="73"/>
        <v>0</v>
      </c>
      <c r="CK40" s="133">
        <f t="shared" si="73"/>
        <v>0</v>
      </c>
      <c r="CL40" s="133">
        <f t="shared" si="73"/>
        <v>0</v>
      </c>
      <c r="CM40" s="133">
        <f t="shared" si="73"/>
        <v>0</v>
      </c>
      <c r="CN40" s="133">
        <f t="shared" si="73"/>
        <v>0</v>
      </c>
      <c r="CO40" s="133">
        <f t="shared" si="73"/>
        <v>0</v>
      </c>
      <c r="CP40" s="134"/>
      <c r="CQ40" s="134">
        <f t="shared" si="146"/>
        <v>0</v>
      </c>
      <c r="CR40" s="134">
        <f t="shared" si="74"/>
        <v>0</v>
      </c>
      <c r="CS40" s="134">
        <f t="shared" si="75"/>
        <v>0</v>
      </c>
      <c r="CT40" s="134">
        <f t="shared" si="76"/>
        <v>0</v>
      </c>
      <c r="CU40" s="134">
        <f t="shared" si="77"/>
        <v>0</v>
      </c>
      <c r="CV40" s="134">
        <f t="shared" si="78"/>
        <v>0</v>
      </c>
      <c r="CW40" s="134">
        <f t="shared" si="79"/>
        <v>0</v>
      </c>
      <c r="CX40" s="134">
        <f t="shared" si="80"/>
        <v>0</v>
      </c>
      <c r="CY40" s="134">
        <f t="shared" si="133"/>
        <v>0</v>
      </c>
      <c r="CZ40" s="134">
        <f t="shared" si="81"/>
        <v>0</v>
      </c>
      <c r="DA40" s="134">
        <f t="shared" si="82"/>
        <v>0</v>
      </c>
      <c r="DB40" s="135"/>
      <c r="DC40" s="135">
        <f t="shared" si="83"/>
        <v>0</v>
      </c>
      <c r="DD40" s="135">
        <f t="shared" si="84"/>
        <v>0</v>
      </c>
      <c r="DE40" s="135">
        <f t="shared" si="85"/>
        <v>0</v>
      </c>
      <c r="DF40" s="135">
        <f t="shared" si="86"/>
        <v>0</v>
      </c>
      <c r="DG40" s="135">
        <f t="shared" si="87"/>
        <v>0</v>
      </c>
      <c r="DH40" s="135">
        <f t="shared" si="88"/>
        <v>0</v>
      </c>
      <c r="DI40" s="135">
        <f t="shared" si="89"/>
        <v>0</v>
      </c>
      <c r="DJ40" s="135">
        <f t="shared" si="90"/>
        <v>0</v>
      </c>
      <c r="DK40" s="135">
        <f t="shared" si="91"/>
        <v>0</v>
      </c>
      <c r="DL40" s="135">
        <f t="shared" si="92"/>
        <v>0</v>
      </c>
      <c r="DM40" s="135">
        <f t="shared" si="93"/>
        <v>0</v>
      </c>
      <c r="DN40" s="136"/>
      <c r="DO40" s="136">
        <f t="shared" si="94"/>
        <v>0</v>
      </c>
      <c r="DP40" s="136">
        <f t="shared" si="95"/>
        <v>0</v>
      </c>
      <c r="DQ40" s="136">
        <f t="shared" si="96"/>
        <v>0</v>
      </c>
      <c r="DR40" s="136">
        <f t="shared" si="97"/>
        <v>0</v>
      </c>
      <c r="DS40" s="136">
        <f t="shared" si="98"/>
        <v>0</v>
      </c>
      <c r="DT40" s="136">
        <f t="shared" si="99"/>
        <v>0</v>
      </c>
      <c r="DU40" s="136">
        <f t="shared" si="100"/>
        <v>0</v>
      </c>
      <c r="DV40" s="136">
        <f t="shared" si="101"/>
        <v>0</v>
      </c>
      <c r="DW40" s="136">
        <f t="shared" si="102"/>
        <v>0</v>
      </c>
      <c r="DX40" s="136">
        <f t="shared" si="103"/>
        <v>0</v>
      </c>
      <c r="DY40" s="136">
        <f t="shared" si="104"/>
        <v>0</v>
      </c>
      <c r="DZ40" s="132"/>
      <c r="EA40" s="132">
        <f t="shared" ref="EA40:EK40" si="162">DZ40</f>
        <v>0</v>
      </c>
      <c r="EB40" s="132">
        <f t="shared" si="162"/>
        <v>0</v>
      </c>
      <c r="EC40" s="132">
        <f t="shared" si="162"/>
        <v>0</v>
      </c>
      <c r="ED40" s="132">
        <f t="shared" si="162"/>
        <v>0</v>
      </c>
      <c r="EE40" s="132">
        <f t="shared" si="162"/>
        <v>0</v>
      </c>
      <c r="EF40" s="132">
        <f t="shared" si="162"/>
        <v>0</v>
      </c>
      <c r="EG40" s="132">
        <f t="shared" si="162"/>
        <v>0</v>
      </c>
      <c r="EH40" s="132">
        <f t="shared" si="162"/>
        <v>0</v>
      </c>
      <c r="EI40" s="132">
        <f t="shared" si="162"/>
        <v>0</v>
      </c>
      <c r="EJ40" s="132">
        <f t="shared" si="162"/>
        <v>0</v>
      </c>
      <c r="EK40" s="132">
        <f t="shared" si="162"/>
        <v>0</v>
      </c>
      <c r="EL40" s="134"/>
      <c r="EM40" s="134"/>
      <c r="EN40" s="134"/>
      <c r="EO40" s="134"/>
      <c r="EP40" s="134"/>
      <c r="EQ40" s="134"/>
      <c r="ER40" s="134"/>
      <c r="ES40" s="201">
        <f>IFERROR(IF(G40&gt;=1,(IF(EMP!AT36="YES",220,0)),0),0)</f>
        <v>0</v>
      </c>
      <c r="ET40" s="1">
        <f>IFERROR(IF(G40&gt;=1,ROUND(ALLO!K38/31*ALLO!BJ38,0),0),0)</f>
        <v>0</v>
      </c>
      <c r="EU40" s="1">
        <f>IFERROR(IF(G40&gt;=1,(IF(ALLO!$BH38=1,0,IF(ALLO!$BH38=2,(IF(EMP!AN36="YES",(IF(ALLO!$D38&gt;=5,ROUND((ALLO!GG38+ALLO!GS38+ALLO!HE38)/EU$1,0)*ALLO!$BK38,0)),0)),0))),0),0)</f>
        <v>0</v>
      </c>
      <c r="EV40" s="1">
        <f>IFERROR(IF(H40&gt;=1,(IF(ALLO!$BH38=1,0,IF(ALLO!$BH38=2,(IF(EMP!AO36="YES",(IF(ALLO!$D38&gt;=5,ROUND((ALLO!GH38+ALLO!GT38+ALLO!HF38)/EV$1,0)*ALLO!$BK38,0)),0)),0))),0),0)</f>
        <v>0</v>
      </c>
      <c r="EW40" s="1">
        <f>IFERROR(IF(I40&gt;=1,(IF(ALLO!$BH38=1,0,IF(ALLO!$BH38=2,(IF(EMP!AP36="YES",(IF(ALLO!$D38&gt;=5,ROUND((ALLO!GI38+ALLO!GU38+ALLO!HG38)/EW$1,0)*ALLO!$BK38,0)),0)),0))),0),0)</f>
        <v>0</v>
      </c>
      <c r="EX40" s="1">
        <f>IFERROR(IF(J40&gt;=1,(IF(ALLO!$BH38=1,0,IF(ALLO!$BH38=2,(IF(EMP!AQ36="YES",(IF(ALLO!$D38&gt;=5,ROUND((ALLO!GJ38+ALLO!GV38+ALLO!HH38)/EX$1,0)*ALLO!$BK38,0)),0)),0))),0),0)</f>
        <v>0</v>
      </c>
      <c r="EY40" s="1">
        <f>IFERROR(IF(K40&gt;=1,(IF(ALLO!$BH38=1,0,IF(ALLO!$BH38=2,(IF(EMP!AR36="YES",(IF(ALLO!$D38&gt;=5,ROUND((ALLO!GK38+ALLO!GW38+ALLO!HI38)/EY$1,0)*ALLO!$BK38,0)),0)),0))),0),0)</f>
        <v>0</v>
      </c>
      <c r="EZ40" s="1">
        <f>IFERROR(IF(L40&gt;=1,(IF(ALLO!$BH38=1,0,IF(ALLO!$BH38=2,(IF(EMP!AS36="YES",(IF(ALLO!$D38&gt;=5,ROUND((ALLO!GL38+ALLO!GX38+ALLO!HJ38)/EZ$1,0)*ALLO!$BK38,0)),0)),0))),0),0)</f>
        <v>0</v>
      </c>
      <c r="FA40" s="181">
        <f t="shared" si="106"/>
        <v>0</v>
      </c>
      <c r="FB40" s="181">
        <f t="shared" si="107"/>
        <v>0</v>
      </c>
      <c r="FC40" s="181">
        <f t="shared" si="108"/>
        <v>0</v>
      </c>
      <c r="FD40" s="181">
        <f t="shared" si="109"/>
        <v>0</v>
      </c>
      <c r="FE40" s="181">
        <f t="shared" si="110"/>
        <v>0</v>
      </c>
      <c r="FF40" s="181">
        <f t="shared" si="111"/>
        <v>0</v>
      </c>
      <c r="FG40" s="181">
        <f t="shared" si="112"/>
        <v>0</v>
      </c>
      <c r="FH40" s="181">
        <f t="shared" si="113"/>
        <v>0</v>
      </c>
      <c r="FI40" s="181">
        <f t="shared" si="114"/>
        <v>0</v>
      </c>
      <c r="FJ40" s="181">
        <f t="shared" si="115"/>
        <v>0</v>
      </c>
      <c r="FK40" s="181">
        <f t="shared" si="116"/>
        <v>0</v>
      </c>
      <c r="FL40" s="181">
        <f t="shared" si="117"/>
        <v>0</v>
      </c>
      <c r="FM40" s="182">
        <f t="shared" si="118"/>
        <v>0</v>
      </c>
      <c r="FN40" s="182">
        <f t="shared" si="119"/>
        <v>0</v>
      </c>
      <c r="FO40" s="182">
        <f t="shared" si="120"/>
        <v>0</v>
      </c>
      <c r="FP40" s="182">
        <f t="shared" si="121"/>
        <v>0</v>
      </c>
      <c r="FQ40" s="182">
        <f t="shared" si="122"/>
        <v>0</v>
      </c>
      <c r="FR40" s="182">
        <f t="shared" si="123"/>
        <v>0</v>
      </c>
      <c r="FS40" s="182">
        <f t="shared" si="124"/>
        <v>0</v>
      </c>
      <c r="FT40" s="1">
        <f>IFERROR(IF($G40&gt;=1,SUMIFS(ARR!P$8:P$607,ARR!$I$8:$I$607,$I40),0),0)</f>
        <v>0</v>
      </c>
      <c r="FU40" s="1">
        <f>IFERROR(IF($G40&gt;=1,SUMIFS(ARR!Q$8:Q$607,ARR!$I$8:$I$607,$I40),0),0)</f>
        <v>0</v>
      </c>
      <c r="FV40" s="1">
        <f>IFERROR(IF($G40&gt;=1,SUMIFS(ARR!R$8:R$607,ARR!$I$8:$I$607,$I40),0),0)</f>
        <v>0</v>
      </c>
      <c r="FW40" s="1">
        <f>IFERROR(IF($G40&gt;=1,SUMIFS(ARR!S$8:S$607,ARR!$I$8:$I$607,$I40),0),0)</f>
        <v>0</v>
      </c>
      <c r="FX40" s="1">
        <f>IFERROR(IF($G40&gt;=1,SUMIFS(ARR!T$8:T$607,ARR!$I$8:$I$607,$I40),0),0)</f>
        <v>0</v>
      </c>
      <c r="FY40" s="1">
        <f>IFERROR(IF($G40&gt;=1,SUMIFS(ARR!U$8:U$607,ARR!$I$8:$I$607,$I40),0),0)</f>
        <v>0</v>
      </c>
      <c r="FZ40" s="1">
        <f>IFERROR(IF($G40&gt;=1,SUMIFS(ARR!V$8:V$607,ARR!$I$8:$I$607,$I40),0),0)</f>
        <v>0</v>
      </c>
      <c r="GA40" s="1">
        <f>IFERROR(IF($G40&gt;=1,SUMIFS(ARR!W$8:W$607,ARR!$I$8:$I$607,$I40),0),0)</f>
        <v>0</v>
      </c>
      <c r="GB40" s="1">
        <f>IFERROR(IF($G40&gt;=1,SUMIFS(ARR!X$8:X$607,ARR!$I$8:$I$607,$I40),0),0)</f>
        <v>0</v>
      </c>
      <c r="GC40" s="1">
        <f>IFERROR(IF($G40&gt;=1,SUMIFS(ARR!Y$8:Y$607,ARR!$I$8:$I$607,$I40),0),0)</f>
        <v>0</v>
      </c>
      <c r="GD40" s="1">
        <f>IFERROR(IF($G40&gt;=1,SUMIFS(ARR!Z$8:Z$607,ARR!$I$8:$I$607,$I40),0),0)</f>
        <v>0</v>
      </c>
      <c r="GE40" s="1">
        <f>IFERROR(IF($G40&gt;=1,SUMIFS(ARR!AA$8:AA$607,ARR!$I$8:$I$607,$I40),0),0)</f>
        <v>0</v>
      </c>
      <c r="GF40" s="1">
        <f t="shared" si="125"/>
        <v>0</v>
      </c>
      <c r="GG40" s="1">
        <f t="shared" si="126"/>
        <v>0</v>
      </c>
      <c r="GH40" s="1">
        <f t="shared" si="127"/>
        <v>0</v>
      </c>
      <c r="GI40" s="1">
        <f t="shared" si="128"/>
        <v>0</v>
      </c>
      <c r="GJ40" s="1">
        <f t="shared" si="129"/>
        <v>0</v>
      </c>
    </row>
    <row r="41" spans="6:192" ht="18" customHeight="1" x14ac:dyDescent="0.25">
      <c r="F41" s="1">
        <f>ALLO!A39</f>
        <v>0</v>
      </c>
      <c r="G41" s="130">
        <f>EMP!O37</f>
        <v>0</v>
      </c>
      <c r="H41" s="131">
        <f>EMP!P37</f>
        <v>0</v>
      </c>
      <c r="I41" s="130">
        <f>EMP!Q37</f>
        <v>0</v>
      </c>
      <c r="J41" s="30">
        <f>IFERROR(IF($G41&gt;=1,(IF($F41=2,ROUND((ALLO!GA39+ALLO!GM39)/10,0),0)),0),0)</f>
        <v>0</v>
      </c>
      <c r="K41" s="30">
        <f>IFERROR(IF($G41&gt;=1,(IF($F41=2,ROUND((ALLO!GB39+ALLO!GN39)/10,0),0)),0),0)</f>
        <v>0</v>
      </c>
      <c r="L41" s="30">
        <f>IFERROR(IF($G41&gt;=1,(IF($F41=2,ROUND((ALLO!GC39+ALLO!GO39)/10,0),0)),0),0)</f>
        <v>0</v>
      </c>
      <c r="M41" s="30">
        <f>IFERROR(IF($G41&gt;=1,(IF($F41=2,ROUND((ALLO!GD39+ALLO!GP39)/10,0),0)),0),0)</f>
        <v>0</v>
      </c>
      <c r="N41" s="30">
        <f>IFERROR(IF($G41&gt;=1,(IF($F41=2,ROUND((ALLO!GE39+ALLO!GQ39)/10,0),0)),0),0)</f>
        <v>0</v>
      </c>
      <c r="O41" s="30">
        <f>IFERROR(IF($G41&gt;=1,(IF($F41=2,ROUND((ALLO!GF39+ALLO!GR39)/10,0),0)),0),0)</f>
        <v>0</v>
      </c>
      <c r="P41" s="30">
        <f>IFERROR(IF($G41&gt;=1,(IF($F41=2,ROUND((ALLO!GG39+ALLO!GS39)/10,0),0)),0),0)</f>
        <v>0</v>
      </c>
      <c r="Q41" s="30">
        <f>IFERROR(IF($G41&gt;=1,(IF($F41=2,ROUND((ALLO!GH39+ALLO!GT39)/10,0),0)),0),0)</f>
        <v>0</v>
      </c>
      <c r="R41" s="30">
        <f>IFERROR(IF($G41&gt;=1,(IF($F41=2,ROUND((ALLO!GI39+ALLO!GU39)/10,0),0)),0),0)</f>
        <v>0</v>
      </c>
      <c r="S41" s="30">
        <f>IFERROR(IF($G41&gt;=1,(IF($F41=2,ROUND((ALLO!GJ39+ALLO!GV39)/10,0),0)),0),0)</f>
        <v>0</v>
      </c>
      <c r="T41" s="30">
        <f>IFERROR(IF($G41&gt;=1,(IF($F41=2,ROUND((ALLO!GK39+ALLO!GW39)/10,0),0)),0),0)</f>
        <v>0</v>
      </c>
      <c r="U41" s="30">
        <f>IFERROR(IF($G41&gt;=1,(IF($F41=2,ROUND((ALLO!GL39+ALLO!GX39)/10,0),0)),0),0)</f>
        <v>0</v>
      </c>
      <c r="V41" s="132"/>
      <c r="W41" s="132"/>
      <c r="X41" s="132"/>
      <c r="Y41" s="132"/>
      <c r="Z41" s="132"/>
      <c r="AA41" s="132"/>
      <c r="AB41" s="132"/>
      <c r="AC41" s="132"/>
      <c r="AD41" s="132"/>
      <c r="AE41" s="132"/>
      <c r="AF41" s="132"/>
      <c r="AG41" s="132"/>
      <c r="AH41" s="133"/>
      <c r="AI41" s="133">
        <f t="shared" si="131"/>
        <v>0</v>
      </c>
      <c r="AJ41" s="133">
        <f t="shared" si="29"/>
        <v>0</v>
      </c>
      <c r="AK41" s="133">
        <f t="shared" si="30"/>
        <v>0</v>
      </c>
      <c r="AL41" s="133">
        <f t="shared" si="31"/>
        <v>0</v>
      </c>
      <c r="AM41" s="133">
        <f t="shared" si="32"/>
        <v>0</v>
      </c>
      <c r="AN41" s="133">
        <f t="shared" si="33"/>
        <v>0</v>
      </c>
      <c r="AO41" s="133">
        <f t="shared" si="34"/>
        <v>0</v>
      </c>
      <c r="AP41" s="133">
        <f t="shared" si="35"/>
        <v>0</v>
      </c>
      <c r="AQ41" s="133">
        <f t="shared" si="36"/>
        <v>0</v>
      </c>
      <c r="AR41" s="133">
        <f t="shared" si="37"/>
        <v>0</v>
      </c>
      <c r="AS41" s="133">
        <f t="shared" si="38"/>
        <v>0</v>
      </c>
      <c r="AT41" s="134"/>
      <c r="AU41" s="134">
        <f t="shared" si="39"/>
        <v>0</v>
      </c>
      <c r="AV41" s="134">
        <f t="shared" si="40"/>
        <v>0</v>
      </c>
      <c r="AW41" s="134">
        <f t="shared" si="41"/>
        <v>0</v>
      </c>
      <c r="AX41" s="134">
        <f t="shared" si="42"/>
        <v>0</v>
      </c>
      <c r="AY41" s="134">
        <f t="shared" si="43"/>
        <v>0</v>
      </c>
      <c r="AZ41" s="134">
        <f t="shared" si="44"/>
        <v>0</v>
      </c>
      <c r="BA41" s="134">
        <f t="shared" si="45"/>
        <v>0</v>
      </c>
      <c r="BB41" s="134">
        <f t="shared" si="46"/>
        <v>0</v>
      </c>
      <c r="BC41" s="134">
        <f t="shared" si="47"/>
        <v>0</v>
      </c>
      <c r="BD41" s="134">
        <f t="shared" si="48"/>
        <v>0</v>
      </c>
      <c r="BE41" s="134">
        <f t="shared" si="49"/>
        <v>0</v>
      </c>
      <c r="BF41" s="31"/>
      <c r="BG41" s="31">
        <f t="shared" si="161"/>
        <v>0</v>
      </c>
      <c r="BH41" s="31">
        <f t="shared" si="50"/>
        <v>0</v>
      </c>
      <c r="BI41" s="31">
        <f t="shared" si="51"/>
        <v>0</v>
      </c>
      <c r="BJ41" s="31">
        <f t="shared" si="52"/>
        <v>0</v>
      </c>
      <c r="BK41" s="31">
        <f t="shared" si="53"/>
        <v>0</v>
      </c>
      <c r="BL41" s="31">
        <f t="shared" si="54"/>
        <v>0</v>
      </c>
      <c r="BM41" s="31">
        <f t="shared" si="55"/>
        <v>0</v>
      </c>
      <c r="BN41" s="31">
        <f t="shared" si="56"/>
        <v>0</v>
      </c>
      <c r="BO41" s="31">
        <f t="shared" si="57"/>
        <v>0</v>
      </c>
      <c r="BP41" s="31">
        <f t="shared" si="58"/>
        <v>0</v>
      </c>
      <c r="BQ41" s="31">
        <f t="shared" si="59"/>
        <v>0</v>
      </c>
      <c r="BR41" s="132"/>
      <c r="BS41" s="132">
        <f t="shared" si="60"/>
        <v>0</v>
      </c>
      <c r="BT41" s="132">
        <f t="shared" si="61"/>
        <v>0</v>
      </c>
      <c r="BU41" s="132">
        <f t="shared" si="62"/>
        <v>0</v>
      </c>
      <c r="BV41" s="132">
        <f t="shared" si="63"/>
        <v>0</v>
      </c>
      <c r="BW41" s="132">
        <f t="shared" si="64"/>
        <v>0</v>
      </c>
      <c r="BX41" s="132">
        <f t="shared" si="65"/>
        <v>0</v>
      </c>
      <c r="BY41" s="132">
        <f t="shared" si="66"/>
        <v>0</v>
      </c>
      <c r="BZ41" s="132">
        <f t="shared" si="67"/>
        <v>0</v>
      </c>
      <c r="CA41" s="132">
        <f t="shared" si="68"/>
        <v>0</v>
      </c>
      <c r="CB41" s="132">
        <f t="shared" si="69"/>
        <v>0</v>
      </c>
      <c r="CC41" s="132">
        <f t="shared" si="70"/>
        <v>0</v>
      </c>
      <c r="CD41" s="133">
        <f t="shared" si="71"/>
        <v>0</v>
      </c>
      <c r="CE41" s="133">
        <f t="shared" si="71"/>
        <v>0</v>
      </c>
      <c r="CF41" s="133">
        <f t="shared" si="72"/>
        <v>0</v>
      </c>
      <c r="CG41" s="133">
        <f t="shared" si="73"/>
        <v>0</v>
      </c>
      <c r="CH41" s="133">
        <f t="shared" si="73"/>
        <v>0</v>
      </c>
      <c r="CI41" s="133">
        <f t="shared" si="73"/>
        <v>0</v>
      </c>
      <c r="CJ41" s="133">
        <f t="shared" si="73"/>
        <v>0</v>
      </c>
      <c r="CK41" s="133">
        <f t="shared" si="73"/>
        <v>0</v>
      </c>
      <c r="CL41" s="133">
        <f t="shared" si="73"/>
        <v>0</v>
      </c>
      <c r="CM41" s="133">
        <f t="shared" si="73"/>
        <v>0</v>
      </c>
      <c r="CN41" s="133">
        <f t="shared" si="73"/>
        <v>0</v>
      </c>
      <c r="CO41" s="133">
        <f t="shared" si="73"/>
        <v>0</v>
      </c>
      <c r="CP41" s="134"/>
      <c r="CQ41" s="134">
        <f t="shared" si="146"/>
        <v>0</v>
      </c>
      <c r="CR41" s="134">
        <f t="shared" si="74"/>
        <v>0</v>
      </c>
      <c r="CS41" s="134">
        <f t="shared" si="75"/>
        <v>0</v>
      </c>
      <c r="CT41" s="134">
        <f t="shared" si="76"/>
        <v>0</v>
      </c>
      <c r="CU41" s="134">
        <f t="shared" si="77"/>
        <v>0</v>
      </c>
      <c r="CV41" s="134">
        <f t="shared" si="78"/>
        <v>0</v>
      </c>
      <c r="CW41" s="134">
        <f t="shared" si="79"/>
        <v>0</v>
      </c>
      <c r="CX41" s="134">
        <f t="shared" si="80"/>
        <v>0</v>
      </c>
      <c r="CY41" s="134">
        <f t="shared" si="133"/>
        <v>0</v>
      </c>
      <c r="CZ41" s="134">
        <f t="shared" si="81"/>
        <v>0</v>
      </c>
      <c r="DA41" s="134">
        <f t="shared" si="82"/>
        <v>0</v>
      </c>
      <c r="DB41" s="135"/>
      <c r="DC41" s="135">
        <f t="shared" si="83"/>
        <v>0</v>
      </c>
      <c r="DD41" s="135">
        <f t="shared" si="84"/>
        <v>0</v>
      </c>
      <c r="DE41" s="135">
        <f t="shared" si="85"/>
        <v>0</v>
      </c>
      <c r="DF41" s="135">
        <f t="shared" si="86"/>
        <v>0</v>
      </c>
      <c r="DG41" s="135">
        <f t="shared" si="87"/>
        <v>0</v>
      </c>
      <c r="DH41" s="135">
        <f t="shared" si="88"/>
        <v>0</v>
      </c>
      <c r="DI41" s="135">
        <f t="shared" si="89"/>
        <v>0</v>
      </c>
      <c r="DJ41" s="135">
        <f t="shared" si="90"/>
        <v>0</v>
      </c>
      <c r="DK41" s="135">
        <f t="shared" si="91"/>
        <v>0</v>
      </c>
      <c r="DL41" s="135">
        <f t="shared" si="92"/>
        <v>0</v>
      </c>
      <c r="DM41" s="135">
        <f t="shared" si="93"/>
        <v>0</v>
      </c>
      <c r="DN41" s="136"/>
      <c r="DO41" s="136">
        <f t="shared" si="94"/>
        <v>0</v>
      </c>
      <c r="DP41" s="136">
        <f t="shared" si="95"/>
        <v>0</v>
      </c>
      <c r="DQ41" s="136">
        <f t="shared" si="96"/>
        <v>0</v>
      </c>
      <c r="DR41" s="136">
        <f t="shared" si="97"/>
        <v>0</v>
      </c>
      <c r="DS41" s="136">
        <f t="shared" si="98"/>
        <v>0</v>
      </c>
      <c r="DT41" s="136">
        <f t="shared" si="99"/>
        <v>0</v>
      </c>
      <c r="DU41" s="136">
        <f t="shared" si="100"/>
        <v>0</v>
      </c>
      <c r="DV41" s="136">
        <f t="shared" si="101"/>
        <v>0</v>
      </c>
      <c r="DW41" s="136">
        <f t="shared" si="102"/>
        <v>0</v>
      </c>
      <c r="DX41" s="136">
        <f t="shared" si="103"/>
        <v>0</v>
      </c>
      <c r="DY41" s="136">
        <f t="shared" si="104"/>
        <v>0</v>
      </c>
      <c r="DZ41" s="132"/>
      <c r="EA41" s="132">
        <f t="shared" ref="EA41:EK41" si="163">DZ41</f>
        <v>0</v>
      </c>
      <c r="EB41" s="132">
        <f t="shared" si="163"/>
        <v>0</v>
      </c>
      <c r="EC41" s="132">
        <f t="shared" si="163"/>
        <v>0</v>
      </c>
      <c r="ED41" s="132">
        <f t="shared" si="163"/>
        <v>0</v>
      </c>
      <c r="EE41" s="132">
        <f t="shared" si="163"/>
        <v>0</v>
      </c>
      <c r="EF41" s="132">
        <f t="shared" si="163"/>
        <v>0</v>
      </c>
      <c r="EG41" s="132">
        <f t="shared" si="163"/>
        <v>0</v>
      </c>
      <c r="EH41" s="132">
        <f t="shared" si="163"/>
        <v>0</v>
      </c>
      <c r="EI41" s="132">
        <f t="shared" si="163"/>
        <v>0</v>
      </c>
      <c r="EJ41" s="132">
        <f t="shared" si="163"/>
        <v>0</v>
      </c>
      <c r="EK41" s="132">
        <f t="shared" si="163"/>
        <v>0</v>
      </c>
      <c r="EL41" s="134"/>
      <c r="EM41" s="134"/>
      <c r="EN41" s="134"/>
      <c r="EO41" s="134"/>
      <c r="EP41" s="134"/>
      <c r="EQ41" s="134"/>
      <c r="ER41" s="134"/>
      <c r="ES41" s="201">
        <f>IFERROR(IF(G41&gt;=1,(IF(EMP!AT37="YES",220,0)),0),0)</f>
        <v>0</v>
      </c>
      <c r="ET41" s="1">
        <f>IFERROR(IF(G41&gt;=1,ROUND(ALLO!K39/31*ALLO!BJ39,0),0),0)</f>
        <v>0</v>
      </c>
      <c r="EU41" s="1">
        <f>IFERROR(IF(G41&gt;=1,(IF(ALLO!$BH39=1,0,IF(ALLO!$BH39=2,(IF(EMP!AN37="YES",(IF(ALLO!$D39&gt;=5,ROUND((ALLO!GG39+ALLO!GS39+ALLO!HE39)/EU$1,0)*ALLO!$BK39,0)),0)),0))),0),0)</f>
        <v>0</v>
      </c>
      <c r="EV41" s="1">
        <f>IFERROR(IF(H41&gt;=1,(IF(ALLO!$BH39=1,0,IF(ALLO!$BH39=2,(IF(EMP!AO37="YES",(IF(ALLO!$D39&gt;=5,ROUND((ALLO!GH39+ALLO!GT39+ALLO!HF39)/EV$1,0)*ALLO!$BK39,0)),0)),0))),0),0)</f>
        <v>0</v>
      </c>
      <c r="EW41" s="1">
        <f>IFERROR(IF(I41&gt;=1,(IF(ALLO!$BH39=1,0,IF(ALLO!$BH39=2,(IF(EMP!AP37="YES",(IF(ALLO!$D39&gt;=5,ROUND((ALLO!GI39+ALLO!GU39+ALLO!HG39)/EW$1,0)*ALLO!$BK39,0)),0)),0))),0),0)</f>
        <v>0</v>
      </c>
      <c r="EX41" s="1">
        <f>IFERROR(IF(J41&gt;=1,(IF(ALLO!$BH39=1,0,IF(ALLO!$BH39=2,(IF(EMP!AQ37="YES",(IF(ALLO!$D39&gt;=5,ROUND((ALLO!GJ39+ALLO!GV39+ALLO!HH39)/EX$1,0)*ALLO!$BK39,0)),0)),0))),0),0)</f>
        <v>0</v>
      </c>
      <c r="EY41" s="1">
        <f>IFERROR(IF(K41&gt;=1,(IF(ALLO!$BH39=1,0,IF(ALLO!$BH39=2,(IF(EMP!AR37="YES",(IF(ALLO!$D39&gt;=5,ROUND((ALLO!GK39+ALLO!GW39+ALLO!HI39)/EY$1,0)*ALLO!$BK39,0)),0)),0))),0),0)</f>
        <v>0</v>
      </c>
      <c r="EZ41" s="1">
        <f>IFERROR(IF(L41&gt;=1,(IF(ALLO!$BH39=1,0,IF(ALLO!$BH39=2,(IF(EMP!AS37="YES",(IF(ALLO!$D39&gt;=5,ROUND((ALLO!GL39+ALLO!GX39+ALLO!HJ39)/EZ$1,0)*ALLO!$BK39,0)),0)),0))),0),0)</f>
        <v>0</v>
      </c>
      <c r="FA41" s="181">
        <f t="shared" si="106"/>
        <v>0</v>
      </c>
      <c r="FB41" s="181">
        <f t="shared" si="107"/>
        <v>0</v>
      </c>
      <c r="FC41" s="181">
        <f t="shared" si="108"/>
        <v>0</v>
      </c>
      <c r="FD41" s="181">
        <f t="shared" si="109"/>
        <v>0</v>
      </c>
      <c r="FE41" s="181">
        <f t="shared" si="110"/>
        <v>0</v>
      </c>
      <c r="FF41" s="181">
        <f t="shared" si="111"/>
        <v>0</v>
      </c>
      <c r="FG41" s="181">
        <f t="shared" si="112"/>
        <v>0</v>
      </c>
      <c r="FH41" s="181">
        <f t="shared" si="113"/>
        <v>0</v>
      </c>
      <c r="FI41" s="181">
        <f t="shared" si="114"/>
        <v>0</v>
      </c>
      <c r="FJ41" s="181">
        <f t="shared" si="115"/>
        <v>0</v>
      </c>
      <c r="FK41" s="181">
        <f t="shared" si="116"/>
        <v>0</v>
      </c>
      <c r="FL41" s="181">
        <f t="shared" si="117"/>
        <v>0</v>
      </c>
      <c r="FM41" s="182">
        <f t="shared" si="118"/>
        <v>0</v>
      </c>
      <c r="FN41" s="182">
        <f t="shared" si="119"/>
        <v>0</v>
      </c>
      <c r="FO41" s="182">
        <f t="shared" si="120"/>
        <v>0</v>
      </c>
      <c r="FP41" s="182">
        <f t="shared" si="121"/>
        <v>0</v>
      </c>
      <c r="FQ41" s="182">
        <f t="shared" si="122"/>
        <v>0</v>
      </c>
      <c r="FR41" s="182">
        <f t="shared" si="123"/>
        <v>0</v>
      </c>
      <c r="FS41" s="182">
        <f t="shared" si="124"/>
        <v>0</v>
      </c>
      <c r="FT41" s="1">
        <f>IFERROR(IF($G41&gt;=1,SUMIFS(ARR!P$8:P$607,ARR!$I$8:$I$607,$I41),0),0)</f>
        <v>0</v>
      </c>
      <c r="FU41" s="1">
        <f>IFERROR(IF($G41&gt;=1,SUMIFS(ARR!Q$8:Q$607,ARR!$I$8:$I$607,$I41),0),0)</f>
        <v>0</v>
      </c>
      <c r="FV41" s="1">
        <f>IFERROR(IF($G41&gt;=1,SUMIFS(ARR!R$8:R$607,ARR!$I$8:$I$607,$I41),0),0)</f>
        <v>0</v>
      </c>
      <c r="FW41" s="1">
        <f>IFERROR(IF($G41&gt;=1,SUMIFS(ARR!S$8:S$607,ARR!$I$8:$I$607,$I41),0),0)</f>
        <v>0</v>
      </c>
      <c r="FX41" s="1">
        <f>IFERROR(IF($G41&gt;=1,SUMIFS(ARR!T$8:T$607,ARR!$I$8:$I$607,$I41),0),0)</f>
        <v>0</v>
      </c>
      <c r="FY41" s="1">
        <f>IFERROR(IF($G41&gt;=1,SUMIFS(ARR!U$8:U$607,ARR!$I$8:$I$607,$I41),0),0)</f>
        <v>0</v>
      </c>
      <c r="FZ41" s="1">
        <f>IFERROR(IF($G41&gt;=1,SUMIFS(ARR!V$8:V$607,ARR!$I$8:$I$607,$I41),0),0)</f>
        <v>0</v>
      </c>
      <c r="GA41" s="1">
        <f>IFERROR(IF($G41&gt;=1,SUMIFS(ARR!W$8:W$607,ARR!$I$8:$I$607,$I41),0),0)</f>
        <v>0</v>
      </c>
      <c r="GB41" s="1">
        <f>IFERROR(IF($G41&gt;=1,SUMIFS(ARR!X$8:X$607,ARR!$I$8:$I$607,$I41),0),0)</f>
        <v>0</v>
      </c>
      <c r="GC41" s="1">
        <f>IFERROR(IF($G41&gt;=1,SUMIFS(ARR!Y$8:Y$607,ARR!$I$8:$I$607,$I41),0),0)</f>
        <v>0</v>
      </c>
      <c r="GD41" s="1">
        <f>IFERROR(IF($G41&gt;=1,SUMIFS(ARR!Z$8:Z$607,ARR!$I$8:$I$607,$I41),0),0)</f>
        <v>0</v>
      </c>
      <c r="GE41" s="1">
        <f>IFERROR(IF($G41&gt;=1,SUMIFS(ARR!AA$8:AA$607,ARR!$I$8:$I$607,$I41),0),0)</f>
        <v>0</v>
      </c>
      <c r="GF41" s="1">
        <f t="shared" si="125"/>
        <v>0</v>
      </c>
      <c r="GG41" s="1">
        <f t="shared" si="126"/>
        <v>0</v>
      </c>
      <c r="GH41" s="1">
        <f t="shared" si="127"/>
        <v>0</v>
      </c>
      <c r="GI41" s="1">
        <f t="shared" si="128"/>
        <v>0</v>
      </c>
      <c r="GJ41" s="1">
        <f t="shared" si="129"/>
        <v>0</v>
      </c>
    </row>
    <row r="42" spans="6:192" ht="18" customHeight="1" x14ac:dyDescent="0.25">
      <c r="F42" s="1">
        <f>ALLO!A40</f>
        <v>0</v>
      </c>
      <c r="G42" s="130">
        <f>EMP!O38</f>
        <v>0</v>
      </c>
      <c r="H42" s="131">
        <f>EMP!P38</f>
        <v>0</v>
      </c>
      <c r="I42" s="130">
        <f>EMP!Q38</f>
        <v>0</v>
      </c>
      <c r="J42" s="30">
        <f>IFERROR(IF($G42&gt;=1,(IF($F42=2,ROUND((ALLO!GA40+ALLO!GM40)/10,0),0)),0),0)</f>
        <v>0</v>
      </c>
      <c r="K42" s="30">
        <f>IFERROR(IF($G42&gt;=1,(IF($F42=2,ROUND((ALLO!GB40+ALLO!GN40)/10,0),0)),0),0)</f>
        <v>0</v>
      </c>
      <c r="L42" s="30">
        <f>IFERROR(IF($G42&gt;=1,(IF($F42=2,ROUND((ALLO!GC40+ALLO!GO40)/10,0),0)),0),0)</f>
        <v>0</v>
      </c>
      <c r="M42" s="30">
        <f>IFERROR(IF($G42&gt;=1,(IF($F42=2,ROUND((ALLO!GD40+ALLO!GP40)/10,0),0)),0),0)</f>
        <v>0</v>
      </c>
      <c r="N42" s="30">
        <f>IFERROR(IF($G42&gt;=1,(IF($F42=2,ROUND((ALLO!GE40+ALLO!GQ40)/10,0),0)),0),0)</f>
        <v>0</v>
      </c>
      <c r="O42" s="30">
        <f>IFERROR(IF($G42&gt;=1,(IF($F42=2,ROUND((ALLO!GF40+ALLO!GR40)/10,0),0)),0),0)</f>
        <v>0</v>
      </c>
      <c r="P42" s="30">
        <f>IFERROR(IF($G42&gt;=1,(IF($F42=2,ROUND((ALLO!GG40+ALLO!GS40)/10,0),0)),0),0)</f>
        <v>0</v>
      </c>
      <c r="Q42" s="30">
        <f>IFERROR(IF($G42&gt;=1,(IF($F42=2,ROUND((ALLO!GH40+ALLO!GT40)/10,0),0)),0),0)</f>
        <v>0</v>
      </c>
      <c r="R42" s="30">
        <f>IFERROR(IF($G42&gt;=1,(IF($F42=2,ROUND((ALLO!GI40+ALLO!GU40)/10,0),0)),0),0)</f>
        <v>0</v>
      </c>
      <c r="S42" s="30">
        <f>IFERROR(IF($G42&gt;=1,(IF($F42=2,ROUND((ALLO!GJ40+ALLO!GV40)/10,0),0)),0),0)</f>
        <v>0</v>
      </c>
      <c r="T42" s="30">
        <f>IFERROR(IF($G42&gt;=1,(IF($F42=2,ROUND((ALLO!GK40+ALLO!GW40)/10,0),0)),0),0)</f>
        <v>0</v>
      </c>
      <c r="U42" s="30">
        <f>IFERROR(IF($G42&gt;=1,(IF($F42=2,ROUND((ALLO!GL40+ALLO!GX40)/10,0),0)),0),0)</f>
        <v>0</v>
      </c>
      <c r="V42" s="132"/>
      <c r="W42" s="132"/>
      <c r="X42" s="132"/>
      <c r="Y42" s="132"/>
      <c r="Z42" s="132"/>
      <c r="AA42" s="132"/>
      <c r="AB42" s="132"/>
      <c r="AC42" s="132"/>
      <c r="AD42" s="132"/>
      <c r="AE42" s="132"/>
      <c r="AF42" s="132"/>
      <c r="AG42" s="132"/>
      <c r="AH42" s="133"/>
      <c r="AI42" s="133">
        <f t="shared" si="131"/>
        <v>0</v>
      </c>
      <c r="AJ42" s="133">
        <f t="shared" si="29"/>
        <v>0</v>
      </c>
      <c r="AK42" s="133">
        <f t="shared" si="30"/>
        <v>0</v>
      </c>
      <c r="AL42" s="133">
        <f t="shared" si="31"/>
        <v>0</v>
      </c>
      <c r="AM42" s="133">
        <f t="shared" si="32"/>
        <v>0</v>
      </c>
      <c r="AN42" s="133">
        <f t="shared" si="33"/>
        <v>0</v>
      </c>
      <c r="AO42" s="133">
        <f t="shared" si="34"/>
        <v>0</v>
      </c>
      <c r="AP42" s="133">
        <f t="shared" si="35"/>
        <v>0</v>
      </c>
      <c r="AQ42" s="133">
        <f t="shared" si="36"/>
        <v>0</v>
      </c>
      <c r="AR42" s="133">
        <f t="shared" si="37"/>
        <v>0</v>
      </c>
      <c r="AS42" s="133">
        <f t="shared" si="38"/>
        <v>0</v>
      </c>
      <c r="AT42" s="134"/>
      <c r="AU42" s="134">
        <f t="shared" si="39"/>
        <v>0</v>
      </c>
      <c r="AV42" s="134">
        <f t="shared" si="40"/>
        <v>0</v>
      </c>
      <c r="AW42" s="134">
        <f t="shared" si="41"/>
        <v>0</v>
      </c>
      <c r="AX42" s="134">
        <f t="shared" si="42"/>
        <v>0</v>
      </c>
      <c r="AY42" s="134">
        <f t="shared" si="43"/>
        <v>0</v>
      </c>
      <c r="AZ42" s="134">
        <f t="shared" si="44"/>
        <v>0</v>
      </c>
      <c r="BA42" s="134">
        <f t="shared" si="45"/>
        <v>0</v>
      </c>
      <c r="BB42" s="134">
        <f t="shared" si="46"/>
        <v>0</v>
      </c>
      <c r="BC42" s="134">
        <f t="shared" si="47"/>
        <v>0</v>
      </c>
      <c r="BD42" s="134">
        <f t="shared" si="48"/>
        <v>0</v>
      </c>
      <c r="BE42" s="134">
        <f t="shared" si="49"/>
        <v>0</v>
      </c>
      <c r="BF42" s="31"/>
      <c r="BG42" s="31">
        <f t="shared" si="161"/>
        <v>0</v>
      </c>
      <c r="BH42" s="31">
        <f t="shared" si="50"/>
        <v>0</v>
      </c>
      <c r="BI42" s="31">
        <f t="shared" si="51"/>
        <v>0</v>
      </c>
      <c r="BJ42" s="31">
        <f t="shared" si="52"/>
        <v>0</v>
      </c>
      <c r="BK42" s="31">
        <f t="shared" si="53"/>
        <v>0</v>
      </c>
      <c r="BL42" s="31">
        <f t="shared" si="54"/>
        <v>0</v>
      </c>
      <c r="BM42" s="31">
        <f t="shared" si="55"/>
        <v>0</v>
      </c>
      <c r="BN42" s="31">
        <f t="shared" si="56"/>
        <v>0</v>
      </c>
      <c r="BO42" s="31">
        <f t="shared" si="57"/>
        <v>0</v>
      </c>
      <c r="BP42" s="31">
        <f t="shared" si="58"/>
        <v>0</v>
      </c>
      <c r="BQ42" s="31">
        <f t="shared" si="59"/>
        <v>0</v>
      </c>
      <c r="BR42" s="132"/>
      <c r="BS42" s="132">
        <f t="shared" si="60"/>
        <v>0</v>
      </c>
      <c r="BT42" s="132">
        <f t="shared" si="61"/>
        <v>0</v>
      </c>
      <c r="BU42" s="132">
        <f t="shared" si="62"/>
        <v>0</v>
      </c>
      <c r="BV42" s="132">
        <f t="shared" si="63"/>
        <v>0</v>
      </c>
      <c r="BW42" s="132">
        <f t="shared" si="64"/>
        <v>0</v>
      </c>
      <c r="BX42" s="132">
        <f t="shared" si="65"/>
        <v>0</v>
      </c>
      <c r="BY42" s="132">
        <f t="shared" si="66"/>
        <v>0</v>
      </c>
      <c r="BZ42" s="132">
        <f t="shared" si="67"/>
        <v>0</v>
      </c>
      <c r="CA42" s="132">
        <f t="shared" si="68"/>
        <v>0</v>
      </c>
      <c r="CB42" s="132">
        <f t="shared" si="69"/>
        <v>0</v>
      </c>
      <c r="CC42" s="132">
        <f t="shared" si="70"/>
        <v>0</v>
      </c>
      <c r="CD42" s="133">
        <f t="shared" si="71"/>
        <v>0</v>
      </c>
      <c r="CE42" s="133">
        <f t="shared" si="71"/>
        <v>0</v>
      </c>
      <c r="CF42" s="133">
        <f t="shared" si="72"/>
        <v>0</v>
      </c>
      <c r="CG42" s="133">
        <f t="shared" si="73"/>
        <v>0</v>
      </c>
      <c r="CH42" s="133">
        <f t="shared" si="73"/>
        <v>0</v>
      </c>
      <c r="CI42" s="133">
        <f t="shared" si="73"/>
        <v>0</v>
      </c>
      <c r="CJ42" s="133">
        <f t="shared" si="73"/>
        <v>0</v>
      </c>
      <c r="CK42" s="133">
        <f t="shared" si="73"/>
        <v>0</v>
      </c>
      <c r="CL42" s="133">
        <f t="shared" si="73"/>
        <v>0</v>
      </c>
      <c r="CM42" s="133">
        <f t="shared" si="73"/>
        <v>0</v>
      </c>
      <c r="CN42" s="133">
        <f t="shared" si="73"/>
        <v>0</v>
      </c>
      <c r="CO42" s="133">
        <f t="shared" si="73"/>
        <v>0</v>
      </c>
      <c r="CP42" s="134"/>
      <c r="CQ42" s="134">
        <f t="shared" si="146"/>
        <v>0</v>
      </c>
      <c r="CR42" s="134">
        <f t="shared" si="74"/>
        <v>0</v>
      </c>
      <c r="CS42" s="134">
        <f t="shared" si="75"/>
        <v>0</v>
      </c>
      <c r="CT42" s="134">
        <f t="shared" si="76"/>
        <v>0</v>
      </c>
      <c r="CU42" s="134">
        <f t="shared" si="77"/>
        <v>0</v>
      </c>
      <c r="CV42" s="134">
        <f t="shared" si="78"/>
        <v>0</v>
      </c>
      <c r="CW42" s="134">
        <f t="shared" si="79"/>
        <v>0</v>
      </c>
      <c r="CX42" s="134">
        <f t="shared" si="80"/>
        <v>0</v>
      </c>
      <c r="CY42" s="134">
        <f t="shared" si="133"/>
        <v>0</v>
      </c>
      <c r="CZ42" s="134">
        <f t="shared" si="81"/>
        <v>0</v>
      </c>
      <c r="DA42" s="134">
        <f t="shared" si="82"/>
        <v>0</v>
      </c>
      <c r="DB42" s="135"/>
      <c r="DC42" s="135">
        <f t="shared" si="83"/>
        <v>0</v>
      </c>
      <c r="DD42" s="135">
        <f t="shared" si="84"/>
        <v>0</v>
      </c>
      <c r="DE42" s="135">
        <f t="shared" si="85"/>
        <v>0</v>
      </c>
      <c r="DF42" s="135">
        <f t="shared" si="86"/>
        <v>0</v>
      </c>
      <c r="DG42" s="135">
        <f t="shared" si="87"/>
        <v>0</v>
      </c>
      <c r="DH42" s="135">
        <f t="shared" si="88"/>
        <v>0</v>
      </c>
      <c r="DI42" s="135">
        <f t="shared" si="89"/>
        <v>0</v>
      </c>
      <c r="DJ42" s="135">
        <f t="shared" si="90"/>
        <v>0</v>
      </c>
      <c r="DK42" s="135">
        <f t="shared" si="91"/>
        <v>0</v>
      </c>
      <c r="DL42" s="135">
        <f t="shared" si="92"/>
        <v>0</v>
      </c>
      <c r="DM42" s="135">
        <f t="shared" si="93"/>
        <v>0</v>
      </c>
      <c r="DN42" s="136"/>
      <c r="DO42" s="136">
        <f t="shared" si="94"/>
        <v>0</v>
      </c>
      <c r="DP42" s="136">
        <f t="shared" si="95"/>
        <v>0</v>
      </c>
      <c r="DQ42" s="136">
        <f t="shared" si="96"/>
        <v>0</v>
      </c>
      <c r="DR42" s="136">
        <f t="shared" si="97"/>
        <v>0</v>
      </c>
      <c r="DS42" s="136">
        <f t="shared" si="98"/>
        <v>0</v>
      </c>
      <c r="DT42" s="136">
        <f t="shared" si="99"/>
        <v>0</v>
      </c>
      <c r="DU42" s="136">
        <f t="shared" si="100"/>
        <v>0</v>
      </c>
      <c r="DV42" s="136">
        <f t="shared" si="101"/>
        <v>0</v>
      </c>
      <c r="DW42" s="136">
        <f t="shared" si="102"/>
        <v>0</v>
      </c>
      <c r="DX42" s="136">
        <f t="shared" si="103"/>
        <v>0</v>
      </c>
      <c r="DY42" s="136">
        <f t="shared" si="104"/>
        <v>0</v>
      </c>
      <c r="DZ42" s="132"/>
      <c r="EA42" s="132">
        <f t="shared" ref="EA42:EK42" si="164">DZ42</f>
        <v>0</v>
      </c>
      <c r="EB42" s="132">
        <f t="shared" si="164"/>
        <v>0</v>
      </c>
      <c r="EC42" s="132">
        <f t="shared" si="164"/>
        <v>0</v>
      </c>
      <c r="ED42" s="132">
        <f t="shared" si="164"/>
        <v>0</v>
      </c>
      <c r="EE42" s="132">
        <f t="shared" si="164"/>
        <v>0</v>
      </c>
      <c r="EF42" s="132">
        <f t="shared" si="164"/>
        <v>0</v>
      </c>
      <c r="EG42" s="132">
        <f t="shared" si="164"/>
        <v>0</v>
      </c>
      <c r="EH42" s="132">
        <f t="shared" si="164"/>
        <v>0</v>
      </c>
      <c r="EI42" s="132">
        <f t="shared" si="164"/>
        <v>0</v>
      </c>
      <c r="EJ42" s="132">
        <f t="shared" si="164"/>
        <v>0</v>
      </c>
      <c r="EK42" s="132">
        <f t="shared" si="164"/>
        <v>0</v>
      </c>
      <c r="EL42" s="134"/>
      <c r="EM42" s="134"/>
      <c r="EN42" s="134"/>
      <c r="EO42" s="134"/>
      <c r="EP42" s="134"/>
      <c r="EQ42" s="134"/>
      <c r="ER42" s="134"/>
      <c r="ES42" s="201">
        <f>IFERROR(IF(G42&gt;=1,(IF(EMP!AT38="YES",220,0)),0),0)</f>
        <v>0</v>
      </c>
      <c r="ET42" s="1">
        <f>IFERROR(IF(G42&gt;=1,ROUND(ALLO!K40/31*ALLO!BJ40,0),0),0)</f>
        <v>0</v>
      </c>
      <c r="EU42" s="1">
        <f>IFERROR(IF(G42&gt;=1,(IF(ALLO!$BH40=1,0,IF(ALLO!$BH40=2,(IF(EMP!AN38="YES",(IF(ALLO!$D40&gt;=5,ROUND((ALLO!GG40+ALLO!GS40+ALLO!HE40)/EU$1,0)*ALLO!$BK40,0)),0)),0))),0),0)</f>
        <v>0</v>
      </c>
      <c r="EV42" s="1">
        <f>IFERROR(IF(H42&gt;=1,(IF(ALLO!$BH40=1,0,IF(ALLO!$BH40=2,(IF(EMP!AO38="YES",(IF(ALLO!$D40&gt;=5,ROUND((ALLO!GH40+ALLO!GT40+ALLO!HF40)/EV$1,0)*ALLO!$BK40,0)),0)),0))),0),0)</f>
        <v>0</v>
      </c>
      <c r="EW42" s="1">
        <f>IFERROR(IF(I42&gt;=1,(IF(ALLO!$BH40=1,0,IF(ALLO!$BH40=2,(IF(EMP!AP38="YES",(IF(ALLO!$D40&gt;=5,ROUND((ALLO!GI40+ALLO!GU40+ALLO!HG40)/EW$1,0)*ALLO!$BK40,0)),0)),0))),0),0)</f>
        <v>0</v>
      </c>
      <c r="EX42" s="1">
        <f>IFERROR(IF(J42&gt;=1,(IF(ALLO!$BH40=1,0,IF(ALLO!$BH40=2,(IF(EMP!AQ38="YES",(IF(ALLO!$D40&gt;=5,ROUND((ALLO!GJ40+ALLO!GV40+ALLO!HH40)/EX$1,0)*ALLO!$BK40,0)),0)),0))),0),0)</f>
        <v>0</v>
      </c>
      <c r="EY42" s="1">
        <f>IFERROR(IF(K42&gt;=1,(IF(ALLO!$BH40=1,0,IF(ALLO!$BH40=2,(IF(EMP!AR38="YES",(IF(ALLO!$D40&gt;=5,ROUND((ALLO!GK40+ALLO!GW40+ALLO!HI40)/EY$1,0)*ALLO!$BK40,0)),0)),0))),0),0)</f>
        <v>0</v>
      </c>
      <c r="EZ42" s="1">
        <f>IFERROR(IF(L42&gt;=1,(IF(ALLO!$BH40=1,0,IF(ALLO!$BH40=2,(IF(EMP!AS38="YES",(IF(ALLO!$D40&gt;=5,ROUND((ALLO!GL40+ALLO!GX40+ALLO!HJ40)/EZ$1,0)*ALLO!$BK40,0)),0)),0))),0),0)</f>
        <v>0</v>
      </c>
      <c r="FA42" s="181">
        <f t="shared" si="106"/>
        <v>0</v>
      </c>
      <c r="FB42" s="181">
        <f t="shared" si="107"/>
        <v>0</v>
      </c>
      <c r="FC42" s="181">
        <f t="shared" si="108"/>
        <v>0</v>
      </c>
      <c r="FD42" s="181">
        <f t="shared" si="109"/>
        <v>0</v>
      </c>
      <c r="FE42" s="181">
        <f t="shared" si="110"/>
        <v>0</v>
      </c>
      <c r="FF42" s="181">
        <f t="shared" si="111"/>
        <v>0</v>
      </c>
      <c r="FG42" s="181">
        <f t="shared" si="112"/>
        <v>0</v>
      </c>
      <c r="FH42" s="181">
        <f t="shared" si="113"/>
        <v>0</v>
      </c>
      <c r="FI42" s="181">
        <f t="shared" si="114"/>
        <v>0</v>
      </c>
      <c r="FJ42" s="181">
        <f t="shared" si="115"/>
        <v>0</v>
      </c>
      <c r="FK42" s="181">
        <f t="shared" si="116"/>
        <v>0</v>
      </c>
      <c r="FL42" s="181">
        <f t="shared" si="117"/>
        <v>0</v>
      </c>
      <c r="FM42" s="182">
        <f t="shared" si="118"/>
        <v>0</v>
      </c>
      <c r="FN42" s="182">
        <f t="shared" si="119"/>
        <v>0</v>
      </c>
      <c r="FO42" s="182">
        <f t="shared" si="120"/>
        <v>0</v>
      </c>
      <c r="FP42" s="182">
        <f t="shared" si="121"/>
        <v>0</v>
      </c>
      <c r="FQ42" s="182">
        <f t="shared" si="122"/>
        <v>0</v>
      </c>
      <c r="FR42" s="182">
        <f t="shared" si="123"/>
        <v>0</v>
      </c>
      <c r="FS42" s="182">
        <f t="shared" si="124"/>
        <v>0</v>
      </c>
      <c r="FT42" s="1">
        <f>IFERROR(IF($G42&gt;=1,SUMIFS(ARR!P$8:P$607,ARR!$I$8:$I$607,$I42),0),0)</f>
        <v>0</v>
      </c>
      <c r="FU42" s="1">
        <f>IFERROR(IF($G42&gt;=1,SUMIFS(ARR!Q$8:Q$607,ARR!$I$8:$I$607,$I42),0),0)</f>
        <v>0</v>
      </c>
      <c r="FV42" s="1">
        <f>IFERROR(IF($G42&gt;=1,SUMIFS(ARR!R$8:R$607,ARR!$I$8:$I$607,$I42),0),0)</f>
        <v>0</v>
      </c>
      <c r="FW42" s="1">
        <f>IFERROR(IF($G42&gt;=1,SUMIFS(ARR!S$8:S$607,ARR!$I$8:$I$607,$I42),0),0)</f>
        <v>0</v>
      </c>
      <c r="FX42" s="1">
        <f>IFERROR(IF($G42&gt;=1,SUMIFS(ARR!T$8:T$607,ARR!$I$8:$I$607,$I42),0),0)</f>
        <v>0</v>
      </c>
      <c r="FY42" s="1">
        <f>IFERROR(IF($G42&gt;=1,SUMIFS(ARR!U$8:U$607,ARR!$I$8:$I$607,$I42),0),0)</f>
        <v>0</v>
      </c>
      <c r="FZ42" s="1">
        <f>IFERROR(IF($G42&gt;=1,SUMIFS(ARR!V$8:V$607,ARR!$I$8:$I$607,$I42),0),0)</f>
        <v>0</v>
      </c>
      <c r="GA42" s="1">
        <f>IFERROR(IF($G42&gt;=1,SUMIFS(ARR!W$8:W$607,ARR!$I$8:$I$607,$I42),0),0)</f>
        <v>0</v>
      </c>
      <c r="GB42" s="1">
        <f>IFERROR(IF($G42&gt;=1,SUMIFS(ARR!X$8:X$607,ARR!$I$8:$I$607,$I42),0),0)</f>
        <v>0</v>
      </c>
      <c r="GC42" s="1">
        <f>IFERROR(IF($G42&gt;=1,SUMIFS(ARR!Y$8:Y$607,ARR!$I$8:$I$607,$I42),0),0)</f>
        <v>0</v>
      </c>
      <c r="GD42" s="1">
        <f>IFERROR(IF($G42&gt;=1,SUMIFS(ARR!Z$8:Z$607,ARR!$I$8:$I$607,$I42),0),0)</f>
        <v>0</v>
      </c>
      <c r="GE42" s="1">
        <f>IFERROR(IF($G42&gt;=1,SUMIFS(ARR!AA$8:AA$607,ARR!$I$8:$I$607,$I42),0),0)</f>
        <v>0</v>
      </c>
      <c r="GF42" s="1">
        <f t="shared" si="125"/>
        <v>0</v>
      </c>
      <c r="GG42" s="1">
        <f t="shared" si="126"/>
        <v>0</v>
      </c>
      <c r="GH42" s="1">
        <f t="shared" si="127"/>
        <v>0</v>
      </c>
      <c r="GI42" s="1">
        <f t="shared" si="128"/>
        <v>0</v>
      </c>
      <c r="GJ42" s="1">
        <f t="shared" si="129"/>
        <v>0</v>
      </c>
    </row>
    <row r="43" spans="6:192" ht="18" customHeight="1" x14ac:dyDescent="0.25">
      <c r="F43" s="1">
        <f>ALLO!A41</f>
        <v>0</v>
      </c>
      <c r="G43" s="130">
        <f>EMP!O39</f>
        <v>0</v>
      </c>
      <c r="H43" s="131">
        <f>EMP!P39</f>
        <v>0</v>
      </c>
      <c r="I43" s="130">
        <f>EMP!Q39</f>
        <v>0</v>
      </c>
      <c r="J43" s="30">
        <f>IFERROR(IF($G43&gt;=1,(IF($F43=2,ROUND((ALLO!GA41+ALLO!GM41)/10,0),0)),0),0)</f>
        <v>0</v>
      </c>
      <c r="K43" s="30">
        <f>IFERROR(IF($G43&gt;=1,(IF($F43=2,ROUND((ALLO!GB41+ALLO!GN41)/10,0),0)),0),0)</f>
        <v>0</v>
      </c>
      <c r="L43" s="30">
        <f>IFERROR(IF($G43&gt;=1,(IF($F43=2,ROUND((ALLO!GC41+ALLO!GO41)/10,0),0)),0),0)</f>
        <v>0</v>
      </c>
      <c r="M43" s="30">
        <f>IFERROR(IF($G43&gt;=1,(IF($F43=2,ROUND((ALLO!GD41+ALLO!GP41)/10,0),0)),0),0)</f>
        <v>0</v>
      </c>
      <c r="N43" s="30">
        <f>IFERROR(IF($G43&gt;=1,(IF($F43=2,ROUND((ALLO!GE41+ALLO!GQ41)/10,0),0)),0),0)</f>
        <v>0</v>
      </c>
      <c r="O43" s="30">
        <f>IFERROR(IF($G43&gt;=1,(IF($F43=2,ROUND((ALLO!GF41+ALLO!GR41)/10,0),0)),0),0)</f>
        <v>0</v>
      </c>
      <c r="P43" s="30">
        <f>IFERROR(IF($G43&gt;=1,(IF($F43=2,ROUND((ALLO!GG41+ALLO!GS41)/10,0),0)),0),0)</f>
        <v>0</v>
      </c>
      <c r="Q43" s="30">
        <f>IFERROR(IF($G43&gt;=1,(IF($F43=2,ROUND((ALLO!GH41+ALLO!GT41)/10,0),0)),0),0)</f>
        <v>0</v>
      </c>
      <c r="R43" s="30">
        <f>IFERROR(IF($G43&gt;=1,(IF($F43=2,ROUND((ALLO!GI41+ALLO!GU41)/10,0),0)),0),0)</f>
        <v>0</v>
      </c>
      <c r="S43" s="30">
        <f>IFERROR(IF($G43&gt;=1,(IF($F43=2,ROUND((ALLO!GJ41+ALLO!GV41)/10,0),0)),0),0)</f>
        <v>0</v>
      </c>
      <c r="T43" s="30">
        <f>IFERROR(IF($G43&gt;=1,(IF($F43=2,ROUND((ALLO!GK41+ALLO!GW41)/10,0),0)),0),0)</f>
        <v>0</v>
      </c>
      <c r="U43" s="30">
        <f>IFERROR(IF($G43&gt;=1,(IF($F43=2,ROUND((ALLO!GL41+ALLO!GX41)/10,0),0)),0),0)</f>
        <v>0</v>
      </c>
      <c r="V43" s="132"/>
      <c r="W43" s="132"/>
      <c r="X43" s="132"/>
      <c r="Y43" s="132"/>
      <c r="Z43" s="132"/>
      <c r="AA43" s="132"/>
      <c r="AB43" s="132"/>
      <c r="AC43" s="132"/>
      <c r="AD43" s="132"/>
      <c r="AE43" s="132"/>
      <c r="AF43" s="132"/>
      <c r="AG43" s="132"/>
      <c r="AH43" s="133"/>
      <c r="AI43" s="133">
        <f t="shared" si="131"/>
        <v>0</v>
      </c>
      <c r="AJ43" s="133">
        <f t="shared" si="29"/>
        <v>0</v>
      </c>
      <c r="AK43" s="133">
        <f t="shared" si="30"/>
        <v>0</v>
      </c>
      <c r="AL43" s="133">
        <f t="shared" si="31"/>
        <v>0</v>
      </c>
      <c r="AM43" s="133">
        <f t="shared" si="32"/>
        <v>0</v>
      </c>
      <c r="AN43" s="133">
        <f t="shared" si="33"/>
        <v>0</v>
      </c>
      <c r="AO43" s="133">
        <f t="shared" si="34"/>
        <v>0</v>
      </c>
      <c r="AP43" s="133">
        <f t="shared" si="35"/>
        <v>0</v>
      </c>
      <c r="AQ43" s="133">
        <f t="shared" si="36"/>
        <v>0</v>
      </c>
      <c r="AR43" s="133">
        <f t="shared" si="37"/>
        <v>0</v>
      </c>
      <c r="AS43" s="133">
        <f t="shared" si="38"/>
        <v>0</v>
      </c>
      <c r="AT43" s="134"/>
      <c r="AU43" s="134">
        <f t="shared" si="39"/>
        <v>0</v>
      </c>
      <c r="AV43" s="134">
        <f t="shared" si="40"/>
        <v>0</v>
      </c>
      <c r="AW43" s="134">
        <f t="shared" si="41"/>
        <v>0</v>
      </c>
      <c r="AX43" s="134">
        <f t="shared" si="42"/>
        <v>0</v>
      </c>
      <c r="AY43" s="134">
        <f t="shared" si="43"/>
        <v>0</v>
      </c>
      <c r="AZ43" s="134">
        <f t="shared" si="44"/>
        <v>0</v>
      </c>
      <c r="BA43" s="134">
        <f t="shared" si="45"/>
        <v>0</v>
      </c>
      <c r="BB43" s="134">
        <f t="shared" si="46"/>
        <v>0</v>
      </c>
      <c r="BC43" s="134">
        <f t="shared" si="47"/>
        <v>0</v>
      </c>
      <c r="BD43" s="134">
        <f t="shared" si="48"/>
        <v>0</v>
      </c>
      <c r="BE43" s="134">
        <f t="shared" si="49"/>
        <v>0</v>
      </c>
      <c r="BF43" s="31"/>
      <c r="BG43" s="31">
        <f t="shared" si="161"/>
        <v>0</v>
      </c>
      <c r="BH43" s="31">
        <f t="shared" si="50"/>
        <v>0</v>
      </c>
      <c r="BI43" s="31">
        <f t="shared" si="51"/>
        <v>0</v>
      </c>
      <c r="BJ43" s="31">
        <f t="shared" si="52"/>
        <v>0</v>
      </c>
      <c r="BK43" s="31">
        <f t="shared" si="53"/>
        <v>0</v>
      </c>
      <c r="BL43" s="31">
        <f t="shared" si="54"/>
        <v>0</v>
      </c>
      <c r="BM43" s="31">
        <f t="shared" si="55"/>
        <v>0</v>
      </c>
      <c r="BN43" s="31">
        <f t="shared" si="56"/>
        <v>0</v>
      </c>
      <c r="BO43" s="31">
        <f t="shared" si="57"/>
        <v>0</v>
      </c>
      <c r="BP43" s="31">
        <f t="shared" si="58"/>
        <v>0</v>
      </c>
      <c r="BQ43" s="31">
        <f t="shared" si="59"/>
        <v>0</v>
      </c>
      <c r="BR43" s="132"/>
      <c r="BS43" s="132">
        <f t="shared" si="60"/>
        <v>0</v>
      </c>
      <c r="BT43" s="132">
        <f t="shared" si="61"/>
        <v>0</v>
      </c>
      <c r="BU43" s="132">
        <f t="shared" si="62"/>
        <v>0</v>
      </c>
      <c r="BV43" s="132">
        <f t="shared" si="63"/>
        <v>0</v>
      </c>
      <c r="BW43" s="132">
        <f t="shared" si="64"/>
        <v>0</v>
      </c>
      <c r="BX43" s="132">
        <f t="shared" si="65"/>
        <v>0</v>
      </c>
      <c r="BY43" s="132">
        <f t="shared" si="66"/>
        <v>0</v>
      </c>
      <c r="BZ43" s="132">
        <f t="shared" si="67"/>
        <v>0</v>
      </c>
      <c r="CA43" s="132">
        <f t="shared" si="68"/>
        <v>0</v>
      </c>
      <c r="CB43" s="132">
        <f t="shared" si="69"/>
        <v>0</v>
      </c>
      <c r="CC43" s="132">
        <f t="shared" si="70"/>
        <v>0</v>
      </c>
      <c r="CD43" s="133">
        <f t="shared" ref="CD43:CE74" si="165">IFERROR(IF($G43&gt;=1,(IF($F43=1,800,0)),0),0)</f>
        <v>0</v>
      </c>
      <c r="CE43" s="133">
        <f t="shared" si="165"/>
        <v>0</v>
      </c>
      <c r="CF43" s="133">
        <f t="shared" si="72"/>
        <v>0</v>
      </c>
      <c r="CG43" s="133">
        <f t="shared" ref="CG43:CO71" si="166">IFERROR(IF($G43&gt;=1,(IF($F43=1,875,0)),0),0)</f>
        <v>0</v>
      </c>
      <c r="CH43" s="133">
        <f t="shared" si="166"/>
        <v>0</v>
      </c>
      <c r="CI43" s="133">
        <f t="shared" si="166"/>
        <v>0</v>
      </c>
      <c r="CJ43" s="133">
        <f t="shared" si="166"/>
        <v>0</v>
      </c>
      <c r="CK43" s="133">
        <f t="shared" si="166"/>
        <v>0</v>
      </c>
      <c r="CL43" s="133">
        <f t="shared" si="166"/>
        <v>0</v>
      </c>
      <c r="CM43" s="133">
        <f t="shared" si="166"/>
        <v>0</v>
      </c>
      <c r="CN43" s="133">
        <f t="shared" si="166"/>
        <v>0</v>
      </c>
      <c r="CO43" s="133">
        <f t="shared" si="166"/>
        <v>0</v>
      </c>
      <c r="CP43" s="134"/>
      <c r="CQ43" s="134">
        <f t="shared" si="146"/>
        <v>0</v>
      </c>
      <c r="CR43" s="134">
        <f t="shared" si="74"/>
        <v>0</v>
      </c>
      <c r="CS43" s="134">
        <f t="shared" si="75"/>
        <v>0</v>
      </c>
      <c r="CT43" s="134">
        <f t="shared" si="76"/>
        <v>0</v>
      </c>
      <c r="CU43" s="134">
        <f t="shared" si="77"/>
        <v>0</v>
      </c>
      <c r="CV43" s="134">
        <f t="shared" si="78"/>
        <v>0</v>
      </c>
      <c r="CW43" s="134">
        <f t="shared" si="79"/>
        <v>0</v>
      </c>
      <c r="CX43" s="134">
        <f t="shared" si="80"/>
        <v>0</v>
      </c>
      <c r="CY43" s="134">
        <f t="shared" si="133"/>
        <v>0</v>
      </c>
      <c r="CZ43" s="134">
        <f t="shared" si="81"/>
        <v>0</v>
      </c>
      <c r="DA43" s="134">
        <f t="shared" si="82"/>
        <v>0</v>
      </c>
      <c r="DB43" s="135"/>
      <c r="DC43" s="135">
        <f t="shared" si="83"/>
        <v>0</v>
      </c>
      <c r="DD43" s="135">
        <f t="shared" si="84"/>
        <v>0</v>
      </c>
      <c r="DE43" s="135">
        <f t="shared" si="85"/>
        <v>0</v>
      </c>
      <c r="DF43" s="135">
        <f t="shared" si="86"/>
        <v>0</v>
      </c>
      <c r="DG43" s="135">
        <f t="shared" si="87"/>
        <v>0</v>
      </c>
      <c r="DH43" s="135">
        <f t="shared" si="88"/>
        <v>0</v>
      </c>
      <c r="DI43" s="135">
        <f t="shared" si="89"/>
        <v>0</v>
      </c>
      <c r="DJ43" s="135">
        <f t="shared" si="90"/>
        <v>0</v>
      </c>
      <c r="DK43" s="135">
        <f t="shared" si="91"/>
        <v>0</v>
      </c>
      <c r="DL43" s="135">
        <f t="shared" si="92"/>
        <v>0</v>
      </c>
      <c r="DM43" s="135">
        <f t="shared" si="93"/>
        <v>0</v>
      </c>
      <c r="DN43" s="136"/>
      <c r="DO43" s="136">
        <f t="shared" si="94"/>
        <v>0</v>
      </c>
      <c r="DP43" s="136">
        <f t="shared" si="95"/>
        <v>0</v>
      </c>
      <c r="DQ43" s="136">
        <f t="shared" si="96"/>
        <v>0</v>
      </c>
      <c r="DR43" s="136">
        <f t="shared" si="97"/>
        <v>0</v>
      </c>
      <c r="DS43" s="136">
        <f t="shared" si="98"/>
        <v>0</v>
      </c>
      <c r="DT43" s="136">
        <f t="shared" si="99"/>
        <v>0</v>
      </c>
      <c r="DU43" s="136">
        <f t="shared" si="100"/>
        <v>0</v>
      </c>
      <c r="DV43" s="136">
        <f t="shared" si="101"/>
        <v>0</v>
      </c>
      <c r="DW43" s="136">
        <f t="shared" si="102"/>
        <v>0</v>
      </c>
      <c r="DX43" s="136">
        <f t="shared" si="103"/>
        <v>0</v>
      </c>
      <c r="DY43" s="136">
        <f t="shared" si="104"/>
        <v>0</v>
      </c>
      <c r="DZ43" s="132"/>
      <c r="EA43" s="132">
        <f t="shared" ref="EA43:EK43" si="167">DZ43</f>
        <v>0</v>
      </c>
      <c r="EB43" s="132">
        <f t="shared" si="167"/>
        <v>0</v>
      </c>
      <c r="EC43" s="132">
        <f t="shared" si="167"/>
        <v>0</v>
      </c>
      <c r="ED43" s="132">
        <f t="shared" si="167"/>
        <v>0</v>
      </c>
      <c r="EE43" s="132">
        <f t="shared" si="167"/>
        <v>0</v>
      </c>
      <c r="EF43" s="132">
        <f t="shared" si="167"/>
        <v>0</v>
      </c>
      <c r="EG43" s="132">
        <f t="shared" si="167"/>
        <v>0</v>
      </c>
      <c r="EH43" s="132">
        <f t="shared" si="167"/>
        <v>0</v>
      </c>
      <c r="EI43" s="132">
        <f t="shared" si="167"/>
        <v>0</v>
      </c>
      <c r="EJ43" s="132">
        <f t="shared" si="167"/>
        <v>0</v>
      </c>
      <c r="EK43" s="132">
        <f t="shared" si="167"/>
        <v>0</v>
      </c>
      <c r="EL43" s="134"/>
      <c r="EM43" s="134"/>
      <c r="EN43" s="134"/>
      <c r="EO43" s="134"/>
      <c r="EP43" s="134"/>
      <c r="EQ43" s="134"/>
      <c r="ER43" s="134"/>
      <c r="ES43" s="201">
        <f>IFERROR(IF(G43&gt;=1,(IF(EMP!AT39="YES",220,0)),0),0)</f>
        <v>0</v>
      </c>
      <c r="ET43" s="1">
        <f>IFERROR(IF(G43&gt;=1,ROUND(ALLO!K41/31*ALLO!BJ41,0),0),0)</f>
        <v>0</v>
      </c>
      <c r="EU43" s="1">
        <f>IFERROR(IF(G43&gt;=1,(IF(ALLO!$BH41=1,0,IF(ALLO!$BH41=2,(IF(EMP!AN39="YES",(IF(ALLO!$D41&gt;=5,ROUND((ALLO!GG41+ALLO!GS41+ALLO!HE41)/EU$1,0)*ALLO!$BK41,0)),0)),0))),0),0)</f>
        <v>0</v>
      </c>
      <c r="EV43" s="1">
        <f>IFERROR(IF(H43&gt;=1,(IF(ALLO!$BH41=1,0,IF(ALLO!$BH41=2,(IF(EMP!AO39="YES",(IF(ALLO!$D41&gt;=5,ROUND((ALLO!GH41+ALLO!GT41+ALLO!HF41)/EV$1,0)*ALLO!$BK41,0)),0)),0))),0),0)</f>
        <v>0</v>
      </c>
      <c r="EW43" s="1">
        <f>IFERROR(IF(I43&gt;=1,(IF(ALLO!$BH41=1,0,IF(ALLO!$BH41=2,(IF(EMP!AP39="YES",(IF(ALLO!$D41&gt;=5,ROUND((ALLO!GI41+ALLO!GU41+ALLO!HG41)/EW$1,0)*ALLO!$BK41,0)),0)),0))),0),0)</f>
        <v>0</v>
      </c>
      <c r="EX43" s="1">
        <f>IFERROR(IF(J43&gt;=1,(IF(ALLO!$BH41=1,0,IF(ALLO!$BH41=2,(IF(EMP!AQ39="YES",(IF(ALLO!$D41&gt;=5,ROUND((ALLO!GJ41+ALLO!GV41+ALLO!HH41)/EX$1,0)*ALLO!$BK41,0)),0)),0))),0),0)</f>
        <v>0</v>
      </c>
      <c r="EY43" s="1">
        <f>IFERROR(IF(K43&gt;=1,(IF(ALLO!$BH41=1,0,IF(ALLO!$BH41=2,(IF(EMP!AR39="YES",(IF(ALLO!$D41&gt;=5,ROUND((ALLO!GK41+ALLO!GW41+ALLO!HI41)/EY$1,0)*ALLO!$BK41,0)),0)),0))),0),0)</f>
        <v>0</v>
      </c>
      <c r="EZ43" s="1">
        <f>IFERROR(IF(L43&gt;=1,(IF(ALLO!$BH41=1,0,IF(ALLO!$BH41=2,(IF(EMP!AS39="YES",(IF(ALLO!$D41&gt;=5,ROUND((ALLO!GL41+ALLO!GX41+ALLO!HJ41)/EZ$1,0)*ALLO!$BK41,0)),0)),0))),0),0)</f>
        <v>0</v>
      </c>
      <c r="FA43" s="181">
        <f t="shared" si="106"/>
        <v>0</v>
      </c>
      <c r="FB43" s="181">
        <f t="shared" si="107"/>
        <v>0</v>
      </c>
      <c r="FC43" s="181">
        <f t="shared" si="108"/>
        <v>0</v>
      </c>
      <c r="FD43" s="181">
        <f t="shared" si="109"/>
        <v>0</v>
      </c>
      <c r="FE43" s="181">
        <f t="shared" si="110"/>
        <v>0</v>
      </c>
      <c r="FF43" s="181">
        <f t="shared" si="111"/>
        <v>0</v>
      </c>
      <c r="FG43" s="181">
        <f t="shared" si="112"/>
        <v>0</v>
      </c>
      <c r="FH43" s="181">
        <f t="shared" si="113"/>
        <v>0</v>
      </c>
      <c r="FI43" s="181">
        <f t="shared" si="114"/>
        <v>0</v>
      </c>
      <c r="FJ43" s="181">
        <f t="shared" si="115"/>
        <v>0</v>
      </c>
      <c r="FK43" s="181">
        <f t="shared" si="116"/>
        <v>0</v>
      </c>
      <c r="FL43" s="181">
        <f t="shared" si="117"/>
        <v>0</v>
      </c>
      <c r="FM43" s="182">
        <f t="shared" si="118"/>
        <v>0</v>
      </c>
      <c r="FN43" s="182">
        <f t="shared" si="119"/>
        <v>0</v>
      </c>
      <c r="FO43" s="182">
        <f t="shared" si="120"/>
        <v>0</v>
      </c>
      <c r="FP43" s="182">
        <f t="shared" si="121"/>
        <v>0</v>
      </c>
      <c r="FQ43" s="182">
        <f t="shared" si="122"/>
        <v>0</v>
      </c>
      <c r="FR43" s="182">
        <f t="shared" si="123"/>
        <v>0</v>
      </c>
      <c r="FS43" s="182">
        <f t="shared" si="124"/>
        <v>0</v>
      </c>
      <c r="FT43" s="1">
        <f>IFERROR(IF($G43&gt;=1,SUMIFS(ARR!P$8:P$607,ARR!$I$8:$I$607,$I43),0),0)</f>
        <v>0</v>
      </c>
      <c r="FU43" s="1">
        <f>IFERROR(IF($G43&gt;=1,SUMIFS(ARR!Q$8:Q$607,ARR!$I$8:$I$607,$I43),0),0)</f>
        <v>0</v>
      </c>
      <c r="FV43" s="1">
        <f>IFERROR(IF($G43&gt;=1,SUMIFS(ARR!R$8:R$607,ARR!$I$8:$I$607,$I43),0),0)</f>
        <v>0</v>
      </c>
      <c r="FW43" s="1">
        <f>IFERROR(IF($G43&gt;=1,SUMIFS(ARR!S$8:S$607,ARR!$I$8:$I$607,$I43),0),0)</f>
        <v>0</v>
      </c>
      <c r="FX43" s="1">
        <f>IFERROR(IF($G43&gt;=1,SUMIFS(ARR!T$8:T$607,ARR!$I$8:$I$607,$I43),0),0)</f>
        <v>0</v>
      </c>
      <c r="FY43" s="1">
        <f>IFERROR(IF($G43&gt;=1,SUMIFS(ARR!U$8:U$607,ARR!$I$8:$I$607,$I43),0),0)</f>
        <v>0</v>
      </c>
      <c r="FZ43" s="1">
        <f>IFERROR(IF($G43&gt;=1,SUMIFS(ARR!V$8:V$607,ARR!$I$8:$I$607,$I43),0),0)</f>
        <v>0</v>
      </c>
      <c r="GA43" s="1">
        <f>IFERROR(IF($G43&gt;=1,SUMIFS(ARR!W$8:W$607,ARR!$I$8:$I$607,$I43),0),0)</f>
        <v>0</v>
      </c>
      <c r="GB43" s="1">
        <f>IFERROR(IF($G43&gt;=1,SUMIFS(ARR!X$8:X$607,ARR!$I$8:$I$607,$I43),0),0)</f>
        <v>0</v>
      </c>
      <c r="GC43" s="1">
        <f>IFERROR(IF($G43&gt;=1,SUMIFS(ARR!Y$8:Y$607,ARR!$I$8:$I$607,$I43),0),0)</f>
        <v>0</v>
      </c>
      <c r="GD43" s="1">
        <f>IFERROR(IF($G43&gt;=1,SUMIFS(ARR!Z$8:Z$607,ARR!$I$8:$I$607,$I43),0),0)</f>
        <v>0</v>
      </c>
      <c r="GE43" s="1">
        <f>IFERROR(IF($G43&gt;=1,SUMIFS(ARR!AA$8:AA$607,ARR!$I$8:$I$607,$I43),0),0)</f>
        <v>0</v>
      </c>
      <c r="GF43" s="1">
        <f t="shared" si="125"/>
        <v>0</v>
      </c>
      <c r="GG43" s="1">
        <f t="shared" si="126"/>
        <v>0</v>
      </c>
      <c r="GH43" s="1">
        <f t="shared" si="127"/>
        <v>0</v>
      </c>
      <c r="GI43" s="1">
        <f t="shared" si="128"/>
        <v>0</v>
      </c>
      <c r="GJ43" s="1">
        <f t="shared" si="129"/>
        <v>0</v>
      </c>
    </row>
    <row r="44" spans="6:192" ht="18" customHeight="1" x14ac:dyDescent="0.25">
      <c r="F44" s="1">
        <f>ALLO!A42</f>
        <v>0</v>
      </c>
      <c r="G44" s="130">
        <f>EMP!O40</f>
        <v>0</v>
      </c>
      <c r="H44" s="131">
        <f>EMP!P40</f>
        <v>0</v>
      </c>
      <c r="I44" s="130">
        <f>EMP!Q40</f>
        <v>0</v>
      </c>
      <c r="J44" s="30">
        <f>IFERROR(IF($G44&gt;=1,(IF($F44=2,ROUND((ALLO!GA42+ALLO!GM42)/10,0),0)),0),0)</f>
        <v>0</v>
      </c>
      <c r="K44" s="30">
        <f>IFERROR(IF($G44&gt;=1,(IF($F44=2,ROUND((ALLO!GB42+ALLO!GN42)/10,0),0)),0),0)</f>
        <v>0</v>
      </c>
      <c r="L44" s="30">
        <f>IFERROR(IF($G44&gt;=1,(IF($F44=2,ROUND((ALLO!GC42+ALLO!GO42)/10,0),0)),0),0)</f>
        <v>0</v>
      </c>
      <c r="M44" s="30">
        <f>IFERROR(IF($G44&gt;=1,(IF($F44=2,ROUND((ALLO!GD42+ALLO!GP42)/10,0),0)),0),0)</f>
        <v>0</v>
      </c>
      <c r="N44" s="30">
        <f>IFERROR(IF($G44&gt;=1,(IF($F44=2,ROUND((ALLO!GE42+ALLO!GQ42)/10,0),0)),0),0)</f>
        <v>0</v>
      </c>
      <c r="O44" s="30">
        <f>IFERROR(IF($G44&gt;=1,(IF($F44=2,ROUND((ALLO!GF42+ALLO!GR42)/10,0),0)),0),0)</f>
        <v>0</v>
      </c>
      <c r="P44" s="30">
        <f>IFERROR(IF($G44&gt;=1,(IF($F44=2,ROUND((ALLO!GG42+ALLO!GS42)/10,0),0)),0),0)</f>
        <v>0</v>
      </c>
      <c r="Q44" s="30">
        <f>IFERROR(IF($G44&gt;=1,(IF($F44=2,ROUND((ALLO!GH42+ALLO!GT42)/10,0),0)),0),0)</f>
        <v>0</v>
      </c>
      <c r="R44" s="30">
        <f>IFERROR(IF($G44&gt;=1,(IF($F44=2,ROUND((ALLO!GI42+ALLO!GU42)/10,0),0)),0),0)</f>
        <v>0</v>
      </c>
      <c r="S44" s="30">
        <f>IFERROR(IF($G44&gt;=1,(IF($F44=2,ROUND((ALLO!GJ42+ALLO!GV42)/10,0),0)),0),0)</f>
        <v>0</v>
      </c>
      <c r="T44" s="30">
        <f>IFERROR(IF($G44&gt;=1,(IF($F44=2,ROUND((ALLO!GK42+ALLO!GW42)/10,0),0)),0),0)</f>
        <v>0</v>
      </c>
      <c r="U44" s="30">
        <f>IFERROR(IF($G44&gt;=1,(IF($F44=2,ROUND((ALLO!GL42+ALLO!GX42)/10,0),0)),0),0)</f>
        <v>0</v>
      </c>
      <c r="V44" s="132"/>
      <c r="W44" s="132"/>
      <c r="X44" s="132"/>
      <c r="Y44" s="132"/>
      <c r="Z44" s="132"/>
      <c r="AA44" s="132"/>
      <c r="AB44" s="132"/>
      <c r="AC44" s="132"/>
      <c r="AD44" s="132"/>
      <c r="AE44" s="132"/>
      <c r="AF44" s="132"/>
      <c r="AG44" s="132"/>
      <c r="AH44" s="133"/>
      <c r="AI44" s="133">
        <f t="shared" si="131"/>
        <v>0</v>
      </c>
      <c r="AJ44" s="133">
        <f t="shared" si="29"/>
        <v>0</v>
      </c>
      <c r="AK44" s="133">
        <f t="shared" si="30"/>
        <v>0</v>
      </c>
      <c r="AL44" s="133">
        <f t="shared" si="31"/>
        <v>0</v>
      </c>
      <c r="AM44" s="133">
        <f t="shared" si="32"/>
        <v>0</v>
      </c>
      <c r="AN44" s="133">
        <f t="shared" si="33"/>
        <v>0</v>
      </c>
      <c r="AO44" s="133">
        <f t="shared" si="34"/>
        <v>0</v>
      </c>
      <c r="AP44" s="133">
        <f t="shared" si="35"/>
        <v>0</v>
      </c>
      <c r="AQ44" s="133">
        <f t="shared" si="36"/>
        <v>0</v>
      </c>
      <c r="AR44" s="133">
        <f t="shared" si="37"/>
        <v>0</v>
      </c>
      <c r="AS44" s="133">
        <f t="shared" si="38"/>
        <v>0</v>
      </c>
      <c r="AT44" s="134"/>
      <c r="AU44" s="134">
        <f t="shared" si="39"/>
        <v>0</v>
      </c>
      <c r="AV44" s="134">
        <f t="shared" si="40"/>
        <v>0</v>
      </c>
      <c r="AW44" s="134">
        <f t="shared" si="41"/>
        <v>0</v>
      </c>
      <c r="AX44" s="134">
        <f t="shared" si="42"/>
        <v>0</v>
      </c>
      <c r="AY44" s="134">
        <f t="shared" si="43"/>
        <v>0</v>
      </c>
      <c r="AZ44" s="134">
        <f t="shared" si="44"/>
        <v>0</v>
      </c>
      <c r="BA44" s="134">
        <f t="shared" si="45"/>
        <v>0</v>
      </c>
      <c r="BB44" s="134">
        <f t="shared" si="46"/>
        <v>0</v>
      </c>
      <c r="BC44" s="134">
        <f t="shared" si="47"/>
        <v>0</v>
      </c>
      <c r="BD44" s="134">
        <f t="shared" si="48"/>
        <v>0</v>
      </c>
      <c r="BE44" s="134">
        <f t="shared" si="49"/>
        <v>0</v>
      </c>
      <c r="BF44" s="31"/>
      <c r="BG44" s="31">
        <f t="shared" si="161"/>
        <v>0</v>
      </c>
      <c r="BH44" s="31">
        <f t="shared" si="50"/>
        <v>0</v>
      </c>
      <c r="BI44" s="31">
        <f t="shared" si="51"/>
        <v>0</v>
      </c>
      <c r="BJ44" s="31">
        <f t="shared" si="52"/>
        <v>0</v>
      </c>
      <c r="BK44" s="31">
        <f t="shared" si="53"/>
        <v>0</v>
      </c>
      <c r="BL44" s="31">
        <f t="shared" si="54"/>
        <v>0</v>
      </c>
      <c r="BM44" s="31">
        <f t="shared" si="55"/>
        <v>0</v>
      </c>
      <c r="BN44" s="31">
        <f t="shared" si="56"/>
        <v>0</v>
      </c>
      <c r="BO44" s="31">
        <f t="shared" si="57"/>
        <v>0</v>
      </c>
      <c r="BP44" s="31">
        <f t="shared" si="58"/>
        <v>0</v>
      </c>
      <c r="BQ44" s="31">
        <f t="shared" si="59"/>
        <v>0</v>
      </c>
      <c r="BR44" s="132"/>
      <c r="BS44" s="132">
        <f t="shared" si="60"/>
        <v>0</v>
      </c>
      <c r="BT44" s="132">
        <f t="shared" si="61"/>
        <v>0</v>
      </c>
      <c r="BU44" s="132">
        <f t="shared" si="62"/>
        <v>0</v>
      </c>
      <c r="BV44" s="132">
        <f t="shared" si="63"/>
        <v>0</v>
      </c>
      <c r="BW44" s="132">
        <f t="shared" si="64"/>
        <v>0</v>
      </c>
      <c r="BX44" s="132">
        <f t="shared" si="65"/>
        <v>0</v>
      </c>
      <c r="BY44" s="132">
        <f t="shared" si="66"/>
        <v>0</v>
      </c>
      <c r="BZ44" s="132">
        <f t="shared" si="67"/>
        <v>0</v>
      </c>
      <c r="CA44" s="132">
        <f t="shared" si="68"/>
        <v>0</v>
      </c>
      <c r="CB44" s="132">
        <f t="shared" si="69"/>
        <v>0</v>
      </c>
      <c r="CC44" s="132">
        <f t="shared" si="70"/>
        <v>0</v>
      </c>
      <c r="CD44" s="133">
        <f t="shared" si="165"/>
        <v>0</v>
      </c>
      <c r="CE44" s="133">
        <f t="shared" si="165"/>
        <v>0</v>
      </c>
      <c r="CF44" s="133">
        <f t="shared" si="72"/>
        <v>0</v>
      </c>
      <c r="CG44" s="133">
        <f t="shared" si="166"/>
        <v>0</v>
      </c>
      <c r="CH44" s="133">
        <f t="shared" si="166"/>
        <v>0</v>
      </c>
      <c r="CI44" s="133">
        <f t="shared" si="166"/>
        <v>0</v>
      </c>
      <c r="CJ44" s="133">
        <f t="shared" si="166"/>
        <v>0</v>
      </c>
      <c r="CK44" s="133">
        <f t="shared" si="166"/>
        <v>0</v>
      </c>
      <c r="CL44" s="133">
        <f t="shared" si="166"/>
        <v>0</v>
      </c>
      <c r="CM44" s="133">
        <f t="shared" si="166"/>
        <v>0</v>
      </c>
      <c r="CN44" s="133">
        <f t="shared" si="166"/>
        <v>0</v>
      </c>
      <c r="CO44" s="133">
        <f t="shared" si="166"/>
        <v>0</v>
      </c>
      <c r="CP44" s="134"/>
      <c r="CQ44" s="134">
        <f t="shared" si="146"/>
        <v>0</v>
      </c>
      <c r="CR44" s="134">
        <f t="shared" si="74"/>
        <v>0</v>
      </c>
      <c r="CS44" s="134">
        <f t="shared" si="75"/>
        <v>0</v>
      </c>
      <c r="CT44" s="134">
        <f t="shared" si="76"/>
        <v>0</v>
      </c>
      <c r="CU44" s="134">
        <f t="shared" si="77"/>
        <v>0</v>
      </c>
      <c r="CV44" s="134">
        <f t="shared" si="78"/>
        <v>0</v>
      </c>
      <c r="CW44" s="134">
        <f t="shared" si="79"/>
        <v>0</v>
      </c>
      <c r="CX44" s="134">
        <f t="shared" si="80"/>
        <v>0</v>
      </c>
      <c r="CY44" s="134">
        <f t="shared" si="133"/>
        <v>0</v>
      </c>
      <c r="CZ44" s="134">
        <f t="shared" si="81"/>
        <v>0</v>
      </c>
      <c r="DA44" s="134">
        <f t="shared" si="82"/>
        <v>0</v>
      </c>
      <c r="DB44" s="135"/>
      <c r="DC44" s="135">
        <f t="shared" si="83"/>
        <v>0</v>
      </c>
      <c r="DD44" s="135">
        <f t="shared" si="84"/>
        <v>0</v>
      </c>
      <c r="DE44" s="135">
        <f t="shared" si="85"/>
        <v>0</v>
      </c>
      <c r="DF44" s="135">
        <f t="shared" si="86"/>
        <v>0</v>
      </c>
      <c r="DG44" s="135">
        <f t="shared" si="87"/>
        <v>0</v>
      </c>
      <c r="DH44" s="135">
        <f t="shared" si="88"/>
        <v>0</v>
      </c>
      <c r="DI44" s="135">
        <f t="shared" si="89"/>
        <v>0</v>
      </c>
      <c r="DJ44" s="135">
        <f t="shared" si="90"/>
        <v>0</v>
      </c>
      <c r="DK44" s="135">
        <f t="shared" si="91"/>
        <v>0</v>
      </c>
      <c r="DL44" s="135">
        <f t="shared" si="92"/>
        <v>0</v>
      </c>
      <c r="DM44" s="135">
        <f t="shared" si="93"/>
        <v>0</v>
      </c>
      <c r="DN44" s="136"/>
      <c r="DO44" s="136">
        <f t="shared" si="94"/>
        <v>0</v>
      </c>
      <c r="DP44" s="136">
        <f t="shared" si="95"/>
        <v>0</v>
      </c>
      <c r="DQ44" s="136">
        <f t="shared" si="96"/>
        <v>0</v>
      </c>
      <c r="DR44" s="136">
        <f t="shared" si="97"/>
        <v>0</v>
      </c>
      <c r="DS44" s="136">
        <f t="shared" si="98"/>
        <v>0</v>
      </c>
      <c r="DT44" s="136">
        <f t="shared" si="99"/>
        <v>0</v>
      </c>
      <c r="DU44" s="136">
        <f t="shared" si="100"/>
        <v>0</v>
      </c>
      <c r="DV44" s="136">
        <f t="shared" si="101"/>
        <v>0</v>
      </c>
      <c r="DW44" s="136">
        <f t="shared" si="102"/>
        <v>0</v>
      </c>
      <c r="DX44" s="136">
        <f t="shared" si="103"/>
        <v>0</v>
      </c>
      <c r="DY44" s="136">
        <f t="shared" si="104"/>
        <v>0</v>
      </c>
      <c r="DZ44" s="132"/>
      <c r="EA44" s="132">
        <f t="shared" ref="EA44:EK44" si="168">DZ44</f>
        <v>0</v>
      </c>
      <c r="EB44" s="132">
        <f t="shared" si="168"/>
        <v>0</v>
      </c>
      <c r="EC44" s="132">
        <f t="shared" si="168"/>
        <v>0</v>
      </c>
      <c r="ED44" s="132">
        <f t="shared" si="168"/>
        <v>0</v>
      </c>
      <c r="EE44" s="132">
        <f t="shared" si="168"/>
        <v>0</v>
      </c>
      <c r="EF44" s="132">
        <f t="shared" si="168"/>
        <v>0</v>
      </c>
      <c r="EG44" s="132">
        <f t="shared" si="168"/>
        <v>0</v>
      </c>
      <c r="EH44" s="132">
        <f t="shared" si="168"/>
        <v>0</v>
      </c>
      <c r="EI44" s="132">
        <f t="shared" si="168"/>
        <v>0</v>
      </c>
      <c r="EJ44" s="132">
        <f t="shared" si="168"/>
        <v>0</v>
      </c>
      <c r="EK44" s="132">
        <f t="shared" si="168"/>
        <v>0</v>
      </c>
      <c r="EL44" s="134"/>
      <c r="EM44" s="134"/>
      <c r="EN44" s="134"/>
      <c r="EO44" s="134"/>
      <c r="EP44" s="134"/>
      <c r="EQ44" s="134"/>
      <c r="ER44" s="134"/>
      <c r="ES44" s="201">
        <f>IFERROR(IF(G44&gt;=1,(IF(EMP!AT40="YES",220,0)),0),0)</f>
        <v>0</v>
      </c>
      <c r="ET44" s="1">
        <f>IFERROR(IF(G44&gt;=1,ROUND(ALLO!K42/31*ALLO!BJ42,0),0),0)</f>
        <v>0</v>
      </c>
      <c r="EU44" s="1">
        <f>IFERROR(IF(G44&gt;=1,(IF(ALLO!$BH42=1,0,IF(ALLO!$BH42=2,(IF(EMP!AN40="YES",(IF(ALLO!$D42&gt;=5,ROUND((ALLO!GG42+ALLO!GS42+ALLO!HE42)/EU$1,0)*ALLO!$BK42,0)),0)),0))),0),0)</f>
        <v>0</v>
      </c>
      <c r="EV44" s="1">
        <f>IFERROR(IF(H44&gt;=1,(IF(ALLO!$BH42=1,0,IF(ALLO!$BH42=2,(IF(EMP!AO40="YES",(IF(ALLO!$D42&gt;=5,ROUND((ALLO!GH42+ALLO!GT42+ALLO!HF42)/EV$1,0)*ALLO!$BK42,0)),0)),0))),0),0)</f>
        <v>0</v>
      </c>
      <c r="EW44" s="1">
        <f>IFERROR(IF(I44&gt;=1,(IF(ALLO!$BH42=1,0,IF(ALLO!$BH42=2,(IF(EMP!AP40="YES",(IF(ALLO!$D42&gt;=5,ROUND((ALLO!GI42+ALLO!GU42+ALLO!HG42)/EW$1,0)*ALLO!$BK42,0)),0)),0))),0),0)</f>
        <v>0</v>
      </c>
      <c r="EX44" s="1">
        <f>IFERROR(IF(J44&gt;=1,(IF(ALLO!$BH42=1,0,IF(ALLO!$BH42=2,(IF(EMP!AQ40="YES",(IF(ALLO!$D42&gt;=5,ROUND((ALLO!GJ42+ALLO!GV42+ALLO!HH42)/EX$1,0)*ALLO!$BK42,0)),0)),0))),0),0)</f>
        <v>0</v>
      </c>
      <c r="EY44" s="1">
        <f>IFERROR(IF(K44&gt;=1,(IF(ALLO!$BH42=1,0,IF(ALLO!$BH42=2,(IF(EMP!AR40="YES",(IF(ALLO!$D42&gt;=5,ROUND((ALLO!GK42+ALLO!GW42+ALLO!HI42)/EY$1,0)*ALLO!$BK42,0)),0)),0))),0),0)</f>
        <v>0</v>
      </c>
      <c r="EZ44" s="1">
        <f>IFERROR(IF(L44&gt;=1,(IF(ALLO!$BH42=1,0,IF(ALLO!$BH42=2,(IF(EMP!AS40="YES",(IF(ALLO!$D42&gt;=5,ROUND((ALLO!GL42+ALLO!GX42+ALLO!HJ42)/EZ$1,0)*ALLO!$BK42,0)),0)),0))),0),0)</f>
        <v>0</v>
      </c>
      <c r="FA44" s="181">
        <f t="shared" si="106"/>
        <v>0</v>
      </c>
      <c r="FB44" s="181">
        <f t="shared" si="107"/>
        <v>0</v>
      </c>
      <c r="FC44" s="181">
        <f t="shared" si="108"/>
        <v>0</v>
      </c>
      <c r="FD44" s="181">
        <f t="shared" si="109"/>
        <v>0</v>
      </c>
      <c r="FE44" s="181">
        <f t="shared" si="110"/>
        <v>0</v>
      </c>
      <c r="FF44" s="181">
        <f t="shared" si="111"/>
        <v>0</v>
      </c>
      <c r="FG44" s="181">
        <f t="shared" si="112"/>
        <v>0</v>
      </c>
      <c r="FH44" s="181">
        <f t="shared" si="113"/>
        <v>0</v>
      </c>
      <c r="FI44" s="181">
        <f t="shared" si="114"/>
        <v>0</v>
      </c>
      <c r="FJ44" s="181">
        <f t="shared" si="115"/>
        <v>0</v>
      </c>
      <c r="FK44" s="181">
        <f t="shared" si="116"/>
        <v>0</v>
      </c>
      <c r="FL44" s="181">
        <f t="shared" si="117"/>
        <v>0</v>
      </c>
      <c r="FM44" s="182">
        <f t="shared" si="118"/>
        <v>0</v>
      </c>
      <c r="FN44" s="182">
        <f t="shared" si="119"/>
        <v>0</v>
      </c>
      <c r="FO44" s="182">
        <f t="shared" si="120"/>
        <v>0</v>
      </c>
      <c r="FP44" s="182">
        <f t="shared" si="121"/>
        <v>0</v>
      </c>
      <c r="FQ44" s="182">
        <f t="shared" si="122"/>
        <v>0</v>
      </c>
      <c r="FR44" s="182">
        <f t="shared" si="123"/>
        <v>0</v>
      </c>
      <c r="FS44" s="182">
        <f t="shared" si="124"/>
        <v>0</v>
      </c>
      <c r="FT44" s="1">
        <f>IFERROR(IF($G44&gt;=1,SUMIFS(ARR!P$8:P$607,ARR!$I$8:$I$607,$I44),0),0)</f>
        <v>0</v>
      </c>
      <c r="FU44" s="1">
        <f>IFERROR(IF($G44&gt;=1,SUMIFS(ARR!Q$8:Q$607,ARR!$I$8:$I$607,$I44),0),0)</f>
        <v>0</v>
      </c>
      <c r="FV44" s="1">
        <f>IFERROR(IF($G44&gt;=1,SUMIFS(ARR!R$8:R$607,ARR!$I$8:$I$607,$I44),0),0)</f>
        <v>0</v>
      </c>
      <c r="FW44" s="1">
        <f>IFERROR(IF($G44&gt;=1,SUMIFS(ARR!S$8:S$607,ARR!$I$8:$I$607,$I44),0),0)</f>
        <v>0</v>
      </c>
      <c r="FX44" s="1">
        <f>IFERROR(IF($G44&gt;=1,SUMIFS(ARR!T$8:T$607,ARR!$I$8:$I$607,$I44),0),0)</f>
        <v>0</v>
      </c>
      <c r="FY44" s="1">
        <f>IFERROR(IF($G44&gt;=1,SUMIFS(ARR!U$8:U$607,ARR!$I$8:$I$607,$I44),0),0)</f>
        <v>0</v>
      </c>
      <c r="FZ44" s="1">
        <f>IFERROR(IF($G44&gt;=1,SUMIFS(ARR!V$8:V$607,ARR!$I$8:$I$607,$I44),0),0)</f>
        <v>0</v>
      </c>
      <c r="GA44" s="1">
        <f>IFERROR(IF($G44&gt;=1,SUMIFS(ARR!W$8:W$607,ARR!$I$8:$I$607,$I44),0),0)</f>
        <v>0</v>
      </c>
      <c r="GB44" s="1">
        <f>IFERROR(IF($G44&gt;=1,SUMIFS(ARR!X$8:X$607,ARR!$I$8:$I$607,$I44),0),0)</f>
        <v>0</v>
      </c>
      <c r="GC44" s="1">
        <f>IFERROR(IF($G44&gt;=1,SUMIFS(ARR!Y$8:Y$607,ARR!$I$8:$I$607,$I44),0),0)</f>
        <v>0</v>
      </c>
      <c r="GD44" s="1">
        <f>IFERROR(IF($G44&gt;=1,SUMIFS(ARR!Z$8:Z$607,ARR!$I$8:$I$607,$I44),0),0)</f>
        <v>0</v>
      </c>
      <c r="GE44" s="1">
        <f>IFERROR(IF($G44&gt;=1,SUMIFS(ARR!AA$8:AA$607,ARR!$I$8:$I$607,$I44),0),0)</f>
        <v>0</v>
      </c>
      <c r="GF44" s="1">
        <f t="shared" si="125"/>
        <v>0</v>
      </c>
      <c r="GG44" s="1">
        <f t="shared" si="126"/>
        <v>0</v>
      </c>
      <c r="GH44" s="1">
        <f t="shared" si="127"/>
        <v>0</v>
      </c>
      <c r="GI44" s="1">
        <f t="shared" si="128"/>
        <v>0</v>
      </c>
      <c r="GJ44" s="1">
        <f t="shared" si="129"/>
        <v>0</v>
      </c>
    </row>
    <row r="45" spans="6:192" ht="18" customHeight="1" x14ac:dyDescent="0.25">
      <c r="F45" s="1">
        <f>ALLO!A43</f>
        <v>0</v>
      </c>
      <c r="G45" s="130">
        <f>EMP!O41</f>
        <v>0</v>
      </c>
      <c r="H45" s="131">
        <f>EMP!P41</f>
        <v>0</v>
      </c>
      <c r="I45" s="130">
        <f>EMP!Q41</f>
        <v>0</v>
      </c>
      <c r="J45" s="30">
        <f>IFERROR(IF($G45&gt;=1,(IF($F45=2,ROUND((ALLO!GA43+ALLO!GM43)/10,0),0)),0),0)</f>
        <v>0</v>
      </c>
      <c r="K45" s="30">
        <f>IFERROR(IF($G45&gt;=1,(IF($F45=2,ROUND((ALLO!GB43+ALLO!GN43)/10,0),0)),0),0)</f>
        <v>0</v>
      </c>
      <c r="L45" s="30">
        <f>IFERROR(IF($G45&gt;=1,(IF($F45=2,ROUND((ALLO!GC43+ALLO!GO43)/10,0),0)),0),0)</f>
        <v>0</v>
      </c>
      <c r="M45" s="30">
        <f>IFERROR(IF($G45&gt;=1,(IF($F45=2,ROUND((ALLO!GD43+ALLO!GP43)/10,0),0)),0),0)</f>
        <v>0</v>
      </c>
      <c r="N45" s="30">
        <f>IFERROR(IF($G45&gt;=1,(IF($F45=2,ROUND((ALLO!GE43+ALLO!GQ43)/10,0),0)),0),0)</f>
        <v>0</v>
      </c>
      <c r="O45" s="30">
        <f>IFERROR(IF($G45&gt;=1,(IF($F45=2,ROUND((ALLO!GF43+ALLO!GR43)/10,0),0)),0),0)</f>
        <v>0</v>
      </c>
      <c r="P45" s="30">
        <f>IFERROR(IF($G45&gt;=1,(IF($F45=2,ROUND((ALLO!GG43+ALLO!GS43)/10,0),0)),0),0)</f>
        <v>0</v>
      </c>
      <c r="Q45" s="30">
        <f>IFERROR(IF($G45&gt;=1,(IF($F45=2,ROUND((ALLO!GH43+ALLO!GT43)/10,0),0)),0),0)</f>
        <v>0</v>
      </c>
      <c r="R45" s="30">
        <f>IFERROR(IF($G45&gt;=1,(IF($F45=2,ROUND((ALLO!GI43+ALLO!GU43)/10,0),0)),0),0)</f>
        <v>0</v>
      </c>
      <c r="S45" s="30">
        <f>IFERROR(IF($G45&gt;=1,(IF($F45=2,ROUND((ALLO!GJ43+ALLO!GV43)/10,0),0)),0),0)</f>
        <v>0</v>
      </c>
      <c r="T45" s="30">
        <f>IFERROR(IF($G45&gt;=1,(IF($F45=2,ROUND((ALLO!GK43+ALLO!GW43)/10,0),0)),0),0)</f>
        <v>0</v>
      </c>
      <c r="U45" s="30">
        <f>IFERROR(IF($G45&gt;=1,(IF($F45=2,ROUND((ALLO!GL43+ALLO!GX43)/10,0),0)),0),0)</f>
        <v>0</v>
      </c>
      <c r="V45" s="132"/>
      <c r="W45" s="132"/>
      <c r="X45" s="132"/>
      <c r="Y45" s="132"/>
      <c r="Z45" s="132"/>
      <c r="AA45" s="132"/>
      <c r="AB45" s="132"/>
      <c r="AC45" s="132"/>
      <c r="AD45" s="132"/>
      <c r="AE45" s="132"/>
      <c r="AF45" s="132"/>
      <c r="AG45" s="132"/>
      <c r="AH45" s="133"/>
      <c r="AI45" s="133">
        <f t="shared" si="131"/>
        <v>0</v>
      </c>
      <c r="AJ45" s="133">
        <f t="shared" si="29"/>
        <v>0</v>
      </c>
      <c r="AK45" s="133">
        <f t="shared" si="30"/>
        <v>0</v>
      </c>
      <c r="AL45" s="133">
        <f t="shared" si="31"/>
        <v>0</v>
      </c>
      <c r="AM45" s="133">
        <f t="shared" si="32"/>
        <v>0</v>
      </c>
      <c r="AN45" s="133">
        <f t="shared" si="33"/>
        <v>0</v>
      </c>
      <c r="AO45" s="133">
        <f t="shared" si="34"/>
        <v>0</v>
      </c>
      <c r="AP45" s="133">
        <f t="shared" si="35"/>
        <v>0</v>
      </c>
      <c r="AQ45" s="133">
        <f t="shared" si="36"/>
        <v>0</v>
      </c>
      <c r="AR45" s="133">
        <f t="shared" si="37"/>
        <v>0</v>
      </c>
      <c r="AS45" s="133">
        <f t="shared" si="38"/>
        <v>0</v>
      </c>
      <c r="AT45" s="134"/>
      <c r="AU45" s="134">
        <f t="shared" si="39"/>
        <v>0</v>
      </c>
      <c r="AV45" s="134">
        <f t="shared" si="40"/>
        <v>0</v>
      </c>
      <c r="AW45" s="134">
        <f t="shared" si="41"/>
        <v>0</v>
      </c>
      <c r="AX45" s="134">
        <f t="shared" si="42"/>
        <v>0</v>
      </c>
      <c r="AY45" s="134">
        <f t="shared" si="43"/>
        <v>0</v>
      </c>
      <c r="AZ45" s="134">
        <f t="shared" si="44"/>
        <v>0</v>
      </c>
      <c r="BA45" s="134">
        <f t="shared" si="45"/>
        <v>0</v>
      </c>
      <c r="BB45" s="134">
        <f t="shared" si="46"/>
        <v>0</v>
      </c>
      <c r="BC45" s="134">
        <f t="shared" si="47"/>
        <v>0</v>
      </c>
      <c r="BD45" s="134">
        <f t="shared" si="48"/>
        <v>0</v>
      </c>
      <c r="BE45" s="134">
        <f t="shared" si="49"/>
        <v>0</v>
      </c>
      <c r="BF45" s="31"/>
      <c r="BG45" s="31">
        <f t="shared" si="161"/>
        <v>0</v>
      </c>
      <c r="BH45" s="31">
        <f t="shared" si="50"/>
        <v>0</v>
      </c>
      <c r="BI45" s="31">
        <f t="shared" si="51"/>
        <v>0</v>
      </c>
      <c r="BJ45" s="31">
        <f t="shared" si="52"/>
        <v>0</v>
      </c>
      <c r="BK45" s="31">
        <f t="shared" si="53"/>
        <v>0</v>
      </c>
      <c r="BL45" s="31">
        <f t="shared" si="54"/>
        <v>0</v>
      </c>
      <c r="BM45" s="31">
        <f t="shared" si="55"/>
        <v>0</v>
      </c>
      <c r="BN45" s="31">
        <f t="shared" si="56"/>
        <v>0</v>
      </c>
      <c r="BO45" s="31">
        <f t="shared" si="57"/>
        <v>0</v>
      </c>
      <c r="BP45" s="31">
        <f t="shared" si="58"/>
        <v>0</v>
      </c>
      <c r="BQ45" s="31">
        <f t="shared" si="59"/>
        <v>0</v>
      </c>
      <c r="BR45" s="132"/>
      <c r="BS45" s="132">
        <f t="shared" si="60"/>
        <v>0</v>
      </c>
      <c r="BT45" s="132">
        <f t="shared" si="61"/>
        <v>0</v>
      </c>
      <c r="BU45" s="132">
        <f t="shared" si="62"/>
        <v>0</v>
      </c>
      <c r="BV45" s="132">
        <f t="shared" si="63"/>
        <v>0</v>
      </c>
      <c r="BW45" s="132">
        <f t="shared" si="64"/>
        <v>0</v>
      </c>
      <c r="BX45" s="132">
        <f t="shared" si="65"/>
        <v>0</v>
      </c>
      <c r="BY45" s="132">
        <f t="shared" si="66"/>
        <v>0</v>
      </c>
      <c r="BZ45" s="132">
        <f t="shared" si="67"/>
        <v>0</v>
      </c>
      <c r="CA45" s="132">
        <f t="shared" si="68"/>
        <v>0</v>
      </c>
      <c r="CB45" s="132">
        <f t="shared" si="69"/>
        <v>0</v>
      </c>
      <c r="CC45" s="132">
        <f t="shared" si="70"/>
        <v>0</v>
      </c>
      <c r="CD45" s="133">
        <f t="shared" si="165"/>
        <v>0</v>
      </c>
      <c r="CE45" s="133">
        <f t="shared" si="165"/>
        <v>0</v>
      </c>
      <c r="CF45" s="133">
        <f t="shared" si="72"/>
        <v>0</v>
      </c>
      <c r="CG45" s="133">
        <f t="shared" si="166"/>
        <v>0</v>
      </c>
      <c r="CH45" s="133">
        <f t="shared" si="166"/>
        <v>0</v>
      </c>
      <c r="CI45" s="133">
        <f t="shared" si="166"/>
        <v>0</v>
      </c>
      <c r="CJ45" s="133">
        <f t="shared" si="166"/>
        <v>0</v>
      </c>
      <c r="CK45" s="133">
        <f t="shared" si="166"/>
        <v>0</v>
      </c>
      <c r="CL45" s="133">
        <f t="shared" si="166"/>
        <v>0</v>
      </c>
      <c r="CM45" s="133">
        <f t="shared" si="166"/>
        <v>0</v>
      </c>
      <c r="CN45" s="133">
        <f t="shared" si="166"/>
        <v>0</v>
      </c>
      <c r="CO45" s="133">
        <f t="shared" si="166"/>
        <v>0</v>
      </c>
      <c r="CP45" s="134"/>
      <c r="CQ45" s="134">
        <f t="shared" si="146"/>
        <v>0</v>
      </c>
      <c r="CR45" s="134">
        <f t="shared" si="74"/>
        <v>0</v>
      </c>
      <c r="CS45" s="134">
        <f t="shared" si="75"/>
        <v>0</v>
      </c>
      <c r="CT45" s="134">
        <f t="shared" si="76"/>
        <v>0</v>
      </c>
      <c r="CU45" s="134">
        <f t="shared" si="77"/>
        <v>0</v>
      </c>
      <c r="CV45" s="134">
        <f t="shared" si="78"/>
        <v>0</v>
      </c>
      <c r="CW45" s="134">
        <f t="shared" si="79"/>
        <v>0</v>
      </c>
      <c r="CX45" s="134">
        <f t="shared" si="80"/>
        <v>0</v>
      </c>
      <c r="CY45" s="134">
        <f t="shared" si="133"/>
        <v>0</v>
      </c>
      <c r="CZ45" s="134">
        <f t="shared" si="81"/>
        <v>0</v>
      </c>
      <c r="DA45" s="134">
        <f t="shared" si="82"/>
        <v>0</v>
      </c>
      <c r="DB45" s="135"/>
      <c r="DC45" s="135">
        <f t="shared" si="83"/>
        <v>0</v>
      </c>
      <c r="DD45" s="135">
        <f t="shared" si="84"/>
        <v>0</v>
      </c>
      <c r="DE45" s="135">
        <f t="shared" si="85"/>
        <v>0</v>
      </c>
      <c r="DF45" s="135">
        <f t="shared" si="86"/>
        <v>0</v>
      </c>
      <c r="DG45" s="135">
        <f t="shared" si="87"/>
        <v>0</v>
      </c>
      <c r="DH45" s="135">
        <f t="shared" si="88"/>
        <v>0</v>
      </c>
      <c r="DI45" s="135">
        <f t="shared" si="89"/>
        <v>0</v>
      </c>
      <c r="DJ45" s="135">
        <f t="shared" si="90"/>
        <v>0</v>
      </c>
      <c r="DK45" s="135">
        <f t="shared" si="91"/>
        <v>0</v>
      </c>
      <c r="DL45" s="135">
        <f t="shared" si="92"/>
        <v>0</v>
      </c>
      <c r="DM45" s="135">
        <f t="shared" si="93"/>
        <v>0</v>
      </c>
      <c r="DN45" s="136"/>
      <c r="DO45" s="136">
        <f t="shared" si="94"/>
        <v>0</v>
      </c>
      <c r="DP45" s="136">
        <f t="shared" si="95"/>
        <v>0</v>
      </c>
      <c r="DQ45" s="136">
        <f t="shared" si="96"/>
        <v>0</v>
      </c>
      <c r="DR45" s="136">
        <f t="shared" si="97"/>
        <v>0</v>
      </c>
      <c r="DS45" s="136">
        <f t="shared" si="98"/>
        <v>0</v>
      </c>
      <c r="DT45" s="136">
        <f t="shared" si="99"/>
        <v>0</v>
      </c>
      <c r="DU45" s="136">
        <f t="shared" si="100"/>
        <v>0</v>
      </c>
      <c r="DV45" s="136">
        <f t="shared" si="101"/>
        <v>0</v>
      </c>
      <c r="DW45" s="136">
        <f t="shared" si="102"/>
        <v>0</v>
      </c>
      <c r="DX45" s="136">
        <f t="shared" si="103"/>
        <v>0</v>
      </c>
      <c r="DY45" s="136">
        <f t="shared" si="104"/>
        <v>0</v>
      </c>
      <c r="DZ45" s="132"/>
      <c r="EA45" s="132">
        <f t="shared" ref="EA45:EK45" si="169">DZ45</f>
        <v>0</v>
      </c>
      <c r="EB45" s="132">
        <f t="shared" si="169"/>
        <v>0</v>
      </c>
      <c r="EC45" s="132">
        <f t="shared" si="169"/>
        <v>0</v>
      </c>
      <c r="ED45" s="132">
        <f t="shared" si="169"/>
        <v>0</v>
      </c>
      <c r="EE45" s="132">
        <f t="shared" si="169"/>
        <v>0</v>
      </c>
      <c r="EF45" s="132">
        <f t="shared" si="169"/>
        <v>0</v>
      </c>
      <c r="EG45" s="132">
        <f t="shared" si="169"/>
        <v>0</v>
      </c>
      <c r="EH45" s="132">
        <f t="shared" si="169"/>
        <v>0</v>
      </c>
      <c r="EI45" s="132">
        <f t="shared" si="169"/>
        <v>0</v>
      </c>
      <c r="EJ45" s="132">
        <f t="shared" si="169"/>
        <v>0</v>
      </c>
      <c r="EK45" s="132">
        <f t="shared" si="169"/>
        <v>0</v>
      </c>
      <c r="EL45" s="134"/>
      <c r="EM45" s="134"/>
      <c r="EN45" s="134"/>
      <c r="EO45" s="134"/>
      <c r="EP45" s="134"/>
      <c r="EQ45" s="134"/>
      <c r="ER45" s="134"/>
      <c r="ES45" s="201">
        <f>IFERROR(IF(G45&gt;=1,(IF(EMP!AT41="YES",220,0)),0),0)</f>
        <v>0</v>
      </c>
      <c r="ET45" s="1">
        <f>IFERROR(IF(G45&gt;=1,ROUND(ALLO!K43/31*ALLO!BJ43,0),0),0)</f>
        <v>0</v>
      </c>
      <c r="EU45" s="1">
        <f>IFERROR(IF(G45&gt;=1,(IF(ALLO!$BH43=1,0,IF(ALLO!$BH43=2,(IF(EMP!AN41="YES",(IF(ALLO!$D43&gt;=5,ROUND((ALLO!GG43+ALLO!GS43+ALLO!HE43)/EU$1,0)*ALLO!$BK43,0)),0)),0))),0),0)</f>
        <v>0</v>
      </c>
      <c r="EV45" s="1">
        <f>IFERROR(IF(H45&gt;=1,(IF(ALLO!$BH43=1,0,IF(ALLO!$BH43=2,(IF(EMP!AO41="YES",(IF(ALLO!$D43&gt;=5,ROUND((ALLO!GH43+ALLO!GT43+ALLO!HF43)/EV$1,0)*ALLO!$BK43,0)),0)),0))),0),0)</f>
        <v>0</v>
      </c>
      <c r="EW45" s="1">
        <f>IFERROR(IF(I45&gt;=1,(IF(ALLO!$BH43=1,0,IF(ALLO!$BH43=2,(IF(EMP!AP41="YES",(IF(ALLO!$D43&gt;=5,ROUND((ALLO!GI43+ALLO!GU43+ALLO!HG43)/EW$1,0)*ALLO!$BK43,0)),0)),0))),0),0)</f>
        <v>0</v>
      </c>
      <c r="EX45" s="1">
        <f>IFERROR(IF(J45&gt;=1,(IF(ALLO!$BH43=1,0,IF(ALLO!$BH43=2,(IF(EMP!AQ41="YES",(IF(ALLO!$D43&gt;=5,ROUND((ALLO!GJ43+ALLO!GV43+ALLO!HH43)/EX$1,0)*ALLO!$BK43,0)),0)),0))),0),0)</f>
        <v>0</v>
      </c>
      <c r="EY45" s="1">
        <f>IFERROR(IF(K45&gt;=1,(IF(ALLO!$BH43=1,0,IF(ALLO!$BH43=2,(IF(EMP!AR41="YES",(IF(ALLO!$D43&gt;=5,ROUND((ALLO!GK43+ALLO!GW43+ALLO!HI43)/EY$1,0)*ALLO!$BK43,0)),0)),0))),0),0)</f>
        <v>0</v>
      </c>
      <c r="EZ45" s="1">
        <f>IFERROR(IF(L45&gt;=1,(IF(ALLO!$BH43=1,0,IF(ALLO!$BH43=2,(IF(EMP!AS41="YES",(IF(ALLO!$D43&gt;=5,ROUND((ALLO!GL43+ALLO!GX43+ALLO!HJ43)/EZ$1,0)*ALLO!$BK43,0)),0)),0))),0),0)</f>
        <v>0</v>
      </c>
      <c r="FA45" s="181">
        <f t="shared" si="106"/>
        <v>0</v>
      </c>
      <c r="FB45" s="181">
        <f t="shared" si="107"/>
        <v>0</v>
      </c>
      <c r="FC45" s="181">
        <f t="shared" si="108"/>
        <v>0</v>
      </c>
      <c r="FD45" s="181">
        <f t="shared" si="109"/>
        <v>0</v>
      </c>
      <c r="FE45" s="181">
        <f t="shared" si="110"/>
        <v>0</v>
      </c>
      <c r="FF45" s="181">
        <f t="shared" si="111"/>
        <v>0</v>
      </c>
      <c r="FG45" s="181">
        <f t="shared" si="112"/>
        <v>0</v>
      </c>
      <c r="FH45" s="181">
        <f t="shared" si="113"/>
        <v>0</v>
      </c>
      <c r="FI45" s="181">
        <f t="shared" si="114"/>
        <v>0</v>
      </c>
      <c r="FJ45" s="181">
        <f t="shared" si="115"/>
        <v>0</v>
      </c>
      <c r="FK45" s="181">
        <f t="shared" si="116"/>
        <v>0</v>
      </c>
      <c r="FL45" s="181">
        <f t="shared" si="117"/>
        <v>0</v>
      </c>
      <c r="FM45" s="182">
        <f t="shared" si="118"/>
        <v>0</v>
      </c>
      <c r="FN45" s="182">
        <f t="shared" si="119"/>
        <v>0</v>
      </c>
      <c r="FO45" s="182">
        <f t="shared" si="120"/>
        <v>0</v>
      </c>
      <c r="FP45" s="182">
        <f t="shared" si="121"/>
        <v>0</v>
      </c>
      <c r="FQ45" s="182">
        <f t="shared" si="122"/>
        <v>0</v>
      </c>
      <c r="FR45" s="182">
        <f t="shared" si="123"/>
        <v>0</v>
      </c>
      <c r="FS45" s="182">
        <f t="shared" si="124"/>
        <v>0</v>
      </c>
      <c r="FT45" s="1">
        <f>IFERROR(IF($G45&gt;=1,SUMIFS(ARR!P$8:P$607,ARR!$I$8:$I$607,$I45),0),0)</f>
        <v>0</v>
      </c>
      <c r="FU45" s="1">
        <f>IFERROR(IF($G45&gt;=1,SUMIFS(ARR!Q$8:Q$607,ARR!$I$8:$I$607,$I45),0),0)</f>
        <v>0</v>
      </c>
      <c r="FV45" s="1">
        <f>IFERROR(IF($G45&gt;=1,SUMIFS(ARR!R$8:R$607,ARR!$I$8:$I$607,$I45),0),0)</f>
        <v>0</v>
      </c>
      <c r="FW45" s="1">
        <f>IFERROR(IF($G45&gt;=1,SUMIFS(ARR!S$8:S$607,ARR!$I$8:$I$607,$I45),0),0)</f>
        <v>0</v>
      </c>
      <c r="FX45" s="1">
        <f>IFERROR(IF($G45&gt;=1,SUMIFS(ARR!T$8:T$607,ARR!$I$8:$I$607,$I45),0),0)</f>
        <v>0</v>
      </c>
      <c r="FY45" s="1">
        <f>IFERROR(IF($G45&gt;=1,SUMIFS(ARR!U$8:U$607,ARR!$I$8:$I$607,$I45),0),0)</f>
        <v>0</v>
      </c>
      <c r="FZ45" s="1">
        <f>IFERROR(IF($G45&gt;=1,SUMIFS(ARR!V$8:V$607,ARR!$I$8:$I$607,$I45),0),0)</f>
        <v>0</v>
      </c>
      <c r="GA45" s="1">
        <f>IFERROR(IF($G45&gt;=1,SUMIFS(ARR!W$8:W$607,ARR!$I$8:$I$607,$I45),0),0)</f>
        <v>0</v>
      </c>
      <c r="GB45" s="1">
        <f>IFERROR(IF($G45&gt;=1,SUMIFS(ARR!X$8:X$607,ARR!$I$8:$I$607,$I45),0),0)</f>
        <v>0</v>
      </c>
      <c r="GC45" s="1">
        <f>IFERROR(IF($G45&gt;=1,SUMIFS(ARR!Y$8:Y$607,ARR!$I$8:$I$607,$I45),0),0)</f>
        <v>0</v>
      </c>
      <c r="GD45" s="1">
        <f>IFERROR(IF($G45&gt;=1,SUMIFS(ARR!Z$8:Z$607,ARR!$I$8:$I$607,$I45),0),0)</f>
        <v>0</v>
      </c>
      <c r="GE45" s="1">
        <f>IFERROR(IF($G45&gt;=1,SUMIFS(ARR!AA$8:AA$607,ARR!$I$8:$I$607,$I45),0),0)</f>
        <v>0</v>
      </c>
      <c r="GF45" s="1">
        <f t="shared" si="125"/>
        <v>0</v>
      </c>
      <c r="GG45" s="1">
        <f t="shared" si="126"/>
        <v>0</v>
      </c>
      <c r="GH45" s="1">
        <f t="shared" si="127"/>
        <v>0</v>
      </c>
      <c r="GI45" s="1">
        <f t="shared" si="128"/>
        <v>0</v>
      </c>
      <c r="GJ45" s="1">
        <f t="shared" si="129"/>
        <v>0</v>
      </c>
    </row>
    <row r="46" spans="6:192" ht="18" customHeight="1" x14ac:dyDescent="0.25">
      <c r="F46" s="1">
        <f>ALLO!A44</f>
        <v>0</v>
      </c>
      <c r="G46" s="130">
        <f>EMP!O42</f>
        <v>0</v>
      </c>
      <c r="H46" s="131">
        <f>EMP!P42</f>
        <v>0</v>
      </c>
      <c r="I46" s="130">
        <f>EMP!Q42</f>
        <v>0</v>
      </c>
      <c r="J46" s="30">
        <f>IFERROR(IF($G46&gt;=1,(IF($F46=2,ROUND((ALLO!GA44+ALLO!GM44)/10,0),0)),0),0)</f>
        <v>0</v>
      </c>
      <c r="K46" s="30">
        <f>IFERROR(IF($G46&gt;=1,(IF($F46=2,ROUND((ALLO!GB44+ALLO!GN44)/10,0),0)),0),0)</f>
        <v>0</v>
      </c>
      <c r="L46" s="30">
        <f>IFERROR(IF($G46&gt;=1,(IF($F46=2,ROUND((ALLO!GC44+ALLO!GO44)/10,0),0)),0),0)</f>
        <v>0</v>
      </c>
      <c r="M46" s="30">
        <f>IFERROR(IF($G46&gt;=1,(IF($F46=2,ROUND((ALLO!GD44+ALLO!GP44)/10,0),0)),0),0)</f>
        <v>0</v>
      </c>
      <c r="N46" s="30">
        <f>IFERROR(IF($G46&gt;=1,(IF($F46=2,ROUND((ALLO!GE44+ALLO!GQ44)/10,0),0)),0),0)</f>
        <v>0</v>
      </c>
      <c r="O46" s="30">
        <f>IFERROR(IF($G46&gt;=1,(IF($F46=2,ROUND((ALLO!GF44+ALLO!GR44)/10,0),0)),0),0)</f>
        <v>0</v>
      </c>
      <c r="P46" s="30">
        <f>IFERROR(IF($G46&gt;=1,(IF($F46=2,ROUND((ALLO!GG44+ALLO!GS44)/10,0),0)),0),0)</f>
        <v>0</v>
      </c>
      <c r="Q46" s="30">
        <f>IFERROR(IF($G46&gt;=1,(IF($F46=2,ROUND((ALLO!GH44+ALLO!GT44)/10,0),0)),0),0)</f>
        <v>0</v>
      </c>
      <c r="R46" s="30">
        <f>IFERROR(IF($G46&gt;=1,(IF($F46=2,ROUND((ALLO!GI44+ALLO!GU44)/10,0),0)),0),0)</f>
        <v>0</v>
      </c>
      <c r="S46" s="30">
        <f>IFERROR(IF($G46&gt;=1,(IF($F46=2,ROUND((ALLO!GJ44+ALLO!GV44)/10,0),0)),0),0)</f>
        <v>0</v>
      </c>
      <c r="T46" s="30">
        <f>IFERROR(IF($G46&gt;=1,(IF($F46=2,ROUND((ALLO!GK44+ALLO!GW44)/10,0),0)),0),0)</f>
        <v>0</v>
      </c>
      <c r="U46" s="30">
        <f>IFERROR(IF($G46&gt;=1,(IF($F46=2,ROUND((ALLO!GL44+ALLO!GX44)/10,0),0)),0),0)</f>
        <v>0</v>
      </c>
      <c r="V46" s="132"/>
      <c r="W46" s="132"/>
      <c r="X46" s="132"/>
      <c r="Y46" s="132"/>
      <c r="Z46" s="132"/>
      <c r="AA46" s="132"/>
      <c r="AB46" s="132"/>
      <c r="AC46" s="132"/>
      <c r="AD46" s="132"/>
      <c r="AE46" s="132"/>
      <c r="AF46" s="132"/>
      <c r="AG46" s="132"/>
      <c r="AH46" s="133"/>
      <c r="AI46" s="133">
        <f t="shared" si="131"/>
        <v>0</v>
      </c>
      <c r="AJ46" s="133">
        <f t="shared" si="29"/>
        <v>0</v>
      </c>
      <c r="AK46" s="133">
        <f t="shared" si="30"/>
        <v>0</v>
      </c>
      <c r="AL46" s="133">
        <f t="shared" si="31"/>
        <v>0</v>
      </c>
      <c r="AM46" s="133">
        <f t="shared" si="32"/>
        <v>0</v>
      </c>
      <c r="AN46" s="133">
        <f t="shared" si="33"/>
        <v>0</v>
      </c>
      <c r="AO46" s="133">
        <f t="shared" si="34"/>
        <v>0</v>
      </c>
      <c r="AP46" s="133">
        <f t="shared" si="35"/>
        <v>0</v>
      </c>
      <c r="AQ46" s="133">
        <f t="shared" si="36"/>
        <v>0</v>
      </c>
      <c r="AR46" s="133">
        <f t="shared" si="37"/>
        <v>0</v>
      </c>
      <c r="AS46" s="133">
        <f t="shared" si="38"/>
        <v>0</v>
      </c>
      <c r="AT46" s="134"/>
      <c r="AU46" s="134">
        <f t="shared" si="39"/>
        <v>0</v>
      </c>
      <c r="AV46" s="134">
        <f t="shared" si="40"/>
        <v>0</v>
      </c>
      <c r="AW46" s="134">
        <f t="shared" si="41"/>
        <v>0</v>
      </c>
      <c r="AX46" s="134">
        <f t="shared" si="42"/>
        <v>0</v>
      </c>
      <c r="AY46" s="134">
        <f t="shared" si="43"/>
        <v>0</v>
      </c>
      <c r="AZ46" s="134">
        <f t="shared" si="44"/>
        <v>0</v>
      </c>
      <c r="BA46" s="134">
        <f t="shared" si="45"/>
        <v>0</v>
      </c>
      <c r="BB46" s="134">
        <f t="shared" si="46"/>
        <v>0</v>
      </c>
      <c r="BC46" s="134">
        <f t="shared" si="47"/>
        <v>0</v>
      </c>
      <c r="BD46" s="134">
        <f t="shared" si="48"/>
        <v>0</v>
      </c>
      <c r="BE46" s="134">
        <f t="shared" si="49"/>
        <v>0</v>
      </c>
      <c r="BF46" s="31"/>
      <c r="BG46" s="31">
        <f t="shared" si="161"/>
        <v>0</v>
      </c>
      <c r="BH46" s="31">
        <f t="shared" si="50"/>
        <v>0</v>
      </c>
      <c r="BI46" s="31">
        <f t="shared" si="51"/>
        <v>0</v>
      </c>
      <c r="BJ46" s="31">
        <f t="shared" si="52"/>
        <v>0</v>
      </c>
      <c r="BK46" s="31">
        <f t="shared" si="53"/>
        <v>0</v>
      </c>
      <c r="BL46" s="31">
        <f t="shared" si="54"/>
        <v>0</v>
      </c>
      <c r="BM46" s="31">
        <f t="shared" si="55"/>
        <v>0</v>
      </c>
      <c r="BN46" s="31">
        <f t="shared" si="56"/>
        <v>0</v>
      </c>
      <c r="BO46" s="31">
        <f t="shared" si="57"/>
        <v>0</v>
      </c>
      <c r="BP46" s="31">
        <f t="shared" si="58"/>
        <v>0</v>
      </c>
      <c r="BQ46" s="31">
        <f t="shared" si="59"/>
        <v>0</v>
      </c>
      <c r="BR46" s="132"/>
      <c r="BS46" s="132">
        <f t="shared" si="60"/>
        <v>0</v>
      </c>
      <c r="BT46" s="132">
        <f t="shared" si="61"/>
        <v>0</v>
      </c>
      <c r="BU46" s="132">
        <f t="shared" si="62"/>
        <v>0</v>
      </c>
      <c r="BV46" s="132">
        <f t="shared" si="63"/>
        <v>0</v>
      </c>
      <c r="BW46" s="132">
        <f t="shared" si="64"/>
        <v>0</v>
      </c>
      <c r="BX46" s="132">
        <f t="shared" si="65"/>
        <v>0</v>
      </c>
      <c r="BY46" s="132">
        <f t="shared" si="66"/>
        <v>0</v>
      </c>
      <c r="BZ46" s="132">
        <f t="shared" si="67"/>
        <v>0</v>
      </c>
      <c r="CA46" s="132">
        <f t="shared" si="68"/>
        <v>0</v>
      </c>
      <c r="CB46" s="132">
        <f t="shared" si="69"/>
        <v>0</v>
      </c>
      <c r="CC46" s="132">
        <f t="shared" si="70"/>
        <v>0</v>
      </c>
      <c r="CD46" s="133">
        <f t="shared" si="165"/>
        <v>0</v>
      </c>
      <c r="CE46" s="133">
        <f t="shared" si="165"/>
        <v>0</v>
      </c>
      <c r="CF46" s="133">
        <f t="shared" si="72"/>
        <v>0</v>
      </c>
      <c r="CG46" s="133">
        <f t="shared" si="166"/>
        <v>0</v>
      </c>
      <c r="CH46" s="133">
        <f t="shared" si="166"/>
        <v>0</v>
      </c>
      <c r="CI46" s="133">
        <f t="shared" si="166"/>
        <v>0</v>
      </c>
      <c r="CJ46" s="133">
        <f t="shared" si="166"/>
        <v>0</v>
      </c>
      <c r="CK46" s="133">
        <f t="shared" si="166"/>
        <v>0</v>
      </c>
      <c r="CL46" s="133">
        <f t="shared" si="166"/>
        <v>0</v>
      </c>
      <c r="CM46" s="133">
        <f t="shared" si="166"/>
        <v>0</v>
      </c>
      <c r="CN46" s="133">
        <f t="shared" si="166"/>
        <v>0</v>
      </c>
      <c r="CO46" s="133">
        <f t="shared" si="166"/>
        <v>0</v>
      </c>
      <c r="CP46" s="134"/>
      <c r="CQ46" s="134">
        <f t="shared" si="146"/>
        <v>0</v>
      </c>
      <c r="CR46" s="134">
        <f t="shared" si="74"/>
        <v>0</v>
      </c>
      <c r="CS46" s="134">
        <f t="shared" si="75"/>
        <v>0</v>
      </c>
      <c r="CT46" s="134">
        <f t="shared" si="76"/>
        <v>0</v>
      </c>
      <c r="CU46" s="134">
        <f t="shared" si="77"/>
        <v>0</v>
      </c>
      <c r="CV46" s="134">
        <f t="shared" si="78"/>
        <v>0</v>
      </c>
      <c r="CW46" s="134">
        <f t="shared" si="79"/>
        <v>0</v>
      </c>
      <c r="CX46" s="134">
        <f t="shared" si="80"/>
        <v>0</v>
      </c>
      <c r="CY46" s="134">
        <f t="shared" si="133"/>
        <v>0</v>
      </c>
      <c r="CZ46" s="134">
        <f t="shared" si="81"/>
        <v>0</v>
      </c>
      <c r="DA46" s="134">
        <f t="shared" si="82"/>
        <v>0</v>
      </c>
      <c r="DB46" s="135"/>
      <c r="DC46" s="135">
        <f t="shared" si="83"/>
        <v>0</v>
      </c>
      <c r="DD46" s="135">
        <f t="shared" si="84"/>
        <v>0</v>
      </c>
      <c r="DE46" s="135">
        <f t="shared" si="85"/>
        <v>0</v>
      </c>
      <c r="DF46" s="135">
        <f t="shared" si="86"/>
        <v>0</v>
      </c>
      <c r="DG46" s="135">
        <f t="shared" si="87"/>
        <v>0</v>
      </c>
      <c r="DH46" s="135">
        <f t="shared" si="88"/>
        <v>0</v>
      </c>
      <c r="DI46" s="135">
        <f t="shared" si="89"/>
        <v>0</v>
      </c>
      <c r="DJ46" s="135">
        <f t="shared" si="90"/>
        <v>0</v>
      </c>
      <c r="DK46" s="135">
        <f t="shared" si="91"/>
        <v>0</v>
      </c>
      <c r="DL46" s="135">
        <f t="shared" si="92"/>
        <v>0</v>
      </c>
      <c r="DM46" s="135">
        <f t="shared" si="93"/>
        <v>0</v>
      </c>
      <c r="DN46" s="136"/>
      <c r="DO46" s="136">
        <f t="shared" si="94"/>
        <v>0</v>
      </c>
      <c r="DP46" s="136">
        <f t="shared" si="95"/>
        <v>0</v>
      </c>
      <c r="DQ46" s="136">
        <f t="shared" si="96"/>
        <v>0</v>
      </c>
      <c r="DR46" s="136">
        <f t="shared" si="97"/>
        <v>0</v>
      </c>
      <c r="DS46" s="136">
        <f t="shared" si="98"/>
        <v>0</v>
      </c>
      <c r="DT46" s="136">
        <f t="shared" si="99"/>
        <v>0</v>
      </c>
      <c r="DU46" s="136">
        <f t="shared" si="100"/>
        <v>0</v>
      </c>
      <c r="DV46" s="136">
        <f t="shared" si="101"/>
        <v>0</v>
      </c>
      <c r="DW46" s="136">
        <f t="shared" si="102"/>
        <v>0</v>
      </c>
      <c r="DX46" s="136">
        <f t="shared" si="103"/>
        <v>0</v>
      </c>
      <c r="DY46" s="136">
        <f t="shared" si="104"/>
        <v>0</v>
      </c>
      <c r="DZ46" s="132"/>
      <c r="EA46" s="132">
        <f t="shared" ref="EA46:EK46" si="170">DZ46</f>
        <v>0</v>
      </c>
      <c r="EB46" s="132">
        <f t="shared" si="170"/>
        <v>0</v>
      </c>
      <c r="EC46" s="132">
        <f t="shared" si="170"/>
        <v>0</v>
      </c>
      <c r="ED46" s="132">
        <f t="shared" si="170"/>
        <v>0</v>
      </c>
      <c r="EE46" s="132">
        <f t="shared" si="170"/>
        <v>0</v>
      </c>
      <c r="EF46" s="132">
        <f t="shared" si="170"/>
        <v>0</v>
      </c>
      <c r="EG46" s="132">
        <f t="shared" si="170"/>
        <v>0</v>
      </c>
      <c r="EH46" s="132">
        <f t="shared" si="170"/>
        <v>0</v>
      </c>
      <c r="EI46" s="132">
        <f t="shared" si="170"/>
        <v>0</v>
      </c>
      <c r="EJ46" s="132">
        <f t="shared" si="170"/>
        <v>0</v>
      </c>
      <c r="EK46" s="132">
        <f t="shared" si="170"/>
        <v>0</v>
      </c>
      <c r="EL46" s="134"/>
      <c r="EM46" s="134"/>
      <c r="EN46" s="134"/>
      <c r="EO46" s="134"/>
      <c r="EP46" s="134"/>
      <c r="EQ46" s="134"/>
      <c r="ER46" s="134"/>
      <c r="ES46" s="201">
        <f>IFERROR(IF(G46&gt;=1,(IF(EMP!AT42="YES",220,0)),0),0)</f>
        <v>0</v>
      </c>
      <c r="ET46" s="1">
        <f>IFERROR(IF(G46&gt;=1,ROUND(ALLO!K44/31*ALLO!BJ44,0),0),0)</f>
        <v>0</v>
      </c>
      <c r="EU46" s="1">
        <f>IFERROR(IF(G46&gt;=1,(IF(ALLO!$BH44=1,0,IF(ALLO!$BH44=2,(IF(EMP!AN42="YES",(IF(ALLO!$D44&gt;=5,ROUND((ALLO!GG44+ALLO!GS44+ALLO!HE44)/EU$1,0)*ALLO!$BK44,0)),0)),0))),0),0)</f>
        <v>0</v>
      </c>
      <c r="EV46" s="1">
        <f>IFERROR(IF(H46&gt;=1,(IF(ALLO!$BH44=1,0,IF(ALLO!$BH44=2,(IF(EMP!AO42="YES",(IF(ALLO!$D44&gt;=5,ROUND((ALLO!GH44+ALLO!GT44+ALLO!HF44)/EV$1,0)*ALLO!$BK44,0)),0)),0))),0),0)</f>
        <v>0</v>
      </c>
      <c r="EW46" s="1">
        <f>IFERROR(IF(I46&gt;=1,(IF(ALLO!$BH44=1,0,IF(ALLO!$BH44=2,(IF(EMP!AP42="YES",(IF(ALLO!$D44&gt;=5,ROUND((ALLO!GI44+ALLO!GU44+ALLO!HG44)/EW$1,0)*ALLO!$BK44,0)),0)),0))),0),0)</f>
        <v>0</v>
      </c>
      <c r="EX46" s="1">
        <f>IFERROR(IF(J46&gt;=1,(IF(ALLO!$BH44=1,0,IF(ALLO!$BH44=2,(IF(EMP!AQ42="YES",(IF(ALLO!$D44&gt;=5,ROUND((ALLO!GJ44+ALLO!GV44+ALLO!HH44)/EX$1,0)*ALLO!$BK44,0)),0)),0))),0),0)</f>
        <v>0</v>
      </c>
      <c r="EY46" s="1">
        <f>IFERROR(IF(K46&gt;=1,(IF(ALLO!$BH44=1,0,IF(ALLO!$BH44=2,(IF(EMP!AR42="YES",(IF(ALLO!$D44&gt;=5,ROUND((ALLO!GK44+ALLO!GW44+ALLO!HI44)/EY$1,0)*ALLO!$BK44,0)),0)),0))),0),0)</f>
        <v>0</v>
      </c>
      <c r="EZ46" s="1">
        <f>IFERROR(IF(L46&gt;=1,(IF(ALLO!$BH44=1,0,IF(ALLO!$BH44=2,(IF(EMP!AS42="YES",(IF(ALLO!$D44&gt;=5,ROUND((ALLO!GL44+ALLO!GX44+ALLO!HJ44)/EZ$1,0)*ALLO!$BK44,0)),0)),0))),0),0)</f>
        <v>0</v>
      </c>
      <c r="FA46" s="181">
        <f t="shared" si="106"/>
        <v>0</v>
      </c>
      <c r="FB46" s="181">
        <f t="shared" si="107"/>
        <v>0</v>
      </c>
      <c r="FC46" s="181">
        <f t="shared" si="108"/>
        <v>0</v>
      </c>
      <c r="FD46" s="181">
        <f t="shared" si="109"/>
        <v>0</v>
      </c>
      <c r="FE46" s="181">
        <f t="shared" si="110"/>
        <v>0</v>
      </c>
      <c r="FF46" s="181">
        <f t="shared" si="111"/>
        <v>0</v>
      </c>
      <c r="FG46" s="181">
        <f t="shared" si="112"/>
        <v>0</v>
      </c>
      <c r="FH46" s="181">
        <f t="shared" si="113"/>
        <v>0</v>
      </c>
      <c r="FI46" s="181">
        <f t="shared" si="114"/>
        <v>0</v>
      </c>
      <c r="FJ46" s="181">
        <f t="shared" si="115"/>
        <v>0</v>
      </c>
      <c r="FK46" s="181">
        <f t="shared" si="116"/>
        <v>0</v>
      </c>
      <c r="FL46" s="181">
        <f t="shared" si="117"/>
        <v>0</v>
      </c>
      <c r="FM46" s="182">
        <f t="shared" si="118"/>
        <v>0</v>
      </c>
      <c r="FN46" s="182">
        <f t="shared" si="119"/>
        <v>0</v>
      </c>
      <c r="FO46" s="182">
        <f t="shared" si="120"/>
        <v>0</v>
      </c>
      <c r="FP46" s="182">
        <f t="shared" si="121"/>
        <v>0</v>
      </c>
      <c r="FQ46" s="182">
        <f t="shared" si="122"/>
        <v>0</v>
      </c>
      <c r="FR46" s="182">
        <f t="shared" si="123"/>
        <v>0</v>
      </c>
      <c r="FS46" s="182">
        <f t="shared" si="124"/>
        <v>0</v>
      </c>
      <c r="FT46" s="1">
        <f>IFERROR(IF($G46&gt;=1,SUMIFS(ARR!P$8:P$607,ARR!$I$8:$I$607,$I46),0),0)</f>
        <v>0</v>
      </c>
      <c r="FU46" s="1">
        <f>IFERROR(IF($G46&gt;=1,SUMIFS(ARR!Q$8:Q$607,ARR!$I$8:$I$607,$I46),0),0)</f>
        <v>0</v>
      </c>
      <c r="FV46" s="1">
        <f>IFERROR(IF($G46&gt;=1,SUMIFS(ARR!R$8:R$607,ARR!$I$8:$I$607,$I46),0),0)</f>
        <v>0</v>
      </c>
      <c r="FW46" s="1">
        <f>IFERROR(IF($G46&gt;=1,SUMIFS(ARR!S$8:S$607,ARR!$I$8:$I$607,$I46),0),0)</f>
        <v>0</v>
      </c>
      <c r="FX46" s="1">
        <f>IFERROR(IF($G46&gt;=1,SUMIFS(ARR!T$8:T$607,ARR!$I$8:$I$607,$I46),0),0)</f>
        <v>0</v>
      </c>
      <c r="FY46" s="1">
        <f>IFERROR(IF($G46&gt;=1,SUMIFS(ARR!U$8:U$607,ARR!$I$8:$I$607,$I46),0),0)</f>
        <v>0</v>
      </c>
      <c r="FZ46" s="1">
        <f>IFERROR(IF($G46&gt;=1,SUMIFS(ARR!V$8:V$607,ARR!$I$8:$I$607,$I46),0),0)</f>
        <v>0</v>
      </c>
      <c r="GA46" s="1">
        <f>IFERROR(IF($G46&gt;=1,SUMIFS(ARR!W$8:W$607,ARR!$I$8:$I$607,$I46),0),0)</f>
        <v>0</v>
      </c>
      <c r="GB46" s="1">
        <f>IFERROR(IF($G46&gt;=1,SUMIFS(ARR!X$8:X$607,ARR!$I$8:$I$607,$I46),0),0)</f>
        <v>0</v>
      </c>
      <c r="GC46" s="1">
        <f>IFERROR(IF($G46&gt;=1,SUMIFS(ARR!Y$8:Y$607,ARR!$I$8:$I$607,$I46),0),0)</f>
        <v>0</v>
      </c>
      <c r="GD46" s="1">
        <f>IFERROR(IF($G46&gt;=1,SUMIFS(ARR!Z$8:Z$607,ARR!$I$8:$I$607,$I46),0),0)</f>
        <v>0</v>
      </c>
      <c r="GE46" s="1">
        <f>IFERROR(IF($G46&gt;=1,SUMIFS(ARR!AA$8:AA$607,ARR!$I$8:$I$607,$I46),0),0)</f>
        <v>0</v>
      </c>
      <c r="GF46" s="1">
        <f t="shared" si="125"/>
        <v>0</v>
      </c>
      <c r="GG46" s="1">
        <f t="shared" si="126"/>
        <v>0</v>
      </c>
      <c r="GH46" s="1">
        <f t="shared" si="127"/>
        <v>0</v>
      </c>
      <c r="GI46" s="1">
        <f t="shared" si="128"/>
        <v>0</v>
      </c>
      <c r="GJ46" s="1">
        <f t="shared" si="129"/>
        <v>0</v>
      </c>
    </row>
    <row r="47" spans="6:192" ht="18" customHeight="1" x14ac:dyDescent="0.25">
      <c r="F47" s="1">
        <f>ALLO!A45</f>
        <v>0</v>
      </c>
      <c r="G47" s="130">
        <f>EMP!O43</f>
        <v>0</v>
      </c>
      <c r="H47" s="131">
        <f>EMP!P43</f>
        <v>0</v>
      </c>
      <c r="I47" s="130">
        <f>EMP!Q43</f>
        <v>0</v>
      </c>
      <c r="J47" s="30">
        <f>IFERROR(IF($G47&gt;=1,(IF($F47=2,ROUND((ALLO!GA45+ALLO!GM45)/10,0),0)),0),0)</f>
        <v>0</v>
      </c>
      <c r="K47" s="30">
        <f>IFERROR(IF($G47&gt;=1,(IF($F47=2,ROUND((ALLO!GB45+ALLO!GN45)/10,0),0)),0),0)</f>
        <v>0</v>
      </c>
      <c r="L47" s="30">
        <f>IFERROR(IF($G47&gt;=1,(IF($F47=2,ROUND((ALLO!GC45+ALLO!GO45)/10,0),0)),0),0)</f>
        <v>0</v>
      </c>
      <c r="M47" s="30">
        <f>IFERROR(IF($G47&gt;=1,(IF($F47=2,ROUND((ALLO!GD45+ALLO!GP45)/10,0),0)),0),0)</f>
        <v>0</v>
      </c>
      <c r="N47" s="30">
        <f>IFERROR(IF($G47&gt;=1,(IF($F47=2,ROUND((ALLO!GE45+ALLO!GQ45)/10,0),0)),0),0)</f>
        <v>0</v>
      </c>
      <c r="O47" s="30">
        <f>IFERROR(IF($G47&gt;=1,(IF($F47=2,ROUND((ALLO!GF45+ALLO!GR45)/10,0),0)),0),0)</f>
        <v>0</v>
      </c>
      <c r="P47" s="30">
        <f>IFERROR(IF($G47&gt;=1,(IF($F47=2,ROUND((ALLO!GG45+ALLO!GS45)/10,0),0)),0),0)</f>
        <v>0</v>
      </c>
      <c r="Q47" s="30">
        <f>IFERROR(IF($G47&gt;=1,(IF($F47=2,ROUND((ALLO!GH45+ALLO!GT45)/10,0),0)),0),0)</f>
        <v>0</v>
      </c>
      <c r="R47" s="30">
        <f>IFERROR(IF($G47&gt;=1,(IF($F47=2,ROUND((ALLO!GI45+ALLO!GU45)/10,0),0)),0),0)</f>
        <v>0</v>
      </c>
      <c r="S47" s="30">
        <f>IFERROR(IF($G47&gt;=1,(IF($F47=2,ROUND((ALLO!GJ45+ALLO!GV45)/10,0),0)),0),0)</f>
        <v>0</v>
      </c>
      <c r="T47" s="30">
        <f>IFERROR(IF($G47&gt;=1,(IF($F47=2,ROUND((ALLO!GK45+ALLO!GW45)/10,0),0)),0),0)</f>
        <v>0</v>
      </c>
      <c r="U47" s="30">
        <f>IFERROR(IF($G47&gt;=1,(IF($F47=2,ROUND((ALLO!GL45+ALLO!GX45)/10,0),0)),0),0)</f>
        <v>0</v>
      </c>
      <c r="V47" s="132"/>
      <c r="W47" s="132"/>
      <c r="X47" s="132"/>
      <c r="Y47" s="132"/>
      <c r="Z47" s="132"/>
      <c r="AA47" s="132"/>
      <c r="AB47" s="132"/>
      <c r="AC47" s="132"/>
      <c r="AD47" s="132"/>
      <c r="AE47" s="132"/>
      <c r="AF47" s="132"/>
      <c r="AG47" s="132"/>
      <c r="AH47" s="133"/>
      <c r="AI47" s="133">
        <f t="shared" si="131"/>
        <v>0</v>
      </c>
      <c r="AJ47" s="133">
        <f t="shared" si="29"/>
        <v>0</v>
      </c>
      <c r="AK47" s="133">
        <f t="shared" si="30"/>
        <v>0</v>
      </c>
      <c r="AL47" s="133">
        <f t="shared" si="31"/>
        <v>0</v>
      </c>
      <c r="AM47" s="133">
        <f t="shared" si="32"/>
        <v>0</v>
      </c>
      <c r="AN47" s="133">
        <f t="shared" si="33"/>
        <v>0</v>
      </c>
      <c r="AO47" s="133">
        <f t="shared" si="34"/>
        <v>0</v>
      </c>
      <c r="AP47" s="133">
        <f t="shared" si="35"/>
        <v>0</v>
      </c>
      <c r="AQ47" s="133">
        <f t="shared" si="36"/>
        <v>0</v>
      </c>
      <c r="AR47" s="133">
        <f t="shared" si="37"/>
        <v>0</v>
      </c>
      <c r="AS47" s="133">
        <f t="shared" si="38"/>
        <v>0</v>
      </c>
      <c r="AT47" s="134"/>
      <c r="AU47" s="134">
        <f t="shared" si="39"/>
        <v>0</v>
      </c>
      <c r="AV47" s="134">
        <f t="shared" si="40"/>
        <v>0</v>
      </c>
      <c r="AW47" s="134">
        <f t="shared" si="41"/>
        <v>0</v>
      </c>
      <c r="AX47" s="134">
        <f t="shared" si="42"/>
        <v>0</v>
      </c>
      <c r="AY47" s="134">
        <f t="shared" si="43"/>
        <v>0</v>
      </c>
      <c r="AZ47" s="134">
        <f t="shared" si="44"/>
        <v>0</v>
      </c>
      <c r="BA47" s="134">
        <f t="shared" si="45"/>
        <v>0</v>
      </c>
      <c r="BB47" s="134">
        <f t="shared" si="46"/>
        <v>0</v>
      </c>
      <c r="BC47" s="134">
        <f t="shared" si="47"/>
        <v>0</v>
      </c>
      <c r="BD47" s="134">
        <f t="shared" si="48"/>
        <v>0</v>
      </c>
      <c r="BE47" s="134">
        <f t="shared" si="49"/>
        <v>0</v>
      </c>
      <c r="BF47" s="31"/>
      <c r="BG47" s="31">
        <f t="shared" si="161"/>
        <v>0</v>
      </c>
      <c r="BH47" s="31">
        <f t="shared" si="50"/>
        <v>0</v>
      </c>
      <c r="BI47" s="31">
        <f t="shared" si="51"/>
        <v>0</v>
      </c>
      <c r="BJ47" s="31">
        <f t="shared" si="52"/>
        <v>0</v>
      </c>
      <c r="BK47" s="31">
        <f t="shared" si="53"/>
        <v>0</v>
      </c>
      <c r="BL47" s="31">
        <f t="shared" si="54"/>
        <v>0</v>
      </c>
      <c r="BM47" s="31">
        <f t="shared" si="55"/>
        <v>0</v>
      </c>
      <c r="BN47" s="31">
        <f t="shared" si="56"/>
        <v>0</v>
      </c>
      <c r="BO47" s="31">
        <f t="shared" si="57"/>
        <v>0</v>
      </c>
      <c r="BP47" s="31">
        <f t="shared" si="58"/>
        <v>0</v>
      </c>
      <c r="BQ47" s="31">
        <f t="shared" si="59"/>
        <v>0</v>
      </c>
      <c r="BR47" s="132"/>
      <c r="BS47" s="132">
        <f t="shared" si="60"/>
        <v>0</v>
      </c>
      <c r="BT47" s="132">
        <f t="shared" si="61"/>
        <v>0</v>
      </c>
      <c r="BU47" s="132">
        <f t="shared" si="62"/>
        <v>0</v>
      </c>
      <c r="BV47" s="132">
        <f t="shared" si="63"/>
        <v>0</v>
      </c>
      <c r="BW47" s="132">
        <f t="shared" si="64"/>
        <v>0</v>
      </c>
      <c r="BX47" s="132">
        <f t="shared" si="65"/>
        <v>0</v>
      </c>
      <c r="BY47" s="132">
        <f t="shared" si="66"/>
        <v>0</v>
      </c>
      <c r="BZ47" s="132">
        <f t="shared" si="67"/>
        <v>0</v>
      </c>
      <c r="CA47" s="132">
        <f t="shared" si="68"/>
        <v>0</v>
      </c>
      <c r="CB47" s="132">
        <f t="shared" si="69"/>
        <v>0</v>
      </c>
      <c r="CC47" s="132">
        <f t="shared" si="70"/>
        <v>0</v>
      </c>
      <c r="CD47" s="133">
        <f t="shared" si="165"/>
        <v>0</v>
      </c>
      <c r="CE47" s="133">
        <f t="shared" si="165"/>
        <v>0</v>
      </c>
      <c r="CF47" s="133">
        <f t="shared" si="72"/>
        <v>0</v>
      </c>
      <c r="CG47" s="133">
        <f t="shared" si="166"/>
        <v>0</v>
      </c>
      <c r="CH47" s="133">
        <f t="shared" si="166"/>
        <v>0</v>
      </c>
      <c r="CI47" s="133">
        <f t="shared" si="166"/>
        <v>0</v>
      </c>
      <c r="CJ47" s="133">
        <f t="shared" si="166"/>
        <v>0</v>
      </c>
      <c r="CK47" s="133">
        <f t="shared" si="166"/>
        <v>0</v>
      </c>
      <c r="CL47" s="133">
        <f t="shared" si="166"/>
        <v>0</v>
      </c>
      <c r="CM47" s="133">
        <f t="shared" si="166"/>
        <v>0</v>
      </c>
      <c r="CN47" s="133">
        <f t="shared" si="166"/>
        <v>0</v>
      </c>
      <c r="CO47" s="133">
        <f t="shared" si="166"/>
        <v>0</v>
      </c>
      <c r="CP47" s="134"/>
      <c r="CQ47" s="134">
        <f t="shared" si="146"/>
        <v>0</v>
      </c>
      <c r="CR47" s="134">
        <f t="shared" si="74"/>
        <v>0</v>
      </c>
      <c r="CS47" s="134">
        <f t="shared" si="75"/>
        <v>0</v>
      </c>
      <c r="CT47" s="134">
        <f t="shared" si="76"/>
        <v>0</v>
      </c>
      <c r="CU47" s="134">
        <f t="shared" si="77"/>
        <v>0</v>
      </c>
      <c r="CV47" s="134">
        <f t="shared" si="78"/>
        <v>0</v>
      </c>
      <c r="CW47" s="134">
        <f t="shared" si="79"/>
        <v>0</v>
      </c>
      <c r="CX47" s="134">
        <f t="shared" si="80"/>
        <v>0</v>
      </c>
      <c r="CY47" s="134">
        <f t="shared" si="133"/>
        <v>0</v>
      </c>
      <c r="CZ47" s="134">
        <f t="shared" si="81"/>
        <v>0</v>
      </c>
      <c r="DA47" s="134">
        <f t="shared" si="82"/>
        <v>0</v>
      </c>
      <c r="DB47" s="135"/>
      <c r="DC47" s="135">
        <f t="shared" si="83"/>
        <v>0</v>
      </c>
      <c r="DD47" s="135">
        <f t="shared" si="84"/>
        <v>0</v>
      </c>
      <c r="DE47" s="135">
        <f t="shared" si="85"/>
        <v>0</v>
      </c>
      <c r="DF47" s="135">
        <f t="shared" si="86"/>
        <v>0</v>
      </c>
      <c r="DG47" s="135">
        <f t="shared" si="87"/>
        <v>0</v>
      </c>
      <c r="DH47" s="135">
        <f t="shared" si="88"/>
        <v>0</v>
      </c>
      <c r="DI47" s="135">
        <f t="shared" si="89"/>
        <v>0</v>
      </c>
      <c r="DJ47" s="135">
        <f t="shared" si="90"/>
        <v>0</v>
      </c>
      <c r="DK47" s="135">
        <f t="shared" si="91"/>
        <v>0</v>
      </c>
      <c r="DL47" s="135">
        <f t="shared" si="92"/>
        <v>0</v>
      </c>
      <c r="DM47" s="135">
        <f t="shared" si="93"/>
        <v>0</v>
      </c>
      <c r="DN47" s="136"/>
      <c r="DO47" s="136">
        <f t="shared" si="94"/>
        <v>0</v>
      </c>
      <c r="DP47" s="136">
        <f t="shared" si="95"/>
        <v>0</v>
      </c>
      <c r="DQ47" s="136">
        <f t="shared" si="96"/>
        <v>0</v>
      </c>
      <c r="DR47" s="136">
        <f t="shared" si="97"/>
        <v>0</v>
      </c>
      <c r="DS47" s="136">
        <f t="shared" si="98"/>
        <v>0</v>
      </c>
      <c r="DT47" s="136">
        <f t="shared" si="99"/>
        <v>0</v>
      </c>
      <c r="DU47" s="136">
        <f t="shared" si="100"/>
        <v>0</v>
      </c>
      <c r="DV47" s="136">
        <f t="shared" si="101"/>
        <v>0</v>
      </c>
      <c r="DW47" s="136">
        <f t="shared" si="102"/>
        <v>0</v>
      </c>
      <c r="DX47" s="136">
        <f t="shared" si="103"/>
        <v>0</v>
      </c>
      <c r="DY47" s="136">
        <f t="shared" si="104"/>
        <v>0</v>
      </c>
      <c r="DZ47" s="132"/>
      <c r="EA47" s="132">
        <f t="shared" ref="EA47:EK47" si="171">DZ47</f>
        <v>0</v>
      </c>
      <c r="EB47" s="132">
        <f t="shared" si="171"/>
        <v>0</v>
      </c>
      <c r="EC47" s="132">
        <f t="shared" si="171"/>
        <v>0</v>
      </c>
      <c r="ED47" s="132">
        <f t="shared" si="171"/>
        <v>0</v>
      </c>
      <c r="EE47" s="132">
        <f t="shared" si="171"/>
        <v>0</v>
      </c>
      <c r="EF47" s="132">
        <f t="shared" si="171"/>
        <v>0</v>
      </c>
      <c r="EG47" s="132">
        <f t="shared" si="171"/>
        <v>0</v>
      </c>
      <c r="EH47" s="132">
        <f t="shared" si="171"/>
        <v>0</v>
      </c>
      <c r="EI47" s="132">
        <f t="shared" si="171"/>
        <v>0</v>
      </c>
      <c r="EJ47" s="132">
        <f t="shared" si="171"/>
        <v>0</v>
      </c>
      <c r="EK47" s="132">
        <f t="shared" si="171"/>
        <v>0</v>
      </c>
      <c r="EL47" s="134"/>
      <c r="EM47" s="134"/>
      <c r="EN47" s="134"/>
      <c r="EO47" s="134"/>
      <c r="EP47" s="134"/>
      <c r="EQ47" s="134"/>
      <c r="ER47" s="134"/>
      <c r="ES47" s="201">
        <f>IFERROR(IF(G47&gt;=1,(IF(EMP!AT43="YES",220,0)),0),0)</f>
        <v>0</v>
      </c>
      <c r="ET47" s="1">
        <f>IFERROR(IF(G47&gt;=1,ROUND(ALLO!K45/31*ALLO!BJ45,0),0),0)</f>
        <v>0</v>
      </c>
      <c r="EU47" s="1">
        <f>IFERROR(IF(G47&gt;=1,(IF(ALLO!$BH45=1,0,IF(ALLO!$BH45=2,(IF(EMP!AN43="YES",(IF(ALLO!$D45&gt;=5,ROUND((ALLO!GG45+ALLO!GS45+ALLO!HE45)/EU$1,0)*ALLO!$BK45,0)),0)),0))),0),0)</f>
        <v>0</v>
      </c>
      <c r="EV47" s="1">
        <f>IFERROR(IF(H47&gt;=1,(IF(ALLO!$BH45=1,0,IF(ALLO!$BH45=2,(IF(EMP!AO43="YES",(IF(ALLO!$D45&gt;=5,ROUND((ALLO!GH45+ALLO!GT45+ALLO!HF45)/EV$1,0)*ALLO!$BK45,0)),0)),0))),0),0)</f>
        <v>0</v>
      </c>
      <c r="EW47" s="1">
        <f>IFERROR(IF(I47&gt;=1,(IF(ALLO!$BH45=1,0,IF(ALLO!$BH45=2,(IF(EMP!AP43="YES",(IF(ALLO!$D45&gt;=5,ROUND((ALLO!GI45+ALLO!GU45+ALLO!HG45)/EW$1,0)*ALLO!$BK45,0)),0)),0))),0),0)</f>
        <v>0</v>
      </c>
      <c r="EX47" s="1">
        <f>IFERROR(IF(J47&gt;=1,(IF(ALLO!$BH45=1,0,IF(ALLO!$BH45=2,(IF(EMP!AQ43="YES",(IF(ALLO!$D45&gt;=5,ROUND((ALLO!GJ45+ALLO!GV45+ALLO!HH45)/EX$1,0)*ALLO!$BK45,0)),0)),0))),0),0)</f>
        <v>0</v>
      </c>
      <c r="EY47" s="1">
        <f>IFERROR(IF(K47&gt;=1,(IF(ALLO!$BH45=1,0,IF(ALLO!$BH45=2,(IF(EMP!AR43="YES",(IF(ALLO!$D45&gt;=5,ROUND((ALLO!GK45+ALLO!GW45+ALLO!HI45)/EY$1,0)*ALLO!$BK45,0)),0)),0))),0),0)</f>
        <v>0</v>
      </c>
      <c r="EZ47" s="1">
        <f>IFERROR(IF(L47&gt;=1,(IF(ALLO!$BH45=1,0,IF(ALLO!$BH45=2,(IF(EMP!AS43="YES",(IF(ALLO!$D45&gt;=5,ROUND((ALLO!GL45+ALLO!GX45+ALLO!HJ45)/EZ$1,0)*ALLO!$BK45,0)),0)),0))),0),0)</f>
        <v>0</v>
      </c>
      <c r="FA47" s="181">
        <f t="shared" si="106"/>
        <v>0</v>
      </c>
      <c r="FB47" s="181">
        <f t="shared" si="107"/>
        <v>0</v>
      </c>
      <c r="FC47" s="181">
        <f t="shared" si="108"/>
        <v>0</v>
      </c>
      <c r="FD47" s="181">
        <f t="shared" si="109"/>
        <v>0</v>
      </c>
      <c r="FE47" s="181">
        <f t="shared" si="110"/>
        <v>0</v>
      </c>
      <c r="FF47" s="181">
        <f t="shared" si="111"/>
        <v>0</v>
      </c>
      <c r="FG47" s="181">
        <f t="shared" si="112"/>
        <v>0</v>
      </c>
      <c r="FH47" s="181">
        <f t="shared" si="113"/>
        <v>0</v>
      </c>
      <c r="FI47" s="181">
        <f t="shared" si="114"/>
        <v>0</v>
      </c>
      <c r="FJ47" s="181">
        <f t="shared" si="115"/>
        <v>0</v>
      </c>
      <c r="FK47" s="181">
        <f t="shared" si="116"/>
        <v>0</v>
      </c>
      <c r="FL47" s="181">
        <f t="shared" si="117"/>
        <v>0</v>
      </c>
      <c r="FM47" s="182">
        <f t="shared" si="118"/>
        <v>0</v>
      </c>
      <c r="FN47" s="182">
        <f t="shared" si="119"/>
        <v>0</v>
      </c>
      <c r="FO47" s="182">
        <f t="shared" si="120"/>
        <v>0</v>
      </c>
      <c r="FP47" s="182">
        <f t="shared" si="121"/>
        <v>0</v>
      </c>
      <c r="FQ47" s="182">
        <f t="shared" si="122"/>
        <v>0</v>
      </c>
      <c r="FR47" s="182">
        <f t="shared" si="123"/>
        <v>0</v>
      </c>
      <c r="FS47" s="182">
        <f t="shared" si="124"/>
        <v>0</v>
      </c>
      <c r="FT47" s="1">
        <f>IFERROR(IF($G47&gt;=1,SUMIFS(ARR!P$8:P$607,ARR!$I$8:$I$607,$I47),0),0)</f>
        <v>0</v>
      </c>
      <c r="FU47" s="1">
        <f>IFERROR(IF($G47&gt;=1,SUMIFS(ARR!Q$8:Q$607,ARR!$I$8:$I$607,$I47),0),0)</f>
        <v>0</v>
      </c>
      <c r="FV47" s="1">
        <f>IFERROR(IF($G47&gt;=1,SUMIFS(ARR!R$8:R$607,ARR!$I$8:$I$607,$I47),0),0)</f>
        <v>0</v>
      </c>
      <c r="FW47" s="1">
        <f>IFERROR(IF($G47&gt;=1,SUMIFS(ARR!S$8:S$607,ARR!$I$8:$I$607,$I47),0),0)</f>
        <v>0</v>
      </c>
      <c r="FX47" s="1">
        <f>IFERROR(IF($G47&gt;=1,SUMIFS(ARR!T$8:T$607,ARR!$I$8:$I$607,$I47),0),0)</f>
        <v>0</v>
      </c>
      <c r="FY47" s="1">
        <f>IFERROR(IF($G47&gt;=1,SUMIFS(ARR!U$8:U$607,ARR!$I$8:$I$607,$I47),0),0)</f>
        <v>0</v>
      </c>
      <c r="FZ47" s="1">
        <f>IFERROR(IF($G47&gt;=1,SUMIFS(ARR!V$8:V$607,ARR!$I$8:$I$607,$I47),0),0)</f>
        <v>0</v>
      </c>
      <c r="GA47" s="1">
        <f>IFERROR(IF($G47&gt;=1,SUMIFS(ARR!W$8:W$607,ARR!$I$8:$I$607,$I47),0),0)</f>
        <v>0</v>
      </c>
      <c r="GB47" s="1">
        <f>IFERROR(IF($G47&gt;=1,SUMIFS(ARR!X$8:X$607,ARR!$I$8:$I$607,$I47),0),0)</f>
        <v>0</v>
      </c>
      <c r="GC47" s="1">
        <f>IFERROR(IF($G47&gt;=1,SUMIFS(ARR!Y$8:Y$607,ARR!$I$8:$I$607,$I47),0),0)</f>
        <v>0</v>
      </c>
      <c r="GD47" s="1">
        <f>IFERROR(IF($G47&gt;=1,SUMIFS(ARR!Z$8:Z$607,ARR!$I$8:$I$607,$I47),0),0)</f>
        <v>0</v>
      </c>
      <c r="GE47" s="1">
        <f>IFERROR(IF($G47&gt;=1,SUMIFS(ARR!AA$8:AA$607,ARR!$I$8:$I$607,$I47),0),0)</f>
        <v>0</v>
      </c>
      <c r="GF47" s="1">
        <f t="shared" si="125"/>
        <v>0</v>
      </c>
      <c r="GG47" s="1">
        <f t="shared" si="126"/>
        <v>0</v>
      </c>
      <c r="GH47" s="1">
        <f t="shared" si="127"/>
        <v>0</v>
      </c>
      <c r="GI47" s="1">
        <f t="shared" si="128"/>
        <v>0</v>
      </c>
      <c r="GJ47" s="1">
        <f t="shared" si="129"/>
        <v>0</v>
      </c>
    </row>
    <row r="48" spans="6:192" ht="18" customHeight="1" x14ac:dyDescent="0.25">
      <c r="F48" s="1">
        <f>ALLO!A46</f>
        <v>0</v>
      </c>
      <c r="G48" s="130">
        <f>EMP!O44</f>
        <v>0</v>
      </c>
      <c r="H48" s="131">
        <f>EMP!P44</f>
        <v>0</v>
      </c>
      <c r="I48" s="130">
        <f>EMP!Q44</f>
        <v>0</v>
      </c>
      <c r="J48" s="30">
        <f>IFERROR(IF($G48&gt;=1,(IF($F48=2,ROUND((ALLO!GA46+ALLO!GM46)/10,0),0)),0),0)</f>
        <v>0</v>
      </c>
      <c r="K48" s="30">
        <f>IFERROR(IF($G48&gt;=1,(IF($F48=2,ROUND((ALLO!GB46+ALLO!GN46)/10,0),0)),0),0)</f>
        <v>0</v>
      </c>
      <c r="L48" s="30">
        <f>IFERROR(IF($G48&gt;=1,(IF($F48=2,ROUND((ALLO!GC46+ALLO!GO46)/10,0),0)),0),0)</f>
        <v>0</v>
      </c>
      <c r="M48" s="30">
        <f>IFERROR(IF($G48&gt;=1,(IF($F48=2,ROUND((ALLO!GD46+ALLO!GP46)/10,0),0)),0),0)</f>
        <v>0</v>
      </c>
      <c r="N48" s="30">
        <f>IFERROR(IF($G48&gt;=1,(IF($F48=2,ROUND((ALLO!GE46+ALLO!GQ46)/10,0),0)),0),0)</f>
        <v>0</v>
      </c>
      <c r="O48" s="30">
        <f>IFERROR(IF($G48&gt;=1,(IF($F48=2,ROUND((ALLO!GF46+ALLO!GR46)/10,0),0)),0),0)</f>
        <v>0</v>
      </c>
      <c r="P48" s="30">
        <f>IFERROR(IF($G48&gt;=1,(IF($F48=2,ROUND((ALLO!GG46+ALLO!GS46)/10,0),0)),0),0)</f>
        <v>0</v>
      </c>
      <c r="Q48" s="30">
        <f>IFERROR(IF($G48&gt;=1,(IF($F48=2,ROUND((ALLO!GH46+ALLO!GT46)/10,0),0)),0),0)</f>
        <v>0</v>
      </c>
      <c r="R48" s="30">
        <f>IFERROR(IF($G48&gt;=1,(IF($F48=2,ROUND((ALLO!GI46+ALLO!GU46)/10,0),0)),0),0)</f>
        <v>0</v>
      </c>
      <c r="S48" s="30">
        <f>IFERROR(IF($G48&gt;=1,(IF($F48=2,ROUND((ALLO!GJ46+ALLO!GV46)/10,0),0)),0),0)</f>
        <v>0</v>
      </c>
      <c r="T48" s="30">
        <f>IFERROR(IF($G48&gt;=1,(IF($F48=2,ROUND((ALLO!GK46+ALLO!GW46)/10,0),0)),0),0)</f>
        <v>0</v>
      </c>
      <c r="U48" s="30">
        <f>IFERROR(IF($G48&gt;=1,(IF($F48=2,ROUND((ALLO!GL46+ALLO!GX46)/10,0),0)),0),0)</f>
        <v>0</v>
      </c>
      <c r="V48" s="132"/>
      <c r="W48" s="132"/>
      <c r="X48" s="132"/>
      <c r="Y48" s="132"/>
      <c r="Z48" s="132"/>
      <c r="AA48" s="132"/>
      <c r="AB48" s="132"/>
      <c r="AC48" s="132"/>
      <c r="AD48" s="132"/>
      <c r="AE48" s="132"/>
      <c r="AF48" s="132"/>
      <c r="AG48" s="132"/>
      <c r="AH48" s="133"/>
      <c r="AI48" s="133">
        <f t="shared" si="131"/>
        <v>0</v>
      </c>
      <c r="AJ48" s="133">
        <f t="shared" si="29"/>
        <v>0</v>
      </c>
      <c r="AK48" s="133">
        <f t="shared" si="30"/>
        <v>0</v>
      </c>
      <c r="AL48" s="133">
        <f t="shared" si="31"/>
        <v>0</v>
      </c>
      <c r="AM48" s="133">
        <f t="shared" si="32"/>
        <v>0</v>
      </c>
      <c r="AN48" s="133">
        <f t="shared" si="33"/>
        <v>0</v>
      </c>
      <c r="AO48" s="133">
        <f t="shared" si="34"/>
        <v>0</v>
      </c>
      <c r="AP48" s="133">
        <f t="shared" si="35"/>
        <v>0</v>
      </c>
      <c r="AQ48" s="133">
        <f t="shared" si="36"/>
        <v>0</v>
      </c>
      <c r="AR48" s="133">
        <f t="shared" si="37"/>
        <v>0</v>
      </c>
      <c r="AS48" s="133">
        <f t="shared" si="38"/>
        <v>0</v>
      </c>
      <c r="AT48" s="134"/>
      <c r="AU48" s="134">
        <f t="shared" si="39"/>
        <v>0</v>
      </c>
      <c r="AV48" s="134">
        <f t="shared" si="40"/>
        <v>0</v>
      </c>
      <c r="AW48" s="134">
        <f t="shared" si="41"/>
        <v>0</v>
      </c>
      <c r="AX48" s="134">
        <f t="shared" si="42"/>
        <v>0</v>
      </c>
      <c r="AY48" s="134">
        <f t="shared" si="43"/>
        <v>0</v>
      </c>
      <c r="AZ48" s="134">
        <f t="shared" si="44"/>
        <v>0</v>
      </c>
      <c r="BA48" s="134">
        <f t="shared" si="45"/>
        <v>0</v>
      </c>
      <c r="BB48" s="134">
        <f t="shared" si="46"/>
        <v>0</v>
      </c>
      <c r="BC48" s="134">
        <f t="shared" si="47"/>
        <v>0</v>
      </c>
      <c r="BD48" s="134">
        <f t="shared" si="48"/>
        <v>0</v>
      </c>
      <c r="BE48" s="134">
        <f t="shared" si="49"/>
        <v>0</v>
      </c>
      <c r="BF48" s="31"/>
      <c r="BG48" s="31">
        <f t="shared" si="161"/>
        <v>0</v>
      </c>
      <c r="BH48" s="31">
        <f t="shared" si="50"/>
        <v>0</v>
      </c>
      <c r="BI48" s="31">
        <f t="shared" si="51"/>
        <v>0</v>
      </c>
      <c r="BJ48" s="31">
        <f t="shared" si="52"/>
        <v>0</v>
      </c>
      <c r="BK48" s="31">
        <f t="shared" si="53"/>
        <v>0</v>
      </c>
      <c r="BL48" s="31">
        <f t="shared" si="54"/>
        <v>0</v>
      </c>
      <c r="BM48" s="31">
        <f t="shared" si="55"/>
        <v>0</v>
      </c>
      <c r="BN48" s="31">
        <f t="shared" si="56"/>
        <v>0</v>
      </c>
      <c r="BO48" s="31">
        <f t="shared" si="57"/>
        <v>0</v>
      </c>
      <c r="BP48" s="31">
        <f t="shared" si="58"/>
        <v>0</v>
      </c>
      <c r="BQ48" s="31">
        <f t="shared" si="59"/>
        <v>0</v>
      </c>
      <c r="BR48" s="132"/>
      <c r="BS48" s="132">
        <f t="shared" si="60"/>
        <v>0</v>
      </c>
      <c r="BT48" s="132">
        <f t="shared" si="61"/>
        <v>0</v>
      </c>
      <c r="BU48" s="132">
        <f t="shared" si="62"/>
        <v>0</v>
      </c>
      <c r="BV48" s="132">
        <f t="shared" si="63"/>
        <v>0</v>
      </c>
      <c r="BW48" s="132">
        <f t="shared" si="64"/>
        <v>0</v>
      </c>
      <c r="BX48" s="132">
        <f t="shared" si="65"/>
        <v>0</v>
      </c>
      <c r="BY48" s="132">
        <f t="shared" si="66"/>
        <v>0</v>
      </c>
      <c r="BZ48" s="132">
        <f t="shared" si="67"/>
        <v>0</v>
      </c>
      <c r="CA48" s="132">
        <f t="shared" si="68"/>
        <v>0</v>
      </c>
      <c r="CB48" s="132">
        <f t="shared" si="69"/>
        <v>0</v>
      </c>
      <c r="CC48" s="132">
        <f t="shared" si="70"/>
        <v>0</v>
      </c>
      <c r="CD48" s="133">
        <f t="shared" si="165"/>
        <v>0</v>
      </c>
      <c r="CE48" s="133">
        <f t="shared" si="165"/>
        <v>0</v>
      </c>
      <c r="CF48" s="133">
        <f t="shared" si="72"/>
        <v>0</v>
      </c>
      <c r="CG48" s="133">
        <f t="shared" si="166"/>
        <v>0</v>
      </c>
      <c r="CH48" s="133">
        <f t="shared" si="166"/>
        <v>0</v>
      </c>
      <c r="CI48" s="133">
        <f t="shared" si="166"/>
        <v>0</v>
      </c>
      <c r="CJ48" s="133">
        <f t="shared" si="166"/>
        <v>0</v>
      </c>
      <c r="CK48" s="133">
        <f t="shared" si="166"/>
        <v>0</v>
      </c>
      <c r="CL48" s="133">
        <f t="shared" si="166"/>
        <v>0</v>
      </c>
      <c r="CM48" s="133">
        <f t="shared" si="166"/>
        <v>0</v>
      </c>
      <c r="CN48" s="133">
        <f t="shared" si="166"/>
        <v>0</v>
      </c>
      <c r="CO48" s="133">
        <f t="shared" si="166"/>
        <v>0</v>
      </c>
      <c r="CP48" s="134"/>
      <c r="CQ48" s="134">
        <f t="shared" si="146"/>
        <v>0</v>
      </c>
      <c r="CR48" s="134">
        <f t="shared" si="74"/>
        <v>0</v>
      </c>
      <c r="CS48" s="134">
        <f t="shared" si="75"/>
        <v>0</v>
      </c>
      <c r="CT48" s="134">
        <f t="shared" si="76"/>
        <v>0</v>
      </c>
      <c r="CU48" s="134">
        <f t="shared" si="77"/>
        <v>0</v>
      </c>
      <c r="CV48" s="134">
        <f t="shared" si="78"/>
        <v>0</v>
      </c>
      <c r="CW48" s="134">
        <f t="shared" si="79"/>
        <v>0</v>
      </c>
      <c r="CX48" s="134">
        <f t="shared" si="80"/>
        <v>0</v>
      </c>
      <c r="CY48" s="134">
        <f t="shared" si="133"/>
        <v>0</v>
      </c>
      <c r="CZ48" s="134">
        <f t="shared" si="81"/>
        <v>0</v>
      </c>
      <c r="DA48" s="134">
        <f t="shared" si="82"/>
        <v>0</v>
      </c>
      <c r="DB48" s="135"/>
      <c r="DC48" s="135">
        <f t="shared" si="83"/>
        <v>0</v>
      </c>
      <c r="DD48" s="135">
        <f t="shared" si="84"/>
        <v>0</v>
      </c>
      <c r="DE48" s="135">
        <f t="shared" si="85"/>
        <v>0</v>
      </c>
      <c r="DF48" s="135">
        <f t="shared" si="86"/>
        <v>0</v>
      </c>
      <c r="DG48" s="135">
        <f t="shared" si="87"/>
        <v>0</v>
      </c>
      <c r="DH48" s="135">
        <f t="shared" si="88"/>
        <v>0</v>
      </c>
      <c r="DI48" s="135">
        <f t="shared" si="89"/>
        <v>0</v>
      </c>
      <c r="DJ48" s="135">
        <f t="shared" si="90"/>
        <v>0</v>
      </c>
      <c r="DK48" s="135">
        <f t="shared" si="91"/>
        <v>0</v>
      </c>
      <c r="DL48" s="135">
        <f t="shared" si="92"/>
        <v>0</v>
      </c>
      <c r="DM48" s="135">
        <f t="shared" si="93"/>
        <v>0</v>
      </c>
      <c r="DN48" s="136"/>
      <c r="DO48" s="136">
        <f t="shared" si="94"/>
        <v>0</v>
      </c>
      <c r="DP48" s="136">
        <f t="shared" si="95"/>
        <v>0</v>
      </c>
      <c r="DQ48" s="136">
        <f t="shared" si="96"/>
        <v>0</v>
      </c>
      <c r="DR48" s="136">
        <f t="shared" si="97"/>
        <v>0</v>
      </c>
      <c r="DS48" s="136">
        <f t="shared" si="98"/>
        <v>0</v>
      </c>
      <c r="DT48" s="136">
        <f t="shared" si="99"/>
        <v>0</v>
      </c>
      <c r="DU48" s="136">
        <f t="shared" si="100"/>
        <v>0</v>
      </c>
      <c r="DV48" s="136">
        <f t="shared" si="101"/>
        <v>0</v>
      </c>
      <c r="DW48" s="136">
        <f t="shared" si="102"/>
        <v>0</v>
      </c>
      <c r="DX48" s="136">
        <f t="shared" si="103"/>
        <v>0</v>
      </c>
      <c r="DY48" s="136">
        <f t="shared" si="104"/>
        <v>0</v>
      </c>
      <c r="DZ48" s="132"/>
      <c r="EA48" s="132">
        <f t="shared" ref="EA48:EK48" si="172">DZ48</f>
        <v>0</v>
      </c>
      <c r="EB48" s="132">
        <f t="shared" si="172"/>
        <v>0</v>
      </c>
      <c r="EC48" s="132">
        <f t="shared" si="172"/>
        <v>0</v>
      </c>
      <c r="ED48" s="132">
        <f t="shared" si="172"/>
        <v>0</v>
      </c>
      <c r="EE48" s="132">
        <f t="shared" si="172"/>
        <v>0</v>
      </c>
      <c r="EF48" s="132">
        <f t="shared" si="172"/>
        <v>0</v>
      </c>
      <c r="EG48" s="132">
        <f t="shared" si="172"/>
        <v>0</v>
      </c>
      <c r="EH48" s="132">
        <f t="shared" si="172"/>
        <v>0</v>
      </c>
      <c r="EI48" s="132">
        <f t="shared" si="172"/>
        <v>0</v>
      </c>
      <c r="EJ48" s="132">
        <f t="shared" si="172"/>
        <v>0</v>
      </c>
      <c r="EK48" s="132">
        <f t="shared" si="172"/>
        <v>0</v>
      </c>
      <c r="EL48" s="134"/>
      <c r="EM48" s="134"/>
      <c r="EN48" s="134"/>
      <c r="EO48" s="134"/>
      <c r="EP48" s="134"/>
      <c r="EQ48" s="134"/>
      <c r="ER48" s="134"/>
      <c r="ES48" s="201">
        <f>IFERROR(IF(G48&gt;=1,(IF(EMP!AT44="YES",220,0)),0),0)</f>
        <v>0</v>
      </c>
      <c r="ET48" s="1">
        <f>IFERROR(IF(G48&gt;=1,ROUND(ALLO!K46/31*ALLO!BJ46,0),0),0)</f>
        <v>0</v>
      </c>
      <c r="EU48" s="1">
        <f>IFERROR(IF(G48&gt;=1,(IF(ALLO!$BH46=1,0,IF(ALLO!$BH46=2,(IF(EMP!AN44="YES",(IF(ALLO!$D46&gt;=5,ROUND((ALLO!GG46+ALLO!GS46+ALLO!HE46)/EU$1,0)*ALLO!$BK46,0)),0)),0))),0),0)</f>
        <v>0</v>
      </c>
      <c r="EV48" s="1">
        <f>IFERROR(IF(H48&gt;=1,(IF(ALLO!$BH46=1,0,IF(ALLO!$BH46=2,(IF(EMP!AO44="YES",(IF(ALLO!$D46&gt;=5,ROUND((ALLO!GH46+ALLO!GT46+ALLO!HF46)/EV$1,0)*ALLO!$BK46,0)),0)),0))),0),0)</f>
        <v>0</v>
      </c>
      <c r="EW48" s="1">
        <f>IFERROR(IF(I48&gt;=1,(IF(ALLO!$BH46=1,0,IF(ALLO!$BH46=2,(IF(EMP!AP44="YES",(IF(ALLO!$D46&gt;=5,ROUND((ALLO!GI46+ALLO!GU46+ALLO!HG46)/EW$1,0)*ALLO!$BK46,0)),0)),0))),0),0)</f>
        <v>0</v>
      </c>
      <c r="EX48" s="1">
        <f>IFERROR(IF(J48&gt;=1,(IF(ALLO!$BH46=1,0,IF(ALLO!$BH46=2,(IF(EMP!AQ44="YES",(IF(ALLO!$D46&gt;=5,ROUND((ALLO!GJ46+ALLO!GV46+ALLO!HH46)/EX$1,0)*ALLO!$BK46,0)),0)),0))),0),0)</f>
        <v>0</v>
      </c>
      <c r="EY48" s="1">
        <f>IFERROR(IF(K48&gt;=1,(IF(ALLO!$BH46=1,0,IF(ALLO!$BH46=2,(IF(EMP!AR44="YES",(IF(ALLO!$D46&gt;=5,ROUND((ALLO!GK46+ALLO!GW46+ALLO!HI46)/EY$1,0)*ALLO!$BK46,0)),0)),0))),0),0)</f>
        <v>0</v>
      </c>
      <c r="EZ48" s="1">
        <f>IFERROR(IF(L48&gt;=1,(IF(ALLO!$BH46=1,0,IF(ALLO!$BH46=2,(IF(EMP!AS44="YES",(IF(ALLO!$D46&gt;=5,ROUND((ALLO!GL46+ALLO!GX46+ALLO!HJ46)/EZ$1,0)*ALLO!$BK46,0)),0)),0))),0),0)</f>
        <v>0</v>
      </c>
      <c r="FA48" s="181">
        <f t="shared" si="106"/>
        <v>0</v>
      </c>
      <c r="FB48" s="181">
        <f t="shared" si="107"/>
        <v>0</v>
      </c>
      <c r="FC48" s="181">
        <f t="shared" si="108"/>
        <v>0</v>
      </c>
      <c r="FD48" s="181">
        <f t="shared" si="109"/>
        <v>0</v>
      </c>
      <c r="FE48" s="181">
        <f t="shared" si="110"/>
        <v>0</v>
      </c>
      <c r="FF48" s="181">
        <f t="shared" si="111"/>
        <v>0</v>
      </c>
      <c r="FG48" s="181">
        <f t="shared" si="112"/>
        <v>0</v>
      </c>
      <c r="FH48" s="181">
        <f t="shared" si="113"/>
        <v>0</v>
      </c>
      <c r="FI48" s="181">
        <f t="shared" si="114"/>
        <v>0</v>
      </c>
      <c r="FJ48" s="181">
        <f t="shared" si="115"/>
        <v>0</v>
      </c>
      <c r="FK48" s="181">
        <f t="shared" si="116"/>
        <v>0</v>
      </c>
      <c r="FL48" s="181">
        <f t="shared" si="117"/>
        <v>0</v>
      </c>
      <c r="FM48" s="182">
        <f t="shared" si="118"/>
        <v>0</v>
      </c>
      <c r="FN48" s="182">
        <f t="shared" si="119"/>
        <v>0</v>
      </c>
      <c r="FO48" s="182">
        <f t="shared" si="120"/>
        <v>0</v>
      </c>
      <c r="FP48" s="182">
        <f t="shared" si="121"/>
        <v>0</v>
      </c>
      <c r="FQ48" s="182">
        <f t="shared" si="122"/>
        <v>0</v>
      </c>
      <c r="FR48" s="182">
        <f t="shared" si="123"/>
        <v>0</v>
      </c>
      <c r="FS48" s="182">
        <f t="shared" si="124"/>
        <v>0</v>
      </c>
      <c r="FT48" s="1">
        <f>IFERROR(IF($G48&gt;=1,SUMIFS(ARR!P$8:P$607,ARR!$I$8:$I$607,$I48),0),0)</f>
        <v>0</v>
      </c>
      <c r="FU48" s="1">
        <f>IFERROR(IF($G48&gt;=1,SUMIFS(ARR!Q$8:Q$607,ARR!$I$8:$I$607,$I48),0),0)</f>
        <v>0</v>
      </c>
      <c r="FV48" s="1">
        <f>IFERROR(IF($G48&gt;=1,SUMIFS(ARR!R$8:R$607,ARR!$I$8:$I$607,$I48),0),0)</f>
        <v>0</v>
      </c>
      <c r="FW48" s="1">
        <f>IFERROR(IF($G48&gt;=1,SUMIFS(ARR!S$8:S$607,ARR!$I$8:$I$607,$I48),0),0)</f>
        <v>0</v>
      </c>
      <c r="FX48" s="1">
        <f>IFERROR(IF($G48&gt;=1,SUMIFS(ARR!T$8:T$607,ARR!$I$8:$I$607,$I48),0),0)</f>
        <v>0</v>
      </c>
      <c r="FY48" s="1">
        <f>IFERROR(IF($G48&gt;=1,SUMIFS(ARR!U$8:U$607,ARR!$I$8:$I$607,$I48),0),0)</f>
        <v>0</v>
      </c>
      <c r="FZ48" s="1">
        <f>IFERROR(IF($G48&gt;=1,SUMIFS(ARR!V$8:V$607,ARR!$I$8:$I$607,$I48),0),0)</f>
        <v>0</v>
      </c>
      <c r="GA48" s="1">
        <f>IFERROR(IF($G48&gt;=1,SUMIFS(ARR!W$8:W$607,ARR!$I$8:$I$607,$I48),0),0)</f>
        <v>0</v>
      </c>
      <c r="GB48" s="1">
        <f>IFERROR(IF($G48&gt;=1,SUMIFS(ARR!X$8:X$607,ARR!$I$8:$I$607,$I48),0),0)</f>
        <v>0</v>
      </c>
      <c r="GC48" s="1">
        <f>IFERROR(IF($G48&gt;=1,SUMIFS(ARR!Y$8:Y$607,ARR!$I$8:$I$607,$I48),0),0)</f>
        <v>0</v>
      </c>
      <c r="GD48" s="1">
        <f>IFERROR(IF($G48&gt;=1,SUMIFS(ARR!Z$8:Z$607,ARR!$I$8:$I$607,$I48),0),0)</f>
        <v>0</v>
      </c>
      <c r="GE48" s="1">
        <f>IFERROR(IF($G48&gt;=1,SUMIFS(ARR!AA$8:AA$607,ARR!$I$8:$I$607,$I48),0),0)</f>
        <v>0</v>
      </c>
      <c r="GF48" s="1">
        <f t="shared" si="125"/>
        <v>0</v>
      </c>
      <c r="GG48" s="1">
        <f t="shared" si="126"/>
        <v>0</v>
      </c>
      <c r="GH48" s="1">
        <f t="shared" si="127"/>
        <v>0</v>
      </c>
      <c r="GI48" s="1">
        <f t="shared" si="128"/>
        <v>0</v>
      </c>
      <c r="GJ48" s="1">
        <f t="shared" si="129"/>
        <v>0</v>
      </c>
    </row>
    <row r="49" spans="6:192" ht="18" customHeight="1" x14ac:dyDescent="0.25">
      <c r="F49" s="1">
        <f>ALLO!A47</f>
        <v>0</v>
      </c>
      <c r="G49" s="130">
        <f>EMP!O45</f>
        <v>0</v>
      </c>
      <c r="H49" s="131">
        <f>EMP!P45</f>
        <v>0</v>
      </c>
      <c r="I49" s="130">
        <f>EMP!Q45</f>
        <v>0</v>
      </c>
      <c r="J49" s="30">
        <f>IFERROR(IF($G49&gt;=1,(IF($F49=2,ROUND((ALLO!GA47+ALLO!GM47)/10,0),0)),0),0)</f>
        <v>0</v>
      </c>
      <c r="K49" s="30">
        <f>IFERROR(IF($G49&gt;=1,(IF($F49=2,ROUND((ALLO!GB47+ALLO!GN47)/10,0),0)),0),0)</f>
        <v>0</v>
      </c>
      <c r="L49" s="30">
        <f>IFERROR(IF($G49&gt;=1,(IF($F49=2,ROUND((ALLO!GC47+ALLO!GO47)/10,0),0)),0),0)</f>
        <v>0</v>
      </c>
      <c r="M49" s="30">
        <f>IFERROR(IF($G49&gt;=1,(IF($F49=2,ROUND((ALLO!GD47+ALLO!GP47)/10,0),0)),0),0)</f>
        <v>0</v>
      </c>
      <c r="N49" s="30">
        <f>IFERROR(IF($G49&gt;=1,(IF($F49=2,ROUND((ALLO!GE47+ALLO!GQ47)/10,0),0)),0),0)</f>
        <v>0</v>
      </c>
      <c r="O49" s="30">
        <f>IFERROR(IF($G49&gt;=1,(IF($F49=2,ROUND((ALLO!GF47+ALLO!GR47)/10,0),0)),0),0)</f>
        <v>0</v>
      </c>
      <c r="P49" s="30">
        <f>IFERROR(IF($G49&gt;=1,(IF($F49=2,ROUND((ALLO!GG47+ALLO!GS47)/10,0),0)),0),0)</f>
        <v>0</v>
      </c>
      <c r="Q49" s="30">
        <f>IFERROR(IF($G49&gt;=1,(IF($F49=2,ROUND((ALLO!GH47+ALLO!GT47)/10,0),0)),0),0)</f>
        <v>0</v>
      </c>
      <c r="R49" s="30">
        <f>IFERROR(IF($G49&gt;=1,(IF($F49=2,ROUND((ALLO!GI47+ALLO!GU47)/10,0),0)),0),0)</f>
        <v>0</v>
      </c>
      <c r="S49" s="30">
        <f>IFERROR(IF($G49&gt;=1,(IF($F49=2,ROUND((ALLO!GJ47+ALLO!GV47)/10,0),0)),0),0)</f>
        <v>0</v>
      </c>
      <c r="T49" s="30">
        <f>IFERROR(IF($G49&gt;=1,(IF($F49=2,ROUND((ALLO!GK47+ALLO!GW47)/10,0),0)),0),0)</f>
        <v>0</v>
      </c>
      <c r="U49" s="30">
        <f>IFERROR(IF($G49&gt;=1,(IF($F49=2,ROUND((ALLO!GL47+ALLO!GX47)/10,0),0)),0),0)</f>
        <v>0</v>
      </c>
      <c r="V49" s="132"/>
      <c r="W49" s="132"/>
      <c r="X49" s="132"/>
      <c r="Y49" s="132"/>
      <c r="Z49" s="132"/>
      <c r="AA49" s="132"/>
      <c r="AB49" s="132"/>
      <c r="AC49" s="132"/>
      <c r="AD49" s="132"/>
      <c r="AE49" s="132"/>
      <c r="AF49" s="132"/>
      <c r="AG49" s="132"/>
      <c r="AH49" s="133"/>
      <c r="AI49" s="133">
        <f t="shared" si="131"/>
        <v>0</v>
      </c>
      <c r="AJ49" s="133">
        <f t="shared" si="29"/>
        <v>0</v>
      </c>
      <c r="AK49" s="133">
        <f t="shared" si="30"/>
        <v>0</v>
      </c>
      <c r="AL49" s="133">
        <f t="shared" si="31"/>
        <v>0</v>
      </c>
      <c r="AM49" s="133">
        <f t="shared" si="32"/>
        <v>0</v>
      </c>
      <c r="AN49" s="133">
        <f t="shared" si="33"/>
        <v>0</v>
      </c>
      <c r="AO49" s="133">
        <f t="shared" si="34"/>
        <v>0</v>
      </c>
      <c r="AP49" s="133">
        <f t="shared" si="35"/>
        <v>0</v>
      </c>
      <c r="AQ49" s="133">
        <f t="shared" si="36"/>
        <v>0</v>
      </c>
      <c r="AR49" s="133">
        <f t="shared" si="37"/>
        <v>0</v>
      </c>
      <c r="AS49" s="133">
        <f t="shared" si="38"/>
        <v>0</v>
      </c>
      <c r="AT49" s="134"/>
      <c r="AU49" s="134">
        <f t="shared" si="39"/>
        <v>0</v>
      </c>
      <c r="AV49" s="134">
        <f t="shared" si="40"/>
        <v>0</v>
      </c>
      <c r="AW49" s="134">
        <f t="shared" si="41"/>
        <v>0</v>
      </c>
      <c r="AX49" s="134">
        <f t="shared" si="42"/>
        <v>0</v>
      </c>
      <c r="AY49" s="134">
        <f t="shared" si="43"/>
        <v>0</v>
      </c>
      <c r="AZ49" s="134">
        <f t="shared" si="44"/>
        <v>0</v>
      </c>
      <c r="BA49" s="134">
        <f t="shared" si="45"/>
        <v>0</v>
      </c>
      <c r="BB49" s="134">
        <f t="shared" si="46"/>
        <v>0</v>
      </c>
      <c r="BC49" s="134">
        <f t="shared" si="47"/>
        <v>0</v>
      </c>
      <c r="BD49" s="134">
        <f t="shared" si="48"/>
        <v>0</v>
      </c>
      <c r="BE49" s="134">
        <f t="shared" si="49"/>
        <v>0</v>
      </c>
      <c r="BF49" s="31"/>
      <c r="BG49" s="31">
        <f t="shared" si="161"/>
        <v>0</v>
      </c>
      <c r="BH49" s="31">
        <f t="shared" si="50"/>
        <v>0</v>
      </c>
      <c r="BI49" s="31">
        <f t="shared" si="51"/>
        <v>0</v>
      </c>
      <c r="BJ49" s="31">
        <f t="shared" si="52"/>
        <v>0</v>
      </c>
      <c r="BK49" s="31">
        <f t="shared" si="53"/>
        <v>0</v>
      </c>
      <c r="BL49" s="31">
        <f t="shared" si="54"/>
        <v>0</v>
      </c>
      <c r="BM49" s="31">
        <f t="shared" si="55"/>
        <v>0</v>
      </c>
      <c r="BN49" s="31">
        <f t="shared" si="56"/>
        <v>0</v>
      </c>
      <c r="BO49" s="31">
        <f t="shared" si="57"/>
        <v>0</v>
      </c>
      <c r="BP49" s="31">
        <f t="shared" si="58"/>
        <v>0</v>
      </c>
      <c r="BQ49" s="31">
        <f t="shared" si="59"/>
        <v>0</v>
      </c>
      <c r="BR49" s="132"/>
      <c r="BS49" s="132">
        <f t="shared" si="60"/>
        <v>0</v>
      </c>
      <c r="BT49" s="132">
        <f t="shared" si="61"/>
        <v>0</v>
      </c>
      <c r="BU49" s="132">
        <f t="shared" si="62"/>
        <v>0</v>
      </c>
      <c r="BV49" s="132">
        <f t="shared" si="63"/>
        <v>0</v>
      </c>
      <c r="BW49" s="132">
        <f t="shared" si="64"/>
        <v>0</v>
      </c>
      <c r="BX49" s="132">
        <f t="shared" si="65"/>
        <v>0</v>
      </c>
      <c r="BY49" s="132">
        <f t="shared" si="66"/>
        <v>0</v>
      </c>
      <c r="BZ49" s="132">
        <f t="shared" si="67"/>
        <v>0</v>
      </c>
      <c r="CA49" s="132">
        <f t="shared" si="68"/>
        <v>0</v>
      </c>
      <c r="CB49" s="132">
        <f t="shared" si="69"/>
        <v>0</v>
      </c>
      <c r="CC49" s="132">
        <f t="shared" si="70"/>
        <v>0</v>
      </c>
      <c r="CD49" s="133">
        <f t="shared" si="165"/>
        <v>0</v>
      </c>
      <c r="CE49" s="133">
        <f t="shared" si="165"/>
        <v>0</v>
      </c>
      <c r="CF49" s="133">
        <f t="shared" si="72"/>
        <v>0</v>
      </c>
      <c r="CG49" s="133">
        <f t="shared" si="166"/>
        <v>0</v>
      </c>
      <c r="CH49" s="133">
        <f t="shared" si="166"/>
        <v>0</v>
      </c>
      <c r="CI49" s="133">
        <f t="shared" si="166"/>
        <v>0</v>
      </c>
      <c r="CJ49" s="133">
        <f t="shared" si="166"/>
        <v>0</v>
      </c>
      <c r="CK49" s="133">
        <f t="shared" si="166"/>
        <v>0</v>
      </c>
      <c r="CL49" s="133">
        <f t="shared" si="166"/>
        <v>0</v>
      </c>
      <c r="CM49" s="133">
        <f t="shared" si="166"/>
        <v>0</v>
      </c>
      <c r="CN49" s="133">
        <f t="shared" si="166"/>
        <v>0</v>
      </c>
      <c r="CO49" s="133">
        <f t="shared" si="166"/>
        <v>0</v>
      </c>
      <c r="CP49" s="134"/>
      <c r="CQ49" s="134">
        <f t="shared" si="146"/>
        <v>0</v>
      </c>
      <c r="CR49" s="134">
        <f t="shared" si="74"/>
        <v>0</v>
      </c>
      <c r="CS49" s="134">
        <f t="shared" si="75"/>
        <v>0</v>
      </c>
      <c r="CT49" s="134">
        <f t="shared" si="76"/>
        <v>0</v>
      </c>
      <c r="CU49" s="134">
        <f t="shared" si="77"/>
        <v>0</v>
      </c>
      <c r="CV49" s="134">
        <f t="shared" si="78"/>
        <v>0</v>
      </c>
      <c r="CW49" s="134">
        <f t="shared" si="79"/>
        <v>0</v>
      </c>
      <c r="CX49" s="134">
        <f t="shared" si="80"/>
        <v>0</v>
      </c>
      <c r="CY49" s="134">
        <f t="shared" si="133"/>
        <v>0</v>
      </c>
      <c r="CZ49" s="134">
        <f t="shared" si="81"/>
        <v>0</v>
      </c>
      <c r="DA49" s="134">
        <f t="shared" si="82"/>
        <v>0</v>
      </c>
      <c r="DB49" s="135"/>
      <c r="DC49" s="135">
        <f t="shared" si="83"/>
        <v>0</v>
      </c>
      <c r="DD49" s="135">
        <f t="shared" si="84"/>
        <v>0</v>
      </c>
      <c r="DE49" s="135">
        <f t="shared" si="85"/>
        <v>0</v>
      </c>
      <c r="DF49" s="135">
        <f t="shared" si="86"/>
        <v>0</v>
      </c>
      <c r="DG49" s="135">
        <f t="shared" si="87"/>
        <v>0</v>
      </c>
      <c r="DH49" s="135">
        <f t="shared" si="88"/>
        <v>0</v>
      </c>
      <c r="DI49" s="135">
        <f t="shared" si="89"/>
        <v>0</v>
      </c>
      <c r="DJ49" s="135">
        <f t="shared" si="90"/>
        <v>0</v>
      </c>
      <c r="DK49" s="135">
        <f t="shared" si="91"/>
        <v>0</v>
      </c>
      <c r="DL49" s="135">
        <f t="shared" si="92"/>
        <v>0</v>
      </c>
      <c r="DM49" s="135">
        <f t="shared" si="93"/>
        <v>0</v>
      </c>
      <c r="DN49" s="136"/>
      <c r="DO49" s="136">
        <f t="shared" si="94"/>
        <v>0</v>
      </c>
      <c r="DP49" s="136">
        <f t="shared" si="95"/>
        <v>0</v>
      </c>
      <c r="DQ49" s="136">
        <f t="shared" si="96"/>
        <v>0</v>
      </c>
      <c r="DR49" s="136">
        <f t="shared" si="97"/>
        <v>0</v>
      </c>
      <c r="DS49" s="136">
        <f t="shared" si="98"/>
        <v>0</v>
      </c>
      <c r="DT49" s="136">
        <f t="shared" si="99"/>
        <v>0</v>
      </c>
      <c r="DU49" s="136">
        <f t="shared" si="100"/>
        <v>0</v>
      </c>
      <c r="DV49" s="136">
        <f t="shared" si="101"/>
        <v>0</v>
      </c>
      <c r="DW49" s="136">
        <f t="shared" si="102"/>
        <v>0</v>
      </c>
      <c r="DX49" s="136">
        <f t="shared" si="103"/>
        <v>0</v>
      </c>
      <c r="DY49" s="136">
        <f t="shared" si="104"/>
        <v>0</v>
      </c>
      <c r="DZ49" s="132"/>
      <c r="EA49" s="132">
        <f t="shared" ref="EA49:EK49" si="173">DZ49</f>
        <v>0</v>
      </c>
      <c r="EB49" s="132">
        <f t="shared" si="173"/>
        <v>0</v>
      </c>
      <c r="EC49" s="132">
        <f t="shared" si="173"/>
        <v>0</v>
      </c>
      <c r="ED49" s="132">
        <f t="shared" si="173"/>
        <v>0</v>
      </c>
      <c r="EE49" s="132">
        <f t="shared" si="173"/>
        <v>0</v>
      </c>
      <c r="EF49" s="132">
        <f t="shared" si="173"/>
        <v>0</v>
      </c>
      <c r="EG49" s="132">
        <f t="shared" si="173"/>
        <v>0</v>
      </c>
      <c r="EH49" s="132">
        <f t="shared" si="173"/>
        <v>0</v>
      </c>
      <c r="EI49" s="132">
        <f t="shared" si="173"/>
        <v>0</v>
      </c>
      <c r="EJ49" s="132">
        <f t="shared" si="173"/>
        <v>0</v>
      </c>
      <c r="EK49" s="132">
        <f t="shared" si="173"/>
        <v>0</v>
      </c>
      <c r="EL49" s="134"/>
      <c r="EM49" s="134"/>
      <c r="EN49" s="134"/>
      <c r="EO49" s="134"/>
      <c r="EP49" s="134"/>
      <c r="EQ49" s="134"/>
      <c r="ER49" s="134"/>
      <c r="ES49" s="201">
        <f>IFERROR(IF(G49&gt;=1,(IF(EMP!AT45="YES",220,0)),0),0)</f>
        <v>0</v>
      </c>
      <c r="ET49" s="1">
        <f>IFERROR(IF(G49&gt;=1,ROUND(ALLO!K47/31*ALLO!BJ47,0),0),0)</f>
        <v>0</v>
      </c>
      <c r="EU49" s="1">
        <f>IFERROR(IF(G49&gt;=1,(IF(ALLO!$BH47=1,0,IF(ALLO!$BH47=2,(IF(EMP!AN45="YES",(IF(ALLO!$D47&gt;=5,ROUND((ALLO!GG47+ALLO!GS47+ALLO!HE47)/EU$1,0)*ALLO!$BK47,0)),0)),0))),0),0)</f>
        <v>0</v>
      </c>
      <c r="EV49" s="1">
        <f>IFERROR(IF(H49&gt;=1,(IF(ALLO!$BH47=1,0,IF(ALLO!$BH47=2,(IF(EMP!AO45="YES",(IF(ALLO!$D47&gt;=5,ROUND((ALLO!GH47+ALLO!GT47+ALLO!HF47)/EV$1,0)*ALLO!$BK47,0)),0)),0))),0),0)</f>
        <v>0</v>
      </c>
      <c r="EW49" s="1">
        <f>IFERROR(IF(I49&gt;=1,(IF(ALLO!$BH47=1,0,IF(ALLO!$BH47=2,(IF(EMP!AP45="YES",(IF(ALLO!$D47&gt;=5,ROUND((ALLO!GI47+ALLO!GU47+ALLO!HG47)/EW$1,0)*ALLO!$BK47,0)),0)),0))),0),0)</f>
        <v>0</v>
      </c>
      <c r="EX49" s="1">
        <f>IFERROR(IF(J49&gt;=1,(IF(ALLO!$BH47=1,0,IF(ALLO!$BH47=2,(IF(EMP!AQ45="YES",(IF(ALLO!$D47&gt;=5,ROUND((ALLO!GJ47+ALLO!GV47+ALLO!HH47)/EX$1,0)*ALLO!$BK47,0)),0)),0))),0),0)</f>
        <v>0</v>
      </c>
      <c r="EY49" s="1">
        <f>IFERROR(IF(K49&gt;=1,(IF(ALLO!$BH47=1,0,IF(ALLO!$BH47=2,(IF(EMP!AR45="YES",(IF(ALLO!$D47&gt;=5,ROUND((ALLO!GK47+ALLO!GW47+ALLO!HI47)/EY$1,0)*ALLO!$BK47,0)),0)),0))),0),0)</f>
        <v>0</v>
      </c>
      <c r="EZ49" s="1">
        <f>IFERROR(IF(L49&gt;=1,(IF(ALLO!$BH47=1,0,IF(ALLO!$BH47=2,(IF(EMP!AS45="YES",(IF(ALLO!$D47&gt;=5,ROUND((ALLO!GL47+ALLO!GX47+ALLO!HJ47)/EZ$1,0)*ALLO!$BK47,0)),0)),0))),0),0)</f>
        <v>0</v>
      </c>
      <c r="FA49" s="181">
        <f t="shared" si="106"/>
        <v>0</v>
      </c>
      <c r="FB49" s="181">
        <f t="shared" si="107"/>
        <v>0</v>
      </c>
      <c r="FC49" s="181">
        <f t="shared" si="108"/>
        <v>0</v>
      </c>
      <c r="FD49" s="181">
        <f t="shared" si="109"/>
        <v>0</v>
      </c>
      <c r="FE49" s="181">
        <f t="shared" si="110"/>
        <v>0</v>
      </c>
      <c r="FF49" s="181">
        <f t="shared" si="111"/>
        <v>0</v>
      </c>
      <c r="FG49" s="181">
        <f t="shared" si="112"/>
        <v>0</v>
      </c>
      <c r="FH49" s="181">
        <f t="shared" si="113"/>
        <v>0</v>
      </c>
      <c r="FI49" s="181">
        <f t="shared" si="114"/>
        <v>0</v>
      </c>
      <c r="FJ49" s="181">
        <f t="shared" si="115"/>
        <v>0</v>
      </c>
      <c r="FK49" s="181">
        <f t="shared" si="116"/>
        <v>0</v>
      </c>
      <c r="FL49" s="181">
        <f t="shared" si="117"/>
        <v>0</v>
      </c>
      <c r="FM49" s="182">
        <f t="shared" si="118"/>
        <v>0</v>
      </c>
      <c r="FN49" s="182">
        <f t="shared" si="119"/>
        <v>0</v>
      </c>
      <c r="FO49" s="182">
        <f t="shared" si="120"/>
        <v>0</v>
      </c>
      <c r="FP49" s="182">
        <f t="shared" si="121"/>
        <v>0</v>
      </c>
      <c r="FQ49" s="182">
        <f t="shared" si="122"/>
        <v>0</v>
      </c>
      <c r="FR49" s="182">
        <f t="shared" si="123"/>
        <v>0</v>
      </c>
      <c r="FS49" s="182">
        <f t="shared" si="124"/>
        <v>0</v>
      </c>
      <c r="FT49" s="1">
        <f>IFERROR(IF($G49&gt;=1,SUMIFS(ARR!P$8:P$607,ARR!$I$8:$I$607,$I49),0),0)</f>
        <v>0</v>
      </c>
      <c r="FU49" s="1">
        <f>IFERROR(IF($G49&gt;=1,SUMIFS(ARR!Q$8:Q$607,ARR!$I$8:$I$607,$I49),0),0)</f>
        <v>0</v>
      </c>
      <c r="FV49" s="1">
        <f>IFERROR(IF($G49&gt;=1,SUMIFS(ARR!R$8:R$607,ARR!$I$8:$I$607,$I49),0),0)</f>
        <v>0</v>
      </c>
      <c r="FW49" s="1">
        <f>IFERROR(IF($G49&gt;=1,SUMIFS(ARR!S$8:S$607,ARR!$I$8:$I$607,$I49),0),0)</f>
        <v>0</v>
      </c>
      <c r="FX49" s="1">
        <f>IFERROR(IF($G49&gt;=1,SUMIFS(ARR!T$8:T$607,ARR!$I$8:$I$607,$I49),0),0)</f>
        <v>0</v>
      </c>
      <c r="FY49" s="1">
        <f>IFERROR(IF($G49&gt;=1,SUMIFS(ARR!U$8:U$607,ARR!$I$8:$I$607,$I49),0),0)</f>
        <v>0</v>
      </c>
      <c r="FZ49" s="1">
        <f>IFERROR(IF($G49&gt;=1,SUMIFS(ARR!V$8:V$607,ARR!$I$8:$I$607,$I49),0),0)</f>
        <v>0</v>
      </c>
      <c r="GA49" s="1">
        <f>IFERROR(IF($G49&gt;=1,SUMIFS(ARR!W$8:W$607,ARR!$I$8:$I$607,$I49),0),0)</f>
        <v>0</v>
      </c>
      <c r="GB49" s="1">
        <f>IFERROR(IF($G49&gt;=1,SUMIFS(ARR!X$8:X$607,ARR!$I$8:$I$607,$I49),0),0)</f>
        <v>0</v>
      </c>
      <c r="GC49" s="1">
        <f>IFERROR(IF($G49&gt;=1,SUMIFS(ARR!Y$8:Y$607,ARR!$I$8:$I$607,$I49),0),0)</f>
        <v>0</v>
      </c>
      <c r="GD49" s="1">
        <f>IFERROR(IF($G49&gt;=1,SUMIFS(ARR!Z$8:Z$607,ARR!$I$8:$I$607,$I49),0),0)</f>
        <v>0</v>
      </c>
      <c r="GE49" s="1">
        <f>IFERROR(IF($G49&gt;=1,SUMIFS(ARR!AA$8:AA$607,ARR!$I$8:$I$607,$I49),0),0)</f>
        <v>0</v>
      </c>
      <c r="GF49" s="1">
        <f t="shared" si="125"/>
        <v>0</v>
      </c>
      <c r="GG49" s="1">
        <f t="shared" si="126"/>
        <v>0</v>
      </c>
      <c r="GH49" s="1">
        <f t="shared" si="127"/>
        <v>0</v>
      </c>
      <c r="GI49" s="1">
        <f t="shared" si="128"/>
        <v>0</v>
      </c>
      <c r="GJ49" s="1">
        <f t="shared" si="129"/>
        <v>0</v>
      </c>
    </row>
    <row r="50" spans="6:192" ht="18" customHeight="1" x14ac:dyDescent="0.25">
      <c r="F50" s="1">
        <f>ALLO!A48</f>
        <v>0</v>
      </c>
      <c r="G50" s="130">
        <f>EMP!O46</f>
        <v>0</v>
      </c>
      <c r="H50" s="131">
        <f>EMP!P46</f>
        <v>0</v>
      </c>
      <c r="I50" s="130">
        <f>EMP!Q46</f>
        <v>0</v>
      </c>
      <c r="J50" s="30">
        <f>IFERROR(IF($G50&gt;=1,(IF($F50=2,ROUND((ALLO!GA48+ALLO!GM48)/10,0),0)),0),0)</f>
        <v>0</v>
      </c>
      <c r="K50" s="30">
        <f>IFERROR(IF($G50&gt;=1,(IF($F50=2,ROUND((ALLO!GB48+ALLO!GN48)/10,0),0)),0),0)</f>
        <v>0</v>
      </c>
      <c r="L50" s="30">
        <f>IFERROR(IF($G50&gt;=1,(IF($F50=2,ROUND((ALLO!GC48+ALLO!GO48)/10,0),0)),0),0)</f>
        <v>0</v>
      </c>
      <c r="M50" s="30">
        <f>IFERROR(IF($G50&gt;=1,(IF($F50=2,ROUND((ALLO!GD48+ALLO!GP48)/10,0),0)),0),0)</f>
        <v>0</v>
      </c>
      <c r="N50" s="30">
        <f>IFERROR(IF($G50&gt;=1,(IF($F50=2,ROUND((ALLO!GE48+ALLO!GQ48)/10,0),0)),0),0)</f>
        <v>0</v>
      </c>
      <c r="O50" s="30">
        <f>IFERROR(IF($G50&gt;=1,(IF($F50=2,ROUND((ALLO!GF48+ALLO!GR48)/10,0),0)),0),0)</f>
        <v>0</v>
      </c>
      <c r="P50" s="30">
        <f>IFERROR(IF($G50&gt;=1,(IF($F50=2,ROUND((ALLO!GG48+ALLO!GS48)/10,0),0)),0),0)</f>
        <v>0</v>
      </c>
      <c r="Q50" s="30">
        <f>IFERROR(IF($G50&gt;=1,(IF($F50=2,ROUND((ALLO!GH48+ALLO!GT48)/10,0),0)),0),0)</f>
        <v>0</v>
      </c>
      <c r="R50" s="30">
        <f>IFERROR(IF($G50&gt;=1,(IF($F50=2,ROUND((ALLO!GI48+ALLO!GU48)/10,0),0)),0),0)</f>
        <v>0</v>
      </c>
      <c r="S50" s="30">
        <f>IFERROR(IF($G50&gt;=1,(IF($F50=2,ROUND((ALLO!GJ48+ALLO!GV48)/10,0),0)),0),0)</f>
        <v>0</v>
      </c>
      <c r="T50" s="30">
        <f>IFERROR(IF($G50&gt;=1,(IF($F50=2,ROUND((ALLO!GK48+ALLO!GW48)/10,0),0)),0),0)</f>
        <v>0</v>
      </c>
      <c r="U50" s="30">
        <f>IFERROR(IF($G50&gt;=1,(IF($F50=2,ROUND((ALLO!GL48+ALLO!GX48)/10,0),0)),0),0)</f>
        <v>0</v>
      </c>
      <c r="V50" s="132"/>
      <c r="W50" s="132"/>
      <c r="X50" s="132"/>
      <c r="Y50" s="132"/>
      <c r="Z50" s="132"/>
      <c r="AA50" s="132"/>
      <c r="AB50" s="132"/>
      <c r="AC50" s="132"/>
      <c r="AD50" s="132"/>
      <c r="AE50" s="132"/>
      <c r="AF50" s="132"/>
      <c r="AG50" s="132"/>
      <c r="AH50" s="133"/>
      <c r="AI50" s="133">
        <f t="shared" si="131"/>
        <v>0</v>
      </c>
      <c r="AJ50" s="133">
        <f t="shared" si="29"/>
        <v>0</v>
      </c>
      <c r="AK50" s="133">
        <f t="shared" si="30"/>
        <v>0</v>
      </c>
      <c r="AL50" s="133">
        <f t="shared" si="31"/>
        <v>0</v>
      </c>
      <c r="AM50" s="133">
        <f t="shared" si="32"/>
        <v>0</v>
      </c>
      <c r="AN50" s="133">
        <f t="shared" si="33"/>
        <v>0</v>
      </c>
      <c r="AO50" s="133">
        <f t="shared" si="34"/>
        <v>0</v>
      </c>
      <c r="AP50" s="133">
        <f t="shared" si="35"/>
        <v>0</v>
      </c>
      <c r="AQ50" s="133">
        <f t="shared" si="36"/>
        <v>0</v>
      </c>
      <c r="AR50" s="133">
        <f t="shared" si="37"/>
        <v>0</v>
      </c>
      <c r="AS50" s="133">
        <f t="shared" si="38"/>
        <v>0</v>
      </c>
      <c r="AT50" s="134"/>
      <c r="AU50" s="134">
        <f t="shared" si="39"/>
        <v>0</v>
      </c>
      <c r="AV50" s="134">
        <f t="shared" si="40"/>
        <v>0</v>
      </c>
      <c r="AW50" s="134">
        <f t="shared" si="41"/>
        <v>0</v>
      </c>
      <c r="AX50" s="134">
        <f t="shared" si="42"/>
        <v>0</v>
      </c>
      <c r="AY50" s="134">
        <f t="shared" si="43"/>
        <v>0</v>
      </c>
      <c r="AZ50" s="134">
        <f t="shared" si="44"/>
        <v>0</v>
      </c>
      <c r="BA50" s="134">
        <f t="shared" si="45"/>
        <v>0</v>
      </c>
      <c r="BB50" s="134">
        <f t="shared" si="46"/>
        <v>0</v>
      </c>
      <c r="BC50" s="134">
        <f t="shared" si="47"/>
        <v>0</v>
      </c>
      <c r="BD50" s="134">
        <f t="shared" si="48"/>
        <v>0</v>
      </c>
      <c r="BE50" s="134">
        <f t="shared" si="49"/>
        <v>0</v>
      </c>
      <c r="BF50" s="31"/>
      <c r="BG50" s="31">
        <f t="shared" si="161"/>
        <v>0</v>
      </c>
      <c r="BH50" s="31">
        <f t="shared" si="50"/>
        <v>0</v>
      </c>
      <c r="BI50" s="31">
        <f t="shared" si="51"/>
        <v>0</v>
      </c>
      <c r="BJ50" s="31">
        <f t="shared" si="52"/>
        <v>0</v>
      </c>
      <c r="BK50" s="31">
        <f t="shared" si="53"/>
        <v>0</v>
      </c>
      <c r="BL50" s="31">
        <f t="shared" si="54"/>
        <v>0</v>
      </c>
      <c r="BM50" s="31">
        <f t="shared" si="55"/>
        <v>0</v>
      </c>
      <c r="BN50" s="31">
        <f t="shared" si="56"/>
        <v>0</v>
      </c>
      <c r="BO50" s="31">
        <f t="shared" si="57"/>
        <v>0</v>
      </c>
      <c r="BP50" s="31">
        <f t="shared" si="58"/>
        <v>0</v>
      </c>
      <c r="BQ50" s="31">
        <f t="shared" si="59"/>
        <v>0</v>
      </c>
      <c r="BR50" s="132"/>
      <c r="BS50" s="132">
        <f t="shared" si="60"/>
        <v>0</v>
      </c>
      <c r="BT50" s="132">
        <f t="shared" si="61"/>
        <v>0</v>
      </c>
      <c r="BU50" s="132">
        <f t="shared" si="62"/>
        <v>0</v>
      </c>
      <c r="BV50" s="132">
        <f t="shared" si="63"/>
        <v>0</v>
      </c>
      <c r="BW50" s="132">
        <f t="shared" si="64"/>
        <v>0</v>
      </c>
      <c r="BX50" s="132">
        <f t="shared" si="65"/>
        <v>0</v>
      </c>
      <c r="BY50" s="132">
        <f t="shared" si="66"/>
        <v>0</v>
      </c>
      <c r="BZ50" s="132">
        <f t="shared" si="67"/>
        <v>0</v>
      </c>
      <c r="CA50" s="132">
        <f t="shared" si="68"/>
        <v>0</v>
      </c>
      <c r="CB50" s="132">
        <f t="shared" si="69"/>
        <v>0</v>
      </c>
      <c r="CC50" s="132">
        <f t="shared" si="70"/>
        <v>0</v>
      </c>
      <c r="CD50" s="133">
        <f t="shared" si="165"/>
        <v>0</v>
      </c>
      <c r="CE50" s="133">
        <f t="shared" si="165"/>
        <v>0</v>
      </c>
      <c r="CF50" s="133">
        <f t="shared" si="72"/>
        <v>0</v>
      </c>
      <c r="CG50" s="133">
        <f t="shared" si="166"/>
        <v>0</v>
      </c>
      <c r="CH50" s="133">
        <f t="shared" si="166"/>
        <v>0</v>
      </c>
      <c r="CI50" s="133">
        <f t="shared" si="166"/>
        <v>0</v>
      </c>
      <c r="CJ50" s="133">
        <f t="shared" si="166"/>
        <v>0</v>
      </c>
      <c r="CK50" s="133">
        <f t="shared" si="166"/>
        <v>0</v>
      </c>
      <c r="CL50" s="133">
        <f t="shared" si="166"/>
        <v>0</v>
      </c>
      <c r="CM50" s="133">
        <f t="shared" si="166"/>
        <v>0</v>
      </c>
      <c r="CN50" s="133">
        <f t="shared" si="166"/>
        <v>0</v>
      </c>
      <c r="CO50" s="133">
        <f t="shared" si="166"/>
        <v>0</v>
      </c>
      <c r="CP50" s="134"/>
      <c r="CQ50" s="134">
        <f t="shared" si="146"/>
        <v>0</v>
      </c>
      <c r="CR50" s="134">
        <f t="shared" si="74"/>
        <v>0</v>
      </c>
      <c r="CS50" s="134">
        <f t="shared" si="75"/>
        <v>0</v>
      </c>
      <c r="CT50" s="134">
        <f t="shared" si="76"/>
        <v>0</v>
      </c>
      <c r="CU50" s="134">
        <f t="shared" si="77"/>
        <v>0</v>
      </c>
      <c r="CV50" s="134">
        <f t="shared" si="78"/>
        <v>0</v>
      </c>
      <c r="CW50" s="134">
        <f t="shared" si="79"/>
        <v>0</v>
      </c>
      <c r="CX50" s="134">
        <f t="shared" si="80"/>
        <v>0</v>
      </c>
      <c r="CY50" s="134">
        <f t="shared" si="133"/>
        <v>0</v>
      </c>
      <c r="CZ50" s="134">
        <f t="shared" si="81"/>
        <v>0</v>
      </c>
      <c r="DA50" s="134">
        <f t="shared" si="82"/>
        <v>0</v>
      </c>
      <c r="DB50" s="135"/>
      <c r="DC50" s="135">
        <f t="shared" si="83"/>
        <v>0</v>
      </c>
      <c r="DD50" s="135">
        <f t="shared" si="84"/>
        <v>0</v>
      </c>
      <c r="DE50" s="135">
        <f t="shared" si="85"/>
        <v>0</v>
      </c>
      <c r="DF50" s="135">
        <f t="shared" si="86"/>
        <v>0</v>
      </c>
      <c r="DG50" s="135">
        <f t="shared" si="87"/>
        <v>0</v>
      </c>
      <c r="DH50" s="135">
        <f t="shared" si="88"/>
        <v>0</v>
      </c>
      <c r="DI50" s="135">
        <f t="shared" si="89"/>
        <v>0</v>
      </c>
      <c r="DJ50" s="135">
        <f t="shared" si="90"/>
        <v>0</v>
      </c>
      <c r="DK50" s="135">
        <f t="shared" si="91"/>
        <v>0</v>
      </c>
      <c r="DL50" s="135">
        <f t="shared" si="92"/>
        <v>0</v>
      </c>
      <c r="DM50" s="135">
        <f t="shared" si="93"/>
        <v>0</v>
      </c>
      <c r="DN50" s="136"/>
      <c r="DO50" s="136">
        <f t="shared" si="94"/>
        <v>0</v>
      </c>
      <c r="DP50" s="136">
        <f t="shared" si="95"/>
        <v>0</v>
      </c>
      <c r="DQ50" s="136">
        <f t="shared" si="96"/>
        <v>0</v>
      </c>
      <c r="DR50" s="136">
        <f t="shared" si="97"/>
        <v>0</v>
      </c>
      <c r="DS50" s="136">
        <f t="shared" si="98"/>
        <v>0</v>
      </c>
      <c r="DT50" s="136">
        <f t="shared" si="99"/>
        <v>0</v>
      </c>
      <c r="DU50" s="136">
        <f t="shared" si="100"/>
        <v>0</v>
      </c>
      <c r="DV50" s="136">
        <f t="shared" si="101"/>
        <v>0</v>
      </c>
      <c r="DW50" s="136">
        <f t="shared" si="102"/>
        <v>0</v>
      </c>
      <c r="DX50" s="136">
        <f t="shared" si="103"/>
        <v>0</v>
      </c>
      <c r="DY50" s="136">
        <f t="shared" si="104"/>
        <v>0</v>
      </c>
      <c r="DZ50" s="132"/>
      <c r="EA50" s="132">
        <f t="shared" ref="EA50:EK50" si="174">DZ50</f>
        <v>0</v>
      </c>
      <c r="EB50" s="132">
        <f t="shared" si="174"/>
        <v>0</v>
      </c>
      <c r="EC50" s="132">
        <f t="shared" si="174"/>
        <v>0</v>
      </c>
      <c r="ED50" s="132">
        <f t="shared" si="174"/>
        <v>0</v>
      </c>
      <c r="EE50" s="132">
        <f t="shared" si="174"/>
        <v>0</v>
      </c>
      <c r="EF50" s="132">
        <f t="shared" si="174"/>
        <v>0</v>
      </c>
      <c r="EG50" s="132">
        <f t="shared" si="174"/>
        <v>0</v>
      </c>
      <c r="EH50" s="132">
        <f t="shared" si="174"/>
        <v>0</v>
      </c>
      <c r="EI50" s="132">
        <f t="shared" si="174"/>
        <v>0</v>
      </c>
      <c r="EJ50" s="132">
        <f t="shared" si="174"/>
        <v>0</v>
      </c>
      <c r="EK50" s="132">
        <f t="shared" si="174"/>
        <v>0</v>
      </c>
      <c r="EL50" s="134"/>
      <c r="EM50" s="134"/>
      <c r="EN50" s="134"/>
      <c r="EO50" s="134"/>
      <c r="EP50" s="134"/>
      <c r="EQ50" s="134"/>
      <c r="ER50" s="134"/>
      <c r="ES50" s="201">
        <f>IFERROR(IF(G50&gt;=1,(IF(EMP!AT46="YES",220,0)),0),0)</f>
        <v>0</v>
      </c>
      <c r="ET50" s="1">
        <f>IFERROR(IF(G50&gt;=1,ROUND(ALLO!K48/31*ALLO!BJ48,0),0),0)</f>
        <v>0</v>
      </c>
      <c r="EU50" s="1">
        <f>IFERROR(IF(G50&gt;=1,(IF(ALLO!$BH48=1,0,IF(ALLO!$BH48=2,(IF(EMP!AN46="YES",(IF(ALLO!$D48&gt;=5,ROUND((ALLO!GG48+ALLO!GS48+ALLO!HE48)/EU$1,0)*ALLO!$BK48,0)),0)),0))),0),0)</f>
        <v>0</v>
      </c>
      <c r="EV50" s="1">
        <f>IFERROR(IF(H50&gt;=1,(IF(ALLO!$BH48=1,0,IF(ALLO!$BH48=2,(IF(EMP!AO46="YES",(IF(ALLO!$D48&gt;=5,ROUND((ALLO!GH48+ALLO!GT48+ALLO!HF48)/EV$1,0)*ALLO!$BK48,0)),0)),0))),0),0)</f>
        <v>0</v>
      </c>
      <c r="EW50" s="1">
        <f>IFERROR(IF(I50&gt;=1,(IF(ALLO!$BH48=1,0,IF(ALLO!$BH48=2,(IF(EMP!AP46="YES",(IF(ALLO!$D48&gt;=5,ROUND((ALLO!GI48+ALLO!GU48+ALLO!HG48)/EW$1,0)*ALLO!$BK48,0)),0)),0))),0),0)</f>
        <v>0</v>
      </c>
      <c r="EX50" s="1">
        <f>IFERROR(IF(J50&gt;=1,(IF(ALLO!$BH48=1,0,IF(ALLO!$BH48=2,(IF(EMP!AQ46="YES",(IF(ALLO!$D48&gt;=5,ROUND((ALLO!GJ48+ALLO!GV48+ALLO!HH48)/EX$1,0)*ALLO!$BK48,0)),0)),0))),0),0)</f>
        <v>0</v>
      </c>
      <c r="EY50" s="1">
        <f>IFERROR(IF(K50&gt;=1,(IF(ALLO!$BH48=1,0,IF(ALLO!$BH48=2,(IF(EMP!AR46="YES",(IF(ALLO!$D48&gt;=5,ROUND((ALLO!GK48+ALLO!GW48+ALLO!HI48)/EY$1,0)*ALLO!$BK48,0)),0)),0))),0),0)</f>
        <v>0</v>
      </c>
      <c r="EZ50" s="1">
        <f>IFERROR(IF(L50&gt;=1,(IF(ALLO!$BH48=1,0,IF(ALLO!$BH48=2,(IF(EMP!AS46="YES",(IF(ALLO!$D48&gt;=5,ROUND((ALLO!GL48+ALLO!GX48+ALLO!HJ48)/EZ$1,0)*ALLO!$BK48,0)),0)),0))),0),0)</f>
        <v>0</v>
      </c>
      <c r="FA50" s="181">
        <f t="shared" si="106"/>
        <v>0</v>
      </c>
      <c r="FB50" s="181">
        <f t="shared" si="107"/>
        <v>0</v>
      </c>
      <c r="FC50" s="181">
        <f t="shared" si="108"/>
        <v>0</v>
      </c>
      <c r="FD50" s="181">
        <f t="shared" si="109"/>
        <v>0</v>
      </c>
      <c r="FE50" s="181">
        <f t="shared" si="110"/>
        <v>0</v>
      </c>
      <c r="FF50" s="181">
        <f t="shared" si="111"/>
        <v>0</v>
      </c>
      <c r="FG50" s="181">
        <f t="shared" si="112"/>
        <v>0</v>
      </c>
      <c r="FH50" s="181">
        <f t="shared" si="113"/>
        <v>0</v>
      </c>
      <c r="FI50" s="181">
        <f t="shared" si="114"/>
        <v>0</v>
      </c>
      <c r="FJ50" s="181">
        <f t="shared" si="115"/>
        <v>0</v>
      </c>
      <c r="FK50" s="181">
        <f t="shared" si="116"/>
        <v>0</v>
      </c>
      <c r="FL50" s="181">
        <f t="shared" si="117"/>
        <v>0</v>
      </c>
      <c r="FM50" s="182">
        <f t="shared" si="118"/>
        <v>0</v>
      </c>
      <c r="FN50" s="182">
        <f t="shared" si="119"/>
        <v>0</v>
      </c>
      <c r="FO50" s="182">
        <f t="shared" si="120"/>
        <v>0</v>
      </c>
      <c r="FP50" s="182">
        <f t="shared" si="121"/>
        <v>0</v>
      </c>
      <c r="FQ50" s="182">
        <f t="shared" si="122"/>
        <v>0</v>
      </c>
      <c r="FR50" s="182">
        <f t="shared" si="123"/>
        <v>0</v>
      </c>
      <c r="FS50" s="182">
        <f t="shared" si="124"/>
        <v>0</v>
      </c>
      <c r="FT50" s="1">
        <f>IFERROR(IF($G50&gt;=1,SUMIFS(ARR!P$8:P$607,ARR!$I$8:$I$607,$I50),0),0)</f>
        <v>0</v>
      </c>
      <c r="FU50" s="1">
        <f>IFERROR(IF($G50&gt;=1,SUMIFS(ARR!Q$8:Q$607,ARR!$I$8:$I$607,$I50),0),0)</f>
        <v>0</v>
      </c>
      <c r="FV50" s="1">
        <f>IFERROR(IF($G50&gt;=1,SUMIFS(ARR!R$8:R$607,ARR!$I$8:$I$607,$I50),0),0)</f>
        <v>0</v>
      </c>
      <c r="FW50" s="1">
        <f>IFERROR(IF($G50&gt;=1,SUMIFS(ARR!S$8:S$607,ARR!$I$8:$I$607,$I50),0),0)</f>
        <v>0</v>
      </c>
      <c r="FX50" s="1">
        <f>IFERROR(IF($G50&gt;=1,SUMIFS(ARR!T$8:T$607,ARR!$I$8:$I$607,$I50),0),0)</f>
        <v>0</v>
      </c>
      <c r="FY50" s="1">
        <f>IFERROR(IF($G50&gt;=1,SUMIFS(ARR!U$8:U$607,ARR!$I$8:$I$607,$I50),0),0)</f>
        <v>0</v>
      </c>
      <c r="FZ50" s="1">
        <f>IFERROR(IF($G50&gt;=1,SUMIFS(ARR!V$8:V$607,ARR!$I$8:$I$607,$I50),0),0)</f>
        <v>0</v>
      </c>
      <c r="GA50" s="1">
        <f>IFERROR(IF($G50&gt;=1,SUMIFS(ARR!W$8:W$607,ARR!$I$8:$I$607,$I50),0),0)</f>
        <v>0</v>
      </c>
      <c r="GB50" s="1">
        <f>IFERROR(IF($G50&gt;=1,SUMIFS(ARR!X$8:X$607,ARR!$I$8:$I$607,$I50),0),0)</f>
        <v>0</v>
      </c>
      <c r="GC50" s="1">
        <f>IFERROR(IF($G50&gt;=1,SUMIFS(ARR!Y$8:Y$607,ARR!$I$8:$I$607,$I50),0),0)</f>
        <v>0</v>
      </c>
      <c r="GD50" s="1">
        <f>IFERROR(IF($G50&gt;=1,SUMIFS(ARR!Z$8:Z$607,ARR!$I$8:$I$607,$I50),0),0)</f>
        <v>0</v>
      </c>
      <c r="GE50" s="1">
        <f>IFERROR(IF($G50&gt;=1,SUMIFS(ARR!AA$8:AA$607,ARR!$I$8:$I$607,$I50),0),0)</f>
        <v>0</v>
      </c>
      <c r="GF50" s="1">
        <f t="shared" si="125"/>
        <v>0</v>
      </c>
      <c r="GG50" s="1">
        <f t="shared" si="126"/>
        <v>0</v>
      </c>
      <c r="GH50" s="1">
        <f t="shared" si="127"/>
        <v>0</v>
      </c>
      <c r="GI50" s="1">
        <f t="shared" si="128"/>
        <v>0</v>
      </c>
      <c r="GJ50" s="1">
        <f t="shared" si="129"/>
        <v>0</v>
      </c>
    </row>
    <row r="51" spans="6:192" ht="18" customHeight="1" x14ac:dyDescent="0.25">
      <c r="F51" s="1">
        <f>ALLO!A49</f>
        <v>0</v>
      </c>
      <c r="G51" s="130">
        <f>EMP!O47</f>
        <v>0</v>
      </c>
      <c r="H51" s="131">
        <f>EMP!P47</f>
        <v>0</v>
      </c>
      <c r="I51" s="130">
        <f>EMP!Q47</f>
        <v>0</v>
      </c>
      <c r="J51" s="30">
        <f>IFERROR(IF($G51&gt;=1,(IF($F51=2,ROUND((ALLO!GA49+ALLO!GM49)/10,0),0)),0),0)</f>
        <v>0</v>
      </c>
      <c r="K51" s="30">
        <f>IFERROR(IF($G51&gt;=1,(IF($F51=2,ROUND((ALLO!GB49+ALLO!GN49)/10,0),0)),0),0)</f>
        <v>0</v>
      </c>
      <c r="L51" s="30">
        <f>IFERROR(IF($G51&gt;=1,(IF($F51=2,ROUND((ALLO!GC49+ALLO!GO49)/10,0),0)),0),0)</f>
        <v>0</v>
      </c>
      <c r="M51" s="30">
        <f>IFERROR(IF($G51&gt;=1,(IF($F51=2,ROUND((ALLO!GD49+ALLO!GP49)/10,0),0)),0),0)</f>
        <v>0</v>
      </c>
      <c r="N51" s="30">
        <f>IFERROR(IF($G51&gt;=1,(IF($F51=2,ROUND((ALLO!GE49+ALLO!GQ49)/10,0),0)),0),0)</f>
        <v>0</v>
      </c>
      <c r="O51" s="30">
        <f>IFERROR(IF($G51&gt;=1,(IF($F51=2,ROUND((ALLO!GF49+ALLO!GR49)/10,0),0)),0),0)</f>
        <v>0</v>
      </c>
      <c r="P51" s="30">
        <f>IFERROR(IF($G51&gt;=1,(IF($F51=2,ROUND((ALLO!GG49+ALLO!GS49)/10,0),0)),0),0)</f>
        <v>0</v>
      </c>
      <c r="Q51" s="30">
        <f>IFERROR(IF($G51&gt;=1,(IF($F51=2,ROUND((ALLO!GH49+ALLO!GT49)/10,0),0)),0),0)</f>
        <v>0</v>
      </c>
      <c r="R51" s="30">
        <f>IFERROR(IF($G51&gt;=1,(IF($F51=2,ROUND((ALLO!GI49+ALLO!GU49)/10,0),0)),0),0)</f>
        <v>0</v>
      </c>
      <c r="S51" s="30">
        <f>IFERROR(IF($G51&gt;=1,(IF($F51=2,ROUND((ALLO!GJ49+ALLO!GV49)/10,0),0)),0),0)</f>
        <v>0</v>
      </c>
      <c r="T51" s="30">
        <f>IFERROR(IF($G51&gt;=1,(IF($F51=2,ROUND((ALLO!GK49+ALLO!GW49)/10,0),0)),0),0)</f>
        <v>0</v>
      </c>
      <c r="U51" s="30">
        <f>IFERROR(IF($G51&gt;=1,(IF($F51=2,ROUND((ALLO!GL49+ALLO!GX49)/10,0),0)),0),0)</f>
        <v>0</v>
      </c>
      <c r="V51" s="132"/>
      <c r="W51" s="132"/>
      <c r="X51" s="132"/>
      <c r="Y51" s="132"/>
      <c r="Z51" s="132"/>
      <c r="AA51" s="132"/>
      <c r="AB51" s="132"/>
      <c r="AC51" s="132"/>
      <c r="AD51" s="132"/>
      <c r="AE51" s="132"/>
      <c r="AF51" s="132"/>
      <c r="AG51" s="132"/>
      <c r="AH51" s="133"/>
      <c r="AI51" s="133">
        <f t="shared" si="131"/>
        <v>0</v>
      </c>
      <c r="AJ51" s="133">
        <f t="shared" si="29"/>
        <v>0</v>
      </c>
      <c r="AK51" s="133">
        <f t="shared" si="30"/>
        <v>0</v>
      </c>
      <c r="AL51" s="133">
        <f t="shared" si="31"/>
        <v>0</v>
      </c>
      <c r="AM51" s="133">
        <f t="shared" si="32"/>
        <v>0</v>
      </c>
      <c r="AN51" s="133">
        <f t="shared" si="33"/>
        <v>0</v>
      </c>
      <c r="AO51" s="133">
        <f t="shared" si="34"/>
        <v>0</v>
      </c>
      <c r="AP51" s="133">
        <f t="shared" si="35"/>
        <v>0</v>
      </c>
      <c r="AQ51" s="133">
        <f t="shared" si="36"/>
        <v>0</v>
      </c>
      <c r="AR51" s="133">
        <f t="shared" si="37"/>
        <v>0</v>
      </c>
      <c r="AS51" s="133">
        <f t="shared" si="38"/>
        <v>0</v>
      </c>
      <c r="AT51" s="134"/>
      <c r="AU51" s="134">
        <f t="shared" si="39"/>
        <v>0</v>
      </c>
      <c r="AV51" s="134">
        <f t="shared" si="40"/>
        <v>0</v>
      </c>
      <c r="AW51" s="134">
        <f t="shared" si="41"/>
        <v>0</v>
      </c>
      <c r="AX51" s="134">
        <f t="shared" si="42"/>
        <v>0</v>
      </c>
      <c r="AY51" s="134">
        <f t="shared" si="43"/>
        <v>0</v>
      </c>
      <c r="AZ51" s="134">
        <f t="shared" si="44"/>
        <v>0</v>
      </c>
      <c r="BA51" s="134">
        <f t="shared" si="45"/>
        <v>0</v>
      </c>
      <c r="BB51" s="134">
        <f t="shared" si="46"/>
        <v>0</v>
      </c>
      <c r="BC51" s="134">
        <f t="shared" si="47"/>
        <v>0</v>
      </c>
      <c r="BD51" s="134">
        <f t="shared" si="48"/>
        <v>0</v>
      </c>
      <c r="BE51" s="134">
        <f t="shared" si="49"/>
        <v>0</v>
      </c>
      <c r="BF51" s="31"/>
      <c r="BG51" s="31">
        <f t="shared" si="161"/>
        <v>0</v>
      </c>
      <c r="BH51" s="31">
        <f t="shared" si="50"/>
        <v>0</v>
      </c>
      <c r="BI51" s="31">
        <f t="shared" si="51"/>
        <v>0</v>
      </c>
      <c r="BJ51" s="31">
        <f t="shared" si="52"/>
        <v>0</v>
      </c>
      <c r="BK51" s="31">
        <f t="shared" si="53"/>
        <v>0</v>
      </c>
      <c r="BL51" s="31">
        <f t="shared" si="54"/>
        <v>0</v>
      </c>
      <c r="BM51" s="31">
        <f t="shared" si="55"/>
        <v>0</v>
      </c>
      <c r="BN51" s="31">
        <f t="shared" si="56"/>
        <v>0</v>
      </c>
      <c r="BO51" s="31">
        <f t="shared" si="57"/>
        <v>0</v>
      </c>
      <c r="BP51" s="31">
        <f t="shared" si="58"/>
        <v>0</v>
      </c>
      <c r="BQ51" s="31">
        <f t="shared" si="59"/>
        <v>0</v>
      </c>
      <c r="BR51" s="132"/>
      <c r="BS51" s="132">
        <f t="shared" si="60"/>
        <v>0</v>
      </c>
      <c r="BT51" s="132">
        <f t="shared" si="61"/>
        <v>0</v>
      </c>
      <c r="BU51" s="132">
        <f t="shared" si="62"/>
        <v>0</v>
      </c>
      <c r="BV51" s="132">
        <f t="shared" si="63"/>
        <v>0</v>
      </c>
      <c r="BW51" s="132">
        <f t="shared" si="64"/>
        <v>0</v>
      </c>
      <c r="BX51" s="132">
        <f t="shared" si="65"/>
        <v>0</v>
      </c>
      <c r="BY51" s="132">
        <f t="shared" si="66"/>
        <v>0</v>
      </c>
      <c r="BZ51" s="132">
        <f t="shared" si="67"/>
        <v>0</v>
      </c>
      <c r="CA51" s="132">
        <f t="shared" si="68"/>
        <v>0</v>
      </c>
      <c r="CB51" s="132">
        <f t="shared" si="69"/>
        <v>0</v>
      </c>
      <c r="CC51" s="132">
        <f t="shared" si="70"/>
        <v>0</v>
      </c>
      <c r="CD51" s="133">
        <f t="shared" si="165"/>
        <v>0</v>
      </c>
      <c r="CE51" s="133">
        <f t="shared" si="165"/>
        <v>0</v>
      </c>
      <c r="CF51" s="133">
        <f t="shared" si="72"/>
        <v>0</v>
      </c>
      <c r="CG51" s="133">
        <f t="shared" si="166"/>
        <v>0</v>
      </c>
      <c r="CH51" s="133">
        <f t="shared" si="166"/>
        <v>0</v>
      </c>
      <c r="CI51" s="133">
        <f t="shared" si="166"/>
        <v>0</v>
      </c>
      <c r="CJ51" s="133">
        <f t="shared" si="166"/>
        <v>0</v>
      </c>
      <c r="CK51" s="133">
        <f t="shared" si="166"/>
        <v>0</v>
      </c>
      <c r="CL51" s="133">
        <f t="shared" si="166"/>
        <v>0</v>
      </c>
      <c r="CM51" s="133">
        <f t="shared" si="166"/>
        <v>0</v>
      </c>
      <c r="CN51" s="133">
        <f t="shared" si="166"/>
        <v>0</v>
      </c>
      <c r="CO51" s="133">
        <f t="shared" si="166"/>
        <v>0</v>
      </c>
      <c r="CP51" s="134"/>
      <c r="CQ51" s="134">
        <f t="shared" si="146"/>
        <v>0</v>
      </c>
      <c r="CR51" s="134">
        <f t="shared" si="74"/>
        <v>0</v>
      </c>
      <c r="CS51" s="134">
        <f t="shared" si="75"/>
        <v>0</v>
      </c>
      <c r="CT51" s="134">
        <f t="shared" si="76"/>
        <v>0</v>
      </c>
      <c r="CU51" s="134">
        <f t="shared" si="77"/>
        <v>0</v>
      </c>
      <c r="CV51" s="134">
        <f t="shared" si="78"/>
        <v>0</v>
      </c>
      <c r="CW51" s="134">
        <f t="shared" si="79"/>
        <v>0</v>
      </c>
      <c r="CX51" s="134">
        <f t="shared" si="80"/>
        <v>0</v>
      </c>
      <c r="CY51" s="134">
        <f t="shared" si="133"/>
        <v>0</v>
      </c>
      <c r="CZ51" s="134">
        <f t="shared" si="81"/>
        <v>0</v>
      </c>
      <c r="DA51" s="134">
        <f t="shared" si="82"/>
        <v>0</v>
      </c>
      <c r="DB51" s="135"/>
      <c r="DC51" s="135">
        <f t="shared" si="83"/>
        <v>0</v>
      </c>
      <c r="DD51" s="135">
        <f t="shared" si="84"/>
        <v>0</v>
      </c>
      <c r="DE51" s="135">
        <f t="shared" si="85"/>
        <v>0</v>
      </c>
      <c r="DF51" s="135">
        <f t="shared" si="86"/>
        <v>0</v>
      </c>
      <c r="DG51" s="135">
        <f t="shared" si="87"/>
        <v>0</v>
      </c>
      <c r="DH51" s="135">
        <f t="shared" si="88"/>
        <v>0</v>
      </c>
      <c r="DI51" s="135">
        <f t="shared" si="89"/>
        <v>0</v>
      </c>
      <c r="DJ51" s="135">
        <f t="shared" si="90"/>
        <v>0</v>
      </c>
      <c r="DK51" s="135">
        <f t="shared" si="91"/>
        <v>0</v>
      </c>
      <c r="DL51" s="135">
        <f t="shared" si="92"/>
        <v>0</v>
      </c>
      <c r="DM51" s="135">
        <f t="shared" si="93"/>
        <v>0</v>
      </c>
      <c r="DN51" s="136"/>
      <c r="DO51" s="136">
        <f t="shared" si="94"/>
        <v>0</v>
      </c>
      <c r="DP51" s="136">
        <f t="shared" si="95"/>
        <v>0</v>
      </c>
      <c r="DQ51" s="136">
        <f t="shared" si="96"/>
        <v>0</v>
      </c>
      <c r="DR51" s="136">
        <f t="shared" si="97"/>
        <v>0</v>
      </c>
      <c r="DS51" s="136">
        <f t="shared" si="98"/>
        <v>0</v>
      </c>
      <c r="DT51" s="136">
        <f t="shared" si="99"/>
        <v>0</v>
      </c>
      <c r="DU51" s="136">
        <f t="shared" si="100"/>
        <v>0</v>
      </c>
      <c r="DV51" s="136">
        <f t="shared" si="101"/>
        <v>0</v>
      </c>
      <c r="DW51" s="136">
        <f t="shared" si="102"/>
        <v>0</v>
      </c>
      <c r="DX51" s="136">
        <f t="shared" si="103"/>
        <v>0</v>
      </c>
      <c r="DY51" s="136">
        <f t="shared" si="104"/>
        <v>0</v>
      </c>
      <c r="DZ51" s="132"/>
      <c r="EA51" s="132">
        <f t="shared" ref="EA51:EK51" si="175">DZ51</f>
        <v>0</v>
      </c>
      <c r="EB51" s="132">
        <f t="shared" si="175"/>
        <v>0</v>
      </c>
      <c r="EC51" s="132">
        <f t="shared" si="175"/>
        <v>0</v>
      </c>
      <c r="ED51" s="132">
        <f t="shared" si="175"/>
        <v>0</v>
      </c>
      <c r="EE51" s="132">
        <f t="shared" si="175"/>
        <v>0</v>
      </c>
      <c r="EF51" s="132">
        <f t="shared" si="175"/>
        <v>0</v>
      </c>
      <c r="EG51" s="132">
        <f t="shared" si="175"/>
        <v>0</v>
      </c>
      <c r="EH51" s="132">
        <f t="shared" si="175"/>
        <v>0</v>
      </c>
      <c r="EI51" s="132">
        <f t="shared" si="175"/>
        <v>0</v>
      </c>
      <c r="EJ51" s="132">
        <f t="shared" si="175"/>
        <v>0</v>
      </c>
      <c r="EK51" s="132">
        <f t="shared" si="175"/>
        <v>0</v>
      </c>
      <c r="EL51" s="134"/>
      <c r="EM51" s="134"/>
      <c r="EN51" s="134"/>
      <c r="EO51" s="134"/>
      <c r="EP51" s="134"/>
      <c r="EQ51" s="134"/>
      <c r="ER51" s="134"/>
      <c r="ES51" s="201">
        <f>IFERROR(IF(G51&gt;=1,(IF(EMP!AT47="YES",220,0)),0),0)</f>
        <v>0</v>
      </c>
      <c r="ET51" s="1">
        <f>IFERROR(IF(G51&gt;=1,ROUND(ALLO!K49/31*ALLO!BJ49,0),0),0)</f>
        <v>0</v>
      </c>
      <c r="EU51" s="1">
        <f>IFERROR(IF(G51&gt;=1,(IF(ALLO!$BH49=1,0,IF(ALLO!$BH49=2,(IF(EMP!AN47="YES",(IF(ALLO!$D49&gt;=5,ROUND((ALLO!GG49+ALLO!GS49+ALLO!HE49)/EU$1,0)*ALLO!$BK49,0)),0)),0))),0),0)</f>
        <v>0</v>
      </c>
      <c r="EV51" s="1">
        <f>IFERROR(IF(H51&gt;=1,(IF(ALLO!$BH49=1,0,IF(ALLO!$BH49=2,(IF(EMP!AO47="YES",(IF(ALLO!$D49&gt;=5,ROUND((ALLO!GH49+ALLO!GT49+ALLO!HF49)/EV$1,0)*ALLO!$BK49,0)),0)),0))),0),0)</f>
        <v>0</v>
      </c>
      <c r="EW51" s="1">
        <f>IFERROR(IF(I51&gt;=1,(IF(ALLO!$BH49=1,0,IF(ALLO!$BH49=2,(IF(EMP!AP47="YES",(IF(ALLO!$D49&gt;=5,ROUND((ALLO!GI49+ALLO!GU49+ALLO!HG49)/EW$1,0)*ALLO!$BK49,0)),0)),0))),0),0)</f>
        <v>0</v>
      </c>
      <c r="EX51" s="1">
        <f>IFERROR(IF(J51&gt;=1,(IF(ALLO!$BH49=1,0,IF(ALLO!$BH49=2,(IF(EMP!AQ47="YES",(IF(ALLO!$D49&gt;=5,ROUND((ALLO!GJ49+ALLO!GV49+ALLO!HH49)/EX$1,0)*ALLO!$BK49,0)),0)),0))),0),0)</f>
        <v>0</v>
      </c>
      <c r="EY51" s="1">
        <f>IFERROR(IF(K51&gt;=1,(IF(ALLO!$BH49=1,0,IF(ALLO!$BH49=2,(IF(EMP!AR47="YES",(IF(ALLO!$D49&gt;=5,ROUND((ALLO!GK49+ALLO!GW49+ALLO!HI49)/EY$1,0)*ALLO!$BK49,0)),0)),0))),0),0)</f>
        <v>0</v>
      </c>
      <c r="EZ51" s="1">
        <f>IFERROR(IF(L51&gt;=1,(IF(ALLO!$BH49=1,0,IF(ALLO!$BH49=2,(IF(EMP!AS47="YES",(IF(ALLO!$D49&gt;=5,ROUND((ALLO!GL49+ALLO!GX49+ALLO!HJ49)/EZ$1,0)*ALLO!$BK49,0)),0)),0))),0),0)</f>
        <v>0</v>
      </c>
      <c r="FA51" s="181">
        <f t="shared" si="106"/>
        <v>0</v>
      </c>
      <c r="FB51" s="181">
        <f t="shared" si="107"/>
        <v>0</v>
      </c>
      <c r="FC51" s="181">
        <f t="shared" si="108"/>
        <v>0</v>
      </c>
      <c r="FD51" s="181">
        <f t="shared" si="109"/>
        <v>0</v>
      </c>
      <c r="FE51" s="181">
        <f t="shared" si="110"/>
        <v>0</v>
      </c>
      <c r="FF51" s="181">
        <f t="shared" si="111"/>
        <v>0</v>
      </c>
      <c r="FG51" s="181">
        <f t="shared" si="112"/>
        <v>0</v>
      </c>
      <c r="FH51" s="181">
        <f t="shared" si="113"/>
        <v>0</v>
      </c>
      <c r="FI51" s="181">
        <f t="shared" si="114"/>
        <v>0</v>
      </c>
      <c r="FJ51" s="181">
        <f t="shared" si="115"/>
        <v>0</v>
      </c>
      <c r="FK51" s="181">
        <f t="shared" si="116"/>
        <v>0</v>
      </c>
      <c r="FL51" s="181">
        <f t="shared" si="117"/>
        <v>0</v>
      </c>
      <c r="FM51" s="182">
        <f t="shared" si="118"/>
        <v>0</v>
      </c>
      <c r="FN51" s="182">
        <f t="shared" si="119"/>
        <v>0</v>
      </c>
      <c r="FO51" s="182">
        <f t="shared" si="120"/>
        <v>0</v>
      </c>
      <c r="FP51" s="182">
        <f t="shared" si="121"/>
        <v>0</v>
      </c>
      <c r="FQ51" s="182">
        <f t="shared" si="122"/>
        <v>0</v>
      </c>
      <c r="FR51" s="182">
        <f t="shared" si="123"/>
        <v>0</v>
      </c>
      <c r="FS51" s="182">
        <f t="shared" si="124"/>
        <v>0</v>
      </c>
      <c r="FT51" s="1">
        <f>IFERROR(IF($G51&gt;=1,SUMIFS(ARR!P$8:P$607,ARR!$I$8:$I$607,$I51),0),0)</f>
        <v>0</v>
      </c>
      <c r="FU51" s="1">
        <f>IFERROR(IF($G51&gt;=1,SUMIFS(ARR!Q$8:Q$607,ARR!$I$8:$I$607,$I51),0),0)</f>
        <v>0</v>
      </c>
      <c r="FV51" s="1">
        <f>IFERROR(IF($G51&gt;=1,SUMIFS(ARR!R$8:R$607,ARR!$I$8:$I$607,$I51),0),0)</f>
        <v>0</v>
      </c>
      <c r="FW51" s="1">
        <f>IFERROR(IF($G51&gt;=1,SUMIFS(ARR!S$8:S$607,ARR!$I$8:$I$607,$I51),0),0)</f>
        <v>0</v>
      </c>
      <c r="FX51" s="1">
        <f>IFERROR(IF($G51&gt;=1,SUMIFS(ARR!T$8:T$607,ARR!$I$8:$I$607,$I51),0),0)</f>
        <v>0</v>
      </c>
      <c r="FY51" s="1">
        <f>IFERROR(IF($G51&gt;=1,SUMIFS(ARR!U$8:U$607,ARR!$I$8:$I$607,$I51),0),0)</f>
        <v>0</v>
      </c>
      <c r="FZ51" s="1">
        <f>IFERROR(IF($G51&gt;=1,SUMIFS(ARR!V$8:V$607,ARR!$I$8:$I$607,$I51),0),0)</f>
        <v>0</v>
      </c>
      <c r="GA51" s="1">
        <f>IFERROR(IF($G51&gt;=1,SUMIFS(ARR!W$8:W$607,ARR!$I$8:$I$607,$I51),0),0)</f>
        <v>0</v>
      </c>
      <c r="GB51" s="1">
        <f>IFERROR(IF($G51&gt;=1,SUMIFS(ARR!X$8:X$607,ARR!$I$8:$I$607,$I51),0),0)</f>
        <v>0</v>
      </c>
      <c r="GC51" s="1">
        <f>IFERROR(IF($G51&gt;=1,SUMIFS(ARR!Y$8:Y$607,ARR!$I$8:$I$607,$I51),0),0)</f>
        <v>0</v>
      </c>
      <c r="GD51" s="1">
        <f>IFERROR(IF($G51&gt;=1,SUMIFS(ARR!Z$8:Z$607,ARR!$I$8:$I$607,$I51),0),0)</f>
        <v>0</v>
      </c>
      <c r="GE51" s="1">
        <f>IFERROR(IF($G51&gt;=1,SUMIFS(ARR!AA$8:AA$607,ARR!$I$8:$I$607,$I51),0),0)</f>
        <v>0</v>
      </c>
      <c r="GF51" s="1">
        <f t="shared" si="125"/>
        <v>0</v>
      </c>
      <c r="GG51" s="1">
        <f t="shared" si="126"/>
        <v>0</v>
      </c>
      <c r="GH51" s="1">
        <f t="shared" si="127"/>
        <v>0</v>
      </c>
      <c r="GI51" s="1">
        <f t="shared" si="128"/>
        <v>0</v>
      </c>
      <c r="GJ51" s="1">
        <f t="shared" si="129"/>
        <v>0</v>
      </c>
    </row>
    <row r="52" spans="6:192" ht="18" customHeight="1" x14ac:dyDescent="0.25">
      <c r="F52" s="1">
        <f>ALLO!A50</f>
        <v>0</v>
      </c>
      <c r="G52" s="130">
        <f>EMP!O48</f>
        <v>0</v>
      </c>
      <c r="H52" s="131">
        <f>EMP!P48</f>
        <v>0</v>
      </c>
      <c r="I52" s="130">
        <f>EMP!Q48</f>
        <v>0</v>
      </c>
      <c r="J52" s="30">
        <f>IFERROR(IF($G52&gt;=1,(IF($F52=2,ROUND((ALLO!GA50+ALLO!GM50)/10,0),0)),0),0)</f>
        <v>0</v>
      </c>
      <c r="K52" s="30">
        <f>IFERROR(IF($G52&gt;=1,(IF($F52=2,ROUND((ALLO!GB50+ALLO!GN50)/10,0),0)),0),0)</f>
        <v>0</v>
      </c>
      <c r="L52" s="30">
        <f>IFERROR(IF($G52&gt;=1,(IF($F52=2,ROUND((ALLO!GC50+ALLO!GO50)/10,0),0)),0),0)</f>
        <v>0</v>
      </c>
      <c r="M52" s="30">
        <f>IFERROR(IF($G52&gt;=1,(IF($F52=2,ROUND((ALLO!GD50+ALLO!GP50)/10,0),0)),0),0)</f>
        <v>0</v>
      </c>
      <c r="N52" s="30">
        <f>IFERROR(IF($G52&gt;=1,(IF($F52=2,ROUND((ALLO!GE50+ALLO!GQ50)/10,0),0)),0),0)</f>
        <v>0</v>
      </c>
      <c r="O52" s="30">
        <f>IFERROR(IF($G52&gt;=1,(IF($F52=2,ROUND((ALLO!GF50+ALLO!GR50)/10,0),0)),0),0)</f>
        <v>0</v>
      </c>
      <c r="P52" s="30">
        <f>IFERROR(IF($G52&gt;=1,(IF($F52=2,ROUND((ALLO!GG50+ALLO!GS50)/10,0),0)),0),0)</f>
        <v>0</v>
      </c>
      <c r="Q52" s="30">
        <f>IFERROR(IF($G52&gt;=1,(IF($F52=2,ROUND((ALLO!GH50+ALLO!GT50)/10,0),0)),0),0)</f>
        <v>0</v>
      </c>
      <c r="R52" s="30">
        <f>IFERROR(IF($G52&gt;=1,(IF($F52=2,ROUND((ALLO!GI50+ALLO!GU50)/10,0),0)),0),0)</f>
        <v>0</v>
      </c>
      <c r="S52" s="30">
        <f>IFERROR(IF($G52&gt;=1,(IF($F52=2,ROUND((ALLO!GJ50+ALLO!GV50)/10,0),0)),0),0)</f>
        <v>0</v>
      </c>
      <c r="T52" s="30">
        <f>IFERROR(IF($G52&gt;=1,(IF($F52=2,ROUND((ALLO!GK50+ALLO!GW50)/10,0),0)),0),0)</f>
        <v>0</v>
      </c>
      <c r="U52" s="30">
        <f>IFERROR(IF($G52&gt;=1,(IF($F52=2,ROUND((ALLO!GL50+ALLO!GX50)/10,0),0)),0),0)</f>
        <v>0</v>
      </c>
      <c r="V52" s="132"/>
      <c r="W52" s="132"/>
      <c r="X52" s="132"/>
      <c r="Y52" s="132"/>
      <c r="Z52" s="132"/>
      <c r="AA52" s="132"/>
      <c r="AB52" s="132"/>
      <c r="AC52" s="132"/>
      <c r="AD52" s="132"/>
      <c r="AE52" s="132"/>
      <c r="AF52" s="132"/>
      <c r="AG52" s="132"/>
      <c r="AH52" s="133"/>
      <c r="AI52" s="133">
        <f t="shared" si="131"/>
        <v>0</v>
      </c>
      <c r="AJ52" s="133">
        <f t="shared" si="29"/>
        <v>0</v>
      </c>
      <c r="AK52" s="133">
        <f t="shared" si="30"/>
        <v>0</v>
      </c>
      <c r="AL52" s="133">
        <f t="shared" si="31"/>
        <v>0</v>
      </c>
      <c r="AM52" s="133">
        <f t="shared" si="32"/>
        <v>0</v>
      </c>
      <c r="AN52" s="133">
        <f t="shared" si="33"/>
        <v>0</v>
      </c>
      <c r="AO52" s="133">
        <f t="shared" si="34"/>
        <v>0</v>
      </c>
      <c r="AP52" s="133">
        <f t="shared" si="35"/>
        <v>0</v>
      </c>
      <c r="AQ52" s="133">
        <f t="shared" si="36"/>
        <v>0</v>
      </c>
      <c r="AR52" s="133">
        <f t="shared" si="37"/>
        <v>0</v>
      </c>
      <c r="AS52" s="133">
        <f t="shared" si="38"/>
        <v>0</v>
      </c>
      <c r="AT52" s="134"/>
      <c r="AU52" s="134">
        <f t="shared" si="39"/>
        <v>0</v>
      </c>
      <c r="AV52" s="134">
        <f t="shared" si="40"/>
        <v>0</v>
      </c>
      <c r="AW52" s="134">
        <f t="shared" si="41"/>
        <v>0</v>
      </c>
      <c r="AX52" s="134">
        <f t="shared" si="42"/>
        <v>0</v>
      </c>
      <c r="AY52" s="134">
        <f t="shared" si="43"/>
        <v>0</v>
      </c>
      <c r="AZ52" s="134">
        <f t="shared" si="44"/>
        <v>0</v>
      </c>
      <c r="BA52" s="134">
        <f t="shared" si="45"/>
        <v>0</v>
      </c>
      <c r="BB52" s="134">
        <f t="shared" si="46"/>
        <v>0</v>
      </c>
      <c r="BC52" s="134">
        <f t="shared" si="47"/>
        <v>0</v>
      </c>
      <c r="BD52" s="134">
        <f t="shared" si="48"/>
        <v>0</v>
      </c>
      <c r="BE52" s="134">
        <f t="shared" si="49"/>
        <v>0</v>
      </c>
      <c r="BF52" s="31"/>
      <c r="BG52" s="31">
        <f t="shared" si="161"/>
        <v>0</v>
      </c>
      <c r="BH52" s="31">
        <f t="shared" si="50"/>
        <v>0</v>
      </c>
      <c r="BI52" s="31">
        <f t="shared" si="51"/>
        <v>0</v>
      </c>
      <c r="BJ52" s="31">
        <f t="shared" si="52"/>
        <v>0</v>
      </c>
      <c r="BK52" s="31">
        <f t="shared" si="53"/>
        <v>0</v>
      </c>
      <c r="BL52" s="31">
        <f t="shared" si="54"/>
        <v>0</v>
      </c>
      <c r="BM52" s="31">
        <f t="shared" si="55"/>
        <v>0</v>
      </c>
      <c r="BN52" s="31">
        <f t="shared" si="56"/>
        <v>0</v>
      </c>
      <c r="BO52" s="31">
        <f t="shared" si="57"/>
        <v>0</v>
      </c>
      <c r="BP52" s="31">
        <f t="shared" si="58"/>
        <v>0</v>
      </c>
      <c r="BQ52" s="31">
        <f t="shared" si="59"/>
        <v>0</v>
      </c>
      <c r="BR52" s="132"/>
      <c r="BS52" s="132">
        <f t="shared" si="60"/>
        <v>0</v>
      </c>
      <c r="BT52" s="132">
        <f t="shared" si="61"/>
        <v>0</v>
      </c>
      <c r="BU52" s="132">
        <f t="shared" si="62"/>
        <v>0</v>
      </c>
      <c r="BV52" s="132">
        <f t="shared" si="63"/>
        <v>0</v>
      </c>
      <c r="BW52" s="132">
        <f t="shared" si="64"/>
        <v>0</v>
      </c>
      <c r="BX52" s="132">
        <f t="shared" si="65"/>
        <v>0</v>
      </c>
      <c r="BY52" s="132">
        <f t="shared" si="66"/>
        <v>0</v>
      </c>
      <c r="BZ52" s="132">
        <f t="shared" si="67"/>
        <v>0</v>
      </c>
      <c r="CA52" s="132">
        <f t="shared" si="68"/>
        <v>0</v>
      </c>
      <c r="CB52" s="132">
        <f t="shared" si="69"/>
        <v>0</v>
      </c>
      <c r="CC52" s="132">
        <f t="shared" si="70"/>
        <v>0</v>
      </c>
      <c r="CD52" s="133">
        <f t="shared" si="165"/>
        <v>0</v>
      </c>
      <c r="CE52" s="133">
        <f t="shared" si="165"/>
        <v>0</v>
      </c>
      <c r="CF52" s="133">
        <f t="shared" si="72"/>
        <v>0</v>
      </c>
      <c r="CG52" s="133">
        <f t="shared" si="166"/>
        <v>0</v>
      </c>
      <c r="CH52" s="133">
        <f t="shared" si="166"/>
        <v>0</v>
      </c>
      <c r="CI52" s="133">
        <f t="shared" si="166"/>
        <v>0</v>
      </c>
      <c r="CJ52" s="133">
        <f t="shared" si="166"/>
        <v>0</v>
      </c>
      <c r="CK52" s="133">
        <f t="shared" si="166"/>
        <v>0</v>
      </c>
      <c r="CL52" s="133">
        <f t="shared" si="166"/>
        <v>0</v>
      </c>
      <c r="CM52" s="133">
        <f t="shared" si="166"/>
        <v>0</v>
      </c>
      <c r="CN52" s="133">
        <f t="shared" si="166"/>
        <v>0</v>
      </c>
      <c r="CO52" s="133">
        <f t="shared" si="166"/>
        <v>0</v>
      </c>
      <c r="CP52" s="134"/>
      <c r="CQ52" s="134">
        <f t="shared" si="146"/>
        <v>0</v>
      </c>
      <c r="CR52" s="134">
        <f t="shared" si="74"/>
        <v>0</v>
      </c>
      <c r="CS52" s="134">
        <f t="shared" si="75"/>
        <v>0</v>
      </c>
      <c r="CT52" s="134">
        <f t="shared" si="76"/>
        <v>0</v>
      </c>
      <c r="CU52" s="134">
        <f t="shared" si="77"/>
        <v>0</v>
      </c>
      <c r="CV52" s="134">
        <f t="shared" si="78"/>
        <v>0</v>
      </c>
      <c r="CW52" s="134">
        <f t="shared" si="79"/>
        <v>0</v>
      </c>
      <c r="CX52" s="134">
        <f t="shared" si="80"/>
        <v>0</v>
      </c>
      <c r="CY52" s="134">
        <f t="shared" si="133"/>
        <v>0</v>
      </c>
      <c r="CZ52" s="134">
        <f t="shared" si="81"/>
        <v>0</v>
      </c>
      <c r="DA52" s="134">
        <f t="shared" si="82"/>
        <v>0</v>
      </c>
      <c r="DB52" s="135"/>
      <c r="DC52" s="135">
        <f t="shared" si="83"/>
        <v>0</v>
      </c>
      <c r="DD52" s="135">
        <f t="shared" si="84"/>
        <v>0</v>
      </c>
      <c r="DE52" s="135">
        <f t="shared" si="85"/>
        <v>0</v>
      </c>
      <c r="DF52" s="135">
        <f t="shared" si="86"/>
        <v>0</v>
      </c>
      <c r="DG52" s="135">
        <f t="shared" si="87"/>
        <v>0</v>
      </c>
      <c r="DH52" s="135">
        <f t="shared" si="88"/>
        <v>0</v>
      </c>
      <c r="DI52" s="135">
        <f t="shared" si="89"/>
        <v>0</v>
      </c>
      <c r="DJ52" s="135">
        <f t="shared" si="90"/>
        <v>0</v>
      </c>
      <c r="DK52" s="135">
        <f t="shared" si="91"/>
        <v>0</v>
      </c>
      <c r="DL52" s="135">
        <f t="shared" si="92"/>
        <v>0</v>
      </c>
      <c r="DM52" s="135">
        <f t="shared" si="93"/>
        <v>0</v>
      </c>
      <c r="DN52" s="136"/>
      <c r="DO52" s="136">
        <f t="shared" si="94"/>
        <v>0</v>
      </c>
      <c r="DP52" s="136">
        <f t="shared" si="95"/>
        <v>0</v>
      </c>
      <c r="DQ52" s="136">
        <f t="shared" si="96"/>
        <v>0</v>
      </c>
      <c r="DR52" s="136">
        <f t="shared" si="97"/>
        <v>0</v>
      </c>
      <c r="DS52" s="136">
        <f t="shared" si="98"/>
        <v>0</v>
      </c>
      <c r="DT52" s="136">
        <f t="shared" si="99"/>
        <v>0</v>
      </c>
      <c r="DU52" s="136">
        <f t="shared" si="100"/>
        <v>0</v>
      </c>
      <c r="DV52" s="136">
        <f t="shared" si="101"/>
        <v>0</v>
      </c>
      <c r="DW52" s="136">
        <f t="shared" si="102"/>
        <v>0</v>
      </c>
      <c r="DX52" s="136">
        <f t="shared" si="103"/>
        <v>0</v>
      </c>
      <c r="DY52" s="136">
        <f t="shared" si="104"/>
        <v>0</v>
      </c>
      <c r="DZ52" s="132"/>
      <c r="EA52" s="132">
        <f t="shared" ref="EA52:EK52" si="176">DZ52</f>
        <v>0</v>
      </c>
      <c r="EB52" s="132">
        <f t="shared" si="176"/>
        <v>0</v>
      </c>
      <c r="EC52" s="132">
        <f t="shared" si="176"/>
        <v>0</v>
      </c>
      <c r="ED52" s="132">
        <f t="shared" si="176"/>
        <v>0</v>
      </c>
      <c r="EE52" s="132">
        <f t="shared" si="176"/>
        <v>0</v>
      </c>
      <c r="EF52" s="132">
        <f t="shared" si="176"/>
        <v>0</v>
      </c>
      <c r="EG52" s="132">
        <f t="shared" si="176"/>
        <v>0</v>
      </c>
      <c r="EH52" s="132">
        <f t="shared" si="176"/>
        <v>0</v>
      </c>
      <c r="EI52" s="132">
        <f t="shared" si="176"/>
        <v>0</v>
      </c>
      <c r="EJ52" s="132">
        <f t="shared" si="176"/>
        <v>0</v>
      </c>
      <c r="EK52" s="132">
        <f t="shared" si="176"/>
        <v>0</v>
      </c>
      <c r="EL52" s="134"/>
      <c r="EM52" s="134"/>
      <c r="EN52" s="134"/>
      <c r="EO52" s="134"/>
      <c r="EP52" s="134"/>
      <c r="EQ52" s="134"/>
      <c r="ER52" s="134"/>
      <c r="ES52" s="201">
        <f>IFERROR(IF(G52&gt;=1,(IF(EMP!AT48="YES",220,0)),0),0)</f>
        <v>0</v>
      </c>
      <c r="ET52" s="1">
        <f>IFERROR(IF(G52&gt;=1,ROUND(ALLO!K50/31*ALLO!BJ50,0),0),0)</f>
        <v>0</v>
      </c>
      <c r="EU52" s="1">
        <f>IFERROR(IF(G52&gt;=1,(IF(ALLO!$BH50=1,0,IF(ALLO!$BH50=2,(IF(EMP!AN48="YES",(IF(ALLO!$D50&gt;=5,ROUND((ALLO!GG50+ALLO!GS50+ALLO!HE50)/EU$1,0)*ALLO!$BK50,0)),0)),0))),0),0)</f>
        <v>0</v>
      </c>
      <c r="EV52" s="1">
        <f>IFERROR(IF(H52&gt;=1,(IF(ALLO!$BH50=1,0,IF(ALLO!$BH50=2,(IF(EMP!AO48="YES",(IF(ALLO!$D50&gt;=5,ROUND((ALLO!GH50+ALLO!GT50+ALLO!HF50)/EV$1,0)*ALLO!$BK50,0)),0)),0))),0),0)</f>
        <v>0</v>
      </c>
      <c r="EW52" s="1">
        <f>IFERROR(IF(I52&gt;=1,(IF(ALLO!$BH50=1,0,IF(ALLO!$BH50=2,(IF(EMP!AP48="YES",(IF(ALLO!$D50&gt;=5,ROUND((ALLO!GI50+ALLO!GU50+ALLO!HG50)/EW$1,0)*ALLO!$BK50,0)),0)),0))),0),0)</f>
        <v>0</v>
      </c>
      <c r="EX52" s="1">
        <f>IFERROR(IF(J52&gt;=1,(IF(ALLO!$BH50=1,0,IF(ALLO!$BH50=2,(IF(EMP!AQ48="YES",(IF(ALLO!$D50&gt;=5,ROUND((ALLO!GJ50+ALLO!GV50+ALLO!HH50)/EX$1,0)*ALLO!$BK50,0)),0)),0))),0),0)</f>
        <v>0</v>
      </c>
      <c r="EY52" s="1">
        <f>IFERROR(IF(K52&gt;=1,(IF(ALLO!$BH50=1,0,IF(ALLO!$BH50=2,(IF(EMP!AR48="YES",(IF(ALLO!$D50&gt;=5,ROUND((ALLO!GK50+ALLO!GW50+ALLO!HI50)/EY$1,0)*ALLO!$BK50,0)),0)),0))),0),0)</f>
        <v>0</v>
      </c>
      <c r="EZ52" s="1">
        <f>IFERROR(IF(L52&gt;=1,(IF(ALLO!$BH50=1,0,IF(ALLO!$BH50=2,(IF(EMP!AS48="YES",(IF(ALLO!$D50&gt;=5,ROUND((ALLO!GL50+ALLO!GX50+ALLO!HJ50)/EZ$1,0)*ALLO!$BK50,0)),0)),0))),0),0)</f>
        <v>0</v>
      </c>
      <c r="FA52" s="181">
        <f t="shared" si="106"/>
        <v>0</v>
      </c>
      <c r="FB52" s="181">
        <f t="shared" si="107"/>
        <v>0</v>
      </c>
      <c r="FC52" s="181">
        <f t="shared" si="108"/>
        <v>0</v>
      </c>
      <c r="FD52" s="181">
        <f t="shared" si="109"/>
        <v>0</v>
      </c>
      <c r="FE52" s="181">
        <f t="shared" si="110"/>
        <v>0</v>
      </c>
      <c r="FF52" s="181">
        <f t="shared" si="111"/>
        <v>0</v>
      </c>
      <c r="FG52" s="181">
        <f t="shared" si="112"/>
        <v>0</v>
      </c>
      <c r="FH52" s="181">
        <f t="shared" si="113"/>
        <v>0</v>
      </c>
      <c r="FI52" s="181">
        <f t="shared" si="114"/>
        <v>0</v>
      </c>
      <c r="FJ52" s="181">
        <f t="shared" si="115"/>
        <v>0</v>
      </c>
      <c r="FK52" s="181">
        <f t="shared" si="116"/>
        <v>0</v>
      </c>
      <c r="FL52" s="181">
        <f t="shared" si="117"/>
        <v>0</v>
      </c>
      <c r="FM52" s="182">
        <f t="shared" si="118"/>
        <v>0</v>
      </c>
      <c r="FN52" s="182">
        <f t="shared" si="119"/>
        <v>0</v>
      </c>
      <c r="FO52" s="182">
        <f t="shared" si="120"/>
        <v>0</v>
      </c>
      <c r="FP52" s="182">
        <f t="shared" si="121"/>
        <v>0</v>
      </c>
      <c r="FQ52" s="182">
        <f t="shared" si="122"/>
        <v>0</v>
      </c>
      <c r="FR52" s="182">
        <f t="shared" si="123"/>
        <v>0</v>
      </c>
      <c r="FS52" s="182">
        <f t="shared" si="124"/>
        <v>0</v>
      </c>
      <c r="FT52" s="1">
        <f>IFERROR(IF($G52&gt;=1,SUMIFS(ARR!P$8:P$607,ARR!$I$8:$I$607,$I52),0),0)</f>
        <v>0</v>
      </c>
      <c r="FU52" s="1">
        <f>IFERROR(IF($G52&gt;=1,SUMIFS(ARR!Q$8:Q$607,ARR!$I$8:$I$607,$I52),0),0)</f>
        <v>0</v>
      </c>
      <c r="FV52" s="1">
        <f>IFERROR(IF($G52&gt;=1,SUMIFS(ARR!R$8:R$607,ARR!$I$8:$I$607,$I52),0),0)</f>
        <v>0</v>
      </c>
      <c r="FW52" s="1">
        <f>IFERROR(IF($G52&gt;=1,SUMIFS(ARR!S$8:S$607,ARR!$I$8:$I$607,$I52),0),0)</f>
        <v>0</v>
      </c>
      <c r="FX52" s="1">
        <f>IFERROR(IF($G52&gt;=1,SUMIFS(ARR!T$8:T$607,ARR!$I$8:$I$607,$I52),0),0)</f>
        <v>0</v>
      </c>
      <c r="FY52" s="1">
        <f>IFERROR(IF($G52&gt;=1,SUMIFS(ARR!U$8:U$607,ARR!$I$8:$I$607,$I52),0),0)</f>
        <v>0</v>
      </c>
      <c r="FZ52" s="1">
        <f>IFERROR(IF($G52&gt;=1,SUMIFS(ARR!V$8:V$607,ARR!$I$8:$I$607,$I52),0),0)</f>
        <v>0</v>
      </c>
      <c r="GA52" s="1">
        <f>IFERROR(IF($G52&gt;=1,SUMIFS(ARR!W$8:W$607,ARR!$I$8:$I$607,$I52),0),0)</f>
        <v>0</v>
      </c>
      <c r="GB52" s="1">
        <f>IFERROR(IF($G52&gt;=1,SUMIFS(ARR!X$8:X$607,ARR!$I$8:$I$607,$I52),0),0)</f>
        <v>0</v>
      </c>
      <c r="GC52" s="1">
        <f>IFERROR(IF($G52&gt;=1,SUMIFS(ARR!Y$8:Y$607,ARR!$I$8:$I$607,$I52),0),0)</f>
        <v>0</v>
      </c>
      <c r="GD52" s="1">
        <f>IFERROR(IF($G52&gt;=1,SUMIFS(ARR!Z$8:Z$607,ARR!$I$8:$I$607,$I52),0),0)</f>
        <v>0</v>
      </c>
      <c r="GE52" s="1">
        <f>IFERROR(IF($G52&gt;=1,SUMIFS(ARR!AA$8:AA$607,ARR!$I$8:$I$607,$I52),0),0)</f>
        <v>0</v>
      </c>
      <c r="GF52" s="1">
        <f t="shared" si="125"/>
        <v>0</v>
      </c>
      <c r="GG52" s="1">
        <f t="shared" si="126"/>
        <v>0</v>
      </c>
      <c r="GH52" s="1">
        <f t="shared" si="127"/>
        <v>0</v>
      </c>
      <c r="GI52" s="1">
        <f t="shared" si="128"/>
        <v>0</v>
      </c>
      <c r="GJ52" s="1">
        <f t="shared" si="129"/>
        <v>0</v>
      </c>
    </row>
    <row r="53" spans="6:192" ht="18" customHeight="1" x14ac:dyDescent="0.25">
      <c r="F53" s="1">
        <f>ALLO!A51</f>
        <v>0</v>
      </c>
      <c r="G53" s="130">
        <f>EMP!O49</f>
        <v>0</v>
      </c>
      <c r="H53" s="131">
        <f>EMP!P49</f>
        <v>0</v>
      </c>
      <c r="I53" s="130">
        <f>EMP!Q49</f>
        <v>0</v>
      </c>
      <c r="J53" s="30">
        <f>IFERROR(IF($G53&gt;=1,(IF($F53=2,ROUND((ALLO!GA51+ALLO!GM51)/10,0),0)),0),0)</f>
        <v>0</v>
      </c>
      <c r="K53" s="30">
        <f>IFERROR(IF($G53&gt;=1,(IF($F53=2,ROUND((ALLO!GB51+ALLO!GN51)/10,0),0)),0),0)</f>
        <v>0</v>
      </c>
      <c r="L53" s="30">
        <f>IFERROR(IF($G53&gt;=1,(IF($F53=2,ROUND((ALLO!GC51+ALLO!GO51)/10,0),0)),0),0)</f>
        <v>0</v>
      </c>
      <c r="M53" s="30">
        <f>IFERROR(IF($G53&gt;=1,(IF($F53=2,ROUND((ALLO!GD51+ALLO!GP51)/10,0),0)),0),0)</f>
        <v>0</v>
      </c>
      <c r="N53" s="30">
        <f>IFERROR(IF($G53&gt;=1,(IF($F53=2,ROUND((ALLO!GE51+ALLO!GQ51)/10,0),0)),0),0)</f>
        <v>0</v>
      </c>
      <c r="O53" s="30">
        <f>IFERROR(IF($G53&gt;=1,(IF($F53=2,ROUND((ALLO!GF51+ALLO!GR51)/10,0),0)),0),0)</f>
        <v>0</v>
      </c>
      <c r="P53" s="30">
        <f>IFERROR(IF($G53&gt;=1,(IF($F53=2,ROUND((ALLO!GG51+ALLO!GS51)/10,0),0)),0),0)</f>
        <v>0</v>
      </c>
      <c r="Q53" s="30">
        <f>IFERROR(IF($G53&gt;=1,(IF($F53=2,ROUND((ALLO!GH51+ALLO!GT51)/10,0),0)),0),0)</f>
        <v>0</v>
      </c>
      <c r="R53" s="30">
        <f>IFERROR(IF($G53&gt;=1,(IF($F53=2,ROUND((ALLO!GI51+ALLO!GU51)/10,0),0)),0),0)</f>
        <v>0</v>
      </c>
      <c r="S53" s="30">
        <f>IFERROR(IF($G53&gt;=1,(IF($F53=2,ROUND((ALLO!GJ51+ALLO!GV51)/10,0),0)),0),0)</f>
        <v>0</v>
      </c>
      <c r="T53" s="30">
        <f>IFERROR(IF($G53&gt;=1,(IF($F53=2,ROUND((ALLO!GK51+ALLO!GW51)/10,0),0)),0),0)</f>
        <v>0</v>
      </c>
      <c r="U53" s="30">
        <f>IFERROR(IF($G53&gt;=1,(IF($F53=2,ROUND((ALLO!GL51+ALLO!GX51)/10,0),0)),0),0)</f>
        <v>0</v>
      </c>
      <c r="V53" s="132"/>
      <c r="W53" s="132"/>
      <c r="X53" s="132"/>
      <c r="Y53" s="132"/>
      <c r="Z53" s="132"/>
      <c r="AA53" s="132"/>
      <c r="AB53" s="132"/>
      <c r="AC53" s="132"/>
      <c r="AD53" s="132"/>
      <c r="AE53" s="132"/>
      <c r="AF53" s="132"/>
      <c r="AG53" s="132"/>
      <c r="AH53" s="133"/>
      <c r="AI53" s="133">
        <f t="shared" si="131"/>
        <v>0</v>
      </c>
      <c r="AJ53" s="133">
        <f t="shared" si="29"/>
        <v>0</v>
      </c>
      <c r="AK53" s="133">
        <f t="shared" si="30"/>
        <v>0</v>
      </c>
      <c r="AL53" s="133">
        <f t="shared" si="31"/>
        <v>0</v>
      </c>
      <c r="AM53" s="133">
        <f t="shared" si="32"/>
        <v>0</v>
      </c>
      <c r="AN53" s="133">
        <f t="shared" si="33"/>
        <v>0</v>
      </c>
      <c r="AO53" s="133">
        <f t="shared" si="34"/>
        <v>0</v>
      </c>
      <c r="AP53" s="133">
        <f t="shared" si="35"/>
        <v>0</v>
      </c>
      <c r="AQ53" s="133">
        <f t="shared" si="36"/>
        <v>0</v>
      </c>
      <c r="AR53" s="133">
        <f t="shared" si="37"/>
        <v>0</v>
      </c>
      <c r="AS53" s="133">
        <f t="shared" si="38"/>
        <v>0</v>
      </c>
      <c r="AT53" s="134"/>
      <c r="AU53" s="134">
        <f t="shared" si="39"/>
        <v>0</v>
      </c>
      <c r="AV53" s="134">
        <f t="shared" si="40"/>
        <v>0</v>
      </c>
      <c r="AW53" s="134">
        <f t="shared" si="41"/>
        <v>0</v>
      </c>
      <c r="AX53" s="134">
        <f t="shared" si="42"/>
        <v>0</v>
      </c>
      <c r="AY53" s="134">
        <f t="shared" si="43"/>
        <v>0</v>
      </c>
      <c r="AZ53" s="134">
        <f t="shared" si="44"/>
        <v>0</v>
      </c>
      <c r="BA53" s="134">
        <f t="shared" si="45"/>
        <v>0</v>
      </c>
      <c r="BB53" s="134">
        <f t="shared" si="46"/>
        <v>0</v>
      </c>
      <c r="BC53" s="134">
        <f t="shared" si="47"/>
        <v>0</v>
      </c>
      <c r="BD53" s="134">
        <f t="shared" si="48"/>
        <v>0</v>
      </c>
      <c r="BE53" s="134">
        <f t="shared" si="49"/>
        <v>0</v>
      </c>
      <c r="BF53" s="31"/>
      <c r="BG53" s="31">
        <f t="shared" si="161"/>
        <v>0</v>
      </c>
      <c r="BH53" s="31">
        <f t="shared" si="50"/>
        <v>0</v>
      </c>
      <c r="BI53" s="31">
        <f t="shared" si="51"/>
        <v>0</v>
      </c>
      <c r="BJ53" s="31">
        <f t="shared" si="52"/>
        <v>0</v>
      </c>
      <c r="BK53" s="31">
        <f t="shared" si="53"/>
        <v>0</v>
      </c>
      <c r="BL53" s="31">
        <f t="shared" si="54"/>
        <v>0</v>
      </c>
      <c r="BM53" s="31">
        <f t="shared" si="55"/>
        <v>0</v>
      </c>
      <c r="BN53" s="31">
        <f t="shared" si="56"/>
        <v>0</v>
      </c>
      <c r="BO53" s="31">
        <f t="shared" si="57"/>
        <v>0</v>
      </c>
      <c r="BP53" s="31">
        <f t="shared" si="58"/>
        <v>0</v>
      </c>
      <c r="BQ53" s="31">
        <f t="shared" si="59"/>
        <v>0</v>
      </c>
      <c r="BR53" s="132"/>
      <c r="BS53" s="132">
        <f t="shared" si="60"/>
        <v>0</v>
      </c>
      <c r="BT53" s="132">
        <f t="shared" si="61"/>
        <v>0</v>
      </c>
      <c r="BU53" s="132">
        <f t="shared" si="62"/>
        <v>0</v>
      </c>
      <c r="BV53" s="132">
        <f t="shared" si="63"/>
        <v>0</v>
      </c>
      <c r="BW53" s="132">
        <f t="shared" si="64"/>
        <v>0</v>
      </c>
      <c r="BX53" s="132">
        <f t="shared" si="65"/>
        <v>0</v>
      </c>
      <c r="BY53" s="132">
        <f t="shared" si="66"/>
        <v>0</v>
      </c>
      <c r="BZ53" s="132">
        <f t="shared" si="67"/>
        <v>0</v>
      </c>
      <c r="CA53" s="132">
        <f t="shared" si="68"/>
        <v>0</v>
      </c>
      <c r="CB53" s="132">
        <f t="shared" si="69"/>
        <v>0</v>
      </c>
      <c r="CC53" s="132">
        <f t="shared" si="70"/>
        <v>0</v>
      </c>
      <c r="CD53" s="133">
        <f t="shared" si="165"/>
        <v>0</v>
      </c>
      <c r="CE53" s="133">
        <f t="shared" si="165"/>
        <v>0</v>
      </c>
      <c r="CF53" s="133">
        <f t="shared" si="72"/>
        <v>0</v>
      </c>
      <c r="CG53" s="133">
        <f t="shared" si="166"/>
        <v>0</v>
      </c>
      <c r="CH53" s="133">
        <f t="shared" si="166"/>
        <v>0</v>
      </c>
      <c r="CI53" s="133">
        <f t="shared" si="166"/>
        <v>0</v>
      </c>
      <c r="CJ53" s="133">
        <f t="shared" si="166"/>
        <v>0</v>
      </c>
      <c r="CK53" s="133">
        <f t="shared" si="166"/>
        <v>0</v>
      </c>
      <c r="CL53" s="133">
        <f t="shared" si="166"/>
        <v>0</v>
      </c>
      <c r="CM53" s="133">
        <f t="shared" si="166"/>
        <v>0</v>
      </c>
      <c r="CN53" s="133">
        <f t="shared" si="166"/>
        <v>0</v>
      </c>
      <c r="CO53" s="133">
        <f t="shared" si="166"/>
        <v>0</v>
      </c>
      <c r="CP53" s="134"/>
      <c r="CQ53" s="134">
        <f t="shared" si="146"/>
        <v>0</v>
      </c>
      <c r="CR53" s="134">
        <f t="shared" si="74"/>
        <v>0</v>
      </c>
      <c r="CS53" s="134">
        <f t="shared" si="75"/>
        <v>0</v>
      </c>
      <c r="CT53" s="134">
        <f t="shared" si="76"/>
        <v>0</v>
      </c>
      <c r="CU53" s="134">
        <f t="shared" si="77"/>
        <v>0</v>
      </c>
      <c r="CV53" s="134">
        <f t="shared" si="78"/>
        <v>0</v>
      </c>
      <c r="CW53" s="134">
        <f t="shared" si="79"/>
        <v>0</v>
      </c>
      <c r="CX53" s="134">
        <f t="shared" si="80"/>
        <v>0</v>
      </c>
      <c r="CY53" s="134">
        <f t="shared" si="133"/>
        <v>0</v>
      </c>
      <c r="CZ53" s="134">
        <f t="shared" si="81"/>
        <v>0</v>
      </c>
      <c r="DA53" s="134">
        <f t="shared" si="82"/>
        <v>0</v>
      </c>
      <c r="DB53" s="135"/>
      <c r="DC53" s="135">
        <f t="shared" si="83"/>
        <v>0</v>
      </c>
      <c r="DD53" s="135">
        <f t="shared" si="84"/>
        <v>0</v>
      </c>
      <c r="DE53" s="135">
        <f t="shared" si="85"/>
        <v>0</v>
      </c>
      <c r="DF53" s="135">
        <f t="shared" si="86"/>
        <v>0</v>
      </c>
      <c r="DG53" s="135">
        <f t="shared" si="87"/>
        <v>0</v>
      </c>
      <c r="DH53" s="135">
        <f t="shared" si="88"/>
        <v>0</v>
      </c>
      <c r="DI53" s="135">
        <f t="shared" si="89"/>
        <v>0</v>
      </c>
      <c r="DJ53" s="135">
        <f t="shared" si="90"/>
        <v>0</v>
      </c>
      <c r="DK53" s="135">
        <f t="shared" si="91"/>
        <v>0</v>
      </c>
      <c r="DL53" s="135">
        <f t="shared" si="92"/>
        <v>0</v>
      </c>
      <c r="DM53" s="135">
        <f t="shared" si="93"/>
        <v>0</v>
      </c>
      <c r="DN53" s="136"/>
      <c r="DO53" s="136">
        <f t="shared" si="94"/>
        <v>0</v>
      </c>
      <c r="DP53" s="136">
        <f t="shared" si="95"/>
        <v>0</v>
      </c>
      <c r="DQ53" s="136">
        <f t="shared" si="96"/>
        <v>0</v>
      </c>
      <c r="DR53" s="136">
        <f t="shared" si="97"/>
        <v>0</v>
      </c>
      <c r="DS53" s="136">
        <f t="shared" si="98"/>
        <v>0</v>
      </c>
      <c r="DT53" s="136">
        <f t="shared" si="99"/>
        <v>0</v>
      </c>
      <c r="DU53" s="136">
        <f t="shared" si="100"/>
        <v>0</v>
      </c>
      <c r="DV53" s="136">
        <f t="shared" si="101"/>
        <v>0</v>
      </c>
      <c r="DW53" s="136">
        <f t="shared" si="102"/>
        <v>0</v>
      </c>
      <c r="DX53" s="136">
        <f t="shared" si="103"/>
        <v>0</v>
      </c>
      <c r="DY53" s="136">
        <f t="shared" si="104"/>
        <v>0</v>
      </c>
      <c r="DZ53" s="132"/>
      <c r="EA53" s="132">
        <f t="shared" ref="EA53:EK53" si="177">DZ53</f>
        <v>0</v>
      </c>
      <c r="EB53" s="132">
        <f t="shared" si="177"/>
        <v>0</v>
      </c>
      <c r="EC53" s="132">
        <f t="shared" si="177"/>
        <v>0</v>
      </c>
      <c r="ED53" s="132">
        <f t="shared" si="177"/>
        <v>0</v>
      </c>
      <c r="EE53" s="132">
        <f t="shared" si="177"/>
        <v>0</v>
      </c>
      <c r="EF53" s="132">
        <f t="shared" si="177"/>
        <v>0</v>
      </c>
      <c r="EG53" s="132">
        <f t="shared" si="177"/>
        <v>0</v>
      </c>
      <c r="EH53" s="132">
        <f t="shared" si="177"/>
        <v>0</v>
      </c>
      <c r="EI53" s="132">
        <f t="shared" si="177"/>
        <v>0</v>
      </c>
      <c r="EJ53" s="132">
        <f t="shared" si="177"/>
        <v>0</v>
      </c>
      <c r="EK53" s="132">
        <f t="shared" si="177"/>
        <v>0</v>
      </c>
      <c r="EL53" s="134"/>
      <c r="EM53" s="134"/>
      <c r="EN53" s="134"/>
      <c r="EO53" s="134"/>
      <c r="EP53" s="134"/>
      <c r="EQ53" s="134"/>
      <c r="ER53" s="134"/>
      <c r="ES53" s="201">
        <f>IFERROR(IF(G53&gt;=1,(IF(EMP!AT49="YES",220,0)),0),0)</f>
        <v>0</v>
      </c>
      <c r="ET53" s="1">
        <f>IFERROR(IF(G53&gt;=1,ROUND(ALLO!K51/31*ALLO!BJ51,0),0),0)</f>
        <v>0</v>
      </c>
      <c r="EU53" s="1">
        <f>IFERROR(IF(G53&gt;=1,(IF(ALLO!$BH51=1,0,IF(ALLO!$BH51=2,(IF(EMP!AN49="YES",(IF(ALLO!$D51&gt;=5,ROUND((ALLO!GG51+ALLO!GS51+ALLO!HE51)/EU$1,0)*ALLO!$BK51,0)),0)),0))),0),0)</f>
        <v>0</v>
      </c>
      <c r="EV53" s="1">
        <f>IFERROR(IF(H53&gt;=1,(IF(ALLO!$BH51=1,0,IF(ALLO!$BH51=2,(IF(EMP!AO49="YES",(IF(ALLO!$D51&gt;=5,ROUND((ALLO!GH51+ALLO!GT51+ALLO!HF51)/EV$1,0)*ALLO!$BK51,0)),0)),0))),0),0)</f>
        <v>0</v>
      </c>
      <c r="EW53" s="1">
        <f>IFERROR(IF(I53&gt;=1,(IF(ALLO!$BH51=1,0,IF(ALLO!$BH51=2,(IF(EMP!AP49="YES",(IF(ALLO!$D51&gt;=5,ROUND((ALLO!GI51+ALLO!GU51+ALLO!HG51)/EW$1,0)*ALLO!$BK51,0)),0)),0))),0),0)</f>
        <v>0</v>
      </c>
      <c r="EX53" s="1">
        <f>IFERROR(IF(J53&gt;=1,(IF(ALLO!$BH51=1,0,IF(ALLO!$BH51=2,(IF(EMP!AQ49="YES",(IF(ALLO!$D51&gt;=5,ROUND((ALLO!GJ51+ALLO!GV51+ALLO!HH51)/EX$1,0)*ALLO!$BK51,0)),0)),0))),0),0)</f>
        <v>0</v>
      </c>
      <c r="EY53" s="1">
        <f>IFERROR(IF(K53&gt;=1,(IF(ALLO!$BH51=1,0,IF(ALLO!$BH51=2,(IF(EMP!AR49="YES",(IF(ALLO!$D51&gt;=5,ROUND((ALLO!GK51+ALLO!GW51+ALLO!HI51)/EY$1,0)*ALLO!$BK51,0)),0)),0))),0),0)</f>
        <v>0</v>
      </c>
      <c r="EZ53" s="1">
        <f>IFERROR(IF(L53&gt;=1,(IF(ALLO!$BH51=1,0,IF(ALLO!$BH51=2,(IF(EMP!AS49="YES",(IF(ALLO!$D51&gt;=5,ROUND((ALLO!GL51+ALLO!GX51+ALLO!HJ51)/EZ$1,0)*ALLO!$BK51,0)),0)),0))),0),0)</f>
        <v>0</v>
      </c>
      <c r="FA53" s="181">
        <f t="shared" si="106"/>
        <v>0</v>
      </c>
      <c r="FB53" s="181">
        <f t="shared" si="107"/>
        <v>0</v>
      </c>
      <c r="FC53" s="181">
        <f t="shared" si="108"/>
        <v>0</v>
      </c>
      <c r="FD53" s="181">
        <f t="shared" si="109"/>
        <v>0</v>
      </c>
      <c r="FE53" s="181">
        <f t="shared" si="110"/>
        <v>0</v>
      </c>
      <c r="FF53" s="181">
        <f t="shared" si="111"/>
        <v>0</v>
      </c>
      <c r="FG53" s="181">
        <f t="shared" si="112"/>
        <v>0</v>
      </c>
      <c r="FH53" s="181">
        <f t="shared" si="113"/>
        <v>0</v>
      </c>
      <c r="FI53" s="181">
        <f t="shared" si="114"/>
        <v>0</v>
      </c>
      <c r="FJ53" s="181">
        <f t="shared" si="115"/>
        <v>0</v>
      </c>
      <c r="FK53" s="181">
        <f t="shared" si="116"/>
        <v>0</v>
      </c>
      <c r="FL53" s="181">
        <f t="shared" si="117"/>
        <v>0</v>
      </c>
      <c r="FM53" s="182">
        <f t="shared" si="118"/>
        <v>0</v>
      </c>
      <c r="FN53" s="182">
        <f t="shared" si="119"/>
        <v>0</v>
      </c>
      <c r="FO53" s="182">
        <f t="shared" si="120"/>
        <v>0</v>
      </c>
      <c r="FP53" s="182">
        <f t="shared" si="121"/>
        <v>0</v>
      </c>
      <c r="FQ53" s="182">
        <f t="shared" si="122"/>
        <v>0</v>
      </c>
      <c r="FR53" s="182">
        <f t="shared" si="123"/>
        <v>0</v>
      </c>
      <c r="FS53" s="182">
        <f t="shared" si="124"/>
        <v>0</v>
      </c>
      <c r="FT53" s="1">
        <f>IFERROR(IF($G53&gt;=1,SUMIFS(ARR!P$8:P$607,ARR!$I$8:$I$607,$I53),0),0)</f>
        <v>0</v>
      </c>
      <c r="FU53" s="1">
        <f>IFERROR(IF($G53&gt;=1,SUMIFS(ARR!Q$8:Q$607,ARR!$I$8:$I$607,$I53),0),0)</f>
        <v>0</v>
      </c>
      <c r="FV53" s="1">
        <f>IFERROR(IF($G53&gt;=1,SUMIFS(ARR!R$8:R$607,ARR!$I$8:$I$607,$I53),0),0)</f>
        <v>0</v>
      </c>
      <c r="FW53" s="1">
        <f>IFERROR(IF($G53&gt;=1,SUMIFS(ARR!S$8:S$607,ARR!$I$8:$I$607,$I53),0),0)</f>
        <v>0</v>
      </c>
      <c r="FX53" s="1">
        <f>IFERROR(IF($G53&gt;=1,SUMIFS(ARR!T$8:T$607,ARR!$I$8:$I$607,$I53),0),0)</f>
        <v>0</v>
      </c>
      <c r="FY53" s="1">
        <f>IFERROR(IF($G53&gt;=1,SUMIFS(ARR!U$8:U$607,ARR!$I$8:$I$607,$I53),0),0)</f>
        <v>0</v>
      </c>
      <c r="FZ53" s="1">
        <f>IFERROR(IF($G53&gt;=1,SUMIFS(ARR!V$8:V$607,ARR!$I$8:$I$607,$I53),0),0)</f>
        <v>0</v>
      </c>
      <c r="GA53" s="1">
        <f>IFERROR(IF($G53&gt;=1,SUMIFS(ARR!W$8:W$607,ARR!$I$8:$I$607,$I53),0),0)</f>
        <v>0</v>
      </c>
      <c r="GB53" s="1">
        <f>IFERROR(IF($G53&gt;=1,SUMIFS(ARR!X$8:X$607,ARR!$I$8:$I$607,$I53),0),0)</f>
        <v>0</v>
      </c>
      <c r="GC53" s="1">
        <f>IFERROR(IF($G53&gt;=1,SUMIFS(ARR!Y$8:Y$607,ARR!$I$8:$I$607,$I53),0),0)</f>
        <v>0</v>
      </c>
      <c r="GD53" s="1">
        <f>IFERROR(IF($G53&gt;=1,SUMIFS(ARR!Z$8:Z$607,ARR!$I$8:$I$607,$I53),0),0)</f>
        <v>0</v>
      </c>
      <c r="GE53" s="1">
        <f>IFERROR(IF($G53&gt;=1,SUMIFS(ARR!AA$8:AA$607,ARR!$I$8:$I$607,$I53),0),0)</f>
        <v>0</v>
      </c>
      <c r="GF53" s="1">
        <f t="shared" si="125"/>
        <v>0</v>
      </c>
      <c r="GG53" s="1">
        <f t="shared" si="126"/>
        <v>0</v>
      </c>
      <c r="GH53" s="1">
        <f t="shared" si="127"/>
        <v>0</v>
      </c>
      <c r="GI53" s="1">
        <f t="shared" si="128"/>
        <v>0</v>
      </c>
      <c r="GJ53" s="1">
        <f t="shared" si="129"/>
        <v>0</v>
      </c>
    </row>
    <row r="54" spans="6:192" ht="18" customHeight="1" x14ac:dyDescent="0.25">
      <c r="F54" s="1">
        <f>ALLO!A52</f>
        <v>0</v>
      </c>
      <c r="G54" s="130">
        <f>EMP!O50</f>
        <v>0</v>
      </c>
      <c r="H54" s="131">
        <f>EMP!P50</f>
        <v>0</v>
      </c>
      <c r="I54" s="130">
        <f>EMP!Q50</f>
        <v>0</v>
      </c>
      <c r="J54" s="30">
        <f>IFERROR(IF($G54&gt;=1,(IF($F54=2,ROUND((ALLO!GA52+ALLO!GM52)/10,0),0)),0),0)</f>
        <v>0</v>
      </c>
      <c r="K54" s="30">
        <f>IFERROR(IF($G54&gt;=1,(IF($F54=2,ROUND((ALLO!GB52+ALLO!GN52)/10,0),0)),0),0)</f>
        <v>0</v>
      </c>
      <c r="L54" s="30">
        <f>IFERROR(IF($G54&gt;=1,(IF($F54=2,ROUND((ALLO!GC52+ALLO!GO52)/10,0),0)),0),0)</f>
        <v>0</v>
      </c>
      <c r="M54" s="30">
        <f>IFERROR(IF($G54&gt;=1,(IF($F54=2,ROUND((ALLO!GD52+ALLO!GP52)/10,0),0)),0),0)</f>
        <v>0</v>
      </c>
      <c r="N54" s="30">
        <f>IFERROR(IF($G54&gt;=1,(IF($F54=2,ROUND((ALLO!GE52+ALLO!GQ52)/10,0),0)),0),0)</f>
        <v>0</v>
      </c>
      <c r="O54" s="30">
        <f>IFERROR(IF($G54&gt;=1,(IF($F54=2,ROUND((ALLO!GF52+ALLO!GR52)/10,0),0)),0),0)</f>
        <v>0</v>
      </c>
      <c r="P54" s="30">
        <f>IFERROR(IF($G54&gt;=1,(IF($F54=2,ROUND((ALLO!GG52+ALLO!GS52)/10,0),0)),0),0)</f>
        <v>0</v>
      </c>
      <c r="Q54" s="30">
        <f>IFERROR(IF($G54&gt;=1,(IF($F54=2,ROUND((ALLO!GH52+ALLO!GT52)/10,0),0)),0),0)</f>
        <v>0</v>
      </c>
      <c r="R54" s="30">
        <f>IFERROR(IF($G54&gt;=1,(IF($F54=2,ROUND((ALLO!GI52+ALLO!GU52)/10,0),0)),0),0)</f>
        <v>0</v>
      </c>
      <c r="S54" s="30">
        <f>IFERROR(IF($G54&gt;=1,(IF($F54=2,ROUND((ALLO!GJ52+ALLO!GV52)/10,0),0)),0),0)</f>
        <v>0</v>
      </c>
      <c r="T54" s="30">
        <f>IFERROR(IF($G54&gt;=1,(IF($F54=2,ROUND((ALLO!GK52+ALLO!GW52)/10,0),0)),0),0)</f>
        <v>0</v>
      </c>
      <c r="U54" s="30">
        <f>IFERROR(IF($G54&gt;=1,(IF($F54=2,ROUND((ALLO!GL52+ALLO!GX52)/10,0),0)),0),0)</f>
        <v>0</v>
      </c>
      <c r="V54" s="132"/>
      <c r="W54" s="132"/>
      <c r="X54" s="132"/>
      <c r="Y54" s="132"/>
      <c r="Z54" s="132"/>
      <c r="AA54" s="132"/>
      <c r="AB54" s="132"/>
      <c r="AC54" s="132"/>
      <c r="AD54" s="132"/>
      <c r="AE54" s="132"/>
      <c r="AF54" s="132"/>
      <c r="AG54" s="132"/>
      <c r="AH54" s="133"/>
      <c r="AI54" s="133">
        <f t="shared" si="131"/>
        <v>0</v>
      </c>
      <c r="AJ54" s="133">
        <f t="shared" si="29"/>
        <v>0</v>
      </c>
      <c r="AK54" s="133">
        <f t="shared" si="30"/>
        <v>0</v>
      </c>
      <c r="AL54" s="133">
        <f t="shared" si="31"/>
        <v>0</v>
      </c>
      <c r="AM54" s="133">
        <f t="shared" si="32"/>
        <v>0</v>
      </c>
      <c r="AN54" s="133">
        <f t="shared" si="33"/>
        <v>0</v>
      </c>
      <c r="AO54" s="133">
        <f t="shared" si="34"/>
        <v>0</v>
      </c>
      <c r="AP54" s="133">
        <f t="shared" si="35"/>
        <v>0</v>
      </c>
      <c r="AQ54" s="133">
        <f t="shared" si="36"/>
        <v>0</v>
      </c>
      <c r="AR54" s="133">
        <f t="shared" si="37"/>
        <v>0</v>
      </c>
      <c r="AS54" s="133">
        <f t="shared" si="38"/>
        <v>0</v>
      </c>
      <c r="AT54" s="134"/>
      <c r="AU54" s="134">
        <f t="shared" si="39"/>
        <v>0</v>
      </c>
      <c r="AV54" s="134">
        <f t="shared" si="40"/>
        <v>0</v>
      </c>
      <c r="AW54" s="134">
        <f t="shared" si="41"/>
        <v>0</v>
      </c>
      <c r="AX54" s="134">
        <f t="shared" si="42"/>
        <v>0</v>
      </c>
      <c r="AY54" s="134">
        <f t="shared" si="43"/>
        <v>0</v>
      </c>
      <c r="AZ54" s="134">
        <f t="shared" si="44"/>
        <v>0</v>
      </c>
      <c r="BA54" s="134">
        <f t="shared" si="45"/>
        <v>0</v>
      </c>
      <c r="BB54" s="134">
        <f t="shared" si="46"/>
        <v>0</v>
      </c>
      <c r="BC54" s="134">
        <f t="shared" si="47"/>
        <v>0</v>
      </c>
      <c r="BD54" s="134">
        <f t="shared" si="48"/>
        <v>0</v>
      </c>
      <c r="BE54" s="134">
        <f t="shared" si="49"/>
        <v>0</v>
      </c>
      <c r="BF54" s="31"/>
      <c r="BG54" s="31">
        <f t="shared" si="161"/>
        <v>0</v>
      </c>
      <c r="BH54" s="31">
        <f t="shared" si="50"/>
        <v>0</v>
      </c>
      <c r="BI54" s="31">
        <f t="shared" si="51"/>
        <v>0</v>
      </c>
      <c r="BJ54" s="31">
        <f t="shared" si="52"/>
        <v>0</v>
      </c>
      <c r="BK54" s="31">
        <f t="shared" si="53"/>
        <v>0</v>
      </c>
      <c r="BL54" s="31">
        <f t="shared" si="54"/>
        <v>0</v>
      </c>
      <c r="BM54" s="31">
        <f t="shared" si="55"/>
        <v>0</v>
      </c>
      <c r="BN54" s="31">
        <f t="shared" si="56"/>
        <v>0</v>
      </c>
      <c r="BO54" s="31">
        <f t="shared" si="57"/>
        <v>0</v>
      </c>
      <c r="BP54" s="31">
        <f t="shared" si="58"/>
        <v>0</v>
      </c>
      <c r="BQ54" s="31">
        <f t="shared" si="59"/>
        <v>0</v>
      </c>
      <c r="BR54" s="132"/>
      <c r="BS54" s="132">
        <f t="shared" si="60"/>
        <v>0</v>
      </c>
      <c r="BT54" s="132">
        <f t="shared" si="61"/>
        <v>0</v>
      </c>
      <c r="BU54" s="132">
        <f t="shared" si="62"/>
        <v>0</v>
      </c>
      <c r="BV54" s="132">
        <f t="shared" si="63"/>
        <v>0</v>
      </c>
      <c r="BW54" s="132">
        <f t="shared" si="64"/>
        <v>0</v>
      </c>
      <c r="BX54" s="132">
        <f t="shared" si="65"/>
        <v>0</v>
      </c>
      <c r="BY54" s="132">
        <f t="shared" si="66"/>
        <v>0</v>
      </c>
      <c r="BZ54" s="132">
        <f t="shared" si="67"/>
        <v>0</v>
      </c>
      <c r="CA54" s="132">
        <f t="shared" si="68"/>
        <v>0</v>
      </c>
      <c r="CB54" s="132">
        <f t="shared" si="69"/>
        <v>0</v>
      </c>
      <c r="CC54" s="132">
        <f t="shared" si="70"/>
        <v>0</v>
      </c>
      <c r="CD54" s="133">
        <f t="shared" si="165"/>
        <v>0</v>
      </c>
      <c r="CE54" s="133">
        <f t="shared" si="165"/>
        <v>0</v>
      </c>
      <c r="CF54" s="133">
        <f t="shared" si="72"/>
        <v>0</v>
      </c>
      <c r="CG54" s="133">
        <f t="shared" si="166"/>
        <v>0</v>
      </c>
      <c r="CH54" s="133">
        <f t="shared" si="166"/>
        <v>0</v>
      </c>
      <c r="CI54" s="133">
        <f t="shared" si="166"/>
        <v>0</v>
      </c>
      <c r="CJ54" s="133">
        <f t="shared" si="166"/>
        <v>0</v>
      </c>
      <c r="CK54" s="133">
        <f t="shared" si="166"/>
        <v>0</v>
      </c>
      <c r="CL54" s="133">
        <f t="shared" si="166"/>
        <v>0</v>
      </c>
      <c r="CM54" s="133">
        <f t="shared" si="166"/>
        <v>0</v>
      </c>
      <c r="CN54" s="133">
        <f t="shared" si="166"/>
        <v>0</v>
      </c>
      <c r="CO54" s="133">
        <f t="shared" si="166"/>
        <v>0</v>
      </c>
      <c r="CP54" s="134"/>
      <c r="CQ54" s="134">
        <f t="shared" si="146"/>
        <v>0</v>
      </c>
      <c r="CR54" s="134">
        <f t="shared" si="74"/>
        <v>0</v>
      </c>
      <c r="CS54" s="134">
        <f t="shared" si="75"/>
        <v>0</v>
      </c>
      <c r="CT54" s="134">
        <f t="shared" si="76"/>
        <v>0</v>
      </c>
      <c r="CU54" s="134">
        <f t="shared" si="77"/>
        <v>0</v>
      </c>
      <c r="CV54" s="134">
        <f t="shared" si="78"/>
        <v>0</v>
      </c>
      <c r="CW54" s="134">
        <f t="shared" si="79"/>
        <v>0</v>
      </c>
      <c r="CX54" s="134">
        <f t="shared" si="80"/>
        <v>0</v>
      </c>
      <c r="CY54" s="134">
        <f t="shared" si="133"/>
        <v>0</v>
      </c>
      <c r="CZ54" s="134">
        <f t="shared" si="81"/>
        <v>0</v>
      </c>
      <c r="DA54" s="134">
        <f t="shared" si="82"/>
        <v>0</v>
      </c>
      <c r="DB54" s="135"/>
      <c r="DC54" s="135">
        <f t="shared" si="83"/>
        <v>0</v>
      </c>
      <c r="DD54" s="135">
        <f t="shared" si="84"/>
        <v>0</v>
      </c>
      <c r="DE54" s="135">
        <f t="shared" si="85"/>
        <v>0</v>
      </c>
      <c r="DF54" s="135">
        <f t="shared" si="86"/>
        <v>0</v>
      </c>
      <c r="DG54" s="135">
        <f t="shared" si="87"/>
        <v>0</v>
      </c>
      <c r="DH54" s="135">
        <f t="shared" si="88"/>
        <v>0</v>
      </c>
      <c r="DI54" s="135">
        <f t="shared" si="89"/>
        <v>0</v>
      </c>
      <c r="DJ54" s="135">
        <f t="shared" si="90"/>
        <v>0</v>
      </c>
      <c r="DK54" s="135">
        <f t="shared" si="91"/>
        <v>0</v>
      </c>
      <c r="DL54" s="135">
        <f t="shared" si="92"/>
        <v>0</v>
      </c>
      <c r="DM54" s="135">
        <f t="shared" si="93"/>
        <v>0</v>
      </c>
      <c r="DN54" s="136"/>
      <c r="DO54" s="136">
        <f t="shared" si="94"/>
        <v>0</v>
      </c>
      <c r="DP54" s="136">
        <f t="shared" si="95"/>
        <v>0</v>
      </c>
      <c r="DQ54" s="136">
        <f t="shared" si="96"/>
        <v>0</v>
      </c>
      <c r="DR54" s="136">
        <f t="shared" si="97"/>
        <v>0</v>
      </c>
      <c r="DS54" s="136">
        <f t="shared" si="98"/>
        <v>0</v>
      </c>
      <c r="DT54" s="136">
        <f t="shared" si="99"/>
        <v>0</v>
      </c>
      <c r="DU54" s="136">
        <f t="shared" si="100"/>
        <v>0</v>
      </c>
      <c r="DV54" s="136">
        <f t="shared" si="101"/>
        <v>0</v>
      </c>
      <c r="DW54" s="136">
        <f t="shared" si="102"/>
        <v>0</v>
      </c>
      <c r="DX54" s="136">
        <f t="shared" si="103"/>
        <v>0</v>
      </c>
      <c r="DY54" s="136">
        <f t="shared" si="104"/>
        <v>0</v>
      </c>
      <c r="DZ54" s="132"/>
      <c r="EA54" s="132">
        <f t="shared" ref="EA54:EK54" si="178">DZ54</f>
        <v>0</v>
      </c>
      <c r="EB54" s="132">
        <f t="shared" si="178"/>
        <v>0</v>
      </c>
      <c r="EC54" s="132">
        <f t="shared" si="178"/>
        <v>0</v>
      </c>
      <c r="ED54" s="132">
        <f t="shared" si="178"/>
        <v>0</v>
      </c>
      <c r="EE54" s="132">
        <f t="shared" si="178"/>
        <v>0</v>
      </c>
      <c r="EF54" s="132">
        <f t="shared" si="178"/>
        <v>0</v>
      </c>
      <c r="EG54" s="132">
        <f t="shared" si="178"/>
        <v>0</v>
      </c>
      <c r="EH54" s="132">
        <f t="shared" si="178"/>
        <v>0</v>
      </c>
      <c r="EI54" s="132">
        <f t="shared" si="178"/>
        <v>0</v>
      </c>
      <c r="EJ54" s="132">
        <f t="shared" si="178"/>
        <v>0</v>
      </c>
      <c r="EK54" s="132">
        <f t="shared" si="178"/>
        <v>0</v>
      </c>
      <c r="EL54" s="134"/>
      <c r="EM54" s="134"/>
      <c r="EN54" s="134"/>
      <c r="EO54" s="134"/>
      <c r="EP54" s="134"/>
      <c r="EQ54" s="134"/>
      <c r="ER54" s="134"/>
      <c r="ES54" s="201">
        <f>IFERROR(IF(G54&gt;=1,(IF(EMP!AT50="YES",220,0)),0),0)</f>
        <v>0</v>
      </c>
      <c r="ET54" s="1">
        <f>IFERROR(IF(G54&gt;=1,ROUND(ALLO!K52/31*ALLO!BJ52,0),0),0)</f>
        <v>0</v>
      </c>
      <c r="EU54" s="1">
        <f>IFERROR(IF(G54&gt;=1,(IF(ALLO!$BH52=1,0,IF(ALLO!$BH52=2,(IF(EMP!AN50="YES",(IF(ALLO!$D52&gt;=5,ROUND((ALLO!GG52+ALLO!GS52+ALLO!HE52)/EU$1,0)*ALLO!$BK52,0)),0)),0))),0),0)</f>
        <v>0</v>
      </c>
      <c r="EV54" s="1">
        <f>IFERROR(IF(H54&gt;=1,(IF(ALLO!$BH52=1,0,IF(ALLO!$BH52=2,(IF(EMP!AO50="YES",(IF(ALLO!$D52&gt;=5,ROUND((ALLO!GH52+ALLO!GT52+ALLO!HF52)/EV$1,0)*ALLO!$BK52,0)),0)),0))),0),0)</f>
        <v>0</v>
      </c>
      <c r="EW54" s="1">
        <f>IFERROR(IF(I54&gt;=1,(IF(ALLO!$BH52=1,0,IF(ALLO!$BH52=2,(IF(EMP!AP50="YES",(IF(ALLO!$D52&gt;=5,ROUND((ALLO!GI52+ALLO!GU52+ALLO!HG52)/EW$1,0)*ALLO!$BK52,0)),0)),0))),0),0)</f>
        <v>0</v>
      </c>
      <c r="EX54" s="1">
        <f>IFERROR(IF(J54&gt;=1,(IF(ALLO!$BH52=1,0,IF(ALLO!$BH52=2,(IF(EMP!AQ50="YES",(IF(ALLO!$D52&gt;=5,ROUND((ALLO!GJ52+ALLO!GV52+ALLO!HH52)/EX$1,0)*ALLO!$BK52,0)),0)),0))),0),0)</f>
        <v>0</v>
      </c>
      <c r="EY54" s="1">
        <f>IFERROR(IF(K54&gt;=1,(IF(ALLO!$BH52=1,0,IF(ALLO!$BH52=2,(IF(EMP!AR50="YES",(IF(ALLO!$D52&gt;=5,ROUND((ALLO!GK52+ALLO!GW52+ALLO!HI52)/EY$1,0)*ALLO!$BK52,0)),0)),0))),0),0)</f>
        <v>0</v>
      </c>
      <c r="EZ54" s="1">
        <f>IFERROR(IF(L54&gt;=1,(IF(ALLO!$BH52=1,0,IF(ALLO!$BH52=2,(IF(EMP!AS50="YES",(IF(ALLO!$D52&gt;=5,ROUND((ALLO!GL52+ALLO!GX52+ALLO!HJ52)/EZ$1,0)*ALLO!$BK52,0)),0)),0))),0),0)</f>
        <v>0</v>
      </c>
      <c r="FA54" s="181">
        <f t="shared" si="106"/>
        <v>0</v>
      </c>
      <c r="FB54" s="181">
        <f t="shared" si="107"/>
        <v>0</v>
      </c>
      <c r="FC54" s="181">
        <f t="shared" si="108"/>
        <v>0</v>
      </c>
      <c r="FD54" s="181">
        <f t="shared" si="109"/>
        <v>0</v>
      </c>
      <c r="FE54" s="181">
        <f t="shared" si="110"/>
        <v>0</v>
      </c>
      <c r="FF54" s="181">
        <f t="shared" si="111"/>
        <v>0</v>
      </c>
      <c r="FG54" s="181">
        <f t="shared" si="112"/>
        <v>0</v>
      </c>
      <c r="FH54" s="181">
        <f t="shared" si="113"/>
        <v>0</v>
      </c>
      <c r="FI54" s="181">
        <f t="shared" si="114"/>
        <v>0</v>
      </c>
      <c r="FJ54" s="181">
        <f t="shared" si="115"/>
        <v>0</v>
      </c>
      <c r="FK54" s="181">
        <f t="shared" si="116"/>
        <v>0</v>
      </c>
      <c r="FL54" s="181">
        <f t="shared" si="117"/>
        <v>0</v>
      </c>
      <c r="FM54" s="182">
        <f t="shared" si="118"/>
        <v>0</v>
      </c>
      <c r="FN54" s="182">
        <f t="shared" si="119"/>
        <v>0</v>
      </c>
      <c r="FO54" s="182">
        <f t="shared" si="120"/>
        <v>0</v>
      </c>
      <c r="FP54" s="182">
        <f t="shared" si="121"/>
        <v>0</v>
      </c>
      <c r="FQ54" s="182">
        <f t="shared" si="122"/>
        <v>0</v>
      </c>
      <c r="FR54" s="182">
        <f t="shared" si="123"/>
        <v>0</v>
      </c>
      <c r="FS54" s="182">
        <f t="shared" si="124"/>
        <v>0</v>
      </c>
      <c r="FT54" s="1">
        <f>IFERROR(IF($G54&gt;=1,SUMIFS(ARR!P$8:P$607,ARR!$I$8:$I$607,$I54),0),0)</f>
        <v>0</v>
      </c>
      <c r="FU54" s="1">
        <f>IFERROR(IF($G54&gt;=1,SUMIFS(ARR!Q$8:Q$607,ARR!$I$8:$I$607,$I54),0),0)</f>
        <v>0</v>
      </c>
      <c r="FV54" s="1">
        <f>IFERROR(IF($G54&gt;=1,SUMIFS(ARR!R$8:R$607,ARR!$I$8:$I$607,$I54),0),0)</f>
        <v>0</v>
      </c>
      <c r="FW54" s="1">
        <f>IFERROR(IF($G54&gt;=1,SUMIFS(ARR!S$8:S$607,ARR!$I$8:$I$607,$I54),0),0)</f>
        <v>0</v>
      </c>
      <c r="FX54" s="1">
        <f>IFERROR(IF($G54&gt;=1,SUMIFS(ARR!T$8:T$607,ARR!$I$8:$I$607,$I54),0),0)</f>
        <v>0</v>
      </c>
      <c r="FY54" s="1">
        <f>IFERROR(IF($G54&gt;=1,SUMIFS(ARR!U$8:U$607,ARR!$I$8:$I$607,$I54),0),0)</f>
        <v>0</v>
      </c>
      <c r="FZ54" s="1">
        <f>IFERROR(IF($G54&gt;=1,SUMIFS(ARR!V$8:V$607,ARR!$I$8:$I$607,$I54),0),0)</f>
        <v>0</v>
      </c>
      <c r="GA54" s="1">
        <f>IFERROR(IF($G54&gt;=1,SUMIFS(ARR!W$8:W$607,ARR!$I$8:$I$607,$I54),0),0)</f>
        <v>0</v>
      </c>
      <c r="GB54" s="1">
        <f>IFERROR(IF($G54&gt;=1,SUMIFS(ARR!X$8:X$607,ARR!$I$8:$I$607,$I54),0),0)</f>
        <v>0</v>
      </c>
      <c r="GC54" s="1">
        <f>IFERROR(IF($G54&gt;=1,SUMIFS(ARR!Y$8:Y$607,ARR!$I$8:$I$607,$I54),0),0)</f>
        <v>0</v>
      </c>
      <c r="GD54" s="1">
        <f>IFERROR(IF($G54&gt;=1,SUMIFS(ARR!Z$8:Z$607,ARR!$I$8:$I$607,$I54),0),0)</f>
        <v>0</v>
      </c>
      <c r="GE54" s="1">
        <f>IFERROR(IF($G54&gt;=1,SUMIFS(ARR!AA$8:AA$607,ARR!$I$8:$I$607,$I54),0),0)</f>
        <v>0</v>
      </c>
      <c r="GF54" s="1">
        <f t="shared" si="125"/>
        <v>0</v>
      </c>
      <c r="GG54" s="1">
        <f t="shared" si="126"/>
        <v>0</v>
      </c>
      <c r="GH54" s="1">
        <f t="shared" si="127"/>
        <v>0</v>
      </c>
      <c r="GI54" s="1">
        <f t="shared" si="128"/>
        <v>0</v>
      </c>
      <c r="GJ54" s="1">
        <f t="shared" si="129"/>
        <v>0</v>
      </c>
    </row>
    <row r="55" spans="6:192" ht="18" customHeight="1" x14ac:dyDescent="0.25">
      <c r="F55" s="1">
        <f>ALLO!A53</f>
        <v>0</v>
      </c>
      <c r="G55" s="130">
        <f>EMP!O51</f>
        <v>0</v>
      </c>
      <c r="H55" s="131">
        <f>EMP!P51</f>
        <v>0</v>
      </c>
      <c r="I55" s="130">
        <f>EMP!Q51</f>
        <v>0</v>
      </c>
      <c r="J55" s="30">
        <f>IFERROR(IF($G55&gt;=1,(IF($F55=2,ROUND((ALLO!GA53+ALLO!GM53)/10,0),0)),0),0)</f>
        <v>0</v>
      </c>
      <c r="K55" s="30">
        <f>IFERROR(IF($G55&gt;=1,(IF($F55=2,ROUND((ALLO!GB53+ALLO!GN53)/10,0),0)),0),0)</f>
        <v>0</v>
      </c>
      <c r="L55" s="30">
        <f>IFERROR(IF($G55&gt;=1,(IF($F55=2,ROUND((ALLO!GC53+ALLO!GO53)/10,0),0)),0),0)</f>
        <v>0</v>
      </c>
      <c r="M55" s="30">
        <f>IFERROR(IF($G55&gt;=1,(IF($F55=2,ROUND((ALLO!GD53+ALLO!GP53)/10,0),0)),0),0)</f>
        <v>0</v>
      </c>
      <c r="N55" s="30">
        <f>IFERROR(IF($G55&gt;=1,(IF($F55=2,ROUND((ALLO!GE53+ALLO!GQ53)/10,0),0)),0),0)</f>
        <v>0</v>
      </c>
      <c r="O55" s="30">
        <f>IFERROR(IF($G55&gt;=1,(IF($F55=2,ROUND((ALLO!GF53+ALLO!GR53)/10,0),0)),0),0)</f>
        <v>0</v>
      </c>
      <c r="P55" s="30">
        <f>IFERROR(IF($G55&gt;=1,(IF($F55=2,ROUND((ALLO!GG53+ALLO!GS53)/10,0),0)),0),0)</f>
        <v>0</v>
      </c>
      <c r="Q55" s="30">
        <f>IFERROR(IF($G55&gt;=1,(IF($F55=2,ROUND((ALLO!GH53+ALLO!GT53)/10,0),0)),0),0)</f>
        <v>0</v>
      </c>
      <c r="R55" s="30">
        <f>IFERROR(IF($G55&gt;=1,(IF($F55=2,ROUND((ALLO!GI53+ALLO!GU53)/10,0),0)),0),0)</f>
        <v>0</v>
      </c>
      <c r="S55" s="30">
        <f>IFERROR(IF($G55&gt;=1,(IF($F55=2,ROUND((ALLO!GJ53+ALLO!GV53)/10,0),0)),0),0)</f>
        <v>0</v>
      </c>
      <c r="T55" s="30">
        <f>IFERROR(IF($G55&gt;=1,(IF($F55=2,ROUND((ALLO!GK53+ALLO!GW53)/10,0),0)),0),0)</f>
        <v>0</v>
      </c>
      <c r="U55" s="30">
        <f>IFERROR(IF($G55&gt;=1,(IF($F55=2,ROUND((ALLO!GL53+ALLO!GX53)/10,0),0)),0),0)</f>
        <v>0</v>
      </c>
      <c r="V55" s="132"/>
      <c r="W55" s="132"/>
      <c r="X55" s="132"/>
      <c r="Y55" s="132"/>
      <c r="Z55" s="132"/>
      <c r="AA55" s="132"/>
      <c r="AB55" s="132"/>
      <c r="AC55" s="132"/>
      <c r="AD55" s="132"/>
      <c r="AE55" s="132"/>
      <c r="AF55" s="132"/>
      <c r="AG55" s="132"/>
      <c r="AH55" s="133"/>
      <c r="AI55" s="133">
        <f t="shared" si="131"/>
        <v>0</v>
      </c>
      <c r="AJ55" s="133">
        <f t="shared" si="29"/>
        <v>0</v>
      </c>
      <c r="AK55" s="133">
        <f t="shared" si="30"/>
        <v>0</v>
      </c>
      <c r="AL55" s="133">
        <f t="shared" si="31"/>
        <v>0</v>
      </c>
      <c r="AM55" s="133">
        <f t="shared" si="32"/>
        <v>0</v>
      </c>
      <c r="AN55" s="133">
        <f t="shared" si="33"/>
        <v>0</v>
      </c>
      <c r="AO55" s="133">
        <f t="shared" si="34"/>
        <v>0</v>
      </c>
      <c r="AP55" s="133">
        <f t="shared" si="35"/>
        <v>0</v>
      </c>
      <c r="AQ55" s="133">
        <f t="shared" si="36"/>
        <v>0</v>
      </c>
      <c r="AR55" s="133">
        <f t="shared" si="37"/>
        <v>0</v>
      </c>
      <c r="AS55" s="133">
        <f t="shared" si="38"/>
        <v>0</v>
      </c>
      <c r="AT55" s="134"/>
      <c r="AU55" s="134">
        <f t="shared" si="39"/>
        <v>0</v>
      </c>
      <c r="AV55" s="134">
        <f t="shared" si="40"/>
        <v>0</v>
      </c>
      <c r="AW55" s="134">
        <f t="shared" si="41"/>
        <v>0</v>
      </c>
      <c r="AX55" s="134">
        <f t="shared" si="42"/>
        <v>0</v>
      </c>
      <c r="AY55" s="134">
        <f t="shared" si="43"/>
        <v>0</v>
      </c>
      <c r="AZ55" s="134">
        <f t="shared" si="44"/>
        <v>0</v>
      </c>
      <c r="BA55" s="134">
        <f t="shared" si="45"/>
        <v>0</v>
      </c>
      <c r="BB55" s="134">
        <f t="shared" si="46"/>
        <v>0</v>
      </c>
      <c r="BC55" s="134">
        <f t="shared" si="47"/>
        <v>0</v>
      </c>
      <c r="BD55" s="134">
        <f t="shared" si="48"/>
        <v>0</v>
      </c>
      <c r="BE55" s="134">
        <f t="shared" si="49"/>
        <v>0</v>
      </c>
      <c r="BF55" s="31"/>
      <c r="BG55" s="31">
        <f t="shared" si="161"/>
        <v>0</v>
      </c>
      <c r="BH55" s="31">
        <f t="shared" si="50"/>
        <v>0</v>
      </c>
      <c r="BI55" s="31">
        <f t="shared" si="51"/>
        <v>0</v>
      </c>
      <c r="BJ55" s="31">
        <f t="shared" si="52"/>
        <v>0</v>
      </c>
      <c r="BK55" s="31">
        <f t="shared" si="53"/>
        <v>0</v>
      </c>
      <c r="BL55" s="31">
        <f t="shared" si="54"/>
        <v>0</v>
      </c>
      <c r="BM55" s="31">
        <f t="shared" si="55"/>
        <v>0</v>
      </c>
      <c r="BN55" s="31">
        <f t="shared" si="56"/>
        <v>0</v>
      </c>
      <c r="BO55" s="31">
        <f t="shared" si="57"/>
        <v>0</v>
      </c>
      <c r="BP55" s="31">
        <f t="shared" si="58"/>
        <v>0</v>
      </c>
      <c r="BQ55" s="31">
        <f t="shared" si="59"/>
        <v>0</v>
      </c>
      <c r="BR55" s="132"/>
      <c r="BS55" s="132">
        <f t="shared" si="60"/>
        <v>0</v>
      </c>
      <c r="BT55" s="132">
        <f t="shared" si="61"/>
        <v>0</v>
      </c>
      <c r="BU55" s="132">
        <f t="shared" si="62"/>
        <v>0</v>
      </c>
      <c r="BV55" s="132">
        <f t="shared" si="63"/>
        <v>0</v>
      </c>
      <c r="BW55" s="132">
        <f t="shared" si="64"/>
        <v>0</v>
      </c>
      <c r="BX55" s="132">
        <f t="shared" si="65"/>
        <v>0</v>
      </c>
      <c r="BY55" s="132">
        <f t="shared" si="66"/>
        <v>0</v>
      </c>
      <c r="BZ55" s="132">
        <f t="shared" si="67"/>
        <v>0</v>
      </c>
      <c r="CA55" s="132">
        <f t="shared" si="68"/>
        <v>0</v>
      </c>
      <c r="CB55" s="132">
        <f t="shared" si="69"/>
        <v>0</v>
      </c>
      <c r="CC55" s="132">
        <f t="shared" si="70"/>
        <v>0</v>
      </c>
      <c r="CD55" s="133">
        <f t="shared" si="165"/>
        <v>0</v>
      </c>
      <c r="CE55" s="133">
        <f t="shared" si="165"/>
        <v>0</v>
      </c>
      <c r="CF55" s="133">
        <f t="shared" si="72"/>
        <v>0</v>
      </c>
      <c r="CG55" s="133">
        <f t="shared" si="166"/>
        <v>0</v>
      </c>
      <c r="CH55" s="133">
        <f t="shared" si="166"/>
        <v>0</v>
      </c>
      <c r="CI55" s="133">
        <f t="shared" si="166"/>
        <v>0</v>
      </c>
      <c r="CJ55" s="133">
        <f t="shared" si="166"/>
        <v>0</v>
      </c>
      <c r="CK55" s="133">
        <f t="shared" si="166"/>
        <v>0</v>
      </c>
      <c r="CL55" s="133">
        <f t="shared" si="166"/>
        <v>0</v>
      </c>
      <c r="CM55" s="133">
        <f t="shared" si="166"/>
        <v>0</v>
      </c>
      <c r="CN55" s="133">
        <f t="shared" si="166"/>
        <v>0</v>
      </c>
      <c r="CO55" s="133">
        <f t="shared" si="166"/>
        <v>0</v>
      </c>
      <c r="CP55" s="134"/>
      <c r="CQ55" s="134">
        <f t="shared" si="146"/>
        <v>0</v>
      </c>
      <c r="CR55" s="134">
        <f t="shared" si="74"/>
        <v>0</v>
      </c>
      <c r="CS55" s="134">
        <f t="shared" si="75"/>
        <v>0</v>
      </c>
      <c r="CT55" s="134">
        <f t="shared" si="76"/>
        <v>0</v>
      </c>
      <c r="CU55" s="134">
        <f t="shared" si="77"/>
        <v>0</v>
      </c>
      <c r="CV55" s="134">
        <f t="shared" si="78"/>
        <v>0</v>
      </c>
      <c r="CW55" s="134">
        <f t="shared" si="79"/>
        <v>0</v>
      </c>
      <c r="CX55" s="134">
        <f t="shared" si="80"/>
        <v>0</v>
      </c>
      <c r="CY55" s="134">
        <f t="shared" si="133"/>
        <v>0</v>
      </c>
      <c r="CZ55" s="134">
        <f t="shared" si="81"/>
        <v>0</v>
      </c>
      <c r="DA55" s="134">
        <f t="shared" si="82"/>
        <v>0</v>
      </c>
      <c r="DB55" s="135"/>
      <c r="DC55" s="135">
        <f t="shared" si="83"/>
        <v>0</v>
      </c>
      <c r="DD55" s="135">
        <f t="shared" si="84"/>
        <v>0</v>
      </c>
      <c r="DE55" s="135">
        <f t="shared" si="85"/>
        <v>0</v>
      </c>
      <c r="DF55" s="135">
        <f t="shared" si="86"/>
        <v>0</v>
      </c>
      <c r="DG55" s="135">
        <f t="shared" si="87"/>
        <v>0</v>
      </c>
      <c r="DH55" s="135">
        <f t="shared" si="88"/>
        <v>0</v>
      </c>
      <c r="DI55" s="135">
        <f t="shared" si="89"/>
        <v>0</v>
      </c>
      <c r="DJ55" s="135">
        <f t="shared" si="90"/>
        <v>0</v>
      </c>
      <c r="DK55" s="135">
        <f t="shared" si="91"/>
        <v>0</v>
      </c>
      <c r="DL55" s="135">
        <f t="shared" si="92"/>
        <v>0</v>
      </c>
      <c r="DM55" s="135">
        <f t="shared" si="93"/>
        <v>0</v>
      </c>
      <c r="DN55" s="136"/>
      <c r="DO55" s="136">
        <f t="shared" si="94"/>
        <v>0</v>
      </c>
      <c r="DP55" s="136">
        <f t="shared" si="95"/>
        <v>0</v>
      </c>
      <c r="DQ55" s="136">
        <f t="shared" si="96"/>
        <v>0</v>
      </c>
      <c r="DR55" s="136">
        <f t="shared" si="97"/>
        <v>0</v>
      </c>
      <c r="DS55" s="136">
        <f t="shared" si="98"/>
        <v>0</v>
      </c>
      <c r="DT55" s="136">
        <f t="shared" si="99"/>
        <v>0</v>
      </c>
      <c r="DU55" s="136">
        <f t="shared" si="100"/>
        <v>0</v>
      </c>
      <c r="DV55" s="136">
        <f t="shared" si="101"/>
        <v>0</v>
      </c>
      <c r="DW55" s="136">
        <f t="shared" si="102"/>
        <v>0</v>
      </c>
      <c r="DX55" s="136">
        <f t="shared" si="103"/>
        <v>0</v>
      </c>
      <c r="DY55" s="136">
        <f t="shared" si="104"/>
        <v>0</v>
      </c>
      <c r="DZ55" s="132"/>
      <c r="EA55" s="132">
        <f t="shared" ref="EA55:EK55" si="179">DZ55</f>
        <v>0</v>
      </c>
      <c r="EB55" s="132">
        <f t="shared" si="179"/>
        <v>0</v>
      </c>
      <c r="EC55" s="132">
        <f t="shared" si="179"/>
        <v>0</v>
      </c>
      <c r="ED55" s="132">
        <f t="shared" si="179"/>
        <v>0</v>
      </c>
      <c r="EE55" s="132">
        <f t="shared" si="179"/>
        <v>0</v>
      </c>
      <c r="EF55" s="132">
        <f t="shared" si="179"/>
        <v>0</v>
      </c>
      <c r="EG55" s="132">
        <f t="shared" si="179"/>
        <v>0</v>
      </c>
      <c r="EH55" s="132">
        <f t="shared" si="179"/>
        <v>0</v>
      </c>
      <c r="EI55" s="132">
        <f t="shared" si="179"/>
        <v>0</v>
      </c>
      <c r="EJ55" s="132">
        <f t="shared" si="179"/>
        <v>0</v>
      </c>
      <c r="EK55" s="132">
        <f t="shared" si="179"/>
        <v>0</v>
      </c>
      <c r="EL55" s="134"/>
      <c r="EM55" s="134"/>
      <c r="EN55" s="134"/>
      <c r="EO55" s="134"/>
      <c r="EP55" s="134"/>
      <c r="EQ55" s="134"/>
      <c r="ER55" s="134"/>
      <c r="ES55" s="201">
        <f>IFERROR(IF(G55&gt;=1,(IF(EMP!AT51="YES",220,0)),0),0)</f>
        <v>0</v>
      </c>
      <c r="ET55" s="1">
        <f>IFERROR(IF(G55&gt;=1,ROUND(ALLO!K53/31*ALLO!BJ53,0),0),0)</f>
        <v>0</v>
      </c>
      <c r="EU55" s="1">
        <f>IFERROR(IF(G55&gt;=1,(IF(ALLO!$BH53=1,0,IF(ALLO!$BH53=2,(IF(EMP!AN51="YES",(IF(ALLO!$D53&gt;=5,ROUND((ALLO!GG53+ALLO!GS53+ALLO!HE53)/EU$1,0)*ALLO!$BK53,0)),0)),0))),0),0)</f>
        <v>0</v>
      </c>
      <c r="EV55" s="1">
        <f>IFERROR(IF(H55&gt;=1,(IF(ALLO!$BH53=1,0,IF(ALLO!$BH53=2,(IF(EMP!AO51="YES",(IF(ALLO!$D53&gt;=5,ROUND((ALLO!GH53+ALLO!GT53+ALLO!HF53)/EV$1,0)*ALLO!$BK53,0)),0)),0))),0),0)</f>
        <v>0</v>
      </c>
      <c r="EW55" s="1">
        <f>IFERROR(IF(I55&gt;=1,(IF(ALLO!$BH53=1,0,IF(ALLO!$BH53=2,(IF(EMP!AP51="YES",(IF(ALLO!$D53&gt;=5,ROUND((ALLO!GI53+ALLO!GU53+ALLO!HG53)/EW$1,0)*ALLO!$BK53,0)),0)),0))),0),0)</f>
        <v>0</v>
      </c>
      <c r="EX55" s="1">
        <f>IFERROR(IF(J55&gt;=1,(IF(ALLO!$BH53=1,0,IF(ALLO!$BH53=2,(IF(EMP!AQ51="YES",(IF(ALLO!$D53&gt;=5,ROUND((ALLO!GJ53+ALLO!GV53+ALLO!HH53)/EX$1,0)*ALLO!$BK53,0)),0)),0))),0),0)</f>
        <v>0</v>
      </c>
      <c r="EY55" s="1">
        <f>IFERROR(IF(K55&gt;=1,(IF(ALLO!$BH53=1,0,IF(ALLO!$BH53=2,(IF(EMP!AR51="YES",(IF(ALLO!$D53&gt;=5,ROUND((ALLO!GK53+ALLO!GW53+ALLO!HI53)/EY$1,0)*ALLO!$BK53,0)),0)),0))),0),0)</f>
        <v>0</v>
      </c>
      <c r="EZ55" s="1">
        <f>IFERROR(IF(L55&gt;=1,(IF(ALLO!$BH53=1,0,IF(ALLO!$BH53=2,(IF(EMP!AS51="YES",(IF(ALLO!$D53&gt;=5,ROUND((ALLO!GL53+ALLO!GX53+ALLO!HJ53)/EZ$1,0)*ALLO!$BK53,0)),0)),0))),0),0)</f>
        <v>0</v>
      </c>
      <c r="FA55" s="181">
        <f t="shared" si="106"/>
        <v>0</v>
      </c>
      <c r="FB55" s="181">
        <f t="shared" si="107"/>
        <v>0</v>
      </c>
      <c r="FC55" s="181">
        <f t="shared" si="108"/>
        <v>0</v>
      </c>
      <c r="FD55" s="181">
        <f t="shared" si="109"/>
        <v>0</v>
      </c>
      <c r="FE55" s="181">
        <f t="shared" si="110"/>
        <v>0</v>
      </c>
      <c r="FF55" s="181">
        <f t="shared" si="111"/>
        <v>0</v>
      </c>
      <c r="FG55" s="181">
        <f t="shared" si="112"/>
        <v>0</v>
      </c>
      <c r="FH55" s="181">
        <f t="shared" si="113"/>
        <v>0</v>
      </c>
      <c r="FI55" s="181">
        <f t="shared" si="114"/>
        <v>0</v>
      </c>
      <c r="FJ55" s="181">
        <f t="shared" si="115"/>
        <v>0</v>
      </c>
      <c r="FK55" s="181">
        <f t="shared" si="116"/>
        <v>0</v>
      </c>
      <c r="FL55" s="181">
        <f t="shared" si="117"/>
        <v>0</v>
      </c>
      <c r="FM55" s="182">
        <f t="shared" si="118"/>
        <v>0</v>
      </c>
      <c r="FN55" s="182">
        <f t="shared" si="119"/>
        <v>0</v>
      </c>
      <c r="FO55" s="182">
        <f t="shared" si="120"/>
        <v>0</v>
      </c>
      <c r="FP55" s="182">
        <f t="shared" si="121"/>
        <v>0</v>
      </c>
      <c r="FQ55" s="182">
        <f t="shared" si="122"/>
        <v>0</v>
      </c>
      <c r="FR55" s="182">
        <f t="shared" si="123"/>
        <v>0</v>
      </c>
      <c r="FS55" s="182">
        <f t="shared" si="124"/>
        <v>0</v>
      </c>
      <c r="FT55" s="1">
        <f>IFERROR(IF($G55&gt;=1,SUMIFS(ARR!P$8:P$607,ARR!$I$8:$I$607,$I55),0),0)</f>
        <v>0</v>
      </c>
      <c r="FU55" s="1">
        <f>IFERROR(IF($G55&gt;=1,SUMIFS(ARR!Q$8:Q$607,ARR!$I$8:$I$607,$I55),0),0)</f>
        <v>0</v>
      </c>
      <c r="FV55" s="1">
        <f>IFERROR(IF($G55&gt;=1,SUMIFS(ARR!R$8:R$607,ARR!$I$8:$I$607,$I55),0),0)</f>
        <v>0</v>
      </c>
      <c r="FW55" s="1">
        <f>IFERROR(IF($G55&gt;=1,SUMIFS(ARR!S$8:S$607,ARR!$I$8:$I$607,$I55),0),0)</f>
        <v>0</v>
      </c>
      <c r="FX55" s="1">
        <f>IFERROR(IF($G55&gt;=1,SUMIFS(ARR!T$8:T$607,ARR!$I$8:$I$607,$I55),0),0)</f>
        <v>0</v>
      </c>
      <c r="FY55" s="1">
        <f>IFERROR(IF($G55&gt;=1,SUMIFS(ARR!U$8:U$607,ARR!$I$8:$I$607,$I55),0),0)</f>
        <v>0</v>
      </c>
      <c r="FZ55" s="1">
        <f>IFERROR(IF($G55&gt;=1,SUMIFS(ARR!V$8:V$607,ARR!$I$8:$I$607,$I55),0),0)</f>
        <v>0</v>
      </c>
      <c r="GA55" s="1">
        <f>IFERROR(IF($G55&gt;=1,SUMIFS(ARR!W$8:W$607,ARR!$I$8:$I$607,$I55),0),0)</f>
        <v>0</v>
      </c>
      <c r="GB55" s="1">
        <f>IFERROR(IF($G55&gt;=1,SUMIFS(ARR!X$8:X$607,ARR!$I$8:$I$607,$I55),0),0)</f>
        <v>0</v>
      </c>
      <c r="GC55" s="1">
        <f>IFERROR(IF($G55&gt;=1,SUMIFS(ARR!Y$8:Y$607,ARR!$I$8:$I$607,$I55),0),0)</f>
        <v>0</v>
      </c>
      <c r="GD55" s="1">
        <f>IFERROR(IF($G55&gt;=1,SUMIFS(ARR!Z$8:Z$607,ARR!$I$8:$I$607,$I55),0),0)</f>
        <v>0</v>
      </c>
      <c r="GE55" s="1">
        <f>IFERROR(IF($G55&gt;=1,SUMIFS(ARR!AA$8:AA$607,ARR!$I$8:$I$607,$I55),0),0)</f>
        <v>0</v>
      </c>
      <c r="GF55" s="1">
        <f t="shared" si="125"/>
        <v>0</v>
      </c>
      <c r="GG55" s="1">
        <f t="shared" si="126"/>
        <v>0</v>
      </c>
      <c r="GH55" s="1">
        <f t="shared" si="127"/>
        <v>0</v>
      </c>
      <c r="GI55" s="1">
        <f t="shared" si="128"/>
        <v>0</v>
      </c>
      <c r="GJ55" s="1">
        <f t="shared" si="129"/>
        <v>0</v>
      </c>
    </row>
    <row r="56" spans="6:192" ht="18" customHeight="1" x14ac:dyDescent="0.25">
      <c r="F56" s="1">
        <f>ALLO!A54</f>
        <v>0</v>
      </c>
      <c r="G56" s="130">
        <f>EMP!O52</f>
        <v>0</v>
      </c>
      <c r="H56" s="131">
        <f>EMP!P52</f>
        <v>0</v>
      </c>
      <c r="I56" s="130">
        <f>EMP!Q52</f>
        <v>0</v>
      </c>
      <c r="J56" s="30">
        <f>IFERROR(IF($G56&gt;=1,(IF($F56=2,ROUND((ALLO!GA54+ALLO!GM54)/10,0),0)),0),0)</f>
        <v>0</v>
      </c>
      <c r="K56" s="30">
        <f>IFERROR(IF($G56&gt;=1,(IF($F56=2,ROUND((ALLO!GB54+ALLO!GN54)/10,0),0)),0),0)</f>
        <v>0</v>
      </c>
      <c r="L56" s="30">
        <f>IFERROR(IF($G56&gt;=1,(IF($F56=2,ROUND((ALLO!GC54+ALLO!GO54)/10,0),0)),0),0)</f>
        <v>0</v>
      </c>
      <c r="M56" s="30">
        <f>IFERROR(IF($G56&gt;=1,(IF($F56=2,ROUND((ALLO!GD54+ALLO!GP54)/10,0),0)),0),0)</f>
        <v>0</v>
      </c>
      <c r="N56" s="30">
        <f>IFERROR(IF($G56&gt;=1,(IF($F56=2,ROUND((ALLO!GE54+ALLO!GQ54)/10,0),0)),0),0)</f>
        <v>0</v>
      </c>
      <c r="O56" s="30">
        <f>IFERROR(IF($G56&gt;=1,(IF($F56=2,ROUND((ALLO!GF54+ALLO!GR54)/10,0),0)),0),0)</f>
        <v>0</v>
      </c>
      <c r="P56" s="30">
        <f>IFERROR(IF($G56&gt;=1,(IF($F56=2,ROUND((ALLO!GG54+ALLO!GS54)/10,0),0)),0),0)</f>
        <v>0</v>
      </c>
      <c r="Q56" s="30">
        <f>IFERROR(IF($G56&gt;=1,(IF($F56=2,ROUND((ALLO!GH54+ALLO!GT54)/10,0),0)),0),0)</f>
        <v>0</v>
      </c>
      <c r="R56" s="30">
        <f>IFERROR(IF($G56&gt;=1,(IF($F56=2,ROUND((ALLO!GI54+ALLO!GU54)/10,0),0)),0),0)</f>
        <v>0</v>
      </c>
      <c r="S56" s="30">
        <f>IFERROR(IF($G56&gt;=1,(IF($F56=2,ROUND((ALLO!GJ54+ALLO!GV54)/10,0),0)),0),0)</f>
        <v>0</v>
      </c>
      <c r="T56" s="30">
        <f>IFERROR(IF($G56&gt;=1,(IF($F56=2,ROUND((ALLO!GK54+ALLO!GW54)/10,0),0)),0),0)</f>
        <v>0</v>
      </c>
      <c r="U56" s="30">
        <f>IFERROR(IF($G56&gt;=1,(IF($F56=2,ROUND((ALLO!GL54+ALLO!GX54)/10,0),0)),0),0)</f>
        <v>0</v>
      </c>
      <c r="V56" s="132"/>
      <c r="W56" s="132"/>
      <c r="X56" s="132"/>
      <c r="Y56" s="132"/>
      <c r="Z56" s="132"/>
      <c r="AA56" s="132"/>
      <c r="AB56" s="132"/>
      <c r="AC56" s="132"/>
      <c r="AD56" s="132"/>
      <c r="AE56" s="132"/>
      <c r="AF56" s="132"/>
      <c r="AG56" s="132"/>
      <c r="AH56" s="133"/>
      <c r="AI56" s="133">
        <f t="shared" si="131"/>
        <v>0</v>
      </c>
      <c r="AJ56" s="133">
        <f t="shared" si="29"/>
        <v>0</v>
      </c>
      <c r="AK56" s="133">
        <f t="shared" si="30"/>
        <v>0</v>
      </c>
      <c r="AL56" s="133">
        <f t="shared" si="31"/>
        <v>0</v>
      </c>
      <c r="AM56" s="133">
        <f t="shared" si="32"/>
        <v>0</v>
      </c>
      <c r="AN56" s="133">
        <f t="shared" si="33"/>
        <v>0</v>
      </c>
      <c r="AO56" s="133">
        <f t="shared" si="34"/>
        <v>0</v>
      </c>
      <c r="AP56" s="133">
        <f t="shared" si="35"/>
        <v>0</v>
      </c>
      <c r="AQ56" s="133">
        <f t="shared" si="36"/>
        <v>0</v>
      </c>
      <c r="AR56" s="133">
        <f t="shared" si="37"/>
        <v>0</v>
      </c>
      <c r="AS56" s="133">
        <f t="shared" si="38"/>
        <v>0</v>
      </c>
      <c r="AT56" s="134"/>
      <c r="AU56" s="134">
        <f t="shared" si="39"/>
        <v>0</v>
      </c>
      <c r="AV56" s="134">
        <f t="shared" si="40"/>
        <v>0</v>
      </c>
      <c r="AW56" s="134">
        <f t="shared" si="41"/>
        <v>0</v>
      </c>
      <c r="AX56" s="134">
        <f t="shared" si="42"/>
        <v>0</v>
      </c>
      <c r="AY56" s="134">
        <f t="shared" si="43"/>
        <v>0</v>
      </c>
      <c r="AZ56" s="134">
        <f t="shared" si="44"/>
        <v>0</v>
      </c>
      <c r="BA56" s="134">
        <f t="shared" si="45"/>
        <v>0</v>
      </c>
      <c r="BB56" s="134">
        <f t="shared" si="46"/>
        <v>0</v>
      </c>
      <c r="BC56" s="134">
        <f t="shared" si="47"/>
        <v>0</v>
      </c>
      <c r="BD56" s="134">
        <f t="shared" si="48"/>
        <v>0</v>
      </c>
      <c r="BE56" s="134">
        <f t="shared" si="49"/>
        <v>0</v>
      </c>
      <c r="BF56" s="31"/>
      <c r="BG56" s="31">
        <f t="shared" si="161"/>
        <v>0</v>
      </c>
      <c r="BH56" s="31">
        <f t="shared" si="50"/>
        <v>0</v>
      </c>
      <c r="BI56" s="31">
        <f t="shared" si="51"/>
        <v>0</v>
      </c>
      <c r="BJ56" s="31">
        <f t="shared" si="52"/>
        <v>0</v>
      </c>
      <c r="BK56" s="31">
        <f t="shared" si="53"/>
        <v>0</v>
      </c>
      <c r="BL56" s="31">
        <f t="shared" si="54"/>
        <v>0</v>
      </c>
      <c r="BM56" s="31">
        <f t="shared" si="55"/>
        <v>0</v>
      </c>
      <c r="BN56" s="31">
        <f t="shared" si="56"/>
        <v>0</v>
      </c>
      <c r="BO56" s="31">
        <f t="shared" si="57"/>
        <v>0</v>
      </c>
      <c r="BP56" s="31">
        <f t="shared" si="58"/>
        <v>0</v>
      </c>
      <c r="BQ56" s="31">
        <f t="shared" si="59"/>
        <v>0</v>
      </c>
      <c r="BR56" s="132"/>
      <c r="BS56" s="132">
        <f t="shared" si="60"/>
        <v>0</v>
      </c>
      <c r="BT56" s="132">
        <f t="shared" si="61"/>
        <v>0</v>
      </c>
      <c r="BU56" s="132">
        <f t="shared" si="62"/>
        <v>0</v>
      </c>
      <c r="BV56" s="132">
        <f t="shared" si="63"/>
        <v>0</v>
      </c>
      <c r="BW56" s="132">
        <f t="shared" si="64"/>
        <v>0</v>
      </c>
      <c r="BX56" s="132">
        <f t="shared" si="65"/>
        <v>0</v>
      </c>
      <c r="BY56" s="132">
        <f t="shared" si="66"/>
        <v>0</v>
      </c>
      <c r="BZ56" s="132">
        <f t="shared" si="67"/>
        <v>0</v>
      </c>
      <c r="CA56" s="132">
        <f t="shared" si="68"/>
        <v>0</v>
      </c>
      <c r="CB56" s="132">
        <f t="shared" si="69"/>
        <v>0</v>
      </c>
      <c r="CC56" s="132">
        <f t="shared" si="70"/>
        <v>0</v>
      </c>
      <c r="CD56" s="133">
        <f t="shared" si="165"/>
        <v>0</v>
      </c>
      <c r="CE56" s="133">
        <f t="shared" si="165"/>
        <v>0</v>
      </c>
      <c r="CF56" s="133">
        <f t="shared" si="72"/>
        <v>0</v>
      </c>
      <c r="CG56" s="133">
        <f t="shared" si="166"/>
        <v>0</v>
      </c>
      <c r="CH56" s="133">
        <f t="shared" si="166"/>
        <v>0</v>
      </c>
      <c r="CI56" s="133">
        <f t="shared" si="166"/>
        <v>0</v>
      </c>
      <c r="CJ56" s="133">
        <f t="shared" si="166"/>
        <v>0</v>
      </c>
      <c r="CK56" s="133">
        <f t="shared" si="166"/>
        <v>0</v>
      </c>
      <c r="CL56" s="133">
        <f t="shared" si="166"/>
        <v>0</v>
      </c>
      <c r="CM56" s="133">
        <f t="shared" si="166"/>
        <v>0</v>
      </c>
      <c r="CN56" s="133">
        <f t="shared" si="166"/>
        <v>0</v>
      </c>
      <c r="CO56" s="133">
        <f t="shared" si="166"/>
        <v>0</v>
      </c>
      <c r="CP56" s="134"/>
      <c r="CQ56" s="134">
        <f t="shared" si="146"/>
        <v>0</v>
      </c>
      <c r="CR56" s="134">
        <f t="shared" si="74"/>
        <v>0</v>
      </c>
      <c r="CS56" s="134">
        <f t="shared" si="75"/>
        <v>0</v>
      </c>
      <c r="CT56" s="134">
        <f t="shared" si="76"/>
        <v>0</v>
      </c>
      <c r="CU56" s="134">
        <f t="shared" si="77"/>
        <v>0</v>
      </c>
      <c r="CV56" s="134">
        <f t="shared" si="78"/>
        <v>0</v>
      </c>
      <c r="CW56" s="134">
        <f t="shared" si="79"/>
        <v>0</v>
      </c>
      <c r="CX56" s="134">
        <f t="shared" si="80"/>
        <v>0</v>
      </c>
      <c r="CY56" s="134">
        <f t="shared" si="133"/>
        <v>0</v>
      </c>
      <c r="CZ56" s="134">
        <f t="shared" si="81"/>
        <v>0</v>
      </c>
      <c r="DA56" s="134">
        <f t="shared" si="82"/>
        <v>0</v>
      </c>
      <c r="DB56" s="135"/>
      <c r="DC56" s="135">
        <f t="shared" si="83"/>
        <v>0</v>
      </c>
      <c r="DD56" s="135">
        <f t="shared" si="84"/>
        <v>0</v>
      </c>
      <c r="DE56" s="135">
        <f t="shared" si="85"/>
        <v>0</v>
      </c>
      <c r="DF56" s="135">
        <f t="shared" si="86"/>
        <v>0</v>
      </c>
      <c r="DG56" s="135">
        <f t="shared" si="87"/>
        <v>0</v>
      </c>
      <c r="DH56" s="135">
        <f t="shared" si="88"/>
        <v>0</v>
      </c>
      <c r="DI56" s="135">
        <f t="shared" si="89"/>
        <v>0</v>
      </c>
      <c r="DJ56" s="135">
        <f t="shared" si="90"/>
        <v>0</v>
      </c>
      <c r="DK56" s="135">
        <f t="shared" si="91"/>
        <v>0</v>
      </c>
      <c r="DL56" s="135">
        <f t="shared" si="92"/>
        <v>0</v>
      </c>
      <c r="DM56" s="135">
        <f t="shared" si="93"/>
        <v>0</v>
      </c>
      <c r="DN56" s="136"/>
      <c r="DO56" s="136">
        <f t="shared" si="94"/>
        <v>0</v>
      </c>
      <c r="DP56" s="136">
        <f t="shared" si="95"/>
        <v>0</v>
      </c>
      <c r="DQ56" s="136">
        <f t="shared" si="96"/>
        <v>0</v>
      </c>
      <c r="DR56" s="136">
        <f t="shared" si="97"/>
        <v>0</v>
      </c>
      <c r="DS56" s="136">
        <f t="shared" si="98"/>
        <v>0</v>
      </c>
      <c r="DT56" s="136">
        <f t="shared" si="99"/>
        <v>0</v>
      </c>
      <c r="DU56" s="136">
        <f t="shared" si="100"/>
        <v>0</v>
      </c>
      <c r="DV56" s="136">
        <f t="shared" si="101"/>
        <v>0</v>
      </c>
      <c r="DW56" s="136">
        <f t="shared" si="102"/>
        <v>0</v>
      </c>
      <c r="DX56" s="136">
        <f t="shared" si="103"/>
        <v>0</v>
      </c>
      <c r="DY56" s="136">
        <f t="shared" si="104"/>
        <v>0</v>
      </c>
      <c r="DZ56" s="132"/>
      <c r="EA56" s="132">
        <f t="shared" ref="EA56:EK56" si="180">DZ56</f>
        <v>0</v>
      </c>
      <c r="EB56" s="132">
        <f t="shared" si="180"/>
        <v>0</v>
      </c>
      <c r="EC56" s="132">
        <f t="shared" si="180"/>
        <v>0</v>
      </c>
      <c r="ED56" s="132">
        <f t="shared" si="180"/>
        <v>0</v>
      </c>
      <c r="EE56" s="132">
        <f t="shared" si="180"/>
        <v>0</v>
      </c>
      <c r="EF56" s="132">
        <f t="shared" si="180"/>
        <v>0</v>
      </c>
      <c r="EG56" s="132">
        <f t="shared" si="180"/>
        <v>0</v>
      </c>
      <c r="EH56" s="132">
        <f t="shared" si="180"/>
        <v>0</v>
      </c>
      <c r="EI56" s="132">
        <f t="shared" si="180"/>
        <v>0</v>
      </c>
      <c r="EJ56" s="132">
        <f t="shared" si="180"/>
        <v>0</v>
      </c>
      <c r="EK56" s="132">
        <f t="shared" si="180"/>
        <v>0</v>
      </c>
      <c r="EL56" s="134"/>
      <c r="EM56" s="134"/>
      <c r="EN56" s="134"/>
      <c r="EO56" s="134"/>
      <c r="EP56" s="134"/>
      <c r="EQ56" s="134"/>
      <c r="ER56" s="134"/>
      <c r="ES56" s="201">
        <f>IFERROR(IF(G56&gt;=1,(IF(EMP!AT52="YES",220,0)),0),0)</f>
        <v>0</v>
      </c>
      <c r="ET56" s="1">
        <f>IFERROR(IF(G56&gt;=1,ROUND(ALLO!K54/31*ALLO!BJ54,0),0),0)</f>
        <v>0</v>
      </c>
      <c r="EU56" s="1">
        <f>IFERROR(IF(G56&gt;=1,(IF(ALLO!$BH54=1,0,IF(ALLO!$BH54=2,(IF(EMP!AN52="YES",(IF(ALLO!$D54&gt;=5,ROUND((ALLO!GG54+ALLO!GS54+ALLO!HE54)/EU$1,0)*ALLO!$BK54,0)),0)),0))),0),0)</f>
        <v>0</v>
      </c>
      <c r="EV56" s="1">
        <f>IFERROR(IF(H56&gt;=1,(IF(ALLO!$BH54=1,0,IF(ALLO!$BH54=2,(IF(EMP!AO52="YES",(IF(ALLO!$D54&gt;=5,ROUND((ALLO!GH54+ALLO!GT54+ALLO!HF54)/EV$1,0)*ALLO!$BK54,0)),0)),0))),0),0)</f>
        <v>0</v>
      </c>
      <c r="EW56" s="1">
        <f>IFERROR(IF(I56&gt;=1,(IF(ALLO!$BH54=1,0,IF(ALLO!$BH54=2,(IF(EMP!AP52="YES",(IF(ALLO!$D54&gt;=5,ROUND((ALLO!GI54+ALLO!GU54+ALLO!HG54)/EW$1,0)*ALLO!$BK54,0)),0)),0))),0),0)</f>
        <v>0</v>
      </c>
      <c r="EX56" s="1">
        <f>IFERROR(IF(J56&gt;=1,(IF(ALLO!$BH54=1,0,IF(ALLO!$BH54=2,(IF(EMP!AQ52="YES",(IF(ALLO!$D54&gt;=5,ROUND((ALLO!GJ54+ALLO!GV54+ALLO!HH54)/EX$1,0)*ALLO!$BK54,0)),0)),0))),0),0)</f>
        <v>0</v>
      </c>
      <c r="EY56" s="1">
        <f>IFERROR(IF(K56&gt;=1,(IF(ALLO!$BH54=1,0,IF(ALLO!$BH54=2,(IF(EMP!AR52="YES",(IF(ALLO!$D54&gt;=5,ROUND((ALLO!GK54+ALLO!GW54+ALLO!HI54)/EY$1,0)*ALLO!$BK54,0)),0)),0))),0),0)</f>
        <v>0</v>
      </c>
      <c r="EZ56" s="1">
        <f>IFERROR(IF(L56&gt;=1,(IF(ALLO!$BH54=1,0,IF(ALLO!$BH54=2,(IF(EMP!AS52="YES",(IF(ALLO!$D54&gt;=5,ROUND((ALLO!GL54+ALLO!GX54+ALLO!HJ54)/EZ$1,0)*ALLO!$BK54,0)),0)),0))),0),0)</f>
        <v>0</v>
      </c>
      <c r="FA56" s="181">
        <f t="shared" si="106"/>
        <v>0</v>
      </c>
      <c r="FB56" s="181">
        <f t="shared" si="107"/>
        <v>0</v>
      </c>
      <c r="FC56" s="181">
        <f t="shared" si="108"/>
        <v>0</v>
      </c>
      <c r="FD56" s="181">
        <f t="shared" si="109"/>
        <v>0</v>
      </c>
      <c r="FE56" s="181">
        <f t="shared" si="110"/>
        <v>0</v>
      </c>
      <c r="FF56" s="181">
        <f t="shared" si="111"/>
        <v>0</v>
      </c>
      <c r="FG56" s="181">
        <f t="shared" si="112"/>
        <v>0</v>
      </c>
      <c r="FH56" s="181">
        <f t="shared" si="113"/>
        <v>0</v>
      </c>
      <c r="FI56" s="181">
        <f t="shared" si="114"/>
        <v>0</v>
      </c>
      <c r="FJ56" s="181">
        <f t="shared" si="115"/>
        <v>0</v>
      </c>
      <c r="FK56" s="181">
        <f t="shared" si="116"/>
        <v>0</v>
      </c>
      <c r="FL56" s="181">
        <f t="shared" si="117"/>
        <v>0</v>
      </c>
      <c r="FM56" s="182">
        <f t="shared" si="118"/>
        <v>0</v>
      </c>
      <c r="FN56" s="182">
        <f t="shared" si="119"/>
        <v>0</v>
      </c>
      <c r="FO56" s="182">
        <f t="shared" si="120"/>
        <v>0</v>
      </c>
      <c r="FP56" s="182">
        <f t="shared" si="121"/>
        <v>0</v>
      </c>
      <c r="FQ56" s="182">
        <f t="shared" si="122"/>
        <v>0</v>
      </c>
      <c r="FR56" s="182">
        <f t="shared" si="123"/>
        <v>0</v>
      </c>
      <c r="FS56" s="182">
        <f t="shared" si="124"/>
        <v>0</v>
      </c>
      <c r="FT56" s="1">
        <f>IFERROR(IF($G56&gt;=1,SUMIFS(ARR!P$8:P$607,ARR!$I$8:$I$607,$I56),0),0)</f>
        <v>0</v>
      </c>
      <c r="FU56" s="1">
        <f>IFERROR(IF($G56&gt;=1,SUMIFS(ARR!Q$8:Q$607,ARR!$I$8:$I$607,$I56),0),0)</f>
        <v>0</v>
      </c>
      <c r="FV56" s="1">
        <f>IFERROR(IF($G56&gt;=1,SUMIFS(ARR!R$8:R$607,ARR!$I$8:$I$607,$I56),0),0)</f>
        <v>0</v>
      </c>
      <c r="FW56" s="1">
        <f>IFERROR(IF($G56&gt;=1,SUMIFS(ARR!S$8:S$607,ARR!$I$8:$I$607,$I56),0),0)</f>
        <v>0</v>
      </c>
      <c r="FX56" s="1">
        <f>IFERROR(IF($G56&gt;=1,SUMIFS(ARR!T$8:T$607,ARR!$I$8:$I$607,$I56),0),0)</f>
        <v>0</v>
      </c>
      <c r="FY56" s="1">
        <f>IFERROR(IF($G56&gt;=1,SUMIFS(ARR!U$8:U$607,ARR!$I$8:$I$607,$I56),0),0)</f>
        <v>0</v>
      </c>
      <c r="FZ56" s="1">
        <f>IFERROR(IF($G56&gt;=1,SUMIFS(ARR!V$8:V$607,ARR!$I$8:$I$607,$I56),0),0)</f>
        <v>0</v>
      </c>
      <c r="GA56" s="1">
        <f>IFERROR(IF($G56&gt;=1,SUMIFS(ARR!W$8:W$607,ARR!$I$8:$I$607,$I56),0),0)</f>
        <v>0</v>
      </c>
      <c r="GB56" s="1">
        <f>IFERROR(IF($G56&gt;=1,SUMIFS(ARR!X$8:X$607,ARR!$I$8:$I$607,$I56),0),0)</f>
        <v>0</v>
      </c>
      <c r="GC56" s="1">
        <f>IFERROR(IF($G56&gt;=1,SUMIFS(ARR!Y$8:Y$607,ARR!$I$8:$I$607,$I56),0),0)</f>
        <v>0</v>
      </c>
      <c r="GD56" s="1">
        <f>IFERROR(IF($G56&gt;=1,SUMIFS(ARR!Z$8:Z$607,ARR!$I$8:$I$607,$I56),0),0)</f>
        <v>0</v>
      </c>
      <c r="GE56" s="1">
        <f>IFERROR(IF($G56&gt;=1,SUMIFS(ARR!AA$8:AA$607,ARR!$I$8:$I$607,$I56),0),0)</f>
        <v>0</v>
      </c>
      <c r="GF56" s="1">
        <f t="shared" si="125"/>
        <v>0</v>
      </c>
      <c r="GG56" s="1">
        <f t="shared" si="126"/>
        <v>0</v>
      </c>
      <c r="GH56" s="1">
        <f t="shared" si="127"/>
        <v>0</v>
      </c>
      <c r="GI56" s="1">
        <f t="shared" si="128"/>
        <v>0</v>
      </c>
      <c r="GJ56" s="1">
        <f t="shared" si="129"/>
        <v>0</v>
      </c>
    </row>
    <row r="57" spans="6:192" ht="18" customHeight="1" x14ac:dyDescent="0.25">
      <c r="F57" s="1">
        <f>ALLO!A55</f>
        <v>0</v>
      </c>
      <c r="G57" s="130">
        <f>EMP!O53</f>
        <v>0</v>
      </c>
      <c r="H57" s="131">
        <f>EMP!P53</f>
        <v>0</v>
      </c>
      <c r="I57" s="130">
        <f>EMP!Q53</f>
        <v>0</v>
      </c>
      <c r="J57" s="30">
        <f>IFERROR(IF($G57&gt;=1,(IF($F57=2,ROUND((ALLO!GA55+ALLO!GM55)/10,0),0)),0),0)</f>
        <v>0</v>
      </c>
      <c r="K57" s="30">
        <f>IFERROR(IF($G57&gt;=1,(IF($F57=2,ROUND((ALLO!GB55+ALLO!GN55)/10,0),0)),0),0)</f>
        <v>0</v>
      </c>
      <c r="L57" s="30">
        <f>IFERROR(IF($G57&gt;=1,(IF($F57=2,ROUND((ALLO!GC55+ALLO!GO55)/10,0),0)),0),0)</f>
        <v>0</v>
      </c>
      <c r="M57" s="30">
        <f>IFERROR(IF($G57&gt;=1,(IF($F57=2,ROUND((ALLO!GD55+ALLO!GP55)/10,0),0)),0),0)</f>
        <v>0</v>
      </c>
      <c r="N57" s="30">
        <f>IFERROR(IF($G57&gt;=1,(IF($F57=2,ROUND((ALLO!GE55+ALLO!GQ55)/10,0),0)),0),0)</f>
        <v>0</v>
      </c>
      <c r="O57" s="30">
        <f>IFERROR(IF($G57&gt;=1,(IF($F57=2,ROUND((ALLO!GF55+ALLO!GR55)/10,0),0)),0),0)</f>
        <v>0</v>
      </c>
      <c r="P57" s="30">
        <f>IFERROR(IF($G57&gt;=1,(IF($F57=2,ROUND((ALLO!GG55+ALLO!GS55)/10,0),0)),0),0)</f>
        <v>0</v>
      </c>
      <c r="Q57" s="30">
        <f>IFERROR(IF($G57&gt;=1,(IF($F57=2,ROUND((ALLO!GH55+ALLO!GT55)/10,0),0)),0),0)</f>
        <v>0</v>
      </c>
      <c r="R57" s="30">
        <f>IFERROR(IF($G57&gt;=1,(IF($F57=2,ROUND((ALLO!GI55+ALLO!GU55)/10,0),0)),0),0)</f>
        <v>0</v>
      </c>
      <c r="S57" s="30">
        <f>IFERROR(IF($G57&gt;=1,(IF($F57=2,ROUND((ALLO!GJ55+ALLO!GV55)/10,0),0)),0),0)</f>
        <v>0</v>
      </c>
      <c r="T57" s="30">
        <f>IFERROR(IF($G57&gt;=1,(IF($F57=2,ROUND((ALLO!GK55+ALLO!GW55)/10,0),0)),0),0)</f>
        <v>0</v>
      </c>
      <c r="U57" s="30">
        <f>IFERROR(IF($G57&gt;=1,(IF($F57=2,ROUND((ALLO!GL55+ALLO!GX55)/10,0),0)),0),0)</f>
        <v>0</v>
      </c>
      <c r="V57" s="132"/>
      <c r="W57" s="132"/>
      <c r="X57" s="132"/>
      <c r="Y57" s="132"/>
      <c r="Z57" s="132"/>
      <c r="AA57" s="132"/>
      <c r="AB57" s="132"/>
      <c r="AC57" s="132"/>
      <c r="AD57" s="132"/>
      <c r="AE57" s="132"/>
      <c r="AF57" s="132"/>
      <c r="AG57" s="132"/>
      <c r="AH57" s="133"/>
      <c r="AI57" s="133">
        <f t="shared" si="131"/>
        <v>0</v>
      </c>
      <c r="AJ57" s="133">
        <f t="shared" si="29"/>
        <v>0</v>
      </c>
      <c r="AK57" s="133">
        <f t="shared" si="30"/>
        <v>0</v>
      </c>
      <c r="AL57" s="133">
        <f t="shared" si="31"/>
        <v>0</v>
      </c>
      <c r="AM57" s="133">
        <f t="shared" si="32"/>
        <v>0</v>
      </c>
      <c r="AN57" s="133">
        <f t="shared" si="33"/>
        <v>0</v>
      </c>
      <c r="AO57" s="133">
        <f t="shared" si="34"/>
        <v>0</v>
      </c>
      <c r="AP57" s="133">
        <f t="shared" si="35"/>
        <v>0</v>
      </c>
      <c r="AQ57" s="133">
        <f t="shared" si="36"/>
        <v>0</v>
      </c>
      <c r="AR57" s="133">
        <f t="shared" si="37"/>
        <v>0</v>
      </c>
      <c r="AS57" s="133">
        <f t="shared" si="38"/>
        <v>0</v>
      </c>
      <c r="AT57" s="134"/>
      <c r="AU57" s="134">
        <f t="shared" si="39"/>
        <v>0</v>
      </c>
      <c r="AV57" s="134">
        <f t="shared" si="40"/>
        <v>0</v>
      </c>
      <c r="AW57" s="134">
        <f t="shared" si="41"/>
        <v>0</v>
      </c>
      <c r="AX57" s="134">
        <f t="shared" si="42"/>
        <v>0</v>
      </c>
      <c r="AY57" s="134">
        <f t="shared" si="43"/>
        <v>0</v>
      </c>
      <c r="AZ57" s="134">
        <f t="shared" si="44"/>
        <v>0</v>
      </c>
      <c r="BA57" s="134">
        <f t="shared" si="45"/>
        <v>0</v>
      </c>
      <c r="BB57" s="134">
        <f t="shared" si="46"/>
        <v>0</v>
      </c>
      <c r="BC57" s="134">
        <f t="shared" si="47"/>
        <v>0</v>
      </c>
      <c r="BD57" s="134">
        <f t="shared" si="48"/>
        <v>0</v>
      </c>
      <c r="BE57" s="134">
        <f t="shared" si="49"/>
        <v>0</v>
      </c>
      <c r="BF57" s="31"/>
      <c r="BG57" s="31">
        <f t="shared" si="161"/>
        <v>0</v>
      </c>
      <c r="BH57" s="31">
        <f t="shared" si="50"/>
        <v>0</v>
      </c>
      <c r="BI57" s="31">
        <f t="shared" si="51"/>
        <v>0</v>
      </c>
      <c r="BJ57" s="31">
        <f t="shared" si="52"/>
        <v>0</v>
      </c>
      <c r="BK57" s="31">
        <f t="shared" si="53"/>
        <v>0</v>
      </c>
      <c r="BL57" s="31">
        <f t="shared" si="54"/>
        <v>0</v>
      </c>
      <c r="BM57" s="31">
        <f t="shared" si="55"/>
        <v>0</v>
      </c>
      <c r="BN57" s="31">
        <f t="shared" si="56"/>
        <v>0</v>
      </c>
      <c r="BO57" s="31">
        <f t="shared" si="57"/>
        <v>0</v>
      </c>
      <c r="BP57" s="31">
        <f t="shared" si="58"/>
        <v>0</v>
      </c>
      <c r="BQ57" s="31">
        <f t="shared" si="59"/>
        <v>0</v>
      </c>
      <c r="BR57" s="132"/>
      <c r="BS57" s="132">
        <f t="shared" si="60"/>
        <v>0</v>
      </c>
      <c r="BT57" s="132">
        <f t="shared" si="61"/>
        <v>0</v>
      </c>
      <c r="BU57" s="132">
        <f t="shared" si="62"/>
        <v>0</v>
      </c>
      <c r="BV57" s="132">
        <f t="shared" si="63"/>
        <v>0</v>
      </c>
      <c r="BW57" s="132">
        <f t="shared" si="64"/>
        <v>0</v>
      </c>
      <c r="BX57" s="132">
        <f t="shared" si="65"/>
        <v>0</v>
      </c>
      <c r="BY57" s="132">
        <f t="shared" si="66"/>
        <v>0</v>
      </c>
      <c r="BZ57" s="132">
        <f t="shared" si="67"/>
        <v>0</v>
      </c>
      <c r="CA57" s="132">
        <f t="shared" si="68"/>
        <v>0</v>
      </c>
      <c r="CB57" s="132">
        <f t="shared" si="69"/>
        <v>0</v>
      </c>
      <c r="CC57" s="132">
        <f t="shared" si="70"/>
        <v>0</v>
      </c>
      <c r="CD57" s="133">
        <f t="shared" si="165"/>
        <v>0</v>
      </c>
      <c r="CE57" s="133">
        <f t="shared" si="165"/>
        <v>0</v>
      </c>
      <c r="CF57" s="133">
        <f t="shared" si="72"/>
        <v>0</v>
      </c>
      <c r="CG57" s="133">
        <f t="shared" si="166"/>
        <v>0</v>
      </c>
      <c r="CH57" s="133">
        <f t="shared" si="166"/>
        <v>0</v>
      </c>
      <c r="CI57" s="133">
        <f t="shared" si="166"/>
        <v>0</v>
      </c>
      <c r="CJ57" s="133">
        <f t="shared" si="166"/>
        <v>0</v>
      </c>
      <c r="CK57" s="133">
        <f t="shared" si="166"/>
        <v>0</v>
      </c>
      <c r="CL57" s="133">
        <f t="shared" si="166"/>
        <v>0</v>
      </c>
      <c r="CM57" s="133">
        <f t="shared" si="166"/>
        <v>0</v>
      </c>
      <c r="CN57" s="133">
        <f t="shared" si="166"/>
        <v>0</v>
      </c>
      <c r="CO57" s="133">
        <f t="shared" si="166"/>
        <v>0</v>
      </c>
      <c r="CP57" s="134"/>
      <c r="CQ57" s="134">
        <f t="shared" si="146"/>
        <v>0</v>
      </c>
      <c r="CR57" s="134">
        <f t="shared" si="74"/>
        <v>0</v>
      </c>
      <c r="CS57" s="134">
        <f t="shared" si="75"/>
        <v>0</v>
      </c>
      <c r="CT57" s="134">
        <f t="shared" si="76"/>
        <v>0</v>
      </c>
      <c r="CU57" s="134">
        <f t="shared" si="77"/>
        <v>0</v>
      </c>
      <c r="CV57" s="134">
        <f t="shared" si="78"/>
        <v>0</v>
      </c>
      <c r="CW57" s="134">
        <f t="shared" si="79"/>
        <v>0</v>
      </c>
      <c r="CX57" s="134">
        <f t="shared" si="80"/>
        <v>0</v>
      </c>
      <c r="CY57" s="134">
        <f t="shared" si="133"/>
        <v>0</v>
      </c>
      <c r="CZ57" s="134">
        <f t="shared" si="81"/>
        <v>0</v>
      </c>
      <c r="DA57" s="134">
        <f t="shared" si="82"/>
        <v>0</v>
      </c>
      <c r="DB57" s="135"/>
      <c r="DC57" s="135">
        <f t="shared" si="83"/>
        <v>0</v>
      </c>
      <c r="DD57" s="135">
        <f t="shared" si="84"/>
        <v>0</v>
      </c>
      <c r="DE57" s="135">
        <f t="shared" si="85"/>
        <v>0</v>
      </c>
      <c r="DF57" s="135">
        <f t="shared" si="86"/>
        <v>0</v>
      </c>
      <c r="DG57" s="135">
        <f t="shared" si="87"/>
        <v>0</v>
      </c>
      <c r="DH57" s="135">
        <f t="shared" si="88"/>
        <v>0</v>
      </c>
      <c r="DI57" s="135">
        <f t="shared" si="89"/>
        <v>0</v>
      </c>
      <c r="DJ57" s="135">
        <f t="shared" si="90"/>
        <v>0</v>
      </c>
      <c r="DK57" s="135">
        <f t="shared" si="91"/>
        <v>0</v>
      </c>
      <c r="DL57" s="135">
        <f t="shared" si="92"/>
        <v>0</v>
      </c>
      <c r="DM57" s="135">
        <f t="shared" si="93"/>
        <v>0</v>
      </c>
      <c r="DN57" s="136"/>
      <c r="DO57" s="136">
        <f t="shared" si="94"/>
        <v>0</v>
      </c>
      <c r="DP57" s="136">
        <f t="shared" si="95"/>
        <v>0</v>
      </c>
      <c r="DQ57" s="136">
        <f t="shared" si="96"/>
        <v>0</v>
      </c>
      <c r="DR57" s="136">
        <f t="shared" si="97"/>
        <v>0</v>
      </c>
      <c r="DS57" s="136">
        <f t="shared" si="98"/>
        <v>0</v>
      </c>
      <c r="DT57" s="136">
        <f t="shared" si="99"/>
        <v>0</v>
      </c>
      <c r="DU57" s="136">
        <f t="shared" si="100"/>
        <v>0</v>
      </c>
      <c r="DV57" s="136">
        <f t="shared" si="101"/>
        <v>0</v>
      </c>
      <c r="DW57" s="136">
        <f t="shared" si="102"/>
        <v>0</v>
      </c>
      <c r="DX57" s="136">
        <f t="shared" si="103"/>
        <v>0</v>
      </c>
      <c r="DY57" s="136">
        <f t="shared" si="104"/>
        <v>0</v>
      </c>
      <c r="DZ57" s="132"/>
      <c r="EA57" s="132">
        <f t="shared" ref="EA57:EK57" si="181">DZ57</f>
        <v>0</v>
      </c>
      <c r="EB57" s="132">
        <f t="shared" si="181"/>
        <v>0</v>
      </c>
      <c r="EC57" s="132">
        <f t="shared" si="181"/>
        <v>0</v>
      </c>
      <c r="ED57" s="132">
        <f t="shared" si="181"/>
        <v>0</v>
      </c>
      <c r="EE57" s="132">
        <f t="shared" si="181"/>
        <v>0</v>
      </c>
      <c r="EF57" s="132">
        <f t="shared" si="181"/>
        <v>0</v>
      </c>
      <c r="EG57" s="132">
        <f t="shared" si="181"/>
        <v>0</v>
      </c>
      <c r="EH57" s="132">
        <f t="shared" si="181"/>
        <v>0</v>
      </c>
      <c r="EI57" s="132">
        <f t="shared" si="181"/>
        <v>0</v>
      </c>
      <c r="EJ57" s="132">
        <f t="shared" si="181"/>
        <v>0</v>
      </c>
      <c r="EK57" s="132">
        <f t="shared" si="181"/>
        <v>0</v>
      </c>
      <c r="EL57" s="134"/>
      <c r="EM57" s="134"/>
      <c r="EN57" s="134"/>
      <c r="EO57" s="134"/>
      <c r="EP57" s="134"/>
      <c r="EQ57" s="134"/>
      <c r="ER57" s="134"/>
      <c r="ES57" s="201">
        <f>IFERROR(IF(G57&gt;=1,(IF(EMP!AT53="YES",220,0)),0),0)</f>
        <v>0</v>
      </c>
      <c r="ET57" s="1">
        <f>IFERROR(IF(G57&gt;=1,ROUND(ALLO!K55/31*ALLO!BJ55,0),0),0)</f>
        <v>0</v>
      </c>
      <c r="EU57" s="1">
        <f>IFERROR(IF(G57&gt;=1,(IF(ALLO!$BH55=1,0,IF(ALLO!$BH55=2,(IF(EMP!AN53="YES",(IF(ALLO!$D55&gt;=5,ROUND((ALLO!GG55+ALLO!GS55+ALLO!HE55)/EU$1,0)*ALLO!$BK55,0)),0)),0))),0),0)</f>
        <v>0</v>
      </c>
      <c r="EV57" s="1">
        <f>IFERROR(IF(H57&gt;=1,(IF(ALLO!$BH55=1,0,IF(ALLO!$BH55=2,(IF(EMP!AO53="YES",(IF(ALLO!$D55&gt;=5,ROUND((ALLO!GH55+ALLO!GT55+ALLO!HF55)/EV$1,0)*ALLO!$BK55,0)),0)),0))),0),0)</f>
        <v>0</v>
      </c>
      <c r="EW57" s="1">
        <f>IFERROR(IF(I57&gt;=1,(IF(ALLO!$BH55=1,0,IF(ALLO!$BH55=2,(IF(EMP!AP53="YES",(IF(ALLO!$D55&gt;=5,ROUND((ALLO!GI55+ALLO!GU55+ALLO!HG55)/EW$1,0)*ALLO!$BK55,0)),0)),0))),0),0)</f>
        <v>0</v>
      </c>
      <c r="EX57" s="1">
        <f>IFERROR(IF(J57&gt;=1,(IF(ALLO!$BH55=1,0,IF(ALLO!$BH55=2,(IF(EMP!AQ53="YES",(IF(ALLO!$D55&gt;=5,ROUND((ALLO!GJ55+ALLO!GV55+ALLO!HH55)/EX$1,0)*ALLO!$BK55,0)),0)),0))),0),0)</f>
        <v>0</v>
      </c>
      <c r="EY57" s="1">
        <f>IFERROR(IF(K57&gt;=1,(IF(ALLO!$BH55=1,0,IF(ALLO!$BH55=2,(IF(EMP!AR53="YES",(IF(ALLO!$D55&gt;=5,ROUND((ALLO!GK55+ALLO!GW55+ALLO!HI55)/EY$1,0)*ALLO!$BK55,0)),0)),0))),0),0)</f>
        <v>0</v>
      </c>
      <c r="EZ57" s="1">
        <f>IFERROR(IF(L57&gt;=1,(IF(ALLO!$BH55=1,0,IF(ALLO!$BH55=2,(IF(EMP!AS53="YES",(IF(ALLO!$D55&gt;=5,ROUND((ALLO!GL55+ALLO!GX55+ALLO!HJ55)/EZ$1,0)*ALLO!$BK55,0)),0)),0))),0),0)</f>
        <v>0</v>
      </c>
      <c r="FA57" s="181">
        <f t="shared" si="106"/>
        <v>0</v>
      </c>
      <c r="FB57" s="181">
        <f t="shared" si="107"/>
        <v>0</v>
      </c>
      <c r="FC57" s="181">
        <f t="shared" si="108"/>
        <v>0</v>
      </c>
      <c r="FD57" s="181">
        <f t="shared" si="109"/>
        <v>0</v>
      </c>
      <c r="FE57" s="181">
        <f t="shared" si="110"/>
        <v>0</v>
      </c>
      <c r="FF57" s="181">
        <f t="shared" si="111"/>
        <v>0</v>
      </c>
      <c r="FG57" s="181">
        <f t="shared" si="112"/>
        <v>0</v>
      </c>
      <c r="FH57" s="181">
        <f t="shared" si="113"/>
        <v>0</v>
      </c>
      <c r="FI57" s="181">
        <f t="shared" si="114"/>
        <v>0</v>
      </c>
      <c r="FJ57" s="181">
        <f t="shared" si="115"/>
        <v>0</v>
      </c>
      <c r="FK57" s="181">
        <f t="shared" si="116"/>
        <v>0</v>
      </c>
      <c r="FL57" s="181">
        <f t="shared" si="117"/>
        <v>0</v>
      </c>
      <c r="FM57" s="182">
        <f t="shared" si="118"/>
        <v>0</v>
      </c>
      <c r="FN57" s="182">
        <f t="shared" si="119"/>
        <v>0</v>
      </c>
      <c r="FO57" s="182">
        <f t="shared" si="120"/>
        <v>0</v>
      </c>
      <c r="FP57" s="182">
        <f t="shared" si="121"/>
        <v>0</v>
      </c>
      <c r="FQ57" s="182">
        <f t="shared" si="122"/>
        <v>0</v>
      </c>
      <c r="FR57" s="182">
        <f t="shared" si="123"/>
        <v>0</v>
      </c>
      <c r="FS57" s="182">
        <f t="shared" si="124"/>
        <v>0</v>
      </c>
      <c r="FT57" s="1">
        <f>IFERROR(IF($G57&gt;=1,SUMIFS(ARR!P$8:P$607,ARR!$I$8:$I$607,$I57),0),0)</f>
        <v>0</v>
      </c>
      <c r="FU57" s="1">
        <f>IFERROR(IF($G57&gt;=1,SUMIFS(ARR!Q$8:Q$607,ARR!$I$8:$I$607,$I57),0),0)</f>
        <v>0</v>
      </c>
      <c r="FV57" s="1">
        <f>IFERROR(IF($G57&gt;=1,SUMIFS(ARR!R$8:R$607,ARR!$I$8:$I$607,$I57),0),0)</f>
        <v>0</v>
      </c>
      <c r="FW57" s="1">
        <f>IFERROR(IF($G57&gt;=1,SUMIFS(ARR!S$8:S$607,ARR!$I$8:$I$607,$I57),0),0)</f>
        <v>0</v>
      </c>
      <c r="FX57" s="1">
        <f>IFERROR(IF($G57&gt;=1,SUMIFS(ARR!T$8:T$607,ARR!$I$8:$I$607,$I57),0),0)</f>
        <v>0</v>
      </c>
      <c r="FY57" s="1">
        <f>IFERROR(IF($G57&gt;=1,SUMIFS(ARR!U$8:U$607,ARR!$I$8:$I$607,$I57),0),0)</f>
        <v>0</v>
      </c>
      <c r="FZ57" s="1">
        <f>IFERROR(IF($G57&gt;=1,SUMIFS(ARR!V$8:V$607,ARR!$I$8:$I$607,$I57),0),0)</f>
        <v>0</v>
      </c>
      <c r="GA57" s="1">
        <f>IFERROR(IF($G57&gt;=1,SUMIFS(ARR!W$8:W$607,ARR!$I$8:$I$607,$I57),0),0)</f>
        <v>0</v>
      </c>
      <c r="GB57" s="1">
        <f>IFERROR(IF($G57&gt;=1,SUMIFS(ARR!X$8:X$607,ARR!$I$8:$I$607,$I57),0),0)</f>
        <v>0</v>
      </c>
      <c r="GC57" s="1">
        <f>IFERROR(IF($G57&gt;=1,SUMIFS(ARR!Y$8:Y$607,ARR!$I$8:$I$607,$I57),0),0)</f>
        <v>0</v>
      </c>
      <c r="GD57" s="1">
        <f>IFERROR(IF($G57&gt;=1,SUMIFS(ARR!Z$8:Z$607,ARR!$I$8:$I$607,$I57),0),0)</f>
        <v>0</v>
      </c>
      <c r="GE57" s="1">
        <f>IFERROR(IF($G57&gt;=1,SUMIFS(ARR!AA$8:AA$607,ARR!$I$8:$I$607,$I57),0),0)</f>
        <v>0</v>
      </c>
      <c r="GF57" s="1">
        <f t="shared" si="125"/>
        <v>0</v>
      </c>
      <c r="GG57" s="1">
        <f t="shared" si="126"/>
        <v>0</v>
      </c>
      <c r="GH57" s="1">
        <f t="shared" si="127"/>
        <v>0</v>
      </c>
      <c r="GI57" s="1">
        <f t="shared" si="128"/>
        <v>0</v>
      </c>
      <c r="GJ57" s="1">
        <f t="shared" si="129"/>
        <v>0</v>
      </c>
    </row>
    <row r="58" spans="6:192" ht="18" customHeight="1" x14ac:dyDescent="0.25">
      <c r="F58" s="1">
        <f>ALLO!A56</f>
        <v>0</v>
      </c>
      <c r="G58" s="130">
        <f>EMP!O54</f>
        <v>0</v>
      </c>
      <c r="H58" s="131">
        <f>EMP!P54</f>
        <v>0</v>
      </c>
      <c r="I58" s="130">
        <f>EMP!Q54</f>
        <v>0</v>
      </c>
      <c r="J58" s="30">
        <f>IFERROR(IF($G58&gt;=1,(IF($F58=2,ROUND((ALLO!GA56+ALLO!GM56)/10,0),0)),0),0)</f>
        <v>0</v>
      </c>
      <c r="K58" s="30">
        <f>IFERROR(IF($G58&gt;=1,(IF($F58=2,ROUND((ALLO!GB56+ALLO!GN56)/10,0),0)),0),0)</f>
        <v>0</v>
      </c>
      <c r="L58" s="30">
        <f>IFERROR(IF($G58&gt;=1,(IF($F58=2,ROUND((ALLO!GC56+ALLO!GO56)/10,0),0)),0),0)</f>
        <v>0</v>
      </c>
      <c r="M58" s="30">
        <f>IFERROR(IF($G58&gt;=1,(IF($F58=2,ROUND((ALLO!GD56+ALLO!GP56)/10,0),0)),0),0)</f>
        <v>0</v>
      </c>
      <c r="N58" s="30">
        <f>IFERROR(IF($G58&gt;=1,(IF($F58=2,ROUND((ALLO!GE56+ALLO!GQ56)/10,0),0)),0),0)</f>
        <v>0</v>
      </c>
      <c r="O58" s="30">
        <f>IFERROR(IF($G58&gt;=1,(IF($F58=2,ROUND((ALLO!GF56+ALLO!GR56)/10,0),0)),0),0)</f>
        <v>0</v>
      </c>
      <c r="P58" s="30">
        <f>IFERROR(IF($G58&gt;=1,(IF($F58=2,ROUND((ALLO!GG56+ALLO!GS56)/10,0),0)),0),0)</f>
        <v>0</v>
      </c>
      <c r="Q58" s="30">
        <f>IFERROR(IF($G58&gt;=1,(IF($F58=2,ROUND((ALLO!GH56+ALLO!GT56)/10,0),0)),0),0)</f>
        <v>0</v>
      </c>
      <c r="R58" s="30">
        <f>IFERROR(IF($G58&gt;=1,(IF($F58=2,ROUND((ALLO!GI56+ALLO!GU56)/10,0),0)),0),0)</f>
        <v>0</v>
      </c>
      <c r="S58" s="30">
        <f>IFERROR(IF($G58&gt;=1,(IF($F58=2,ROUND((ALLO!GJ56+ALLO!GV56)/10,0),0)),0),0)</f>
        <v>0</v>
      </c>
      <c r="T58" s="30">
        <f>IFERROR(IF($G58&gt;=1,(IF($F58=2,ROUND((ALLO!GK56+ALLO!GW56)/10,0),0)),0),0)</f>
        <v>0</v>
      </c>
      <c r="U58" s="30">
        <f>IFERROR(IF($G58&gt;=1,(IF($F58=2,ROUND((ALLO!GL56+ALLO!GX56)/10,0),0)),0),0)</f>
        <v>0</v>
      </c>
      <c r="V58" s="132"/>
      <c r="W58" s="132"/>
      <c r="X58" s="132"/>
      <c r="Y58" s="132"/>
      <c r="Z58" s="132"/>
      <c r="AA58" s="132"/>
      <c r="AB58" s="132"/>
      <c r="AC58" s="132"/>
      <c r="AD58" s="132"/>
      <c r="AE58" s="132"/>
      <c r="AF58" s="132"/>
      <c r="AG58" s="132"/>
      <c r="AH58" s="133"/>
      <c r="AI58" s="133">
        <f t="shared" si="131"/>
        <v>0</v>
      </c>
      <c r="AJ58" s="133">
        <f t="shared" si="29"/>
        <v>0</v>
      </c>
      <c r="AK58" s="133">
        <f t="shared" si="30"/>
        <v>0</v>
      </c>
      <c r="AL58" s="133">
        <f t="shared" si="31"/>
        <v>0</v>
      </c>
      <c r="AM58" s="133">
        <f t="shared" si="32"/>
        <v>0</v>
      </c>
      <c r="AN58" s="133">
        <f t="shared" si="33"/>
        <v>0</v>
      </c>
      <c r="AO58" s="133">
        <f t="shared" si="34"/>
        <v>0</v>
      </c>
      <c r="AP58" s="133">
        <f t="shared" si="35"/>
        <v>0</v>
      </c>
      <c r="AQ58" s="133">
        <f t="shared" si="36"/>
        <v>0</v>
      </c>
      <c r="AR58" s="133">
        <f t="shared" si="37"/>
        <v>0</v>
      </c>
      <c r="AS58" s="133">
        <f t="shared" si="38"/>
        <v>0</v>
      </c>
      <c r="AT58" s="134"/>
      <c r="AU58" s="134">
        <f t="shared" si="39"/>
        <v>0</v>
      </c>
      <c r="AV58" s="134">
        <f t="shared" si="40"/>
        <v>0</v>
      </c>
      <c r="AW58" s="134">
        <f t="shared" si="41"/>
        <v>0</v>
      </c>
      <c r="AX58" s="134">
        <f t="shared" si="42"/>
        <v>0</v>
      </c>
      <c r="AY58" s="134">
        <f t="shared" si="43"/>
        <v>0</v>
      </c>
      <c r="AZ58" s="134">
        <f t="shared" si="44"/>
        <v>0</v>
      </c>
      <c r="BA58" s="134">
        <f t="shared" si="45"/>
        <v>0</v>
      </c>
      <c r="BB58" s="134">
        <f t="shared" si="46"/>
        <v>0</v>
      </c>
      <c r="BC58" s="134">
        <f t="shared" si="47"/>
        <v>0</v>
      </c>
      <c r="BD58" s="134">
        <f t="shared" si="48"/>
        <v>0</v>
      </c>
      <c r="BE58" s="134">
        <f t="shared" si="49"/>
        <v>0</v>
      </c>
      <c r="BF58" s="31"/>
      <c r="BG58" s="31">
        <f t="shared" si="161"/>
        <v>0</v>
      </c>
      <c r="BH58" s="31">
        <f t="shared" si="50"/>
        <v>0</v>
      </c>
      <c r="BI58" s="31">
        <f t="shared" si="51"/>
        <v>0</v>
      </c>
      <c r="BJ58" s="31">
        <f t="shared" si="52"/>
        <v>0</v>
      </c>
      <c r="BK58" s="31">
        <f t="shared" si="53"/>
        <v>0</v>
      </c>
      <c r="BL58" s="31">
        <f t="shared" si="54"/>
        <v>0</v>
      </c>
      <c r="BM58" s="31">
        <f t="shared" si="55"/>
        <v>0</v>
      </c>
      <c r="BN58" s="31">
        <f t="shared" si="56"/>
        <v>0</v>
      </c>
      <c r="BO58" s="31">
        <f t="shared" si="57"/>
        <v>0</v>
      </c>
      <c r="BP58" s="31">
        <f t="shared" si="58"/>
        <v>0</v>
      </c>
      <c r="BQ58" s="31">
        <f t="shared" si="59"/>
        <v>0</v>
      </c>
      <c r="BR58" s="132"/>
      <c r="BS58" s="132">
        <f t="shared" si="60"/>
        <v>0</v>
      </c>
      <c r="BT58" s="132">
        <f t="shared" si="61"/>
        <v>0</v>
      </c>
      <c r="BU58" s="132">
        <f t="shared" si="62"/>
        <v>0</v>
      </c>
      <c r="BV58" s="132">
        <f t="shared" si="63"/>
        <v>0</v>
      </c>
      <c r="BW58" s="132">
        <f t="shared" si="64"/>
        <v>0</v>
      </c>
      <c r="BX58" s="132">
        <f t="shared" si="65"/>
        <v>0</v>
      </c>
      <c r="BY58" s="132">
        <f t="shared" si="66"/>
        <v>0</v>
      </c>
      <c r="BZ58" s="132">
        <f t="shared" si="67"/>
        <v>0</v>
      </c>
      <c r="CA58" s="132">
        <f t="shared" si="68"/>
        <v>0</v>
      </c>
      <c r="CB58" s="132">
        <f t="shared" si="69"/>
        <v>0</v>
      </c>
      <c r="CC58" s="132">
        <f t="shared" si="70"/>
        <v>0</v>
      </c>
      <c r="CD58" s="133">
        <f t="shared" si="165"/>
        <v>0</v>
      </c>
      <c r="CE58" s="133">
        <f t="shared" si="165"/>
        <v>0</v>
      </c>
      <c r="CF58" s="133">
        <f t="shared" si="72"/>
        <v>0</v>
      </c>
      <c r="CG58" s="133">
        <f t="shared" si="166"/>
        <v>0</v>
      </c>
      <c r="CH58" s="133">
        <f t="shared" si="166"/>
        <v>0</v>
      </c>
      <c r="CI58" s="133">
        <f t="shared" si="166"/>
        <v>0</v>
      </c>
      <c r="CJ58" s="133">
        <f t="shared" si="166"/>
        <v>0</v>
      </c>
      <c r="CK58" s="133">
        <f t="shared" si="166"/>
        <v>0</v>
      </c>
      <c r="CL58" s="133">
        <f t="shared" si="166"/>
        <v>0</v>
      </c>
      <c r="CM58" s="133">
        <f t="shared" si="166"/>
        <v>0</v>
      </c>
      <c r="CN58" s="133">
        <f t="shared" si="166"/>
        <v>0</v>
      </c>
      <c r="CO58" s="133">
        <f t="shared" si="166"/>
        <v>0</v>
      </c>
      <c r="CP58" s="134"/>
      <c r="CQ58" s="134">
        <f t="shared" si="146"/>
        <v>0</v>
      </c>
      <c r="CR58" s="134">
        <f t="shared" si="74"/>
        <v>0</v>
      </c>
      <c r="CS58" s="134">
        <f t="shared" si="75"/>
        <v>0</v>
      </c>
      <c r="CT58" s="134">
        <f t="shared" si="76"/>
        <v>0</v>
      </c>
      <c r="CU58" s="134">
        <f t="shared" si="77"/>
        <v>0</v>
      </c>
      <c r="CV58" s="134">
        <f t="shared" si="78"/>
        <v>0</v>
      </c>
      <c r="CW58" s="134">
        <f t="shared" si="79"/>
        <v>0</v>
      </c>
      <c r="CX58" s="134">
        <f t="shared" si="80"/>
        <v>0</v>
      </c>
      <c r="CY58" s="134">
        <f t="shared" si="133"/>
        <v>0</v>
      </c>
      <c r="CZ58" s="134">
        <f t="shared" si="81"/>
        <v>0</v>
      </c>
      <c r="DA58" s="134">
        <f t="shared" si="82"/>
        <v>0</v>
      </c>
      <c r="DB58" s="135"/>
      <c r="DC58" s="135">
        <f t="shared" si="83"/>
        <v>0</v>
      </c>
      <c r="DD58" s="135">
        <f t="shared" si="84"/>
        <v>0</v>
      </c>
      <c r="DE58" s="135">
        <f t="shared" si="85"/>
        <v>0</v>
      </c>
      <c r="DF58" s="135">
        <f t="shared" si="86"/>
        <v>0</v>
      </c>
      <c r="DG58" s="135">
        <f t="shared" si="87"/>
        <v>0</v>
      </c>
      <c r="DH58" s="135">
        <f t="shared" si="88"/>
        <v>0</v>
      </c>
      <c r="DI58" s="135">
        <f t="shared" si="89"/>
        <v>0</v>
      </c>
      <c r="DJ58" s="135">
        <f t="shared" si="90"/>
        <v>0</v>
      </c>
      <c r="DK58" s="135">
        <f t="shared" si="91"/>
        <v>0</v>
      </c>
      <c r="DL58" s="135">
        <f t="shared" si="92"/>
        <v>0</v>
      </c>
      <c r="DM58" s="135">
        <f t="shared" si="93"/>
        <v>0</v>
      </c>
      <c r="DN58" s="136"/>
      <c r="DO58" s="136">
        <f t="shared" si="94"/>
        <v>0</v>
      </c>
      <c r="DP58" s="136">
        <f t="shared" si="95"/>
        <v>0</v>
      </c>
      <c r="DQ58" s="136">
        <f t="shared" si="96"/>
        <v>0</v>
      </c>
      <c r="DR58" s="136">
        <f t="shared" si="97"/>
        <v>0</v>
      </c>
      <c r="DS58" s="136">
        <f t="shared" si="98"/>
        <v>0</v>
      </c>
      <c r="DT58" s="136">
        <f t="shared" si="99"/>
        <v>0</v>
      </c>
      <c r="DU58" s="136">
        <f t="shared" si="100"/>
        <v>0</v>
      </c>
      <c r="DV58" s="136">
        <f t="shared" si="101"/>
        <v>0</v>
      </c>
      <c r="DW58" s="136">
        <f t="shared" si="102"/>
        <v>0</v>
      </c>
      <c r="DX58" s="136">
        <f t="shared" si="103"/>
        <v>0</v>
      </c>
      <c r="DY58" s="136">
        <f t="shared" si="104"/>
        <v>0</v>
      </c>
      <c r="DZ58" s="132"/>
      <c r="EA58" s="132">
        <f t="shared" ref="EA58:EK58" si="182">DZ58</f>
        <v>0</v>
      </c>
      <c r="EB58" s="132">
        <f t="shared" si="182"/>
        <v>0</v>
      </c>
      <c r="EC58" s="132">
        <f t="shared" si="182"/>
        <v>0</v>
      </c>
      <c r="ED58" s="132">
        <f t="shared" si="182"/>
        <v>0</v>
      </c>
      <c r="EE58" s="132">
        <f t="shared" si="182"/>
        <v>0</v>
      </c>
      <c r="EF58" s="132">
        <f t="shared" si="182"/>
        <v>0</v>
      </c>
      <c r="EG58" s="132">
        <f t="shared" si="182"/>
        <v>0</v>
      </c>
      <c r="EH58" s="132">
        <f t="shared" si="182"/>
        <v>0</v>
      </c>
      <c r="EI58" s="132">
        <f t="shared" si="182"/>
        <v>0</v>
      </c>
      <c r="EJ58" s="132">
        <f t="shared" si="182"/>
        <v>0</v>
      </c>
      <c r="EK58" s="132">
        <f t="shared" si="182"/>
        <v>0</v>
      </c>
      <c r="EL58" s="134"/>
      <c r="EM58" s="134"/>
      <c r="EN58" s="134"/>
      <c r="EO58" s="134"/>
      <c r="EP58" s="134"/>
      <c r="EQ58" s="134"/>
      <c r="ER58" s="134"/>
      <c r="ES58" s="201">
        <f>IFERROR(IF(G58&gt;=1,(IF(EMP!AT54="YES",220,0)),0),0)</f>
        <v>0</v>
      </c>
      <c r="ET58" s="1">
        <f>IFERROR(IF(G58&gt;=1,ROUND(ALLO!K56/31*ALLO!BJ56,0),0),0)</f>
        <v>0</v>
      </c>
      <c r="EU58" s="1">
        <f>IFERROR(IF(G58&gt;=1,(IF(ALLO!$BH56=1,0,IF(ALLO!$BH56=2,(IF(EMP!AN54="YES",(IF(ALLO!$D56&gt;=5,ROUND((ALLO!GG56+ALLO!GS56+ALLO!HE56)/EU$1,0)*ALLO!$BK56,0)),0)),0))),0),0)</f>
        <v>0</v>
      </c>
      <c r="EV58" s="1">
        <f>IFERROR(IF(H58&gt;=1,(IF(ALLO!$BH56=1,0,IF(ALLO!$BH56=2,(IF(EMP!AO54="YES",(IF(ALLO!$D56&gt;=5,ROUND((ALLO!GH56+ALLO!GT56+ALLO!HF56)/EV$1,0)*ALLO!$BK56,0)),0)),0))),0),0)</f>
        <v>0</v>
      </c>
      <c r="EW58" s="1">
        <f>IFERROR(IF(I58&gt;=1,(IF(ALLO!$BH56=1,0,IF(ALLO!$BH56=2,(IF(EMP!AP54="YES",(IF(ALLO!$D56&gt;=5,ROUND((ALLO!GI56+ALLO!GU56+ALLO!HG56)/EW$1,0)*ALLO!$BK56,0)),0)),0))),0),0)</f>
        <v>0</v>
      </c>
      <c r="EX58" s="1">
        <f>IFERROR(IF(J58&gt;=1,(IF(ALLO!$BH56=1,0,IF(ALLO!$BH56=2,(IF(EMP!AQ54="YES",(IF(ALLO!$D56&gt;=5,ROUND((ALLO!GJ56+ALLO!GV56+ALLO!HH56)/EX$1,0)*ALLO!$BK56,0)),0)),0))),0),0)</f>
        <v>0</v>
      </c>
      <c r="EY58" s="1">
        <f>IFERROR(IF(K58&gt;=1,(IF(ALLO!$BH56=1,0,IF(ALLO!$BH56=2,(IF(EMP!AR54="YES",(IF(ALLO!$D56&gt;=5,ROUND((ALLO!GK56+ALLO!GW56+ALLO!HI56)/EY$1,0)*ALLO!$BK56,0)),0)),0))),0),0)</f>
        <v>0</v>
      </c>
      <c r="EZ58" s="1">
        <f>IFERROR(IF(L58&gt;=1,(IF(ALLO!$BH56=1,0,IF(ALLO!$BH56=2,(IF(EMP!AS54="YES",(IF(ALLO!$D56&gt;=5,ROUND((ALLO!GL56+ALLO!GX56+ALLO!HJ56)/EZ$1,0)*ALLO!$BK56,0)),0)),0))),0),0)</f>
        <v>0</v>
      </c>
      <c r="FA58" s="181">
        <f t="shared" si="106"/>
        <v>0</v>
      </c>
      <c r="FB58" s="181">
        <f t="shared" si="107"/>
        <v>0</v>
      </c>
      <c r="FC58" s="181">
        <f t="shared" si="108"/>
        <v>0</v>
      </c>
      <c r="FD58" s="181">
        <f t="shared" si="109"/>
        <v>0</v>
      </c>
      <c r="FE58" s="181">
        <f t="shared" si="110"/>
        <v>0</v>
      </c>
      <c r="FF58" s="181">
        <f t="shared" si="111"/>
        <v>0</v>
      </c>
      <c r="FG58" s="181">
        <f t="shared" si="112"/>
        <v>0</v>
      </c>
      <c r="FH58" s="181">
        <f t="shared" si="113"/>
        <v>0</v>
      </c>
      <c r="FI58" s="181">
        <f t="shared" si="114"/>
        <v>0</v>
      </c>
      <c r="FJ58" s="181">
        <f t="shared" si="115"/>
        <v>0</v>
      </c>
      <c r="FK58" s="181">
        <f t="shared" si="116"/>
        <v>0</v>
      </c>
      <c r="FL58" s="181">
        <f t="shared" si="117"/>
        <v>0</v>
      </c>
      <c r="FM58" s="182">
        <f t="shared" si="118"/>
        <v>0</v>
      </c>
      <c r="FN58" s="182">
        <f t="shared" si="119"/>
        <v>0</v>
      </c>
      <c r="FO58" s="182">
        <f t="shared" si="120"/>
        <v>0</v>
      </c>
      <c r="FP58" s="182">
        <f t="shared" si="121"/>
        <v>0</v>
      </c>
      <c r="FQ58" s="182">
        <f t="shared" si="122"/>
        <v>0</v>
      </c>
      <c r="FR58" s="182">
        <f t="shared" si="123"/>
        <v>0</v>
      </c>
      <c r="FS58" s="182">
        <f t="shared" si="124"/>
        <v>0</v>
      </c>
      <c r="FT58" s="1">
        <f>IFERROR(IF($G58&gt;=1,SUMIFS(ARR!P$8:P$607,ARR!$I$8:$I$607,$I58),0),0)</f>
        <v>0</v>
      </c>
      <c r="FU58" s="1">
        <f>IFERROR(IF($G58&gt;=1,SUMIFS(ARR!Q$8:Q$607,ARR!$I$8:$I$607,$I58),0),0)</f>
        <v>0</v>
      </c>
      <c r="FV58" s="1">
        <f>IFERROR(IF($G58&gt;=1,SUMIFS(ARR!R$8:R$607,ARR!$I$8:$I$607,$I58),0),0)</f>
        <v>0</v>
      </c>
      <c r="FW58" s="1">
        <f>IFERROR(IF($G58&gt;=1,SUMIFS(ARR!S$8:S$607,ARR!$I$8:$I$607,$I58),0),0)</f>
        <v>0</v>
      </c>
      <c r="FX58" s="1">
        <f>IFERROR(IF($G58&gt;=1,SUMIFS(ARR!T$8:T$607,ARR!$I$8:$I$607,$I58),0),0)</f>
        <v>0</v>
      </c>
      <c r="FY58" s="1">
        <f>IFERROR(IF($G58&gt;=1,SUMIFS(ARR!U$8:U$607,ARR!$I$8:$I$607,$I58),0),0)</f>
        <v>0</v>
      </c>
      <c r="FZ58" s="1">
        <f>IFERROR(IF($G58&gt;=1,SUMIFS(ARR!V$8:V$607,ARR!$I$8:$I$607,$I58),0),0)</f>
        <v>0</v>
      </c>
      <c r="GA58" s="1">
        <f>IFERROR(IF($G58&gt;=1,SUMIFS(ARR!W$8:W$607,ARR!$I$8:$I$607,$I58),0),0)</f>
        <v>0</v>
      </c>
      <c r="GB58" s="1">
        <f>IFERROR(IF($G58&gt;=1,SUMIFS(ARR!X$8:X$607,ARR!$I$8:$I$607,$I58),0),0)</f>
        <v>0</v>
      </c>
      <c r="GC58" s="1">
        <f>IFERROR(IF($G58&gt;=1,SUMIFS(ARR!Y$8:Y$607,ARR!$I$8:$I$607,$I58),0),0)</f>
        <v>0</v>
      </c>
      <c r="GD58" s="1">
        <f>IFERROR(IF($G58&gt;=1,SUMIFS(ARR!Z$8:Z$607,ARR!$I$8:$I$607,$I58),0),0)</f>
        <v>0</v>
      </c>
      <c r="GE58" s="1">
        <f>IFERROR(IF($G58&gt;=1,SUMIFS(ARR!AA$8:AA$607,ARR!$I$8:$I$607,$I58),0),0)</f>
        <v>0</v>
      </c>
      <c r="GF58" s="1">
        <f t="shared" si="125"/>
        <v>0</v>
      </c>
      <c r="GG58" s="1">
        <f t="shared" si="126"/>
        <v>0</v>
      </c>
      <c r="GH58" s="1">
        <f t="shared" si="127"/>
        <v>0</v>
      </c>
      <c r="GI58" s="1">
        <f t="shared" si="128"/>
        <v>0</v>
      </c>
      <c r="GJ58" s="1">
        <f t="shared" si="129"/>
        <v>0</v>
      </c>
    </row>
    <row r="59" spans="6:192" ht="18" customHeight="1" x14ac:dyDescent="0.25">
      <c r="F59" s="1">
        <f>ALLO!A57</f>
        <v>0</v>
      </c>
      <c r="G59" s="130">
        <f>EMP!O55</f>
        <v>0</v>
      </c>
      <c r="H59" s="131">
        <f>EMP!P55</f>
        <v>0</v>
      </c>
      <c r="I59" s="130">
        <f>EMP!Q55</f>
        <v>0</v>
      </c>
      <c r="J59" s="30">
        <f>IFERROR(IF($G59&gt;=1,(IF($F59=2,ROUND((ALLO!GA57+ALLO!GM57)/10,0),0)),0),0)</f>
        <v>0</v>
      </c>
      <c r="K59" s="30">
        <f>IFERROR(IF($G59&gt;=1,(IF($F59=2,ROUND((ALLO!GB57+ALLO!GN57)/10,0),0)),0),0)</f>
        <v>0</v>
      </c>
      <c r="L59" s="30">
        <f>IFERROR(IF($G59&gt;=1,(IF($F59=2,ROUND((ALLO!GC57+ALLO!GO57)/10,0),0)),0),0)</f>
        <v>0</v>
      </c>
      <c r="M59" s="30">
        <f>IFERROR(IF($G59&gt;=1,(IF($F59=2,ROUND((ALLO!GD57+ALLO!GP57)/10,0),0)),0),0)</f>
        <v>0</v>
      </c>
      <c r="N59" s="30">
        <f>IFERROR(IF($G59&gt;=1,(IF($F59=2,ROUND((ALLO!GE57+ALLO!GQ57)/10,0),0)),0),0)</f>
        <v>0</v>
      </c>
      <c r="O59" s="30">
        <f>IFERROR(IF($G59&gt;=1,(IF($F59=2,ROUND((ALLO!GF57+ALLO!GR57)/10,0),0)),0),0)</f>
        <v>0</v>
      </c>
      <c r="P59" s="30">
        <f>IFERROR(IF($G59&gt;=1,(IF($F59=2,ROUND((ALLO!GG57+ALLO!GS57)/10,0),0)),0),0)</f>
        <v>0</v>
      </c>
      <c r="Q59" s="30">
        <f>IFERROR(IF($G59&gt;=1,(IF($F59=2,ROUND((ALLO!GH57+ALLO!GT57)/10,0),0)),0),0)</f>
        <v>0</v>
      </c>
      <c r="R59" s="30">
        <f>IFERROR(IF($G59&gt;=1,(IF($F59=2,ROUND((ALLO!GI57+ALLO!GU57)/10,0),0)),0),0)</f>
        <v>0</v>
      </c>
      <c r="S59" s="30">
        <f>IFERROR(IF($G59&gt;=1,(IF($F59=2,ROUND((ALLO!GJ57+ALLO!GV57)/10,0),0)),0),0)</f>
        <v>0</v>
      </c>
      <c r="T59" s="30">
        <f>IFERROR(IF($G59&gt;=1,(IF($F59=2,ROUND((ALLO!GK57+ALLO!GW57)/10,0),0)),0),0)</f>
        <v>0</v>
      </c>
      <c r="U59" s="30">
        <f>IFERROR(IF($G59&gt;=1,(IF($F59=2,ROUND((ALLO!GL57+ALLO!GX57)/10,0),0)),0),0)</f>
        <v>0</v>
      </c>
      <c r="V59" s="132"/>
      <c r="W59" s="132"/>
      <c r="X59" s="132"/>
      <c r="Y59" s="132"/>
      <c r="Z59" s="132"/>
      <c r="AA59" s="132"/>
      <c r="AB59" s="132"/>
      <c r="AC59" s="132"/>
      <c r="AD59" s="132"/>
      <c r="AE59" s="132"/>
      <c r="AF59" s="132"/>
      <c r="AG59" s="132"/>
      <c r="AH59" s="133"/>
      <c r="AI59" s="133">
        <f t="shared" si="131"/>
        <v>0</v>
      </c>
      <c r="AJ59" s="133">
        <f t="shared" si="29"/>
        <v>0</v>
      </c>
      <c r="AK59" s="133">
        <f t="shared" si="30"/>
        <v>0</v>
      </c>
      <c r="AL59" s="133">
        <f t="shared" si="31"/>
        <v>0</v>
      </c>
      <c r="AM59" s="133">
        <f t="shared" si="32"/>
        <v>0</v>
      </c>
      <c r="AN59" s="133">
        <f t="shared" si="33"/>
        <v>0</v>
      </c>
      <c r="AO59" s="133">
        <f t="shared" si="34"/>
        <v>0</v>
      </c>
      <c r="AP59" s="133">
        <f t="shared" si="35"/>
        <v>0</v>
      </c>
      <c r="AQ59" s="133">
        <f t="shared" si="36"/>
        <v>0</v>
      </c>
      <c r="AR59" s="133">
        <f t="shared" si="37"/>
        <v>0</v>
      </c>
      <c r="AS59" s="133">
        <f t="shared" si="38"/>
        <v>0</v>
      </c>
      <c r="AT59" s="134"/>
      <c r="AU59" s="134">
        <f t="shared" si="39"/>
        <v>0</v>
      </c>
      <c r="AV59" s="134">
        <f t="shared" si="40"/>
        <v>0</v>
      </c>
      <c r="AW59" s="134">
        <f t="shared" si="41"/>
        <v>0</v>
      </c>
      <c r="AX59" s="134">
        <f t="shared" si="42"/>
        <v>0</v>
      </c>
      <c r="AY59" s="134">
        <f t="shared" si="43"/>
        <v>0</v>
      </c>
      <c r="AZ59" s="134">
        <f t="shared" si="44"/>
        <v>0</v>
      </c>
      <c r="BA59" s="134">
        <f t="shared" si="45"/>
        <v>0</v>
      </c>
      <c r="BB59" s="134">
        <f t="shared" si="46"/>
        <v>0</v>
      </c>
      <c r="BC59" s="134">
        <f t="shared" si="47"/>
        <v>0</v>
      </c>
      <c r="BD59" s="134">
        <f t="shared" si="48"/>
        <v>0</v>
      </c>
      <c r="BE59" s="134">
        <f t="shared" si="49"/>
        <v>0</v>
      </c>
      <c r="BF59" s="31"/>
      <c r="BG59" s="31">
        <f t="shared" si="161"/>
        <v>0</v>
      </c>
      <c r="BH59" s="31">
        <f t="shared" si="50"/>
        <v>0</v>
      </c>
      <c r="BI59" s="31">
        <f t="shared" si="51"/>
        <v>0</v>
      </c>
      <c r="BJ59" s="31">
        <f t="shared" si="52"/>
        <v>0</v>
      </c>
      <c r="BK59" s="31">
        <f t="shared" si="53"/>
        <v>0</v>
      </c>
      <c r="BL59" s="31">
        <f t="shared" si="54"/>
        <v>0</v>
      </c>
      <c r="BM59" s="31">
        <f t="shared" si="55"/>
        <v>0</v>
      </c>
      <c r="BN59" s="31">
        <f t="shared" si="56"/>
        <v>0</v>
      </c>
      <c r="BO59" s="31">
        <f t="shared" si="57"/>
        <v>0</v>
      </c>
      <c r="BP59" s="31">
        <f t="shared" si="58"/>
        <v>0</v>
      </c>
      <c r="BQ59" s="31">
        <f t="shared" si="59"/>
        <v>0</v>
      </c>
      <c r="BR59" s="132"/>
      <c r="BS59" s="132">
        <f t="shared" si="60"/>
        <v>0</v>
      </c>
      <c r="BT59" s="132">
        <f t="shared" si="61"/>
        <v>0</v>
      </c>
      <c r="BU59" s="132">
        <f t="shared" si="62"/>
        <v>0</v>
      </c>
      <c r="BV59" s="132">
        <f t="shared" si="63"/>
        <v>0</v>
      </c>
      <c r="BW59" s="132">
        <f t="shared" si="64"/>
        <v>0</v>
      </c>
      <c r="BX59" s="132">
        <f t="shared" si="65"/>
        <v>0</v>
      </c>
      <c r="BY59" s="132">
        <f t="shared" si="66"/>
        <v>0</v>
      </c>
      <c r="BZ59" s="132">
        <f t="shared" si="67"/>
        <v>0</v>
      </c>
      <c r="CA59" s="132">
        <f t="shared" si="68"/>
        <v>0</v>
      </c>
      <c r="CB59" s="132">
        <f t="shared" si="69"/>
        <v>0</v>
      </c>
      <c r="CC59" s="132">
        <f t="shared" si="70"/>
        <v>0</v>
      </c>
      <c r="CD59" s="133">
        <f t="shared" si="165"/>
        <v>0</v>
      </c>
      <c r="CE59" s="133">
        <f t="shared" si="165"/>
        <v>0</v>
      </c>
      <c r="CF59" s="133">
        <f t="shared" si="72"/>
        <v>0</v>
      </c>
      <c r="CG59" s="133">
        <f t="shared" si="166"/>
        <v>0</v>
      </c>
      <c r="CH59" s="133">
        <f t="shared" si="166"/>
        <v>0</v>
      </c>
      <c r="CI59" s="133">
        <f t="shared" si="166"/>
        <v>0</v>
      </c>
      <c r="CJ59" s="133">
        <f t="shared" si="166"/>
        <v>0</v>
      </c>
      <c r="CK59" s="133">
        <f t="shared" si="166"/>
        <v>0</v>
      </c>
      <c r="CL59" s="133">
        <f t="shared" si="166"/>
        <v>0</v>
      </c>
      <c r="CM59" s="133">
        <f t="shared" si="166"/>
        <v>0</v>
      </c>
      <c r="CN59" s="133">
        <f t="shared" si="166"/>
        <v>0</v>
      </c>
      <c r="CO59" s="133">
        <f t="shared" si="166"/>
        <v>0</v>
      </c>
      <c r="CP59" s="134"/>
      <c r="CQ59" s="134">
        <f t="shared" si="146"/>
        <v>0</v>
      </c>
      <c r="CR59" s="134">
        <f t="shared" si="74"/>
        <v>0</v>
      </c>
      <c r="CS59" s="134">
        <f t="shared" si="75"/>
        <v>0</v>
      </c>
      <c r="CT59" s="134">
        <f t="shared" si="76"/>
        <v>0</v>
      </c>
      <c r="CU59" s="134">
        <f t="shared" si="77"/>
        <v>0</v>
      </c>
      <c r="CV59" s="134">
        <f t="shared" si="78"/>
        <v>0</v>
      </c>
      <c r="CW59" s="134">
        <f t="shared" si="79"/>
        <v>0</v>
      </c>
      <c r="CX59" s="134">
        <f t="shared" si="80"/>
        <v>0</v>
      </c>
      <c r="CY59" s="134">
        <f t="shared" si="133"/>
        <v>0</v>
      </c>
      <c r="CZ59" s="134">
        <f t="shared" si="81"/>
        <v>0</v>
      </c>
      <c r="DA59" s="134">
        <f t="shared" si="82"/>
        <v>0</v>
      </c>
      <c r="DB59" s="135"/>
      <c r="DC59" s="135">
        <f t="shared" si="83"/>
        <v>0</v>
      </c>
      <c r="DD59" s="135">
        <f t="shared" si="84"/>
        <v>0</v>
      </c>
      <c r="DE59" s="135">
        <f t="shared" si="85"/>
        <v>0</v>
      </c>
      <c r="DF59" s="135">
        <f t="shared" si="86"/>
        <v>0</v>
      </c>
      <c r="DG59" s="135">
        <f t="shared" si="87"/>
        <v>0</v>
      </c>
      <c r="DH59" s="135">
        <f t="shared" si="88"/>
        <v>0</v>
      </c>
      <c r="DI59" s="135">
        <f t="shared" si="89"/>
        <v>0</v>
      </c>
      <c r="DJ59" s="135">
        <f t="shared" si="90"/>
        <v>0</v>
      </c>
      <c r="DK59" s="135">
        <f t="shared" si="91"/>
        <v>0</v>
      </c>
      <c r="DL59" s="135">
        <f t="shared" si="92"/>
        <v>0</v>
      </c>
      <c r="DM59" s="135">
        <f t="shared" si="93"/>
        <v>0</v>
      </c>
      <c r="DN59" s="136"/>
      <c r="DO59" s="136">
        <f t="shared" si="94"/>
        <v>0</v>
      </c>
      <c r="DP59" s="136">
        <f t="shared" si="95"/>
        <v>0</v>
      </c>
      <c r="DQ59" s="136">
        <f t="shared" si="96"/>
        <v>0</v>
      </c>
      <c r="DR59" s="136">
        <f t="shared" si="97"/>
        <v>0</v>
      </c>
      <c r="DS59" s="136">
        <f t="shared" si="98"/>
        <v>0</v>
      </c>
      <c r="DT59" s="136">
        <f t="shared" si="99"/>
        <v>0</v>
      </c>
      <c r="DU59" s="136">
        <f t="shared" si="100"/>
        <v>0</v>
      </c>
      <c r="DV59" s="136">
        <f t="shared" si="101"/>
        <v>0</v>
      </c>
      <c r="DW59" s="136">
        <f t="shared" si="102"/>
        <v>0</v>
      </c>
      <c r="DX59" s="136">
        <f t="shared" si="103"/>
        <v>0</v>
      </c>
      <c r="DY59" s="136">
        <f t="shared" si="104"/>
        <v>0</v>
      </c>
      <c r="DZ59" s="132"/>
      <c r="EA59" s="132">
        <f t="shared" ref="EA59:EK59" si="183">DZ59</f>
        <v>0</v>
      </c>
      <c r="EB59" s="132">
        <f t="shared" si="183"/>
        <v>0</v>
      </c>
      <c r="EC59" s="132">
        <f t="shared" si="183"/>
        <v>0</v>
      </c>
      <c r="ED59" s="132">
        <f t="shared" si="183"/>
        <v>0</v>
      </c>
      <c r="EE59" s="132">
        <f t="shared" si="183"/>
        <v>0</v>
      </c>
      <c r="EF59" s="132">
        <f t="shared" si="183"/>
        <v>0</v>
      </c>
      <c r="EG59" s="132">
        <f t="shared" si="183"/>
        <v>0</v>
      </c>
      <c r="EH59" s="132">
        <f t="shared" si="183"/>
        <v>0</v>
      </c>
      <c r="EI59" s="132">
        <f t="shared" si="183"/>
        <v>0</v>
      </c>
      <c r="EJ59" s="132">
        <f t="shared" si="183"/>
        <v>0</v>
      </c>
      <c r="EK59" s="132">
        <f t="shared" si="183"/>
        <v>0</v>
      </c>
      <c r="EL59" s="134"/>
      <c r="EM59" s="134"/>
      <c r="EN59" s="134"/>
      <c r="EO59" s="134"/>
      <c r="EP59" s="134"/>
      <c r="EQ59" s="134"/>
      <c r="ER59" s="134"/>
      <c r="ES59" s="201">
        <f>IFERROR(IF(G59&gt;=1,(IF(EMP!AT55="YES",220,0)),0),0)</f>
        <v>0</v>
      </c>
      <c r="ET59" s="1">
        <f>IFERROR(IF(G59&gt;=1,ROUND(ALLO!K57/31*ALLO!BJ57,0),0),0)</f>
        <v>0</v>
      </c>
      <c r="EU59" s="1">
        <f>IFERROR(IF(G59&gt;=1,(IF(ALLO!$BH57=1,0,IF(ALLO!$BH57=2,(IF(EMP!AN55="YES",(IF(ALLO!$D57&gt;=5,ROUND((ALLO!GG57+ALLO!GS57+ALLO!HE57)/EU$1,0)*ALLO!$BK57,0)),0)),0))),0),0)</f>
        <v>0</v>
      </c>
      <c r="EV59" s="1">
        <f>IFERROR(IF(H59&gt;=1,(IF(ALLO!$BH57=1,0,IF(ALLO!$BH57=2,(IF(EMP!AO55="YES",(IF(ALLO!$D57&gt;=5,ROUND((ALLO!GH57+ALLO!GT57+ALLO!HF57)/EV$1,0)*ALLO!$BK57,0)),0)),0))),0),0)</f>
        <v>0</v>
      </c>
      <c r="EW59" s="1">
        <f>IFERROR(IF(I59&gt;=1,(IF(ALLO!$BH57=1,0,IF(ALLO!$BH57=2,(IF(EMP!AP55="YES",(IF(ALLO!$D57&gt;=5,ROUND((ALLO!GI57+ALLO!GU57+ALLO!HG57)/EW$1,0)*ALLO!$BK57,0)),0)),0))),0),0)</f>
        <v>0</v>
      </c>
      <c r="EX59" s="1">
        <f>IFERROR(IF(J59&gt;=1,(IF(ALLO!$BH57=1,0,IF(ALLO!$BH57=2,(IF(EMP!AQ55="YES",(IF(ALLO!$D57&gt;=5,ROUND((ALLO!GJ57+ALLO!GV57+ALLO!HH57)/EX$1,0)*ALLO!$BK57,0)),0)),0))),0),0)</f>
        <v>0</v>
      </c>
      <c r="EY59" s="1">
        <f>IFERROR(IF(K59&gt;=1,(IF(ALLO!$BH57=1,0,IF(ALLO!$BH57=2,(IF(EMP!AR55="YES",(IF(ALLO!$D57&gt;=5,ROUND((ALLO!GK57+ALLO!GW57+ALLO!HI57)/EY$1,0)*ALLO!$BK57,0)),0)),0))),0),0)</f>
        <v>0</v>
      </c>
      <c r="EZ59" s="1">
        <f>IFERROR(IF(L59&gt;=1,(IF(ALLO!$BH57=1,0,IF(ALLO!$BH57=2,(IF(EMP!AS55="YES",(IF(ALLO!$D57&gt;=5,ROUND((ALLO!GL57+ALLO!GX57+ALLO!HJ57)/EZ$1,0)*ALLO!$BK57,0)),0)),0))),0),0)</f>
        <v>0</v>
      </c>
      <c r="FA59" s="181">
        <f t="shared" si="106"/>
        <v>0</v>
      </c>
      <c r="FB59" s="181">
        <f t="shared" si="107"/>
        <v>0</v>
      </c>
      <c r="FC59" s="181">
        <f t="shared" si="108"/>
        <v>0</v>
      </c>
      <c r="FD59" s="181">
        <f t="shared" si="109"/>
        <v>0</v>
      </c>
      <c r="FE59" s="181">
        <f t="shared" si="110"/>
        <v>0</v>
      </c>
      <c r="FF59" s="181">
        <f t="shared" si="111"/>
        <v>0</v>
      </c>
      <c r="FG59" s="181">
        <f t="shared" si="112"/>
        <v>0</v>
      </c>
      <c r="FH59" s="181">
        <f t="shared" si="113"/>
        <v>0</v>
      </c>
      <c r="FI59" s="181">
        <f t="shared" si="114"/>
        <v>0</v>
      </c>
      <c r="FJ59" s="181">
        <f t="shared" si="115"/>
        <v>0</v>
      </c>
      <c r="FK59" s="181">
        <f t="shared" si="116"/>
        <v>0</v>
      </c>
      <c r="FL59" s="181">
        <f t="shared" si="117"/>
        <v>0</v>
      </c>
      <c r="FM59" s="182">
        <f t="shared" si="118"/>
        <v>0</v>
      </c>
      <c r="FN59" s="182">
        <f t="shared" si="119"/>
        <v>0</v>
      </c>
      <c r="FO59" s="182">
        <f t="shared" si="120"/>
        <v>0</v>
      </c>
      <c r="FP59" s="182">
        <f t="shared" si="121"/>
        <v>0</v>
      </c>
      <c r="FQ59" s="182">
        <f t="shared" si="122"/>
        <v>0</v>
      </c>
      <c r="FR59" s="182">
        <f t="shared" si="123"/>
        <v>0</v>
      </c>
      <c r="FS59" s="182">
        <f t="shared" si="124"/>
        <v>0</v>
      </c>
      <c r="FT59" s="1">
        <f>IFERROR(IF($G59&gt;=1,SUMIFS(ARR!P$8:P$607,ARR!$I$8:$I$607,$I59),0),0)</f>
        <v>0</v>
      </c>
      <c r="FU59" s="1">
        <f>IFERROR(IF($G59&gt;=1,SUMIFS(ARR!Q$8:Q$607,ARR!$I$8:$I$607,$I59),0),0)</f>
        <v>0</v>
      </c>
      <c r="FV59" s="1">
        <f>IFERROR(IF($G59&gt;=1,SUMIFS(ARR!R$8:R$607,ARR!$I$8:$I$607,$I59),0),0)</f>
        <v>0</v>
      </c>
      <c r="FW59" s="1">
        <f>IFERROR(IF($G59&gt;=1,SUMIFS(ARR!S$8:S$607,ARR!$I$8:$I$607,$I59),0),0)</f>
        <v>0</v>
      </c>
      <c r="FX59" s="1">
        <f>IFERROR(IF($G59&gt;=1,SUMIFS(ARR!T$8:T$607,ARR!$I$8:$I$607,$I59),0),0)</f>
        <v>0</v>
      </c>
      <c r="FY59" s="1">
        <f>IFERROR(IF($G59&gt;=1,SUMIFS(ARR!U$8:U$607,ARR!$I$8:$I$607,$I59),0),0)</f>
        <v>0</v>
      </c>
      <c r="FZ59" s="1">
        <f>IFERROR(IF($G59&gt;=1,SUMIFS(ARR!V$8:V$607,ARR!$I$8:$I$607,$I59),0),0)</f>
        <v>0</v>
      </c>
      <c r="GA59" s="1">
        <f>IFERROR(IF($G59&gt;=1,SUMIFS(ARR!W$8:W$607,ARR!$I$8:$I$607,$I59),0),0)</f>
        <v>0</v>
      </c>
      <c r="GB59" s="1">
        <f>IFERROR(IF($G59&gt;=1,SUMIFS(ARR!X$8:X$607,ARR!$I$8:$I$607,$I59),0),0)</f>
        <v>0</v>
      </c>
      <c r="GC59" s="1">
        <f>IFERROR(IF($G59&gt;=1,SUMIFS(ARR!Y$8:Y$607,ARR!$I$8:$I$607,$I59),0),0)</f>
        <v>0</v>
      </c>
      <c r="GD59" s="1">
        <f>IFERROR(IF($G59&gt;=1,SUMIFS(ARR!Z$8:Z$607,ARR!$I$8:$I$607,$I59),0),0)</f>
        <v>0</v>
      </c>
      <c r="GE59" s="1">
        <f>IFERROR(IF($G59&gt;=1,SUMIFS(ARR!AA$8:AA$607,ARR!$I$8:$I$607,$I59),0),0)</f>
        <v>0</v>
      </c>
      <c r="GF59" s="1">
        <f t="shared" si="125"/>
        <v>0</v>
      </c>
      <c r="GG59" s="1">
        <f t="shared" si="126"/>
        <v>0</v>
      </c>
      <c r="GH59" s="1">
        <f t="shared" si="127"/>
        <v>0</v>
      </c>
      <c r="GI59" s="1">
        <f t="shared" si="128"/>
        <v>0</v>
      </c>
      <c r="GJ59" s="1">
        <f t="shared" si="129"/>
        <v>0</v>
      </c>
    </row>
    <row r="60" spans="6:192" ht="18" customHeight="1" x14ac:dyDescent="0.25">
      <c r="F60" s="1">
        <f>ALLO!A58</f>
        <v>0</v>
      </c>
      <c r="G60" s="130">
        <f>EMP!O56</f>
        <v>0</v>
      </c>
      <c r="H60" s="131">
        <f>EMP!P56</f>
        <v>0</v>
      </c>
      <c r="I60" s="130">
        <f>EMP!Q56</f>
        <v>0</v>
      </c>
      <c r="J60" s="30">
        <f>IFERROR(IF($G60&gt;=1,(IF($F60=2,ROUND((ALLO!GA58+ALLO!GM58)/10,0),0)),0),0)</f>
        <v>0</v>
      </c>
      <c r="K60" s="30">
        <f>IFERROR(IF($G60&gt;=1,(IF($F60=2,ROUND((ALLO!GB58+ALLO!GN58)/10,0),0)),0),0)</f>
        <v>0</v>
      </c>
      <c r="L60" s="30">
        <f>IFERROR(IF($G60&gt;=1,(IF($F60=2,ROUND((ALLO!GC58+ALLO!GO58)/10,0),0)),0),0)</f>
        <v>0</v>
      </c>
      <c r="M60" s="30">
        <f>IFERROR(IF($G60&gt;=1,(IF($F60=2,ROUND((ALLO!GD58+ALLO!GP58)/10,0),0)),0),0)</f>
        <v>0</v>
      </c>
      <c r="N60" s="30">
        <f>IFERROR(IF($G60&gt;=1,(IF($F60=2,ROUND((ALLO!GE58+ALLO!GQ58)/10,0),0)),0),0)</f>
        <v>0</v>
      </c>
      <c r="O60" s="30">
        <f>IFERROR(IF($G60&gt;=1,(IF($F60=2,ROUND((ALLO!GF58+ALLO!GR58)/10,0),0)),0),0)</f>
        <v>0</v>
      </c>
      <c r="P60" s="30">
        <f>IFERROR(IF($G60&gt;=1,(IF($F60=2,ROUND((ALLO!GG58+ALLO!GS58)/10,0),0)),0),0)</f>
        <v>0</v>
      </c>
      <c r="Q60" s="30">
        <f>IFERROR(IF($G60&gt;=1,(IF($F60=2,ROUND((ALLO!GH58+ALLO!GT58)/10,0),0)),0),0)</f>
        <v>0</v>
      </c>
      <c r="R60" s="30">
        <f>IFERROR(IF($G60&gt;=1,(IF($F60=2,ROUND((ALLO!GI58+ALLO!GU58)/10,0),0)),0),0)</f>
        <v>0</v>
      </c>
      <c r="S60" s="30">
        <f>IFERROR(IF($G60&gt;=1,(IF($F60=2,ROUND((ALLO!GJ58+ALLO!GV58)/10,0),0)),0),0)</f>
        <v>0</v>
      </c>
      <c r="T60" s="30">
        <f>IFERROR(IF($G60&gt;=1,(IF($F60=2,ROUND((ALLO!GK58+ALLO!GW58)/10,0),0)),0),0)</f>
        <v>0</v>
      </c>
      <c r="U60" s="30">
        <f>IFERROR(IF($G60&gt;=1,(IF($F60=2,ROUND((ALLO!GL58+ALLO!GX58)/10,0),0)),0),0)</f>
        <v>0</v>
      </c>
      <c r="V60" s="132"/>
      <c r="W60" s="132"/>
      <c r="X60" s="132"/>
      <c r="Y60" s="132"/>
      <c r="Z60" s="132"/>
      <c r="AA60" s="132"/>
      <c r="AB60" s="132"/>
      <c r="AC60" s="132"/>
      <c r="AD60" s="132"/>
      <c r="AE60" s="132"/>
      <c r="AF60" s="132"/>
      <c r="AG60" s="132"/>
      <c r="AH60" s="133"/>
      <c r="AI60" s="133">
        <f t="shared" si="131"/>
        <v>0</v>
      </c>
      <c r="AJ60" s="133">
        <f t="shared" si="29"/>
        <v>0</v>
      </c>
      <c r="AK60" s="133">
        <f t="shared" si="30"/>
        <v>0</v>
      </c>
      <c r="AL60" s="133">
        <f t="shared" si="31"/>
        <v>0</v>
      </c>
      <c r="AM60" s="133">
        <f t="shared" si="32"/>
        <v>0</v>
      </c>
      <c r="AN60" s="133">
        <f t="shared" si="33"/>
        <v>0</v>
      </c>
      <c r="AO60" s="133">
        <f t="shared" si="34"/>
        <v>0</v>
      </c>
      <c r="AP60" s="133">
        <f t="shared" si="35"/>
        <v>0</v>
      </c>
      <c r="AQ60" s="133">
        <f t="shared" si="36"/>
        <v>0</v>
      </c>
      <c r="AR60" s="133">
        <f t="shared" si="37"/>
        <v>0</v>
      </c>
      <c r="AS60" s="133">
        <f t="shared" si="38"/>
        <v>0</v>
      </c>
      <c r="AT60" s="134"/>
      <c r="AU60" s="134">
        <f t="shared" si="39"/>
        <v>0</v>
      </c>
      <c r="AV60" s="134">
        <f t="shared" si="40"/>
        <v>0</v>
      </c>
      <c r="AW60" s="134">
        <f t="shared" si="41"/>
        <v>0</v>
      </c>
      <c r="AX60" s="134">
        <f t="shared" si="42"/>
        <v>0</v>
      </c>
      <c r="AY60" s="134">
        <f t="shared" si="43"/>
        <v>0</v>
      </c>
      <c r="AZ60" s="134">
        <f t="shared" si="44"/>
        <v>0</v>
      </c>
      <c r="BA60" s="134">
        <f t="shared" si="45"/>
        <v>0</v>
      </c>
      <c r="BB60" s="134">
        <f t="shared" si="46"/>
        <v>0</v>
      </c>
      <c r="BC60" s="134">
        <f t="shared" si="47"/>
        <v>0</v>
      </c>
      <c r="BD60" s="134">
        <f t="shared" si="48"/>
        <v>0</v>
      </c>
      <c r="BE60" s="134">
        <f t="shared" si="49"/>
        <v>0</v>
      </c>
      <c r="BF60" s="31"/>
      <c r="BG60" s="31">
        <f t="shared" si="161"/>
        <v>0</v>
      </c>
      <c r="BH60" s="31">
        <f t="shared" si="50"/>
        <v>0</v>
      </c>
      <c r="BI60" s="31">
        <f t="shared" si="51"/>
        <v>0</v>
      </c>
      <c r="BJ60" s="31">
        <f t="shared" si="52"/>
        <v>0</v>
      </c>
      <c r="BK60" s="31">
        <f t="shared" si="53"/>
        <v>0</v>
      </c>
      <c r="BL60" s="31">
        <f t="shared" si="54"/>
        <v>0</v>
      </c>
      <c r="BM60" s="31">
        <f t="shared" si="55"/>
        <v>0</v>
      </c>
      <c r="BN60" s="31">
        <f t="shared" si="56"/>
        <v>0</v>
      </c>
      <c r="BO60" s="31">
        <f t="shared" si="57"/>
        <v>0</v>
      </c>
      <c r="BP60" s="31">
        <f t="shared" si="58"/>
        <v>0</v>
      </c>
      <c r="BQ60" s="31">
        <f t="shared" si="59"/>
        <v>0</v>
      </c>
      <c r="BR60" s="132"/>
      <c r="BS60" s="132">
        <f t="shared" si="60"/>
        <v>0</v>
      </c>
      <c r="BT60" s="132">
        <f t="shared" si="61"/>
        <v>0</v>
      </c>
      <c r="BU60" s="132">
        <f t="shared" si="62"/>
        <v>0</v>
      </c>
      <c r="BV60" s="132">
        <f t="shared" si="63"/>
        <v>0</v>
      </c>
      <c r="BW60" s="132">
        <f t="shared" si="64"/>
        <v>0</v>
      </c>
      <c r="BX60" s="132">
        <f t="shared" si="65"/>
        <v>0</v>
      </c>
      <c r="BY60" s="132">
        <f t="shared" si="66"/>
        <v>0</v>
      </c>
      <c r="BZ60" s="132">
        <f t="shared" si="67"/>
        <v>0</v>
      </c>
      <c r="CA60" s="132">
        <f t="shared" si="68"/>
        <v>0</v>
      </c>
      <c r="CB60" s="132">
        <f t="shared" si="69"/>
        <v>0</v>
      </c>
      <c r="CC60" s="132">
        <f t="shared" si="70"/>
        <v>0</v>
      </c>
      <c r="CD60" s="133">
        <f t="shared" si="165"/>
        <v>0</v>
      </c>
      <c r="CE60" s="133">
        <f t="shared" si="165"/>
        <v>0</v>
      </c>
      <c r="CF60" s="133">
        <f t="shared" si="72"/>
        <v>0</v>
      </c>
      <c r="CG60" s="133">
        <f t="shared" si="166"/>
        <v>0</v>
      </c>
      <c r="CH60" s="133">
        <f t="shared" si="166"/>
        <v>0</v>
      </c>
      <c r="CI60" s="133">
        <f t="shared" si="166"/>
        <v>0</v>
      </c>
      <c r="CJ60" s="133">
        <f t="shared" si="166"/>
        <v>0</v>
      </c>
      <c r="CK60" s="133">
        <f t="shared" si="166"/>
        <v>0</v>
      </c>
      <c r="CL60" s="133">
        <f t="shared" si="166"/>
        <v>0</v>
      </c>
      <c r="CM60" s="133">
        <f t="shared" si="166"/>
        <v>0</v>
      </c>
      <c r="CN60" s="133">
        <f t="shared" si="166"/>
        <v>0</v>
      </c>
      <c r="CO60" s="133">
        <f t="shared" si="166"/>
        <v>0</v>
      </c>
      <c r="CP60" s="134"/>
      <c r="CQ60" s="134">
        <f t="shared" si="146"/>
        <v>0</v>
      </c>
      <c r="CR60" s="134">
        <f t="shared" si="74"/>
        <v>0</v>
      </c>
      <c r="CS60" s="134">
        <f t="shared" si="75"/>
        <v>0</v>
      </c>
      <c r="CT60" s="134">
        <f t="shared" si="76"/>
        <v>0</v>
      </c>
      <c r="CU60" s="134">
        <f t="shared" si="77"/>
        <v>0</v>
      </c>
      <c r="CV60" s="134">
        <f t="shared" si="78"/>
        <v>0</v>
      </c>
      <c r="CW60" s="134">
        <f t="shared" si="79"/>
        <v>0</v>
      </c>
      <c r="CX60" s="134">
        <f t="shared" si="80"/>
        <v>0</v>
      </c>
      <c r="CY60" s="134">
        <f t="shared" si="133"/>
        <v>0</v>
      </c>
      <c r="CZ60" s="134">
        <f t="shared" si="81"/>
        <v>0</v>
      </c>
      <c r="DA60" s="134">
        <f t="shared" si="82"/>
        <v>0</v>
      </c>
      <c r="DB60" s="135"/>
      <c r="DC60" s="135">
        <f t="shared" si="83"/>
        <v>0</v>
      </c>
      <c r="DD60" s="135">
        <f t="shared" si="84"/>
        <v>0</v>
      </c>
      <c r="DE60" s="135">
        <f t="shared" si="85"/>
        <v>0</v>
      </c>
      <c r="DF60" s="135">
        <f t="shared" si="86"/>
        <v>0</v>
      </c>
      <c r="DG60" s="135">
        <f t="shared" si="87"/>
        <v>0</v>
      </c>
      <c r="DH60" s="135">
        <f t="shared" si="88"/>
        <v>0</v>
      </c>
      <c r="DI60" s="135">
        <f t="shared" si="89"/>
        <v>0</v>
      </c>
      <c r="DJ60" s="135">
        <f t="shared" si="90"/>
        <v>0</v>
      </c>
      <c r="DK60" s="135">
        <f t="shared" si="91"/>
        <v>0</v>
      </c>
      <c r="DL60" s="135">
        <f t="shared" si="92"/>
        <v>0</v>
      </c>
      <c r="DM60" s="135">
        <f t="shared" si="93"/>
        <v>0</v>
      </c>
      <c r="DN60" s="136"/>
      <c r="DO60" s="136">
        <f t="shared" si="94"/>
        <v>0</v>
      </c>
      <c r="DP60" s="136">
        <f t="shared" si="95"/>
        <v>0</v>
      </c>
      <c r="DQ60" s="136">
        <f t="shared" si="96"/>
        <v>0</v>
      </c>
      <c r="DR60" s="136">
        <f t="shared" si="97"/>
        <v>0</v>
      </c>
      <c r="DS60" s="136">
        <f t="shared" si="98"/>
        <v>0</v>
      </c>
      <c r="DT60" s="136">
        <f t="shared" si="99"/>
        <v>0</v>
      </c>
      <c r="DU60" s="136">
        <f t="shared" si="100"/>
        <v>0</v>
      </c>
      <c r="DV60" s="136">
        <f t="shared" si="101"/>
        <v>0</v>
      </c>
      <c r="DW60" s="136">
        <f t="shared" si="102"/>
        <v>0</v>
      </c>
      <c r="DX60" s="136">
        <f t="shared" si="103"/>
        <v>0</v>
      </c>
      <c r="DY60" s="136">
        <f t="shared" si="104"/>
        <v>0</v>
      </c>
      <c r="DZ60" s="132"/>
      <c r="EA60" s="132">
        <f t="shared" ref="EA60:EK60" si="184">DZ60</f>
        <v>0</v>
      </c>
      <c r="EB60" s="132">
        <f t="shared" si="184"/>
        <v>0</v>
      </c>
      <c r="EC60" s="132">
        <f t="shared" si="184"/>
        <v>0</v>
      </c>
      <c r="ED60" s="132">
        <f t="shared" si="184"/>
        <v>0</v>
      </c>
      <c r="EE60" s="132">
        <f t="shared" si="184"/>
        <v>0</v>
      </c>
      <c r="EF60" s="132">
        <f t="shared" si="184"/>
        <v>0</v>
      </c>
      <c r="EG60" s="132">
        <f t="shared" si="184"/>
        <v>0</v>
      </c>
      <c r="EH60" s="132">
        <f t="shared" si="184"/>
        <v>0</v>
      </c>
      <c r="EI60" s="132">
        <f t="shared" si="184"/>
        <v>0</v>
      </c>
      <c r="EJ60" s="132">
        <f t="shared" si="184"/>
        <v>0</v>
      </c>
      <c r="EK60" s="132">
        <f t="shared" si="184"/>
        <v>0</v>
      </c>
      <c r="EL60" s="134"/>
      <c r="EM60" s="134"/>
      <c r="EN60" s="134"/>
      <c r="EO60" s="134"/>
      <c r="EP60" s="134"/>
      <c r="EQ60" s="134"/>
      <c r="ER60" s="134"/>
      <c r="ES60" s="201">
        <f>IFERROR(IF(G60&gt;=1,(IF(EMP!AT56="YES",220,0)),0),0)</f>
        <v>0</v>
      </c>
      <c r="ET60" s="1">
        <f>IFERROR(IF(G60&gt;=1,ROUND(ALLO!K58/31*ALLO!BJ58,0),0),0)</f>
        <v>0</v>
      </c>
      <c r="EU60" s="1">
        <f>IFERROR(IF(G60&gt;=1,(IF(ALLO!$BH58=1,0,IF(ALLO!$BH58=2,(IF(EMP!AN56="YES",(IF(ALLO!$D58&gt;=5,ROUND((ALLO!GG58+ALLO!GS58+ALLO!HE58)/EU$1,0)*ALLO!$BK58,0)),0)),0))),0),0)</f>
        <v>0</v>
      </c>
      <c r="EV60" s="1">
        <f>IFERROR(IF(H60&gt;=1,(IF(ALLO!$BH58=1,0,IF(ALLO!$BH58=2,(IF(EMP!AO56="YES",(IF(ALLO!$D58&gt;=5,ROUND((ALLO!GH58+ALLO!GT58+ALLO!HF58)/EV$1,0)*ALLO!$BK58,0)),0)),0))),0),0)</f>
        <v>0</v>
      </c>
      <c r="EW60" s="1">
        <f>IFERROR(IF(I60&gt;=1,(IF(ALLO!$BH58=1,0,IF(ALLO!$BH58=2,(IF(EMP!AP56="YES",(IF(ALLO!$D58&gt;=5,ROUND((ALLO!GI58+ALLO!GU58+ALLO!HG58)/EW$1,0)*ALLO!$BK58,0)),0)),0))),0),0)</f>
        <v>0</v>
      </c>
      <c r="EX60" s="1">
        <f>IFERROR(IF(J60&gt;=1,(IF(ALLO!$BH58=1,0,IF(ALLO!$BH58=2,(IF(EMP!AQ56="YES",(IF(ALLO!$D58&gt;=5,ROUND((ALLO!GJ58+ALLO!GV58+ALLO!HH58)/EX$1,0)*ALLO!$BK58,0)),0)),0))),0),0)</f>
        <v>0</v>
      </c>
      <c r="EY60" s="1">
        <f>IFERROR(IF(K60&gt;=1,(IF(ALLO!$BH58=1,0,IF(ALLO!$BH58=2,(IF(EMP!AR56="YES",(IF(ALLO!$D58&gt;=5,ROUND((ALLO!GK58+ALLO!GW58+ALLO!HI58)/EY$1,0)*ALLO!$BK58,0)),0)),0))),0),0)</f>
        <v>0</v>
      </c>
      <c r="EZ60" s="1">
        <f>IFERROR(IF(L60&gt;=1,(IF(ALLO!$BH58=1,0,IF(ALLO!$BH58=2,(IF(EMP!AS56="YES",(IF(ALLO!$D58&gt;=5,ROUND((ALLO!GL58+ALLO!GX58+ALLO!HJ58)/EZ$1,0)*ALLO!$BK58,0)),0)),0))),0),0)</f>
        <v>0</v>
      </c>
      <c r="FA60" s="181">
        <f t="shared" si="106"/>
        <v>0</v>
      </c>
      <c r="FB60" s="181">
        <f t="shared" si="107"/>
        <v>0</v>
      </c>
      <c r="FC60" s="181">
        <f t="shared" si="108"/>
        <v>0</v>
      </c>
      <c r="FD60" s="181">
        <f t="shared" si="109"/>
        <v>0</v>
      </c>
      <c r="FE60" s="181">
        <f t="shared" si="110"/>
        <v>0</v>
      </c>
      <c r="FF60" s="181">
        <f t="shared" si="111"/>
        <v>0</v>
      </c>
      <c r="FG60" s="181">
        <f t="shared" si="112"/>
        <v>0</v>
      </c>
      <c r="FH60" s="181">
        <f t="shared" si="113"/>
        <v>0</v>
      </c>
      <c r="FI60" s="181">
        <f t="shared" si="114"/>
        <v>0</v>
      </c>
      <c r="FJ60" s="181">
        <f t="shared" si="115"/>
        <v>0</v>
      </c>
      <c r="FK60" s="181">
        <f t="shared" si="116"/>
        <v>0</v>
      </c>
      <c r="FL60" s="181">
        <f t="shared" si="117"/>
        <v>0</v>
      </c>
      <c r="FM60" s="182">
        <f t="shared" si="118"/>
        <v>0</v>
      </c>
      <c r="FN60" s="182">
        <f t="shared" si="119"/>
        <v>0</v>
      </c>
      <c r="FO60" s="182">
        <f t="shared" si="120"/>
        <v>0</v>
      </c>
      <c r="FP60" s="182">
        <f t="shared" si="121"/>
        <v>0</v>
      </c>
      <c r="FQ60" s="182">
        <f t="shared" si="122"/>
        <v>0</v>
      </c>
      <c r="FR60" s="182">
        <f t="shared" si="123"/>
        <v>0</v>
      </c>
      <c r="FS60" s="182">
        <f t="shared" si="124"/>
        <v>0</v>
      </c>
      <c r="FT60" s="1">
        <f>IFERROR(IF($G60&gt;=1,SUMIFS(ARR!P$8:P$607,ARR!$I$8:$I$607,$I60),0),0)</f>
        <v>0</v>
      </c>
      <c r="FU60" s="1">
        <f>IFERROR(IF($G60&gt;=1,SUMIFS(ARR!Q$8:Q$607,ARR!$I$8:$I$607,$I60),0),0)</f>
        <v>0</v>
      </c>
      <c r="FV60" s="1">
        <f>IFERROR(IF($G60&gt;=1,SUMIFS(ARR!R$8:R$607,ARR!$I$8:$I$607,$I60),0),0)</f>
        <v>0</v>
      </c>
      <c r="FW60" s="1">
        <f>IFERROR(IF($G60&gt;=1,SUMIFS(ARR!S$8:S$607,ARR!$I$8:$I$607,$I60),0),0)</f>
        <v>0</v>
      </c>
      <c r="FX60" s="1">
        <f>IFERROR(IF($G60&gt;=1,SUMIFS(ARR!T$8:T$607,ARR!$I$8:$I$607,$I60),0),0)</f>
        <v>0</v>
      </c>
      <c r="FY60" s="1">
        <f>IFERROR(IF($G60&gt;=1,SUMIFS(ARR!U$8:U$607,ARR!$I$8:$I$607,$I60),0),0)</f>
        <v>0</v>
      </c>
      <c r="FZ60" s="1">
        <f>IFERROR(IF($G60&gt;=1,SUMIFS(ARR!V$8:V$607,ARR!$I$8:$I$607,$I60),0),0)</f>
        <v>0</v>
      </c>
      <c r="GA60" s="1">
        <f>IFERROR(IF($G60&gt;=1,SUMIFS(ARR!W$8:W$607,ARR!$I$8:$I$607,$I60),0),0)</f>
        <v>0</v>
      </c>
      <c r="GB60" s="1">
        <f>IFERROR(IF($G60&gt;=1,SUMIFS(ARR!X$8:X$607,ARR!$I$8:$I$607,$I60),0),0)</f>
        <v>0</v>
      </c>
      <c r="GC60" s="1">
        <f>IFERROR(IF($G60&gt;=1,SUMIFS(ARR!Y$8:Y$607,ARR!$I$8:$I$607,$I60),0),0)</f>
        <v>0</v>
      </c>
      <c r="GD60" s="1">
        <f>IFERROR(IF($G60&gt;=1,SUMIFS(ARR!Z$8:Z$607,ARR!$I$8:$I$607,$I60),0),0)</f>
        <v>0</v>
      </c>
      <c r="GE60" s="1">
        <f>IFERROR(IF($G60&gt;=1,SUMIFS(ARR!AA$8:AA$607,ARR!$I$8:$I$607,$I60),0),0)</f>
        <v>0</v>
      </c>
      <c r="GF60" s="1">
        <f t="shared" si="125"/>
        <v>0</v>
      </c>
      <c r="GG60" s="1">
        <f t="shared" si="126"/>
        <v>0</v>
      </c>
      <c r="GH60" s="1">
        <f t="shared" si="127"/>
        <v>0</v>
      </c>
      <c r="GI60" s="1">
        <f t="shared" si="128"/>
        <v>0</v>
      </c>
      <c r="GJ60" s="1">
        <f t="shared" si="129"/>
        <v>0</v>
      </c>
    </row>
    <row r="61" spans="6:192" ht="18" customHeight="1" x14ac:dyDescent="0.25">
      <c r="F61" s="1">
        <f>ALLO!A59</f>
        <v>0</v>
      </c>
      <c r="G61" s="130">
        <f>EMP!O57</f>
        <v>0</v>
      </c>
      <c r="H61" s="131">
        <f>EMP!P57</f>
        <v>0</v>
      </c>
      <c r="I61" s="130">
        <f>EMP!Q57</f>
        <v>0</v>
      </c>
      <c r="J61" s="30">
        <f>IFERROR(IF($G61&gt;=1,(IF($F61=2,ROUND((ALLO!GA59+ALLO!GM59)/10,0),0)),0),0)</f>
        <v>0</v>
      </c>
      <c r="K61" s="30">
        <f>IFERROR(IF($G61&gt;=1,(IF($F61=2,ROUND((ALLO!GB59+ALLO!GN59)/10,0),0)),0),0)</f>
        <v>0</v>
      </c>
      <c r="L61" s="30">
        <f>IFERROR(IF($G61&gt;=1,(IF($F61=2,ROUND((ALLO!GC59+ALLO!GO59)/10,0),0)),0),0)</f>
        <v>0</v>
      </c>
      <c r="M61" s="30">
        <f>IFERROR(IF($G61&gt;=1,(IF($F61=2,ROUND((ALLO!GD59+ALLO!GP59)/10,0),0)),0),0)</f>
        <v>0</v>
      </c>
      <c r="N61" s="30">
        <f>IFERROR(IF($G61&gt;=1,(IF($F61=2,ROUND((ALLO!GE59+ALLO!GQ59)/10,0),0)),0),0)</f>
        <v>0</v>
      </c>
      <c r="O61" s="30">
        <f>IFERROR(IF($G61&gt;=1,(IF($F61=2,ROUND((ALLO!GF59+ALLO!GR59)/10,0),0)),0),0)</f>
        <v>0</v>
      </c>
      <c r="P61" s="30">
        <f>IFERROR(IF($G61&gt;=1,(IF($F61=2,ROUND((ALLO!GG59+ALLO!GS59)/10,0),0)),0),0)</f>
        <v>0</v>
      </c>
      <c r="Q61" s="30">
        <f>IFERROR(IF($G61&gt;=1,(IF($F61=2,ROUND((ALLO!GH59+ALLO!GT59)/10,0),0)),0),0)</f>
        <v>0</v>
      </c>
      <c r="R61" s="30">
        <f>IFERROR(IF($G61&gt;=1,(IF($F61=2,ROUND((ALLO!GI59+ALLO!GU59)/10,0),0)),0),0)</f>
        <v>0</v>
      </c>
      <c r="S61" s="30">
        <f>IFERROR(IF($G61&gt;=1,(IF($F61=2,ROUND((ALLO!GJ59+ALLO!GV59)/10,0),0)),0),0)</f>
        <v>0</v>
      </c>
      <c r="T61" s="30">
        <f>IFERROR(IF($G61&gt;=1,(IF($F61=2,ROUND((ALLO!GK59+ALLO!GW59)/10,0),0)),0),0)</f>
        <v>0</v>
      </c>
      <c r="U61" s="30">
        <f>IFERROR(IF($G61&gt;=1,(IF($F61=2,ROUND((ALLO!GL59+ALLO!GX59)/10,0),0)),0),0)</f>
        <v>0</v>
      </c>
      <c r="V61" s="132"/>
      <c r="W61" s="132"/>
      <c r="X61" s="132"/>
      <c r="Y61" s="132"/>
      <c r="Z61" s="132"/>
      <c r="AA61" s="132"/>
      <c r="AB61" s="132"/>
      <c r="AC61" s="132"/>
      <c r="AD61" s="132"/>
      <c r="AE61" s="132"/>
      <c r="AF61" s="132"/>
      <c r="AG61" s="132"/>
      <c r="AH61" s="133"/>
      <c r="AI61" s="133">
        <f t="shared" si="131"/>
        <v>0</v>
      </c>
      <c r="AJ61" s="133">
        <f t="shared" si="29"/>
        <v>0</v>
      </c>
      <c r="AK61" s="133">
        <f t="shared" si="30"/>
        <v>0</v>
      </c>
      <c r="AL61" s="133">
        <f t="shared" si="31"/>
        <v>0</v>
      </c>
      <c r="AM61" s="133">
        <f t="shared" si="32"/>
        <v>0</v>
      </c>
      <c r="AN61" s="133">
        <f t="shared" si="33"/>
        <v>0</v>
      </c>
      <c r="AO61" s="133">
        <f t="shared" si="34"/>
        <v>0</v>
      </c>
      <c r="AP61" s="133">
        <f t="shared" si="35"/>
        <v>0</v>
      </c>
      <c r="AQ61" s="133">
        <f t="shared" si="36"/>
        <v>0</v>
      </c>
      <c r="AR61" s="133">
        <f t="shared" si="37"/>
        <v>0</v>
      </c>
      <c r="AS61" s="133">
        <f t="shared" si="38"/>
        <v>0</v>
      </c>
      <c r="AT61" s="134"/>
      <c r="AU61" s="134">
        <f t="shared" si="39"/>
        <v>0</v>
      </c>
      <c r="AV61" s="134">
        <f t="shared" si="40"/>
        <v>0</v>
      </c>
      <c r="AW61" s="134">
        <f t="shared" si="41"/>
        <v>0</v>
      </c>
      <c r="AX61" s="134">
        <f t="shared" si="42"/>
        <v>0</v>
      </c>
      <c r="AY61" s="134">
        <f t="shared" si="43"/>
        <v>0</v>
      </c>
      <c r="AZ61" s="134">
        <f t="shared" si="44"/>
        <v>0</v>
      </c>
      <c r="BA61" s="134">
        <f t="shared" si="45"/>
        <v>0</v>
      </c>
      <c r="BB61" s="134">
        <f t="shared" si="46"/>
        <v>0</v>
      </c>
      <c r="BC61" s="134">
        <f t="shared" si="47"/>
        <v>0</v>
      </c>
      <c r="BD61" s="134">
        <f t="shared" si="48"/>
        <v>0</v>
      </c>
      <c r="BE61" s="134">
        <f t="shared" si="49"/>
        <v>0</v>
      </c>
      <c r="BF61" s="31"/>
      <c r="BG61" s="31">
        <f t="shared" si="161"/>
        <v>0</v>
      </c>
      <c r="BH61" s="31">
        <f t="shared" si="50"/>
        <v>0</v>
      </c>
      <c r="BI61" s="31">
        <f t="shared" si="51"/>
        <v>0</v>
      </c>
      <c r="BJ61" s="31">
        <f t="shared" si="52"/>
        <v>0</v>
      </c>
      <c r="BK61" s="31">
        <f t="shared" si="53"/>
        <v>0</v>
      </c>
      <c r="BL61" s="31">
        <f t="shared" si="54"/>
        <v>0</v>
      </c>
      <c r="BM61" s="31">
        <f t="shared" si="55"/>
        <v>0</v>
      </c>
      <c r="BN61" s="31">
        <f t="shared" si="56"/>
        <v>0</v>
      </c>
      <c r="BO61" s="31">
        <f t="shared" si="57"/>
        <v>0</v>
      </c>
      <c r="BP61" s="31">
        <f t="shared" si="58"/>
        <v>0</v>
      </c>
      <c r="BQ61" s="31">
        <f t="shared" si="59"/>
        <v>0</v>
      </c>
      <c r="BR61" s="132"/>
      <c r="BS61" s="132">
        <f t="shared" si="60"/>
        <v>0</v>
      </c>
      <c r="BT61" s="132">
        <f t="shared" si="61"/>
        <v>0</v>
      </c>
      <c r="BU61" s="132">
        <f t="shared" si="62"/>
        <v>0</v>
      </c>
      <c r="BV61" s="132">
        <f t="shared" si="63"/>
        <v>0</v>
      </c>
      <c r="BW61" s="132">
        <f t="shared" si="64"/>
        <v>0</v>
      </c>
      <c r="BX61" s="132">
        <f t="shared" si="65"/>
        <v>0</v>
      </c>
      <c r="BY61" s="132">
        <f t="shared" si="66"/>
        <v>0</v>
      </c>
      <c r="BZ61" s="132">
        <f t="shared" si="67"/>
        <v>0</v>
      </c>
      <c r="CA61" s="132">
        <f t="shared" si="68"/>
        <v>0</v>
      </c>
      <c r="CB61" s="132">
        <f t="shared" si="69"/>
        <v>0</v>
      </c>
      <c r="CC61" s="132">
        <f t="shared" si="70"/>
        <v>0</v>
      </c>
      <c r="CD61" s="133">
        <f t="shared" si="165"/>
        <v>0</v>
      </c>
      <c r="CE61" s="133">
        <f t="shared" si="165"/>
        <v>0</v>
      </c>
      <c r="CF61" s="133">
        <f t="shared" si="72"/>
        <v>0</v>
      </c>
      <c r="CG61" s="133">
        <f t="shared" si="166"/>
        <v>0</v>
      </c>
      <c r="CH61" s="133">
        <f t="shared" si="166"/>
        <v>0</v>
      </c>
      <c r="CI61" s="133">
        <f t="shared" si="166"/>
        <v>0</v>
      </c>
      <c r="CJ61" s="133">
        <f t="shared" si="166"/>
        <v>0</v>
      </c>
      <c r="CK61" s="133">
        <f t="shared" si="166"/>
        <v>0</v>
      </c>
      <c r="CL61" s="133">
        <f t="shared" si="166"/>
        <v>0</v>
      </c>
      <c r="CM61" s="133">
        <f t="shared" si="166"/>
        <v>0</v>
      </c>
      <c r="CN61" s="133">
        <f t="shared" si="166"/>
        <v>0</v>
      </c>
      <c r="CO61" s="133">
        <f t="shared" si="166"/>
        <v>0</v>
      </c>
      <c r="CP61" s="134"/>
      <c r="CQ61" s="134">
        <f t="shared" si="146"/>
        <v>0</v>
      </c>
      <c r="CR61" s="134">
        <f t="shared" si="74"/>
        <v>0</v>
      </c>
      <c r="CS61" s="134">
        <f t="shared" si="75"/>
        <v>0</v>
      </c>
      <c r="CT61" s="134">
        <f t="shared" si="76"/>
        <v>0</v>
      </c>
      <c r="CU61" s="134">
        <f t="shared" si="77"/>
        <v>0</v>
      </c>
      <c r="CV61" s="134">
        <f t="shared" si="78"/>
        <v>0</v>
      </c>
      <c r="CW61" s="134">
        <f t="shared" si="79"/>
        <v>0</v>
      </c>
      <c r="CX61" s="134">
        <f t="shared" si="80"/>
        <v>0</v>
      </c>
      <c r="CY61" s="134">
        <f t="shared" si="133"/>
        <v>0</v>
      </c>
      <c r="CZ61" s="134">
        <f t="shared" si="81"/>
        <v>0</v>
      </c>
      <c r="DA61" s="134">
        <f t="shared" si="82"/>
        <v>0</v>
      </c>
      <c r="DB61" s="135"/>
      <c r="DC61" s="135">
        <f t="shared" si="83"/>
        <v>0</v>
      </c>
      <c r="DD61" s="135">
        <f t="shared" si="84"/>
        <v>0</v>
      </c>
      <c r="DE61" s="135">
        <f t="shared" si="85"/>
        <v>0</v>
      </c>
      <c r="DF61" s="135">
        <f t="shared" si="86"/>
        <v>0</v>
      </c>
      <c r="DG61" s="135">
        <f t="shared" si="87"/>
        <v>0</v>
      </c>
      <c r="DH61" s="135">
        <f t="shared" si="88"/>
        <v>0</v>
      </c>
      <c r="DI61" s="135">
        <f t="shared" si="89"/>
        <v>0</v>
      </c>
      <c r="DJ61" s="135">
        <f t="shared" si="90"/>
        <v>0</v>
      </c>
      <c r="DK61" s="135">
        <f t="shared" si="91"/>
        <v>0</v>
      </c>
      <c r="DL61" s="135">
        <f t="shared" si="92"/>
        <v>0</v>
      </c>
      <c r="DM61" s="135">
        <f t="shared" si="93"/>
        <v>0</v>
      </c>
      <c r="DN61" s="136"/>
      <c r="DO61" s="136">
        <f t="shared" si="94"/>
        <v>0</v>
      </c>
      <c r="DP61" s="136">
        <f t="shared" si="95"/>
        <v>0</v>
      </c>
      <c r="DQ61" s="136">
        <f t="shared" si="96"/>
        <v>0</v>
      </c>
      <c r="DR61" s="136">
        <f t="shared" si="97"/>
        <v>0</v>
      </c>
      <c r="DS61" s="136">
        <f t="shared" si="98"/>
        <v>0</v>
      </c>
      <c r="DT61" s="136">
        <f t="shared" si="99"/>
        <v>0</v>
      </c>
      <c r="DU61" s="136">
        <f t="shared" si="100"/>
        <v>0</v>
      </c>
      <c r="DV61" s="136">
        <f t="shared" si="101"/>
        <v>0</v>
      </c>
      <c r="DW61" s="136">
        <f t="shared" si="102"/>
        <v>0</v>
      </c>
      <c r="DX61" s="136">
        <f t="shared" si="103"/>
        <v>0</v>
      </c>
      <c r="DY61" s="136">
        <f t="shared" si="104"/>
        <v>0</v>
      </c>
      <c r="DZ61" s="132"/>
      <c r="EA61" s="132">
        <f t="shared" ref="EA61:EK61" si="185">DZ61</f>
        <v>0</v>
      </c>
      <c r="EB61" s="132">
        <f t="shared" si="185"/>
        <v>0</v>
      </c>
      <c r="EC61" s="132">
        <f t="shared" si="185"/>
        <v>0</v>
      </c>
      <c r="ED61" s="132">
        <f t="shared" si="185"/>
        <v>0</v>
      </c>
      <c r="EE61" s="132">
        <f t="shared" si="185"/>
        <v>0</v>
      </c>
      <c r="EF61" s="132">
        <f t="shared" si="185"/>
        <v>0</v>
      </c>
      <c r="EG61" s="132">
        <f t="shared" si="185"/>
        <v>0</v>
      </c>
      <c r="EH61" s="132">
        <f t="shared" si="185"/>
        <v>0</v>
      </c>
      <c r="EI61" s="132">
        <f t="shared" si="185"/>
        <v>0</v>
      </c>
      <c r="EJ61" s="132">
        <f t="shared" si="185"/>
        <v>0</v>
      </c>
      <c r="EK61" s="132">
        <f t="shared" si="185"/>
        <v>0</v>
      </c>
      <c r="EL61" s="134"/>
      <c r="EM61" s="134"/>
      <c r="EN61" s="134"/>
      <c r="EO61" s="134"/>
      <c r="EP61" s="134"/>
      <c r="EQ61" s="134"/>
      <c r="ER61" s="134"/>
      <c r="ES61" s="201">
        <f>IFERROR(IF(G61&gt;=1,(IF(EMP!AT57="YES",220,0)),0),0)</f>
        <v>0</v>
      </c>
      <c r="ET61" s="1">
        <f>IFERROR(IF(G61&gt;=1,ROUND(ALLO!K59/31*ALLO!BJ59,0),0),0)</f>
        <v>0</v>
      </c>
      <c r="EU61" s="1">
        <f>IFERROR(IF(G61&gt;=1,(IF(ALLO!$BH59=1,0,IF(ALLO!$BH59=2,(IF(EMP!AN57="YES",(IF(ALLO!$D59&gt;=5,ROUND((ALLO!GG59+ALLO!GS59+ALLO!HE59)/EU$1,0)*ALLO!$BK59,0)),0)),0))),0),0)</f>
        <v>0</v>
      </c>
      <c r="EV61" s="1">
        <f>IFERROR(IF(H61&gt;=1,(IF(ALLO!$BH59=1,0,IF(ALLO!$BH59=2,(IF(EMP!AO57="YES",(IF(ALLO!$D59&gt;=5,ROUND((ALLO!GH59+ALLO!GT59+ALLO!HF59)/EV$1,0)*ALLO!$BK59,0)),0)),0))),0),0)</f>
        <v>0</v>
      </c>
      <c r="EW61" s="1">
        <f>IFERROR(IF(I61&gt;=1,(IF(ALLO!$BH59=1,0,IF(ALLO!$BH59=2,(IF(EMP!AP57="YES",(IF(ALLO!$D59&gt;=5,ROUND((ALLO!GI59+ALLO!GU59+ALLO!HG59)/EW$1,0)*ALLO!$BK59,0)),0)),0))),0),0)</f>
        <v>0</v>
      </c>
      <c r="EX61" s="1">
        <f>IFERROR(IF(J61&gt;=1,(IF(ALLO!$BH59=1,0,IF(ALLO!$BH59=2,(IF(EMP!AQ57="YES",(IF(ALLO!$D59&gt;=5,ROUND((ALLO!GJ59+ALLO!GV59+ALLO!HH59)/EX$1,0)*ALLO!$BK59,0)),0)),0))),0),0)</f>
        <v>0</v>
      </c>
      <c r="EY61" s="1">
        <f>IFERROR(IF(K61&gt;=1,(IF(ALLO!$BH59=1,0,IF(ALLO!$BH59=2,(IF(EMP!AR57="YES",(IF(ALLO!$D59&gt;=5,ROUND((ALLO!GK59+ALLO!GW59+ALLO!HI59)/EY$1,0)*ALLO!$BK59,0)),0)),0))),0),0)</f>
        <v>0</v>
      </c>
      <c r="EZ61" s="1">
        <f>IFERROR(IF(L61&gt;=1,(IF(ALLO!$BH59=1,0,IF(ALLO!$BH59=2,(IF(EMP!AS57="YES",(IF(ALLO!$D59&gt;=5,ROUND((ALLO!GL59+ALLO!GX59+ALLO!HJ59)/EZ$1,0)*ALLO!$BK59,0)),0)),0))),0),0)</f>
        <v>0</v>
      </c>
      <c r="FA61" s="181">
        <f t="shared" si="106"/>
        <v>0</v>
      </c>
      <c r="FB61" s="181">
        <f t="shared" si="107"/>
        <v>0</v>
      </c>
      <c r="FC61" s="181">
        <f t="shared" si="108"/>
        <v>0</v>
      </c>
      <c r="FD61" s="181">
        <f t="shared" si="109"/>
        <v>0</v>
      </c>
      <c r="FE61" s="181">
        <f t="shared" si="110"/>
        <v>0</v>
      </c>
      <c r="FF61" s="181">
        <f t="shared" si="111"/>
        <v>0</v>
      </c>
      <c r="FG61" s="181">
        <f t="shared" si="112"/>
        <v>0</v>
      </c>
      <c r="FH61" s="181">
        <f t="shared" si="113"/>
        <v>0</v>
      </c>
      <c r="FI61" s="181">
        <f t="shared" si="114"/>
        <v>0</v>
      </c>
      <c r="FJ61" s="181">
        <f t="shared" si="115"/>
        <v>0</v>
      </c>
      <c r="FK61" s="181">
        <f t="shared" si="116"/>
        <v>0</v>
      </c>
      <c r="FL61" s="181">
        <f t="shared" si="117"/>
        <v>0</v>
      </c>
      <c r="FM61" s="182">
        <f t="shared" si="118"/>
        <v>0</v>
      </c>
      <c r="FN61" s="182">
        <f t="shared" si="119"/>
        <v>0</v>
      </c>
      <c r="FO61" s="182">
        <f t="shared" si="120"/>
        <v>0</v>
      </c>
      <c r="FP61" s="182">
        <f t="shared" si="121"/>
        <v>0</v>
      </c>
      <c r="FQ61" s="182">
        <f t="shared" si="122"/>
        <v>0</v>
      </c>
      <c r="FR61" s="182">
        <f t="shared" si="123"/>
        <v>0</v>
      </c>
      <c r="FS61" s="182">
        <f t="shared" si="124"/>
        <v>0</v>
      </c>
      <c r="FT61" s="1">
        <f>IFERROR(IF($G61&gt;=1,SUMIFS(ARR!P$8:P$607,ARR!$I$8:$I$607,$I61),0),0)</f>
        <v>0</v>
      </c>
      <c r="FU61" s="1">
        <f>IFERROR(IF($G61&gt;=1,SUMIFS(ARR!Q$8:Q$607,ARR!$I$8:$I$607,$I61),0),0)</f>
        <v>0</v>
      </c>
      <c r="FV61" s="1">
        <f>IFERROR(IF($G61&gt;=1,SUMIFS(ARR!R$8:R$607,ARR!$I$8:$I$607,$I61),0),0)</f>
        <v>0</v>
      </c>
      <c r="FW61" s="1">
        <f>IFERROR(IF($G61&gt;=1,SUMIFS(ARR!S$8:S$607,ARR!$I$8:$I$607,$I61),0),0)</f>
        <v>0</v>
      </c>
      <c r="FX61" s="1">
        <f>IFERROR(IF($G61&gt;=1,SUMIFS(ARR!T$8:T$607,ARR!$I$8:$I$607,$I61),0),0)</f>
        <v>0</v>
      </c>
      <c r="FY61" s="1">
        <f>IFERROR(IF($G61&gt;=1,SUMIFS(ARR!U$8:U$607,ARR!$I$8:$I$607,$I61),0),0)</f>
        <v>0</v>
      </c>
      <c r="FZ61" s="1">
        <f>IFERROR(IF($G61&gt;=1,SUMIFS(ARR!V$8:V$607,ARR!$I$8:$I$607,$I61),0),0)</f>
        <v>0</v>
      </c>
      <c r="GA61" s="1">
        <f>IFERROR(IF($G61&gt;=1,SUMIFS(ARR!W$8:W$607,ARR!$I$8:$I$607,$I61),0),0)</f>
        <v>0</v>
      </c>
      <c r="GB61" s="1">
        <f>IFERROR(IF($G61&gt;=1,SUMIFS(ARR!X$8:X$607,ARR!$I$8:$I$607,$I61),0),0)</f>
        <v>0</v>
      </c>
      <c r="GC61" s="1">
        <f>IFERROR(IF($G61&gt;=1,SUMIFS(ARR!Y$8:Y$607,ARR!$I$8:$I$607,$I61),0),0)</f>
        <v>0</v>
      </c>
      <c r="GD61" s="1">
        <f>IFERROR(IF($G61&gt;=1,SUMIFS(ARR!Z$8:Z$607,ARR!$I$8:$I$607,$I61),0),0)</f>
        <v>0</v>
      </c>
      <c r="GE61" s="1">
        <f>IFERROR(IF($G61&gt;=1,SUMIFS(ARR!AA$8:AA$607,ARR!$I$8:$I$607,$I61),0),0)</f>
        <v>0</v>
      </c>
      <c r="GF61" s="1">
        <f t="shared" si="125"/>
        <v>0</v>
      </c>
      <c r="GG61" s="1">
        <f t="shared" si="126"/>
        <v>0</v>
      </c>
      <c r="GH61" s="1">
        <f t="shared" si="127"/>
        <v>0</v>
      </c>
      <c r="GI61" s="1">
        <f t="shared" si="128"/>
        <v>0</v>
      </c>
      <c r="GJ61" s="1">
        <f t="shared" si="129"/>
        <v>0</v>
      </c>
    </row>
    <row r="62" spans="6:192" ht="18" customHeight="1" x14ac:dyDescent="0.25">
      <c r="F62" s="1">
        <f>ALLO!A60</f>
        <v>0</v>
      </c>
      <c r="G62" s="130">
        <f>EMP!O58</f>
        <v>0</v>
      </c>
      <c r="H62" s="131">
        <f>EMP!P58</f>
        <v>0</v>
      </c>
      <c r="I62" s="130">
        <f>EMP!Q58</f>
        <v>0</v>
      </c>
      <c r="J62" s="30">
        <f>IFERROR(IF($G62&gt;=1,(IF($F62=2,ROUND((ALLO!GA60+ALLO!GM60)/10,0),0)),0),0)</f>
        <v>0</v>
      </c>
      <c r="K62" s="30">
        <f>IFERROR(IF($G62&gt;=1,(IF($F62=2,ROUND((ALLO!GB60+ALLO!GN60)/10,0),0)),0),0)</f>
        <v>0</v>
      </c>
      <c r="L62" s="30">
        <f>IFERROR(IF($G62&gt;=1,(IF($F62=2,ROUND((ALLO!GC60+ALLO!GO60)/10,0),0)),0),0)</f>
        <v>0</v>
      </c>
      <c r="M62" s="30">
        <f>IFERROR(IF($G62&gt;=1,(IF($F62=2,ROUND((ALLO!GD60+ALLO!GP60)/10,0),0)),0),0)</f>
        <v>0</v>
      </c>
      <c r="N62" s="30">
        <f>IFERROR(IF($G62&gt;=1,(IF($F62=2,ROUND((ALLO!GE60+ALLO!GQ60)/10,0),0)),0),0)</f>
        <v>0</v>
      </c>
      <c r="O62" s="30">
        <f>IFERROR(IF($G62&gt;=1,(IF($F62=2,ROUND((ALLO!GF60+ALLO!GR60)/10,0),0)),0),0)</f>
        <v>0</v>
      </c>
      <c r="P62" s="30">
        <f>IFERROR(IF($G62&gt;=1,(IF($F62=2,ROUND((ALLO!GG60+ALLO!GS60)/10,0),0)),0),0)</f>
        <v>0</v>
      </c>
      <c r="Q62" s="30">
        <f>IFERROR(IF($G62&gt;=1,(IF($F62=2,ROUND((ALLO!GH60+ALLO!GT60)/10,0),0)),0),0)</f>
        <v>0</v>
      </c>
      <c r="R62" s="30">
        <f>IFERROR(IF($G62&gt;=1,(IF($F62=2,ROUND((ALLO!GI60+ALLO!GU60)/10,0),0)),0),0)</f>
        <v>0</v>
      </c>
      <c r="S62" s="30">
        <f>IFERROR(IF($G62&gt;=1,(IF($F62=2,ROUND((ALLO!GJ60+ALLO!GV60)/10,0),0)),0),0)</f>
        <v>0</v>
      </c>
      <c r="T62" s="30">
        <f>IFERROR(IF($G62&gt;=1,(IF($F62=2,ROUND((ALLO!GK60+ALLO!GW60)/10,0),0)),0),0)</f>
        <v>0</v>
      </c>
      <c r="U62" s="30">
        <f>IFERROR(IF($G62&gt;=1,(IF($F62=2,ROUND((ALLO!GL60+ALLO!GX60)/10,0),0)),0),0)</f>
        <v>0</v>
      </c>
      <c r="V62" s="132"/>
      <c r="W62" s="132"/>
      <c r="X62" s="132"/>
      <c r="Y62" s="132"/>
      <c r="Z62" s="132"/>
      <c r="AA62" s="132"/>
      <c r="AB62" s="132"/>
      <c r="AC62" s="132"/>
      <c r="AD62" s="132"/>
      <c r="AE62" s="132"/>
      <c r="AF62" s="132"/>
      <c r="AG62" s="132"/>
      <c r="AH62" s="133"/>
      <c r="AI62" s="133">
        <f t="shared" si="131"/>
        <v>0</v>
      </c>
      <c r="AJ62" s="133">
        <f t="shared" si="29"/>
        <v>0</v>
      </c>
      <c r="AK62" s="133">
        <f t="shared" si="30"/>
        <v>0</v>
      </c>
      <c r="AL62" s="133">
        <f t="shared" si="31"/>
        <v>0</v>
      </c>
      <c r="AM62" s="133">
        <f t="shared" si="32"/>
        <v>0</v>
      </c>
      <c r="AN62" s="133">
        <f t="shared" si="33"/>
        <v>0</v>
      </c>
      <c r="AO62" s="133">
        <f t="shared" si="34"/>
        <v>0</v>
      </c>
      <c r="AP62" s="133">
        <f t="shared" si="35"/>
        <v>0</v>
      </c>
      <c r="AQ62" s="133">
        <f t="shared" si="36"/>
        <v>0</v>
      </c>
      <c r="AR62" s="133">
        <f t="shared" si="37"/>
        <v>0</v>
      </c>
      <c r="AS62" s="133">
        <f t="shared" si="38"/>
        <v>0</v>
      </c>
      <c r="AT62" s="134"/>
      <c r="AU62" s="134">
        <f t="shared" si="39"/>
        <v>0</v>
      </c>
      <c r="AV62" s="134">
        <f t="shared" si="40"/>
        <v>0</v>
      </c>
      <c r="AW62" s="134">
        <f t="shared" si="41"/>
        <v>0</v>
      </c>
      <c r="AX62" s="134">
        <f t="shared" si="42"/>
        <v>0</v>
      </c>
      <c r="AY62" s="134">
        <f t="shared" si="43"/>
        <v>0</v>
      </c>
      <c r="AZ62" s="134">
        <f t="shared" si="44"/>
        <v>0</v>
      </c>
      <c r="BA62" s="134">
        <f t="shared" si="45"/>
        <v>0</v>
      </c>
      <c r="BB62" s="134">
        <f t="shared" si="46"/>
        <v>0</v>
      </c>
      <c r="BC62" s="134">
        <f t="shared" si="47"/>
        <v>0</v>
      </c>
      <c r="BD62" s="134">
        <f t="shared" si="48"/>
        <v>0</v>
      </c>
      <c r="BE62" s="134">
        <f t="shared" si="49"/>
        <v>0</v>
      </c>
      <c r="BF62" s="31"/>
      <c r="BG62" s="31">
        <f t="shared" si="161"/>
        <v>0</v>
      </c>
      <c r="BH62" s="31">
        <f t="shared" si="50"/>
        <v>0</v>
      </c>
      <c r="BI62" s="31">
        <f t="shared" si="51"/>
        <v>0</v>
      </c>
      <c r="BJ62" s="31">
        <f t="shared" si="52"/>
        <v>0</v>
      </c>
      <c r="BK62" s="31">
        <f t="shared" si="53"/>
        <v>0</v>
      </c>
      <c r="BL62" s="31">
        <f t="shared" si="54"/>
        <v>0</v>
      </c>
      <c r="BM62" s="31">
        <f t="shared" si="55"/>
        <v>0</v>
      </c>
      <c r="BN62" s="31">
        <f t="shared" si="56"/>
        <v>0</v>
      </c>
      <c r="BO62" s="31">
        <f t="shared" si="57"/>
        <v>0</v>
      </c>
      <c r="BP62" s="31">
        <f t="shared" si="58"/>
        <v>0</v>
      </c>
      <c r="BQ62" s="31">
        <f t="shared" si="59"/>
        <v>0</v>
      </c>
      <c r="BR62" s="132"/>
      <c r="BS62" s="132">
        <f t="shared" si="60"/>
        <v>0</v>
      </c>
      <c r="BT62" s="132">
        <f t="shared" si="61"/>
        <v>0</v>
      </c>
      <c r="BU62" s="132">
        <f t="shared" si="62"/>
        <v>0</v>
      </c>
      <c r="BV62" s="132">
        <f t="shared" si="63"/>
        <v>0</v>
      </c>
      <c r="BW62" s="132">
        <f t="shared" si="64"/>
        <v>0</v>
      </c>
      <c r="BX62" s="132">
        <f t="shared" si="65"/>
        <v>0</v>
      </c>
      <c r="BY62" s="132">
        <f t="shared" si="66"/>
        <v>0</v>
      </c>
      <c r="BZ62" s="132">
        <f t="shared" si="67"/>
        <v>0</v>
      </c>
      <c r="CA62" s="132">
        <f t="shared" si="68"/>
        <v>0</v>
      </c>
      <c r="CB62" s="132">
        <f t="shared" si="69"/>
        <v>0</v>
      </c>
      <c r="CC62" s="132">
        <f t="shared" si="70"/>
        <v>0</v>
      </c>
      <c r="CD62" s="133">
        <f t="shared" si="165"/>
        <v>0</v>
      </c>
      <c r="CE62" s="133">
        <f t="shared" si="165"/>
        <v>0</v>
      </c>
      <c r="CF62" s="133">
        <f t="shared" si="72"/>
        <v>0</v>
      </c>
      <c r="CG62" s="133">
        <f t="shared" si="166"/>
        <v>0</v>
      </c>
      <c r="CH62" s="133">
        <f t="shared" si="166"/>
        <v>0</v>
      </c>
      <c r="CI62" s="133">
        <f t="shared" si="166"/>
        <v>0</v>
      </c>
      <c r="CJ62" s="133">
        <f t="shared" si="166"/>
        <v>0</v>
      </c>
      <c r="CK62" s="133">
        <f t="shared" si="166"/>
        <v>0</v>
      </c>
      <c r="CL62" s="133">
        <f t="shared" si="166"/>
        <v>0</v>
      </c>
      <c r="CM62" s="133">
        <f t="shared" si="166"/>
        <v>0</v>
      </c>
      <c r="CN62" s="133">
        <f t="shared" si="166"/>
        <v>0</v>
      </c>
      <c r="CO62" s="133">
        <f t="shared" si="166"/>
        <v>0</v>
      </c>
      <c r="CP62" s="134"/>
      <c r="CQ62" s="134">
        <f t="shared" si="146"/>
        <v>0</v>
      </c>
      <c r="CR62" s="134">
        <f t="shared" si="74"/>
        <v>0</v>
      </c>
      <c r="CS62" s="134">
        <f t="shared" si="75"/>
        <v>0</v>
      </c>
      <c r="CT62" s="134">
        <f t="shared" si="76"/>
        <v>0</v>
      </c>
      <c r="CU62" s="134">
        <f t="shared" si="77"/>
        <v>0</v>
      </c>
      <c r="CV62" s="134">
        <f t="shared" si="78"/>
        <v>0</v>
      </c>
      <c r="CW62" s="134">
        <f t="shared" si="79"/>
        <v>0</v>
      </c>
      <c r="CX62" s="134">
        <f t="shared" si="80"/>
        <v>0</v>
      </c>
      <c r="CY62" s="134">
        <f t="shared" si="133"/>
        <v>0</v>
      </c>
      <c r="CZ62" s="134">
        <f t="shared" si="81"/>
        <v>0</v>
      </c>
      <c r="DA62" s="134">
        <f t="shared" si="82"/>
        <v>0</v>
      </c>
      <c r="DB62" s="135"/>
      <c r="DC62" s="135">
        <f t="shared" si="83"/>
        <v>0</v>
      </c>
      <c r="DD62" s="135">
        <f t="shared" si="84"/>
        <v>0</v>
      </c>
      <c r="DE62" s="135">
        <f t="shared" si="85"/>
        <v>0</v>
      </c>
      <c r="DF62" s="135">
        <f t="shared" si="86"/>
        <v>0</v>
      </c>
      <c r="DG62" s="135">
        <f t="shared" si="87"/>
        <v>0</v>
      </c>
      <c r="DH62" s="135">
        <f t="shared" si="88"/>
        <v>0</v>
      </c>
      <c r="DI62" s="135">
        <f t="shared" si="89"/>
        <v>0</v>
      </c>
      <c r="DJ62" s="135">
        <f t="shared" si="90"/>
        <v>0</v>
      </c>
      <c r="DK62" s="135">
        <f t="shared" si="91"/>
        <v>0</v>
      </c>
      <c r="DL62" s="135">
        <f t="shared" si="92"/>
        <v>0</v>
      </c>
      <c r="DM62" s="135">
        <f t="shared" si="93"/>
        <v>0</v>
      </c>
      <c r="DN62" s="136"/>
      <c r="DO62" s="136">
        <f t="shared" si="94"/>
        <v>0</v>
      </c>
      <c r="DP62" s="136">
        <f t="shared" si="95"/>
        <v>0</v>
      </c>
      <c r="DQ62" s="136">
        <f t="shared" si="96"/>
        <v>0</v>
      </c>
      <c r="DR62" s="136">
        <f t="shared" si="97"/>
        <v>0</v>
      </c>
      <c r="DS62" s="136">
        <f t="shared" si="98"/>
        <v>0</v>
      </c>
      <c r="DT62" s="136">
        <f t="shared" si="99"/>
        <v>0</v>
      </c>
      <c r="DU62" s="136">
        <f t="shared" si="100"/>
        <v>0</v>
      </c>
      <c r="DV62" s="136">
        <f t="shared" si="101"/>
        <v>0</v>
      </c>
      <c r="DW62" s="136">
        <f t="shared" si="102"/>
        <v>0</v>
      </c>
      <c r="DX62" s="136">
        <f t="shared" si="103"/>
        <v>0</v>
      </c>
      <c r="DY62" s="136">
        <f t="shared" si="104"/>
        <v>0</v>
      </c>
      <c r="DZ62" s="132"/>
      <c r="EA62" s="132">
        <f t="shared" ref="EA62:EK62" si="186">DZ62</f>
        <v>0</v>
      </c>
      <c r="EB62" s="132">
        <f t="shared" si="186"/>
        <v>0</v>
      </c>
      <c r="EC62" s="132">
        <f t="shared" si="186"/>
        <v>0</v>
      </c>
      <c r="ED62" s="132">
        <f t="shared" si="186"/>
        <v>0</v>
      </c>
      <c r="EE62" s="132">
        <f t="shared" si="186"/>
        <v>0</v>
      </c>
      <c r="EF62" s="132">
        <f t="shared" si="186"/>
        <v>0</v>
      </c>
      <c r="EG62" s="132">
        <f t="shared" si="186"/>
        <v>0</v>
      </c>
      <c r="EH62" s="132">
        <f t="shared" si="186"/>
        <v>0</v>
      </c>
      <c r="EI62" s="132">
        <f t="shared" si="186"/>
        <v>0</v>
      </c>
      <c r="EJ62" s="132">
        <f t="shared" si="186"/>
        <v>0</v>
      </c>
      <c r="EK62" s="132">
        <f t="shared" si="186"/>
        <v>0</v>
      </c>
      <c r="EL62" s="134"/>
      <c r="EM62" s="134"/>
      <c r="EN62" s="134"/>
      <c r="EO62" s="134"/>
      <c r="EP62" s="134"/>
      <c r="EQ62" s="134"/>
      <c r="ER62" s="134"/>
      <c r="ES62" s="201">
        <f>IFERROR(IF(G62&gt;=1,(IF(EMP!AT58="YES",220,0)),0),0)</f>
        <v>0</v>
      </c>
      <c r="ET62" s="1">
        <f>IFERROR(IF(G62&gt;=1,ROUND(ALLO!K60/31*ALLO!BJ60,0),0),0)</f>
        <v>0</v>
      </c>
      <c r="EU62" s="1">
        <f>IFERROR(IF(G62&gt;=1,(IF(ALLO!$BH60=1,0,IF(ALLO!$BH60=2,(IF(EMP!AN58="YES",(IF(ALLO!$D60&gt;=5,ROUND((ALLO!GG60+ALLO!GS60+ALLO!HE60)/EU$1,0)*ALLO!$BK60,0)),0)),0))),0),0)</f>
        <v>0</v>
      </c>
      <c r="EV62" s="1">
        <f>IFERROR(IF(H62&gt;=1,(IF(ALLO!$BH60=1,0,IF(ALLO!$BH60=2,(IF(EMP!AO58="YES",(IF(ALLO!$D60&gt;=5,ROUND((ALLO!GH60+ALLO!GT60+ALLO!HF60)/EV$1,0)*ALLO!$BK60,0)),0)),0))),0),0)</f>
        <v>0</v>
      </c>
      <c r="EW62" s="1">
        <f>IFERROR(IF(I62&gt;=1,(IF(ALLO!$BH60=1,0,IF(ALLO!$BH60=2,(IF(EMP!AP58="YES",(IF(ALLO!$D60&gt;=5,ROUND((ALLO!GI60+ALLO!GU60+ALLO!HG60)/EW$1,0)*ALLO!$BK60,0)),0)),0))),0),0)</f>
        <v>0</v>
      </c>
      <c r="EX62" s="1">
        <f>IFERROR(IF(J62&gt;=1,(IF(ALLO!$BH60=1,0,IF(ALLO!$BH60=2,(IF(EMP!AQ58="YES",(IF(ALLO!$D60&gt;=5,ROUND((ALLO!GJ60+ALLO!GV60+ALLO!HH60)/EX$1,0)*ALLO!$BK60,0)),0)),0))),0),0)</f>
        <v>0</v>
      </c>
      <c r="EY62" s="1">
        <f>IFERROR(IF(K62&gt;=1,(IF(ALLO!$BH60=1,0,IF(ALLO!$BH60=2,(IF(EMP!AR58="YES",(IF(ALLO!$D60&gt;=5,ROUND((ALLO!GK60+ALLO!GW60+ALLO!HI60)/EY$1,0)*ALLO!$BK60,0)),0)),0))),0),0)</f>
        <v>0</v>
      </c>
      <c r="EZ62" s="1">
        <f>IFERROR(IF(L62&gt;=1,(IF(ALLO!$BH60=1,0,IF(ALLO!$BH60=2,(IF(EMP!AS58="YES",(IF(ALLO!$D60&gt;=5,ROUND((ALLO!GL60+ALLO!GX60+ALLO!HJ60)/EZ$1,0)*ALLO!$BK60,0)),0)),0))),0),0)</f>
        <v>0</v>
      </c>
      <c r="FA62" s="181">
        <f t="shared" si="106"/>
        <v>0</v>
      </c>
      <c r="FB62" s="181">
        <f t="shared" si="107"/>
        <v>0</v>
      </c>
      <c r="FC62" s="181">
        <f t="shared" si="108"/>
        <v>0</v>
      </c>
      <c r="FD62" s="181">
        <f t="shared" si="109"/>
        <v>0</v>
      </c>
      <c r="FE62" s="181">
        <f t="shared" si="110"/>
        <v>0</v>
      </c>
      <c r="FF62" s="181">
        <f t="shared" si="111"/>
        <v>0</v>
      </c>
      <c r="FG62" s="181">
        <f t="shared" si="112"/>
        <v>0</v>
      </c>
      <c r="FH62" s="181">
        <f t="shared" si="113"/>
        <v>0</v>
      </c>
      <c r="FI62" s="181">
        <f t="shared" si="114"/>
        <v>0</v>
      </c>
      <c r="FJ62" s="181">
        <f t="shared" si="115"/>
        <v>0</v>
      </c>
      <c r="FK62" s="181">
        <f t="shared" si="116"/>
        <v>0</v>
      </c>
      <c r="FL62" s="181">
        <f t="shared" si="117"/>
        <v>0</v>
      </c>
      <c r="FM62" s="182">
        <f t="shared" si="118"/>
        <v>0</v>
      </c>
      <c r="FN62" s="182">
        <f t="shared" si="119"/>
        <v>0</v>
      </c>
      <c r="FO62" s="182">
        <f t="shared" si="120"/>
        <v>0</v>
      </c>
      <c r="FP62" s="182">
        <f t="shared" si="121"/>
        <v>0</v>
      </c>
      <c r="FQ62" s="182">
        <f t="shared" si="122"/>
        <v>0</v>
      </c>
      <c r="FR62" s="182">
        <f t="shared" si="123"/>
        <v>0</v>
      </c>
      <c r="FS62" s="182">
        <f t="shared" si="124"/>
        <v>0</v>
      </c>
      <c r="FT62" s="1">
        <f>IFERROR(IF($G62&gt;=1,SUMIFS(ARR!P$8:P$607,ARR!$I$8:$I$607,$I62),0),0)</f>
        <v>0</v>
      </c>
      <c r="FU62" s="1">
        <f>IFERROR(IF($G62&gt;=1,SUMIFS(ARR!Q$8:Q$607,ARR!$I$8:$I$607,$I62),0),0)</f>
        <v>0</v>
      </c>
      <c r="FV62" s="1">
        <f>IFERROR(IF($G62&gt;=1,SUMIFS(ARR!R$8:R$607,ARR!$I$8:$I$607,$I62),0),0)</f>
        <v>0</v>
      </c>
      <c r="FW62" s="1">
        <f>IFERROR(IF($G62&gt;=1,SUMIFS(ARR!S$8:S$607,ARR!$I$8:$I$607,$I62),0),0)</f>
        <v>0</v>
      </c>
      <c r="FX62" s="1">
        <f>IFERROR(IF($G62&gt;=1,SUMIFS(ARR!T$8:T$607,ARR!$I$8:$I$607,$I62),0),0)</f>
        <v>0</v>
      </c>
      <c r="FY62" s="1">
        <f>IFERROR(IF($G62&gt;=1,SUMIFS(ARR!U$8:U$607,ARR!$I$8:$I$607,$I62),0),0)</f>
        <v>0</v>
      </c>
      <c r="FZ62" s="1">
        <f>IFERROR(IF($G62&gt;=1,SUMIFS(ARR!V$8:V$607,ARR!$I$8:$I$607,$I62),0),0)</f>
        <v>0</v>
      </c>
      <c r="GA62" s="1">
        <f>IFERROR(IF($G62&gt;=1,SUMIFS(ARR!W$8:W$607,ARR!$I$8:$I$607,$I62),0),0)</f>
        <v>0</v>
      </c>
      <c r="GB62" s="1">
        <f>IFERROR(IF($G62&gt;=1,SUMIFS(ARR!X$8:X$607,ARR!$I$8:$I$607,$I62),0),0)</f>
        <v>0</v>
      </c>
      <c r="GC62" s="1">
        <f>IFERROR(IF($G62&gt;=1,SUMIFS(ARR!Y$8:Y$607,ARR!$I$8:$I$607,$I62),0),0)</f>
        <v>0</v>
      </c>
      <c r="GD62" s="1">
        <f>IFERROR(IF($G62&gt;=1,SUMIFS(ARR!Z$8:Z$607,ARR!$I$8:$I$607,$I62),0),0)</f>
        <v>0</v>
      </c>
      <c r="GE62" s="1">
        <f>IFERROR(IF($G62&gt;=1,SUMIFS(ARR!AA$8:AA$607,ARR!$I$8:$I$607,$I62),0),0)</f>
        <v>0</v>
      </c>
      <c r="GF62" s="1">
        <f t="shared" si="125"/>
        <v>0</v>
      </c>
      <c r="GG62" s="1">
        <f t="shared" si="126"/>
        <v>0</v>
      </c>
      <c r="GH62" s="1">
        <f t="shared" si="127"/>
        <v>0</v>
      </c>
      <c r="GI62" s="1">
        <f t="shared" si="128"/>
        <v>0</v>
      </c>
      <c r="GJ62" s="1">
        <f t="shared" si="129"/>
        <v>0</v>
      </c>
    </row>
    <row r="63" spans="6:192" ht="18" customHeight="1" x14ac:dyDescent="0.25">
      <c r="F63" s="1">
        <f>ALLO!A61</f>
        <v>0</v>
      </c>
      <c r="G63" s="130">
        <f>EMP!O59</f>
        <v>0</v>
      </c>
      <c r="H63" s="131">
        <f>EMP!P59</f>
        <v>0</v>
      </c>
      <c r="I63" s="130">
        <f>EMP!Q59</f>
        <v>0</v>
      </c>
      <c r="J63" s="30">
        <f>IFERROR(IF($G63&gt;=1,(IF($F63=2,ROUND((ALLO!GA61+ALLO!GM61)/10,0),0)),0),0)</f>
        <v>0</v>
      </c>
      <c r="K63" s="30">
        <f>IFERROR(IF($G63&gt;=1,(IF($F63=2,ROUND((ALLO!GB61+ALLO!GN61)/10,0),0)),0),0)</f>
        <v>0</v>
      </c>
      <c r="L63" s="30">
        <f>IFERROR(IF($G63&gt;=1,(IF($F63=2,ROUND((ALLO!GC61+ALLO!GO61)/10,0),0)),0),0)</f>
        <v>0</v>
      </c>
      <c r="M63" s="30">
        <f>IFERROR(IF($G63&gt;=1,(IF($F63=2,ROUND((ALLO!GD61+ALLO!GP61)/10,0),0)),0),0)</f>
        <v>0</v>
      </c>
      <c r="N63" s="30">
        <f>IFERROR(IF($G63&gt;=1,(IF($F63=2,ROUND((ALLO!GE61+ALLO!GQ61)/10,0),0)),0),0)</f>
        <v>0</v>
      </c>
      <c r="O63" s="30">
        <f>IFERROR(IF($G63&gt;=1,(IF($F63=2,ROUND((ALLO!GF61+ALLO!GR61)/10,0),0)),0),0)</f>
        <v>0</v>
      </c>
      <c r="P63" s="30">
        <f>IFERROR(IF($G63&gt;=1,(IF($F63=2,ROUND((ALLO!GG61+ALLO!GS61)/10,0),0)),0),0)</f>
        <v>0</v>
      </c>
      <c r="Q63" s="30">
        <f>IFERROR(IF($G63&gt;=1,(IF($F63=2,ROUND((ALLO!GH61+ALLO!GT61)/10,0),0)),0),0)</f>
        <v>0</v>
      </c>
      <c r="R63" s="30">
        <f>IFERROR(IF($G63&gt;=1,(IF($F63=2,ROUND((ALLO!GI61+ALLO!GU61)/10,0),0)),0),0)</f>
        <v>0</v>
      </c>
      <c r="S63" s="30">
        <f>IFERROR(IF($G63&gt;=1,(IF($F63=2,ROUND((ALLO!GJ61+ALLO!GV61)/10,0),0)),0),0)</f>
        <v>0</v>
      </c>
      <c r="T63" s="30">
        <f>IFERROR(IF($G63&gt;=1,(IF($F63=2,ROUND((ALLO!GK61+ALLO!GW61)/10,0),0)),0),0)</f>
        <v>0</v>
      </c>
      <c r="U63" s="30">
        <f>IFERROR(IF($G63&gt;=1,(IF($F63=2,ROUND((ALLO!GL61+ALLO!GX61)/10,0),0)),0),0)</f>
        <v>0</v>
      </c>
      <c r="V63" s="132"/>
      <c r="W63" s="132"/>
      <c r="X63" s="132"/>
      <c r="Y63" s="132"/>
      <c r="Z63" s="132"/>
      <c r="AA63" s="132"/>
      <c r="AB63" s="132"/>
      <c r="AC63" s="132"/>
      <c r="AD63" s="132"/>
      <c r="AE63" s="132"/>
      <c r="AF63" s="132"/>
      <c r="AG63" s="132"/>
      <c r="AH63" s="133"/>
      <c r="AI63" s="133">
        <f t="shared" si="131"/>
        <v>0</v>
      </c>
      <c r="AJ63" s="133">
        <f t="shared" si="29"/>
        <v>0</v>
      </c>
      <c r="AK63" s="133">
        <f t="shared" si="30"/>
        <v>0</v>
      </c>
      <c r="AL63" s="133">
        <f t="shared" si="31"/>
        <v>0</v>
      </c>
      <c r="AM63" s="133">
        <f t="shared" si="32"/>
        <v>0</v>
      </c>
      <c r="AN63" s="133">
        <f t="shared" si="33"/>
        <v>0</v>
      </c>
      <c r="AO63" s="133">
        <f t="shared" si="34"/>
        <v>0</v>
      </c>
      <c r="AP63" s="133">
        <f t="shared" si="35"/>
        <v>0</v>
      </c>
      <c r="AQ63" s="133">
        <f t="shared" si="36"/>
        <v>0</v>
      </c>
      <c r="AR63" s="133">
        <f t="shared" si="37"/>
        <v>0</v>
      </c>
      <c r="AS63" s="133">
        <f t="shared" si="38"/>
        <v>0</v>
      </c>
      <c r="AT63" s="134"/>
      <c r="AU63" s="134">
        <f t="shared" si="39"/>
        <v>0</v>
      </c>
      <c r="AV63" s="134">
        <f t="shared" si="40"/>
        <v>0</v>
      </c>
      <c r="AW63" s="134">
        <f t="shared" si="41"/>
        <v>0</v>
      </c>
      <c r="AX63" s="134">
        <f t="shared" si="42"/>
        <v>0</v>
      </c>
      <c r="AY63" s="134">
        <f t="shared" si="43"/>
        <v>0</v>
      </c>
      <c r="AZ63" s="134">
        <f t="shared" si="44"/>
        <v>0</v>
      </c>
      <c r="BA63" s="134">
        <f t="shared" si="45"/>
        <v>0</v>
      </c>
      <c r="BB63" s="134">
        <f t="shared" si="46"/>
        <v>0</v>
      </c>
      <c r="BC63" s="134">
        <f t="shared" si="47"/>
        <v>0</v>
      </c>
      <c r="BD63" s="134">
        <f t="shared" si="48"/>
        <v>0</v>
      </c>
      <c r="BE63" s="134">
        <f t="shared" si="49"/>
        <v>0</v>
      </c>
      <c r="BF63" s="31"/>
      <c r="BG63" s="31">
        <f t="shared" si="161"/>
        <v>0</v>
      </c>
      <c r="BH63" s="31">
        <f t="shared" si="50"/>
        <v>0</v>
      </c>
      <c r="BI63" s="31">
        <f t="shared" si="51"/>
        <v>0</v>
      </c>
      <c r="BJ63" s="31">
        <f t="shared" si="52"/>
        <v>0</v>
      </c>
      <c r="BK63" s="31">
        <f t="shared" si="53"/>
        <v>0</v>
      </c>
      <c r="BL63" s="31">
        <f t="shared" si="54"/>
        <v>0</v>
      </c>
      <c r="BM63" s="31">
        <f t="shared" si="55"/>
        <v>0</v>
      </c>
      <c r="BN63" s="31">
        <f t="shared" si="56"/>
        <v>0</v>
      </c>
      <c r="BO63" s="31">
        <f t="shared" si="57"/>
        <v>0</v>
      </c>
      <c r="BP63" s="31">
        <f t="shared" si="58"/>
        <v>0</v>
      </c>
      <c r="BQ63" s="31">
        <f t="shared" si="59"/>
        <v>0</v>
      </c>
      <c r="BR63" s="132"/>
      <c r="BS63" s="132">
        <f t="shared" si="60"/>
        <v>0</v>
      </c>
      <c r="BT63" s="132">
        <f t="shared" si="61"/>
        <v>0</v>
      </c>
      <c r="BU63" s="132">
        <f t="shared" si="62"/>
        <v>0</v>
      </c>
      <c r="BV63" s="132">
        <f t="shared" si="63"/>
        <v>0</v>
      </c>
      <c r="BW63" s="132">
        <f t="shared" si="64"/>
        <v>0</v>
      </c>
      <c r="BX63" s="132">
        <f t="shared" si="65"/>
        <v>0</v>
      </c>
      <c r="BY63" s="132">
        <f t="shared" si="66"/>
        <v>0</v>
      </c>
      <c r="BZ63" s="132">
        <f t="shared" si="67"/>
        <v>0</v>
      </c>
      <c r="CA63" s="132">
        <f t="shared" si="68"/>
        <v>0</v>
      </c>
      <c r="CB63" s="132">
        <f t="shared" si="69"/>
        <v>0</v>
      </c>
      <c r="CC63" s="132">
        <f t="shared" si="70"/>
        <v>0</v>
      </c>
      <c r="CD63" s="133">
        <f t="shared" si="165"/>
        <v>0</v>
      </c>
      <c r="CE63" s="133">
        <f t="shared" si="165"/>
        <v>0</v>
      </c>
      <c r="CF63" s="133">
        <f t="shared" si="72"/>
        <v>0</v>
      </c>
      <c r="CG63" s="133">
        <f t="shared" si="166"/>
        <v>0</v>
      </c>
      <c r="CH63" s="133">
        <f t="shared" si="166"/>
        <v>0</v>
      </c>
      <c r="CI63" s="133">
        <f t="shared" si="166"/>
        <v>0</v>
      </c>
      <c r="CJ63" s="133">
        <f t="shared" si="166"/>
        <v>0</v>
      </c>
      <c r="CK63" s="133">
        <f t="shared" si="166"/>
        <v>0</v>
      </c>
      <c r="CL63" s="133">
        <f t="shared" si="166"/>
        <v>0</v>
      </c>
      <c r="CM63" s="133">
        <f t="shared" si="166"/>
        <v>0</v>
      </c>
      <c r="CN63" s="133">
        <f t="shared" si="166"/>
        <v>0</v>
      </c>
      <c r="CO63" s="133">
        <f t="shared" si="166"/>
        <v>0</v>
      </c>
      <c r="CP63" s="134"/>
      <c r="CQ63" s="134">
        <f t="shared" si="146"/>
        <v>0</v>
      </c>
      <c r="CR63" s="134">
        <f t="shared" si="74"/>
        <v>0</v>
      </c>
      <c r="CS63" s="134">
        <f t="shared" si="75"/>
        <v>0</v>
      </c>
      <c r="CT63" s="134">
        <f t="shared" si="76"/>
        <v>0</v>
      </c>
      <c r="CU63" s="134">
        <f t="shared" si="77"/>
        <v>0</v>
      </c>
      <c r="CV63" s="134">
        <f t="shared" si="78"/>
        <v>0</v>
      </c>
      <c r="CW63" s="134">
        <f t="shared" si="79"/>
        <v>0</v>
      </c>
      <c r="CX63" s="134">
        <f t="shared" si="80"/>
        <v>0</v>
      </c>
      <c r="CY63" s="134">
        <f t="shared" si="133"/>
        <v>0</v>
      </c>
      <c r="CZ63" s="134">
        <f t="shared" si="81"/>
        <v>0</v>
      </c>
      <c r="DA63" s="134">
        <f t="shared" si="82"/>
        <v>0</v>
      </c>
      <c r="DB63" s="135"/>
      <c r="DC63" s="135">
        <f t="shared" si="83"/>
        <v>0</v>
      </c>
      <c r="DD63" s="135">
        <f t="shared" si="84"/>
        <v>0</v>
      </c>
      <c r="DE63" s="135">
        <f t="shared" si="85"/>
        <v>0</v>
      </c>
      <c r="DF63" s="135">
        <f t="shared" si="86"/>
        <v>0</v>
      </c>
      <c r="DG63" s="135">
        <f t="shared" si="87"/>
        <v>0</v>
      </c>
      <c r="DH63" s="135">
        <f t="shared" si="88"/>
        <v>0</v>
      </c>
      <c r="DI63" s="135">
        <f t="shared" si="89"/>
        <v>0</v>
      </c>
      <c r="DJ63" s="135">
        <f t="shared" si="90"/>
        <v>0</v>
      </c>
      <c r="DK63" s="135">
        <f t="shared" si="91"/>
        <v>0</v>
      </c>
      <c r="DL63" s="135">
        <f t="shared" si="92"/>
        <v>0</v>
      </c>
      <c r="DM63" s="135">
        <f t="shared" si="93"/>
        <v>0</v>
      </c>
      <c r="DN63" s="136"/>
      <c r="DO63" s="136">
        <f t="shared" si="94"/>
        <v>0</v>
      </c>
      <c r="DP63" s="136">
        <f t="shared" si="95"/>
        <v>0</v>
      </c>
      <c r="DQ63" s="136">
        <f t="shared" si="96"/>
        <v>0</v>
      </c>
      <c r="DR63" s="136">
        <f t="shared" si="97"/>
        <v>0</v>
      </c>
      <c r="DS63" s="136">
        <f t="shared" si="98"/>
        <v>0</v>
      </c>
      <c r="DT63" s="136">
        <f t="shared" si="99"/>
        <v>0</v>
      </c>
      <c r="DU63" s="136">
        <f t="shared" si="100"/>
        <v>0</v>
      </c>
      <c r="DV63" s="136">
        <f t="shared" si="101"/>
        <v>0</v>
      </c>
      <c r="DW63" s="136">
        <f t="shared" si="102"/>
        <v>0</v>
      </c>
      <c r="DX63" s="136">
        <f t="shared" si="103"/>
        <v>0</v>
      </c>
      <c r="DY63" s="136">
        <f t="shared" si="104"/>
        <v>0</v>
      </c>
      <c r="DZ63" s="132"/>
      <c r="EA63" s="132">
        <f t="shared" ref="EA63:EK63" si="187">DZ63</f>
        <v>0</v>
      </c>
      <c r="EB63" s="132">
        <f t="shared" si="187"/>
        <v>0</v>
      </c>
      <c r="EC63" s="132">
        <f t="shared" si="187"/>
        <v>0</v>
      </c>
      <c r="ED63" s="132">
        <f t="shared" si="187"/>
        <v>0</v>
      </c>
      <c r="EE63" s="132">
        <f t="shared" si="187"/>
        <v>0</v>
      </c>
      <c r="EF63" s="132">
        <f t="shared" si="187"/>
        <v>0</v>
      </c>
      <c r="EG63" s="132">
        <f t="shared" si="187"/>
        <v>0</v>
      </c>
      <c r="EH63" s="132">
        <f t="shared" si="187"/>
        <v>0</v>
      </c>
      <c r="EI63" s="132">
        <f t="shared" si="187"/>
        <v>0</v>
      </c>
      <c r="EJ63" s="132">
        <f t="shared" si="187"/>
        <v>0</v>
      </c>
      <c r="EK63" s="132">
        <f t="shared" si="187"/>
        <v>0</v>
      </c>
      <c r="EL63" s="134"/>
      <c r="EM63" s="134"/>
      <c r="EN63" s="134"/>
      <c r="EO63" s="134"/>
      <c r="EP63" s="134"/>
      <c r="EQ63" s="134"/>
      <c r="ER63" s="134"/>
      <c r="ES63" s="201">
        <f>IFERROR(IF(G63&gt;=1,(IF(EMP!AT59="YES",220,0)),0),0)</f>
        <v>0</v>
      </c>
      <c r="ET63" s="1">
        <f>IFERROR(IF(G63&gt;=1,ROUND(ALLO!K61/31*ALLO!BJ61,0),0),0)</f>
        <v>0</v>
      </c>
      <c r="EU63" s="1">
        <f>IFERROR(IF(G63&gt;=1,(IF(ALLO!$BH61=1,0,IF(ALLO!$BH61=2,(IF(EMP!AN59="YES",(IF(ALLO!$D61&gt;=5,ROUND((ALLO!GG61+ALLO!GS61+ALLO!HE61)/EU$1,0)*ALLO!$BK61,0)),0)),0))),0),0)</f>
        <v>0</v>
      </c>
      <c r="EV63" s="1">
        <f>IFERROR(IF(H63&gt;=1,(IF(ALLO!$BH61=1,0,IF(ALLO!$BH61=2,(IF(EMP!AO59="YES",(IF(ALLO!$D61&gt;=5,ROUND((ALLO!GH61+ALLO!GT61+ALLO!HF61)/EV$1,0)*ALLO!$BK61,0)),0)),0))),0),0)</f>
        <v>0</v>
      </c>
      <c r="EW63" s="1">
        <f>IFERROR(IF(I63&gt;=1,(IF(ALLO!$BH61=1,0,IF(ALLO!$BH61=2,(IF(EMP!AP59="YES",(IF(ALLO!$D61&gt;=5,ROUND((ALLO!GI61+ALLO!GU61+ALLO!HG61)/EW$1,0)*ALLO!$BK61,0)),0)),0))),0),0)</f>
        <v>0</v>
      </c>
      <c r="EX63" s="1">
        <f>IFERROR(IF(J63&gt;=1,(IF(ALLO!$BH61=1,0,IF(ALLO!$BH61=2,(IF(EMP!AQ59="YES",(IF(ALLO!$D61&gt;=5,ROUND((ALLO!GJ61+ALLO!GV61+ALLO!HH61)/EX$1,0)*ALLO!$BK61,0)),0)),0))),0),0)</f>
        <v>0</v>
      </c>
      <c r="EY63" s="1">
        <f>IFERROR(IF(K63&gt;=1,(IF(ALLO!$BH61=1,0,IF(ALLO!$BH61=2,(IF(EMP!AR59="YES",(IF(ALLO!$D61&gt;=5,ROUND((ALLO!GK61+ALLO!GW61+ALLO!HI61)/EY$1,0)*ALLO!$BK61,0)),0)),0))),0),0)</f>
        <v>0</v>
      </c>
      <c r="EZ63" s="1">
        <f>IFERROR(IF(L63&gt;=1,(IF(ALLO!$BH61=1,0,IF(ALLO!$BH61=2,(IF(EMP!AS59="YES",(IF(ALLO!$D61&gt;=5,ROUND((ALLO!GL61+ALLO!GX61+ALLO!HJ61)/EZ$1,0)*ALLO!$BK61,0)),0)),0))),0),0)</f>
        <v>0</v>
      </c>
      <c r="FA63" s="181">
        <f t="shared" si="106"/>
        <v>0</v>
      </c>
      <c r="FB63" s="181">
        <f t="shared" si="107"/>
        <v>0</v>
      </c>
      <c r="FC63" s="181">
        <f t="shared" si="108"/>
        <v>0</v>
      </c>
      <c r="FD63" s="181">
        <f t="shared" si="109"/>
        <v>0</v>
      </c>
      <c r="FE63" s="181">
        <f t="shared" si="110"/>
        <v>0</v>
      </c>
      <c r="FF63" s="181">
        <f t="shared" si="111"/>
        <v>0</v>
      </c>
      <c r="FG63" s="181">
        <f t="shared" si="112"/>
        <v>0</v>
      </c>
      <c r="FH63" s="181">
        <f t="shared" si="113"/>
        <v>0</v>
      </c>
      <c r="FI63" s="181">
        <f t="shared" si="114"/>
        <v>0</v>
      </c>
      <c r="FJ63" s="181">
        <f t="shared" si="115"/>
        <v>0</v>
      </c>
      <c r="FK63" s="181">
        <f t="shared" si="116"/>
        <v>0</v>
      </c>
      <c r="FL63" s="181">
        <f t="shared" si="117"/>
        <v>0</v>
      </c>
      <c r="FM63" s="182">
        <f t="shared" si="118"/>
        <v>0</v>
      </c>
      <c r="FN63" s="182">
        <f t="shared" si="119"/>
        <v>0</v>
      </c>
      <c r="FO63" s="182">
        <f t="shared" si="120"/>
        <v>0</v>
      </c>
      <c r="FP63" s="182">
        <f t="shared" si="121"/>
        <v>0</v>
      </c>
      <c r="FQ63" s="182">
        <f t="shared" si="122"/>
        <v>0</v>
      </c>
      <c r="FR63" s="182">
        <f t="shared" si="123"/>
        <v>0</v>
      </c>
      <c r="FS63" s="182">
        <f t="shared" si="124"/>
        <v>0</v>
      </c>
      <c r="FT63" s="1">
        <f>IFERROR(IF($G63&gt;=1,SUMIFS(ARR!P$8:P$607,ARR!$I$8:$I$607,$I63),0),0)</f>
        <v>0</v>
      </c>
      <c r="FU63" s="1">
        <f>IFERROR(IF($G63&gt;=1,SUMIFS(ARR!Q$8:Q$607,ARR!$I$8:$I$607,$I63),0),0)</f>
        <v>0</v>
      </c>
      <c r="FV63" s="1">
        <f>IFERROR(IF($G63&gt;=1,SUMIFS(ARR!R$8:R$607,ARR!$I$8:$I$607,$I63),0),0)</f>
        <v>0</v>
      </c>
      <c r="FW63" s="1">
        <f>IFERROR(IF($G63&gt;=1,SUMIFS(ARR!S$8:S$607,ARR!$I$8:$I$607,$I63),0),0)</f>
        <v>0</v>
      </c>
      <c r="FX63" s="1">
        <f>IFERROR(IF($G63&gt;=1,SUMIFS(ARR!T$8:T$607,ARR!$I$8:$I$607,$I63),0),0)</f>
        <v>0</v>
      </c>
      <c r="FY63" s="1">
        <f>IFERROR(IF($G63&gt;=1,SUMIFS(ARR!U$8:U$607,ARR!$I$8:$I$607,$I63),0),0)</f>
        <v>0</v>
      </c>
      <c r="FZ63" s="1">
        <f>IFERROR(IF($G63&gt;=1,SUMIFS(ARR!V$8:V$607,ARR!$I$8:$I$607,$I63),0),0)</f>
        <v>0</v>
      </c>
      <c r="GA63" s="1">
        <f>IFERROR(IF($G63&gt;=1,SUMIFS(ARR!W$8:W$607,ARR!$I$8:$I$607,$I63),0),0)</f>
        <v>0</v>
      </c>
      <c r="GB63" s="1">
        <f>IFERROR(IF($G63&gt;=1,SUMIFS(ARR!X$8:X$607,ARR!$I$8:$I$607,$I63),0),0)</f>
        <v>0</v>
      </c>
      <c r="GC63" s="1">
        <f>IFERROR(IF($G63&gt;=1,SUMIFS(ARR!Y$8:Y$607,ARR!$I$8:$I$607,$I63),0),0)</f>
        <v>0</v>
      </c>
      <c r="GD63" s="1">
        <f>IFERROR(IF($G63&gt;=1,SUMIFS(ARR!Z$8:Z$607,ARR!$I$8:$I$607,$I63),0),0)</f>
        <v>0</v>
      </c>
      <c r="GE63" s="1">
        <f>IFERROR(IF($G63&gt;=1,SUMIFS(ARR!AA$8:AA$607,ARR!$I$8:$I$607,$I63),0),0)</f>
        <v>0</v>
      </c>
      <c r="GF63" s="1">
        <f t="shared" si="125"/>
        <v>0</v>
      </c>
      <c r="GG63" s="1">
        <f t="shared" si="126"/>
        <v>0</v>
      </c>
      <c r="GH63" s="1">
        <f t="shared" si="127"/>
        <v>0</v>
      </c>
      <c r="GI63" s="1">
        <f t="shared" si="128"/>
        <v>0</v>
      </c>
      <c r="GJ63" s="1">
        <f t="shared" si="129"/>
        <v>0</v>
      </c>
    </row>
    <row r="64" spans="6:192" ht="18" customHeight="1" x14ac:dyDescent="0.25">
      <c r="F64" s="1">
        <f>ALLO!A62</f>
        <v>0</v>
      </c>
      <c r="G64" s="130">
        <f>EMP!O60</f>
        <v>0</v>
      </c>
      <c r="H64" s="131">
        <f>EMP!P60</f>
        <v>0</v>
      </c>
      <c r="I64" s="130">
        <f>EMP!Q60</f>
        <v>0</v>
      </c>
      <c r="J64" s="30">
        <f>IFERROR(IF($G64&gt;=1,(IF($F64=2,ROUND((ALLO!GA62+ALLO!GM62)/10,0),0)),0),0)</f>
        <v>0</v>
      </c>
      <c r="K64" s="30">
        <f>IFERROR(IF($G64&gt;=1,(IF($F64=2,ROUND((ALLO!GB62+ALLO!GN62)/10,0),0)),0),0)</f>
        <v>0</v>
      </c>
      <c r="L64" s="30">
        <f>IFERROR(IF($G64&gt;=1,(IF($F64=2,ROUND((ALLO!GC62+ALLO!GO62)/10,0),0)),0),0)</f>
        <v>0</v>
      </c>
      <c r="M64" s="30">
        <f>IFERROR(IF($G64&gt;=1,(IF($F64=2,ROUND((ALLO!GD62+ALLO!GP62)/10,0),0)),0),0)</f>
        <v>0</v>
      </c>
      <c r="N64" s="30">
        <f>IFERROR(IF($G64&gt;=1,(IF($F64=2,ROUND((ALLO!GE62+ALLO!GQ62)/10,0),0)),0),0)</f>
        <v>0</v>
      </c>
      <c r="O64" s="30">
        <f>IFERROR(IF($G64&gt;=1,(IF($F64=2,ROUND((ALLO!GF62+ALLO!GR62)/10,0),0)),0),0)</f>
        <v>0</v>
      </c>
      <c r="P64" s="30">
        <f>IFERROR(IF($G64&gt;=1,(IF($F64=2,ROUND((ALLO!GG62+ALLO!GS62)/10,0),0)),0),0)</f>
        <v>0</v>
      </c>
      <c r="Q64" s="30">
        <f>IFERROR(IF($G64&gt;=1,(IF($F64=2,ROUND((ALLO!GH62+ALLO!GT62)/10,0),0)),0),0)</f>
        <v>0</v>
      </c>
      <c r="R64" s="30">
        <f>IFERROR(IF($G64&gt;=1,(IF($F64=2,ROUND((ALLO!GI62+ALLO!GU62)/10,0),0)),0),0)</f>
        <v>0</v>
      </c>
      <c r="S64" s="30">
        <f>IFERROR(IF($G64&gt;=1,(IF($F64=2,ROUND((ALLO!GJ62+ALLO!GV62)/10,0),0)),0),0)</f>
        <v>0</v>
      </c>
      <c r="T64" s="30">
        <f>IFERROR(IF($G64&gt;=1,(IF($F64=2,ROUND((ALLO!GK62+ALLO!GW62)/10,0),0)),0),0)</f>
        <v>0</v>
      </c>
      <c r="U64" s="30">
        <f>IFERROR(IF($G64&gt;=1,(IF($F64=2,ROUND((ALLO!GL62+ALLO!GX62)/10,0),0)),0),0)</f>
        <v>0</v>
      </c>
      <c r="V64" s="132"/>
      <c r="W64" s="132"/>
      <c r="X64" s="132"/>
      <c r="Y64" s="132"/>
      <c r="Z64" s="132"/>
      <c r="AA64" s="132"/>
      <c r="AB64" s="132"/>
      <c r="AC64" s="132"/>
      <c r="AD64" s="132"/>
      <c r="AE64" s="132"/>
      <c r="AF64" s="132"/>
      <c r="AG64" s="132"/>
      <c r="AH64" s="133"/>
      <c r="AI64" s="133">
        <f t="shared" si="131"/>
        <v>0</v>
      </c>
      <c r="AJ64" s="133">
        <f t="shared" si="29"/>
        <v>0</v>
      </c>
      <c r="AK64" s="133">
        <f t="shared" si="30"/>
        <v>0</v>
      </c>
      <c r="AL64" s="133">
        <f t="shared" si="31"/>
        <v>0</v>
      </c>
      <c r="AM64" s="133">
        <f t="shared" si="32"/>
        <v>0</v>
      </c>
      <c r="AN64" s="133">
        <f t="shared" si="33"/>
        <v>0</v>
      </c>
      <c r="AO64" s="133">
        <f t="shared" si="34"/>
        <v>0</v>
      </c>
      <c r="AP64" s="133">
        <f t="shared" si="35"/>
        <v>0</v>
      </c>
      <c r="AQ64" s="133">
        <f t="shared" si="36"/>
        <v>0</v>
      </c>
      <c r="AR64" s="133">
        <f t="shared" si="37"/>
        <v>0</v>
      </c>
      <c r="AS64" s="133">
        <f t="shared" si="38"/>
        <v>0</v>
      </c>
      <c r="AT64" s="134"/>
      <c r="AU64" s="134">
        <f t="shared" si="39"/>
        <v>0</v>
      </c>
      <c r="AV64" s="134">
        <f t="shared" si="40"/>
        <v>0</v>
      </c>
      <c r="AW64" s="134">
        <f t="shared" si="41"/>
        <v>0</v>
      </c>
      <c r="AX64" s="134">
        <f t="shared" si="42"/>
        <v>0</v>
      </c>
      <c r="AY64" s="134">
        <f t="shared" si="43"/>
        <v>0</v>
      </c>
      <c r="AZ64" s="134">
        <f t="shared" si="44"/>
        <v>0</v>
      </c>
      <c r="BA64" s="134">
        <f t="shared" si="45"/>
        <v>0</v>
      </c>
      <c r="BB64" s="134">
        <f t="shared" si="46"/>
        <v>0</v>
      </c>
      <c r="BC64" s="134">
        <f t="shared" si="47"/>
        <v>0</v>
      </c>
      <c r="BD64" s="134">
        <f t="shared" si="48"/>
        <v>0</v>
      </c>
      <c r="BE64" s="134">
        <f t="shared" si="49"/>
        <v>0</v>
      </c>
      <c r="BF64" s="31"/>
      <c r="BG64" s="31">
        <f t="shared" si="161"/>
        <v>0</v>
      </c>
      <c r="BH64" s="31">
        <f t="shared" si="50"/>
        <v>0</v>
      </c>
      <c r="BI64" s="31">
        <f t="shared" si="51"/>
        <v>0</v>
      </c>
      <c r="BJ64" s="31">
        <f t="shared" si="52"/>
        <v>0</v>
      </c>
      <c r="BK64" s="31">
        <f t="shared" si="53"/>
        <v>0</v>
      </c>
      <c r="BL64" s="31">
        <f t="shared" si="54"/>
        <v>0</v>
      </c>
      <c r="BM64" s="31">
        <f t="shared" si="55"/>
        <v>0</v>
      </c>
      <c r="BN64" s="31">
        <f t="shared" si="56"/>
        <v>0</v>
      </c>
      <c r="BO64" s="31">
        <f t="shared" si="57"/>
        <v>0</v>
      </c>
      <c r="BP64" s="31">
        <f t="shared" si="58"/>
        <v>0</v>
      </c>
      <c r="BQ64" s="31">
        <f t="shared" si="59"/>
        <v>0</v>
      </c>
      <c r="BR64" s="132"/>
      <c r="BS64" s="132">
        <f t="shared" si="60"/>
        <v>0</v>
      </c>
      <c r="BT64" s="132">
        <f t="shared" si="61"/>
        <v>0</v>
      </c>
      <c r="BU64" s="132">
        <f t="shared" si="62"/>
        <v>0</v>
      </c>
      <c r="BV64" s="132">
        <f t="shared" si="63"/>
        <v>0</v>
      </c>
      <c r="BW64" s="132">
        <f t="shared" si="64"/>
        <v>0</v>
      </c>
      <c r="BX64" s="132">
        <f t="shared" si="65"/>
        <v>0</v>
      </c>
      <c r="BY64" s="132">
        <f t="shared" si="66"/>
        <v>0</v>
      </c>
      <c r="BZ64" s="132">
        <f t="shared" si="67"/>
        <v>0</v>
      </c>
      <c r="CA64" s="132">
        <f t="shared" si="68"/>
        <v>0</v>
      </c>
      <c r="CB64" s="132">
        <f t="shared" si="69"/>
        <v>0</v>
      </c>
      <c r="CC64" s="132">
        <f t="shared" si="70"/>
        <v>0</v>
      </c>
      <c r="CD64" s="133">
        <f t="shared" si="165"/>
        <v>0</v>
      </c>
      <c r="CE64" s="133">
        <f t="shared" si="165"/>
        <v>0</v>
      </c>
      <c r="CF64" s="133">
        <f t="shared" si="72"/>
        <v>0</v>
      </c>
      <c r="CG64" s="133">
        <f t="shared" si="166"/>
        <v>0</v>
      </c>
      <c r="CH64" s="133">
        <f t="shared" si="166"/>
        <v>0</v>
      </c>
      <c r="CI64" s="133">
        <f t="shared" si="166"/>
        <v>0</v>
      </c>
      <c r="CJ64" s="133">
        <f t="shared" si="166"/>
        <v>0</v>
      </c>
      <c r="CK64" s="133">
        <f t="shared" si="166"/>
        <v>0</v>
      </c>
      <c r="CL64" s="133">
        <f t="shared" si="166"/>
        <v>0</v>
      </c>
      <c r="CM64" s="133">
        <f t="shared" si="166"/>
        <v>0</v>
      </c>
      <c r="CN64" s="133">
        <f t="shared" si="166"/>
        <v>0</v>
      </c>
      <c r="CO64" s="133">
        <f t="shared" si="166"/>
        <v>0</v>
      </c>
      <c r="CP64" s="134"/>
      <c r="CQ64" s="134">
        <f t="shared" si="146"/>
        <v>0</v>
      </c>
      <c r="CR64" s="134">
        <f t="shared" si="74"/>
        <v>0</v>
      </c>
      <c r="CS64" s="134">
        <f t="shared" si="75"/>
        <v>0</v>
      </c>
      <c r="CT64" s="134">
        <f t="shared" si="76"/>
        <v>0</v>
      </c>
      <c r="CU64" s="134">
        <f t="shared" si="77"/>
        <v>0</v>
      </c>
      <c r="CV64" s="134">
        <f t="shared" si="78"/>
        <v>0</v>
      </c>
      <c r="CW64" s="134">
        <f t="shared" si="79"/>
        <v>0</v>
      </c>
      <c r="CX64" s="134">
        <f t="shared" si="80"/>
        <v>0</v>
      </c>
      <c r="CY64" s="134">
        <f t="shared" si="133"/>
        <v>0</v>
      </c>
      <c r="CZ64" s="134">
        <f t="shared" si="81"/>
        <v>0</v>
      </c>
      <c r="DA64" s="134">
        <f t="shared" si="82"/>
        <v>0</v>
      </c>
      <c r="DB64" s="135"/>
      <c r="DC64" s="135">
        <f t="shared" si="83"/>
        <v>0</v>
      </c>
      <c r="DD64" s="135">
        <f t="shared" si="84"/>
        <v>0</v>
      </c>
      <c r="DE64" s="135">
        <f t="shared" si="85"/>
        <v>0</v>
      </c>
      <c r="DF64" s="135">
        <f t="shared" si="86"/>
        <v>0</v>
      </c>
      <c r="DG64" s="135">
        <f t="shared" si="87"/>
        <v>0</v>
      </c>
      <c r="DH64" s="135">
        <f t="shared" si="88"/>
        <v>0</v>
      </c>
      <c r="DI64" s="135">
        <f t="shared" si="89"/>
        <v>0</v>
      </c>
      <c r="DJ64" s="135">
        <f t="shared" si="90"/>
        <v>0</v>
      </c>
      <c r="DK64" s="135">
        <f t="shared" si="91"/>
        <v>0</v>
      </c>
      <c r="DL64" s="135">
        <f t="shared" si="92"/>
        <v>0</v>
      </c>
      <c r="DM64" s="135">
        <f t="shared" si="93"/>
        <v>0</v>
      </c>
      <c r="DN64" s="136"/>
      <c r="DO64" s="136">
        <f t="shared" si="94"/>
        <v>0</v>
      </c>
      <c r="DP64" s="136">
        <f t="shared" si="95"/>
        <v>0</v>
      </c>
      <c r="DQ64" s="136">
        <f t="shared" si="96"/>
        <v>0</v>
      </c>
      <c r="DR64" s="136">
        <f t="shared" si="97"/>
        <v>0</v>
      </c>
      <c r="DS64" s="136">
        <f t="shared" si="98"/>
        <v>0</v>
      </c>
      <c r="DT64" s="136">
        <f t="shared" si="99"/>
        <v>0</v>
      </c>
      <c r="DU64" s="136">
        <f t="shared" si="100"/>
        <v>0</v>
      </c>
      <c r="DV64" s="136">
        <f t="shared" si="101"/>
        <v>0</v>
      </c>
      <c r="DW64" s="136">
        <f t="shared" si="102"/>
        <v>0</v>
      </c>
      <c r="DX64" s="136">
        <f t="shared" si="103"/>
        <v>0</v>
      </c>
      <c r="DY64" s="136">
        <f t="shared" si="104"/>
        <v>0</v>
      </c>
      <c r="DZ64" s="132"/>
      <c r="EA64" s="132">
        <f t="shared" ref="EA64:EK64" si="188">DZ64</f>
        <v>0</v>
      </c>
      <c r="EB64" s="132">
        <f t="shared" si="188"/>
        <v>0</v>
      </c>
      <c r="EC64" s="132">
        <f t="shared" si="188"/>
        <v>0</v>
      </c>
      <c r="ED64" s="132">
        <f t="shared" si="188"/>
        <v>0</v>
      </c>
      <c r="EE64" s="132">
        <f t="shared" si="188"/>
        <v>0</v>
      </c>
      <c r="EF64" s="132">
        <f t="shared" si="188"/>
        <v>0</v>
      </c>
      <c r="EG64" s="132">
        <f t="shared" si="188"/>
        <v>0</v>
      </c>
      <c r="EH64" s="132">
        <f t="shared" si="188"/>
        <v>0</v>
      </c>
      <c r="EI64" s="132">
        <f t="shared" si="188"/>
        <v>0</v>
      </c>
      <c r="EJ64" s="132">
        <f t="shared" si="188"/>
        <v>0</v>
      </c>
      <c r="EK64" s="132">
        <f t="shared" si="188"/>
        <v>0</v>
      </c>
      <c r="EL64" s="134"/>
      <c r="EM64" s="134"/>
      <c r="EN64" s="134"/>
      <c r="EO64" s="134"/>
      <c r="EP64" s="134"/>
      <c r="EQ64" s="134"/>
      <c r="ER64" s="134"/>
      <c r="ES64" s="201">
        <f>IFERROR(IF(G64&gt;=1,(IF(EMP!AT60="YES",220,0)),0),0)</f>
        <v>0</v>
      </c>
      <c r="ET64" s="1">
        <f>IFERROR(IF(G64&gt;=1,ROUND(ALLO!K62/31*ALLO!BJ62,0),0),0)</f>
        <v>0</v>
      </c>
      <c r="EU64" s="1">
        <f>IFERROR(IF(G64&gt;=1,(IF(ALLO!$BH62=1,0,IF(ALLO!$BH62=2,(IF(EMP!AN60="YES",(IF(ALLO!$D62&gt;=5,ROUND((ALLO!GG62+ALLO!GS62+ALLO!HE62)/EU$1,0)*ALLO!$BK62,0)),0)),0))),0),0)</f>
        <v>0</v>
      </c>
      <c r="EV64" s="1">
        <f>IFERROR(IF(H64&gt;=1,(IF(ALLO!$BH62=1,0,IF(ALLO!$BH62=2,(IF(EMP!AO60="YES",(IF(ALLO!$D62&gt;=5,ROUND((ALLO!GH62+ALLO!GT62+ALLO!HF62)/EV$1,0)*ALLO!$BK62,0)),0)),0))),0),0)</f>
        <v>0</v>
      </c>
      <c r="EW64" s="1">
        <f>IFERROR(IF(I64&gt;=1,(IF(ALLO!$BH62=1,0,IF(ALLO!$BH62=2,(IF(EMP!AP60="YES",(IF(ALLO!$D62&gt;=5,ROUND((ALLO!GI62+ALLO!GU62+ALLO!HG62)/EW$1,0)*ALLO!$BK62,0)),0)),0))),0),0)</f>
        <v>0</v>
      </c>
      <c r="EX64" s="1">
        <f>IFERROR(IF(J64&gt;=1,(IF(ALLO!$BH62=1,0,IF(ALLO!$BH62=2,(IF(EMP!AQ60="YES",(IF(ALLO!$D62&gt;=5,ROUND((ALLO!GJ62+ALLO!GV62+ALLO!HH62)/EX$1,0)*ALLO!$BK62,0)),0)),0))),0),0)</f>
        <v>0</v>
      </c>
      <c r="EY64" s="1">
        <f>IFERROR(IF(K64&gt;=1,(IF(ALLO!$BH62=1,0,IF(ALLO!$BH62=2,(IF(EMP!AR60="YES",(IF(ALLO!$D62&gt;=5,ROUND((ALLO!GK62+ALLO!GW62+ALLO!HI62)/EY$1,0)*ALLO!$BK62,0)),0)),0))),0),0)</f>
        <v>0</v>
      </c>
      <c r="EZ64" s="1">
        <f>IFERROR(IF(L64&gt;=1,(IF(ALLO!$BH62=1,0,IF(ALLO!$BH62=2,(IF(EMP!AS60="YES",(IF(ALLO!$D62&gt;=5,ROUND((ALLO!GL62+ALLO!GX62+ALLO!HJ62)/EZ$1,0)*ALLO!$BK62,0)),0)),0))),0),0)</f>
        <v>0</v>
      </c>
      <c r="FA64" s="181">
        <f t="shared" si="106"/>
        <v>0</v>
      </c>
      <c r="FB64" s="181">
        <f t="shared" si="107"/>
        <v>0</v>
      </c>
      <c r="FC64" s="181">
        <f t="shared" si="108"/>
        <v>0</v>
      </c>
      <c r="FD64" s="181">
        <f t="shared" si="109"/>
        <v>0</v>
      </c>
      <c r="FE64" s="181">
        <f t="shared" si="110"/>
        <v>0</v>
      </c>
      <c r="FF64" s="181">
        <f t="shared" si="111"/>
        <v>0</v>
      </c>
      <c r="FG64" s="181">
        <f t="shared" si="112"/>
        <v>0</v>
      </c>
      <c r="FH64" s="181">
        <f t="shared" si="113"/>
        <v>0</v>
      </c>
      <c r="FI64" s="181">
        <f t="shared" si="114"/>
        <v>0</v>
      </c>
      <c r="FJ64" s="181">
        <f t="shared" si="115"/>
        <v>0</v>
      </c>
      <c r="FK64" s="181">
        <f t="shared" si="116"/>
        <v>0</v>
      </c>
      <c r="FL64" s="181">
        <f t="shared" si="117"/>
        <v>0</v>
      </c>
      <c r="FM64" s="182">
        <f t="shared" si="118"/>
        <v>0</v>
      </c>
      <c r="FN64" s="182">
        <f t="shared" si="119"/>
        <v>0</v>
      </c>
      <c r="FO64" s="182">
        <f t="shared" si="120"/>
        <v>0</v>
      </c>
      <c r="FP64" s="182">
        <f t="shared" si="121"/>
        <v>0</v>
      </c>
      <c r="FQ64" s="182">
        <f t="shared" si="122"/>
        <v>0</v>
      </c>
      <c r="FR64" s="182">
        <f t="shared" si="123"/>
        <v>0</v>
      </c>
      <c r="FS64" s="182">
        <f t="shared" si="124"/>
        <v>0</v>
      </c>
      <c r="FT64" s="1">
        <f>IFERROR(IF($G64&gt;=1,SUMIFS(ARR!P$8:P$607,ARR!$I$8:$I$607,$I64),0),0)</f>
        <v>0</v>
      </c>
      <c r="FU64" s="1">
        <f>IFERROR(IF($G64&gt;=1,SUMIFS(ARR!Q$8:Q$607,ARR!$I$8:$I$607,$I64),0),0)</f>
        <v>0</v>
      </c>
      <c r="FV64" s="1">
        <f>IFERROR(IF($G64&gt;=1,SUMIFS(ARR!R$8:R$607,ARR!$I$8:$I$607,$I64),0),0)</f>
        <v>0</v>
      </c>
      <c r="FW64" s="1">
        <f>IFERROR(IF($G64&gt;=1,SUMIFS(ARR!S$8:S$607,ARR!$I$8:$I$607,$I64),0),0)</f>
        <v>0</v>
      </c>
      <c r="FX64" s="1">
        <f>IFERROR(IF($G64&gt;=1,SUMIFS(ARR!T$8:T$607,ARR!$I$8:$I$607,$I64),0),0)</f>
        <v>0</v>
      </c>
      <c r="FY64" s="1">
        <f>IFERROR(IF($G64&gt;=1,SUMIFS(ARR!U$8:U$607,ARR!$I$8:$I$607,$I64),0),0)</f>
        <v>0</v>
      </c>
      <c r="FZ64" s="1">
        <f>IFERROR(IF($G64&gt;=1,SUMIFS(ARR!V$8:V$607,ARR!$I$8:$I$607,$I64),0),0)</f>
        <v>0</v>
      </c>
      <c r="GA64" s="1">
        <f>IFERROR(IF($G64&gt;=1,SUMIFS(ARR!W$8:W$607,ARR!$I$8:$I$607,$I64),0),0)</f>
        <v>0</v>
      </c>
      <c r="GB64" s="1">
        <f>IFERROR(IF($G64&gt;=1,SUMIFS(ARR!X$8:X$607,ARR!$I$8:$I$607,$I64),0),0)</f>
        <v>0</v>
      </c>
      <c r="GC64" s="1">
        <f>IFERROR(IF($G64&gt;=1,SUMIFS(ARR!Y$8:Y$607,ARR!$I$8:$I$607,$I64),0),0)</f>
        <v>0</v>
      </c>
      <c r="GD64" s="1">
        <f>IFERROR(IF($G64&gt;=1,SUMIFS(ARR!Z$8:Z$607,ARR!$I$8:$I$607,$I64),0),0)</f>
        <v>0</v>
      </c>
      <c r="GE64" s="1">
        <f>IFERROR(IF($G64&gt;=1,SUMIFS(ARR!AA$8:AA$607,ARR!$I$8:$I$607,$I64),0),0)</f>
        <v>0</v>
      </c>
      <c r="GF64" s="1">
        <f t="shared" si="125"/>
        <v>0</v>
      </c>
      <c r="GG64" s="1">
        <f t="shared" si="126"/>
        <v>0</v>
      </c>
      <c r="GH64" s="1">
        <f t="shared" si="127"/>
        <v>0</v>
      </c>
      <c r="GI64" s="1">
        <f t="shared" si="128"/>
        <v>0</v>
      </c>
      <c r="GJ64" s="1">
        <f t="shared" si="129"/>
        <v>0</v>
      </c>
    </row>
    <row r="65" spans="6:192" ht="18" customHeight="1" x14ac:dyDescent="0.25">
      <c r="F65" s="1">
        <f>ALLO!A63</f>
        <v>0</v>
      </c>
      <c r="G65" s="130">
        <f>EMP!O61</f>
        <v>0</v>
      </c>
      <c r="H65" s="131">
        <f>EMP!P61</f>
        <v>0</v>
      </c>
      <c r="I65" s="130">
        <f>EMP!Q61</f>
        <v>0</v>
      </c>
      <c r="J65" s="30">
        <f>IFERROR(IF($G65&gt;=1,(IF($F65=2,ROUND((ALLO!GA63+ALLO!GM63)/10,0),0)),0),0)</f>
        <v>0</v>
      </c>
      <c r="K65" s="30">
        <f>IFERROR(IF($G65&gt;=1,(IF($F65=2,ROUND((ALLO!GB63+ALLO!GN63)/10,0),0)),0),0)</f>
        <v>0</v>
      </c>
      <c r="L65" s="30">
        <f>IFERROR(IF($G65&gt;=1,(IF($F65=2,ROUND((ALLO!GC63+ALLO!GO63)/10,0),0)),0),0)</f>
        <v>0</v>
      </c>
      <c r="M65" s="30">
        <f>IFERROR(IF($G65&gt;=1,(IF($F65=2,ROUND((ALLO!GD63+ALLO!GP63)/10,0),0)),0),0)</f>
        <v>0</v>
      </c>
      <c r="N65" s="30">
        <f>IFERROR(IF($G65&gt;=1,(IF($F65=2,ROUND((ALLO!GE63+ALLO!GQ63)/10,0),0)),0),0)</f>
        <v>0</v>
      </c>
      <c r="O65" s="30">
        <f>IFERROR(IF($G65&gt;=1,(IF($F65=2,ROUND((ALLO!GF63+ALLO!GR63)/10,0),0)),0),0)</f>
        <v>0</v>
      </c>
      <c r="P65" s="30">
        <f>IFERROR(IF($G65&gt;=1,(IF($F65=2,ROUND((ALLO!GG63+ALLO!GS63)/10,0),0)),0),0)</f>
        <v>0</v>
      </c>
      <c r="Q65" s="30">
        <f>IFERROR(IF($G65&gt;=1,(IF($F65=2,ROUND((ALLO!GH63+ALLO!GT63)/10,0),0)),0),0)</f>
        <v>0</v>
      </c>
      <c r="R65" s="30">
        <f>IFERROR(IF($G65&gt;=1,(IF($F65=2,ROUND((ALLO!GI63+ALLO!GU63)/10,0),0)),0),0)</f>
        <v>0</v>
      </c>
      <c r="S65" s="30">
        <f>IFERROR(IF($G65&gt;=1,(IF($F65=2,ROUND((ALLO!GJ63+ALLO!GV63)/10,0),0)),0),0)</f>
        <v>0</v>
      </c>
      <c r="T65" s="30">
        <f>IFERROR(IF($G65&gt;=1,(IF($F65=2,ROUND((ALLO!GK63+ALLO!GW63)/10,0),0)),0),0)</f>
        <v>0</v>
      </c>
      <c r="U65" s="30">
        <f>IFERROR(IF($G65&gt;=1,(IF($F65=2,ROUND((ALLO!GL63+ALLO!GX63)/10,0),0)),0),0)</f>
        <v>0</v>
      </c>
      <c r="V65" s="132"/>
      <c r="W65" s="132"/>
      <c r="X65" s="132"/>
      <c r="Y65" s="132"/>
      <c r="Z65" s="132"/>
      <c r="AA65" s="132"/>
      <c r="AB65" s="132"/>
      <c r="AC65" s="132"/>
      <c r="AD65" s="132"/>
      <c r="AE65" s="132"/>
      <c r="AF65" s="132"/>
      <c r="AG65" s="132"/>
      <c r="AH65" s="133"/>
      <c r="AI65" s="133">
        <f t="shared" si="131"/>
        <v>0</v>
      </c>
      <c r="AJ65" s="133">
        <f t="shared" si="29"/>
        <v>0</v>
      </c>
      <c r="AK65" s="133">
        <f t="shared" si="30"/>
        <v>0</v>
      </c>
      <c r="AL65" s="133">
        <f t="shared" si="31"/>
        <v>0</v>
      </c>
      <c r="AM65" s="133">
        <f t="shared" si="32"/>
        <v>0</v>
      </c>
      <c r="AN65" s="133">
        <f t="shared" si="33"/>
        <v>0</v>
      </c>
      <c r="AO65" s="133">
        <f t="shared" si="34"/>
        <v>0</v>
      </c>
      <c r="AP65" s="133">
        <f t="shared" si="35"/>
        <v>0</v>
      </c>
      <c r="AQ65" s="133">
        <f t="shared" si="36"/>
        <v>0</v>
      </c>
      <c r="AR65" s="133">
        <f t="shared" si="37"/>
        <v>0</v>
      </c>
      <c r="AS65" s="133">
        <f t="shared" si="38"/>
        <v>0</v>
      </c>
      <c r="AT65" s="134"/>
      <c r="AU65" s="134">
        <f t="shared" si="39"/>
        <v>0</v>
      </c>
      <c r="AV65" s="134">
        <f t="shared" si="40"/>
        <v>0</v>
      </c>
      <c r="AW65" s="134">
        <f t="shared" si="41"/>
        <v>0</v>
      </c>
      <c r="AX65" s="134">
        <f t="shared" si="42"/>
        <v>0</v>
      </c>
      <c r="AY65" s="134">
        <f t="shared" si="43"/>
        <v>0</v>
      </c>
      <c r="AZ65" s="134">
        <f t="shared" si="44"/>
        <v>0</v>
      </c>
      <c r="BA65" s="134">
        <f t="shared" si="45"/>
        <v>0</v>
      </c>
      <c r="BB65" s="134">
        <f t="shared" si="46"/>
        <v>0</v>
      </c>
      <c r="BC65" s="134">
        <f t="shared" si="47"/>
        <v>0</v>
      </c>
      <c r="BD65" s="134">
        <f t="shared" si="48"/>
        <v>0</v>
      </c>
      <c r="BE65" s="134">
        <f t="shared" si="49"/>
        <v>0</v>
      </c>
      <c r="BF65" s="31"/>
      <c r="BG65" s="31">
        <f t="shared" si="161"/>
        <v>0</v>
      </c>
      <c r="BH65" s="31">
        <f t="shared" si="50"/>
        <v>0</v>
      </c>
      <c r="BI65" s="31">
        <f t="shared" si="51"/>
        <v>0</v>
      </c>
      <c r="BJ65" s="31">
        <f t="shared" si="52"/>
        <v>0</v>
      </c>
      <c r="BK65" s="31">
        <f t="shared" si="53"/>
        <v>0</v>
      </c>
      <c r="BL65" s="31">
        <f t="shared" si="54"/>
        <v>0</v>
      </c>
      <c r="BM65" s="31">
        <f t="shared" si="55"/>
        <v>0</v>
      </c>
      <c r="BN65" s="31">
        <f t="shared" si="56"/>
        <v>0</v>
      </c>
      <c r="BO65" s="31">
        <f t="shared" si="57"/>
        <v>0</v>
      </c>
      <c r="BP65" s="31">
        <f t="shared" si="58"/>
        <v>0</v>
      </c>
      <c r="BQ65" s="31">
        <f t="shared" si="59"/>
        <v>0</v>
      </c>
      <c r="BR65" s="132"/>
      <c r="BS65" s="132">
        <f t="shared" si="60"/>
        <v>0</v>
      </c>
      <c r="BT65" s="132">
        <f t="shared" si="61"/>
        <v>0</v>
      </c>
      <c r="BU65" s="132">
        <f t="shared" si="62"/>
        <v>0</v>
      </c>
      <c r="BV65" s="132">
        <f t="shared" si="63"/>
        <v>0</v>
      </c>
      <c r="BW65" s="132">
        <f t="shared" si="64"/>
        <v>0</v>
      </c>
      <c r="BX65" s="132">
        <f t="shared" si="65"/>
        <v>0</v>
      </c>
      <c r="BY65" s="132">
        <f t="shared" si="66"/>
        <v>0</v>
      </c>
      <c r="BZ65" s="132">
        <f t="shared" si="67"/>
        <v>0</v>
      </c>
      <c r="CA65" s="132">
        <f t="shared" si="68"/>
        <v>0</v>
      </c>
      <c r="CB65" s="132">
        <f t="shared" si="69"/>
        <v>0</v>
      </c>
      <c r="CC65" s="132">
        <f t="shared" si="70"/>
        <v>0</v>
      </c>
      <c r="CD65" s="133">
        <f t="shared" si="165"/>
        <v>0</v>
      </c>
      <c r="CE65" s="133">
        <f t="shared" si="165"/>
        <v>0</v>
      </c>
      <c r="CF65" s="133">
        <f t="shared" si="72"/>
        <v>0</v>
      </c>
      <c r="CG65" s="133">
        <f t="shared" si="166"/>
        <v>0</v>
      </c>
      <c r="CH65" s="133">
        <f t="shared" si="166"/>
        <v>0</v>
      </c>
      <c r="CI65" s="133">
        <f t="shared" si="166"/>
        <v>0</v>
      </c>
      <c r="CJ65" s="133">
        <f t="shared" si="166"/>
        <v>0</v>
      </c>
      <c r="CK65" s="133">
        <f t="shared" si="166"/>
        <v>0</v>
      </c>
      <c r="CL65" s="133">
        <f t="shared" si="166"/>
        <v>0</v>
      </c>
      <c r="CM65" s="133">
        <f t="shared" si="166"/>
        <v>0</v>
      </c>
      <c r="CN65" s="133">
        <f t="shared" si="166"/>
        <v>0</v>
      </c>
      <c r="CO65" s="133">
        <f t="shared" si="166"/>
        <v>0</v>
      </c>
      <c r="CP65" s="134"/>
      <c r="CQ65" s="134">
        <f t="shared" si="146"/>
        <v>0</v>
      </c>
      <c r="CR65" s="134">
        <f t="shared" si="74"/>
        <v>0</v>
      </c>
      <c r="CS65" s="134">
        <f t="shared" si="75"/>
        <v>0</v>
      </c>
      <c r="CT65" s="134">
        <f t="shared" si="76"/>
        <v>0</v>
      </c>
      <c r="CU65" s="134">
        <f t="shared" si="77"/>
        <v>0</v>
      </c>
      <c r="CV65" s="134">
        <f t="shared" si="78"/>
        <v>0</v>
      </c>
      <c r="CW65" s="134">
        <f t="shared" si="79"/>
        <v>0</v>
      </c>
      <c r="CX65" s="134">
        <f t="shared" si="80"/>
        <v>0</v>
      </c>
      <c r="CY65" s="134">
        <f t="shared" si="133"/>
        <v>0</v>
      </c>
      <c r="CZ65" s="134">
        <f t="shared" si="81"/>
        <v>0</v>
      </c>
      <c r="DA65" s="134">
        <f t="shared" si="82"/>
        <v>0</v>
      </c>
      <c r="DB65" s="135"/>
      <c r="DC65" s="135">
        <f t="shared" si="83"/>
        <v>0</v>
      </c>
      <c r="DD65" s="135">
        <f t="shared" si="84"/>
        <v>0</v>
      </c>
      <c r="DE65" s="135">
        <f t="shared" si="85"/>
        <v>0</v>
      </c>
      <c r="DF65" s="135">
        <f t="shared" si="86"/>
        <v>0</v>
      </c>
      <c r="DG65" s="135">
        <f t="shared" si="87"/>
        <v>0</v>
      </c>
      <c r="DH65" s="135">
        <f t="shared" si="88"/>
        <v>0</v>
      </c>
      <c r="DI65" s="135">
        <f t="shared" si="89"/>
        <v>0</v>
      </c>
      <c r="DJ65" s="135">
        <f t="shared" si="90"/>
        <v>0</v>
      </c>
      <c r="DK65" s="135">
        <f t="shared" si="91"/>
        <v>0</v>
      </c>
      <c r="DL65" s="135">
        <f t="shared" si="92"/>
        <v>0</v>
      </c>
      <c r="DM65" s="135">
        <f t="shared" si="93"/>
        <v>0</v>
      </c>
      <c r="DN65" s="136"/>
      <c r="DO65" s="136">
        <f t="shared" si="94"/>
        <v>0</v>
      </c>
      <c r="DP65" s="136">
        <f t="shared" si="95"/>
        <v>0</v>
      </c>
      <c r="DQ65" s="136">
        <f t="shared" si="96"/>
        <v>0</v>
      </c>
      <c r="DR65" s="136">
        <f t="shared" si="97"/>
        <v>0</v>
      </c>
      <c r="DS65" s="136">
        <f t="shared" si="98"/>
        <v>0</v>
      </c>
      <c r="DT65" s="136">
        <f t="shared" si="99"/>
        <v>0</v>
      </c>
      <c r="DU65" s="136">
        <f t="shared" si="100"/>
        <v>0</v>
      </c>
      <c r="DV65" s="136">
        <f t="shared" si="101"/>
        <v>0</v>
      </c>
      <c r="DW65" s="136">
        <f t="shared" si="102"/>
        <v>0</v>
      </c>
      <c r="DX65" s="136">
        <f t="shared" si="103"/>
        <v>0</v>
      </c>
      <c r="DY65" s="136">
        <f t="shared" si="104"/>
        <v>0</v>
      </c>
      <c r="DZ65" s="132"/>
      <c r="EA65" s="132">
        <f t="shared" ref="EA65:EK65" si="189">DZ65</f>
        <v>0</v>
      </c>
      <c r="EB65" s="132">
        <f t="shared" si="189"/>
        <v>0</v>
      </c>
      <c r="EC65" s="132">
        <f t="shared" si="189"/>
        <v>0</v>
      </c>
      <c r="ED65" s="132">
        <f t="shared" si="189"/>
        <v>0</v>
      </c>
      <c r="EE65" s="132">
        <f t="shared" si="189"/>
        <v>0</v>
      </c>
      <c r="EF65" s="132">
        <f t="shared" si="189"/>
        <v>0</v>
      </c>
      <c r="EG65" s="132">
        <f t="shared" si="189"/>
        <v>0</v>
      </c>
      <c r="EH65" s="132">
        <f t="shared" si="189"/>
        <v>0</v>
      </c>
      <c r="EI65" s="132">
        <f t="shared" si="189"/>
        <v>0</v>
      </c>
      <c r="EJ65" s="132">
        <f t="shared" si="189"/>
        <v>0</v>
      </c>
      <c r="EK65" s="132">
        <f t="shared" si="189"/>
        <v>0</v>
      </c>
      <c r="EL65" s="134"/>
      <c r="EM65" s="134"/>
      <c r="EN65" s="134"/>
      <c r="EO65" s="134"/>
      <c r="EP65" s="134"/>
      <c r="EQ65" s="134"/>
      <c r="ER65" s="134"/>
      <c r="ES65" s="201">
        <f>IFERROR(IF(G65&gt;=1,(IF(EMP!AT61="YES",220,0)),0),0)</f>
        <v>0</v>
      </c>
      <c r="ET65" s="1">
        <f>IFERROR(IF(G65&gt;=1,ROUND(ALLO!K63/31*ALLO!BJ63,0),0),0)</f>
        <v>0</v>
      </c>
      <c r="EU65" s="1">
        <f>IFERROR(IF(G65&gt;=1,(IF(ALLO!$BH63=1,0,IF(ALLO!$BH63=2,(IF(EMP!AN61="YES",(IF(ALLO!$D63&gt;=5,ROUND((ALLO!GG63+ALLO!GS63+ALLO!HE63)/EU$1,0)*ALLO!$BK63,0)),0)),0))),0),0)</f>
        <v>0</v>
      </c>
      <c r="EV65" s="1">
        <f>IFERROR(IF(H65&gt;=1,(IF(ALLO!$BH63=1,0,IF(ALLO!$BH63=2,(IF(EMP!AO61="YES",(IF(ALLO!$D63&gt;=5,ROUND((ALLO!GH63+ALLO!GT63+ALLO!HF63)/EV$1,0)*ALLO!$BK63,0)),0)),0))),0),0)</f>
        <v>0</v>
      </c>
      <c r="EW65" s="1">
        <f>IFERROR(IF(I65&gt;=1,(IF(ALLO!$BH63=1,0,IF(ALLO!$BH63=2,(IF(EMP!AP61="YES",(IF(ALLO!$D63&gt;=5,ROUND((ALLO!GI63+ALLO!GU63+ALLO!HG63)/EW$1,0)*ALLO!$BK63,0)),0)),0))),0),0)</f>
        <v>0</v>
      </c>
      <c r="EX65" s="1">
        <f>IFERROR(IF(J65&gt;=1,(IF(ALLO!$BH63=1,0,IF(ALLO!$BH63=2,(IF(EMP!AQ61="YES",(IF(ALLO!$D63&gt;=5,ROUND((ALLO!GJ63+ALLO!GV63+ALLO!HH63)/EX$1,0)*ALLO!$BK63,0)),0)),0))),0),0)</f>
        <v>0</v>
      </c>
      <c r="EY65" s="1">
        <f>IFERROR(IF(K65&gt;=1,(IF(ALLO!$BH63=1,0,IF(ALLO!$BH63=2,(IF(EMP!AR61="YES",(IF(ALLO!$D63&gt;=5,ROUND((ALLO!GK63+ALLO!GW63+ALLO!HI63)/EY$1,0)*ALLO!$BK63,0)),0)),0))),0),0)</f>
        <v>0</v>
      </c>
      <c r="EZ65" s="1">
        <f>IFERROR(IF(L65&gt;=1,(IF(ALLO!$BH63=1,0,IF(ALLO!$BH63=2,(IF(EMP!AS61="YES",(IF(ALLO!$D63&gt;=5,ROUND((ALLO!GL63+ALLO!GX63+ALLO!HJ63)/EZ$1,0)*ALLO!$BK63,0)),0)),0))),0),0)</f>
        <v>0</v>
      </c>
      <c r="FA65" s="181">
        <f t="shared" si="106"/>
        <v>0</v>
      </c>
      <c r="FB65" s="181">
        <f t="shared" si="107"/>
        <v>0</v>
      </c>
      <c r="FC65" s="181">
        <f t="shared" si="108"/>
        <v>0</v>
      </c>
      <c r="FD65" s="181">
        <f t="shared" si="109"/>
        <v>0</v>
      </c>
      <c r="FE65" s="181">
        <f t="shared" si="110"/>
        <v>0</v>
      </c>
      <c r="FF65" s="181">
        <f t="shared" si="111"/>
        <v>0</v>
      </c>
      <c r="FG65" s="181">
        <f t="shared" si="112"/>
        <v>0</v>
      </c>
      <c r="FH65" s="181">
        <f t="shared" si="113"/>
        <v>0</v>
      </c>
      <c r="FI65" s="181">
        <f t="shared" si="114"/>
        <v>0</v>
      </c>
      <c r="FJ65" s="181">
        <f t="shared" si="115"/>
        <v>0</v>
      </c>
      <c r="FK65" s="181">
        <f t="shared" si="116"/>
        <v>0</v>
      </c>
      <c r="FL65" s="181">
        <f t="shared" si="117"/>
        <v>0</v>
      </c>
      <c r="FM65" s="182">
        <f t="shared" si="118"/>
        <v>0</v>
      </c>
      <c r="FN65" s="182">
        <f t="shared" si="119"/>
        <v>0</v>
      </c>
      <c r="FO65" s="182">
        <f t="shared" si="120"/>
        <v>0</v>
      </c>
      <c r="FP65" s="182">
        <f t="shared" si="121"/>
        <v>0</v>
      </c>
      <c r="FQ65" s="182">
        <f t="shared" si="122"/>
        <v>0</v>
      </c>
      <c r="FR65" s="182">
        <f t="shared" si="123"/>
        <v>0</v>
      </c>
      <c r="FS65" s="182">
        <f t="shared" si="124"/>
        <v>0</v>
      </c>
      <c r="FT65" s="1">
        <f>IFERROR(IF($G65&gt;=1,SUMIFS(ARR!P$8:P$607,ARR!$I$8:$I$607,$I65),0),0)</f>
        <v>0</v>
      </c>
      <c r="FU65" s="1">
        <f>IFERROR(IF($G65&gt;=1,SUMIFS(ARR!Q$8:Q$607,ARR!$I$8:$I$607,$I65),0),0)</f>
        <v>0</v>
      </c>
      <c r="FV65" s="1">
        <f>IFERROR(IF($G65&gt;=1,SUMIFS(ARR!R$8:R$607,ARR!$I$8:$I$607,$I65),0),0)</f>
        <v>0</v>
      </c>
      <c r="FW65" s="1">
        <f>IFERROR(IF($G65&gt;=1,SUMIFS(ARR!S$8:S$607,ARR!$I$8:$I$607,$I65),0),0)</f>
        <v>0</v>
      </c>
      <c r="FX65" s="1">
        <f>IFERROR(IF($G65&gt;=1,SUMIFS(ARR!T$8:T$607,ARR!$I$8:$I$607,$I65),0),0)</f>
        <v>0</v>
      </c>
      <c r="FY65" s="1">
        <f>IFERROR(IF($G65&gt;=1,SUMIFS(ARR!U$8:U$607,ARR!$I$8:$I$607,$I65),0),0)</f>
        <v>0</v>
      </c>
      <c r="FZ65" s="1">
        <f>IFERROR(IF($G65&gt;=1,SUMIFS(ARR!V$8:V$607,ARR!$I$8:$I$607,$I65),0),0)</f>
        <v>0</v>
      </c>
      <c r="GA65" s="1">
        <f>IFERROR(IF($G65&gt;=1,SUMIFS(ARR!W$8:W$607,ARR!$I$8:$I$607,$I65),0),0)</f>
        <v>0</v>
      </c>
      <c r="GB65" s="1">
        <f>IFERROR(IF($G65&gt;=1,SUMIFS(ARR!X$8:X$607,ARR!$I$8:$I$607,$I65),0),0)</f>
        <v>0</v>
      </c>
      <c r="GC65" s="1">
        <f>IFERROR(IF($G65&gt;=1,SUMIFS(ARR!Y$8:Y$607,ARR!$I$8:$I$607,$I65),0),0)</f>
        <v>0</v>
      </c>
      <c r="GD65" s="1">
        <f>IFERROR(IF($G65&gt;=1,SUMIFS(ARR!Z$8:Z$607,ARR!$I$8:$I$607,$I65),0),0)</f>
        <v>0</v>
      </c>
      <c r="GE65" s="1">
        <f>IFERROR(IF($G65&gt;=1,SUMIFS(ARR!AA$8:AA$607,ARR!$I$8:$I$607,$I65),0),0)</f>
        <v>0</v>
      </c>
      <c r="GF65" s="1">
        <f t="shared" si="125"/>
        <v>0</v>
      </c>
      <c r="GG65" s="1">
        <f t="shared" si="126"/>
        <v>0</v>
      </c>
      <c r="GH65" s="1">
        <f t="shared" si="127"/>
        <v>0</v>
      </c>
      <c r="GI65" s="1">
        <f t="shared" si="128"/>
        <v>0</v>
      </c>
      <c r="GJ65" s="1">
        <f t="shared" si="129"/>
        <v>0</v>
      </c>
    </row>
    <row r="66" spans="6:192" ht="18" customHeight="1" x14ac:dyDescent="0.25">
      <c r="F66" s="1">
        <f>ALLO!A64</f>
        <v>0</v>
      </c>
      <c r="G66" s="130">
        <f>EMP!O62</f>
        <v>0</v>
      </c>
      <c r="H66" s="131">
        <f>EMP!P62</f>
        <v>0</v>
      </c>
      <c r="I66" s="130">
        <f>EMP!Q62</f>
        <v>0</v>
      </c>
      <c r="J66" s="30">
        <f>IFERROR(IF($G66&gt;=1,(IF($F66=2,ROUND((ALLO!GA64+ALLO!GM64)/10,0),0)),0),0)</f>
        <v>0</v>
      </c>
      <c r="K66" s="30">
        <f>IFERROR(IF($G66&gt;=1,(IF($F66=2,ROUND((ALLO!GB64+ALLO!GN64)/10,0),0)),0),0)</f>
        <v>0</v>
      </c>
      <c r="L66" s="30">
        <f>IFERROR(IF($G66&gt;=1,(IF($F66=2,ROUND((ALLO!GC64+ALLO!GO64)/10,0),0)),0),0)</f>
        <v>0</v>
      </c>
      <c r="M66" s="30">
        <f>IFERROR(IF($G66&gt;=1,(IF($F66=2,ROUND((ALLO!GD64+ALLO!GP64)/10,0),0)),0),0)</f>
        <v>0</v>
      </c>
      <c r="N66" s="30">
        <f>IFERROR(IF($G66&gt;=1,(IF($F66=2,ROUND((ALLO!GE64+ALLO!GQ64)/10,0),0)),0),0)</f>
        <v>0</v>
      </c>
      <c r="O66" s="30">
        <f>IFERROR(IF($G66&gt;=1,(IF($F66=2,ROUND((ALLO!GF64+ALLO!GR64)/10,0),0)),0),0)</f>
        <v>0</v>
      </c>
      <c r="P66" s="30">
        <f>IFERROR(IF($G66&gt;=1,(IF($F66=2,ROUND((ALLO!GG64+ALLO!GS64)/10,0),0)),0),0)</f>
        <v>0</v>
      </c>
      <c r="Q66" s="30">
        <f>IFERROR(IF($G66&gt;=1,(IF($F66=2,ROUND((ALLO!GH64+ALLO!GT64)/10,0),0)),0),0)</f>
        <v>0</v>
      </c>
      <c r="R66" s="30">
        <f>IFERROR(IF($G66&gt;=1,(IF($F66=2,ROUND((ALLO!GI64+ALLO!GU64)/10,0),0)),0),0)</f>
        <v>0</v>
      </c>
      <c r="S66" s="30">
        <f>IFERROR(IF($G66&gt;=1,(IF($F66=2,ROUND((ALLO!GJ64+ALLO!GV64)/10,0),0)),0),0)</f>
        <v>0</v>
      </c>
      <c r="T66" s="30">
        <f>IFERROR(IF($G66&gt;=1,(IF($F66=2,ROUND((ALLO!GK64+ALLO!GW64)/10,0),0)),0),0)</f>
        <v>0</v>
      </c>
      <c r="U66" s="30">
        <f>IFERROR(IF($G66&gt;=1,(IF($F66=2,ROUND((ALLO!GL64+ALLO!GX64)/10,0),0)),0),0)</f>
        <v>0</v>
      </c>
      <c r="V66" s="132"/>
      <c r="W66" s="132"/>
      <c r="X66" s="132"/>
      <c r="Y66" s="132"/>
      <c r="Z66" s="132"/>
      <c r="AA66" s="132"/>
      <c r="AB66" s="132"/>
      <c r="AC66" s="132"/>
      <c r="AD66" s="132"/>
      <c r="AE66" s="132"/>
      <c r="AF66" s="132"/>
      <c r="AG66" s="132"/>
      <c r="AH66" s="133"/>
      <c r="AI66" s="133">
        <f t="shared" si="131"/>
        <v>0</v>
      </c>
      <c r="AJ66" s="133">
        <f t="shared" si="29"/>
        <v>0</v>
      </c>
      <c r="AK66" s="133">
        <f t="shared" si="30"/>
        <v>0</v>
      </c>
      <c r="AL66" s="133">
        <f t="shared" si="31"/>
        <v>0</v>
      </c>
      <c r="AM66" s="133">
        <f t="shared" si="32"/>
        <v>0</v>
      </c>
      <c r="AN66" s="133">
        <f t="shared" si="33"/>
        <v>0</v>
      </c>
      <c r="AO66" s="133">
        <f t="shared" si="34"/>
        <v>0</v>
      </c>
      <c r="AP66" s="133">
        <f t="shared" si="35"/>
        <v>0</v>
      </c>
      <c r="AQ66" s="133">
        <f t="shared" si="36"/>
        <v>0</v>
      </c>
      <c r="AR66" s="133">
        <f t="shared" si="37"/>
        <v>0</v>
      </c>
      <c r="AS66" s="133">
        <f t="shared" si="38"/>
        <v>0</v>
      </c>
      <c r="AT66" s="134"/>
      <c r="AU66" s="134">
        <f t="shared" si="39"/>
        <v>0</v>
      </c>
      <c r="AV66" s="134">
        <f t="shared" si="40"/>
        <v>0</v>
      </c>
      <c r="AW66" s="134">
        <f t="shared" si="41"/>
        <v>0</v>
      </c>
      <c r="AX66" s="134">
        <f t="shared" si="42"/>
        <v>0</v>
      </c>
      <c r="AY66" s="134">
        <f t="shared" si="43"/>
        <v>0</v>
      </c>
      <c r="AZ66" s="134">
        <f t="shared" si="44"/>
        <v>0</v>
      </c>
      <c r="BA66" s="134">
        <f t="shared" si="45"/>
        <v>0</v>
      </c>
      <c r="BB66" s="134">
        <f t="shared" si="46"/>
        <v>0</v>
      </c>
      <c r="BC66" s="134">
        <f t="shared" si="47"/>
        <v>0</v>
      </c>
      <c r="BD66" s="134">
        <f t="shared" si="48"/>
        <v>0</v>
      </c>
      <c r="BE66" s="134">
        <f t="shared" si="49"/>
        <v>0</v>
      </c>
      <c r="BF66" s="31"/>
      <c r="BG66" s="31">
        <f t="shared" si="161"/>
        <v>0</v>
      </c>
      <c r="BH66" s="31">
        <f t="shared" si="50"/>
        <v>0</v>
      </c>
      <c r="BI66" s="31">
        <f t="shared" si="51"/>
        <v>0</v>
      </c>
      <c r="BJ66" s="31">
        <f t="shared" si="52"/>
        <v>0</v>
      </c>
      <c r="BK66" s="31">
        <f t="shared" si="53"/>
        <v>0</v>
      </c>
      <c r="BL66" s="31">
        <f t="shared" si="54"/>
        <v>0</v>
      </c>
      <c r="BM66" s="31">
        <f t="shared" si="55"/>
        <v>0</v>
      </c>
      <c r="BN66" s="31">
        <f t="shared" si="56"/>
        <v>0</v>
      </c>
      <c r="BO66" s="31">
        <f t="shared" si="57"/>
        <v>0</v>
      </c>
      <c r="BP66" s="31">
        <f t="shared" si="58"/>
        <v>0</v>
      </c>
      <c r="BQ66" s="31">
        <f t="shared" si="59"/>
        <v>0</v>
      </c>
      <c r="BR66" s="132"/>
      <c r="BS66" s="132">
        <f t="shared" si="60"/>
        <v>0</v>
      </c>
      <c r="BT66" s="132">
        <f t="shared" si="61"/>
        <v>0</v>
      </c>
      <c r="BU66" s="132">
        <f t="shared" si="62"/>
        <v>0</v>
      </c>
      <c r="BV66" s="132">
        <f t="shared" si="63"/>
        <v>0</v>
      </c>
      <c r="BW66" s="132">
        <f t="shared" si="64"/>
        <v>0</v>
      </c>
      <c r="BX66" s="132">
        <f t="shared" si="65"/>
        <v>0</v>
      </c>
      <c r="BY66" s="132">
        <f t="shared" si="66"/>
        <v>0</v>
      </c>
      <c r="BZ66" s="132">
        <f t="shared" si="67"/>
        <v>0</v>
      </c>
      <c r="CA66" s="132">
        <f t="shared" si="68"/>
        <v>0</v>
      </c>
      <c r="CB66" s="132">
        <f t="shared" si="69"/>
        <v>0</v>
      </c>
      <c r="CC66" s="132">
        <f t="shared" si="70"/>
        <v>0</v>
      </c>
      <c r="CD66" s="133">
        <f t="shared" si="165"/>
        <v>0</v>
      </c>
      <c r="CE66" s="133">
        <f t="shared" si="165"/>
        <v>0</v>
      </c>
      <c r="CF66" s="133">
        <f t="shared" si="72"/>
        <v>0</v>
      </c>
      <c r="CG66" s="133">
        <f t="shared" si="166"/>
        <v>0</v>
      </c>
      <c r="CH66" s="133">
        <f t="shared" si="166"/>
        <v>0</v>
      </c>
      <c r="CI66" s="133">
        <f t="shared" si="166"/>
        <v>0</v>
      </c>
      <c r="CJ66" s="133">
        <f t="shared" si="166"/>
        <v>0</v>
      </c>
      <c r="CK66" s="133">
        <f t="shared" si="166"/>
        <v>0</v>
      </c>
      <c r="CL66" s="133">
        <f t="shared" si="166"/>
        <v>0</v>
      </c>
      <c r="CM66" s="133">
        <f t="shared" si="166"/>
        <v>0</v>
      </c>
      <c r="CN66" s="133">
        <f t="shared" si="166"/>
        <v>0</v>
      </c>
      <c r="CO66" s="133">
        <f t="shared" si="166"/>
        <v>0</v>
      </c>
      <c r="CP66" s="134"/>
      <c r="CQ66" s="134">
        <f t="shared" si="146"/>
        <v>0</v>
      </c>
      <c r="CR66" s="134">
        <f t="shared" si="74"/>
        <v>0</v>
      </c>
      <c r="CS66" s="134">
        <f t="shared" si="75"/>
        <v>0</v>
      </c>
      <c r="CT66" s="134">
        <f t="shared" si="76"/>
        <v>0</v>
      </c>
      <c r="CU66" s="134">
        <f t="shared" si="77"/>
        <v>0</v>
      </c>
      <c r="CV66" s="134">
        <f t="shared" si="78"/>
        <v>0</v>
      </c>
      <c r="CW66" s="134">
        <f t="shared" si="79"/>
        <v>0</v>
      </c>
      <c r="CX66" s="134">
        <f t="shared" si="80"/>
        <v>0</v>
      </c>
      <c r="CY66" s="134">
        <f t="shared" si="133"/>
        <v>0</v>
      </c>
      <c r="CZ66" s="134">
        <f t="shared" si="81"/>
        <v>0</v>
      </c>
      <c r="DA66" s="134">
        <f t="shared" si="82"/>
        <v>0</v>
      </c>
      <c r="DB66" s="135"/>
      <c r="DC66" s="135">
        <f t="shared" si="83"/>
        <v>0</v>
      </c>
      <c r="DD66" s="135">
        <f t="shared" si="84"/>
        <v>0</v>
      </c>
      <c r="DE66" s="135">
        <f t="shared" si="85"/>
        <v>0</v>
      </c>
      <c r="DF66" s="135">
        <f t="shared" si="86"/>
        <v>0</v>
      </c>
      <c r="DG66" s="135">
        <f t="shared" si="87"/>
        <v>0</v>
      </c>
      <c r="DH66" s="135">
        <f t="shared" si="88"/>
        <v>0</v>
      </c>
      <c r="DI66" s="135">
        <f t="shared" si="89"/>
        <v>0</v>
      </c>
      <c r="DJ66" s="135">
        <f t="shared" si="90"/>
        <v>0</v>
      </c>
      <c r="DK66" s="135">
        <f t="shared" si="91"/>
        <v>0</v>
      </c>
      <c r="DL66" s="135">
        <f t="shared" si="92"/>
        <v>0</v>
      </c>
      <c r="DM66" s="135">
        <f t="shared" si="93"/>
        <v>0</v>
      </c>
      <c r="DN66" s="136"/>
      <c r="DO66" s="136">
        <f t="shared" si="94"/>
        <v>0</v>
      </c>
      <c r="DP66" s="136">
        <f t="shared" si="95"/>
        <v>0</v>
      </c>
      <c r="DQ66" s="136">
        <f t="shared" si="96"/>
        <v>0</v>
      </c>
      <c r="DR66" s="136">
        <f t="shared" si="97"/>
        <v>0</v>
      </c>
      <c r="DS66" s="136">
        <f t="shared" si="98"/>
        <v>0</v>
      </c>
      <c r="DT66" s="136">
        <f t="shared" si="99"/>
        <v>0</v>
      </c>
      <c r="DU66" s="136">
        <f t="shared" si="100"/>
        <v>0</v>
      </c>
      <c r="DV66" s="136">
        <f t="shared" si="101"/>
        <v>0</v>
      </c>
      <c r="DW66" s="136">
        <f t="shared" si="102"/>
        <v>0</v>
      </c>
      <c r="DX66" s="136">
        <f t="shared" si="103"/>
        <v>0</v>
      </c>
      <c r="DY66" s="136">
        <f t="shared" si="104"/>
        <v>0</v>
      </c>
      <c r="DZ66" s="132"/>
      <c r="EA66" s="132">
        <f t="shared" ref="EA66:EK66" si="190">DZ66</f>
        <v>0</v>
      </c>
      <c r="EB66" s="132">
        <f t="shared" si="190"/>
        <v>0</v>
      </c>
      <c r="EC66" s="132">
        <f t="shared" si="190"/>
        <v>0</v>
      </c>
      <c r="ED66" s="132">
        <f t="shared" si="190"/>
        <v>0</v>
      </c>
      <c r="EE66" s="132">
        <f t="shared" si="190"/>
        <v>0</v>
      </c>
      <c r="EF66" s="132">
        <f t="shared" si="190"/>
        <v>0</v>
      </c>
      <c r="EG66" s="132">
        <f t="shared" si="190"/>
        <v>0</v>
      </c>
      <c r="EH66" s="132">
        <f t="shared" si="190"/>
        <v>0</v>
      </c>
      <c r="EI66" s="132">
        <f t="shared" si="190"/>
        <v>0</v>
      </c>
      <c r="EJ66" s="132">
        <f t="shared" si="190"/>
        <v>0</v>
      </c>
      <c r="EK66" s="132">
        <f t="shared" si="190"/>
        <v>0</v>
      </c>
      <c r="EL66" s="134"/>
      <c r="EM66" s="134"/>
      <c r="EN66" s="134"/>
      <c r="EO66" s="134"/>
      <c r="EP66" s="134"/>
      <c r="EQ66" s="134"/>
      <c r="ER66" s="134"/>
      <c r="ES66" s="201">
        <f>IFERROR(IF(G66&gt;=1,(IF(EMP!AT62="YES",220,0)),0),0)</f>
        <v>0</v>
      </c>
      <c r="ET66" s="1">
        <f>IFERROR(IF(G66&gt;=1,ROUND(ALLO!K64/31*ALLO!BJ64,0),0),0)</f>
        <v>0</v>
      </c>
      <c r="EU66" s="1">
        <f>IFERROR(IF(G66&gt;=1,(IF(ALLO!$BH64=1,0,IF(ALLO!$BH64=2,(IF(EMP!AN62="YES",(IF(ALLO!$D64&gt;=5,ROUND((ALLO!GG64+ALLO!GS64+ALLO!HE64)/EU$1,0)*ALLO!$BK64,0)),0)),0))),0),0)</f>
        <v>0</v>
      </c>
      <c r="EV66" s="1">
        <f>IFERROR(IF(H66&gt;=1,(IF(ALLO!$BH64=1,0,IF(ALLO!$BH64=2,(IF(EMP!AO62="YES",(IF(ALLO!$D64&gt;=5,ROUND((ALLO!GH64+ALLO!GT64+ALLO!HF64)/EV$1,0)*ALLO!$BK64,0)),0)),0))),0),0)</f>
        <v>0</v>
      </c>
      <c r="EW66" s="1">
        <f>IFERROR(IF(I66&gt;=1,(IF(ALLO!$BH64=1,0,IF(ALLO!$BH64=2,(IF(EMP!AP62="YES",(IF(ALLO!$D64&gt;=5,ROUND((ALLO!GI64+ALLO!GU64+ALLO!HG64)/EW$1,0)*ALLO!$BK64,0)),0)),0))),0),0)</f>
        <v>0</v>
      </c>
      <c r="EX66" s="1">
        <f>IFERROR(IF(J66&gt;=1,(IF(ALLO!$BH64=1,0,IF(ALLO!$BH64=2,(IF(EMP!AQ62="YES",(IF(ALLO!$D64&gt;=5,ROUND((ALLO!GJ64+ALLO!GV64+ALLO!HH64)/EX$1,0)*ALLO!$BK64,0)),0)),0))),0),0)</f>
        <v>0</v>
      </c>
      <c r="EY66" s="1">
        <f>IFERROR(IF(K66&gt;=1,(IF(ALLO!$BH64=1,0,IF(ALLO!$BH64=2,(IF(EMP!AR62="YES",(IF(ALLO!$D64&gt;=5,ROUND((ALLO!GK64+ALLO!GW64+ALLO!HI64)/EY$1,0)*ALLO!$BK64,0)),0)),0))),0),0)</f>
        <v>0</v>
      </c>
      <c r="EZ66" s="1">
        <f>IFERROR(IF(L66&gt;=1,(IF(ALLO!$BH64=1,0,IF(ALLO!$BH64=2,(IF(EMP!AS62="YES",(IF(ALLO!$D64&gt;=5,ROUND((ALLO!GL64+ALLO!GX64+ALLO!HJ64)/EZ$1,0)*ALLO!$BK64,0)),0)),0))),0),0)</f>
        <v>0</v>
      </c>
      <c r="FA66" s="181">
        <f t="shared" si="106"/>
        <v>0</v>
      </c>
      <c r="FB66" s="181">
        <f t="shared" si="107"/>
        <v>0</v>
      </c>
      <c r="FC66" s="181">
        <f t="shared" si="108"/>
        <v>0</v>
      </c>
      <c r="FD66" s="181">
        <f t="shared" si="109"/>
        <v>0</v>
      </c>
      <c r="FE66" s="181">
        <f t="shared" si="110"/>
        <v>0</v>
      </c>
      <c r="FF66" s="181">
        <f t="shared" si="111"/>
        <v>0</v>
      </c>
      <c r="FG66" s="181">
        <f t="shared" si="112"/>
        <v>0</v>
      </c>
      <c r="FH66" s="181">
        <f t="shared" si="113"/>
        <v>0</v>
      </c>
      <c r="FI66" s="181">
        <f t="shared" si="114"/>
        <v>0</v>
      </c>
      <c r="FJ66" s="181">
        <f t="shared" si="115"/>
        <v>0</v>
      </c>
      <c r="FK66" s="181">
        <f t="shared" si="116"/>
        <v>0</v>
      </c>
      <c r="FL66" s="181">
        <f t="shared" si="117"/>
        <v>0</v>
      </c>
      <c r="FM66" s="182">
        <f t="shared" si="118"/>
        <v>0</v>
      </c>
      <c r="FN66" s="182">
        <f t="shared" si="119"/>
        <v>0</v>
      </c>
      <c r="FO66" s="182">
        <f t="shared" si="120"/>
        <v>0</v>
      </c>
      <c r="FP66" s="182">
        <f t="shared" si="121"/>
        <v>0</v>
      </c>
      <c r="FQ66" s="182">
        <f t="shared" si="122"/>
        <v>0</v>
      </c>
      <c r="FR66" s="182">
        <f t="shared" si="123"/>
        <v>0</v>
      </c>
      <c r="FS66" s="182">
        <f t="shared" si="124"/>
        <v>0</v>
      </c>
      <c r="FT66" s="1">
        <f>IFERROR(IF($G66&gt;=1,SUMIFS(ARR!P$8:P$607,ARR!$I$8:$I$607,$I66),0),0)</f>
        <v>0</v>
      </c>
      <c r="FU66" s="1">
        <f>IFERROR(IF($G66&gt;=1,SUMIFS(ARR!Q$8:Q$607,ARR!$I$8:$I$607,$I66),0),0)</f>
        <v>0</v>
      </c>
      <c r="FV66" s="1">
        <f>IFERROR(IF($G66&gt;=1,SUMIFS(ARR!R$8:R$607,ARR!$I$8:$I$607,$I66),0),0)</f>
        <v>0</v>
      </c>
      <c r="FW66" s="1">
        <f>IFERROR(IF($G66&gt;=1,SUMIFS(ARR!S$8:S$607,ARR!$I$8:$I$607,$I66),0),0)</f>
        <v>0</v>
      </c>
      <c r="FX66" s="1">
        <f>IFERROR(IF($G66&gt;=1,SUMIFS(ARR!T$8:T$607,ARR!$I$8:$I$607,$I66),0),0)</f>
        <v>0</v>
      </c>
      <c r="FY66" s="1">
        <f>IFERROR(IF($G66&gt;=1,SUMIFS(ARR!U$8:U$607,ARR!$I$8:$I$607,$I66),0),0)</f>
        <v>0</v>
      </c>
      <c r="FZ66" s="1">
        <f>IFERROR(IF($G66&gt;=1,SUMIFS(ARR!V$8:V$607,ARR!$I$8:$I$607,$I66),0),0)</f>
        <v>0</v>
      </c>
      <c r="GA66" s="1">
        <f>IFERROR(IF($G66&gt;=1,SUMIFS(ARR!W$8:W$607,ARR!$I$8:$I$607,$I66),0),0)</f>
        <v>0</v>
      </c>
      <c r="GB66" s="1">
        <f>IFERROR(IF($G66&gt;=1,SUMIFS(ARR!X$8:X$607,ARR!$I$8:$I$607,$I66),0),0)</f>
        <v>0</v>
      </c>
      <c r="GC66" s="1">
        <f>IFERROR(IF($G66&gt;=1,SUMIFS(ARR!Y$8:Y$607,ARR!$I$8:$I$607,$I66),0),0)</f>
        <v>0</v>
      </c>
      <c r="GD66" s="1">
        <f>IFERROR(IF($G66&gt;=1,SUMIFS(ARR!Z$8:Z$607,ARR!$I$8:$I$607,$I66),0),0)</f>
        <v>0</v>
      </c>
      <c r="GE66" s="1">
        <f>IFERROR(IF($G66&gt;=1,SUMIFS(ARR!AA$8:AA$607,ARR!$I$8:$I$607,$I66),0),0)</f>
        <v>0</v>
      </c>
      <c r="GF66" s="1">
        <f t="shared" si="125"/>
        <v>0</v>
      </c>
      <c r="GG66" s="1">
        <f t="shared" si="126"/>
        <v>0</v>
      </c>
      <c r="GH66" s="1">
        <f t="shared" si="127"/>
        <v>0</v>
      </c>
      <c r="GI66" s="1">
        <f t="shared" si="128"/>
        <v>0</v>
      </c>
      <c r="GJ66" s="1">
        <f t="shared" si="129"/>
        <v>0</v>
      </c>
    </row>
    <row r="67" spans="6:192" ht="18" customHeight="1" x14ac:dyDescent="0.25">
      <c r="F67" s="1">
        <f>ALLO!A65</f>
        <v>0</v>
      </c>
      <c r="G67" s="130">
        <f>EMP!O63</f>
        <v>0</v>
      </c>
      <c r="H67" s="131">
        <f>EMP!P63</f>
        <v>0</v>
      </c>
      <c r="I67" s="130">
        <f>EMP!Q63</f>
        <v>0</v>
      </c>
      <c r="J67" s="30">
        <f>IFERROR(IF($G67&gt;=1,(IF($F67=2,ROUND((ALLO!GA65+ALLO!GM65)/10,0),0)),0),0)</f>
        <v>0</v>
      </c>
      <c r="K67" s="30">
        <f>IFERROR(IF($G67&gt;=1,(IF($F67=2,ROUND((ALLO!GB65+ALLO!GN65)/10,0),0)),0),0)</f>
        <v>0</v>
      </c>
      <c r="L67" s="30">
        <f>IFERROR(IF($G67&gt;=1,(IF($F67=2,ROUND((ALLO!GC65+ALLO!GO65)/10,0),0)),0),0)</f>
        <v>0</v>
      </c>
      <c r="M67" s="30">
        <f>IFERROR(IF($G67&gt;=1,(IF($F67=2,ROUND((ALLO!GD65+ALLO!GP65)/10,0),0)),0),0)</f>
        <v>0</v>
      </c>
      <c r="N67" s="30">
        <f>IFERROR(IF($G67&gt;=1,(IF($F67=2,ROUND((ALLO!GE65+ALLO!GQ65)/10,0),0)),0),0)</f>
        <v>0</v>
      </c>
      <c r="O67" s="30">
        <f>IFERROR(IF($G67&gt;=1,(IF($F67=2,ROUND((ALLO!GF65+ALLO!GR65)/10,0),0)),0),0)</f>
        <v>0</v>
      </c>
      <c r="P67" s="30">
        <f>IFERROR(IF($G67&gt;=1,(IF($F67=2,ROUND((ALLO!GG65+ALLO!GS65)/10,0),0)),0),0)</f>
        <v>0</v>
      </c>
      <c r="Q67" s="30">
        <f>IFERROR(IF($G67&gt;=1,(IF($F67=2,ROUND((ALLO!GH65+ALLO!GT65)/10,0),0)),0),0)</f>
        <v>0</v>
      </c>
      <c r="R67" s="30">
        <f>IFERROR(IF($G67&gt;=1,(IF($F67=2,ROUND((ALLO!GI65+ALLO!GU65)/10,0),0)),0),0)</f>
        <v>0</v>
      </c>
      <c r="S67" s="30">
        <f>IFERROR(IF($G67&gt;=1,(IF($F67=2,ROUND((ALLO!GJ65+ALLO!GV65)/10,0),0)),0),0)</f>
        <v>0</v>
      </c>
      <c r="T67" s="30">
        <f>IFERROR(IF($G67&gt;=1,(IF($F67=2,ROUND((ALLO!GK65+ALLO!GW65)/10,0),0)),0),0)</f>
        <v>0</v>
      </c>
      <c r="U67" s="30">
        <f>IFERROR(IF($G67&gt;=1,(IF($F67=2,ROUND((ALLO!GL65+ALLO!GX65)/10,0),0)),0),0)</f>
        <v>0</v>
      </c>
      <c r="V67" s="132"/>
      <c r="W67" s="132"/>
      <c r="X67" s="132"/>
      <c r="Y67" s="132"/>
      <c r="Z67" s="132"/>
      <c r="AA67" s="132"/>
      <c r="AB67" s="132"/>
      <c r="AC67" s="132"/>
      <c r="AD67" s="132"/>
      <c r="AE67" s="132"/>
      <c r="AF67" s="132"/>
      <c r="AG67" s="132"/>
      <c r="AH67" s="133"/>
      <c r="AI67" s="133">
        <f t="shared" si="131"/>
        <v>0</v>
      </c>
      <c r="AJ67" s="133">
        <f t="shared" si="29"/>
        <v>0</v>
      </c>
      <c r="AK67" s="133">
        <f t="shared" si="30"/>
        <v>0</v>
      </c>
      <c r="AL67" s="133">
        <f t="shared" si="31"/>
        <v>0</v>
      </c>
      <c r="AM67" s="133">
        <f t="shared" si="32"/>
        <v>0</v>
      </c>
      <c r="AN67" s="133">
        <f t="shared" si="33"/>
        <v>0</v>
      </c>
      <c r="AO67" s="133">
        <f t="shared" si="34"/>
        <v>0</v>
      </c>
      <c r="AP67" s="133">
        <f t="shared" si="35"/>
        <v>0</v>
      </c>
      <c r="AQ67" s="133">
        <f t="shared" si="36"/>
        <v>0</v>
      </c>
      <c r="AR67" s="133">
        <f t="shared" si="37"/>
        <v>0</v>
      </c>
      <c r="AS67" s="133">
        <f t="shared" si="38"/>
        <v>0</v>
      </c>
      <c r="AT67" s="134"/>
      <c r="AU67" s="134">
        <f t="shared" si="39"/>
        <v>0</v>
      </c>
      <c r="AV67" s="134">
        <f t="shared" si="40"/>
        <v>0</v>
      </c>
      <c r="AW67" s="134">
        <f t="shared" si="41"/>
        <v>0</v>
      </c>
      <c r="AX67" s="134">
        <f t="shared" si="42"/>
        <v>0</v>
      </c>
      <c r="AY67" s="134">
        <f t="shared" si="43"/>
        <v>0</v>
      </c>
      <c r="AZ67" s="134">
        <f t="shared" si="44"/>
        <v>0</v>
      </c>
      <c r="BA67" s="134">
        <f t="shared" si="45"/>
        <v>0</v>
      </c>
      <c r="BB67" s="134">
        <f t="shared" si="46"/>
        <v>0</v>
      </c>
      <c r="BC67" s="134">
        <f t="shared" si="47"/>
        <v>0</v>
      </c>
      <c r="BD67" s="134">
        <f t="shared" si="48"/>
        <v>0</v>
      </c>
      <c r="BE67" s="134">
        <f t="shared" si="49"/>
        <v>0</v>
      </c>
      <c r="BF67" s="31"/>
      <c r="BG67" s="31">
        <f t="shared" si="161"/>
        <v>0</v>
      </c>
      <c r="BH67" s="31">
        <f t="shared" si="50"/>
        <v>0</v>
      </c>
      <c r="BI67" s="31">
        <f t="shared" si="51"/>
        <v>0</v>
      </c>
      <c r="BJ67" s="31">
        <f t="shared" si="52"/>
        <v>0</v>
      </c>
      <c r="BK67" s="31">
        <f t="shared" si="53"/>
        <v>0</v>
      </c>
      <c r="BL67" s="31">
        <f t="shared" si="54"/>
        <v>0</v>
      </c>
      <c r="BM67" s="31">
        <f t="shared" si="55"/>
        <v>0</v>
      </c>
      <c r="BN67" s="31">
        <f t="shared" si="56"/>
        <v>0</v>
      </c>
      <c r="BO67" s="31">
        <f t="shared" si="57"/>
        <v>0</v>
      </c>
      <c r="BP67" s="31">
        <f t="shared" si="58"/>
        <v>0</v>
      </c>
      <c r="BQ67" s="31">
        <f t="shared" si="59"/>
        <v>0</v>
      </c>
      <c r="BR67" s="132"/>
      <c r="BS67" s="132">
        <f t="shared" si="60"/>
        <v>0</v>
      </c>
      <c r="BT67" s="132">
        <f t="shared" si="61"/>
        <v>0</v>
      </c>
      <c r="BU67" s="132">
        <f t="shared" si="62"/>
        <v>0</v>
      </c>
      <c r="BV67" s="132">
        <f t="shared" si="63"/>
        <v>0</v>
      </c>
      <c r="BW67" s="132">
        <f t="shared" si="64"/>
        <v>0</v>
      </c>
      <c r="BX67" s="132">
        <f t="shared" si="65"/>
        <v>0</v>
      </c>
      <c r="BY67" s="132">
        <f t="shared" si="66"/>
        <v>0</v>
      </c>
      <c r="BZ67" s="132">
        <f t="shared" si="67"/>
        <v>0</v>
      </c>
      <c r="CA67" s="132">
        <f t="shared" si="68"/>
        <v>0</v>
      </c>
      <c r="CB67" s="132">
        <f t="shared" si="69"/>
        <v>0</v>
      </c>
      <c r="CC67" s="132">
        <f t="shared" si="70"/>
        <v>0</v>
      </c>
      <c r="CD67" s="133">
        <f t="shared" si="165"/>
        <v>0</v>
      </c>
      <c r="CE67" s="133">
        <f t="shared" si="165"/>
        <v>0</v>
      </c>
      <c r="CF67" s="133">
        <f t="shared" si="72"/>
        <v>0</v>
      </c>
      <c r="CG67" s="133">
        <f t="shared" si="166"/>
        <v>0</v>
      </c>
      <c r="CH67" s="133">
        <f t="shared" si="166"/>
        <v>0</v>
      </c>
      <c r="CI67" s="133">
        <f t="shared" si="166"/>
        <v>0</v>
      </c>
      <c r="CJ67" s="133">
        <f t="shared" si="166"/>
        <v>0</v>
      </c>
      <c r="CK67" s="133">
        <f t="shared" si="166"/>
        <v>0</v>
      </c>
      <c r="CL67" s="133">
        <f t="shared" si="166"/>
        <v>0</v>
      </c>
      <c r="CM67" s="133">
        <f t="shared" si="166"/>
        <v>0</v>
      </c>
      <c r="CN67" s="133">
        <f t="shared" si="166"/>
        <v>0</v>
      </c>
      <c r="CO67" s="133">
        <f t="shared" si="166"/>
        <v>0</v>
      </c>
      <c r="CP67" s="134"/>
      <c r="CQ67" s="134">
        <f t="shared" si="146"/>
        <v>0</v>
      </c>
      <c r="CR67" s="134">
        <f t="shared" si="74"/>
        <v>0</v>
      </c>
      <c r="CS67" s="134">
        <f t="shared" si="75"/>
        <v>0</v>
      </c>
      <c r="CT67" s="134">
        <f t="shared" si="76"/>
        <v>0</v>
      </c>
      <c r="CU67" s="134">
        <f t="shared" si="77"/>
        <v>0</v>
      </c>
      <c r="CV67" s="134">
        <f t="shared" si="78"/>
        <v>0</v>
      </c>
      <c r="CW67" s="134">
        <f t="shared" si="79"/>
        <v>0</v>
      </c>
      <c r="CX67" s="134">
        <f t="shared" si="80"/>
        <v>0</v>
      </c>
      <c r="CY67" s="134">
        <f t="shared" si="133"/>
        <v>0</v>
      </c>
      <c r="CZ67" s="134">
        <f t="shared" si="81"/>
        <v>0</v>
      </c>
      <c r="DA67" s="134">
        <f t="shared" si="82"/>
        <v>0</v>
      </c>
      <c r="DB67" s="135"/>
      <c r="DC67" s="135">
        <f t="shared" si="83"/>
        <v>0</v>
      </c>
      <c r="DD67" s="135">
        <f t="shared" si="84"/>
        <v>0</v>
      </c>
      <c r="DE67" s="135">
        <f t="shared" si="85"/>
        <v>0</v>
      </c>
      <c r="DF67" s="135">
        <f t="shared" si="86"/>
        <v>0</v>
      </c>
      <c r="DG67" s="135">
        <f t="shared" si="87"/>
        <v>0</v>
      </c>
      <c r="DH67" s="135">
        <f t="shared" si="88"/>
        <v>0</v>
      </c>
      <c r="DI67" s="135">
        <f t="shared" si="89"/>
        <v>0</v>
      </c>
      <c r="DJ67" s="135">
        <f t="shared" si="90"/>
        <v>0</v>
      </c>
      <c r="DK67" s="135">
        <f t="shared" si="91"/>
        <v>0</v>
      </c>
      <c r="DL67" s="135">
        <f t="shared" si="92"/>
        <v>0</v>
      </c>
      <c r="DM67" s="135">
        <f t="shared" si="93"/>
        <v>0</v>
      </c>
      <c r="DN67" s="136"/>
      <c r="DO67" s="136">
        <f t="shared" si="94"/>
        <v>0</v>
      </c>
      <c r="DP67" s="136">
        <f t="shared" si="95"/>
        <v>0</v>
      </c>
      <c r="DQ67" s="136">
        <f t="shared" si="96"/>
        <v>0</v>
      </c>
      <c r="DR67" s="136">
        <f t="shared" si="97"/>
        <v>0</v>
      </c>
      <c r="DS67" s="136">
        <f t="shared" si="98"/>
        <v>0</v>
      </c>
      <c r="DT67" s="136">
        <f t="shared" si="99"/>
        <v>0</v>
      </c>
      <c r="DU67" s="136">
        <f t="shared" si="100"/>
        <v>0</v>
      </c>
      <c r="DV67" s="136">
        <f t="shared" si="101"/>
        <v>0</v>
      </c>
      <c r="DW67" s="136">
        <f t="shared" si="102"/>
        <v>0</v>
      </c>
      <c r="DX67" s="136">
        <f t="shared" si="103"/>
        <v>0</v>
      </c>
      <c r="DY67" s="136">
        <f t="shared" si="104"/>
        <v>0</v>
      </c>
      <c r="DZ67" s="132"/>
      <c r="EA67" s="132">
        <f t="shared" ref="EA67:EK67" si="191">DZ67</f>
        <v>0</v>
      </c>
      <c r="EB67" s="132">
        <f t="shared" si="191"/>
        <v>0</v>
      </c>
      <c r="EC67" s="132">
        <f t="shared" si="191"/>
        <v>0</v>
      </c>
      <c r="ED67" s="132">
        <f t="shared" si="191"/>
        <v>0</v>
      </c>
      <c r="EE67" s="132">
        <f t="shared" si="191"/>
        <v>0</v>
      </c>
      <c r="EF67" s="132">
        <f t="shared" si="191"/>
        <v>0</v>
      </c>
      <c r="EG67" s="132">
        <f t="shared" si="191"/>
        <v>0</v>
      </c>
      <c r="EH67" s="132">
        <f t="shared" si="191"/>
        <v>0</v>
      </c>
      <c r="EI67" s="132">
        <f t="shared" si="191"/>
        <v>0</v>
      </c>
      <c r="EJ67" s="132">
        <f t="shared" si="191"/>
        <v>0</v>
      </c>
      <c r="EK67" s="132">
        <f t="shared" si="191"/>
        <v>0</v>
      </c>
      <c r="EL67" s="134"/>
      <c r="EM67" s="134"/>
      <c r="EN67" s="134"/>
      <c r="EO67" s="134"/>
      <c r="EP67" s="134"/>
      <c r="EQ67" s="134"/>
      <c r="ER67" s="134"/>
      <c r="ES67" s="201">
        <f>IFERROR(IF(G67&gt;=1,(IF(EMP!AT63="YES",220,0)),0),0)</f>
        <v>0</v>
      </c>
      <c r="ET67" s="1">
        <f>IFERROR(IF(G67&gt;=1,ROUND(ALLO!K65/31*ALLO!BJ65,0),0),0)</f>
        <v>0</v>
      </c>
      <c r="EU67" s="1">
        <f>IFERROR(IF(G67&gt;=1,(IF(ALLO!$BH65=1,0,IF(ALLO!$BH65=2,(IF(EMP!AN63="YES",(IF(ALLO!$D65&gt;=5,ROUND((ALLO!GG65+ALLO!GS65+ALLO!HE65)/EU$1,0)*ALLO!$BK65,0)),0)),0))),0),0)</f>
        <v>0</v>
      </c>
      <c r="EV67" s="1">
        <f>IFERROR(IF(H67&gt;=1,(IF(ALLO!$BH65=1,0,IF(ALLO!$BH65=2,(IF(EMP!AO63="YES",(IF(ALLO!$D65&gt;=5,ROUND((ALLO!GH65+ALLO!GT65+ALLO!HF65)/EV$1,0)*ALLO!$BK65,0)),0)),0))),0),0)</f>
        <v>0</v>
      </c>
      <c r="EW67" s="1">
        <f>IFERROR(IF(I67&gt;=1,(IF(ALLO!$BH65=1,0,IF(ALLO!$BH65=2,(IF(EMP!AP63="YES",(IF(ALLO!$D65&gt;=5,ROUND((ALLO!GI65+ALLO!GU65+ALLO!HG65)/EW$1,0)*ALLO!$BK65,0)),0)),0))),0),0)</f>
        <v>0</v>
      </c>
      <c r="EX67" s="1">
        <f>IFERROR(IF(J67&gt;=1,(IF(ALLO!$BH65=1,0,IF(ALLO!$BH65=2,(IF(EMP!AQ63="YES",(IF(ALLO!$D65&gt;=5,ROUND((ALLO!GJ65+ALLO!GV65+ALLO!HH65)/EX$1,0)*ALLO!$BK65,0)),0)),0))),0),0)</f>
        <v>0</v>
      </c>
      <c r="EY67" s="1">
        <f>IFERROR(IF(K67&gt;=1,(IF(ALLO!$BH65=1,0,IF(ALLO!$BH65=2,(IF(EMP!AR63="YES",(IF(ALLO!$D65&gt;=5,ROUND((ALLO!GK65+ALLO!GW65+ALLO!HI65)/EY$1,0)*ALLO!$BK65,0)),0)),0))),0),0)</f>
        <v>0</v>
      </c>
      <c r="EZ67" s="1">
        <f>IFERROR(IF(L67&gt;=1,(IF(ALLO!$BH65=1,0,IF(ALLO!$BH65=2,(IF(EMP!AS63="YES",(IF(ALLO!$D65&gt;=5,ROUND((ALLO!GL65+ALLO!GX65+ALLO!HJ65)/EZ$1,0)*ALLO!$BK65,0)),0)),0))),0),0)</f>
        <v>0</v>
      </c>
      <c r="FA67" s="181">
        <f t="shared" si="106"/>
        <v>0</v>
      </c>
      <c r="FB67" s="181">
        <f t="shared" si="107"/>
        <v>0</v>
      </c>
      <c r="FC67" s="181">
        <f t="shared" si="108"/>
        <v>0</v>
      </c>
      <c r="FD67" s="181">
        <f t="shared" si="109"/>
        <v>0</v>
      </c>
      <c r="FE67" s="181">
        <f t="shared" si="110"/>
        <v>0</v>
      </c>
      <c r="FF67" s="181">
        <f t="shared" si="111"/>
        <v>0</v>
      </c>
      <c r="FG67" s="181">
        <f t="shared" si="112"/>
        <v>0</v>
      </c>
      <c r="FH67" s="181">
        <f t="shared" si="113"/>
        <v>0</v>
      </c>
      <c r="FI67" s="181">
        <f t="shared" si="114"/>
        <v>0</v>
      </c>
      <c r="FJ67" s="181">
        <f t="shared" si="115"/>
        <v>0</v>
      </c>
      <c r="FK67" s="181">
        <f t="shared" si="116"/>
        <v>0</v>
      </c>
      <c r="FL67" s="181">
        <f t="shared" si="117"/>
        <v>0</v>
      </c>
      <c r="FM67" s="182">
        <f t="shared" si="118"/>
        <v>0</v>
      </c>
      <c r="FN67" s="182">
        <f t="shared" si="119"/>
        <v>0</v>
      </c>
      <c r="FO67" s="182">
        <f t="shared" si="120"/>
        <v>0</v>
      </c>
      <c r="FP67" s="182">
        <f t="shared" si="121"/>
        <v>0</v>
      </c>
      <c r="FQ67" s="182">
        <f t="shared" si="122"/>
        <v>0</v>
      </c>
      <c r="FR67" s="182">
        <f t="shared" si="123"/>
        <v>0</v>
      </c>
      <c r="FS67" s="182">
        <f t="shared" si="124"/>
        <v>0</v>
      </c>
      <c r="FT67" s="1">
        <f>IFERROR(IF($G67&gt;=1,SUMIFS(ARR!P$8:P$607,ARR!$I$8:$I$607,$I67),0),0)</f>
        <v>0</v>
      </c>
      <c r="FU67" s="1">
        <f>IFERROR(IF($G67&gt;=1,SUMIFS(ARR!Q$8:Q$607,ARR!$I$8:$I$607,$I67),0),0)</f>
        <v>0</v>
      </c>
      <c r="FV67" s="1">
        <f>IFERROR(IF($G67&gt;=1,SUMIFS(ARR!R$8:R$607,ARR!$I$8:$I$607,$I67),0),0)</f>
        <v>0</v>
      </c>
      <c r="FW67" s="1">
        <f>IFERROR(IF($G67&gt;=1,SUMIFS(ARR!S$8:S$607,ARR!$I$8:$I$607,$I67),0),0)</f>
        <v>0</v>
      </c>
      <c r="FX67" s="1">
        <f>IFERROR(IF($G67&gt;=1,SUMIFS(ARR!T$8:T$607,ARR!$I$8:$I$607,$I67),0),0)</f>
        <v>0</v>
      </c>
      <c r="FY67" s="1">
        <f>IFERROR(IF($G67&gt;=1,SUMIFS(ARR!U$8:U$607,ARR!$I$8:$I$607,$I67),0),0)</f>
        <v>0</v>
      </c>
      <c r="FZ67" s="1">
        <f>IFERROR(IF($G67&gt;=1,SUMIFS(ARR!V$8:V$607,ARR!$I$8:$I$607,$I67),0),0)</f>
        <v>0</v>
      </c>
      <c r="GA67" s="1">
        <f>IFERROR(IF($G67&gt;=1,SUMIFS(ARR!W$8:W$607,ARR!$I$8:$I$607,$I67),0),0)</f>
        <v>0</v>
      </c>
      <c r="GB67" s="1">
        <f>IFERROR(IF($G67&gt;=1,SUMIFS(ARR!X$8:X$607,ARR!$I$8:$I$607,$I67),0),0)</f>
        <v>0</v>
      </c>
      <c r="GC67" s="1">
        <f>IFERROR(IF($G67&gt;=1,SUMIFS(ARR!Y$8:Y$607,ARR!$I$8:$I$607,$I67),0),0)</f>
        <v>0</v>
      </c>
      <c r="GD67" s="1">
        <f>IFERROR(IF($G67&gt;=1,SUMIFS(ARR!Z$8:Z$607,ARR!$I$8:$I$607,$I67),0),0)</f>
        <v>0</v>
      </c>
      <c r="GE67" s="1">
        <f>IFERROR(IF($G67&gt;=1,SUMIFS(ARR!AA$8:AA$607,ARR!$I$8:$I$607,$I67),0),0)</f>
        <v>0</v>
      </c>
      <c r="GF67" s="1">
        <f t="shared" si="125"/>
        <v>0</v>
      </c>
      <c r="GG67" s="1">
        <f t="shared" si="126"/>
        <v>0</v>
      </c>
      <c r="GH67" s="1">
        <f t="shared" si="127"/>
        <v>0</v>
      </c>
      <c r="GI67" s="1">
        <f t="shared" si="128"/>
        <v>0</v>
      </c>
      <c r="GJ67" s="1">
        <f t="shared" si="129"/>
        <v>0</v>
      </c>
    </row>
    <row r="68" spans="6:192" ht="18" customHeight="1" x14ac:dyDescent="0.25">
      <c r="F68" s="1">
        <f>ALLO!A66</f>
        <v>0</v>
      </c>
      <c r="G68" s="130">
        <f>EMP!O64</f>
        <v>0</v>
      </c>
      <c r="H68" s="131">
        <f>EMP!P64</f>
        <v>0</v>
      </c>
      <c r="I68" s="130">
        <f>EMP!Q64</f>
        <v>0</v>
      </c>
      <c r="J68" s="30">
        <f>IFERROR(IF($G68&gt;=1,(IF($F68=2,ROUND((ALLO!GA66+ALLO!GM66)/10,0),0)),0),0)</f>
        <v>0</v>
      </c>
      <c r="K68" s="30">
        <f>IFERROR(IF($G68&gt;=1,(IF($F68=2,ROUND((ALLO!GB66+ALLO!GN66)/10,0),0)),0),0)</f>
        <v>0</v>
      </c>
      <c r="L68" s="30">
        <f>IFERROR(IF($G68&gt;=1,(IF($F68=2,ROUND((ALLO!GC66+ALLO!GO66)/10,0),0)),0),0)</f>
        <v>0</v>
      </c>
      <c r="M68" s="30">
        <f>IFERROR(IF($G68&gt;=1,(IF($F68=2,ROUND((ALLO!GD66+ALLO!GP66)/10,0),0)),0),0)</f>
        <v>0</v>
      </c>
      <c r="N68" s="30">
        <f>IFERROR(IF($G68&gt;=1,(IF($F68=2,ROUND((ALLO!GE66+ALLO!GQ66)/10,0),0)),0),0)</f>
        <v>0</v>
      </c>
      <c r="O68" s="30">
        <f>IFERROR(IF($G68&gt;=1,(IF($F68=2,ROUND((ALLO!GF66+ALLO!GR66)/10,0),0)),0),0)</f>
        <v>0</v>
      </c>
      <c r="P68" s="30">
        <f>IFERROR(IF($G68&gt;=1,(IF($F68=2,ROUND((ALLO!GG66+ALLO!GS66)/10,0),0)),0),0)</f>
        <v>0</v>
      </c>
      <c r="Q68" s="30">
        <f>IFERROR(IF($G68&gt;=1,(IF($F68=2,ROUND((ALLO!GH66+ALLO!GT66)/10,0),0)),0),0)</f>
        <v>0</v>
      </c>
      <c r="R68" s="30">
        <f>IFERROR(IF($G68&gt;=1,(IF($F68=2,ROUND((ALLO!GI66+ALLO!GU66)/10,0),0)),0),0)</f>
        <v>0</v>
      </c>
      <c r="S68" s="30">
        <f>IFERROR(IF($G68&gt;=1,(IF($F68=2,ROUND((ALLO!GJ66+ALLO!GV66)/10,0),0)),0),0)</f>
        <v>0</v>
      </c>
      <c r="T68" s="30">
        <f>IFERROR(IF($G68&gt;=1,(IF($F68=2,ROUND((ALLO!GK66+ALLO!GW66)/10,0),0)),0),0)</f>
        <v>0</v>
      </c>
      <c r="U68" s="30">
        <f>IFERROR(IF($G68&gt;=1,(IF($F68=2,ROUND((ALLO!GL66+ALLO!GX66)/10,0),0)),0),0)</f>
        <v>0</v>
      </c>
      <c r="V68" s="132"/>
      <c r="W68" s="132"/>
      <c r="X68" s="132"/>
      <c r="Y68" s="132"/>
      <c r="Z68" s="132"/>
      <c r="AA68" s="132"/>
      <c r="AB68" s="132"/>
      <c r="AC68" s="132"/>
      <c r="AD68" s="132"/>
      <c r="AE68" s="132"/>
      <c r="AF68" s="132"/>
      <c r="AG68" s="132"/>
      <c r="AH68" s="133"/>
      <c r="AI68" s="133">
        <f t="shared" si="131"/>
        <v>0</v>
      </c>
      <c r="AJ68" s="133">
        <f t="shared" si="29"/>
        <v>0</v>
      </c>
      <c r="AK68" s="133">
        <f t="shared" si="30"/>
        <v>0</v>
      </c>
      <c r="AL68" s="133">
        <f t="shared" si="31"/>
        <v>0</v>
      </c>
      <c r="AM68" s="133">
        <f t="shared" si="32"/>
        <v>0</v>
      </c>
      <c r="AN68" s="133">
        <f t="shared" si="33"/>
        <v>0</v>
      </c>
      <c r="AO68" s="133">
        <f t="shared" si="34"/>
        <v>0</v>
      </c>
      <c r="AP68" s="133">
        <f t="shared" si="35"/>
        <v>0</v>
      </c>
      <c r="AQ68" s="133">
        <f t="shared" si="36"/>
        <v>0</v>
      </c>
      <c r="AR68" s="133">
        <f t="shared" si="37"/>
        <v>0</v>
      </c>
      <c r="AS68" s="133">
        <f t="shared" si="38"/>
        <v>0</v>
      </c>
      <c r="AT68" s="134"/>
      <c r="AU68" s="134">
        <f t="shared" si="39"/>
        <v>0</v>
      </c>
      <c r="AV68" s="134">
        <f t="shared" si="40"/>
        <v>0</v>
      </c>
      <c r="AW68" s="134">
        <f t="shared" si="41"/>
        <v>0</v>
      </c>
      <c r="AX68" s="134">
        <f t="shared" si="42"/>
        <v>0</v>
      </c>
      <c r="AY68" s="134">
        <f t="shared" si="43"/>
        <v>0</v>
      </c>
      <c r="AZ68" s="134">
        <f t="shared" si="44"/>
        <v>0</v>
      </c>
      <c r="BA68" s="134">
        <f t="shared" si="45"/>
        <v>0</v>
      </c>
      <c r="BB68" s="134">
        <f t="shared" si="46"/>
        <v>0</v>
      </c>
      <c r="BC68" s="134">
        <f t="shared" si="47"/>
        <v>0</v>
      </c>
      <c r="BD68" s="134">
        <f t="shared" si="48"/>
        <v>0</v>
      </c>
      <c r="BE68" s="134">
        <f t="shared" si="49"/>
        <v>0</v>
      </c>
      <c r="BF68" s="31"/>
      <c r="BG68" s="31">
        <f t="shared" si="161"/>
        <v>0</v>
      </c>
      <c r="BH68" s="31">
        <f t="shared" si="50"/>
        <v>0</v>
      </c>
      <c r="BI68" s="31">
        <f t="shared" si="51"/>
        <v>0</v>
      </c>
      <c r="BJ68" s="31">
        <f t="shared" si="52"/>
        <v>0</v>
      </c>
      <c r="BK68" s="31">
        <f t="shared" si="53"/>
        <v>0</v>
      </c>
      <c r="BL68" s="31">
        <f t="shared" si="54"/>
        <v>0</v>
      </c>
      <c r="BM68" s="31">
        <f t="shared" si="55"/>
        <v>0</v>
      </c>
      <c r="BN68" s="31">
        <f t="shared" si="56"/>
        <v>0</v>
      </c>
      <c r="BO68" s="31">
        <f t="shared" si="57"/>
        <v>0</v>
      </c>
      <c r="BP68" s="31">
        <f t="shared" si="58"/>
        <v>0</v>
      </c>
      <c r="BQ68" s="31">
        <f t="shared" si="59"/>
        <v>0</v>
      </c>
      <c r="BR68" s="132"/>
      <c r="BS68" s="132">
        <f t="shared" si="60"/>
        <v>0</v>
      </c>
      <c r="BT68" s="132">
        <f t="shared" si="61"/>
        <v>0</v>
      </c>
      <c r="BU68" s="132">
        <f t="shared" si="62"/>
        <v>0</v>
      </c>
      <c r="BV68" s="132">
        <f t="shared" si="63"/>
        <v>0</v>
      </c>
      <c r="BW68" s="132">
        <f t="shared" si="64"/>
        <v>0</v>
      </c>
      <c r="BX68" s="132">
        <f t="shared" si="65"/>
        <v>0</v>
      </c>
      <c r="BY68" s="132">
        <f t="shared" si="66"/>
        <v>0</v>
      </c>
      <c r="BZ68" s="132">
        <f t="shared" si="67"/>
        <v>0</v>
      </c>
      <c r="CA68" s="132">
        <f t="shared" si="68"/>
        <v>0</v>
      </c>
      <c r="CB68" s="132">
        <f t="shared" si="69"/>
        <v>0</v>
      </c>
      <c r="CC68" s="132">
        <f t="shared" si="70"/>
        <v>0</v>
      </c>
      <c r="CD68" s="133">
        <f t="shared" si="165"/>
        <v>0</v>
      </c>
      <c r="CE68" s="133">
        <f t="shared" si="165"/>
        <v>0</v>
      </c>
      <c r="CF68" s="133">
        <f t="shared" si="72"/>
        <v>0</v>
      </c>
      <c r="CG68" s="133">
        <f t="shared" si="166"/>
        <v>0</v>
      </c>
      <c r="CH68" s="133">
        <f t="shared" si="166"/>
        <v>0</v>
      </c>
      <c r="CI68" s="133">
        <f t="shared" si="166"/>
        <v>0</v>
      </c>
      <c r="CJ68" s="133">
        <f t="shared" si="166"/>
        <v>0</v>
      </c>
      <c r="CK68" s="133">
        <f t="shared" si="166"/>
        <v>0</v>
      </c>
      <c r="CL68" s="133">
        <f t="shared" si="166"/>
        <v>0</v>
      </c>
      <c r="CM68" s="133">
        <f t="shared" si="166"/>
        <v>0</v>
      </c>
      <c r="CN68" s="133">
        <f t="shared" si="166"/>
        <v>0</v>
      </c>
      <c r="CO68" s="133">
        <f t="shared" si="166"/>
        <v>0</v>
      </c>
      <c r="CP68" s="134"/>
      <c r="CQ68" s="134">
        <f t="shared" si="146"/>
        <v>0</v>
      </c>
      <c r="CR68" s="134">
        <f t="shared" si="74"/>
        <v>0</v>
      </c>
      <c r="CS68" s="134">
        <f t="shared" si="75"/>
        <v>0</v>
      </c>
      <c r="CT68" s="134">
        <f t="shared" si="76"/>
        <v>0</v>
      </c>
      <c r="CU68" s="134">
        <f t="shared" si="77"/>
        <v>0</v>
      </c>
      <c r="CV68" s="134">
        <f t="shared" si="78"/>
        <v>0</v>
      </c>
      <c r="CW68" s="134">
        <f t="shared" si="79"/>
        <v>0</v>
      </c>
      <c r="CX68" s="134">
        <f t="shared" si="80"/>
        <v>0</v>
      </c>
      <c r="CY68" s="134">
        <f t="shared" si="133"/>
        <v>0</v>
      </c>
      <c r="CZ68" s="134">
        <f t="shared" si="81"/>
        <v>0</v>
      </c>
      <c r="DA68" s="134">
        <f t="shared" si="82"/>
        <v>0</v>
      </c>
      <c r="DB68" s="135"/>
      <c r="DC68" s="135">
        <f t="shared" si="83"/>
        <v>0</v>
      </c>
      <c r="DD68" s="135">
        <f t="shared" si="84"/>
        <v>0</v>
      </c>
      <c r="DE68" s="135">
        <f t="shared" si="85"/>
        <v>0</v>
      </c>
      <c r="DF68" s="135">
        <f t="shared" si="86"/>
        <v>0</v>
      </c>
      <c r="DG68" s="135">
        <f t="shared" si="87"/>
        <v>0</v>
      </c>
      <c r="DH68" s="135">
        <f t="shared" si="88"/>
        <v>0</v>
      </c>
      <c r="DI68" s="135">
        <f t="shared" si="89"/>
        <v>0</v>
      </c>
      <c r="DJ68" s="135">
        <f t="shared" si="90"/>
        <v>0</v>
      </c>
      <c r="DK68" s="135">
        <f t="shared" si="91"/>
        <v>0</v>
      </c>
      <c r="DL68" s="135">
        <f t="shared" si="92"/>
        <v>0</v>
      </c>
      <c r="DM68" s="135">
        <f t="shared" si="93"/>
        <v>0</v>
      </c>
      <c r="DN68" s="136"/>
      <c r="DO68" s="136">
        <f t="shared" si="94"/>
        <v>0</v>
      </c>
      <c r="DP68" s="136">
        <f t="shared" si="95"/>
        <v>0</v>
      </c>
      <c r="DQ68" s="136">
        <f t="shared" si="96"/>
        <v>0</v>
      </c>
      <c r="DR68" s="136">
        <f t="shared" si="97"/>
        <v>0</v>
      </c>
      <c r="DS68" s="136">
        <f t="shared" si="98"/>
        <v>0</v>
      </c>
      <c r="DT68" s="136">
        <f t="shared" si="99"/>
        <v>0</v>
      </c>
      <c r="DU68" s="136">
        <f t="shared" si="100"/>
        <v>0</v>
      </c>
      <c r="DV68" s="136">
        <f t="shared" si="101"/>
        <v>0</v>
      </c>
      <c r="DW68" s="136">
        <f t="shared" si="102"/>
        <v>0</v>
      </c>
      <c r="DX68" s="136">
        <f t="shared" si="103"/>
        <v>0</v>
      </c>
      <c r="DY68" s="136">
        <f t="shared" si="104"/>
        <v>0</v>
      </c>
      <c r="DZ68" s="132"/>
      <c r="EA68" s="132">
        <f t="shared" ref="EA68:EK68" si="192">DZ68</f>
        <v>0</v>
      </c>
      <c r="EB68" s="132">
        <f t="shared" si="192"/>
        <v>0</v>
      </c>
      <c r="EC68" s="132">
        <f t="shared" si="192"/>
        <v>0</v>
      </c>
      <c r="ED68" s="132">
        <f t="shared" si="192"/>
        <v>0</v>
      </c>
      <c r="EE68" s="132">
        <f t="shared" si="192"/>
        <v>0</v>
      </c>
      <c r="EF68" s="132">
        <f t="shared" si="192"/>
        <v>0</v>
      </c>
      <c r="EG68" s="132">
        <f t="shared" si="192"/>
        <v>0</v>
      </c>
      <c r="EH68" s="132">
        <f t="shared" si="192"/>
        <v>0</v>
      </c>
      <c r="EI68" s="132">
        <f t="shared" si="192"/>
        <v>0</v>
      </c>
      <c r="EJ68" s="132">
        <f t="shared" si="192"/>
        <v>0</v>
      </c>
      <c r="EK68" s="132">
        <f t="shared" si="192"/>
        <v>0</v>
      </c>
      <c r="EL68" s="134"/>
      <c r="EM68" s="134"/>
      <c r="EN68" s="134"/>
      <c r="EO68" s="134"/>
      <c r="EP68" s="134"/>
      <c r="EQ68" s="134"/>
      <c r="ER68" s="134"/>
      <c r="ES68" s="201">
        <f>IFERROR(IF(G68&gt;=1,(IF(EMP!AT64="YES",220,0)),0),0)</f>
        <v>0</v>
      </c>
      <c r="ET68" s="1">
        <f>IFERROR(IF(G68&gt;=1,ROUND(ALLO!K66/31*ALLO!BJ66,0),0),0)</f>
        <v>0</v>
      </c>
      <c r="EU68" s="1">
        <f>IFERROR(IF(G68&gt;=1,(IF(ALLO!$BH66=1,0,IF(ALLO!$BH66=2,(IF(EMP!AN64="YES",(IF(ALLO!$D66&gt;=5,ROUND((ALLO!GG66+ALLO!GS66+ALLO!HE66)/EU$1,0)*ALLO!$BK66,0)),0)),0))),0),0)</f>
        <v>0</v>
      </c>
      <c r="EV68" s="1">
        <f>IFERROR(IF(H68&gt;=1,(IF(ALLO!$BH66=1,0,IF(ALLO!$BH66=2,(IF(EMP!AO64="YES",(IF(ALLO!$D66&gt;=5,ROUND((ALLO!GH66+ALLO!GT66+ALLO!HF66)/EV$1,0)*ALLO!$BK66,0)),0)),0))),0),0)</f>
        <v>0</v>
      </c>
      <c r="EW68" s="1">
        <f>IFERROR(IF(I68&gt;=1,(IF(ALLO!$BH66=1,0,IF(ALLO!$BH66=2,(IF(EMP!AP64="YES",(IF(ALLO!$D66&gt;=5,ROUND((ALLO!GI66+ALLO!GU66+ALLO!HG66)/EW$1,0)*ALLO!$BK66,0)),0)),0))),0),0)</f>
        <v>0</v>
      </c>
      <c r="EX68" s="1">
        <f>IFERROR(IF(J68&gt;=1,(IF(ALLO!$BH66=1,0,IF(ALLO!$BH66=2,(IF(EMP!AQ64="YES",(IF(ALLO!$D66&gt;=5,ROUND((ALLO!GJ66+ALLO!GV66+ALLO!HH66)/EX$1,0)*ALLO!$BK66,0)),0)),0))),0),0)</f>
        <v>0</v>
      </c>
      <c r="EY68" s="1">
        <f>IFERROR(IF(K68&gt;=1,(IF(ALLO!$BH66=1,0,IF(ALLO!$BH66=2,(IF(EMP!AR64="YES",(IF(ALLO!$D66&gt;=5,ROUND((ALLO!GK66+ALLO!GW66+ALLO!HI66)/EY$1,0)*ALLO!$BK66,0)),0)),0))),0),0)</f>
        <v>0</v>
      </c>
      <c r="EZ68" s="1">
        <f>IFERROR(IF(L68&gt;=1,(IF(ALLO!$BH66=1,0,IF(ALLO!$BH66=2,(IF(EMP!AS64="YES",(IF(ALLO!$D66&gt;=5,ROUND((ALLO!GL66+ALLO!GX66+ALLO!HJ66)/EZ$1,0)*ALLO!$BK66,0)),0)),0))),0),0)</f>
        <v>0</v>
      </c>
      <c r="FA68" s="181">
        <f t="shared" si="106"/>
        <v>0</v>
      </c>
      <c r="FB68" s="181">
        <f t="shared" si="107"/>
        <v>0</v>
      </c>
      <c r="FC68" s="181">
        <f t="shared" si="108"/>
        <v>0</v>
      </c>
      <c r="FD68" s="181">
        <f t="shared" si="109"/>
        <v>0</v>
      </c>
      <c r="FE68" s="181">
        <f t="shared" si="110"/>
        <v>0</v>
      </c>
      <c r="FF68" s="181">
        <f t="shared" si="111"/>
        <v>0</v>
      </c>
      <c r="FG68" s="181">
        <f t="shared" si="112"/>
        <v>0</v>
      </c>
      <c r="FH68" s="181">
        <f t="shared" si="113"/>
        <v>0</v>
      </c>
      <c r="FI68" s="181">
        <f t="shared" si="114"/>
        <v>0</v>
      </c>
      <c r="FJ68" s="181">
        <f t="shared" si="115"/>
        <v>0</v>
      </c>
      <c r="FK68" s="181">
        <f t="shared" si="116"/>
        <v>0</v>
      </c>
      <c r="FL68" s="181">
        <f t="shared" si="117"/>
        <v>0</v>
      </c>
      <c r="FM68" s="182">
        <f t="shared" si="118"/>
        <v>0</v>
      </c>
      <c r="FN68" s="182">
        <f t="shared" si="119"/>
        <v>0</v>
      </c>
      <c r="FO68" s="182">
        <f t="shared" si="120"/>
        <v>0</v>
      </c>
      <c r="FP68" s="182">
        <f t="shared" si="121"/>
        <v>0</v>
      </c>
      <c r="FQ68" s="182">
        <f t="shared" si="122"/>
        <v>0</v>
      </c>
      <c r="FR68" s="182">
        <f t="shared" si="123"/>
        <v>0</v>
      </c>
      <c r="FS68" s="182">
        <f t="shared" si="124"/>
        <v>0</v>
      </c>
      <c r="FT68" s="1">
        <f>IFERROR(IF($G68&gt;=1,SUMIFS(ARR!P$8:P$607,ARR!$I$8:$I$607,$I68),0),0)</f>
        <v>0</v>
      </c>
      <c r="FU68" s="1">
        <f>IFERROR(IF($G68&gt;=1,SUMIFS(ARR!Q$8:Q$607,ARR!$I$8:$I$607,$I68),0),0)</f>
        <v>0</v>
      </c>
      <c r="FV68" s="1">
        <f>IFERROR(IF($G68&gt;=1,SUMIFS(ARR!R$8:R$607,ARR!$I$8:$I$607,$I68),0),0)</f>
        <v>0</v>
      </c>
      <c r="FW68" s="1">
        <f>IFERROR(IF($G68&gt;=1,SUMIFS(ARR!S$8:S$607,ARR!$I$8:$I$607,$I68),0),0)</f>
        <v>0</v>
      </c>
      <c r="FX68" s="1">
        <f>IFERROR(IF($G68&gt;=1,SUMIFS(ARR!T$8:T$607,ARR!$I$8:$I$607,$I68),0),0)</f>
        <v>0</v>
      </c>
      <c r="FY68" s="1">
        <f>IFERROR(IF($G68&gt;=1,SUMIFS(ARR!U$8:U$607,ARR!$I$8:$I$607,$I68),0),0)</f>
        <v>0</v>
      </c>
      <c r="FZ68" s="1">
        <f>IFERROR(IF($G68&gt;=1,SUMIFS(ARR!V$8:V$607,ARR!$I$8:$I$607,$I68),0),0)</f>
        <v>0</v>
      </c>
      <c r="GA68" s="1">
        <f>IFERROR(IF($G68&gt;=1,SUMIFS(ARR!W$8:W$607,ARR!$I$8:$I$607,$I68),0),0)</f>
        <v>0</v>
      </c>
      <c r="GB68" s="1">
        <f>IFERROR(IF($G68&gt;=1,SUMIFS(ARR!X$8:X$607,ARR!$I$8:$I$607,$I68),0),0)</f>
        <v>0</v>
      </c>
      <c r="GC68" s="1">
        <f>IFERROR(IF($G68&gt;=1,SUMIFS(ARR!Y$8:Y$607,ARR!$I$8:$I$607,$I68),0),0)</f>
        <v>0</v>
      </c>
      <c r="GD68" s="1">
        <f>IFERROR(IF($G68&gt;=1,SUMIFS(ARR!Z$8:Z$607,ARR!$I$8:$I$607,$I68),0),0)</f>
        <v>0</v>
      </c>
      <c r="GE68" s="1">
        <f>IFERROR(IF($G68&gt;=1,SUMIFS(ARR!AA$8:AA$607,ARR!$I$8:$I$607,$I68),0),0)</f>
        <v>0</v>
      </c>
      <c r="GF68" s="1">
        <f t="shared" si="125"/>
        <v>0</v>
      </c>
      <c r="GG68" s="1">
        <f t="shared" si="126"/>
        <v>0</v>
      </c>
      <c r="GH68" s="1">
        <f t="shared" si="127"/>
        <v>0</v>
      </c>
      <c r="GI68" s="1">
        <f t="shared" si="128"/>
        <v>0</v>
      </c>
      <c r="GJ68" s="1">
        <f t="shared" si="129"/>
        <v>0</v>
      </c>
    </row>
    <row r="69" spans="6:192" ht="18" customHeight="1" x14ac:dyDescent="0.25">
      <c r="F69" s="1">
        <f>ALLO!A67</f>
        <v>0</v>
      </c>
      <c r="G69" s="130">
        <f>EMP!O65</f>
        <v>0</v>
      </c>
      <c r="H69" s="131">
        <f>EMP!P65</f>
        <v>0</v>
      </c>
      <c r="I69" s="130">
        <f>EMP!Q65</f>
        <v>0</v>
      </c>
      <c r="J69" s="30">
        <f>IFERROR(IF($G69&gt;=1,(IF($F69=2,ROUND((ALLO!GA67+ALLO!GM67)/10,0),0)),0),0)</f>
        <v>0</v>
      </c>
      <c r="K69" s="30">
        <f>IFERROR(IF($G69&gt;=1,(IF($F69=2,ROUND((ALLO!GB67+ALLO!GN67)/10,0),0)),0),0)</f>
        <v>0</v>
      </c>
      <c r="L69" s="30">
        <f>IFERROR(IF($G69&gt;=1,(IF($F69=2,ROUND((ALLO!GC67+ALLO!GO67)/10,0),0)),0),0)</f>
        <v>0</v>
      </c>
      <c r="M69" s="30">
        <f>IFERROR(IF($G69&gt;=1,(IF($F69=2,ROUND((ALLO!GD67+ALLO!GP67)/10,0),0)),0),0)</f>
        <v>0</v>
      </c>
      <c r="N69" s="30">
        <f>IFERROR(IF($G69&gt;=1,(IF($F69=2,ROUND((ALLO!GE67+ALLO!GQ67)/10,0),0)),0),0)</f>
        <v>0</v>
      </c>
      <c r="O69" s="30">
        <f>IFERROR(IF($G69&gt;=1,(IF($F69=2,ROUND((ALLO!GF67+ALLO!GR67)/10,0),0)),0),0)</f>
        <v>0</v>
      </c>
      <c r="P69" s="30">
        <f>IFERROR(IF($G69&gt;=1,(IF($F69=2,ROUND((ALLO!GG67+ALLO!GS67)/10,0),0)),0),0)</f>
        <v>0</v>
      </c>
      <c r="Q69" s="30">
        <f>IFERROR(IF($G69&gt;=1,(IF($F69=2,ROUND((ALLO!GH67+ALLO!GT67)/10,0),0)),0),0)</f>
        <v>0</v>
      </c>
      <c r="R69" s="30">
        <f>IFERROR(IF($G69&gt;=1,(IF($F69=2,ROUND((ALLO!GI67+ALLO!GU67)/10,0),0)),0),0)</f>
        <v>0</v>
      </c>
      <c r="S69" s="30">
        <f>IFERROR(IF($G69&gt;=1,(IF($F69=2,ROUND((ALLO!GJ67+ALLO!GV67)/10,0),0)),0),0)</f>
        <v>0</v>
      </c>
      <c r="T69" s="30">
        <f>IFERROR(IF($G69&gt;=1,(IF($F69=2,ROUND((ALLO!GK67+ALLO!GW67)/10,0),0)),0),0)</f>
        <v>0</v>
      </c>
      <c r="U69" s="30">
        <f>IFERROR(IF($G69&gt;=1,(IF($F69=2,ROUND((ALLO!GL67+ALLO!GX67)/10,0),0)),0),0)</f>
        <v>0</v>
      </c>
      <c r="V69" s="132"/>
      <c r="W69" s="132"/>
      <c r="X69" s="132"/>
      <c r="Y69" s="132"/>
      <c r="Z69" s="132"/>
      <c r="AA69" s="132"/>
      <c r="AB69" s="132"/>
      <c r="AC69" s="132"/>
      <c r="AD69" s="132"/>
      <c r="AE69" s="132"/>
      <c r="AF69" s="132"/>
      <c r="AG69" s="132"/>
      <c r="AH69" s="133"/>
      <c r="AI69" s="133">
        <f t="shared" si="131"/>
        <v>0</v>
      </c>
      <c r="AJ69" s="133">
        <f t="shared" si="29"/>
        <v>0</v>
      </c>
      <c r="AK69" s="133">
        <f t="shared" si="30"/>
        <v>0</v>
      </c>
      <c r="AL69" s="133">
        <f t="shared" si="31"/>
        <v>0</v>
      </c>
      <c r="AM69" s="133">
        <f t="shared" si="32"/>
        <v>0</v>
      </c>
      <c r="AN69" s="133">
        <f t="shared" si="33"/>
        <v>0</v>
      </c>
      <c r="AO69" s="133">
        <f t="shared" si="34"/>
        <v>0</v>
      </c>
      <c r="AP69" s="133">
        <f t="shared" si="35"/>
        <v>0</v>
      </c>
      <c r="AQ69" s="133">
        <f t="shared" si="36"/>
        <v>0</v>
      </c>
      <c r="AR69" s="133">
        <f t="shared" si="37"/>
        <v>0</v>
      </c>
      <c r="AS69" s="133">
        <f t="shared" si="38"/>
        <v>0</v>
      </c>
      <c r="AT69" s="134"/>
      <c r="AU69" s="134">
        <f t="shared" si="39"/>
        <v>0</v>
      </c>
      <c r="AV69" s="134">
        <f t="shared" si="40"/>
        <v>0</v>
      </c>
      <c r="AW69" s="134">
        <f t="shared" si="41"/>
        <v>0</v>
      </c>
      <c r="AX69" s="134">
        <f t="shared" si="42"/>
        <v>0</v>
      </c>
      <c r="AY69" s="134">
        <f t="shared" si="43"/>
        <v>0</v>
      </c>
      <c r="AZ69" s="134">
        <f t="shared" si="44"/>
        <v>0</v>
      </c>
      <c r="BA69" s="134">
        <f t="shared" si="45"/>
        <v>0</v>
      </c>
      <c r="BB69" s="134">
        <f t="shared" si="46"/>
        <v>0</v>
      </c>
      <c r="BC69" s="134">
        <f t="shared" si="47"/>
        <v>0</v>
      </c>
      <c r="BD69" s="134">
        <f t="shared" si="48"/>
        <v>0</v>
      </c>
      <c r="BE69" s="134">
        <f t="shared" si="49"/>
        <v>0</v>
      </c>
      <c r="BF69" s="31"/>
      <c r="BG69" s="31">
        <f t="shared" si="161"/>
        <v>0</v>
      </c>
      <c r="BH69" s="31">
        <f t="shared" si="50"/>
        <v>0</v>
      </c>
      <c r="BI69" s="31">
        <f t="shared" si="51"/>
        <v>0</v>
      </c>
      <c r="BJ69" s="31">
        <f t="shared" si="52"/>
        <v>0</v>
      </c>
      <c r="BK69" s="31">
        <f t="shared" si="53"/>
        <v>0</v>
      </c>
      <c r="BL69" s="31">
        <f t="shared" si="54"/>
        <v>0</v>
      </c>
      <c r="BM69" s="31">
        <f t="shared" si="55"/>
        <v>0</v>
      </c>
      <c r="BN69" s="31">
        <f t="shared" si="56"/>
        <v>0</v>
      </c>
      <c r="BO69" s="31">
        <f t="shared" si="57"/>
        <v>0</v>
      </c>
      <c r="BP69" s="31">
        <f t="shared" si="58"/>
        <v>0</v>
      </c>
      <c r="BQ69" s="31">
        <f t="shared" si="59"/>
        <v>0</v>
      </c>
      <c r="BR69" s="132"/>
      <c r="BS69" s="132">
        <f t="shared" si="60"/>
        <v>0</v>
      </c>
      <c r="BT69" s="132">
        <f t="shared" si="61"/>
        <v>0</v>
      </c>
      <c r="BU69" s="132">
        <f t="shared" si="62"/>
        <v>0</v>
      </c>
      <c r="BV69" s="132">
        <f t="shared" si="63"/>
        <v>0</v>
      </c>
      <c r="BW69" s="132">
        <f t="shared" si="64"/>
        <v>0</v>
      </c>
      <c r="BX69" s="132">
        <f t="shared" si="65"/>
        <v>0</v>
      </c>
      <c r="BY69" s="132">
        <f t="shared" si="66"/>
        <v>0</v>
      </c>
      <c r="BZ69" s="132">
        <f t="shared" si="67"/>
        <v>0</v>
      </c>
      <c r="CA69" s="132">
        <f t="shared" si="68"/>
        <v>0</v>
      </c>
      <c r="CB69" s="132">
        <f t="shared" si="69"/>
        <v>0</v>
      </c>
      <c r="CC69" s="132">
        <f t="shared" si="70"/>
        <v>0</v>
      </c>
      <c r="CD69" s="133">
        <f t="shared" si="165"/>
        <v>0</v>
      </c>
      <c r="CE69" s="133">
        <f t="shared" si="165"/>
        <v>0</v>
      </c>
      <c r="CF69" s="133">
        <f t="shared" si="72"/>
        <v>0</v>
      </c>
      <c r="CG69" s="133">
        <f t="shared" si="166"/>
        <v>0</v>
      </c>
      <c r="CH69" s="133">
        <f t="shared" si="166"/>
        <v>0</v>
      </c>
      <c r="CI69" s="133">
        <f t="shared" si="166"/>
        <v>0</v>
      </c>
      <c r="CJ69" s="133">
        <f t="shared" si="166"/>
        <v>0</v>
      </c>
      <c r="CK69" s="133">
        <f t="shared" si="166"/>
        <v>0</v>
      </c>
      <c r="CL69" s="133">
        <f t="shared" si="166"/>
        <v>0</v>
      </c>
      <c r="CM69" s="133">
        <f t="shared" si="166"/>
        <v>0</v>
      </c>
      <c r="CN69" s="133">
        <f t="shared" si="166"/>
        <v>0</v>
      </c>
      <c r="CO69" s="133">
        <f t="shared" si="166"/>
        <v>0</v>
      </c>
      <c r="CP69" s="134"/>
      <c r="CQ69" s="134">
        <f t="shared" si="146"/>
        <v>0</v>
      </c>
      <c r="CR69" s="134">
        <f t="shared" si="74"/>
        <v>0</v>
      </c>
      <c r="CS69" s="134">
        <f t="shared" si="75"/>
        <v>0</v>
      </c>
      <c r="CT69" s="134">
        <f t="shared" si="76"/>
        <v>0</v>
      </c>
      <c r="CU69" s="134">
        <f t="shared" si="77"/>
        <v>0</v>
      </c>
      <c r="CV69" s="134">
        <f t="shared" si="78"/>
        <v>0</v>
      </c>
      <c r="CW69" s="134">
        <f t="shared" si="79"/>
        <v>0</v>
      </c>
      <c r="CX69" s="134">
        <f t="shared" si="80"/>
        <v>0</v>
      </c>
      <c r="CY69" s="134">
        <f t="shared" si="133"/>
        <v>0</v>
      </c>
      <c r="CZ69" s="134">
        <f t="shared" si="81"/>
        <v>0</v>
      </c>
      <c r="DA69" s="134">
        <f t="shared" si="82"/>
        <v>0</v>
      </c>
      <c r="DB69" s="135"/>
      <c r="DC69" s="135">
        <f t="shared" si="83"/>
        <v>0</v>
      </c>
      <c r="DD69" s="135">
        <f t="shared" si="84"/>
        <v>0</v>
      </c>
      <c r="DE69" s="135">
        <f t="shared" si="85"/>
        <v>0</v>
      </c>
      <c r="DF69" s="135">
        <f t="shared" si="86"/>
        <v>0</v>
      </c>
      <c r="DG69" s="135">
        <f t="shared" si="87"/>
        <v>0</v>
      </c>
      <c r="DH69" s="135">
        <f t="shared" si="88"/>
        <v>0</v>
      </c>
      <c r="DI69" s="135">
        <f t="shared" si="89"/>
        <v>0</v>
      </c>
      <c r="DJ69" s="135">
        <f t="shared" si="90"/>
        <v>0</v>
      </c>
      <c r="DK69" s="135">
        <f t="shared" si="91"/>
        <v>0</v>
      </c>
      <c r="DL69" s="135">
        <f t="shared" si="92"/>
        <v>0</v>
      </c>
      <c r="DM69" s="135">
        <f t="shared" si="93"/>
        <v>0</v>
      </c>
      <c r="DN69" s="136"/>
      <c r="DO69" s="136">
        <f t="shared" si="94"/>
        <v>0</v>
      </c>
      <c r="DP69" s="136">
        <f t="shared" si="95"/>
        <v>0</v>
      </c>
      <c r="DQ69" s="136">
        <f t="shared" si="96"/>
        <v>0</v>
      </c>
      <c r="DR69" s="136">
        <f t="shared" si="97"/>
        <v>0</v>
      </c>
      <c r="DS69" s="136">
        <f t="shared" si="98"/>
        <v>0</v>
      </c>
      <c r="DT69" s="136">
        <f t="shared" si="99"/>
        <v>0</v>
      </c>
      <c r="DU69" s="136">
        <f t="shared" si="100"/>
        <v>0</v>
      </c>
      <c r="DV69" s="136">
        <f t="shared" si="101"/>
        <v>0</v>
      </c>
      <c r="DW69" s="136">
        <f t="shared" si="102"/>
        <v>0</v>
      </c>
      <c r="DX69" s="136">
        <f t="shared" si="103"/>
        <v>0</v>
      </c>
      <c r="DY69" s="136">
        <f t="shared" si="104"/>
        <v>0</v>
      </c>
      <c r="DZ69" s="132"/>
      <c r="EA69" s="132">
        <f t="shared" ref="EA69:EK69" si="193">DZ69</f>
        <v>0</v>
      </c>
      <c r="EB69" s="132">
        <f t="shared" si="193"/>
        <v>0</v>
      </c>
      <c r="EC69" s="132">
        <f t="shared" si="193"/>
        <v>0</v>
      </c>
      <c r="ED69" s="132">
        <f t="shared" si="193"/>
        <v>0</v>
      </c>
      <c r="EE69" s="132">
        <f t="shared" si="193"/>
        <v>0</v>
      </c>
      <c r="EF69" s="132">
        <f t="shared" si="193"/>
        <v>0</v>
      </c>
      <c r="EG69" s="132">
        <f t="shared" si="193"/>
        <v>0</v>
      </c>
      <c r="EH69" s="132">
        <f t="shared" si="193"/>
        <v>0</v>
      </c>
      <c r="EI69" s="132">
        <f t="shared" si="193"/>
        <v>0</v>
      </c>
      <c r="EJ69" s="132">
        <f t="shared" si="193"/>
        <v>0</v>
      </c>
      <c r="EK69" s="132">
        <f t="shared" si="193"/>
        <v>0</v>
      </c>
      <c r="EL69" s="134"/>
      <c r="EM69" s="134"/>
      <c r="EN69" s="134"/>
      <c r="EO69" s="134"/>
      <c r="EP69" s="134"/>
      <c r="EQ69" s="134"/>
      <c r="ER69" s="134"/>
      <c r="ES69" s="201">
        <f>IFERROR(IF(G69&gt;=1,(IF(EMP!AT65="YES",220,0)),0),0)</f>
        <v>0</v>
      </c>
      <c r="ET69" s="1">
        <f>IFERROR(IF(G69&gt;=1,ROUND(ALLO!K67/31*ALLO!BJ67,0),0),0)</f>
        <v>0</v>
      </c>
      <c r="EU69" s="1">
        <f>IFERROR(IF(G69&gt;=1,(IF(ALLO!$BH67=1,0,IF(ALLO!$BH67=2,(IF(EMP!AN65="YES",(IF(ALLO!$D67&gt;=5,ROUND((ALLO!GG67+ALLO!GS67+ALLO!HE67)/EU$1,0)*ALLO!$BK67,0)),0)),0))),0),0)</f>
        <v>0</v>
      </c>
      <c r="EV69" s="1">
        <f>IFERROR(IF(H69&gt;=1,(IF(ALLO!$BH67=1,0,IF(ALLO!$BH67=2,(IF(EMP!AO65="YES",(IF(ALLO!$D67&gt;=5,ROUND((ALLO!GH67+ALLO!GT67+ALLO!HF67)/EV$1,0)*ALLO!$BK67,0)),0)),0))),0),0)</f>
        <v>0</v>
      </c>
      <c r="EW69" s="1">
        <f>IFERROR(IF(I69&gt;=1,(IF(ALLO!$BH67=1,0,IF(ALLO!$BH67=2,(IF(EMP!AP65="YES",(IF(ALLO!$D67&gt;=5,ROUND((ALLO!GI67+ALLO!GU67+ALLO!HG67)/EW$1,0)*ALLO!$BK67,0)),0)),0))),0),0)</f>
        <v>0</v>
      </c>
      <c r="EX69" s="1">
        <f>IFERROR(IF(J69&gt;=1,(IF(ALLO!$BH67=1,0,IF(ALLO!$BH67=2,(IF(EMP!AQ65="YES",(IF(ALLO!$D67&gt;=5,ROUND((ALLO!GJ67+ALLO!GV67+ALLO!HH67)/EX$1,0)*ALLO!$BK67,0)),0)),0))),0),0)</f>
        <v>0</v>
      </c>
      <c r="EY69" s="1">
        <f>IFERROR(IF(K69&gt;=1,(IF(ALLO!$BH67=1,0,IF(ALLO!$BH67=2,(IF(EMP!AR65="YES",(IF(ALLO!$D67&gt;=5,ROUND((ALLO!GK67+ALLO!GW67+ALLO!HI67)/EY$1,0)*ALLO!$BK67,0)),0)),0))),0),0)</f>
        <v>0</v>
      </c>
      <c r="EZ69" s="1">
        <f>IFERROR(IF(L69&gt;=1,(IF(ALLO!$BH67=1,0,IF(ALLO!$BH67=2,(IF(EMP!AS65="YES",(IF(ALLO!$D67&gt;=5,ROUND((ALLO!GL67+ALLO!GX67+ALLO!HJ67)/EZ$1,0)*ALLO!$BK67,0)),0)),0))),0),0)</f>
        <v>0</v>
      </c>
      <c r="FA69" s="181">
        <f t="shared" si="106"/>
        <v>0</v>
      </c>
      <c r="FB69" s="181">
        <f t="shared" si="107"/>
        <v>0</v>
      </c>
      <c r="FC69" s="181">
        <f t="shared" si="108"/>
        <v>0</v>
      </c>
      <c r="FD69" s="181">
        <f t="shared" si="109"/>
        <v>0</v>
      </c>
      <c r="FE69" s="181">
        <f t="shared" si="110"/>
        <v>0</v>
      </c>
      <c r="FF69" s="181">
        <f t="shared" si="111"/>
        <v>0</v>
      </c>
      <c r="FG69" s="181">
        <f t="shared" si="112"/>
        <v>0</v>
      </c>
      <c r="FH69" s="181">
        <f t="shared" si="113"/>
        <v>0</v>
      </c>
      <c r="FI69" s="181">
        <f t="shared" si="114"/>
        <v>0</v>
      </c>
      <c r="FJ69" s="181">
        <f t="shared" si="115"/>
        <v>0</v>
      </c>
      <c r="FK69" s="181">
        <f t="shared" si="116"/>
        <v>0</v>
      </c>
      <c r="FL69" s="181">
        <f t="shared" si="117"/>
        <v>0</v>
      </c>
      <c r="FM69" s="182">
        <f t="shared" si="118"/>
        <v>0</v>
      </c>
      <c r="FN69" s="182">
        <f t="shared" si="119"/>
        <v>0</v>
      </c>
      <c r="FO69" s="182">
        <f t="shared" si="120"/>
        <v>0</v>
      </c>
      <c r="FP69" s="182">
        <f t="shared" si="121"/>
        <v>0</v>
      </c>
      <c r="FQ69" s="182">
        <f t="shared" si="122"/>
        <v>0</v>
      </c>
      <c r="FR69" s="182">
        <f t="shared" si="123"/>
        <v>0</v>
      </c>
      <c r="FS69" s="182">
        <f t="shared" si="124"/>
        <v>0</v>
      </c>
      <c r="FT69" s="1">
        <f>IFERROR(IF($G69&gt;=1,SUMIFS(ARR!P$8:P$607,ARR!$I$8:$I$607,$I69),0),0)</f>
        <v>0</v>
      </c>
      <c r="FU69" s="1">
        <f>IFERROR(IF($G69&gt;=1,SUMIFS(ARR!Q$8:Q$607,ARR!$I$8:$I$607,$I69),0),0)</f>
        <v>0</v>
      </c>
      <c r="FV69" s="1">
        <f>IFERROR(IF($G69&gt;=1,SUMIFS(ARR!R$8:R$607,ARR!$I$8:$I$607,$I69),0),0)</f>
        <v>0</v>
      </c>
      <c r="FW69" s="1">
        <f>IFERROR(IF($G69&gt;=1,SUMIFS(ARR!S$8:S$607,ARR!$I$8:$I$607,$I69),0),0)</f>
        <v>0</v>
      </c>
      <c r="FX69" s="1">
        <f>IFERROR(IF($G69&gt;=1,SUMIFS(ARR!T$8:T$607,ARR!$I$8:$I$607,$I69),0),0)</f>
        <v>0</v>
      </c>
      <c r="FY69" s="1">
        <f>IFERROR(IF($G69&gt;=1,SUMIFS(ARR!U$8:U$607,ARR!$I$8:$I$607,$I69),0),0)</f>
        <v>0</v>
      </c>
      <c r="FZ69" s="1">
        <f>IFERROR(IF($G69&gt;=1,SUMIFS(ARR!V$8:V$607,ARR!$I$8:$I$607,$I69),0),0)</f>
        <v>0</v>
      </c>
      <c r="GA69" s="1">
        <f>IFERROR(IF($G69&gt;=1,SUMIFS(ARR!W$8:W$607,ARR!$I$8:$I$607,$I69),0),0)</f>
        <v>0</v>
      </c>
      <c r="GB69" s="1">
        <f>IFERROR(IF($G69&gt;=1,SUMIFS(ARR!X$8:X$607,ARR!$I$8:$I$607,$I69),0),0)</f>
        <v>0</v>
      </c>
      <c r="GC69" s="1">
        <f>IFERROR(IF($G69&gt;=1,SUMIFS(ARR!Y$8:Y$607,ARR!$I$8:$I$607,$I69),0),0)</f>
        <v>0</v>
      </c>
      <c r="GD69" s="1">
        <f>IFERROR(IF($G69&gt;=1,SUMIFS(ARR!Z$8:Z$607,ARR!$I$8:$I$607,$I69),0),0)</f>
        <v>0</v>
      </c>
      <c r="GE69" s="1">
        <f>IFERROR(IF($G69&gt;=1,SUMIFS(ARR!AA$8:AA$607,ARR!$I$8:$I$607,$I69),0),0)</f>
        <v>0</v>
      </c>
      <c r="GF69" s="1">
        <f t="shared" si="125"/>
        <v>0</v>
      </c>
      <c r="GG69" s="1">
        <f t="shared" si="126"/>
        <v>0</v>
      </c>
      <c r="GH69" s="1">
        <f t="shared" si="127"/>
        <v>0</v>
      </c>
      <c r="GI69" s="1">
        <f t="shared" si="128"/>
        <v>0</v>
      </c>
      <c r="GJ69" s="1">
        <f t="shared" si="129"/>
        <v>0</v>
      </c>
    </row>
    <row r="70" spans="6:192" ht="18" customHeight="1" x14ac:dyDescent="0.25">
      <c r="F70" s="1">
        <f>ALLO!A68</f>
        <v>0</v>
      </c>
      <c r="G70" s="130">
        <f>EMP!O66</f>
        <v>0</v>
      </c>
      <c r="H70" s="131">
        <f>EMP!P66</f>
        <v>0</v>
      </c>
      <c r="I70" s="130">
        <f>EMP!Q66</f>
        <v>0</v>
      </c>
      <c r="J70" s="30">
        <f>IFERROR(IF($G70&gt;=1,(IF($F70=2,ROUND((ALLO!GA68+ALLO!GM68)/10,0),0)),0),0)</f>
        <v>0</v>
      </c>
      <c r="K70" s="30">
        <f>IFERROR(IF($G70&gt;=1,(IF($F70=2,ROUND((ALLO!GB68+ALLO!GN68)/10,0),0)),0),0)</f>
        <v>0</v>
      </c>
      <c r="L70" s="30">
        <f>IFERROR(IF($G70&gt;=1,(IF($F70=2,ROUND((ALLO!GC68+ALLO!GO68)/10,0),0)),0),0)</f>
        <v>0</v>
      </c>
      <c r="M70" s="30">
        <f>IFERROR(IF($G70&gt;=1,(IF($F70=2,ROUND((ALLO!GD68+ALLO!GP68)/10,0),0)),0),0)</f>
        <v>0</v>
      </c>
      <c r="N70" s="30">
        <f>IFERROR(IF($G70&gt;=1,(IF($F70=2,ROUND((ALLO!GE68+ALLO!GQ68)/10,0),0)),0),0)</f>
        <v>0</v>
      </c>
      <c r="O70" s="30">
        <f>IFERROR(IF($G70&gt;=1,(IF($F70=2,ROUND((ALLO!GF68+ALLO!GR68)/10,0),0)),0),0)</f>
        <v>0</v>
      </c>
      <c r="P70" s="30">
        <f>IFERROR(IF($G70&gt;=1,(IF($F70=2,ROUND((ALLO!GG68+ALLO!GS68)/10,0),0)),0),0)</f>
        <v>0</v>
      </c>
      <c r="Q70" s="30">
        <f>IFERROR(IF($G70&gt;=1,(IF($F70=2,ROUND((ALLO!GH68+ALLO!GT68)/10,0),0)),0),0)</f>
        <v>0</v>
      </c>
      <c r="R70" s="30">
        <f>IFERROR(IF($G70&gt;=1,(IF($F70=2,ROUND((ALLO!GI68+ALLO!GU68)/10,0),0)),0),0)</f>
        <v>0</v>
      </c>
      <c r="S70" s="30">
        <f>IFERROR(IF($G70&gt;=1,(IF($F70=2,ROUND((ALLO!GJ68+ALLO!GV68)/10,0),0)),0),0)</f>
        <v>0</v>
      </c>
      <c r="T70" s="30">
        <f>IFERROR(IF($G70&gt;=1,(IF($F70=2,ROUND((ALLO!GK68+ALLO!GW68)/10,0),0)),0),0)</f>
        <v>0</v>
      </c>
      <c r="U70" s="30">
        <f>IFERROR(IF($G70&gt;=1,(IF($F70=2,ROUND((ALLO!GL68+ALLO!GX68)/10,0),0)),0),0)</f>
        <v>0</v>
      </c>
      <c r="V70" s="132"/>
      <c r="W70" s="132"/>
      <c r="X70" s="132"/>
      <c r="Y70" s="132"/>
      <c r="Z70" s="132"/>
      <c r="AA70" s="132"/>
      <c r="AB70" s="132"/>
      <c r="AC70" s="132"/>
      <c r="AD70" s="132"/>
      <c r="AE70" s="132"/>
      <c r="AF70" s="132"/>
      <c r="AG70" s="132"/>
      <c r="AH70" s="133"/>
      <c r="AI70" s="133">
        <f t="shared" si="131"/>
        <v>0</v>
      </c>
      <c r="AJ70" s="133">
        <f t="shared" si="29"/>
        <v>0</v>
      </c>
      <c r="AK70" s="133">
        <f t="shared" si="30"/>
        <v>0</v>
      </c>
      <c r="AL70" s="133">
        <f t="shared" si="31"/>
        <v>0</v>
      </c>
      <c r="AM70" s="133">
        <f t="shared" si="32"/>
        <v>0</v>
      </c>
      <c r="AN70" s="133">
        <f t="shared" si="33"/>
        <v>0</v>
      </c>
      <c r="AO70" s="133">
        <f t="shared" si="34"/>
        <v>0</v>
      </c>
      <c r="AP70" s="133">
        <f t="shared" si="35"/>
        <v>0</v>
      </c>
      <c r="AQ70" s="133">
        <f t="shared" si="36"/>
        <v>0</v>
      </c>
      <c r="AR70" s="133">
        <f t="shared" si="37"/>
        <v>0</v>
      </c>
      <c r="AS70" s="133">
        <f t="shared" si="38"/>
        <v>0</v>
      </c>
      <c r="AT70" s="134"/>
      <c r="AU70" s="134">
        <f t="shared" si="39"/>
        <v>0</v>
      </c>
      <c r="AV70" s="134">
        <f t="shared" si="40"/>
        <v>0</v>
      </c>
      <c r="AW70" s="134">
        <f t="shared" si="41"/>
        <v>0</v>
      </c>
      <c r="AX70" s="134">
        <f t="shared" si="42"/>
        <v>0</v>
      </c>
      <c r="AY70" s="134">
        <f t="shared" si="43"/>
        <v>0</v>
      </c>
      <c r="AZ70" s="134">
        <f t="shared" si="44"/>
        <v>0</v>
      </c>
      <c r="BA70" s="134">
        <f t="shared" si="45"/>
        <v>0</v>
      </c>
      <c r="BB70" s="134">
        <f t="shared" si="46"/>
        <v>0</v>
      </c>
      <c r="BC70" s="134">
        <f t="shared" si="47"/>
        <v>0</v>
      </c>
      <c r="BD70" s="134">
        <f t="shared" si="48"/>
        <v>0</v>
      </c>
      <c r="BE70" s="134">
        <f t="shared" si="49"/>
        <v>0</v>
      </c>
      <c r="BF70" s="31"/>
      <c r="BG70" s="31">
        <f t="shared" si="161"/>
        <v>0</v>
      </c>
      <c r="BH70" s="31">
        <f t="shared" si="50"/>
        <v>0</v>
      </c>
      <c r="BI70" s="31">
        <f t="shared" si="51"/>
        <v>0</v>
      </c>
      <c r="BJ70" s="31">
        <f t="shared" si="52"/>
        <v>0</v>
      </c>
      <c r="BK70" s="31">
        <f t="shared" si="53"/>
        <v>0</v>
      </c>
      <c r="BL70" s="31">
        <f t="shared" si="54"/>
        <v>0</v>
      </c>
      <c r="BM70" s="31">
        <f t="shared" si="55"/>
        <v>0</v>
      </c>
      <c r="BN70" s="31">
        <f t="shared" si="56"/>
        <v>0</v>
      </c>
      <c r="BO70" s="31">
        <f t="shared" si="57"/>
        <v>0</v>
      </c>
      <c r="BP70" s="31">
        <f t="shared" si="58"/>
        <v>0</v>
      </c>
      <c r="BQ70" s="31">
        <f t="shared" si="59"/>
        <v>0</v>
      </c>
      <c r="BR70" s="132"/>
      <c r="BS70" s="132">
        <f t="shared" si="60"/>
        <v>0</v>
      </c>
      <c r="BT70" s="132">
        <f t="shared" si="61"/>
        <v>0</v>
      </c>
      <c r="BU70" s="132">
        <f t="shared" si="62"/>
        <v>0</v>
      </c>
      <c r="BV70" s="132">
        <f t="shared" si="63"/>
        <v>0</v>
      </c>
      <c r="BW70" s="132">
        <f t="shared" si="64"/>
        <v>0</v>
      </c>
      <c r="BX70" s="132">
        <f t="shared" si="65"/>
        <v>0</v>
      </c>
      <c r="BY70" s="132">
        <f t="shared" si="66"/>
        <v>0</v>
      </c>
      <c r="BZ70" s="132">
        <f t="shared" si="67"/>
        <v>0</v>
      </c>
      <c r="CA70" s="132">
        <f t="shared" si="68"/>
        <v>0</v>
      </c>
      <c r="CB70" s="132">
        <f t="shared" si="69"/>
        <v>0</v>
      </c>
      <c r="CC70" s="132">
        <f t="shared" si="70"/>
        <v>0</v>
      </c>
      <c r="CD70" s="133">
        <f t="shared" si="165"/>
        <v>0</v>
      </c>
      <c r="CE70" s="133">
        <f t="shared" si="165"/>
        <v>0</v>
      </c>
      <c r="CF70" s="133">
        <f t="shared" si="72"/>
        <v>0</v>
      </c>
      <c r="CG70" s="133">
        <f t="shared" si="166"/>
        <v>0</v>
      </c>
      <c r="CH70" s="133">
        <f t="shared" si="166"/>
        <v>0</v>
      </c>
      <c r="CI70" s="133">
        <f t="shared" si="166"/>
        <v>0</v>
      </c>
      <c r="CJ70" s="133">
        <f t="shared" si="166"/>
        <v>0</v>
      </c>
      <c r="CK70" s="133">
        <f t="shared" si="166"/>
        <v>0</v>
      </c>
      <c r="CL70" s="133">
        <f t="shared" si="166"/>
        <v>0</v>
      </c>
      <c r="CM70" s="133">
        <f t="shared" si="166"/>
        <v>0</v>
      </c>
      <c r="CN70" s="133">
        <f t="shared" si="166"/>
        <v>0</v>
      </c>
      <c r="CO70" s="133">
        <f t="shared" si="166"/>
        <v>0</v>
      </c>
      <c r="CP70" s="134"/>
      <c r="CQ70" s="134">
        <f t="shared" si="146"/>
        <v>0</v>
      </c>
      <c r="CR70" s="134">
        <f t="shared" si="74"/>
        <v>0</v>
      </c>
      <c r="CS70" s="134">
        <f t="shared" si="75"/>
        <v>0</v>
      </c>
      <c r="CT70" s="134">
        <f t="shared" si="76"/>
        <v>0</v>
      </c>
      <c r="CU70" s="134">
        <f t="shared" si="77"/>
        <v>0</v>
      </c>
      <c r="CV70" s="134">
        <f t="shared" si="78"/>
        <v>0</v>
      </c>
      <c r="CW70" s="134">
        <f t="shared" si="79"/>
        <v>0</v>
      </c>
      <c r="CX70" s="134">
        <f t="shared" si="80"/>
        <v>0</v>
      </c>
      <c r="CY70" s="134">
        <f t="shared" si="133"/>
        <v>0</v>
      </c>
      <c r="CZ70" s="134">
        <f t="shared" si="81"/>
        <v>0</v>
      </c>
      <c r="DA70" s="134">
        <f t="shared" si="82"/>
        <v>0</v>
      </c>
      <c r="DB70" s="135"/>
      <c r="DC70" s="135">
        <f t="shared" si="83"/>
        <v>0</v>
      </c>
      <c r="DD70" s="135">
        <f t="shared" si="84"/>
        <v>0</v>
      </c>
      <c r="DE70" s="135">
        <f t="shared" si="85"/>
        <v>0</v>
      </c>
      <c r="DF70" s="135">
        <f t="shared" si="86"/>
        <v>0</v>
      </c>
      <c r="DG70" s="135">
        <f t="shared" si="87"/>
        <v>0</v>
      </c>
      <c r="DH70" s="135">
        <f t="shared" si="88"/>
        <v>0</v>
      </c>
      <c r="DI70" s="135">
        <f t="shared" si="89"/>
        <v>0</v>
      </c>
      <c r="DJ70" s="135">
        <f t="shared" si="90"/>
        <v>0</v>
      </c>
      <c r="DK70" s="135">
        <f t="shared" si="91"/>
        <v>0</v>
      </c>
      <c r="DL70" s="135">
        <f t="shared" si="92"/>
        <v>0</v>
      </c>
      <c r="DM70" s="135">
        <f t="shared" si="93"/>
        <v>0</v>
      </c>
      <c r="DN70" s="136"/>
      <c r="DO70" s="136">
        <f t="shared" si="94"/>
        <v>0</v>
      </c>
      <c r="DP70" s="136">
        <f t="shared" si="95"/>
        <v>0</v>
      </c>
      <c r="DQ70" s="136">
        <f t="shared" si="96"/>
        <v>0</v>
      </c>
      <c r="DR70" s="136">
        <f t="shared" si="97"/>
        <v>0</v>
      </c>
      <c r="DS70" s="136">
        <f t="shared" si="98"/>
        <v>0</v>
      </c>
      <c r="DT70" s="136">
        <f t="shared" si="99"/>
        <v>0</v>
      </c>
      <c r="DU70" s="136">
        <f t="shared" si="100"/>
        <v>0</v>
      </c>
      <c r="DV70" s="136">
        <f t="shared" si="101"/>
        <v>0</v>
      </c>
      <c r="DW70" s="136">
        <f t="shared" si="102"/>
        <v>0</v>
      </c>
      <c r="DX70" s="136">
        <f t="shared" si="103"/>
        <v>0</v>
      </c>
      <c r="DY70" s="136">
        <f t="shared" si="104"/>
        <v>0</v>
      </c>
      <c r="DZ70" s="132"/>
      <c r="EA70" s="132">
        <f t="shared" ref="EA70:EK70" si="194">DZ70</f>
        <v>0</v>
      </c>
      <c r="EB70" s="132">
        <f t="shared" si="194"/>
        <v>0</v>
      </c>
      <c r="EC70" s="132">
        <f t="shared" si="194"/>
        <v>0</v>
      </c>
      <c r="ED70" s="132">
        <f t="shared" si="194"/>
        <v>0</v>
      </c>
      <c r="EE70" s="132">
        <f t="shared" si="194"/>
        <v>0</v>
      </c>
      <c r="EF70" s="132">
        <f t="shared" si="194"/>
        <v>0</v>
      </c>
      <c r="EG70" s="132">
        <f t="shared" si="194"/>
        <v>0</v>
      </c>
      <c r="EH70" s="132">
        <f t="shared" si="194"/>
        <v>0</v>
      </c>
      <c r="EI70" s="132">
        <f t="shared" si="194"/>
        <v>0</v>
      </c>
      <c r="EJ70" s="132">
        <f t="shared" si="194"/>
        <v>0</v>
      </c>
      <c r="EK70" s="132">
        <f t="shared" si="194"/>
        <v>0</v>
      </c>
      <c r="EL70" s="134"/>
      <c r="EM70" s="134"/>
      <c r="EN70" s="134"/>
      <c r="EO70" s="134"/>
      <c r="EP70" s="134"/>
      <c r="EQ70" s="134"/>
      <c r="ER70" s="134"/>
      <c r="ES70" s="201">
        <f>IFERROR(IF(G70&gt;=1,(IF(EMP!AT66="YES",220,0)),0),0)</f>
        <v>0</v>
      </c>
      <c r="ET70" s="1">
        <f>IFERROR(IF(G70&gt;=1,ROUND(ALLO!K68/31*ALLO!BJ68,0),0),0)</f>
        <v>0</v>
      </c>
      <c r="EU70" s="1">
        <f>IFERROR(IF(G70&gt;=1,(IF(ALLO!$BH68=1,0,IF(ALLO!$BH68=2,(IF(EMP!AN66="YES",(IF(ALLO!$D68&gt;=5,ROUND((ALLO!GG68+ALLO!GS68+ALLO!HE68)/EU$1,0)*ALLO!$BK68,0)),0)),0))),0),0)</f>
        <v>0</v>
      </c>
      <c r="EV70" s="1">
        <f>IFERROR(IF(H70&gt;=1,(IF(ALLO!$BH68=1,0,IF(ALLO!$BH68=2,(IF(EMP!AO66="YES",(IF(ALLO!$D68&gt;=5,ROUND((ALLO!GH68+ALLO!GT68+ALLO!HF68)/EV$1,0)*ALLO!$BK68,0)),0)),0))),0),0)</f>
        <v>0</v>
      </c>
      <c r="EW70" s="1">
        <f>IFERROR(IF(I70&gt;=1,(IF(ALLO!$BH68=1,0,IF(ALLO!$BH68=2,(IF(EMP!AP66="YES",(IF(ALLO!$D68&gt;=5,ROUND((ALLO!GI68+ALLO!GU68+ALLO!HG68)/EW$1,0)*ALLO!$BK68,0)),0)),0))),0),0)</f>
        <v>0</v>
      </c>
      <c r="EX70" s="1">
        <f>IFERROR(IF(J70&gt;=1,(IF(ALLO!$BH68=1,0,IF(ALLO!$BH68=2,(IF(EMP!AQ66="YES",(IF(ALLO!$D68&gt;=5,ROUND((ALLO!GJ68+ALLO!GV68+ALLO!HH68)/EX$1,0)*ALLO!$BK68,0)),0)),0))),0),0)</f>
        <v>0</v>
      </c>
      <c r="EY70" s="1">
        <f>IFERROR(IF(K70&gt;=1,(IF(ALLO!$BH68=1,0,IF(ALLO!$BH68=2,(IF(EMP!AR66="YES",(IF(ALLO!$D68&gt;=5,ROUND((ALLO!GK68+ALLO!GW68+ALLO!HI68)/EY$1,0)*ALLO!$BK68,0)),0)),0))),0),0)</f>
        <v>0</v>
      </c>
      <c r="EZ70" s="1">
        <f>IFERROR(IF(L70&gt;=1,(IF(ALLO!$BH68=1,0,IF(ALLO!$BH68=2,(IF(EMP!AS66="YES",(IF(ALLO!$D68&gt;=5,ROUND((ALLO!GL68+ALLO!GX68+ALLO!HJ68)/EZ$1,0)*ALLO!$BK68,0)),0)),0))),0),0)</f>
        <v>0</v>
      </c>
      <c r="FA70" s="181">
        <f t="shared" si="106"/>
        <v>0</v>
      </c>
      <c r="FB70" s="181">
        <f t="shared" si="107"/>
        <v>0</v>
      </c>
      <c r="FC70" s="181">
        <f t="shared" si="108"/>
        <v>0</v>
      </c>
      <c r="FD70" s="181">
        <f t="shared" si="109"/>
        <v>0</v>
      </c>
      <c r="FE70" s="181">
        <f t="shared" si="110"/>
        <v>0</v>
      </c>
      <c r="FF70" s="181">
        <f t="shared" si="111"/>
        <v>0</v>
      </c>
      <c r="FG70" s="181">
        <f t="shared" si="112"/>
        <v>0</v>
      </c>
      <c r="FH70" s="181">
        <f t="shared" si="113"/>
        <v>0</v>
      </c>
      <c r="FI70" s="181">
        <f t="shared" si="114"/>
        <v>0</v>
      </c>
      <c r="FJ70" s="181">
        <f t="shared" si="115"/>
        <v>0</v>
      </c>
      <c r="FK70" s="181">
        <f t="shared" si="116"/>
        <v>0</v>
      </c>
      <c r="FL70" s="181">
        <f t="shared" si="117"/>
        <v>0</v>
      </c>
      <c r="FM70" s="182">
        <f t="shared" si="118"/>
        <v>0</v>
      </c>
      <c r="FN70" s="182">
        <f t="shared" si="119"/>
        <v>0</v>
      </c>
      <c r="FO70" s="182">
        <f t="shared" si="120"/>
        <v>0</v>
      </c>
      <c r="FP70" s="182">
        <f t="shared" si="121"/>
        <v>0</v>
      </c>
      <c r="FQ70" s="182">
        <f t="shared" si="122"/>
        <v>0</v>
      </c>
      <c r="FR70" s="182">
        <f t="shared" si="123"/>
        <v>0</v>
      </c>
      <c r="FS70" s="182">
        <f t="shared" si="124"/>
        <v>0</v>
      </c>
      <c r="FT70" s="1">
        <f>IFERROR(IF($G70&gt;=1,SUMIFS(ARR!P$8:P$607,ARR!$I$8:$I$607,$I70),0),0)</f>
        <v>0</v>
      </c>
      <c r="FU70" s="1">
        <f>IFERROR(IF($G70&gt;=1,SUMIFS(ARR!Q$8:Q$607,ARR!$I$8:$I$607,$I70),0),0)</f>
        <v>0</v>
      </c>
      <c r="FV70" s="1">
        <f>IFERROR(IF($G70&gt;=1,SUMIFS(ARR!R$8:R$607,ARR!$I$8:$I$607,$I70),0),0)</f>
        <v>0</v>
      </c>
      <c r="FW70" s="1">
        <f>IFERROR(IF($G70&gt;=1,SUMIFS(ARR!S$8:S$607,ARR!$I$8:$I$607,$I70),0),0)</f>
        <v>0</v>
      </c>
      <c r="FX70" s="1">
        <f>IFERROR(IF($G70&gt;=1,SUMIFS(ARR!T$8:T$607,ARR!$I$8:$I$607,$I70),0),0)</f>
        <v>0</v>
      </c>
      <c r="FY70" s="1">
        <f>IFERROR(IF($G70&gt;=1,SUMIFS(ARR!U$8:U$607,ARR!$I$8:$I$607,$I70),0),0)</f>
        <v>0</v>
      </c>
      <c r="FZ70" s="1">
        <f>IFERROR(IF($G70&gt;=1,SUMIFS(ARR!V$8:V$607,ARR!$I$8:$I$607,$I70),0),0)</f>
        <v>0</v>
      </c>
      <c r="GA70" s="1">
        <f>IFERROR(IF($G70&gt;=1,SUMIFS(ARR!W$8:W$607,ARR!$I$8:$I$607,$I70),0),0)</f>
        <v>0</v>
      </c>
      <c r="GB70" s="1">
        <f>IFERROR(IF($G70&gt;=1,SUMIFS(ARR!X$8:X$607,ARR!$I$8:$I$607,$I70),0),0)</f>
        <v>0</v>
      </c>
      <c r="GC70" s="1">
        <f>IFERROR(IF($G70&gt;=1,SUMIFS(ARR!Y$8:Y$607,ARR!$I$8:$I$607,$I70),0),0)</f>
        <v>0</v>
      </c>
      <c r="GD70" s="1">
        <f>IFERROR(IF($G70&gt;=1,SUMIFS(ARR!Z$8:Z$607,ARR!$I$8:$I$607,$I70),0),0)</f>
        <v>0</v>
      </c>
      <c r="GE70" s="1">
        <f>IFERROR(IF($G70&gt;=1,SUMIFS(ARR!AA$8:AA$607,ARR!$I$8:$I$607,$I70),0),0)</f>
        <v>0</v>
      </c>
      <c r="GF70" s="1">
        <f t="shared" si="125"/>
        <v>0</v>
      </c>
      <c r="GG70" s="1">
        <f t="shared" si="126"/>
        <v>0</v>
      </c>
      <c r="GH70" s="1">
        <f t="shared" si="127"/>
        <v>0</v>
      </c>
      <c r="GI70" s="1">
        <f t="shared" si="128"/>
        <v>0</v>
      </c>
      <c r="GJ70" s="1">
        <f t="shared" si="129"/>
        <v>0</v>
      </c>
    </row>
    <row r="71" spans="6:192" ht="18" customHeight="1" x14ac:dyDescent="0.25">
      <c r="F71" s="1">
        <f>ALLO!A69</f>
        <v>0</v>
      </c>
      <c r="G71" s="130">
        <f>EMP!O67</f>
        <v>0</v>
      </c>
      <c r="H71" s="131">
        <f>EMP!P67</f>
        <v>0</v>
      </c>
      <c r="I71" s="130">
        <f>EMP!Q67</f>
        <v>0</v>
      </c>
      <c r="J71" s="30">
        <f>IFERROR(IF($G71&gt;=1,(IF($F71=2,ROUND((ALLO!GA69+ALLO!GM69)/10,0),0)),0),0)</f>
        <v>0</v>
      </c>
      <c r="K71" s="30">
        <f>IFERROR(IF($G71&gt;=1,(IF($F71=2,ROUND((ALLO!GB69+ALLO!GN69)/10,0),0)),0),0)</f>
        <v>0</v>
      </c>
      <c r="L71" s="30">
        <f>IFERROR(IF($G71&gt;=1,(IF($F71=2,ROUND((ALLO!GC69+ALLO!GO69)/10,0),0)),0),0)</f>
        <v>0</v>
      </c>
      <c r="M71" s="30">
        <f>IFERROR(IF($G71&gt;=1,(IF($F71=2,ROUND((ALLO!GD69+ALLO!GP69)/10,0),0)),0),0)</f>
        <v>0</v>
      </c>
      <c r="N71" s="30">
        <f>IFERROR(IF($G71&gt;=1,(IF($F71=2,ROUND((ALLO!GE69+ALLO!GQ69)/10,0),0)),0),0)</f>
        <v>0</v>
      </c>
      <c r="O71" s="30">
        <f>IFERROR(IF($G71&gt;=1,(IF($F71=2,ROUND((ALLO!GF69+ALLO!GR69)/10,0),0)),0),0)</f>
        <v>0</v>
      </c>
      <c r="P71" s="30">
        <f>IFERROR(IF($G71&gt;=1,(IF($F71=2,ROUND((ALLO!GG69+ALLO!GS69)/10,0),0)),0),0)</f>
        <v>0</v>
      </c>
      <c r="Q71" s="30">
        <f>IFERROR(IF($G71&gt;=1,(IF($F71=2,ROUND((ALLO!GH69+ALLO!GT69)/10,0),0)),0),0)</f>
        <v>0</v>
      </c>
      <c r="R71" s="30">
        <f>IFERROR(IF($G71&gt;=1,(IF($F71=2,ROUND((ALLO!GI69+ALLO!GU69)/10,0),0)),0),0)</f>
        <v>0</v>
      </c>
      <c r="S71" s="30">
        <f>IFERROR(IF($G71&gt;=1,(IF($F71=2,ROUND((ALLO!GJ69+ALLO!GV69)/10,0),0)),0),0)</f>
        <v>0</v>
      </c>
      <c r="T71" s="30">
        <f>IFERROR(IF($G71&gt;=1,(IF($F71=2,ROUND((ALLO!GK69+ALLO!GW69)/10,0),0)),0),0)</f>
        <v>0</v>
      </c>
      <c r="U71" s="30">
        <f>IFERROR(IF($G71&gt;=1,(IF($F71=2,ROUND((ALLO!GL69+ALLO!GX69)/10,0),0)),0),0)</f>
        <v>0</v>
      </c>
      <c r="V71" s="132"/>
      <c r="W71" s="132"/>
      <c r="X71" s="132"/>
      <c r="Y71" s="132"/>
      <c r="Z71" s="132"/>
      <c r="AA71" s="132"/>
      <c r="AB71" s="132"/>
      <c r="AC71" s="132"/>
      <c r="AD71" s="132"/>
      <c r="AE71" s="132"/>
      <c r="AF71" s="132"/>
      <c r="AG71" s="132"/>
      <c r="AH71" s="133"/>
      <c r="AI71" s="133">
        <f t="shared" si="131"/>
        <v>0</v>
      </c>
      <c r="AJ71" s="133">
        <f t="shared" si="29"/>
        <v>0</v>
      </c>
      <c r="AK71" s="133">
        <f t="shared" si="30"/>
        <v>0</v>
      </c>
      <c r="AL71" s="133">
        <f t="shared" si="31"/>
        <v>0</v>
      </c>
      <c r="AM71" s="133">
        <f t="shared" si="32"/>
        <v>0</v>
      </c>
      <c r="AN71" s="133">
        <f t="shared" si="33"/>
        <v>0</v>
      </c>
      <c r="AO71" s="133">
        <f t="shared" si="34"/>
        <v>0</v>
      </c>
      <c r="AP71" s="133">
        <f t="shared" si="35"/>
        <v>0</v>
      </c>
      <c r="AQ71" s="133">
        <f t="shared" si="36"/>
        <v>0</v>
      </c>
      <c r="AR71" s="133">
        <f t="shared" si="37"/>
        <v>0</v>
      </c>
      <c r="AS71" s="133">
        <f t="shared" si="38"/>
        <v>0</v>
      </c>
      <c r="AT71" s="134"/>
      <c r="AU71" s="134">
        <f t="shared" si="39"/>
        <v>0</v>
      </c>
      <c r="AV71" s="134">
        <f t="shared" si="40"/>
        <v>0</v>
      </c>
      <c r="AW71" s="134">
        <f t="shared" si="41"/>
        <v>0</v>
      </c>
      <c r="AX71" s="134">
        <f t="shared" si="42"/>
        <v>0</v>
      </c>
      <c r="AY71" s="134">
        <f t="shared" si="43"/>
        <v>0</v>
      </c>
      <c r="AZ71" s="134">
        <f t="shared" si="44"/>
        <v>0</v>
      </c>
      <c r="BA71" s="134">
        <f t="shared" si="45"/>
        <v>0</v>
      </c>
      <c r="BB71" s="134">
        <f t="shared" si="46"/>
        <v>0</v>
      </c>
      <c r="BC71" s="134">
        <f t="shared" si="47"/>
        <v>0</v>
      </c>
      <c r="BD71" s="134">
        <f t="shared" si="48"/>
        <v>0</v>
      </c>
      <c r="BE71" s="134">
        <f t="shared" si="49"/>
        <v>0</v>
      </c>
      <c r="BF71" s="31"/>
      <c r="BG71" s="31">
        <f t="shared" si="161"/>
        <v>0</v>
      </c>
      <c r="BH71" s="31">
        <f t="shared" si="50"/>
        <v>0</v>
      </c>
      <c r="BI71" s="31">
        <f t="shared" si="51"/>
        <v>0</v>
      </c>
      <c r="BJ71" s="31">
        <f t="shared" si="52"/>
        <v>0</v>
      </c>
      <c r="BK71" s="31">
        <f t="shared" si="53"/>
        <v>0</v>
      </c>
      <c r="BL71" s="31">
        <f t="shared" si="54"/>
        <v>0</v>
      </c>
      <c r="BM71" s="31">
        <f t="shared" si="55"/>
        <v>0</v>
      </c>
      <c r="BN71" s="31">
        <f t="shared" si="56"/>
        <v>0</v>
      </c>
      <c r="BO71" s="31">
        <f t="shared" si="57"/>
        <v>0</v>
      </c>
      <c r="BP71" s="31">
        <f t="shared" si="58"/>
        <v>0</v>
      </c>
      <c r="BQ71" s="31">
        <f t="shared" si="59"/>
        <v>0</v>
      </c>
      <c r="BR71" s="132"/>
      <c r="BS71" s="132">
        <f t="shared" si="60"/>
        <v>0</v>
      </c>
      <c r="BT71" s="132">
        <f t="shared" si="61"/>
        <v>0</v>
      </c>
      <c r="BU71" s="132">
        <f t="shared" si="62"/>
        <v>0</v>
      </c>
      <c r="BV71" s="132">
        <f t="shared" si="63"/>
        <v>0</v>
      </c>
      <c r="BW71" s="132">
        <f t="shared" si="64"/>
        <v>0</v>
      </c>
      <c r="BX71" s="132">
        <f t="shared" si="65"/>
        <v>0</v>
      </c>
      <c r="BY71" s="132">
        <f t="shared" si="66"/>
        <v>0</v>
      </c>
      <c r="BZ71" s="132">
        <f t="shared" si="67"/>
        <v>0</v>
      </c>
      <c r="CA71" s="132">
        <f t="shared" si="68"/>
        <v>0</v>
      </c>
      <c r="CB71" s="132">
        <f t="shared" si="69"/>
        <v>0</v>
      </c>
      <c r="CC71" s="132">
        <f t="shared" si="70"/>
        <v>0</v>
      </c>
      <c r="CD71" s="133">
        <f t="shared" si="165"/>
        <v>0</v>
      </c>
      <c r="CE71" s="133">
        <f t="shared" si="165"/>
        <v>0</v>
      </c>
      <c r="CF71" s="133">
        <f t="shared" si="72"/>
        <v>0</v>
      </c>
      <c r="CG71" s="133">
        <f t="shared" si="166"/>
        <v>0</v>
      </c>
      <c r="CH71" s="133">
        <f t="shared" si="166"/>
        <v>0</v>
      </c>
      <c r="CI71" s="133">
        <f t="shared" si="166"/>
        <v>0</v>
      </c>
      <c r="CJ71" s="133">
        <f t="shared" ref="CH71:CO103" si="195">IFERROR(IF($G71&gt;=1,(IF($F71=1,875,0)),0),0)</f>
        <v>0</v>
      </c>
      <c r="CK71" s="133">
        <f t="shared" si="195"/>
        <v>0</v>
      </c>
      <c r="CL71" s="133">
        <f t="shared" si="195"/>
        <v>0</v>
      </c>
      <c r="CM71" s="133">
        <f t="shared" si="195"/>
        <v>0</v>
      </c>
      <c r="CN71" s="133">
        <f t="shared" si="195"/>
        <v>0</v>
      </c>
      <c r="CO71" s="133">
        <f t="shared" si="195"/>
        <v>0</v>
      </c>
      <c r="CP71" s="134"/>
      <c r="CQ71" s="134">
        <f t="shared" si="146"/>
        <v>0</v>
      </c>
      <c r="CR71" s="134">
        <f t="shared" si="74"/>
        <v>0</v>
      </c>
      <c r="CS71" s="134">
        <f t="shared" si="75"/>
        <v>0</v>
      </c>
      <c r="CT71" s="134">
        <f t="shared" si="76"/>
        <v>0</v>
      </c>
      <c r="CU71" s="134">
        <f t="shared" si="77"/>
        <v>0</v>
      </c>
      <c r="CV71" s="134">
        <f t="shared" si="78"/>
        <v>0</v>
      </c>
      <c r="CW71" s="134">
        <f t="shared" si="79"/>
        <v>0</v>
      </c>
      <c r="CX71" s="134">
        <f t="shared" si="80"/>
        <v>0</v>
      </c>
      <c r="CY71" s="134">
        <f t="shared" si="133"/>
        <v>0</v>
      </c>
      <c r="CZ71" s="134">
        <f t="shared" si="81"/>
        <v>0</v>
      </c>
      <c r="DA71" s="134">
        <f t="shared" si="82"/>
        <v>0</v>
      </c>
      <c r="DB71" s="135"/>
      <c r="DC71" s="135">
        <f t="shared" si="83"/>
        <v>0</v>
      </c>
      <c r="DD71" s="135">
        <f t="shared" si="84"/>
        <v>0</v>
      </c>
      <c r="DE71" s="135">
        <f t="shared" si="85"/>
        <v>0</v>
      </c>
      <c r="DF71" s="135">
        <f t="shared" si="86"/>
        <v>0</v>
      </c>
      <c r="DG71" s="135">
        <f t="shared" si="87"/>
        <v>0</v>
      </c>
      <c r="DH71" s="135">
        <f t="shared" si="88"/>
        <v>0</v>
      </c>
      <c r="DI71" s="135">
        <f t="shared" si="89"/>
        <v>0</v>
      </c>
      <c r="DJ71" s="135">
        <f t="shared" si="90"/>
        <v>0</v>
      </c>
      <c r="DK71" s="135">
        <f t="shared" si="91"/>
        <v>0</v>
      </c>
      <c r="DL71" s="135">
        <f t="shared" si="92"/>
        <v>0</v>
      </c>
      <c r="DM71" s="135">
        <f t="shared" si="93"/>
        <v>0</v>
      </c>
      <c r="DN71" s="136"/>
      <c r="DO71" s="136">
        <f t="shared" si="94"/>
        <v>0</v>
      </c>
      <c r="DP71" s="136">
        <f t="shared" si="95"/>
        <v>0</v>
      </c>
      <c r="DQ71" s="136">
        <f t="shared" si="96"/>
        <v>0</v>
      </c>
      <c r="DR71" s="136">
        <f t="shared" si="97"/>
        <v>0</v>
      </c>
      <c r="DS71" s="136">
        <f t="shared" si="98"/>
        <v>0</v>
      </c>
      <c r="DT71" s="136">
        <f t="shared" si="99"/>
        <v>0</v>
      </c>
      <c r="DU71" s="136">
        <f t="shared" si="100"/>
        <v>0</v>
      </c>
      <c r="DV71" s="136">
        <f t="shared" si="101"/>
        <v>0</v>
      </c>
      <c r="DW71" s="136">
        <f t="shared" si="102"/>
        <v>0</v>
      </c>
      <c r="DX71" s="136">
        <f t="shared" si="103"/>
        <v>0</v>
      </c>
      <c r="DY71" s="136">
        <f t="shared" si="104"/>
        <v>0</v>
      </c>
      <c r="DZ71" s="132"/>
      <c r="EA71" s="132">
        <f t="shared" ref="EA71:EK71" si="196">DZ71</f>
        <v>0</v>
      </c>
      <c r="EB71" s="132">
        <f t="shared" si="196"/>
        <v>0</v>
      </c>
      <c r="EC71" s="132">
        <f t="shared" si="196"/>
        <v>0</v>
      </c>
      <c r="ED71" s="132">
        <f t="shared" si="196"/>
        <v>0</v>
      </c>
      <c r="EE71" s="132">
        <f t="shared" si="196"/>
        <v>0</v>
      </c>
      <c r="EF71" s="132">
        <f t="shared" si="196"/>
        <v>0</v>
      </c>
      <c r="EG71" s="132">
        <f t="shared" si="196"/>
        <v>0</v>
      </c>
      <c r="EH71" s="132">
        <f t="shared" si="196"/>
        <v>0</v>
      </c>
      <c r="EI71" s="132">
        <f t="shared" si="196"/>
        <v>0</v>
      </c>
      <c r="EJ71" s="132">
        <f t="shared" si="196"/>
        <v>0</v>
      </c>
      <c r="EK71" s="132">
        <f t="shared" si="196"/>
        <v>0</v>
      </c>
      <c r="EL71" s="134"/>
      <c r="EM71" s="134"/>
      <c r="EN71" s="134"/>
      <c r="EO71" s="134"/>
      <c r="EP71" s="134"/>
      <c r="EQ71" s="134"/>
      <c r="ER71" s="134"/>
      <c r="ES71" s="201">
        <f>IFERROR(IF(G71&gt;=1,(IF(EMP!AT67="YES",220,0)),0),0)</f>
        <v>0</v>
      </c>
      <c r="ET71" s="1">
        <f>IFERROR(IF(G71&gt;=1,ROUND(ALLO!K69/31*ALLO!BJ69,0),0),0)</f>
        <v>0</v>
      </c>
      <c r="EU71" s="1">
        <f>IFERROR(IF(G71&gt;=1,(IF(ALLO!$BH69=1,0,IF(ALLO!$BH69=2,(IF(EMP!AN67="YES",(IF(ALLO!$D69&gt;=5,ROUND((ALLO!GG69+ALLO!GS69+ALLO!HE69)/EU$1,0)*ALLO!$BK69,0)),0)),0))),0),0)</f>
        <v>0</v>
      </c>
      <c r="EV71" s="1">
        <f>IFERROR(IF(H71&gt;=1,(IF(ALLO!$BH69=1,0,IF(ALLO!$BH69=2,(IF(EMP!AO67="YES",(IF(ALLO!$D69&gt;=5,ROUND((ALLO!GH69+ALLO!GT69+ALLO!HF69)/EV$1,0)*ALLO!$BK69,0)),0)),0))),0),0)</f>
        <v>0</v>
      </c>
      <c r="EW71" s="1">
        <f>IFERROR(IF(I71&gt;=1,(IF(ALLO!$BH69=1,0,IF(ALLO!$BH69=2,(IF(EMP!AP67="YES",(IF(ALLO!$D69&gt;=5,ROUND((ALLO!GI69+ALLO!GU69+ALLO!HG69)/EW$1,0)*ALLO!$BK69,0)),0)),0))),0),0)</f>
        <v>0</v>
      </c>
      <c r="EX71" s="1">
        <f>IFERROR(IF(J71&gt;=1,(IF(ALLO!$BH69=1,0,IF(ALLO!$BH69=2,(IF(EMP!AQ67="YES",(IF(ALLO!$D69&gt;=5,ROUND((ALLO!GJ69+ALLO!GV69+ALLO!HH69)/EX$1,0)*ALLO!$BK69,0)),0)),0))),0),0)</f>
        <v>0</v>
      </c>
      <c r="EY71" s="1">
        <f>IFERROR(IF(K71&gt;=1,(IF(ALLO!$BH69=1,0,IF(ALLO!$BH69=2,(IF(EMP!AR67="YES",(IF(ALLO!$D69&gt;=5,ROUND((ALLO!GK69+ALLO!GW69+ALLO!HI69)/EY$1,0)*ALLO!$BK69,0)),0)),0))),0),0)</f>
        <v>0</v>
      </c>
      <c r="EZ71" s="1">
        <f>IFERROR(IF(L71&gt;=1,(IF(ALLO!$BH69=1,0,IF(ALLO!$BH69=2,(IF(EMP!AS67="YES",(IF(ALLO!$D69&gt;=5,ROUND((ALLO!GL69+ALLO!GX69+ALLO!HJ69)/EZ$1,0)*ALLO!$BK69,0)),0)),0))),0),0)</f>
        <v>0</v>
      </c>
      <c r="FA71" s="181">
        <f t="shared" si="106"/>
        <v>0</v>
      </c>
      <c r="FB71" s="181">
        <f t="shared" si="107"/>
        <v>0</v>
      </c>
      <c r="FC71" s="181">
        <f t="shared" si="108"/>
        <v>0</v>
      </c>
      <c r="FD71" s="181">
        <f t="shared" si="109"/>
        <v>0</v>
      </c>
      <c r="FE71" s="181">
        <f t="shared" si="110"/>
        <v>0</v>
      </c>
      <c r="FF71" s="181">
        <f t="shared" si="111"/>
        <v>0</v>
      </c>
      <c r="FG71" s="181">
        <f t="shared" si="112"/>
        <v>0</v>
      </c>
      <c r="FH71" s="181">
        <f t="shared" si="113"/>
        <v>0</v>
      </c>
      <c r="FI71" s="181">
        <f t="shared" si="114"/>
        <v>0</v>
      </c>
      <c r="FJ71" s="181">
        <f t="shared" si="115"/>
        <v>0</v>
      </c>
      <c r="FK71" s="181">
        <f t="shared" si="116"/>
        <v>0</v>
      </c>
      <c r="FL71" s="181">
        <f t="shared" si="117"/>
        <v>0</v>
      </c>
      <c r="FM71" s="182">
        <f t="shared" si="118"/>
        <v>0</v>
      </c>
      <c r="FN71" s="182">
        <f t="shared" si="119"/>
        <v>0</v>
      </c>
      <c r="FO71" s="182">
        <f t="shared" si="120"/>
        <v>0</v>
      </c>
      <c r="FP71" s="182">
        <f t="shared" si="121"/>
        <v>0</v>
      </c>
      <c r="FQ71" s="182">
        <f t="shared" si="122"/>
        <v>0</v>
      </c>
      <c r="FR71" s="182">
        <f t="shared" si="123"/>
        <v>0</v>
      </c>
      <c r="FS71" s="182">
        <f t="shared" si="124"/>
        <v>0</v>
      </c>
      <c r="FT71" s="1">
        <f>IFERROR(IF($G71&gt;=1,SUMIFS(ARR!P$8:P$607,ARR!$I$8:$I$607,$I71),0),0)</f>
        <v>0</v>
      </c>
      <c r="FU71" s="1">
        <f>IFERROR(IF($G71&gt;=1,SUMIFS(ARR!Q$8:Q$607,ARR!$I$8:$I$607,$I71),0),0)</f>
        <v>0</v>
      </c>
      <c r="FV71" s="1">
        <f>IFERROR(IF($G71&gt;=1,SUMIFS(ARR!R$8:R$607,ARR!$I$8:$I$607,$I71),0),0)</f>
        <v>0</v>
      </c>
      <c r="FW71" s="1">
        <f>IFERROR(IF($G71&gt;=1,SUMIFS(ARR!S$8:S$607,ARR!$I$8:$I$607,$I71),0),0)</f>
        <v>0</v>
      </c>
      <c r="FX71" s="1">
        <f>IFERROR(IF($G71&gt;=1,SUMIFS(ARR!T$8:T$607,ARR!$I$8:$I$607,$I71),0),0)</f>
        <v>0</v>
      </c>
      <c r="FY71" s="1">
        <f>IFERROR(IF($G71&gt;=1,SUMIFS(ARR!U$8:U$607,ARR!$I$8:$I$607,$I71),0),0)</f>
        <v>0</v>
      </c>
      <c r="FZ71" s="1">
        <f>IFERROR(IF($G71&gt;=1,SUMIFS(ARR!V$8:V$607,ARR!$I$8:$I$607,$I71),0),0)</f>
        <v>0</v>
      </c>
      <c r="GA71" s="1">
        <f>IFERROR(IF($G71&gt;=1,SUMIFS(ARR!W$8:W$607,ARR!$I$8:$I$607,$I71),0),0)</f>
        <v>0</v>
      </c>
      <c r="GB71" s="1">
        <f>IFERROR(IF($G71&gt;=1,SUMIFS(ARR!X$8:X$607,ARR!$I$8:$I$607,$I71),0),0)</f>
        <v>0</v>
      </c>
      <c r="GC71" s="1">
        <f>IFERROR(IF($G71&gt;=1,SUMIFS(ARR!Y$8:Y$607,ARR!$I$8:$I$607,$I71),0),0)</f>
        <v>0</v>
      </c>
      <c r="GD71" s="1">
        <f>IFERROR(IF($G71&gt;=1,SUMIFS(ARR!Z$8:Z$607,ARR!$I$8:$I$607,$I71),0),0)</f>
        <v>0</v>
      </c>
      <c r="GE71" s="1">
        <f>IFERROR(IF($G71&gt;=1,SUMIFS(ARR!AA$8:AA$607,ARR!$I$8:$I$607,$I71),0),0)</f>
        <v>0</v>
      </c>
      <c r="GF71" s="1">
        <f t="shared" si="125"/>
        <v>0</v>
      </c>
      <c r="GG71" s="1">
        <f t="shared" si="126"/>
        <v>0</v>
      </c>
      <c r="GH71" s="1">
        <f t="shared" si="127"/>
        <v>0</v>
      </c>
      <c r="GI71" s="1">
        <f t="shared" si="128"/>
        <v>0</v>
      </c>
      <c r="GJ71" s="1">
        <f t="shared" si="129"/>
        <v>0</v>
      </c>
    </row>
    <row r="72" spans="6:192" ht="18" customHeight="1" x14ac:dyDescent="0.25">
      <c r="F72" s="1">
        <f>ALLO!A70</f>
        <v>0</v>
      </c>
      <c r="G72" s="130">
        <f>EMP!O68</f>
        <v>0</v>
      </c>
      <c r="H72" s="131">
        <f>EMP!P68</f>
        <v>0</v>
      </c>
      <c r="I72" s="130">
        <f>EMP!Q68</f>
        <v>0</v>
      </c>
      <c r="J72" s="30">
        <f>IFERROR(IF($G72&gt;=1,(IF($F72=2,ROUND((ALLO!GA70+ALLO!GM70)/10,0),0)),0),0)</f>
        <v>0</v>
      </c>
      <c r="K72" s="30">
        <f>IFERROR(IF($G72&gt;=1,(IF($F72=2,ROUND((ALLO!GB70+ALLO!GN70)/10,0),0)),0),0)</f>
        <v>0</v>
      </c>
      <c r="L72" s="30">
        <f>IFERROR(IF($G72&gt;=1,(IF($F72=2,ROUND((ALLO!GC70+ALLO!GO70)/10,0),0)),0),0)</f>
        <v>0</v>
      </c>
      <c r="M72" s="30">
        <f>IFERROR(IF($G72&gt;=1,(IF($F72=2,ROUND((ALLO!GD70+ALLO!GP70)/10,0),0)),0),0)</f>
        <v>0</v>
      </c>
      <c r="N72" s="30">
        <f>IFERROR(IF($G72&gt;=1,(IF($F72=2,ROUND((ALLO!GE70+ALLO!GQ70)/10,0),0)),0),0)</f>
        <v>0</v>
      </c>
      <c r="O72" s="30">
        <f>IFERROR(IF($G72&gt;=1,(IF($F72=2,ROUND((ALLO!GF70+ALLO!GR70)/10,0),0)),0),0)</f>
        <v>0</v>
      </c>
      <c r="P72" s="30">
        <f>IFERROR(IF($G72&gt;=1,(IF($F72=2,ROUND((ALLO!GG70+ALLO!GS70)/10,0),0)),0),0)</f>
        <v>0</v>
      </c>
      <c r="Q72" s="30">
        <f>IFERROR(IF($G72&gt;=1,(IF($F72=2,ROUND((ALLO!GH70+ALLO!GT70)/10,0),0)),0),0)</f>
        <v>0</v>
      </c>
      <c r="R72" s="30">
        <f>IFERROR(IF($G72&gt;=1,(IF($F72=2,ROUND((ALLO!GI70+ALLO!GU70)/10,0),0)),0),0)</f>
        <v>0</v>
      </c>
      <c r="S72" s="30">
        <f>IFERROR(IF($G72&gt;=1,(IF($F72=2,ROUND((ALLO!GJ70+ALLO!GV70)/10,0),0)),0),0)</f>
        <v>0</v>
      </c>
      <c r="T72" s="30">
        <f>IFERROR(IF($G72&gt;=1,(IF($F72=2,ROUND((ALLO!GK70+ALLO!GW70)/10,0),0)),0),0)</f>
        <v>0</v>
      </c>
      <c r="U72" s="30">
        <f>IFERROR(IF($G72&gt;=1,(IF($F72=2,ROUND((ALLO!GL70+ALLO!GX70)/10,0),0)),0),0)</f>
        <v>0</v>
      </c>
      <c r="V72" s="132"/>
      <c r="W72" s="132"/>
      <c r="X72" s="132"/>
      <c r="Y72" s="132"/>
      <c r="Z72" s="132"/>
      <c r="AA72" s="132"/>
      <c r="AB72" s="132"/>
      <c r="AC72" s="132"/>
      <c r="AD72" s="132"/>
      <c r="AE72" s="132"/>
      <c r="AF72" s="132"/>
      <c r="AG72" s="132"/>
      <c r="AH72" s="133"/>
      <c r="AI72" s="133">
        <f t="shared" si="131"/>
        <v>0</v>
      </c>
      <c r="AJ72" s="133">
        <f t="shared" si="29"/>
        <v>0</v>
      </c>
      <c r="AK72" s="133">
        <f t="shared" si="30"/>
        <v>0</v>
      </c>
      <c r="AL72" s="133">
        <f t="shared" si="31"/>
        <v>0</v>
      </c>
      <c r="AM72" s="133">
        <f t="shared" si="32"/>
        <v>0</v>
      </c>
      <c r="AN72" s="133">
        <f t="shared" si="33"/>
        <v>0</v>
      </c>
      <c r="AO72" s="133">
        <f t="shared" si="34"/>
        <v>0</v>
      </c>
      <c r="AP72" s="133">
        <f t="shared" si="35"/>
        <v>0</v>
      </c>
      <c r="AQ72" s="133">
        <f t="shared" si="36"/>
        <v>0</v>
      </c>
      <c r="AR72" s="133">
        <f t="shared" si="37"/>
        <v>0</v>
      </c>
      <c r="AS72" s="133">
        <f t="shared" si="38"/>
        <v>0</v>
      </c>
      <c r="AT72" s="134"/>
      <c r="AU72" s="134">
        <f t="shared" si="39"/>
        <v>0</v>
      </c>
      <c r="AV72" s="134">
        <f t="shared" si="40"/>
        <v>0</v>
      </c>
      <c r="AW72" s="134">
        <f t="shared" si="41"/>
        <v>0</v>
      </c>
      <c r="AX72" s="134">
        <f t="shared" si="42"/>
        <v>0</v>
      </c>
      <c r="AY72" s="134">
        <f t="shared" si="43"/>
        <v>0</v>
      </c>
      <c r="AZ72" s="134">
        <f t="shared" si="44"/>
        <v>0</v>
      </c>
      <c r="BA72" s="134">
        <f t="shared" si="45"/>
        <v>0</v>
      </c>
      <c r="BB72" s="134">
        <f t="shared" si="46"/>
        <v>0</v>
      </c>
      <c r="BC72" s="134">
        <f t="shared" si="47"/>
        <v>0</v>
      </c>
      <c r="BD72" s="134">
        <f t="shared" si="48"/>
        <v>0</v>
      </c>
      <c r="BE72" s="134">
        <f t="shared" si="49"/>
        <v>0</v>
      </c>
      <c r="BF72" s="31"/>
      <c r="BG72" s="31">
        <f t="shared" si="161"/>
        <v>0</v>
      </c>
      <c r="BH72" s="31">
        <f t="shared" si="50"/>
        <v>0</v>
      </c>
      <c r="BI72" s="31">
        <f t="shared" si="51"/>
        <v>0</v>
      </c>
      <c r="BJ72" s="31">
        <f t="shared" si="52"/>
        <v>0</v>
      </c>
      <c r="BK72" s="31">
        <f t="shared" si="53"/>
        <v>0</v>
      </c>
      <c r="BL72" s="31">
        <f t="shared" si="54"/>
        <v>0</v>
      </c>
      <c r="BM72" s="31">
        <f t="shared" si="55"/>
        <v>0</v>
      </c>
      <c r="BN72" s="31">
        <f t="shared" si="56"/>
        <v>0</v>
      </c>
      <c r="BO72" s="31">
        <f t="shared" si="57"/>
        <v>0</v>
      </c>
      <c r="BP72" s="31">
        <f t="shared" si="58"/>
        <v>0</v>
      </c>
      <c r="BQ72" s="31">
        <f t="shared" si="59"/>
        <v>0</v>
      </c>
      <c r="BR72" s="132"/>
      <c r="BS72" s="132">
        <f t="shared" si="60"/>
        <v>0</v>
      </c>
      <c r="BT72" s="132">
        <f t="shared" si="61"/>
        <v>0</v>
      </c>
      <c r="BU72" s="132">
        <f t="shared" si="62"/>
        <v>0</v>
      </c>
      <c r="BV72" s="132">
        <f t="shared" si="63"/>
        <v>0</v>
      </c>
      <c r="BW72" s="132">
        <f t="shared" si="64"/>
        <v>0</v>
      </c>
      <c r="BX72" s="132">
        <f t="shared" si="65"/>
        <v>0</v>
      </c>
      <c r="BY72" s="132">
        <f t="shared" si="66"/>
        <v>0</v>
      </c>
      <c r="BZ72" s="132">
        <f t="shared" si="67"/>
        <v>0</v>
      </c>
      <c r="CA72" s="132">
        <f t="shared" si="68"/>
        <v>0</v>
      </c>
      <c r="CB72" s="132">
        <f t="shared" si="69"/>
        <v>0</v>
      </c>
      <c r="CC72" s="132">
        <f t="shared" si="70"/>
        <v>0</v>
      </c>
      <c r="CD72" s="133">
        <f t="shared" si="165"/>
        <v>0</v>
      </c>
      <c r="CE72" s="133">
        <f t="shared" si="165"/>
        <v>0</v>
      </c>
      <c r="CF72" s="133">
        <f t="shared" si="72"/>
        <v>0</v>
      </c>
      <c r="CG72" s="133">
        <f t="shared" ref="CG72:CO135" si="197">IFERROR(IF($G72&gt;=1,(IF($F72=1,875,0)),0),0)</f>
        <v>0</v>
      </c>
      <c r="CH72" s="133">
        <f t="shared" si="195"/>
        <v>0</v>
      </c>
      <c r="CI72" s="133">
        <f t="shared" si="195"/>
        <v>0</v>
      </c>
      <c r="CJ72" s="133">
        <f t="shared" si="195"/>
        <v>0</v>
      </c>
      <c r="CK72" s="133">
        <f t="shared" si="195"/>
        <v>0</v>
      </c>
      <c r="CL72" s="133">
        <f t="shared" si="195"/>
        <v>0</v>
      </c>
      <c r="CM72" s="133">
        <f t="shared" si="195"/>
        <v>0</v>
      </c>
      <c r="CN72" s="133">
        <f t="shared" si="195"/>
        <v>0</v>
      </c>
      <c r="CO72" s="133">
        <f t="shared" si="195"/>
        <v>0</v>
      </c>
      <c r="CP72" s="134"/>
      <c r="CQ72" s="134">
        <f t="shared" si="146"/>
        <v>0</v>
      </c>
      <c r="CR72" s="134">
        <f t="shared" si="74"/>
        <v>0</v>
      </c>
      <c r="CS72" s="134">
        <f t="shared" si="75"/>
        <v>0</v>
      </c>
      <c r="CT72" s="134">
        <f t="shared" si="76"/>
        <v>0</v>
      </c>
      <c r="CU72" s="134">
        <f t="shared" si="77"/>
        <v>0</v>
      </c>
      <c r="CV72" s="134">
        <f t="shared" si="78"/>
        <v>0</v>
      </c>
      <c r="CW72" s="134">
        <f t="shared" si="79"/>
        <v>0</v>
      </c>
      <c r="CX72" s="134">
        <f t="shared" si="80"/>
        <v>0</v>
      </c>
      <c r="CY72" s="134">
        <f t="shared" si="133"/>
        <v>0</v>
      </c>
      <c r="CZ72" s="134">
        <f t="shared" si="81"/>
        <v>0</v>
      </c>
      <c r="DA72" s="134">
        <f t="shared" si="82"/>
        <v>0</v>
      </c>
      <c r="DB72" s="135"/>
      <c r="DC72" s="135">
        <f t="shared" si="83"/>
        <v>0</v>
      </c>
      <c r="DD72" s="135">
        <f t="shared" si="84"/>
        <v>0</v>
      </c>
      <c r="DE72" s="135">
        <f t="shared" si="85"/>
        <v>0</v>
      </c>
      <c r="DF72" s="135">
        <f t="shared" si="86"/>
        <v>0</v>
      </c>
      <c r="DG72" s="135">
        <f t="shared" si="87"/>
        <v>0</v>
      </c>
      <c r="DH72" s="135">
        <f t="shared" si="88"/>
        <v>0</v>
      </c>
      <c r="DI72" s="135">
        <f t="shared" si="89"/>
        <v>0</v>
      </c>
      <c r="DJ72" s="135">
        <f t="shared" si="90"/>
        <v>0</v>
      </c>
      <c r="DK72" s="135">
        <f t="shared" si="91"/>
        <v>0</v>
      </c>
      <c r="DL72" s="135">
        <f t="shared" si="92"/>
        <v>0</v>
      </c>
      <c r="DM72" s="135">
        <f t="shared" si="93"/>
        <v>0</v>
      </c>
      <c r="DN72" s="136"/>
      <c r="DO72" s="136">
        <f t="shared" si="94"/>
        <v>0</v>
      </c>
      <c r="DP72" s="136">
        <f t="shared" si="95"/>
        <v>0</v>
      </c>
      <c r="DQ72" s="136">
        <f t="shared" si="96"/>
        <v>0</v>
      </c>
      <c r="DR72" s="136">
        <f t="shared" si="97"/>
        <v>0</v>
      </c>
      <c r="DS72" s="136">
        <f t="shared" si="98"/>
        <v>0</v>
      </c>
      <c r="DT72" s="136">
        <f t="shared" si="99"/>
        <v>0</v>
      </c>
      <c r="DU72" s="136">
        <f t="shared" si="100"/>
        <v>0</v>
      </c>
      <c r="DV72" s="136">
        <f t="shared" si="101"/>
        <v>0</v>
      </c>
      <c r="DW72" s="136">
        <f t="shared" si="102"/>
        <v>0</v>
      </c>
      <c r="DX72" s="136">
        <f t="shared" si="103"/>
        <v>0</v>
      </c>
      <c r="DY72" s="136">
        <f t="shared" si="104"/>
        <v>0</v>
      </c>
      <c r="DZ72" s="132"/>
      <c r="EA72" s="132">
        <f t="shared" ref="EA72:EK72" si="198">DZ72</f>
        <v>0</v>
      </c>
      <c r="EB72" s="132">
        <f t="shared" si="198"/>
        <v>0</v>
      </c>
      <c r="EC72" s="132">
        <f t="shared" si="198"/>
        <v>0</v>
      </c>
      <c r="ED72" s="132">
        <f t="shared" si="198"/>
        <v>0</v>
      </c>
      <c r="EE72" s="132">
        <f t="shared" si="198"/>
        <v>0</v>
      </c>
      <c r="EF72" s="132">
        <f t="shared" si="198"/>
        <v>0</v>
      </c>
      <c r="EG72" s="132">
        <f t="shared" si="198"/>
        <v>0</v>
      </c>
      <c r="EH72" s="132">
        <f t="shared" si="198"/>
        <v>0</v>
      </c>
      <c r="EI72" s="132">
        <f t="shared" si="198"/>
        <v>0</v>
      </c>
      <c r="EJ72" s="132">
        <f t="shared" si="198"/>
        <v>0</v>
      </c>
      <c r="EK72" s="132">
        <f t="shared" si="198"/>
        <v>0</v>
      </c>
      <c r="EL72" s="134"/>
      <c r="EM72" s="134"/>
      <c r="EN72" s="134"/>
      <c r="EO72" s="134"/>
      <c r="EP72" s="134"/>
      <c r="EQ72" s="134"/>
      <c r="ER72" s="134"/>
      <c r="ES72" s="201">
        <f>IFERROR(IF(G72&gt;=1,(IF(EMP!AT68="YES",220,0)),0),0)</f>
        <v>0</v>
      </c>
      <c r="ET72" s="1">
        <f>IFERROR(IF(G72&gt;=1,ROUND(ALLO!K70/31*ALLO!BJ70,0),0),0)</f>
        <v>0</v>
      </c>
      <c r="EU72" s="1">
        <f>IFERROR(IF(G72&gt;=1,(IF(ALLO!$BH70=1,0,IF(ALLO!$BH70=2,(IF(EMP!AN68="YES",(IF(ALLO!$D70&gt;=5,ROUND((ALLO!GG70+ALLO!GS70+ALLO!HE70)/EU$1,0)*ALLO!$BK70,0)),0)),0))),0),0)</f>
        <v>0</v>
      </c>
      <c r="EV72" s="1">
        <f>IFERROR(IF(H72&gt;=1,(IF(ALLO!$BH70=1,0,IF(ALLO!$BH70=2,(IF(EMP!AO68="YES",(IF(ALLO!$D70&gt;=5,ROUND((ALLO!GH70+ALLO!GT70+ALLO!HF70)/EV$1,0)*ALLO!$BK70,0)),0)),0))),0),0)</f>
        <v>0</v>
      </c>
      <c r="EW72" s="1">
        <f>IFERROR(IF(I72&gt;=1,(IF(ALLO!$BH70=1,0,IF(ALLO!$BH70=2,(IF(EMP!AP68="YES",(IF(ALLO!$D70&gt;=5,ROUND((ALLO!GI70+ALLO!GU70+ALLO!HG70)/EW$1,0)*ALLO!$BK70,0)),0)),0))),0),0)</f>
        <v>0</v>
      </c>
      <c r="EX72" s="1">
        <f>IFERROR(IF(J72&gt;=1,(IF(ALLO!$BH70=1,0,IF(ALLO!$BH70=2,(IF(EMP!AQ68="YES",(IF(ALLO!$D70&gt;=5,ROUND((ALLO!GJ70+ALLO!GV70+ALLO!HH70)/EX$1,0)*ALLO!$BK70,0)),0)),0))),0),0)</f>
        <v>0</v>
      </c>
      <c r="EY72" s="1">
        <f>IFERROR(IF(K72&gt;=1,(IF(ALLO!$BH70=1,0,IF(ALLO!$BH70=2,(IF(EMP!AR68="YES",(IF(ALLO!$D70&gt;=5,ROUND((ALLO!GK70+ALLO!GW70+ALLO!HI70)/EY$1,0)*ALLO!$BK70,0)),0)),0))),0),0)</f>
        <v>0</v>
      </c>
      <c r="EZ72" s="1">
        <f>IFERROR(IF(L72&gt;=1,(IF(ALLO!$BH70=1,0,IF(ALLO!$BH70=2,(IF(EMP!AS68="YES",(IF(ALLO!$D70&gt;=5,ROUND((ALLO!GL70+ALLO!GX70+ALLO!HJ70)/EZ$1,0)*ALLO!$BK70,0)),0)),0))),0),0)</f>
        <v>0</v>
      </c>
      <c r="FA72" s="181">
        <f t="shared" si="106"/>
        <v>0</v>
      </c>
      <c r="FB72" s="181">
        <f t="shared" si="107"/>
        <v>0</v>
      </c>
      <c r="FC72" s="181">
        <f t="shared" si="108"/>
        <v>0</v>
      </c>
      <c r="FD72" s="181">
        <f t="shared" si="109"/>
        <v>0</v>
      </c>
      <c r="FE72" s="181">
        <f t="shared" si="110"/>
        <v>0</v>
      </c>
      <c r="FF72" s="181">
        <f t="shared" si="111"/>
        <v>0</v>
      </c>
      <c r="FG72" s="181">
        <f t="shared" si="112"/>
        <v>0</v>
      </c>
      <c r="FH72" s="181">
        <f t="shared" si="113"/>
        <v>0</v>
      </c>
      <c r="FI72" s="181">
        <f t="shared" si="114"/>
        <v>0</v>
      </c>
      <c r="FJ72" s="181">
        <f t="shared" si="115"/>
        <v>0</v>
      </c>
      <c r="FK72" s="181">
        <f t="shared" si="116"/>
        <v>0</v>
      </c>
      <c r="FL72" s="181">
        <f t="shared" si="117"/>
        <v>0</v>
      </c>
      <c r="FM72" s="182">
        <f t="shared" si="118"/>
        <v>0</v>
      </c>
      <c r="FN72" s="182">
        <f t="shared" si="119"/>
        <v>0</v>
      </c>
      <c r="FO72" s="182">
        <f t="shared" si="120"/>
        <v>0</v>
      </c>
      <c r="FP72" s="182">
        <f t="shared" si="121"/>
        <v>0</v>
      </c>
      <c r="FQ72" s="182">
        <f t="shared" si="122"/>
        <v>0</v>
      </c>
      <c r="FR72" s="182">
        <f t="shared" si="123"/>
        <v>0</v>
      </c>
      <c r="FS72" s="182">
        <f t="shared" si="124"/>
        <v>0</v>
      </c>
      <c r="FT72" s="1">
        <f>IFERROR(IF($G72&gt;=1,SUMIFS(ARR!P$8:P$607,ARR!$I$8:$I$607,$I72),0),0)</f>
        <v>0</v>
      </c>
      <c r="FU72" s="1">
        <f>IFERROR(IF($G72&gt;=1,SUMIFS(ARR!Q$8:Q$607,ARR!$I$8:$I$607,$I72),0),0)</f>
        <v>0</v>
      </c>
      <c r="FV72" s="1">
        <f>IFERROR(IF($G72&gt;=1,SUMIFS(ARR!R$8:R$607,ARR!$I$8:$I$607,$I72),0),0)</f>
        <v>0</v>
      </c>
      <c r="FW72" s="1">
        <f>IFERROR(IF($G72&gt;=1,SUMIFS(ARR!S$8:S$607,ARR!$I$8:$I$607,$I72),0),0)</f>
        <v>0</v>
      </c>
      <c r="FX72" s="1">
        <f>IFERROR(IF($G72&gt;=1,SUMIFS(ARR!T$8:T$607,ARR!$I$8:$I$607,$I72),0),0)</f>
        <v>0</v>
      </c>
      <c r="FY72" s="1">
        <f>IFERROR(IF($G72&gt;=1,SUMIFS(ARR!U$8:U$607,ARR!$I$8:$I$607,$I72),0),0)</f>
        <v>0</v>
      </c>
      <c r="FZ72" s="1">
        <f>IFERROR(IF($G72&gt;=1,SUMIFS(ARR!V$8:V$607,ARR!$I$8:$I$607,$I72),0),0)</f>
        <v>0</v>
      </c>
      <c r="GA72" s="1">
        <f>IFERROR(IF($G72&gt;=1,SUMIFS(ARR!W$8:W$607,ARR!$I$8:$I$607,$I72),0),0)</f>
        <v>0</v>
      </c>
      <c r="GB72" s="1">
        <f>IFERROR(IF($G72&gt;=1,SUMIFS(ARR!X$8:X$607,ARR!$I$8:$I$607,$I72),0),0)</f>
        <v>0</v>
      </c>
      <c r="GC72" s="1">
        <f>IFERROR(IF($G72&gt;=1,SUMIFS(ARR!Y$8:Y$607,ARR!$I$8:$I$607,$I72),0),0)</f>
        <v>0</v>
      </c>
      <c r="GD72" s="1">
        <f>IFERROR(IF($G72&gt;=1,SUMIFS(ARR!Z$8:Z$607,ARR!$I$8:$I$607,$I72),0),0)</f>
        <v>0</v>
      </c>
      <c r="GE72" s="1">
        <f>IFERROR(IF($G72&gt;=1,SUMIFS(ARR!AA$8:AA$607,ARR!$I$8:$I$607,$I72),0),0)</f>
        <v>0</v>
      </c>
      <c r="GF72" s="1">
        <f t="shared" si="125"/>
        <v>0</v>
      </c>
      <c r="GG72" s="1">
        <f t="shared" si="126"/>
        <v>0</v>
      </c>
      <c r="GH72" s="1">
        <f t="shared" si="127"/>
        <v>0</v>
      </c>
      <c r="GI72" s="1">
        <f t="shared" si="128"/>
        <v>0</v>
      </c>
      <c r="GJ72" s="1">
        <f t="shared" si="129"/>
        <v>0</v>
      </c>
    </row>
    <row r="73" spans="6:192" ht="18" customHeight="1" x14ac:dyDescent="0.25">
      <c r="F73" s="1">
        <f>ALLO!A71</f>
        <v>0</v>
      </c>
      <c r="G73" s="130">
        <f>EMP!O69</f>
        <v>0</v>
      </c>
      <c r="H73" s="131">
        <f>EMP!P69</f>
        <v>0</v>
      </c>
      <c r="I73" s="130">
        <f>EMP!Q69</f>
        <v>0</v>
      </c>
      <c r="J73" s="30">
        <f>IFERROR(IF($G73&gt;=1,(IF($F73=2,ROUND((ALLO!GA71+ALLO!GM71)/10,0),0)),0),0)</f>
        <v>0</v>
      </c>
      <c r="K73" s="30">
        <f>IFERROR(IF($G73&gt;=1,(IF($F73=2,ROUND((ALLO!GB71+ALLO!GN71)/10,0),0)),0),0)</f>
        <v>0</v>
      </c>
      <c r="L73" s="30">
        <f>IFERROR(IF($G73&gt;=1,(IF($F73=2,ROUND((ALLO!GC71+ALLO!GO71)/10,0),0)),0),0)</f>
        <v>0</v>
      </c>
      <c r="M73" s="30">
        <f>IFERROR(IF($G73&gt;=1,(IF($F73=2,ROUND((ALLO!GD71+ALLO!GP71)/10,0),0)),0),0)</f>
        <v>0</v>
      </c>
      <c r="N73" s="30">
        <f>IFERROR(IF($G73&gt;=1,(IF($F73=2,ROUND((ALLO!GE71+ALLO!GQ71)/10,0),0)),0),0)</f>
        <v>0</v>
      </c>
      <c r="O73" s="30">
        <f>IFERROR(IF($G73&gt;=1,(IF($F73=2,ROUND((ALLO!GF71+ALLO!GR71)/10,0),0)),0),0)</f>
        <v>0</v>
      </c>
      <c r="P73" s="30">
        <f>IFERROR(IF($G73&gt;=1,(IF($F73=2,ROUND((ALLO!GG71+ALLO!GS71)/10,0),0)),0),0)</f>
        <v>0</v>
      </c>
      <c r="Q73" s="30">
        <f>IFERROR(IF($G73&gt;=1,(IF($F73=2,ROUND((ALLO!GH71+ALLO!GT71)/10,0),0)),0),0)</f>
        <v>0</v>
      </c>
      <c r="R73" s="30">
        <f>IFERROR(IF($G73&gt;=1,(IF($F73=2,ROUND((ALLO!GI71+ALLO!GU71)/10,0),0)),0),0)</f>
        <v>0</v>
      </c>
      <c r="S73" s="30">
        <f>IFERROR(IF($G73&gt;=1,(IF($F73=2,ROUND((ALLO!GJ71+ALLO!GV71)/10,0),0)),0),0)</f>
        <v>0</v>
      </c>
      <c r="T73" s="30">
        <f>IFERROR(IF($G73&gt;=1,(IF($F73=2,ROUND((ALLO!GK71+ALLO!GW71)/10,0),0)),0),0)</f>
        <v>0</v>
      </c>
      <c r="U73" s="30">
        <f>IFERROR(IF($G73&gt;=1,(IF($F73=2,ROUND((ALLO!GL71+ALLO!GX71)/10,0),0)),0),0)</f>
        <v>0</v>
      </c>
      <c r="V73" s="132"/>
      <c r="W73" s="132"/>
      <c r="X73" s="132"/>
      <c r="Y73" s="132"/>
      <c r="Z73" s="132"/>
      <c r="AA73" s="132"/>
      <c r="AB73" s="132"/>
      <c r="AC73" s="132"/>
      <c r="AD73" s="132"/>
      <c r="AE73" s="132"/>
      <c r="AF73" s="132"/>
      <c r="AG73" s="132"/>
      <c r="AH73" s="133"/>
      <c r="AI73" s="133">
        <f t="shared" si="131"/>
        <v>0</v>
      </c>
      <c r="AJ73" s="133">
        <f t="shared" si="29"/>
        <v>0</v>
      </c>
      <c r="AK73" s="133">
        <f t="shared" si="30"/>
        <v>0</v>
      </c>
      <c r="AL73" s="133">
        <f t="shared" si="31"/>
        <v>0</v>
      </c>
      <c r="AM73" s="133">
        <f t="shared" si="32"/>
        <v>0</v>
      </c>
      <c r="AN73" s="133">
        <f t="shared" si="33"/>
        <v>0</v>
      </c>
      <c r="AO73" s="133">
        <f t="shared" si="34"/>
        <v>0</v>
      </c>
      <c r="AP73" s="133">
        <f t="shared" si="35"/>
        <v>0</v>
      </c>
      <c r="AQ73" s="133">
        <f t="shared" si="36"/>
        <v>0</v>
      </c>
      <c r="AR73" s="133">
        <f t="shared" si="37"/>
        <v>0</v>
      </c>
      <c r="AS73" s="133">
        <f t="shared" si="38"/>
        <v>0</v>
      </c>
      <c r="AT73" s="134"/>
      <c r="AU73" s="134">
        <f t="shared" si="39"/>
        <v>0</v>
      </c>
      <c r="AV73" s="134">
        <f t="shared" si="40"/>
        <v>0</v>
      </c>
      <c r="AW73" s="134">
        <f t="shared" si="41"/>
        <v>0</v>
      </c>
      <c r="AX73" s="134">
        <f t="shared" si="42"/>
        <v>0</v>
      </c>
      <c r="AY73" s="134">
        <f t="shared" si="43"/>
        <v>0</v>
      </c>
      <c r="AZ73" s="134">
        <f t="shared" si="44"/>
        <v>0</v>
      </c>
      <c r="BA73" s="134">
        <f t="shared" si="45"/>
        <v>0</v>
      </c>
      <c r="BB73" s="134">
        <f t="shared" si="46"/>
        <v>0</v>
      </c>
      <c r="BC73" s="134">
        <f t="shared" si="47"/>
        <v>0</v>
      </c>
      <c r="BD73" s="134">
        <f t="shared" si="48"/>
        <v>0</v>
      </c>
      <c r="BE73" s="134">
        <f t="shared" si="49"/>
        <v>0</v>
      </c>
      <c r="BF73" s="31"/>
      <c r="BG73" s="31">
        <f t="shared" si="161"/>
        <v>0</v>
      </c>
      <c r="BH73" s="31">
        <f t="shared" si="50"/>
        <v>0</v>
      </c>
      <c r="BI73" s="31">
        <f t="shared" si="51"/>
        <v>0</v>
      </c>
      <c r="BJ73" s="31">
        <f t="shared" si="52"/>
        <v>0</v>
      </c>
      <c r="BK73" s="31">
        <f t="shared" si="53"/>
        <v>0</v>
      </c>
      <c r="BL73" s="31">
        <f t="shared" si="54"/>
        <v>0</v>
      </c>
      <c r="BM73" s="31">
        <f t="shared" si="55"/>
        <v>0</v>
      </c>
      <c r="BN73" s="31">
        <f t="shared" si="56"/>
        <v>0</v>
      </c>
      <c r="BO73" s="31">
        <f t="shared" si="57"/>
        <v>0</v>
      </c>
      <c r="BP73" s="31">
        <f t="shared" si="58"/>
        <v>0</v>
      </c>
      <c r="BQ73" s="31">
        <f t="shared" si="59"/>
        <v>0</v>
      </c>
      <c r="BR73" s="132"/>
      <c r="BS73" s="132">
        <f t="shared" si="60"/>
        <v>0</v>
      </c>
      <c r="BT73" s="132">
        <f t="shared" si="61"/>
        <v>0</v>
      </c>
      <c r="BU73" s="132">
        <f t="shared" si="62"/>
        <v>0</v>
      </c>
      <c r="BV73" s="132">
        <f t="shared" si="63"/>
        <v>0</v>
      </c>
      <c r="BW73" s="132">
        <f t="shared" si="64"/>
        <v>0</v>
      </c>
      <c r="BX73" s="132">
        <f t="shared" si="65"/>
        <v>0</v>
      </c>
      <c r="BY73" s="132">
        <f t="shared" si="66"/>
        <v>0</v>
      </c>
      <c r="BZ73" s="132">
        <f t="shared" si="67"/>
        <v>0</v>
      </c>
      <c r="CA73" s="132">
        <f t="shared" si="68"/>
        <v>0</v>
      </c>
      <c r="CB73" s="132">
        <f t="shared" si="69"/>
        <v>0</v>
      </c>
      <c r="CC73" s="132">
        <f t="shared" si="70"/>
        <v>0</v>
      </c>
      <c r="CD73" s="133">
        <f t="shared" si="165"/>
        <v>0</v>
      </c>
      <c r="CE73" s="133">
        <f t="shared" si="165"/>
        <v>0</v>
      </c>
      <c r="CF73" s="133">
        <f t="shared" si="72"/>
        <v>0</v>
      </c>
      <c r="CG73" s="133">
        <f t="shared" si="197"/>
        <v>0</v>
      </c>
      <c r="CH73" s="133">
        <f t="shared" si="195"/>
        <v>0</v>
      </c>
      <c r="CI73" s="133">
        <f t="shared" si="195"/>
        <v>0</v>
      </c>
      <c r="CJ73" s="133">
        <f t="shared" si="195"/>
        <v>0</v>
      </c>
      <c r="CK73" s="133">
        <f t="shared" si="195"/>
        <v>0</v>
      </c>
      <c r="CL73" s="133">
        <f t="shared" si="195"/>
        <v>0</v>
      </c>
      <c r="CM73" s="133">
        <f t="shared" si="195"/>
        <v>0</v>
      </c>
      <c r="CN73" s="133">
        <f t="shared" si="195"/>
        <v>0</v>
      </c>
      <c r="CO73" s="133">
        <f t="shared" si="195"/>
        <v>0</v>
      </c>
      <c r="CP73" s="134"/>
      <c r="CQ73" s="134">
        <f t="shared" si="146"/>
        <v>0</v>
      </c>
      <c r="CR73" s="134">
        <f t="shared" si="74"/>
        <v>0</v>
      </c>
      <c r="CS73" s="134">
        <f t="shared" si="75"/>
        <v>0</v>
      </c>
      <c r="CT73" s="134">
        <f t="shared" si="76"/>
        <v>0</v>
      </c>
      <c r="CU73" s="134">
        <f t="shared" si="77"/>
        <v>0</v>
      </c>
      <c r="CV73" s="134">
        <f t="shared" si="78"/>
        <v>0</v>
      </c>
      <c r="CW73" s="134">
        <f t="shared" si="79"/>
        <v>0</v>
      </c>
      <c r="CX73" s="134">
        <f t="shared" si="80"/>
        <v>0</v>
      </c>
      <c r="CY73" s="134">
        <f t="shared" si="133"/>
        <v>0</v>
      </c>
      <c r="CZ73" s="134">
        <f t="shared" si="81"/>
        <v>0</v>
      </c>
      <c r="DA73" s="134">
        <f t="shared" si="82"/>
        <v>0</v>
      </c>
      <c r="DB73" s="135"/>
      <c r="DC73" s="135">
        <f t="shared" si="83"/>
        <v>0</v>
      </c>
      <c r="DD73" s="135">
        <f t="shared" si="84"/>
        <v>0</v>
      </c>
      <c r="DE73" s="135">
        <f t="shared" si="85"/>
        <v>0</v>
      </c>
      <c r="DF73" s="135">
        <f t="shared" si="86"/>
        <v>0</v>
      </c>
      <c r="DG73" s="135">
        <f t="shared" si="87"/>
        <v>0</v>
      </c>
      <c r="DH73" s="135">
        <f t="shared" si="88"/>
        <v>0</v>
      </c>
      <c r="DI73" s="135">
        <f t="shared" si="89"/>
        <v>0</v>
      </c>
      <c r="DJ73" s="135">
        <f t="shared" si="90"/>
        <v>0</v>
      </c>
      <c r="DK73" s="135">
        <f t="shared" si="91"/>
        <v>0</v>
      </c>
      <c r="DL73" s="135">
        <f t="shared" si="92"/>
        <v>0</v>
      </c>
      <c r="DM73" s="135">
        <f t="shared" si="93"/>
        <v>0</v>
      </c>
      <c r="DN73" s="136"/>
      <c r="DO73" s="136">
        <f t="shared" si="94"/>
        <v>0</v>
      </c>
      <c r="DP73" s="136">
        <f t="shared" si="95"/>
        <v>0</v>
      </c>
      <c r="DQ73" s="136">
        <f t="shared" si="96"/>
        <v>0</v>
      </c>
      <c r="DR73" s="136">
        <f t="shared" si="97"/>
        <v>0</v>
      </c>
      <c r="DS73" s="136">
        <f t="shared" si="98"/>
        <v>0</v>
      </c>
      <c r="DT73" s="136">
        <f t="shared" si="99"/>
        <v>0</v>
      </c>
      <c r="DU73" s="136">
        <f t="shared" si="100"/>
        <v>0</v>
      </c>
      <c r="DV73" s="136">
        <f t="shared" si="101"/>
        <v>0</v>
      </c>
      <c r="DW73" s="136">
        <f t="shared" si="102"/>
        <v>0</v>
      </c>
      <c r="DX73" s="136">
        <f t="shared" si="103"/>
        <v>0</v>
      </c>
      <c r="DY73" s="136">
        <f t="shared" si="104"/>
        <v>0</v>
      </c>
      <c r="DZ73" s="132"/>
      <c r="EA73" s="132">
        <f t="shared" ref="EA73:EK73" si="199">DZ73</f>
        <v>0</v>
      </c>
      <c r="EB73" s="132">
        <f t="shared" si="199"/>
        <v>0</v>
      </c>
      <c r="EC73" s="132">
        <f t="shared" si="199"/>
        <v>0</v>
      </c>
      <c r="ED73" s="132">
        <f t="shared" si="199"/>
        <v>0</v>
      </c>
      <c r="EE73" s="132">
        <f t="shared" si="199"/>
        <v>0</v>
      </c>
      <c r="EF73" s="132">
        <f t="shared" si="199"/>
        <v>0</v>
      </c>
      <c r="EG73" s="132">
        <f t="shared" si="199"/>
        <v>0</v>
      </c>
      <c r="EH73" s="132">
        <f t="shared" si="199"/>
        <v>0</v>
      </c>
      <c r="EI73" s="132">
        <f t="shared" si="199"/>
        <v>0</v>
      </c>
      <c r="EJ73" s="132">
        <f t="shared" si="199"/>
        <v>0</v>
      </c>
      <c r="EK73" s="132">
        <f t="shared" si="199"/>
        <v>0</v>
      </c>
      <c r="EL73" s="134"/>
      <c r="EM73" s="134"/>
      <c r="EN73" s="134"/>
      <c r="EO73" s="134"/>
      <c r="EP73" s="134"/>
      <c r="EQ73" s="134"/>
      <c r="ER73" s="134"/>
      <c r="ES73" s="201">
        <f>IFERROR(IF(G73&gt;=1,(IF(EMP!AT69="YES",220,0)),0),0)</f>
        <v>0</v>
      </c>
      <c r="ET73" s="1">
        <f>IFERROR(IF(G73&gt;=1,ROUND(ALLO!K71/31*ALLO!BJ71,0),0),0)</f>
        <v>0</v>
      </c>
      <c r="EU73" s="1">
        <f>IFERROR(IF(G73&gt;=1,(IF(ALLO!$BH71=1,0,IF(ALLO!$BH71=2,(IF(EMP!AN69="YES",(IF(ALLO!$D71&gt;=5,ROUND((ALLO!GG71+ALLO!GS71+ALLO!HE71)/EU$1,0)*ALLO!$BK71,0)),0)),0))),0),0)</f>
        <v>0</v>
      </c>
      <c r="EV73" s="1">
        <f>IFERROR(IF(H73&gt;=1,(IF(ALLO!$BH71=1,0,IF(ALLO!$BH71=2,(IF(EMP!AO69="YES",(IF(ALLO!$D71&gt;=5,ROUND((ALLO!GH71+ALLO!GT71+ALLO!HF71)/EV$1,0)*ALLO!$BK71,0)),0)),0))),0),0)</f>
        <v>0</v>
      </c>
      <c r="EW73" s="1">
        <f>IFERROR(IF(I73&gt;=1,(IF(ALLO!$BH71=1,0,IF(ALLO!$BH71=2,(IF(EMP!AP69="YES",(IF(ALLO!$D71&gt;=5,ROUND((ALLO!GI71+ALLO!GU71+ALLO!HG71)/EW$1,0)*ALLO!$BK71,0)),0)),0))),0),0)</f>
        <v>0</v>
      </c>
      <c r="EX73" s="1">
        <f>IFERROR(IF(J73&gt;=1,(IF(ALLO!$BH71=1,0,IF(ALLO!$BH71=2,(IF(EMP!AQ69="YES",(IF(ALLO!$D71&gt;=5,ROUND((ALLO!GJ71+ALLO!GV71+ALLO!HH71)/EX$1,0)*ALLO!$BK71,0)),0)),0))),0),0)</f>
        <v>0</v>
      </c>
      <c r="EY73" s="1">
        <f>IFERROR(IF(K73&gt;=1,(IF(ALLO!$BH71=1,0,IF(ALLO!$BH71=2,(IF(EMP!AR69="YES",(IF(ALLO!$D71&gt;=5,ROUND((ALLO!GK71+ALLO!GW71+ALLO!HI71)/EY$1,0)*ALLO!$BK71,0)),0)),0))),0),0)</f>
        <v>0</v>
      </c>
      <c r="EZ73" s="1">
        <f>IFERROR(IF(L73&gt;=1,(IF(ALLO!$BH71=1,0,IF(ALLO!$BH71=2,(IF(EMP!AS69="YES",(IF(ALLO!$D71&gt;=5,ROUND((ALLO!GL71+ALLO!GX71+ALLO!HJ71)/EZ$1,0)*ALLO!$BK71,0)),0)),0))),0),0)</f>
        <v>0</v>
      </c>
      <c r="FA73" s="181">
        <f t="shared" si="106"/>
        <v>0</v>
      </c>
      <c r="FB73" s="181">
        <f t="shared" si="107"/>
        <v>0</v>
      </c>
      <c r="FC73" s="181">
        <f t="shared" si="108"/>
        <v>0</v>
      </c>
      <c r="FD73" s="181">
        <f t="shared" si="109"/>
        <v>0</v>
      </c>
      <c r="FE73" s="181">
        <f t="shared" si="110"/>
        <v>0</v>
      </c>
      <c r="FF73" s="181">
        <f t="shared" si="111"/>
        <v>0</v>
      </c>
      <c r="FG73" s="181">
        <f t="shared" si="112"/>
        <v>0</v>
      </c>
      <c r="FH73" s="181">
        <f t="shared" si="113"/>
        <v>0</v>
      </c>
      <c r="FI73" s="181">
        <f t="shared" si="114"/>
        <v>0</v>
      </c>
      <c r="FJ73" s="181">
        <f t="shared" si="115"/>
        <v>0</v>
      </c>
      <c r="FK73" s="181">
        <f t="shared" si="116"/>
        <v>0</v>
      </c>
      <c r="FL73" s="181">
        <f t="shared" si="117"/>
        <v>0</v>
      </c>
      <c r="FM73" s="182">
        <f t="shared" si="118"/>
        <v>0</v>
      </c>
      <c r="FN73" s="182">
        <f t="shared" si="119"/>
        <v>0</v>
      </c>
      <c r="FO73" s="182">
        <f t="shared" si="120"/>
        <v>0</v>
      </c>
      <c r="FP73" s="182">
        <f t="shared" si="121"/>
        <v>0</v>
      </c>
      <c r="FQ73" s="182">
        <f t="shared" si="122"/>
        <v>0</v>
      </c>
      <c r="FR73" s="182">
        <f t="shared" si="123"/>
        <v>0</v>
      </c>
      <c r="FS73" s="182">
        <f t="shared" si="124"/>
        <v>0</v>
      </c>
      <c r="FT73" s="1">
        <f>IFERROR(IF($G73&gt;=1,SUMIFS(ARR!P$8:P$607,ARR!$I$8:$I$607,$I73),0),0)</f>
        <v>0</v>
      </c>
      <c r="FU73" s="1">
        <f>IFERROR(IF($G73&gt;=1,SUMIFS(ARR!Q$8:Q$607,ARR!$I$8:$I$607,$I73),0),0)</f>
        <v>0</v>
      </c>
      <c r="FV73" s="1">
        <f>IFERROR(IF($G73&gt;=1,SUMIFS(ARR!R$8:R$607,ARR!$I$8:$I$607,$I73),0),0)</f>
        <v>0</v>
      </c>
      <c r="FW73" s="1">
        <f>IFERROR(IF($G73&gt;=1,SUMIFS(ARR!S$8:S$607,ARR!$I$8:$I$607,$I73),0),0)</f>
        <v>0</v>
      </c>
      <c r="FX73" s="1">
        <f>IFERROR(IF($G73&gt;=1,SUMIFS(ARR!T$8:T$607,ARR!$I$8:$I$607,$I73),0),0)</f>
        <v>0</v>
      </c>
      <c r="FY73" s="1">
        <f>IFERROR(IF($G73&gt;=1,SUMIFS(ARR!U$8:U$607,ARR!$I$8:$I$607,$I73),0),0)</f>
        <v>0</v>
      </c>
      <c r="FZ73" s="1">
        <f>IFERROR(IF($G73&gt;=1,SUMIFS(ARR!V$8:V$607,ARR!$I$8:$I$607,$I73),0),0)</f>
        <v>0</v>
      </c>
      <c r="GA73" s="1">
        <f>IFERROR(IF($G73&gt;=1,SUMIFS(ARR!W$8:W$607,ARR!$I$8:$I$607,$I73),0),0)</f>
        <v>0</v>
      </c>
      <c r="GB73" s="1">
        <f>IFERROR(IF($G73&gt;=1,SUMIFS(ARR!X$8:X$607,ARR!$I$8:$I$607,$I73),0),0)</f>
        <v>0</v>
      </c>
      <c r="GC73" s="1">
        <f>IFERROR(IF($G73&gt;=1,SUMIFS(ARR!Y$8:Y$607,ARR!$I$8:$I$607,$I73),0),0)</f>
        <v>0</v>
      </c>
      <c r="GD73" s="1">
        <f>IFERROR(IF($G73&gt;=1,SUMIFS(ARR!Z$8:Z$607,ARR!$I$8:$I$607,$I73),0),0)</f>
        <v>0</v>
      </c>
      <c r="GE73" s="1">
        <f>IFERROR(IF($G73&gt;=1,SUMIFS(ARR!AA$8:AA$607,ARR!$I$8:$I$607,$I73),0),0)</f>
        <v>0</v>
      </c>
      <c r="GF73" s="1">
        <f t="shared" si="125"/>
        <v>0</v>
      </c>
      <c r="GG73" s="1">
        <f t="shared" si="126"/>
        <v>0</v>
      </c>
      <c r="GH73" s="1">
        <f t="shared" si="127"/>
        <v>0</v>
      </c>
      <c r="GI73" s="1">
        <f t="shared" si="128"/>
        <v>0</v>
      </c>
      <c r="GJ73" s="1">
        <f t="shared" si="129"/>
        <v>0</v>
      </c>
    </row>
    <row r="74" spans="6:192" ht="18" customHeight="1" x14ac:dyDescent="0.25">
      <c r="F74" s="1">
        <f>ALLO!A72</f>
        <v>0</v>
      </c>
      <c r="G74" s="130">
        <f>EMP!O70</f>
        <v>0</v>
      </c>
      <c r="H74" s="131">
        <f>EMP!P70</f>
        <v>0</v>
      </c>
      <c r="I74" s="130">
        <f>EMP!Q70</f>
        <v>0</v>
      </c>
      <c r="J74" s="30">
        <f>IFERROR(IF($G74&gt;=1,(IF($F74=2,ROUND((ALLO!GA72+ALLO!GM72)/10,0),0)),0),0)</f>
        <v>0</v>
      </c>
      <c r="K74" s="30">
        <f>IFERROR(IF($G74&gt;=1,(IF($F74=2,ROUND((ALLO!GB72+ALLO!GN72)/10,0),0)),0),0)</f>
        <v>0</v>
      </c>
      <c r="L74" s="30">
        <f>IFERROR(IF($G74&gt;=1,(IF($F74=2,ROUND((ALLO!GC72+ALLO!GO72)/10,0),0)),0),0)</f>
        <v>0</v>
      </c>
      <c r="M74" s="30">
        <f>IFERROR(IF($G74&gt;=1,(IF($F74=2,ROUND((ALLO!GD72+ALLO!GP72)/10,0),0)),0),0)</f>
        <v>0</v>
      </c>
      <c r="N74" s="30">
        <f>IFERROR(IF($G74&gt;=1,(IF($F74=2,ROUND((ALLO!GE72+ALLO!GQ72)/10,0),0)),0),0)</f>
        <v>0</v>
      </c>
      <c r="O74" s="30">
        <f>IFERROR(IF($G74&gt;=1,(IF($F74=2,ROUND((ALLO!GF72+ALLO!GR72)/10,0),0)),0),0)</f>
        <v>0</v>
      </c>
      <c r="P74" s="30">
        <f>IFERROR(IF($G74&gt;=1,(IF($F74=2,ROUND((ALLO!GG72+ALLO!GS72)/10,0),0)),0),0)</f>
        <v>0</v>
      </c>
      <c r="Q74" s="30">
        <f>IFERROR(IF($G74&gt;=1,(IF($F74=2,ROUND((ALLO!GH72+ALLO!GT72)/10,0),0)),0),0)</f>
        <v>0</v>
      </c>
      <c r="R74" s="30">
        <f>IFERROR(IF($G74&gt;=1,(IF($F74=2,ROUND((ALLO!GI72+ALLO!GU72)/10,0),0)),0),0)</f>
        <v>0</v>
      </c>
      <c r="S74" s="30">
        <f>IFERROR(IF($G74&gt;=1,(IF($F74=2,ROUND((ALLO!GJ72+ALLO!GV72)/10,0),0)),0),0)</f>
        <v>0</v>
      </c>
      <c r="T74" s="30">
        <f>IFERROR(IF($G74&gt;=1,(IF($F74=2,ROUND((ALLO!GK72+ALLO!GW72)/10,0),0)),0),0)</f>
        <v>0</v>
      </c>
      <c r="U74" s="30">
        <f>IFERROR(IF($G74&gt;=1,(IF($F74=2,ROUND((ALLO!GL72+ALLO!GX72)/10,0),0)),0),0)</f>
        <v>0</v>
      </c>
      <c r="V74" s="132"/>
      <c r="W74" s="132"/>
      <c r="X74" s="132"/>
      <c r="Y74" s="132"/>
      <c r="Z74" s="132"/>
      <c r="AA74" s="132"/>
      <c r="AB74" s="132"/>
      <c r="AC74" s="132"/>
      <c r="AD74" s="132"/>
      <c r="AE74" s="132"/>
      <c r="AF74" s="132"/>
      <c r="AG74" s="132"/>
      <c r="AH74" s="133"/>
      <c r="AI74" s="133">
        <f t="shared" si="131"/>
        <v>0</v>
      </c>
      <c r="AJ74" s="133">
        <f t="shared" si="29"/>
        <v>0</v>
      </c>
      <c r="AK74" s="133">
        <f t="shared" si="30"/>
        <v>0</v>
      </c>
      <c r="AL74" s="133">
        <f t="shared" si="31"/>
        <v>0</v>
      </c>
      <c r="AM74" s="133">
        <f t="shared" si="32"/>
        <v>0</v>
      </c>
      <c r="AN74" s="133">
        <f t="shared" si="33"/>
        <v>0</v>
      </c>
      <c r="AO74" s="133">
        <f t="shared" si="34"/>
        <v>0</v>
      </c>
      <c r="AP74" s="133">
        <f t="shared" si="35"/>
        <v>0</v>
      </c>
      <c r="AQ74" s="133">
        <f t="shared" si="36"/>
        <v>0</v>
      </c>
      <c r="AR74" s="133">
        <f t="shared" si="37"/>
        <v>0</v>
      </c>
      <c r="AS74" s="133">
        <f t="shared" si="38"/>
        <v>0</v>
      </c>
      <c r="AT74" s="134"/>
      <c r="AU74" s="134">
        <f t="shared" si="39"/>
        <v>0</v>
      </c>
      <c r="AV74" s="134">
        <f t="shared" si="40"/>
        <v>0</v>
      </c>
      <c r="AW74" s="134">
        <f t="shared" si="41"/>
        <v>0</v>
      </c>
      <c r="AX74" s="134">
        <f t="shared" si="42"/>
        <v>0</v>
      </c>
      <c r="AY74" s="134">
        <f t="shared" si="43"/>
        <v>0</v>
      </c>
      <c r="AZ74" s="134">
        <f t="shared" si="44"/>
        <v>0</v>
      </c>
      <c r="BA74" s="134">
        <f t="shared" si="45"/>
        <v>0</v>
      </c>
      <c r="BB74" s="134">
        <f t="shared" si="46"/>
        <v>0</v>
      </c>
      <c r="BC74" s="134">
        <f t="shared" si="47"/>
        <v>0</v>
      </c>
      <c r="BD74" s="134">
        <f t="shared" si="48"/>
        <v>0</v>
      </c>
      <c r="BE74" s="134">
        <f t="shared" si="49"/>
        <v>0</v>
      </c>
      <c r="BF74" s="31"/>
      <c r="BG74" s="31">
        <f t="shared" si="161"/>
        <v>0</v>
      </c>
      <c r="BH74" s="31">
        <f t="shared" si="50"/>
        <v>0</v>
      </c>
      <c r="BI74" s="31">
        <f t="shared" si="51"/>
        <v>0</v>
      </c>
      <c r="BJ74" s="31">
        <f t="shared" si="52"/>
        <v>0</v>
      </c>
      <c r="BK74" s="31">
        <f t="shared" si="53"/>
        <v>0</v>
      </c>
      <c r="BL74" s="31">
        <f t="shared" si="54"/>
        <v>0</v>
      </c>
      <c r="BM74" s="31">
        <f t="shared" si="55"/>
        <v>0</v>
      </c>
      <c r="BN74" s="31">
        <f t="shared" si="56"/>
        <v>0</v>
      </c>
      <c r="BO74" s="31">
        <f t="shared" si="57"/>
        <v>0</v>
      </c>
      <c r="BP74" s="31">
        <f t="shared" si="58"/>
        <v>0</v>
      </c>
      <c r="BQ74" s="31">
        <f t="shared" si="59"/>
        <v>0</v>
      </c>
      <c r="BR74" s="132"/>
      <c r="BS74" s="132">
        <f t="shared" si="60"/>
        <v>0</v>
      </c>
      <c r="BT74" s="132">
        <f t="shared" si="61"/>
        <v>0</v>
      </c>
      <c r="BU74" s="132">
        <f t="shared" si="62"/>
        <v>0</v>
      </c>
      <c r="BV74" s="132">
        <f t="shared" si="63"/>
        <v>0</v>
      </c>
      <c r="BW74" s="132">
        <f t="shared" si="64"/>
        <v>0</v>
      </c>
      <c r="BX74" s="132">
        <f t="shared" si="65"/>
        <v>0</v>
      </c>
      <c r="BY74" s="132">
        <f t="shared" si="66"/>
        <v>0</v>
      </c>
      <c r="BZ74" s="132">
        <f t="shared" si="67"/>
        <v>0</v>
      </c>
      <c r="CA74" s="132">
        <f t="shared" si="68"/>
        <v>0</v>
      </c>
      <c r="CB74" s="132">
        <f t="shared" si="69"/>
        <v>0</v>
      </c>
      <c r="CC74" s="132">
        <f t="shared" si="70"/>
        <v>0</v>
      </c>
      <c r="CD74" s="133">
        <f t="shared" si="165"/>
        <v>0</v>
      </c>
      <c r="CE74" s="133">
        <f t="shared" si="165"/>
        <v>0</v>
      </c>
      <c r="CF74" s="133">
        <f t="shared" si="72"/>
        <v>0</v>
      </c>
      <c r="CG74" s="133">
        <f t="shared" si="197"/>
        <v>0</v>
      </c>
      <c r="CH74" s="133">
        <f t="shared" si="195"/>
        <v>0</v>
      </c>
      <c r="CI74" s="133">
        <f t="shared" si="195"/>
        <v>0</v>
      </c>
      <c r="CJ74" s="133">
        <f t="shared" si="195"/>
        <v>0</v>
      </c>
      <c r="CK74" s="133">
        <f t="shared" si="195"/>
        <v>0</v>
      </c>
      <c r="CL74" s="133">
        <f t="shared" si="195"/>
        <v>0</v>
      </c>
      <c r="CM74" s="133">
        <f t="shared" si="195"/>
        <v>0</v>
      </c>
      <c r="CN74" s="133">
        <f t="shared" si="195"/>
        <v>0</v>
      </c>
      <c r="CO74" s="133">
        <f t="shared" si="195"/>
        <v>0</v>
      </c>
      <c r="CP74" s="134"/>
      <c r="CQ74" s="134">
        <f t="shared" si="146"/>
        <v>0</v>
      </c>
      <c r="CR74" s="134">
        <f t="shared" si="74"/>
        <v>0</v>
      </c>
      <c r="CS74" s="134">
        <f t="shared" si="75"/>
        <v>0</v>
      </c>
      <c r="CT74" s="134">
        <f t="shared" si="76"/>
        <v>0</v>
      </c>
      <c r="CU74" s="134">
        <f t="shared" si="77"/>
        <v>0</v>
      </c>
      <c r="CV74" s="134">
        <f t="shared" si="78"/>
        <v>0</v>
      </c>
      <c r="CW74" s="134">
        <f t="shared" si="79"/>
        <v>0</v>
      </c>
      <c r="CX74" s="134">
        <f t="shared" si="80"/>
        <v>0</v>
      </c>
      <c r="CY74" s="134">
        <f t="shared" si="133"/>
        <v>0</v>
      </c>
      <c r="CZ74" s="134">
        <f t="shared" si="81"/>
        <v>0</v>
      </c>
      <c r="DA74" s="134">
        <f t="shared" si="82"/>
        <v>0</v>
      </c>
      <c r="DB74" s="135"/>
      <c r="DC74" s="135">
        <f t="shared" si="83"/>
        <v>0</v>
      </c>
      <c r="DD74" s="135">
        <f t="shared" si="84"/>
        <v>0</v>
      </c>
      <c r="DE74" s="135">
        <f t="shared" si="85"/>
        <v>0</v>
      </c>
      <c r="DF74" s="135">
        <f t="shared" si="86"/>
        <v>0</v>
      </c>
      <c r="DG74" s="135">
        <f t="shared" si="87"/>
        <v>0</v>
      </c>
      <c r="DH74" s="135">
        <f t="shared" si="88"/>
        <v>0</v>
      </c>
      <c r="DI74" s="135">
        <f t="shared" si="89"/>
        <v>0</v>
      </c>
      <c r="DJ74" s="135">
        <f t="shared" si="90"/>
        <v>0</v>
      </c>
      <c r="DK74" s="135">
        <f t="shared" si="91"/>
        <v>0</v>
      </c>
      <c r="DL74" s="135">
        <f t="shared" si="92"/>
        <v>0</v>
      </c>
      <c r="DM74" s="135">
        <f t="shared" si="93"/>
        <v>0</v>
      </c>
      <c r="DN74" s="136"/>
      <c r="DO74" s="136">
        <f t="shared" si="94"/>
        <v>0</v>
      </c>
      <c r="DP74" s="136">
        <f t="shared" si="95"/>
        <v>0</v>
      </c>
      <c r="DQ74" s="136">
        <f t="shared" si="96"/>
        <v>0</v>
      </c>
      <c r="DR74" s="136">
        <f t="shared" si="97"/>
        <v>0</v>
      </c>
      <c r="DS74" s="136">
        <f t="shared" si="98"/>
        <v>0</v>
      </c>
      <c r="DT74" s="136">
        <f t="shared" si="99"/>
        <v>0</v>
      </c>
      <c r="DU74" s="136">
        <f t="shared" si="100"/>
        <v>0</v>
      </c>
      <c r="DV74" s="136">
        <f t="shared" si="101"/>
        <v>0</v>
      </c>
      <c r="DW74" s="136">
        <f t="shared" si="102"/>
        <v>0</v>
      </c>
      <c r="DX74" s="136">
        <f t="shared" si="103"/>
        <v>0</v>
      </c>
      <c r="DY74" s="136">
        <f t="shared" si="104"/>
        <v>0</v>
      </c>
      <c r="DZ74" s="132"/>
      <c r="EA74" s="132">
        <f t="shared" ref="EA74:EK74" si="200">DZ74</f>
        <v>0</v>
      </c>
      <c r="EB74" s="132">
        <f t="shared" si="200"/>
        <v>0</v>
      </c>
      <c r="EC74" s="132">
        <f t="shared" si="200"/>
        <v>0</v>
      </c>
      <c r="ED74" s="132">
        <f t="shared" si="200"/>
        <v>0</v>
      </c>
      <c r="EE74" s="132">
        <f t="shared" si="200"/>
        <v>0</v>
      </c>
      <c r="EF74" s="132">
        <f t="shared" si="200"/>
        <v>0</v>
      </c>
      <c r="EG74" s="132">
        <f t="shared" si="200"/>
        <v>0</v>
      </c>
      <c r="EH74" s="132">
        <f t="shared" si="200"/>
        <v>0</v>
      </c>
      <c r="EI74" s="132">
        <f t="shared" si="200"/>
        <v>0</v>
      </c>
      <c r="EJ74" s="132">
        <f t="shared" si="200"/>
        <v>0</v>
      </c>
      <c r="EK74" s="132">
        <f t="shared" si="200"/>
        <v>0</v>
      </c>
      <c r="EL74" s="134"/>
      <c r="EM74" s="134"/>
      <c r="EN74" s="134"/>
      <c r="EO74" s="134"/>
      <c r="EP74" s="134"/>
      <c r="EQ74" s="134"/>
      <c r="ER74" s="134"/>
      <c r="ES74" s="201">
        <f>IFERROR(IF(G74&gt;=1,(IF(EMP!AT70="YES",220,0)),0),0)</f>
        <v>0</v>
      </c>
      <c r="ET74" s="1">
        <f>IFERROR(IF(G74&gt;=1,ROUND(ALLO!K72/31*ALLO!BJ72,0),0),0)</f>
        <v>0</v>
      </c>
      <c r="EU74" s="1">
        <f>IFERROR(IF(G74&gt;=1,(IF(ALLO!$BH72=1,0,IF(ALLO!$BH72=2,(IF(EMP!AN70="YES",(IF(ALLO!$D72&gt;=5,ROUND((ALLO!GG72+ALLO!GS72+ALLO!HE72)/EU$1,0)*ALLO!$BK72,0)),0)),0))),0),0)</f>
        <v>0</v>
      </c>
      <c r="EV74" s="1">
        <f>IFERROR(IF(H74&gt;=1,(IF(ALLO!$BH72=1,0,IF(ALLO!$BH72=2,(IF(EMP!AO70="YES",(IF(ALLO!$D72&gt;=5,ROUND((ALLO!GH72+ALLO!GT72+ALLO!HF72)/EV$1,0)*ALLO!$BK72,0)),0)),0))),0),0)</f>
        <v>0</v>
      </c>
      <c r="EW74" s="1">
        <f>IFERROR(IF(I74&gt;=1,(IF(ALLO!$BH72=1,0,IF(ALLO!$BH72=2,(IF(EMP!AP70="YES",(IF(ALLO!$D72&gt;=5,ROUND((ALLO!GI72+ALLO!GU72+ALLO!HG72)/EW$1,0)*ALLO!$BK72,0)),0)),0))),0),0)</f>
        <v>0</v>
      </c>
      <c r="EX74" s="1">
        <f>IFERROR(IF(J74&gt;=1,(IF(ALLO!$BH72=1,0,IF(ALLO!$BH72=2,(IF(EMP!AQ70="YES",(IF(ALLO!$D72&gt;=5,ROUND((ALLO!GJ72+ALLO!GV72+ALLO!HH72)/EX$1,0)*ALLO!$BK72,0)),0)),0))),0),0)</f>
        <v>0</v>
      </c>
      <c r="EY74" s="1">
        <f>IFERROR(IF(K74&gt;=1,(IF(ALLO!$BH72=1,0,IF(ALLO!$BH72=2,(IF(EMP!AR70="YES",(IF(ALLO!$D72&gt;=5,ROUND((ALLO!GK72+ALLO!GW72+ALLO!HI72)/EY$1,0)*ALLO!$BK72,0)),0)),0))),0),0)</f>
        <v>0</v>
      </c>
      <c r="EZ74" s="1">
        <f>IFERROR(IF(L74&gt;=1,(IF(ALLO!$BH72=1,0,IF(ALLO!$BH72=2,(IF(EMP!AS70="YES",(IF(ALLO!$D72&gt;=5,ROUND((ALLO!GL72+ALLO!GX72+ALLO!HJ72)/EZ$1,0)*ALLO!$BK72,0)),0)),0))),0),0)</f>
        <v>0</v>
      </c>
      <c r="FA74" s="181">
        <f t="shared" si="106"/>
        <v>0</v>
      </c>
      <c r="FB74" s="181">
        <f t="shared" si="107"/>
        <v>0</v>
      </c>
      <c r="FC74" s="181">
        <f t="shared" si="108"/>
        <v>0</v>
      </c>
      <c r="FD74" s="181">
        <f t="shared" si="109"/>
        <v>0</v>
      </c>
      <c r="FE74" s="181">
        <f t="shared" si="110"/>
        <v>0</v>
      </c>
      <c r="FF74" s="181">
        <f t="shared" si="111"/>
        <v>0</v>
      </c>
      <c r="FG74" s="181">
        <f t="shared" si="112"/>
        <v>0</v>
      </c>
      <c r="FH74" s="181">
        <f t="shared" si="113"/>
        <v>0</v>
      </c>
      <c r="FI74" s="181">
        <f t="shared" si="114"/>
        <v>0</v>
      </c>
      <c r="FJ74" s="181">
        <f t="shared" si="115"/>
        <v>0</v>
      </c>
      <c r="FK74" s="181">
        <f t="shared" si="116"/>
        <v>0</v>
      </c>
      <c r="FL74" s="181">
        <f t="shared" si="117"/>
        <v>0</v>
      </c>
      <c r="FM74" s="182">
        <f t="shared" si="118"/>
        <v>0</v>
      </c>
      <c r="FN74" s="182">
        <f t="shared" si="119"/>
        <v>0</v>
      </c>
      <c r="FO74" s="182">
        <f t="shared" si="120"/>
        <v>0</v>
      </c>
      <c r="FP74" s="182">
        <f t="shared" si="121"/>
        <v>0</v>
      </c>
      <c r="FQ74" s="182">
        <f t="shared" si="122"/>
        <v>0</v>
      </c>
      <c r="FR74" s="182">
        <f t="shared" si="123"/>
        <v>0</v>
      </c>
      <c r="FS74" s="182">
        <f t="shared" si="124"/>
        <v>0</v>
      </c>
      <c r="FT74" s="1">
        <f>IFERROR(IF($G74&gt;=1,SUMIFS(ARR!P$8:P$607,ARR!$I$8:$I$607,$I74),0),0)</f>
        <v>0</v>
      </c>
      <c r="FU74" s="1">
        <f>IFERROR(IF($G74&gt;=1,SUMIFS(ARR!Q$8:Q$607,ARR!$I$8:$I$607,$I74),0),0)</f>
        <v>0</v>
      </c>
      <c r="FV74" s="1">
        <f>IFERROR(IF($G74&gt;=1,SUMIFS(ARR!R$8:R$607,ARR!$I$8:$I$607,$I74),0),0)</f>
        <v>0</v>
      </c>
      <c r="FW74" s="1">
        <f>IFERROR(IF($G74&gt;=1,SUMIFS(ARR!S$8:S$607,ARR!$I$8:$I$607,$I74),0),0)</f>
        <v>0</v>
      </c>
      <c r="FX74" s="1">
        <f>IFERROR(IF($G74&gt;=1,SUMIFS(ARR!T$8:T$607,ARR!$I$8:$I$607,$I74),0),0)</f>
        <v>0</v>
      </c>
      <c r="FY74" s="1">
        <f>IFERROR(IF($G74&gt;=1,SUMIFS(ARR!U$8:U$607,ARR!$I$8:$I$607,$I74),0),0)</f>
        <v>0</v>
      </c>
      <c r="FZ74" s="1">
        <f>IFERROR(IF($G74&gt;=1,SUMIFS(ARR!V$8:V$607,ARR!$I$8:$I$607,$I74),0),0)</f>
        <v>0</v>
      </c>
      <c r="GA74" s="1">
        <f>IFERROR(IF($G74&gt;=1,SUMIFS(ARR!W$8:W$607,ARR!$I$8:$I$607,$I74),0),0)</f>
        <v>0</v>
      </c>
      <c r="GB74" s="1">
        <f>IFERROR(IF($G74&gt;=1,SUMIFS(ARR!X$8:X$607,ARR!$I$8:$I$607,$I74),0),0)</f>
        <v>0</v>
      </c>
      <c r="GC74" s="1">
        <f>IFERROR(IF($G74&gt;=1,SUMIFS(ARR!Y$8:Y$607,ARR!$I$8:$I$607,$I74),0),0)</f>
        <v>0</v>
      </c>
      <c r="GD74" s="1">
        <f>IFERROR(IF($G74&gt;=1,SUMIFS(ARR!Z$8:Z$607,ARR!$I$8:$I$607,$I74),0),0)</f>
        <v>0</v>
      </c>
      <c r="GE74" s="1">
        <f>IFERROR(IF($G74&gt;=1,SUMIFS(ARR!AA$8:AA$607,ARR!$I$8:$I$607,$I74),0),0)</f>
        <v>0</v>
      </c>
      <c r="GF74" s="1">
        <f t="shared" si="125"/>
        <v>0</v>
      </c>
      <c r="GG74" s="1">
        <f t="shared" si="126"/>
        <v>0</v>
      </c>
      <c r="GH74" s="1">
        <f t="shared" si="127"/>
        <v>0</v>
      </c>
      <c r="GI74" s="1">
        <f t="shared" si="128"/>
        <v>0</v>
      </c>
      <c r="GJ74" s="1">
        <f t="shared" si="129"/>
        <v>0</v>
      </c>
    </row>
    <row r="75" spans="6:192" ht="18" customHeight="1" x14ac:dyDescent="0.25">
      <c r="F75" s="1">
        <f>ALLO!A73</f>
        <v>0</v>
      </c>
      <c r="G75" s="130">
        <f>EMP!O71</f>
        <v>0</v>
      </c>
      <c r="H75" s="131">
        <f>EMP!P71</f>
        <v>0</v>
      </c>
      <c r="I75" s="130">
        <f>EMP!Q71</f>
        <v>0</v>
      </c>
      <c r="J75" s="30">
        <f>IFERROR(IF($G75&gt;=1,(IF($F75=2,ROUND((ALLO!GA73+ALLO!GM73)/10,0),0)),0),0)</f>
        <v>0</v>
      </c>
      <c r="K75" s="30">
        <f>IFERROR(IF($G75&gt;=1,(IF($F75=2,ROUND((ALLO!GB73+ALLO!GN73)/10,0),0)),0),0)</f>
        <v>0</v>
      </c>
      <c r="L75" s="30">
        <f>IFERROR(IF($G75&gt;=1,(IF($F75=2,ROUND((ALLO!GC73+ALLO!GO73)/10,0),0)),0),0)</f>
        <v>0</v>
      </c>
      <c r="M75" s="30">
        <f>IFERROR(IF($G75&gt;=1,(IF($F75=2,ROUND((ALLO!GD73+ALLO!GP73)/10,0),0)),0),0)</f>
        <v>0</v>
      </c>
      <c r="N75" s="30">
        <f>IFERROR(IF($G75&gt;=1,(IF($F75=2,ROUND((ALLO!GE73+ALLO!GQ73)/10,0),0)),0),0)</f>
        <v>0</v>
      </c>
      <c r="O75" s="30">
        <f>IFERROR(IF($G75&gt;=1,(IF($F75=2,ROUND((ALLO!GF73+ALLO!GR73)/10,0),0)),0),0)</f>
        <v>0</v>
      </c>
      <c r="P75" s="30">
        <f>IFERROR(IF($G75&gt;=1,(IF($F75=2,ROUND((ALLO!GG73+ALLO!GS73)/10,0),0)),0),0)</f>
        <v>0</v>
      </c>
      <c r="Q75" s="30">
        <f>IFERROR(IF($G75&gt;=1,(IF($F75=2,ROUND((ALLO!GH73+ALLO!GT73)/10,0),0)),0),0)</f>
        <v>0</v>
      </c>
      <c r="R75" s="30">
        <f>IFERROR(IF($G75&gt;=1,(IF($F75=2,ROUND((ALLO!GI73+ALLO!GU73)/10,0),0)),0),0)</f>
        <v>0</v>
      </c>
      <c r="S75" s="30">
        <f>IFERROR(IF($G75&gt;=1,(IF($F75=2,ROUND((ALLO!GJ73+ALLO!GV73)/10,0),0)),0),0)</f>
        <v>0</v>
      </c>
      <c r="T75" s="30">
        <f>IFERROR(IF($G75&gt;=1,(IF($F75=2,ROUND((ALLO!GK73+ALLO!GW73)/10,0),0)),0),0)</f>
        <v>0</v>
      </c>
      <c r="U75" s="30">
        <f>IFERROR(IF($G75&gt;=1,(IF($F75=2,ROUND((ALLO!GL73+ALLO!GX73)/10,0),0)),0),0)</f>
        <v>0</v>
      </c>
      <c r="V75" s="132"/>
      <c r="W75" s="132"/>
      <c r="X75" s="132"/>
      <c r="Y75" s="132"/>
      <c r="Z75" s="132"/>
      <c r="AA75" s="132"/>
      <c r="AB75" s="132"/>
      <c r="AC75" s="132"/>
      <c r="AD75" s="132"/>
      <c r="AE75" s="132"/>
      <c r="AF75" s="132"/>
      <c r="AG75" s="132"/>
      <c r="AH75" s="133"/>
      <c r="AI75" s="133">
        <f t="shared" ref="AI75:AI138" si="201">AH75</f>
        <v>0</v>
      </c>
      <c r="AJ75" s="133">
        <f t="shared" ref="AJ75:AJ138" si="202">AI75</f>
        <v>0</v>
      </c>
      <c r="AK75" s="133">
        <f t="shared" ref="AK75:AK138" si="203">AJ75</f>
        <v>0</v>
      </c>
      <c r="AL75" s="133">
        <f t="shared" ref="AL75:AL138" si="204">AK75</f>
        <v>0</v>
      </c>
      <c r="AM75" s="133">
        <f t="shared" ref="AM75:AM138" si="205">AL75</f>
        <v>0</v>
      </c>
      <c r="AN75" s="133">
        <f t="shared" ref="AN75:AN138" si="206">AM75</f>
        <v>0</v>
      </c>
      <c r="AO75" s="133">
        <f t="shared" ref="AO75:AO138" si="207">AN75</f>
        <v>0</v>
      </c>
      <c r="AP75" s="133">
        <f t="shared" ref="AP75:AP138" si="208">AO75</f>
        <v>0</v>
      </c>
      <c r="AQ75" s="133">
        <f t="shared" ref="AQ75:AQ138" si="209">AP75</f>
        <v>0</v>
      </c>
      <c r="AR75" s="133">
        <f t="shared" ref="AR75:AR138" si="210">AQ75</f>
        <v>0</v>
      </c>
      <c r="AS75" s="133">
        <f t="shared" ref="AS75:AS138" si="211">AR75</f>
        <v>0</v>
      </c>
      <c r="AT75" s="134"/>
      <c r="AU75" s="134">
        <f t="shared" ref="AU75:AU138" si="212">AT75</f>
        <v>0</v>
      </c>
      <c r="AV75" s="134">
        <f t="shared" ref="AV75:AV138" si="213">AU75</f>
        <v>0</v>
      </c>
      <c r="AW75" s="134">
        <f t="shared" ref="AW75:AW138" si="214">AV75</f>
        <v>0</v>
      </c>
      <c r="AX75" s="134">
        <f t="shared" ref="AX75:AX138" si="215">AW75</f>
        <v>0</v>
      </c>
      <c r="AY75" s="134">
        <f t="shared" ref="AY75:AY138" si="216">AX75</f>
        <v>0</v>
      </c>
      <c r="AZ75" s="134">
        <f t="shared" ref="AZ75:AZ138" si="217">AY75</f>
        <v>0</v>
      </c>
      <c r="BA75" s="134">
        <f t="shared" ref="BA75:BA138" si="218">AZ75</f>
        <v>0</v>
      </c>
      <c r="BB75" s="134">
        <f t="shared" ref="BB75:BB138" si="219">BA75</f>
        <v>0</v>
      </c>
      <c r="BC75" s="134">
        <f t="shared" ref="BC75:BC138" si="220">BB75</f>
        <v>0</v>
      </c>
      <c r="BD75" s="134">
        <f t="shared" ref="BD75:BD138" si="221">BC75</f>
        <v>0</v>
      </c>
      <c r="BE75" s="134">
        <f t="shared" ref="BE75:BE138" si="222">BD75</f>
        <v>0</v>
      </c>
      <c r="BF75" s="31"/>
      <c r="BG75" s="31">
        <f t="shared" ref="BG75:BG138" si="223">BF75</f>
        <v>0</v>
      </c>
      <c r="BH75" s="31">
        <f t="shared" ref="BH75:BH138" si="224">BG75*2</f>
        <v>0</v>
      </c>
      <c r="BI75" s="31">
        <f t="shared" ref="BI75:BI138" si="225">BG75</f>
        <v>0</v>
      </c>
      <c r="BJ75" s="31">
        <f t="shared" ref="BJ75:BJ138" si="226">BI75</f>
        <v>0</v>
      </c>
      <c r="BK75" s="31">
        <f t="shared" ref="BK75:BK138" si="227">BJ75</f>
        <v>0</v>
      </c>
      <c r="BL75" s="31">
        <f t="shared" ref="BL75:BL138" si="228">BK75</f>
        <v>0</v>
      </c>
      <c r="BM75" s="31">
        <f t="shared" ref="BM75:BM138" si="229">BL75</f>
        <v>0</v>
      </c>
      <c r="BN75" s="31">
        <f t="shared" ref="BN75:BN138" si="230">BM75</f>
        <v>0</v>
      </c>
      <c r="BO75" s="31">
        <f t="shared" ref="BO75:BO138" si="231">BN75</f>
        <v>0</v>
      </c>
      <c r="BP75" s="31">
        <f t="shared" ref="BP75:BP138" si="232">BO75</f>
        <v>0</v>
      </c>
      <c r="BQ75" s="31">
        <f t="shared" ref="BQ75:BQ138" si="233">BP75</f>
        <v>0</v>
      </c>
      <c r="BR75" s="132"/>
      <c r="BS75" s="132">
        <f t="shared" ref="BS75:BS138" si="234">BR75</f>
        <v>0</v>
      </c>
      <c r="BT75" s="132">
        <f t="shared" ref="BT75:BT138" si="235">BS75</f>
        <v>0</v>
      </c>
      <c r="BU75" s="132">
        <f t="shared" ref="BU75:BU138" si="236">BT75</f>
        <v>0</v>
      </c>
      <c r="BV75" s="132">
        <f t="shared" ref="BV75:BV138" si="237">BU75</f>
        <v>0</v>
      </c>
      <c r="BW75" s="132">
        <f t="shared" ref="BW75:BW138" si="238">BV75</f>
        <v>0</v>
      </c>
      <c r="BX75" s="132">
        <f t="shared" ref="BX75:BX138" si="239">BW75</f>
        <v>0</v>
      </c>
      <c r="BY75" s="132">
        <f t="shared" ref="BY75:BY138" si="240">BX75</f>
        <v>0</v>
      </c>
      <c r="BZ75" s="132">
        <f t="shared" ref="BZ75:BZ138" si="241">BY75</f>
        <v>0</v>
      </c>
      <c r="CA75" s="132">
        <f t="shared" ref="CA75:CA138" si="242">BZ75</f>
        <v>0</v>
      </c>
      <c r="CB75" s="132">
        <f t="shared" ref="CB75:CB138" si="243">CA75</f>
        <v>0</v>
      </c>
      <c r="CC75" s="132">
        <f t="shared" ref="CC75:CC138" si="244">CB75</f>
        <v>0</v>
      </c>
      <c r="CD75" s="133">
        <f t="shared" ref="CD75:CE106" si="245">IFERROR(IF($G75&gt;=1,(IF($F75=1,800,0)),0),0)</f>
        <v>0</v>
      </c>
      <c r="CE75" s="133">
        <f t="shared" si="245"/>
        <v>0</v>
      </c>
      <c r="CF75" s="133">
        <f t="shared" ref="CF75:CF138" si="246">IFERROR(IF($G75&gt;=1,(IF($F75=1,950,0)),0),0)</f>
        <v>0</v>
      </c>
      <c r="CG75" s="133">
        <f t="shared" si="197"/>
        <v>0</v>
      </c>
      <c r="CH75" s="133">
        <f t="shared" si="195"/>
        <v>0</v>
      </c>
      <c r="CI75" s="133">
        <f t="shared" si="195"/>
        <v>0</v>
      </c>
      <c r="CJ75" s="133">
        <f t="shared" si="195"/>
        <v>0</v>
      </c>
      <c r="CK75" s="133">
        <f t="shared" si="195"/>
        <v>0</v>
      </c>
      <c r="CL75" s="133">
        <f t="shared" si="195"/>
        <v>0</v>
      </c>
      <c r="CM75" s="133">
        <f t="shared" si="195"/>
        <v>0</v>
      </c>
      <c r="CN75" s="133">
        <f t="shared" si="195"/>
        <v>0</v>
      </c>
      <c r="CO75" s="133">
        <f t="shared" si="195"/>
        <v>0</v>
      </c>
      <c r="CP75" s="134"/>
      <c r="CQ75" s="134">
        <f t="shared" ref="CQ75:CQ138" si="247">CP75</f>
        <v>0</v>
      </c>
      <c r="CR75" s="134">
        <f t="shared" ref="CR75:CR138" si="248">CQ75</f>
        <v>0</v>
      </c>
      <c r="CS75" s="134">
        <f t="shared" ref="CS75:CS138" si="249">CR75</f>
        <v>0</v>
      </c>
      <c r="CT75" s="134">
        <f t="shared" ref="CT75:CT138" si="250">CS75</f>
        <v>0</v>
      </c>
      <c r="CU75" s="134">
        <f t="shared" ref="CU75:CU138" si="251">CT75</f>
        <v>0</v>
      </c>
      <c r="CV75" s="134">
        <f t="shared" ref="CV75:CV138" si="252">CU75</f>
        <v>0</v>
      </c>
      <c r="CW75" s="134">
        <f t="shared" ref="CW75:CW138" si="253">CV75</f>
        <v>0</v>
      </c>
      <c r="CX75" s="134">
        <f t="shared" ref="CX75:CX138" si="254">CW75</f>
        <v>0</v>
      </c>
      <c r="CY75" s="134">
        <f t="shared" ref="CY75:CY138" si="255">CX75</f>
        <v>0</v>
      </c>
      <c r="CZ75" s="134">
        <f t="shared" ref="CZ75:CZ138" si="256">CY75</f>
        <v>0</v>
      </c>
      <c r="DA75" s="134">
        <f t="shared" ref="DA75:DA138" si="257">CZ75</f>
        <v>0</v>
      </c>
      <c r="DB75" s="135"/>
      <c r="DC75" s="135">
        <f t="shared" ref="DC75:DC138" si="258">DB75</f>
        <v>0</v>
      </c>
      <c r="DD75" s="135">
        <f t="shared" ref="DD75:DD138" si="259">DC75</f>
        <v>0</v>
      </c>
      <c r="DE75" s="135">
        <f t="shared" ref="DE75:DE138" si="260">DD75</f>
        <v>0</v>
      </c>
      <c r="DF75" s="135">
        <f t="shared" ref="DF75:DF138" si="261">DE75</f>
        <v>0</v>
      </c>
      <c r="DG75" s="135">
        <f t="shared" ref="DG75:DG138" si="262">DF75</f>
        <v>0</v>
      </c>
      <c r="DH75" s="135">
        <f t="shared" ref="DH75:DH138" si="263">DG75</f>
        <v>0</v>
      </c>
      <c r="DI75" s="135">
        <f t="shared" ref="DI75:DI138" si="264">DH75</f>
        <v>0</v>
      </c>
      <c r="DJ75" s="135">
        <f t="shared" ref="DJ75:DJ138" si="265">DI75</f>
        <v>0</v>
      </c>
      <c r="DK75" s="135">
        <f t="shared" ref="DK75:DK138" si="266">DJ75</f>
        <v>0</v>
      </c>
      <c r="DL75" s="135">
        <f t="shared" ref="DL75:DL138" si="267">DK75</f>
        <v>0</v>
      </c>
      <c r="DM75" s="135">
        <f t="shared" ref="DM75:DM138" si="268">DL75</f>
        <v>0</v>
      </c>
      <c r="DN75" s="136"/>
      <c r="DO75" s="136">
        <f t="shared" ref="DO75:DO138" si="269">DN75</f>
        <v>0</v>
      </c>
      <c r="DP75" s="136">
        <f t="shared" ref="DP75:DP138" si="270">DO75</f>
        <v>0</v>
      </c>
      <c r="DQ75" s="136">
        <f t="shared" ref="DQ75:DQ138" si="271">DP75</f>
        <v>0</v>
      </c>
      <c r="DR75" s="136">
        <f t="shared" ref="DR75:DR138" si="272">DQ75</f>
        <v>0</v>
      </c>
      <c r="DS75" s="136">
        <f t="shared" ref="DS75:DS138" si="273">DR75</f>
        <v>0</v>
      </c>
      <c r="DT75" s="136">
        <f t="shared" ref="DT75:DT138" si="274">DS75</f>
        <v>0</v>
      </c>
      <c r="DU75" s="136">
        <f t="shared" ref="DU75:DU138" si="275">DT75</f>
        <v>0</v>
      </c>
      <c r="DV75" s="136">
        <f t="shared" ref="DV75:DV138" si="276">DU75</f>
        <v>0</v>
      </c>
      <c r="DW75" s="136">
        <f t="shared" ref="DW75:DW138" si="277">DV75</f>
        <v>0</v>
      </c>
      <c r="DX75" s="136">
        <f t="shared" ref="DX75:DX138" si="278">DW75</f>
        <v>0</v>
      </c>
      <c r="DY75" s="136">
        <f t="shared" ref="DY75:DY138" si="279">DX75</f>
        <v>0</v>
      </c>
      <c r="DZ75" s="132"/>
      <c r="EA75" s="132">
        <f t="shared" ref="EA75:EK75" si="280">DZ75</f>
        <v>0</v>
      </c>
      <c r="EB75" s="132">
        <f t="shared" si="280"/>
        <v>0</v>
      </c>
      <c r="EC75" s="132">
        <f t="shared" si="280"/>
        <v>0</v>
      </c>
      <c r="ED75" s="132">
        <f t="shared" si="280"/>
        <v>0</v>
      </c>
      <c r="EE75" s="132">
        <f t="shared" si="280"/>
        <v>0</v>
      </c>
      <c r="EF75" s="132">
        <f t="shared" si="280"/>
        <v>0</v>
      </c>
      <c r="EG75" s="132">
        <f t="shared" si="280"/>
        <v>0</v>
      </c>
      <c r="EH75" s="132">
        <f t="shared" si="280"/>
        <v>0</v>
      </c>
      <c r="EI75" s="132">
        <f t="shared" si="280"/>
        <v>0</v>
      </c>
      <c r="EJ75" s="132">
        <f t="shared" si="280"/>
        <v>0</v>
      </c>
      <c r="EK75" s="132">
        <f t="shared" si="280"/>
        <v>0</v>
      </c>
      <c r="EL75" s="134"/>
      <c r="EM75" s="134"/>
      <c r="EN75" s="134"/>
      <c r="EO75" s="134"/>
      <c r="EP75" s="134"/>
      <c r="EQ75" s="134"/>
      <c r="ER75" s="134"/>
      <c r="ES75" s="201">
        <f>IFERROR(IF(G75&gt;=1,(IF(EMP!AT71="YES",220,0)),0),0)</f>
        <v>0</v>
      </c>
      <c r="ET75" s="1">
        <f>IFERROR(IF(G75&gt;=1,ROUND(ALLO!K73/31*ALLO!BJ73,0),0),0)</f>
        <v>0</v>
      </c>
      <c r="EU75" s="1">
        <f>IFERROR(IF(G75&gt;=1,(IF(ALLO!$BH73=1,0,IF(ALLO!$BH73=2,(IF(EMP!AN71="YES",(IF(ALLO!$D73&gt;=5,ROUND((ALLO!GG73+ALLO!GS73+ALLO!HE73)/EU$1,0)*ALLO!$BK73,0)),0)),0))),0),0)</f>
        <v>0</v>
      </c>
      <c r="EV75" s="1">
        <f>IFERROR(IF(H75&gt;=1,(IF(ALLO!$BH73=1,0,IF(ALLO!$BH73=2,(IF(EMP!AO71="YES",(IF(ALLO!$D73&gt;=5,ROUND((ALLO!GH73+ALLO!GT73+ALLO!HF73)/EV$1,0)*ALLO!$BK73,0)),0)),0))),0),0)</f>
        <v>0</v>
      </c>
      <c r="EW75" s="1">
        <f>IFERROR(IF(I75&gt;=1,(IF(ALLO!$BH73=1,0,IF(ALLO!$BH73=2,(IF(EMP!AP71="YES",(IF(ALLO!$D73&gt;=5,ROUND((ALLO!GI73+ALLO!GU73+ALLO!HG73)/EW$1,0)*ALLO!$BK73,0)),0)),0))),0),0)</f>
        <v>0</v>
      </c>
      <c r="EX75" s="1">
        <f>IFERROR(IF(J75&gt;=1,(IF(ALLO!$BH73=1,0,IF(ALLO!$BH73=2,(IF(EMP!AQ71="YES",(IF(ALLO!$D73&gt;=5,ROUND((ALLO!GJ73+ALLO!GV73+ALLO!HH73)/EX$1,0)*ALLO!$BK73,0)),0)),0))),0),0)</f>
        <v>0</v>
      </c>
      <c r="EY75" s="1">
        <f>IFERROR(IF(K75&gt;=1,(IF(ALLO!$BH73=1,0,IF(ALLO!$BH73=2,(IF(EMP!AR71="YES",(IF(ALLO!$D73&gt;=5,ROUND((ALLO!GK73+ALLO!GW73+ALLO!HI73)/EY$1,0)*ALLO!$BK73,0)),0)),0))),0),0)</f>
        <v>0</v>
      </c>
      <c r="EZ75" s="1">
        <f>IFERROR(IF(L75&gt;=1,(IF(ALLO!$BH73=1,0,IF(ALLO!$BH73=2,(IF(EMP!AS71="YES",(IF(ALLO!$D73&gt;=5,ROUND((ALLO!GL73+ALLO!GX73+ALLO!HJ73)/EZ$1,0)*ALLO!$BK73,0)),0)),0))),0),0)</f>
        <v>0</v>
      </c>
      <c r="FA75" s="181">
        <f t="shared" ref="FA75:FA138" si="281">IFERROR(IF($G75&gt;=1,(IF(V75&gt;=1,V75,J75)),0),0)</f>
        <v>0</v>
      </c>
      <c r="FB75" s="181">
        <f t="shared" ref="FB75:FB138" si="282">IFERROR(IF($G75&gt;=1,(IF(W75&gt;=1,W75,K75)),0),0)</f>
        <v>0</v>
      </c>
      <c r="FC75" s="181">
        <f t="shared" ref="FC75:FC138" si="283">IFERROR(IF($G75&gt;=1,(IF(X75&gt;=1,X75,L75)),0),0)</f>
        <v>0</v>
      </c>
      <c r="FD75" s="181">
        <f t="shared" ref="FD75:FD138" si="284">IFERROR(IF($G75&gt;=1,(IF(Y75&gt;=1,Y75,M75)),0),0)</f>
        <v>0</v>
      </c>
      <c r="FE75" s="181">
        <f t="shared" ref="FE75:FE138" si="285">IFERROR(IF($G75&gt;=1,(IF(Z75&gt;=1,Z75,N75)),0),0)</f>
        <v>0</v>
      </c>
      <c r="FF75" s="181">
        <f t="shared" ref="FF75:FF138" si="286">IFERROR(IF($G75&gt;=1,(IF(AA75&gt;=1,AA75,O75)),0),0)</f>
        <v>0</v>
      </c>
      <c r="FG75" s="181">
        <f t="shared" ref="FG75:FG138" si="287">IFERROR(IF($G75&gt;=1,(IF(AB75&gt;=1,AB75,P75)),0),0)</f>
        <v>0</v>
      </c>
      <c r="FH75" s="181">
        <f t="shared" ref="FH75:FH138" si="288">IFERROR(IF($G75&gt;=1,(IF(AC75&gt;=1,AC75,Q75)),0),0)</f>
        <v>0</v>
      </c>
      <c r="FI75" s="181">
        <f t="shared" ref="FI75:FI138" si="289">IFERROR(IF($G75&gt;=1,(IF(AD75&gt;=1,AD75,R75)),0),0)</f>
        <v>0</v>
      </c>
      <c r="FJ75" s="181">
        <f t="shared" ref="FJ75:FJ138" si="290">IFERROR(IF($G75&gt;=1,(IF(AE75&gt;=1,AE75,S75)),0),0)</f>
        <v>0</v>
      </c>
      <c r="FK75" s="181">
        <f t="shared" ref="FK75:FK138" si="291">IFERROR(IF($G75&gt;=1,(IF(AF75&gt;=1,AF75,T75)),0),0)</f>
        <v>0</v>
      </c>
      <c r="FL75" s="181">
        <f t="shared" ref="FL75:FL138" si="292">IFERROR(IF($G75&gt;=1,(IF(AG75&gt;=1,AG75,U75)),0),0)</f>
        <v>0</v>
      </c>
      <c r="FM75" s="182">
        <f t="shared" ref="FM75:FM138" si="293">IFERROR(IF($G75&gt;=1,(IF(EL75&gt;=1,EL75,ET75)),0),0)</f>
        <v>0</v>
      </c>
      <c r="FN75" s="182">
        <f t="shared" ref="FN75:FN138" si="294">IFERROR(IF($G75&gt;=1,(IF(EM75&gt;=1,EM75,EU75)),0),0)</f>
        <v>0</v>
      </c>
      <c r="FO75" s="182">
        <f t="shared" ref="FO75:FO138" si="295">IFERROR(IF($G75&gt;=1,(IF(EN75&gt;=1,EN75,EV75)),0),0)</f>
        <v>0</v>
      </c>
      <c r="FP75" s="182">
        <f t="shared" ref="FP75:FP138" si="296">IFERROR(IF($G75&gt;=1,(IF(EO75&gt;=1,EO75,EW75)),0),0)</f>
        <v>0</v>
      </c>
      <c r="FQ75" s="182">
        <f t="shared" ref="FQ75:FQ138" si="297">IFERROR(IF($G75&gt;=1,(IF(EP75&gt;=1,EP75,EX75)),0),0)</f>
        <v>0</v>
      </c>
      <c r="FR75" s="182">
        <f t="shared" ref="FR75:FR138" si="298">IFERROR(IF($G75&gt;=1,(IF(EQ75&gt;=1,EQ75,EY75)),0),0)</f>
        <v>0</v>
      </c>
      <c r="FS75" s="182">
        <f t="shared" ref="FS75:FS138" si="299">IFERROR(IF($G75&gt;=1,(IF(ER75&gt;=1,ER75,EZ75)),0),0)</f>
        <v>0</v>
      </c>
      <c r="FT75" s="1">
        <f>IFERROR(IF($G75&gt;=1,SUMIFS(ARR!P$8:P$607,ARR!$I$8:$I$607,$I75),0),0)</f>
        <v>0</v>
      </c>
      <c r="FU75" s="1">
        <f>IFERROR(IF($G75&gt;=1,SUMIFS(ARR!Q$8:Q$607,ARR!$I$8:$I$607,$I75),0),0)</f>
        <v>0</v>
      </c>
      <c r="FV75" s="1">
        <f>IFERROR(IF($G75&gt;=1,SUMIFS(ARR!R$8:R$607,ARR!$I$8:$I$607,$I75),0),0)</f>
        <v>0</v>
      </c>
      <c r="FW75" s="1">
        <f>IFERROR(IF($G75&gt;=1,SUMIFS(ARR!S$8:S$607,ARR!$I$8:$I$607,$I75),0),0)</f>
        <v>0</v>
      </c>
      <c r="FX75" s="1">
        <f>IFERROR(IF($G75&gt;=1,SUMIFS(ARR!T$8:T$607,ARR!$I$8:$I$607,$I75),0),0)</f>
        <v>0</v>
      </c>
      <c r="FY75" s="1">
        <f>IFERROR(IF($G75&gt;=1,SUMIFS(ARR!U$8:U$607,ARR!$I$8:$I$607,$I75),0),0)</f>
        <v>0</v>
      </c>
      <c r="FZ75" s="1">
        <f>IFERROR(IF($G75&gt;=1,SUMIFS(ARR!V$8:V$607,ARR!$I$8:$I$607,$I75),0),0)</f>
        <v>0</v>
      </c>
      <c r="GA75" s="1">
        <f>IFERROR(IF($G75&gt;=1,SUMIFS(ARR!W$8:W$607,ARR!$I$8:$I$607,$I75),0),0)</f>
        <v>0</v>
      </c>
      <c r="GB75" s="1">
        <f>IFERROR(IF($G75&gt;=1,SUMIFS(ARR!X$8:X$607,ARR!$I$8:$I$607,$I75),0),0)</f>
        <v>0</v>
      </c>
      <c r="GC75" s="1">
        <f>IFERROR(IF($G75&gt;=1,SUMIFS(ARR!Y$8:Y$607,ARR!$I$8:$I$607,$I75),0),0)</f>
        <v>0</v>
      </c>
      <c r="GD75" s="1">
        <f>IFERROR(IF($G75&gt;=1,SUMIFS(ARR!Z$8:Z$607,ARR!$I$8:$I$607,$I75),0),0)</f>
        <v>0</v>
      </c>
      <c r="GE75" s="1">
        <f>IFERROR(IF($G75&gt;=1,SUMIFS(ARR!AA$8:AA$607,ARR!$I$8:$I$607,$I75),0),0)</f>
        <v>0</v>
      </c>
      <c r="GF75" s="1">
        <f t="shared" ref="GF75:GF138" si="300">IFERROR(IF($G75&gt;=1,SUM(CP75:CR75),0),0)</f>
        <v>0</v>
      </c>
      <c r="GG75" s="1">
        <f t="shared" ref="GG75:GG138" si="301">IFERROR(IF($G75&gt;=1,SUM(CS75:CU75),0),0)</f>
        <v>0</v>
      </c>
      <c r="GH75" s="1">
        <f t="shared" ref="GH75:GH138" si="302">IFERROR(IF($G75&gt;=1,SUM(CV75:CX75),0),0)</f>
        <v>0</v>
      </c>
      <c r="GI75" s="1">
        <f t="shared" ref="GI75:GI138" si="303">IFERROR(IF($G75&gt;=1,SUM(CY75:DA75),0),0)</f>
        <v>0</v>
      </c>
      <c r="GJ75" s="1">
        <f t="shared" ref="GJ75:GJ138" si="304">IFERROR(IF(G75&gt;=1,(IF(MOD(G75,2)=1,2,1)),0),0)</f>
        <v>0</v>
      </c>
    </row>
    <row r="76" spans="6:192" ht="18" customHeight="1" x14ac:dyDescent="0.25">
      <c r="F76" s="1">
        <f>ALLO!A74</f>
        <v>0</v>
      </c>
      <c r="G76" s="130">
        <f>EMP!O72</f>
        <v>0</v>
      </c>
      <c r="H76" s="131">
        <f>EMP!P72</f>
        <v>0</v>
      </c>
      <c r="I76" s="130">
        <f>EMP!Q72</f>
        <v>0</v>
      </c>
      <c r="J76" s="30">
        <f>IFERROR(IF($G76&gt;=1,(IF($F76=2,ROUND((ALLO!GA74+ALLO!GM74)/10,0),0)),0),0)</f>
        <v>0</v>
      </c>
      <c r="K76" s="30">
        <f>IFERROR(IF($G76&gt;=1,(IF($F76=2,ROUND((ALLO!GB74+ALLO!GN74)/10,0),0)),0),0)</f>
        <v>0</v>
      </c>
      <c r="L76" s="30">
        <f>IFERROR(IF($G76&gt;=1,(IF($F76=2,ROUND((ALLO!GC74+ALLO!GO74)/10,0),0)),0),0)</f>
        <v>0</v>
      </c>
      <c r="M76" s="30">
        <f>IFERROR(IF($G76&gt;=1,(IF($F76=2,ROUND((ALLO!GD74+ALLO!GP74)/10,0),0)),0),0)</f>
        <v>0</v>
      </c>
      <c r="N76" s="30">
        <f>IFERROR(IF($G76&gt;=1,(IF($F76=2,ROUND((ALLO!GE74+ALLO!GQ74)/10,0),0)),0),0)</f>
        <v>0</v>
      </c>
      <c r="O76" s="30">
        <f>IFERROR(IF($G76&gt;=1,(IF($F76=2,ROUND((ALLO!GF74+ALLO!GR74)/10,0),0)),0),0)</f>
        <v>0</v>
      </c>
      <c r="P76" s="30">
        <f>IFERROR(IF($G76&gt;=1,(IF($F76=2,ROUND((ALLO!GG74+ALLO!GS74)/10,0),0)),0),0)</f>
        <v>0</v>
      </c>
      <c r="Q76" s="30">
        <f>IFERROR(IF($G76&gt;=1,(IF($F76=2,ROUND((ALLO!GH74+ALLO!GT74)/10,0),0)),0),0)</f>
        <v>0</v>
      </c>
      <c r="R76" s="30">
        <f>IFERROR(IF($G76&gt;=1,(IF($F76=2,ROUND((ALLO!GI74+ALLO!GU74)/10,0),0)),0),0)</f>
        <v>0</v>
      </c>
      <c r="S76" s="30">
        <f>IFERROR(IF($G76&gt;=1,(IF($F76=2,ROUND((ALLO!GJ74+ALLO!GV74)/10,0),0)),0),0)</f>
        <v>0</v>
      </c>
      <c r="T76" s="30">
        <f>IFERROR(IF($G76&gt;=1,(IF($F76=2,ROUND((ALLO!GK74+ALLO!GW74)/10,0),0)),0),0)</f>
        <v>0</v>
      </c>
      <c r="U76" s="30">
        <f>IFERROR(IF($G76&gt;=1,(IF($F76=2,ROUND((ALLO!GL74+ALLO!GX74)/10,0),0)),0),0)</f>
        <v>0</v>
      </c>
      <c r="V76" s="132"/>
      <c r="W76" s="132"/>
      <c r="X76" s="132"/>
      <c r="Y76" s="132"/>
      <c r="Z76" s="132"/>
      <c r="AA76" s="132"/>
      <c r="AB76" s="132"/>
      <c r="AC76" s="132"/>
      <c r="AD76" s="132"/>
      <c r="AE76" s="132"/>
      <c r="AF76" s="132"/>
      <c r="AG76" s="132"/>
      <c r="AH76" s="133"/>
      <c r="AI76" s="133">
        <f t="shared" si="201"/>
        <v>0</v>
      </c>
      <c r="AJ76" s="133">
        <f t="shared" si="202"/>
        <v>0</v>
      </c>
      <c r="AK76" s="133">
        <f t="shared" si="203"/>
        <v>0</v>
      </c>
      <c r="AL76" s="133">
        <f t="shared" si="204"/>
        <v>0</v>
      </c>
      <c r="AM76" s="133">
        <f t="shared" si="205"/>
        <v>0</v>
      </c>
      <c r="AN76" s="133">
        <f t="shared" si="206"/>
        <v>0</v>
      </c>
      <c r="AO76" s="133">
        <f t="shared" si="207"/>
        <v>0</v>
      </c>
      <c r="AP76" s="133">
        <f t="shared" si="208"/>
        <v>0</v>
      </c>
      <c r="AQ76" s="133">
        <f t="shared" si="209"/>
        <v>0</v>
      </c>
      <c r="AR76" s="133">
        <f t="shared" si="210"/>
        <v>0</v>
      </c>
      <c r="AS76" s="133">
        <f t="shared" si="211"/>
        <v>0</v>
      </c>
      <c r="AT76" s="134"/>
      <c r="AU76" s="134">
        <f t="shared" si="212"/>
        <v>0</v>
      </c>
      <c r="AV76" s="134">
        <f t="shared" si="213"/>
        <v>0</v>
      </c>
      <c r="AW76" s="134">
        <f t="shared" si="214"/>
        <v>0</v>
      </c>
      <c r="AX76" s="134">
        <f t="shared" si="215"/>
        <v>0</v>
      </c>
      <c r="AY76" s="134">
        <f t="shared" si="216"/>
        <v>0</v>
      </c>
      <c r="AZ76" s="134">
        <f t="shared" si="217"/>
        <v>0</v>
      </c>
      <c r="BA76" s="134">
        <f t="shared" si="218"/>
        <v>0</v>
      </c>
      <c r="BB76" s="134">
        <f t="shared" si="219"/>
        <v>0</v>
      </c>
      <c r="BC76" s="134">
        <f t="shared" si="220"/>
        <v>0</v>
      </c>
      <c r="BD76" s="134">
        <f t="shared" si="221"/>
        <v>0</v>
      </c>
      <c r="BE76" s="134">
        <f t="shared" si="222"/>
        <v>0</v>
      </c>
      <c r="BF76" s="31"/>
      <c r="BG76" s="31">
        <f t="shared" si="223"/>
        <v>0</v>
      </c>
      <c r="BH76" s="31">
        <f t="shared" si="224"/>
        <v>0</v>
      </c>
      <c r="BI76" s="31">
        <f t="shared" si="225"/>
        <v>0</v>
      </c>
      <c r="BJ76" s="31">
        <f t="shared" si="226"/>
        <v>0</v>
      </c>
      <c r="BK76" s="31">
        <f t="shared" si="227"/>
        <v>0</v>
      </c>
      <c r="BL76" s="31">
        <f t="shared" si="228"/>
        <v>0</v>
      </c>
      <c r="BM76" s="31">
        <f t="shared" si="229"/>
        <v>0</v>
      </c>
      <c r="BN76" s="31">
        <f t="shared" si="230"/>
        <v>0</v>
      </c>
      <c r="BO76" s="31">
        <f t="shared" si="231"/>
        <v>0</v>
      </c>
      <c r="BP76" s="31">
        <f t="shared" si="232"/>
        <v>0</v>
      </c>
      <c r="BQ76" s="31">
        <f t="shared" si="233"/>
        <v>0</v>
      </c>
      <c r="BR76" s="132"/>
      <c r="BS76" s="132">
        <f t="shared" si="234"/>
        <v>0</v>
      </c>
      <c r="BT76" s="132">
        <f t="shared" si="235"/>
        <v>0</v>
      </c>
      <c r="BU76" s="132">
        <f t="shared" si="236"/>
        <v>0</v>
      </c>
      <c r="BV76" s="132">
        <f t="shared" si="237"/>
        <v>0</v>
      </c>
      <c r="BW76" s="132">
        <f t="shared" si="238"/>
        <v>0</v>
      </c>
      <c r="BX76" s="132">
        <f t="shared" si="239"/>
        <v>0</v>
      </c>
      <c r="BY76" s="132">
        <f t="shared" si="240"/>
        <v>0</v>
      </c>
      <c r="BZ76" s="132">
        <f t="shared" si="241"/>
        <v>0</v>
      </c>
      <c r="CA76" s="132">
        <f t="shared" si="242"/>
        <v>0</v>
      </c>
      <c r="CB76" s="132">
        <f t="shared" si="243"/>
        <v>0</v>
      </c>
      <c r="CC76" s="132">
        <f t="shared" si="244"/>
        <v>0</v>
      </c>
      <c r="CD76" s="133">
        <f t="shared" si="245"/>
        <v>0</v>
      </c>
      <c r="CE76" s="133">
        <f t="shared" si="245"/>
        <v>0</v>
      </c>
      <c r="CF76" s="133">
        <f t="shared" si="246"/>
        <v>0</v>
      </c>
      <c r="CG76" s="133">
        <f t="shared" si="197"/>
        <v>0</v>
      </c>
      <c r="CH76" s="133">
        <f t="shared" si="195"/>
        <v>0</v>
      </c>
      <c r="CI76" s="133">
        <f t="shared" si="195"/>
        <v>0</v>
      </c>
      <c r="CJ76" s="133">
        <f t="shared" si="195"/>
        <v>0</v>
      </c>
      <c r="CK76" s="133">
        <f t="shared" si="195"/>
        <v>0</v>
      </c>
      <c r="CL76" s="133">
        <f t="shared" si="195"/>
        <v>0</v>
      </c>
      <c r="CM76" s="133">
        <f t="shared" si="195"/>
        <v>0</v>
      </c>
      <c r="CN76" s="133">
        <f t="shared" si="195"/>
        <v>0</v>
      </c>
      <c r="CO76" s="133">
        <f t="shared" si="195"/>
        <v>0</v>
      </c>
      <c r="CP76" s="134"/>
      <c r="CQ76" s="134">
        <f t="shared" si="247"/>
        <v>0</v>
      </c>
      <c r="CR76" s="134">
        <f t="shared" si="248"/>
        <v>0</v>
      </c>
      <c r="CS76" s="134">
        <f t="shared" si="249"/>
        <v>0</v>
      </c>
      <c r="CT76" s="134">
        <f t="shared" si="250"/>
        <v>0</v>
      </c>
      <c r="CU76" s="134">
        <f t="shared" si="251"/>
        <v>0</v>
      </c>
      <c r="CV76" s="134">
        <f t="shared" si="252"/>
        <v>0</v>
      </c>
      <c r="CW76" s="134">
        <f t="shared" si="253"/>
        <v>0</v>
      </c>
      <c r="CX76" s="134">
        <f t="shared" si="254"/>
        <v>0</v>
      </c>
      <c r="CY76" s="134">
        <f t="shared" si="255"/>
        <v>0</v>
      </c>
      <c r="CZ76" s="134">
        <f t="shared" si="256"/>
        <v>0</v>
      </c>
      <c r="DA76" s="134">
        <f t="shared" si="257"/>
        <v>0</v>
      </c>
      <c r="DB76" s="135"/>
      <c r="DC76" s="135">
        <f t="shared" si="258"/>
        <v>0</v>
      </c>
      <c r="DD76" s="135">
        <f t="shared" si="259"/>
        <v>0</v>
      </c>
      <c r="DE76" s="135">
        <f t="shared" si="260"/>
        <v>0</v>
      </c>
      <c r="DF76" s="135">
        <f t="shared" si="261"/>
        <v>0</v>
      </c>
      <c r="DG76" s="135">
        <f t="shared" si="262"/>
        <v>0</v>
      </c>
      <c r="DH76" s="135">
        <f t="shared" si="263"/>
        <v>0</v>
      </c>
      <c r="DI76" s="135">
        <f t="shared" si="264"/>
        <v>0</v>
      </c>
      <c r="DJ76" s="135">
        <f t="shared" si="265"/>
        <v>0</v>
      </c>
      <c r="DK76" s="135">
        <f t="shared" si="266"/>
        <v>0</v>
      </c>
      <c r="DL76" s="135">
        <f t="shared" si="267"/>
        <v>0</v>
      </c>
      <c r="DM76" s="135">
        <f t="shared" si="268"/>
        <v>0</v>
      </c>
      <c r="DN76" s="136"/>
      <c r="DO76" s="136">
        <f t="shared" si="269"/>
        <v>0</v>
      </c>
      <c r="DP76" s="136">
        <f t="shared" si="270"/>
        <v>0</v>
      </c>
      <c r="DQ76" s="136">
        <f t="shared" si="271"/>
        <v>0</v>
      </c>
      <c r="DR76" s="136">
        <f t="shared" si="272"/>
        <v>0</v>
      </c>
      <c r="DS76" s="136">
        <f t="shared" si="273"/>
        <v>0</v>
      </c>
      <c r="DT76" s="136">
        <f t="shared" si="274"/>
        <v>0</v>
      </c>
      <c r="DU76" s="136">
        <f t="shared" si="275"/>
        <v>0</v>
      </c>
      <c r="DV76" s="136">
        <f t="shared" si="276"/>
        <v>0</v>
      </c>
      <c r="DW76" s="136">
        <f t="shared" si="277"/>
        <v>0</v>
      </c>
      <c r="DX76" s="136">
        <f t="shared" si="278"/>
        <v>0</v>
      </c>
      <c r="DY76" s="136">
        <f t="shared" si="279"/>
        <v>0</v>
      </c>
      <c r="DZ76" s="132"/>
      <c r="EA76" s="132">
        <f t="shared" ref="EA76:EK76" si="305">DZ76</f>
        <v>0</v>
      </c>
      <c r="EB76" s="132">
        <f t="shared" si="305"/>
        <v>0</v>
      </c>
      <c r="EC76" s="132">
        <f t="shared" si="305"/>
        <v>0</v>
      </c>
      <c r="ED76" s="132">
        <f t="shared" si="305"/>
        <v>0</v>
      </c>
      <c r="EE76" s="132">
        <f t="shared" si="305"/>
        <v>0</v>
      </c>
      <c r="EF76" s="132">
        <f t="shared" si="305"/>
        <v>0</v>
      </c>
      <c r="EG76" s="132">
        <f t="shared" si="305"/>
        <v>0</v>
      </c>
      <c r="EH76" s="132">
        <f t="shared" si="305"/>
        <v>0</v>
      </c>
      <c r="EI76" s="132">
        <f t="shared" si="305"/>
        <v>0</v>
      </c>
      <c r="EJ76" s="132">
        <f t="shared" si="305"/>
        <v>0</v>
      </c>
      <c r="EK76" s="132">
        <f t="shared" si="305"/>
        <v>0</v>
      </c>
      <c r="EL76" s="134"/>
      <c r="EM76" s="134"/>
      <c r="EN76" s="134"/>
      <c r="EO76" s="134"/>
      <c r="EP76" s="134"/>
      <c r="EQ76" s="134"/>
      <c r="ER76" s="134"/>
      <c r="ES76" s="201">
        <f>IFERROR(IF(G76&gt;=1,(IF(EMP!AT72="YES",220,0)),0),0)</f>
        <v>0</v>
      </c>
      <c r="ET76" s="1">
        <f>IFERROR(IF(G76&gt;=1,ROUND(ALLO!K74/31*ALLO!BJ74,0),0),0)</f>
        <v>0</v>
      </c>
      <c r="EU76" s="1">
        <f>IFERROR(IF(G76&gt;=1,(IF(ALLO!$BH74=1,0,IF(ALLO!$BH74=2,(IF(EMP!AN72="YES",(IF(ALLO!$D74&gt;=5,ROUND((ALLO!GG74+ALLO!GS74+ALLO!HE74)/EU$1,0)*ALLO!$BK74,0)),0)),0))),0),0)</f>
        <v>0</v>
      </c>
      <c r="EV76" s="1">
        <f>IFERROR(IF(H76&gt;=1,(IF(ALLO!$BH74=1,0,IF(ALLO!$BH74=2,(IF(EMP!AO72="YES",(IF(ALLO!$D74&gt;=5,ROUND((ALLO!GH74+ALLO!GT74+ALLO!HF74)/EV$1,0)*ALLO!$BK74,0)),0)),0))),0),0)</f>
        <v>0</v>
      </c>
      <c r="EW76" s="1">
        <f>IFERROR(IF(I76&gt;=1,(IF(ALLO!$BH74=1,0,IF(ALLO!$BH74=2,(IF(EMP!AP72="YES",(IF(ALLO!$D74&gt;=5,ROUND((ALLO!GI74+ALLO!GU74+ALLO!HG74)/EW$1,0)*ALLO!$BK74,0)),0)),0))),0),0)</f>
        <v>0</v>
      </c>
      <c r="EX76" s="1">
        <f>IFERROR(IF(J76&gt;=1,(IF(ALLO!$BH74=1,0,IF(ALLO!$BH74=2,(IF(EMP!AQ72="YES",(IF(ALLO!$D74&gt;=5,ROUND((ALLO!GJ74+ALLO!GV74+ALLO!HH74)/EX$1,0)*ALLO!$BK74,0)),0)),0))),0),0)</f>
        <v>0</v>
      </c>
      <c r="EY76" s="1">
        <f>IFERROR(IF(K76&gt;=1,(IF(ALLO!$BH74=1,0,IF(ALLO!$BH74=2,(IF(EMP!AR72="YES",(IF(ALLO!$D74&gt;=5,ROUND((ALLO!GK74+ALLO!GW74+ALLO!HI74)/EY$1,0)*ALLO!$BK74,0)),0)),0))),0),0)</f>
        <v>0</v>
      </c>
      <c r="EZ76" s="1">
        <f>IFERROR(IF(L76&gt;=1,(IF(ALLO!$BH74=1,0,IF(ALLO!$BH74=2,(IF(EMP!AS72="YES",(IF(ALLO!$D74&gt;=5,ROUND((ALLO!GL74+ALLO!GX74+ALLO!HJ74)/EZ$1,0)*ALLO!$BK74,0)),0)),0))),0),0)</f>
        <v>0</v>
      </c>
      <c r="FA76" s="181">
        <f t="shared" si="281"/>
        <v>0</v>
      </c>
      <c r="FB76" s="181">
        <f t="shared" si="282"/>
        <v>0</v>
      </c>
      <c r="FC76" s="181">
        <f t="shared" si="283"/>
        <v>0</v>
      </c>
      <c r="FD76" s="181">
        <f t="shared" si="284"/>
        <v>0</v>
      </c>
      <c r="FE76" s="181">
        <f t="shared" si="285"/>
        <v>0</v>
      </c>
      <c r="FF76" s="181">
        <f t="shared" si="286"/>
        <v>0</v>
      </c>
      <c r="FG76" s="181">
        <f t="shared" si="287"/>
        <v>0</v>
      </c>
      <c r="FH76" s="181">
        <f t="shared" si="288"/>
        <v>0</v>
      </c>
      <c r="FI76" s="181">
        <f t="shared" si="289"/>
        <v>0</v>
      </c>
      <c r="FJ76" s="181">
        <f t="shared" si="290"/>
        <v>0</v>
      </c>
      <c r="FK76" s="181">
        <f t="shared" si="291"/>
        <v>0</v>
      </c>
      <c r="FL76" s="181">
        <f t="shared" si="292"/>
        <v>0</v>
      </c>
      <c r="FM76" s="182">
        <f t="shared" si="293"/>
        <v>0</v>
      </c>
      <c r="FN76" s="182">
        <f t="shared" si="294"/>
        <v>0</v>
      </c>
      <c r="FO76" s="182">
        <f t="shared" si="295"/>
        <v>0</v>
      </c>
      <c r="FP76" s="182">
        <f t="shared" si="296"/>
        <v>0</v>
      </c>
      <c r="FQ76" s="182">
        <f t="shared" si="297"/>
        <v>0</v>
      </c>
      <c r="FR76" s="182">
        <f t="shared" si="298"/>
        <v>0</v>
      </c>
      <c r="FS76" s="182">
        <f t="shared" si="299"/>
        <v>0</v>
      </c>
      <c r="FT76" s="1">
        <f>IFERROR(IF($G76&gt;=1,SUMIFS(ARR!P$8:P$607,ARR!$I$8:$I$607,$I76),0),0)</f>
        <v>0</v>
      </c>
      <c r="FU76" s="1">
        <f>IFERROR(IF($G76&gt;=1,SUMIFS(ARR!Q$8:Q$607,ARR!$I$8:$I$607,$I76),0),0)</f>
        <v>0</v>
      </c>
      <c r="FV76" s="1">
        <f>IFERROR(IF($G76&gt;=1,SUMIFS(ARR!R$8:R$607,ARR!$I$8:$I$607,$I76),0),0)</f>
        <v>0</v>
      </c>
      <c r="FW76" s="1">
        <f>IFERROR(IF($G76&gt;=1,SUMIFS(ARR!S$8:S$607,ARR!$I$8:$I$607,$I76),0),0)</f>
        <v>0</v>
      </c>
      <c r="FX76" s="1">
        <f>IFERROR(IF($G76&gt;=1,SUMIFS(ARR!T$8:T$607,ARR!$I$8:$I$607,$I76),0),0)</f>
        <v>0</v>
      </c>
      <c r="FY76" s="1">
        <f>IFERROR(IF($G76&gt;=1,SUMIFS(ARR!U$8:U$607,ARR!$I$8:$I$607,$I76),0),0)</f>
        <v>0</v>
      </c>
      <c r="FZ76" s="1">
        <f>IFERROR(IF($G76&gt;=1,SUMIFS(ARR!V$8:V$607,ARR!$I$8:$I$607,$I76),0),0)</f>
        <v>0</v>
      </c>
      <c r="GA76" s="1">
        <f>IFERROR(IF($G76&gt;=1,SUMIFS(ARR!W$8:W$607,ARR!$I$8:$I$607,$I76),0),0)</f>
        <v>0</v>
      </c>
      <c r="GB76" s="1">
        <f>IFERROR(IF($G76&gt;=1,SUMIFS(ARR!X$8:X$607,ARR!$I$8:$I$607,$I76),0),0)</f>
        <v>0</v>
      </c>
      <c r="GC76" s="1">
        <f>IFERROR(IF($G76&gt;=1,SUMIFS(ARR!Y$8:Y$607,ARR!$I$8:$I$607,$I76),0),0)</f>
        <v>0</v>
      </c>
      <c r="GD76" s="1">
        <f>IFERROR(IF($G76&gt;=1,SUMIFS(ARR!Z$8:Z$607,ARR!$I$8:$I$607,$I76),0),0)</f>
        <v>0</v>
      </c>
      <c r="GE76" s="1">
        <f>IFERROR(IF($G76&gt;=1,SUMIFS(ARR!AA$8:AA$607,ARR!$I$8:$I$607,$I76),0),0)</f>
        <v>0</v>
      </c>
      <c r="GF76" s="1">
        <f t="shared" si="300"/>
        <v>0</v>
      </c>
      <c r="GG76" s="1">
        <f t="shared" si="301"/>
        <v>0</v>
      </c>
      <c r="GH76" s="1">
        <f t="shared" si="302"/>
        <v>0</v>
      </c>
      <c r="GI76" s="1">
        <f t="shared" si="303"/>
        <v>0</v>
      </c>
      <c r="GJ76" s="1">
        <f t="shared" si="304"/>
        <v>0</v>
      </c>
    </row>
    <row r="77" spans="6:192" ht="18" customHeight="1" x14ac:dyDescent="0.25">
      <c r="F77" s="1">
        <f>ALLO!A75</f>
        <v>0</v>
      </c>
      <c r="G77" s="130">
        <f>EMP!O73</f>
        <v>0</v>
      </c>
      <c r="H77" s="131">
        <f>EMP!P73</f>
        <v>0</v>
      </c>
      <c r="I77" s="130">
        <f>EMP!Q73</f>
        <v>0</v>
      </c>
      <c r="J77" s="30">
        <f>IFERROR(IF($G77&gt;=1,(IF($F77=2,ROUND((ALLO!GA75+ALLO!GM75)/10,0),0)),0),0)</f>
        <v>0</v>
      </c>
      <c r="K77" s="30">
        <f>IFERROR(IF($G77&gt;=1,(IF($F77=2,ROUND((ALLO!GB75+ALLO!GN75)/10,0),0)),0),0)</f>
        <v>0</v>
      </c>
      <c r="L77" s="30">
        <f>IFERROR(IF($G77&gt;=1,(IF($F77=2,ROUND((ALLO!GC75+ALLO!GO75)/10,0),0)),0),0)</f>
        <v>0</v>
      </c>
      <c r="M77" s="30">
        <f>IFERROR(IF($G77&gt;=1,(IF($F77=2,ROUND((ALLO!GD75+ALLO!GP75)/10,0),0)),0),0)</f>
        <v>0</v>
      </c>
      <c r="N77" s="30">
        <f>IFERROR(IF($G77&gt;=1,(IF($F77=2,ROUND((ALLO!GE75+ALLO!GQ75)/10,0),0)),0),0)</f>
        <v>0</v>
      </c>
      <c r="O77" s="30">
        <f>IFERROR(IF($G77&gt;=1,(IF($F77=2,ROUND((ALLO!GF75+ALLO!GR75)/10,0),0)),0),0)</f>
        <v>0</v>
      </c>
      <c r="P77" s="30">
        <f>IFERROR(IF($G77&gt;=1,(IF($F77=2,ROUND((ALLO!GG75+ALLO!GS75)/10,0),0)),0),0)</f>
        <v>0</v>
      </c>
      <c r="Q77" s="30">
        <f>IFERROR(IF($G77&gt;=1,(IF($F77=2,ROUND((ALLO!GH75+ALLO!GT75)/10,0),0)),0),0)</f>
        <v>0</v>
      </c>
      <c r="R77" s="30">
        <f>IFERROR(IF($G77&gt;=1,(IF($F77=2,ROUND((ALLO!GI75+ALLO!GU75)/10,0),0)),0),0)</f>
        <v>0</v>
      </c>
      <c r="S77" s="30">
        <f>IFERROR(IF($G77&gt;=1,(IF($F77=2,ROUND((ALLO!GJ75+ALLO!GV75)/10,0),0)),0),0)</f>
        <v>0</v>
      </c>
      <c r="T77" s="30">
        <f>IFERROR(IF($G77&gt;=1,(IF($F77=2,ROUND((ALLO!GK75+ALLO!GW75)/10,0),0)),0),0)</f>
        <v>0</v>
      </c>
      <c r="U77" s="30">
        <f>IFERROR(IF($G77&gt;=1,(IF($F77=2,ROUND((ALLO!GL75+ALLO!GX75)/10,0),0)),0),0)</f>
        <v>0</v>
      </c>
      <c r="V77" s="132"/>
      <c r="W77" s="132"/>
      <c r="X77" s="132"/>
      <c r="Y77" s="132"/>
      <c r="Z77" s="132"/>
      <c r="AA77" s="132"/>
      <c r="AB77" s="132"/>
      <c r="AC77" s="132"/>
      <c r="AD77" s="132"/>
      <c r="AE77" s="132"/>
      <c r="AF77" s="132"/>
      <c r="AG77" s="132"/>
      <c r="AH77" s="133"/>
      <c r="AI77" s="133">
        <f t="shared" si="201"/>
        <v>0</v>
      </c>
      <c r="AJ77" s="133">
        <f t="shared" si="202"/>
        <v>0</v>
      </c>
      <c r="AK77" s="133">
        <f t="shared" si="203"/>
        <v>0</v>
      </c>
      <c r="AL77" s="133">
        <f t="shared" si="204"/>
        <v>0</v>
      </c>
      <c r="AM77" s="133">
        <f t="shared" si="205"/>
        <v>0</v>
      </c>
      <c r="AN77" s="133">
        <f t="shared" si="206"/>
        <v>0</v>
      </c>
      <c r="AO77" s="133">
        <f t="shared" si="207"/>
        <v>0</v>
      </c>
      <c r="AP77" s="133">
        <f t="shared" si="208"/>
        <v>0</v>
      </c>
      <c r="AQ77" s="133">
        <f t="shared" si="209"/>
        <v>0</v>
      </c>
      <c r="AR77" s="133">
        <f t="shared" si="210"/>
        <v>0</v>
      </c>
      <c r="AS77" s="133">
        <f t="shared" si="211"/>
        <v>0</v>
      </c>
      <c r="AT77" s="134"/>
      <c r="AU77" s="134">
        <f t="shared" si="212"/>
        <v>0</v>
      </c>
      <c r="AV77" s="134">
        <f t="shared" si="213"/>
        <v>0</v>
      </c>
      <c r="AW77" s="134">
        <f t="shared" si="214"/>
        <v>0</v>
      </c>
      <c r="AX77" s="134">
        <f t="shared" si="215"/>
        <v>0</v>
      </c>
      <c r="AY77" s="134">
        <f t="shared" si="216"/>
        <v>0</v>
      </c>
      <c r="AZ77" s="134">
        <f t="shared" si="217"/>
        <v>0</v>
      </c>
      <c r="BA77" s="134">
        <f t="shared" si="218"/>
        <v>0</v>
      </c>
      <c r="BB77" s="134">
        <f t="shared" si="219"/>
        <v>0</v>
      </c>
      <c r="BC77" s="134">
        <f t="shared" si="220"/>
        <v>0</v>
      </c>
      <c r="BD77" s="134">
        <f t="shared" si="221"/>
        <v>0</v>
      </c>
      <c r="BE77" s="134">
        <f t="shared" si="222"/>
        <v>0</v>
      </c>
      <c r="BF77" s="31"/>
      <c r="BG77" s="31">
        <f t="shared" si="223"/>
        <v>0</v>
      </c>
      <c r="BH77" s="31">
        <f t="shared" si="224"/>
        <v>0</v>
      </c>
      <c r="BI77" s="31">
        <f t="shared" si="225"/>
        <v>0</v>
      </c>
      <c r="BJ77" s="31">
        <f t="shared" si="226"/>
        <v>0</v>
      </c>
      <c r="BK77" s="31">
        <f t="shared" si="227"/>
        <v>0</v>
      </c>
      <c r="BL77" s="31">
        <f t="shared" si="228"/>
        <v>0</v>
      </c>
      <c r="BM77" s="31">
        <f t="shared" si="229"/>
        <v>0</v>
      </c>
      <c r="BN77" s="31">
        <f t="shared" si="230"/>
        <v>0</v>
      </c>
      <c r="BO77" s="31">
        <f t="shared" si="231"/>
        <v>0</v>
      </c>
      <c r="BP77" s="31">
        <f t="shared" si="232"/>
        <v>0</v>
      </c>
      <c r="BQ77" s="31">
        <f t="shared" si="233"/>
        <v>0</v>
      </c>
      <c r="BR77" s="132"/>
      <c r="BS77" s="132">
        <f t="shared" si="234"/>
        <v>0</v>
      </c>
      <c r="BT77" s="132">
        <f t="shared" si="235"/>
        <v>0</v>
      </c>
      <c r="BU77" s="132">
        <f t="shared" si="236"/>
        <v>0</v>
      </c>
      <c r="BV77" s="132">
        <f t="shared" si="237"/>
        <v>0</v>
      </c>
      <c r="BW77" s="132">
        <f t="shared" si="238"/>
        <v>0</v>
      </c>
      <c r="BX77" s="132">
        <f t="shared" si="239"/>
        <v>0</v>
      </c>
      <c r="BY77" s="132">
        <f t="shared" si="240"/>
        <v>0</v>
      </c>
      <c r="BZ77" s="132">
        <f t="shared" si="241"/>
        <v>0</v>
      </c>
      <c r="CA77" s="132">
        <f t="shared" si="242"/>
        <v>0</v>
      </c>
      <c r="CB77" s="132">
        <f t="shared" si="243"/>
        <v>0</v>
      </c>
      <c r="CC77" s="132">
        <f t="shared" si="244"/>
        <v>0</v>
      </c>
      <c r="CD77" s="133">
        <f t="shared" si="245"/>
        <v>0</v>
      </c>
      <c r="CE77" s="133">
        <f t="shared" si="245"/>
        <v>0</v>
      </c>
      <c r="CF77" s="133">
        <f t="shared" si="246"/>
        <v>0</v>
      </c>
      <c r="CG77" s="133">
        <f t="shared" si="197"/>
        <v>0</v>
      </c>
      <c r="CH77" s="133">
        <f t="shared" si="195"/>
        <v>0</v>
      </c>
      <c r="CI77" s="133">
        <f t="shared" si="195"/>
        <v>0</v>
      </c>
      <c r="CJ77" s="133">
        <f t="shared" si="195"/>
        <v>0</v>
      </c>
      <c r="CK77" s="133">
        <f t="shared" si="195"/>
        <v>0</v>
      </c>
      <c r="CL77" s="133">
        <f t="shared" si="195"/>
        <v>0</v>
      </c>
      <c r="CM77" s="133">
        <f t="shared" si="195"/>
        <v>0</v>
      </c>
      <c r="CN77" s="133">
        <f t="shared" si="195"/>
        <v>0</v>
      </c>
      <c r="CO77" s="133">
        <f t="shared" si="195"/>
        <v>0</v>
      </c>
      <c r="CP77" s="134"/>
      <c r="CQ77" s="134">
        <f t="shared" si="247"/>
        <v>0</v>
      </c>
      <c r="CR77" s="134">
        <f t="shared" si="248"/>
        <v>0</v>
      </c>
      <c r="CS77" s="134">
        <f t="shared" si="249"/>
        <v>0</v>
      </c>
      <c r="CT77" s="134">
        <f t="shared" si="250"/>
        <v>0</v>
      </c>
      <c r="CU77" s="134">
        <f t="shared" si="251"/>
        <v>0</v>
      </c>
      <c r="CV77" s="134">
        <f t="shared" si="252"/>
        <v>0</v>
      </c>
      <c r="CW77" s="134">
        <f t="shared" si="253"/>
        <v>0</v>
      </c>
      <c r="CX77" s="134">
        <f t="shared" si="254"/>
        <v>0</v>
      </c>
      <c r="CY77" s="134">
        <f t="shared" si="255"/>
        <v>0</v>
      </c>
      <c r="CZ77" s="134">
        <f t="shared" si="256"/>
        <v>0</v>
      </c>
      <c r="DA77" s="134">
        <f t="shared" si="257"/>
        <v>0</v>
      </c>
      <c r="DB77" s="135"/>
      <c r="DC77" s="135">
        <f t="shared" si="258"/>
        <v>0</v>
      </c>
      <c r="DD77" s="135">
        <f t="shared" si="259"/>
        <v>0</v>
      </c>
      <c r="DE77" s="135">
        <f t="shared" si="260"/>
        <v>0</v>
      </c>
      <c r="DF77" s="135">
        <f t="shared" si="261"/>
        <v>0</v>
      </c>
      <c r="DG77" s="135">
        <f t="shared" si="262"/>
        <v>0</v>
      </c>
      <c r="DH77" s="135">
        <f t="shared" si="263"/>
        <v>0</v>
      </c>
      <c r="DI77" s="135">
        <f t="shared" si="264"/>
        <v>0</v>
      </c>
      <c r="DJ77" s="135">
        <f t="shared" si="265"/>
        <v>0</v>
      </c>
      <c r="DK77" s="135">
        <f t="shared" si="266"/>
        <v>0</v>
      </c>
      <c r="DL77" s="135">
        <f t="shared" si="267"/>
        <v>0</v>
      </c>
      <c r="DM77" s="135">
        <f t="shared" si="268"/>
        <v>0</v>
      </c>
      <c r="DN77" s="136"/>
      <c r="DO77" s="136">
        <f t="shared" si="269"/>
        <v>0</v>
      </c>
      <c r="DP77" s="136">
        <f t="shared" si="270"/>
        <v>0</v>
      </c>
      <c r="DQ77" s="136">
        <f t="shared" si="271"/>
        <v>0</v>
      </c>
      <c r="DR77" s="136">
        <f t="shared" si="272"/>
        <v>0</v>
      </c>
      <c r="DS77" s="136">
        <f t="shared" si="273"/>
        <v>0</v>
      </c>
      <c r="DT77" s="136">
        <f t="shared" si="274"/>
        <v>0</v>
      </c>
      <c r="DU77" s="136">
        <f t="shared" si="275"/>
        <v>0</v>
      </c>
      <c r="DV77" s="136">
        <f t="shared" si="276"/>
        <v>0</v>
      </c>
      <c r="DW77" s="136">
        <f t="shared" si="277"/>
        <v>0</v>
      </c>
      <c r="DX77" s="136">
        <f t="shared" si="278"/>
        <v>0</v>
      </c>
      <c r="DY77" s="136">
        <f t="shared" si="279"/>
        <v>0</v>
      </c>
      <c r="DZ77" s="132"/>
      <c r="EA77" s="132">
        <f t="shared" ref="EA77:EK77" si="306">DZ77</f>
        <v>0</v>
      </c>
      <c r="EB77" s="132">
        <f t="shared" si="306"/>
        <v>0</v>
      </c>
      <c r="EC77" s="132">
        <f t="shared" si="306"/>
        <v>0</v>
      </c>
      <c r="ED77" s="132">
        <f t="shared" si="306"/>
        <v>0</v>
      </c>
      <c r="EE77" s="132">
        <f t="shared" si="306"/>
        <v>0</v>
      </c>
      <c r="EF77" s="132">
        <f t="shared" si="306"/>
        <v>0</v>
      </c>
      <c r="EG77" s="132">
        <f t="shared" si="306"/>
        <v>0</v>
      </c>
      <c r="EH77" s="132">
        <f t="shared" si="306"/>
        <v>0</v>
      </c>
      <c r="EI77" s="132">
        <f t="shared" si="306"/>
        <v>0</v>
      </c>
      <c r="EJ77" s="132">
        <f t="shared" si="306"/>
        <v>0</v>
      </c>
      <c r="EK77" s="132">
        <f t="shared" si="306"/>
        <v>0</v>
      </c>
      <c r="EL77" s="134"/>
      <c r="EM77" s="134"/>
      <c r="EN77" s="134"/>
      <c r="EO77" s="134"/>
      <c r="EP77" s="134"/>
      <c r="EQ77" s="134"/>
      <c r="ER77" s="134"/>
      <c r="ES77" s="201">
        <f>IFERROR(IF(G77&gt;=1,(IF(EMP!AT73="YES",220,0)),0),0)</f>
        <v>0</v>
      </c>
      <c r="ET77" s="1">
        <f>IFERROR(IF(G77&gt;=1,ROUND(ALLO!K75/31*ALLO!BJ75,0),0),0)</f>
        <v>0</v>
      </c>
      <c r="EU77" s="1">
        <f>IFERROR(IF(G77&gt;=1,(IF(ALLO!$BH75=1,0,IF(ALLO!$BH75=2,(IF(EMP!AN73="YES",(IF(ALLO!$D75&gt;=5,ROUND((ALLO!GG75+ALLO!GS75+ALLO!HE75)/EU$1,0)*ALLO!$BK75,0)),0)),0))),0),0)</f>
        <v>0</v>
      </c>
      <c r="EV77" s="1">
        <f>IFERROR(IF(H77&gt;=1,(IF(ALLO!$BH75=1,0,IF(ALLO!$BH75=2,(IF(EMP!AO73="YES",(IF(ALLO!$D75&gt;=5,ROUND((ALLO!GH75+ALLO!GT75+ALLO!HF75)/EV$1,0)*ALLO!$BK75,0)),0)),0))),0),0)</f>
        <v>0</v>
      </c>
      <c r="EW77" s="1">
        <f>IFERROR(IF(I77&gt;=1,(IF(ALLO!$BH75=1,0,IF(ALLO!$BH75=2,(IF(EMP!AP73="YES",(IF(ALLO!$D75&gt;=5,ROUND((ALLO!GI75+ALLO!GU75+ALLO!HG75)/EW$1,0)*ALLO!$BK75,0)),0)),0))),0),0)</f>
        <v>0</v>
      </c>
      <c r="EX77" s="1">
        <f>IFERROR(IF(J77&gt;=1,(IF(ALLO!$BH75=1,0,IF(ALLO!$BH75=2,(IF(EMP!AQ73="YES",(IF(ALLO!$D75&gt;=5,ROUND((ALLO!GJ75+ALLO!GV75+ALLO!HH75)/EX$1,0)*ALLO!$BK75,0)),0)),0))),0),0)</f>
        <v>0</v>
      </c>
      <c r="EY77" s="1">
        <f>IFERROR(IF(K77&gt;=1,(IF(ALLO!$BH75=1,0,IF(ALLO!$BH75=2,(IF(EMP!AR73="YES",(IF(ALLO!$D75&gt;=5,ROUND((ALLO!GK75+ALLO!GW75+ALLO!HI75)/EY$1,0)*ALLO!$BK75,0)),0)),0))),0),0)</f>
        <v>0</v>
      </c>
      <c r="EZ77" s="1">
        <f>IFERROR(IF(L77&gt;=1,(IF(ALLO!$BH75=1,0,IF(ALLO!$BH75=2,(IF(EMP!AS73="YES",(IF(ALLO!$D75&gt;=5,ROUND((ALLO!GL75+ALLO!GX75+ALLO!HJ75)/EZ$1,0)*ALLO!$BK75,0)),0)),0))),0),0)</f>
        <v>0</v>
      </c>
      <c r="FA77" s="181">
        <f t="shared" si="281"/>
        <v>0</v>
      </c>
      <c r="FB77" s="181">
        <f t="shared" si="282"/>
        <v>0</v>
      </c>
      <c r="FC77" s="181">
        <f t="shared" si="283"/>
        <v>0</v>
      </c>
      <c r="FD77" s="181">
        <f t="shared" si="284"/>
        <v>0</v>
      </c>
      <c r="FE77" s="181">
        <f t="shared" si="285"/>
        <v>0</v>
      </c>
      <c r="FF77" s="181">
        <f t="shared" si="286"/>
        <v>0</v>
      </c>
      <c r="FG77" s="181">
        <f t="shared" si="287"/>
        <v>0</v>
      </c>
      <c r="FH77" s="181">
        <f t="shared" si="288"/>
        <v>0</v>
      </c>
      <c r="FI77" s="181">
        <f t="shared" si="289"/>
        <v>0</v>
      </c>
      <c r="FJ77" s="181">
        <f t="shared" si="290"/>
        <v>0</v>
      </c>
      <c r="FK77" s="181">
        <f t="shared" si="291"/>
        <v>0</v>
      </c>
      <c r="FL77" s="181">
        <f t="shared" si="292"/>
        <v>0</v>
      </c>
      <c r="FM77" s="182">
        <f t="shared" si="293"/>
        <v>0</v>
      </c>
      <c r="FN77" s="182">
        <f t="shared" si="294"/>
        <v>0</v>
      </c>
      <c r="FO77" s="182">
        <f t="shared" si="295"/>
        <v>0</v>
      </c>
      <c r="FP77" s="182">
        <f t="shared" si="296"/>
        <v>0</v>
      </c>
      <c r="FQ77" s="182">
        <f t="shared" si="297"/>
        <v>0</v>
      </c>
      <c r="FR77" s="182">
        <f t="shared" si="298"/>
        <v>0</v>
      </c>
      <c r="FS77" s="182">
        <f t="shared" si="299"/>
        <v>0</v>
      </c>
      <c r="FT77" s="1">
        <f>IFERROR(IF($G77&gt;=1,SUMIFS(ARR!P$8:P$607,ARR!$I$8:$I$607,$I77),0),0)</f>
        <v>0</v>
      </c>
      <c r="FU77" s="1">
        <f>IFERROR(IF($G77&gt;=1,SUMIFS(ARR!Q$8:Q$607,ARR!$I$8:$I$607,$I77),0),0)</f>
        <v>0</v>
      </c>
      <c r="FV77" s="1">
        <f>IFERROR(IF($G77&gt;=1,SUMIFS(ARR!R$8:R$607,ARR!$I$8:$I$607,$I77),0),0)</f>
        <v>0</v>
      </c>
      <c r="FW77" s="1">
        <f>IFERROR(IF($G77&gt;=1,SUMIFS(ARR!S$8:S$607,ARR!$I$8:$I$607,$I77),0),0)</f>
        <v>0</v>
      </c>
      <c r="FX77" s="1">
        <f>IFERROR(IF($G77&gt;=1,SUMIFS(ARR!T$8:T$607,ARR!$I$8:$I$607,$I77),0),0)</f>
        <v>0</v>
      </c>
      <c r="FY77" s="1">
        <f>IFERROR(IF($G77&gt;=1,SUMIFS(ARR!U$8:U$607,ARR!$I$8:$I$607,$I77),0),0)</f>
        <v>0</v>
      </c>
      <c r="FZ77" s="1">
        <f>IFERROR(IF($G77&gt;=1,SUMIFS(ARR!V$8:V$607,ARR!$I$8:$I$607,$I77),0),0)</f>
        <v>0</v>
      </c>
      <c r="GA77" s="1">
        <f>IFERROR(IF($G77&gt;=1,SUMIFS(ARR!W$8:W$607,ARR!$I$8:$I$607,$I77),0),0)</f>
        <v>0</v>
      </c>
      <c r="GB77" s="1">
        <f>IFERROR(IF($G77&gt;=1,SUMIFS(ARR!X$8:X$607,ARR!$I$8:$I$607,$I77),0),0)</f>
        <v>0</v>
      </c>
      <c r="GC77" s="1">
        <f>IFERROR(IF($G77&gt;=1,SUMIFS(ARR!Y$8:Y$607,ARR!$I$8:$I$607,$I77),0),0)</f>
        <v>0</v>
      </c>
      <c r="GD77" s="1">
        <f>IFERROR(IF($G77&gt;=1,SUMIFS(ARR!Z$8:Z$607,ARR!$I$8:$I$607,$I77),0),0)</f>
        <v>0</v>
      </c>
      <c r="GE77" s="1">
        <f>IFERROR(IF($G77&gt;=1,SUMIFS(ARR!AA$8:AA$607,ARR!$I$8:$I$607,$I77),0),0)</f>
        <v>0</v>
      </c>
      <c r="GF77" s="1">
        <f t="shared" si="300"/>
        <v>0</v>
      </c>
      <c r="GG77" s="1">
        <f t="shared" si="301"/>
        <v>0</v>
      </c>
      <c r="GH77" s="1">
        <f t="shared" si="302"/>
        <v>0</v>
      </c>
      <c r="GI77" s="1">
        <f t="shared" si="303"/>
        <v>0</v>
      </c>
      <c r="GJ77" s="1">
        <f t="shared" si="304"/>
        <v>0</v>
      </c>
    </row>
    <row r="78" spans="6:192" ht="18" customHeight="1" x14ac:dyDescent="0.25">
      <c r="F78" s="1">
        <f>ALLO!A76</f>
        <v>0</v>
      </c>
      <c r="G78" s="130">
        <f>EMP!O74</f>
        <v>0</v>
      </c>
      <c r="H78" s="131">
        <f>EMP!P74</f>
        <v>0</v>
      </c>
      <c r="I78" s="130">
        <f>EMP!Q74</f>
        <v>0</v>
      </c>
      <c r="J78" s="30">
        <f>IFERROR(IF($G78&gt;=1,(IF($F78=2,ROUND((ALLO!GA76+ALLO!GM76)/10,0),0)),0),0)</f>
        <v>0</v>
      </c>
      <c r="K78" s="30">
        <f>IFERROR(IF($G78&gt;=1,(IF($F78=2,ROUND((ALLO!GB76+ALLO!GN76)/10,0),0)),0),0)</f>
        <v>0</v>
      </c>
      <c r="L78" s="30">
        <f>IFERROR(IF($G78&gt;=1,(IF($F78=2,ROUND((ALLO!GC76+ALLO!GO76)/10,0),0)),0),0)</f>
        <v>0</v>
      </c>
      <c r="M78" s="30">
        <f>IFERROR(IF($G78&gt;=1,(IF($F78=2,ROUND((ALLO!GD76+ALLO!GP76)/10,0),0)),0),0)</f>
        <v>0</v>
      </c>
      <c r="N78" s="30">
        <f>IFERROR(IF($G78&gt;=1,(IF($F78=2,ROUND((ALLO!GE76+ALLO!GQ76)/10,0),0)),0),0)</f>
        <v>0</v>
      </c>
      <c r="O78" s="30">
        <f>IFERROR(IF($G78&gt;=1,(IF($F78=2,ROUND((ALLO!GF76+ALLO!GR76)/10,0),0)),0),0)</f>
        <v>0</v>
      </c>
      <c r="P78" s="30">
        <f>IFERROR(IF($G78&gt;=1,(IF($F78=2,ROUND((ALLO!GG76+ALLO!GS76)/10,0),0)),0),0)</f>
        <v>0</v>
      </c>
      <c r="Q78" s="30">
        <f>IFERROR(IF($G78&gt;=1,(IF($F78=2,ROUND((ALLO!GH76+ALLO!GT76)/10,0),0)),0),0)</f>
        <v>0</v>
      </c>
      <c r="R78" s="30">
        <f>IFERROR(IF($G78&gt;=1,(IF($F78=2,ROUND((ALLO!GI76+ALLO!GU76)/10,0),0)),0),0)</f>
        <v>0</v>
      </c>
      <c r="S78" s="30">
        <f>IFERROR(IF($G78&gt;=1,(IF($F78=2,ROUND((ALLO!GJ76+ALLO!GV76)/10,0),0)),0),0)</f>
        <v>0</v>
      </c>
      <c r="T78" s="30">
        <f>IFERROR(IF($G78&gt;=1,(IF($F78=2,ROUND((ALLO!GK76+ALLO!GW76)/10,0),0)),0),0)</f>
        <v>0</v>
      </c>
      <c r="U78" s="30">
        <f>IFERROR(IF($G78&gt;=1,(IF($F78=2,ROUND((ALLO!GL76+ALLO!GX76)/10,0),0)),0),0)</f>
        <v>0</v>
      </c>
      <c r="V78" s="132"/>
      <c r="W78" s="132"/>
      <c r="X78" s="132"/>
      <c r="Y78" s="132"/>
      <c r="Z78" s="132"/>
      <c r="AA78" s="132"/>
      <c r="AB78" s="132"/>
      <c r="AC78" s="132"/>
      <c r="AD78" s="132"/>
      <c r="AE78" s="132"/>
      <c r="AF78" s="132"/>
      <c r="AG78" s="132"/>
      <c r="AH78" s="133"/>
      <c r="AI78" s="133">
        <f t="shared" si="201"/>
        <v>0</v>
      </c>
      <c r="AJ78" s="133">
        <f t="shared" si="202"/>
        <v>0</v>
      </c>
      <c r="AK78" s="133">
        <f t="shared" si="203"/>
        <v>0</v>
      </c>
      <c r="AL78" s="133">
        <f t="shared" si="204"/>
        <v>0</v>
      </c>
      <c r="AM78" s="133">
        <f t="shared" si="205"/>
        <v>0</v>
      </c>
      <c r="AN78" s="133">
        <f t="shared" si="206"/>
        <v>0</v>
      </c>
      <c r="AO78" s="133">
        <f t="shared" si="207"/>
        <v>0</v>
      </c>
      <c r="AP78" s="133">
        <f t="shared" si="208"/>
        <v>0</v>
      </c>
      <c r="AQ78" s="133">
        <f t="shared" si="209"/>
        <v>0</v>
      </c>
      <c r="AR78" s="133">
        <f t="shared" si="210"/>
        <v>0</v>
      </c>
      <c r="AS78" s="133">
        <f t="shared" si="211"/>
        <v>0</v>
      </c>
      <c r="AT78" s="134"/>
      <c r="AU78" s="134">
        <f t="shared" si="212"/>
        <v>0</v>
      </c>
      <c r="AV78" s="134">
        <f t="shared" si="213"/>
        <v>0</v>
      </c>
      <c r="AW78" s="134">
        <f t="shared" si="214"/>
        <v>0</v>
      </c>
      <c r="AX78" s="134">
        <f t="shared" si="215"/>
        <v>0</v>
      </c>
      <c r="AY78" s="134">
        <f t="shared" si="216"/>
        <v>0</v>
      </c>
      <c r="AZ78" s="134">
        <f t="shared" si="217"/>
        <v>0</v>
      </c>
      <c r="BA78" s="134">
        <f t="shared" si="218"/>
        <v>0</v>
      </c>
      <c r="BB78" s="134">
        <f t="shared" si="219"/>
        <v>0</v>
      </c>
      <c r="BC78" s="134">
        <f t="shared" si="220"/>
        <v>0</v>
      </c>
      <c r="BD78" s="134">
        <f t="shared" si="221"/>
        <v>0</v>
      </c>
      <c r="BE78" s="134">
        <f t="shared" si="222"/>
        <v>0</v>
      </c>
      <c r="BF78" s="31"/>
      <c r="BG78" s="31">
        <f t="shared" si="223"/>
        <v>0</v>
      </c>
      <c r="BH78" s="31">
        <f t="shared" si="224"/>
        <v>0</v>
      </c>
      <c r="BI78" s="31">
        <f t="shared" si="225"/>
        <v>0</v>
      </c>
      <c r="BJ78" s="31">
        <f t="shared" si="226"/>
        <v>0</v>
      </c>
      <c r="BK78" s="31">
        <f t="shared" si="227"/>
        <v>0</v>
      </c>
      <c r="BL78" s="31">
        <f t="shared" si="228"/>
        <v>0</v>
      </c>
      <c r="BM78" s="31">
        <f t="shared" si="229"/>
        <v>0</v>
      </c>
      <c r="BN78" s="31">
        <f t="shared" si="230"/>
        <v>0</v>
      </c>
      <c r="BO78" s="31">
        <f t="shared" si="231"/>
        <v>0</v>
      </c>
      <c r="BP78" s="31">
        <f t="shared" si="232"/>
        <v>0</v>
      </c>
      <c r="BQ78" s="31">
        <f t="shared" si="233"/>
        <v>0</v>
      </c>
      <c r="BR78" s="132"/>
      <c r="BS78" s="132">
        <f t="shared" si="234"/>
        <v>0</v>
      </c>
      <c r="BT78" s="132">
        <f t="shared" si="235"/>
        <v>0</v>
      </c>
      <c r="BU78" s="132">
        <f t="shared" si="236"/>
        <v>0</v>
      </c>
      <c r="BV78" s="132">
        <f t="shared" si="237"/>
        <v>0</v>
      </c>
      <c r="BW78" s="132">
        <f t="shared" si="238"/>
        <v>0</v>
      </c>
      <c r="BX78" s="132">
        <f t="shared" si="239"/>
        <v>0</v>
      </c>
      <c r="BY78" s="132">
        <f t="shared" si="240"/>
        <v>0</v>
      </c>
      <c r="BZ78" s="132">
        <f t="shared" si="241"/>
        <v>0</v>
      </c>
      <c r="CA78" s="132">
        <f t="shared" si="242"/>
        <v>0</v>
      </c>
      <c r="CB78" s="132">
        <f t="shared" si="243"/>
        <v>0</v>
      </c>
      <c r="CC78" s="132">
        <f t="shared" si="244"/>
        <v>0</v>
      </c>
      <c r="CD78" s="133">
        <f t="shared" si="245"/>
        <v>0</v>
      </c>
      <c r="CE78" s="133">
        <f t="shared" si="245"/>
        <v>0</v>
      </c>
      <c r="CF78" s="133">
        <f t="shared" si="246"/>
        <v>0</v>
      </c>
      <c r="CG78" s="133">
        <f t="shared" si="197"/>
        <v>0</v>
      </c>
      <c r="CH78" s="133">
        <f t="shared" si="195"/>
        <v>0</v>
      </c>
      <c r="CI78" s="133">
        <f t="shared" si="195"/>
        <v>0</v>
      </c>
      <c r="CJ78" s="133">
        <f t="shared" si="195"/>
        <v>0</v>
      </c>
      <c r="CK78" s="133">
        <f t="shared" si="195"/>
        <v>0</v>
      </c>
      <c r="CL78" s="133">
        <f t="shared" si="195"/>
        <v>0</v>
      </c>
      <c r="CM78" s="133">
        <f t="shared" si="195"/>
        <v>0</v>
      </c>
      <c r="CN78" s="133">
        <f t="shared" si="195"/>
        <v>0</v>
      </c>
      <c r="CO78" s="133">
        <f t="shared" si="195"/>
        <v>0</v>
      </c>
      <c r="CP78" s="134"/>
      <c r="CQ78" s="134">
        <f t="shared" si="247"/>
        <v>0</v>
      </c>
      <c r="CR78" s="134">
        <f t="shared" si="248"/>
        <v>0</v>
      </c>
      <c r="CS78" s="134">
        <f t="shared" si="249"/>
        <v>0</v>
      </c>
      <c r="CT78" s="134">
        <f t="shared" si="250"/>
        <v>0</v>
      </c>
      <c r="CU78" s="134">
        <f t="shared" si="251"/>
        <v>0</v>
      </c>
      <c r="CV78" s="134">
        <f t="shared" si="252"/>
        <v>0</v>
      </c>
      <c r="CW78" s="134">
        <f t="shared" si="253"/>
        <v>0</v>
      </c>
      <c r="CX78" s="134">
        <f t="shared" si="254"/>
        <v>0</v>
      </c>
      <c r="CY78" s="134">
        <f t="shared" si="255"/>
        <v>0</v>
      </c>
      <c r="CZ78" s="134">
        <f t="shared" si="256"/>
        <v>0</v>
      </c>
      <c r="DA78" s="134">
        <f t="shared" si="257"/>
        <v>0</v>
      </c>
      <c r="DB78" s="135"/>
      <c r="DC78" s="135">
        <f t="shared" si="258"/>
        <v>0</v>
      </c>
      <c r="DD78" s="135">
        <f t="shared" si="259"/>
        <v>0</v>
      </c>
      <c r="DE78" s="135">
        <f t="shared" si="260"/>
        <v>0</v>
      </c>
      <c r="DF78" s="135">
        <f t="shared" si="261"/>
        <v>0</v>
      </c>
      <c r="DG78" s="135">
        <f t="shared" si="262"/>
        <v>0</v>
      </c>
      <c r="DH78" s="135">
        <f t="shared" si="263"/>
        <v>0</v>
      </c>
      <c r="DI78" s="135">
        <f t="shared" si="264"/>
        <v>0</v>
      </c>
      <c r="DJ78" s="135">
        <f t="shared" si="265"/>
        <v>0</v>
      </c>
      <c r="DK78" s="135">
        <f t="shared" si="266"/>
        <v>0</v>
      </c>
      <c r="DL78" s="135">
        <f t="shared" si="267"/>
        <v>0</v>
      </c>
      <c r="DM78" s="135">
        <f t="shared" si="268"/>
        <v>0</v>
      </c>
      <c r="DN78" s="136"/>
      <c r="DO78" s="136">
        <f t="shared" si="269"/>
        <v>0</v>
      </c>
      <c r="DP78" s="136">
        <f t="shared" si="270"/>
        <v>0</v>
      </c>
      <c r="DQ78" s="136">
        <f t="shared" si="271"/>
        <v>0</v>
      </c>
      <c r="DR78" s="136">
        <f t="shared" si="272"/>
        <v>0</v>
      </c>
      <c r="DS78" s="136">
        <f t="shared" si="273"/>
        <v>0</v>
      </c>
      <c r="DT78" s="136">
        <f t="shared" si="274"/>
        <v>0</v>
      </c>
      <c r="DU78" s="136">
        <f t="shared" si="275"/>
        <v>0</v>
      </c>
      <c r="DV78" s="136">
        <f t="shared" si="276"/>
        <v>0</v>
      </c>
      <c r="DW78" s="136">
        <f t="shared" si="277"/>
        <v>0</v>
      </c>
      <c r="DX78" s="136">
        <f t="shared" si="278"/>
        <v>0</v>
      </c>
      <c r="DY78" s="136">
        <f t="shared" si="279"/>
        <v>0</v>
      </c>
      <c r="DZ78" s="132"/>
      <c r="EA78" s="132">
        <f t="shared" ref="EA78:EK78" si="307">DZ78</f>
        <v>0</v>
      </c>
      <c r="EB78" s="132">
        <f t="shared" si="307"/>
        <v>0</v>
      </c>
      <c r="EC78" s="132">
        <f t="shared" si="307"/>
        <v>0</v>
      </c>
      <c r="ED78" s="132">
        <f t="shared" si="307"/>
        <v>0</v>
      </c>
      <c r="EE78" s="132">
        <f t="shared" si="307"/>
        <v>0</v>
      </c>
      <c r="EF78" s="132">
        <f t="shared" si="307"/>
        <v>0</v>
      </c>
      <c r="EG78" s="132">
        <f t="shared" si="307"/>
        <v>0</v>
      </c>
      <c r="EH78" s="132">
        <f t="shared" si="307"/>
        <v>0</v>
      </c>
      <c r="EI78" s="132">
        <f t="shared" si="307"/>
        <v>0</v>
      </c>
      <c r="EJ78" s="132">
        <f t="shared" si="307"/>
        <v>0</v>
      </c>
      <c r="EK78" s="132">
        <f t="shared" si="307"/>
        <v>0</v>
      </c>
      <c r="EL78" s="134"/>
      <c r="EM78" s="134"/>
      <c r="EN78" s="134"/>
      <c r="EO78" s="134"/>
      <c r="EP78" s="134"/>
      <c r="EQ78" s="134"/>
      <c r="ER78" s="134"/>
      <c r="ES78" s="201">
        <f>IFERROR(IF(G78&gt;=1,(IF(EMP!AT74="YES",220,0)),0),0)</f>
        <v>0</v>
      </c>
      <c r="ET78" s="1">
        <f>IFERROR(IF(G78&gt;=1,ROUND(ALLO!K76/31*ALLO!BJ76,0),0),0)</f>
        <v>0</v>
      </c>
      <c r="EU78" s="1">
        <f>IFERROR(IF(G78&gt;=1,(IF(ALLO!$BH76=1,0,IF(ALLO!$BH76=2,(IF(EMP!AN74="YES",(IF(ALLO!$D76&gt;=5,ROUND((ALLO!GG76+ALLO!GS76+ALLO!HE76)/EU$1,0)*ALLO!$BK76,0)),0)),0))),0),0)</f>
        <v>0</v>
      </c>
      <c r="EV78" s="1">
        <f>IFERROR(IF(H78&gt;=1,(IF(ALLO!$BH76=1,0,IF(ALLO!$BH76=2,(IF(EMP!AO74="YES",(IF(ALLO!$D76&gt;=5,ROUND((ALLO!GH76+ALLO!GT76+ALLO!HF76)/EV$1,0)*ALLO!$BK76,0)),0)),0))),0),0)</f>
        <v>0</v>
      </c>
      <c r="EW78" s="1">
        <f>IFERROR(IF(I78&gt;=1,(IF(ALLO!$BH76=1,0,IF(ALLO!$BH76=2,(IF(EMP!AP74="YES",(IF(ALLO!$D76&gt;=5,ROUND((ALLO!GI76+ALLO!GU76+ALLO!HG76)/EW$1,0)*ALLO!$BK76,0)),0)),0))),0),0)</f>
        <v>0</v>
      </c>
      <c r="EX78" s="1">
        <f>IFERROR(IF(J78&gt;=1,(IF(ALLO!$BH76=1,0,IF(ALLO!$BH76=2,(IF(EMP!AQ74="YES",(IF(ALLO!$D76&gt;=5,ROUND((ALLO!GJ76+ALLO!GV76+ALLO!HH76)/EX$1,0)*ALLO!$BK76,0)),0)),0))),0),0)</f>
        <v>0</v>
      </c>
      <c r="EY78" s="1">
        <f>IFERROR(IF(K78&gt;=1,(IF(ALLO!$BH76=1,0,IF(ALLO!$BH76=2,(IF(EMP!AR74="YES",(IF(ALLO!$D76&gt;=5,ROUND((ALLO!GK76+ALLO!GW76+ALLO!HI76)/EY$1,0)*ALLO!$BK76,0)),0)),0))),0),0)</f>
        <v>0</v>
      </c>
      <c r="EZ78" s="1">
        <f>IFERROR(IF(L78&gt;=1,(IF(ALLO!$BH76=1,0,IF(ALLO!$BH76=2,(IF(EMP!AS74="YES",(IF(ALLO!$D76&gt;=5,ROUND((ALLO!GL76+ALLO!GX76+ALLO!HJ76)/EZ$1,0)*ALLO!$BK76,0)),0)),0))),0),0)</f>
        <v>0</v>
      </c>
      <c r="FA78" s="181">
        <f t="shared" si="281"/>
        <v>0</v>
      </c>
      <c r="FB78" s="181">
        <f t="shared" si="282"/>
        <v>0</v>
      </c>
      <c r="FC78" s="181">
        <f t="shared" si="283"/>
        <v>0</v>
      </c>
      <c r="FD78" s="181">
        <f t="shared" si="284"/>
        <v>0</v>
      </c>
      <c r="FE78" s="181">
        <f t="shared" si="285"/>
        <v>0</v>
      </c>
      <c r="FF78" s="181">
        <f t="shared" si="286"/>
        <v>0</v>
      </c>
      <c r="FG78" s="181">
        <f t="shared" si="287"/>
        <v>0</v>
      </c>
      <c r="FH78" s="181">
        <f t="shared" si="288"/>
        <v>0</v>
      </c>
      <c r="FI78" s="181">
        <f t="shared" si="289"/>
        <v>0</v>
      </c>
      <c r="FJ78" s="181">
        <f t="shared" si="290"/>
        <v>0</v>
      </c>
      <c r="FK78" s="181">
        <f t="shared" si="291"/>
        <v>0</v>
      </c>
      <c r="FL78" s="181">
        <f t="shared" si="292"/>
        <v>0</v>
      </c>
      <c r="FM78" s="182">
        <f t="shared" si="293"/>
        <v>0</v>
      </c>
      <c r="FN78" s="182">
        <f t="shared" si="294"/>
        <v>0</v>
      </c>
      <c r="FO78" s="182">
        <f t="shared" si="295"/>
        <v>0</v>
      </c>
      <c r="FP78" s="182">
        <f t="shared" si="296"/>
        <v>0</v>
      </c>
      <c r="FQ78" s="182">
        <f t="shared" si="297"/>
        <v>0</v>
      </c>
      <c r="FR78" s="182">
        <f t="shared" si="298"/>
        <v>0</v>
      </c>
      <c r="FS78" s="182">
        <f t="shared" si="299"/>
        <v>0</v>
      </c>
      <c r="FT78" s="1">
        <f>IFERROR(IF($G78&gt;=1,SUMIFS(ARR!P$8:P$607,ARR!$I$8:$I$607,$I78),0),0)</f>
        <v>0</v>
      </c>
      <c r="FU78" s="1">
        <f>IFERROR(IF($G78&gt;=1,SUMIFS(ARR!Q$8:Q$607,ARR!$I$8:$I$607,$I78),0),0)</f>
        <v>0</v>
      </c>
      <c r="FV78" s="1">
        <f>IFERROR(IF($G78&gt;=1,SUMIFS(ARR!R$8:R$607,ARR!$I$8:$I$607,$I78),0),0)</f>
        <v>0</v>
      </c>
      <c r="FW78" s="1">
        <f>IFERROR(IF($G78&gt;=1,SUMIFS(ARR!S$8:S$607,ARR!$I$8:$I$607,$I78),0),0)</f>
        <v>0</v>
      </c>
      <c r="FX78" s="1">
        <f>IFERROR(IF($G78&gt;=1,SUMIFS(ARR!T$8:T$607,ARR!$I$8:$I$607,$I78),0),0)</f>
        <v>0</v>
      </c>
      <c r="FY78" s="1">
        <f>IFERROR(IF($G78&gt;=1,SUMIFS(ARR!U$8:U$607,ARR!$I$8:$I$607,$I78),0),0)</f>
        <v>0</v>
      </c>
      <c r="FZ78" s="1">
        <f>IFERROR(IF($G78&gt;=1,SUMIFS(ARR!V$8:V$607,ARR!$I$8:$I$607,$I78),0),0)</f>
        <v>0</v>
      </c>
      <c r="GA78" s="1">
        <f>IFERROR(IF($G78&gt;=1,SUMIFS(ARR!W$8:W$607,ARR!$I$8:$I$607,$I78),0),0)</f>
        <v>0</v>
      </c>
      <c r="GB78" s="1">
        <f>IFERROR(IF($G78&gt;=1,SUMIFS(ARR!X$8:X$607,ARR!$I$8:$I$607,$I78),0),0)</f>
        <v>0</v>
      </c>
      <c r="GC78" s="1">
        <f>IFERROR(IF($G78&gt;=1,SUMIFS(ARR!Y$8:Y$607,ARR!$I$8:$I$607,$I78),0),0)</f>
        <v>0</v>
      </c>
      <c r="GD78" s="1">
        <f>IFERROR(IF($G78&gt;=1,SUMIFS(ARR!Z$8:Z$607,ARR!$I$8:$I$607,$I78),0),0)</f>
        <v>0</v>
      </c>
      <c r="GE78" s="1">
        <f>IFERROR(IF($G78&gt;=1,SUMIFS(ARR!AA$8:AA$607,ARR!$I$8:$I$607,$I78),0),0)</f>
        <v>0</v>
      </c>
      <c r="GF78" s="1">
        <f t="shared" si="300"/>
        <v>0</v>
      </c>
      <c r="GG78" s="1">
        <f t="shared" si="301"/>
        <v>0</v>
      </c>
      <c r="GH78" s="1">
        <f t="shared" si="302"/>
        <v>0</v>
      </c>
      <c r="GI78" s="1">
        <f t="shared" si="303"/>
        <v>0</v>
      </c>
      <c r="GJ78" s="1">
        <f t="shared" si="304"/>
        <v>0</v>
      </c>
    </row>
    <row r="79" spans="6:192" ht="18" customHeight="1" x14ac:dyDescent="0.25">
      <c r="F79" s="1">
        <f>ALLO!A77</f>
        <v>0</v>
      </c>
      <c r="G79" s="130">
        <f>EMP!O75</f>
        <v>0</v>
      </c>
      <c r="H79" s="131">
        <f>EMP!P75</f>
        <v>0</v>
      </c>
      <c r="I79" s="130">
        <f>EMP!Q75</f>
        <v>0</v>
      </c>
      <c r="J79" s="30">
        <f>IFERROR(IF($G79&gt;=1,(IF($F79=2,ROUND((ALLO!GA77+ALLO!GM77)/10,0),0)),0),0)</f>
        <v>0</v>
      </c>
      <c r="K79" s="30">
        <f>IFERROR(IF($G79&gt;=1,(IF($F79=2,ROUND((ALLO!GB77+ALLO!GN77)/10,0),0)),0),0)</f>
        <v>0</v>
      </c>
      <c r="L79" s="30">
        <f>IFERROR(IF($G79&gt;=1,(IF($F79=2,ROUND((ALLO!GC77+ALLO!GO77)/10,0),0)),0),0)</f>
        <v>0</v>
      </c>
      <c r="M79" s="30">
        <f>IFERROR(IF($G79&gt;=1,(IF($F79=2,ROUND((ALLO!GD77+ALLO!GP77)/10,0),0)),0),0)</f>
        <v>0</v>
      </c>
      <c r="N79" s="30">
        <f>IFERROR(IF($G79&gt;=1,(IF($F79=2,ROUND((ALLO!GE77+ALLO!GQ77)/10,0),0)),0),0)</f>
        <v>0</v>
      </c>
      <c r="O79" s="30">
        <f>IFERROR(IF($G79&gt;=1,(IF($F79=2,ROUND((ALLO!GF77+ALLO!GR77)/10,0),0)),0),0)</f>
        <v>0</v>
      </c>
      <c r="P79" s="30">
        <f>IFERROR(IF($G79&gt;=1,(IF($F79=2,ROUND((ALLO!GG77+ALLO!GS77)/10,0),0)),0),0)</f>
        <v>0</v>
      </c>
      <c r="Q79" s="30">
        <f>IFERROR(IF($G79&gt;=1,(IF($F79=2,ROUND((ALLO!GH77+ALLO!GT77)/10,0),0)),0),0)</f>
        <v>0</v>
      </c>
      <c r="R79" s="30">
        <f>IFERROR(IF($G79&gt;=1,(IF($F79=2,ROUND((ALLO!GI77+ALLO!GU77)/10,0),0)),0),0)</f>
        <v>0</v>
      </c>
      <c r="S79" s="30">
        <f>IFERROR(IF($G79&gt;=1,(IF($F79=2,ROUND((ALLO!GJ77+ALLO!GV77)/10,0),0)),0),0)</f>
        <v>0</v>
      </c>
      <c r="T79" s="30">
        <f>IFERROR(IF($G79&gt;=1,(IF($F79=2,ROUND((ALLO!GK77+ALLO!GW77)/10,0),0)),0),0)</f>
        <v>0</v>
      </c>
      <c r="U79" s="30">
        <f>IFERROR(IF($G79&gt;=1,(IF($F79=2,ROUND((ALLO!GL77+ALLO!GX77)/10,0),0)),0),0)</f>
        <v>0</v>
      </c>
      <c r="V79" s="132"/>
      <c r="W79" s="132"/>
      <c r="X79" s="132"/>
      <c r="Y79" s="132"/>
      <c r="Z79" s="132"/>
      <c r="AA79" s="132"/>
      <c r="AB79" s="132"/>
      <c r="AC79" s="132"/>
      <c r="AD79" s="132"/>
      <c r="AE79" s="132"/>
      <c r="AF79" s="132"/>
      <c r="AG79" s="132"/>
      <c r="AH79" s="133"/>
      <c r="AI79" s="133">
        <f t="shared" si="201"/>
        <v>0</v>
      </c>
      <c r="AJ79" s="133">
        <f t="shared" si="202"/>
        <v>0</v>
      </c>
      <c r="AK79" s="133">
        <f t="shared" si="203"/>
        <v>0</v>
      </c>
      <c r="AL79" s="133">
        <f t="shared" si="204"/>
        <v>0</v>
      </c>
      <c r="AM79" s="133">
        <f t="shared" si="205"/>
        <v>0</v>
      </c>
      <c r="AN79" s="133">
        <f t="shared" si="206"/>
        <v>0</v>
      </c>
      <c r="AO79" s="133">
        <f t="shared" si="207"/>
        <v>0</v>
      </c>
      <c r="AP79" s="133">
        <f t="shared" si="208"/>
        <v>0</v>
      </c>
      <c r="AQ79" s="133">
        <f t="shared" si="209"/>
        <v>0</v>
      </c>
      <c r="AR79" s="133">
        <f t="shared" si="210"/>
        <v>0</v>
      </c>
      <c r="AS79" s="133">
        <f t="shared" si="211"/>
        <v>0</v>
      </c>
      <c r="AT79" s="134"/>
      <c r="AU79" s="134">
        <f t="shared" si="212"/>
        <v>0</v>
      </c>
      <c r="AV79" s="134">
        <f t="shared" si="213"/>
        <v>0</v>
      </c>
      <c r="AW79" s="134">
        <f t="shared" si="214"/>
        <v>0</v>
      </c>
      <c r="AX79" s="134">
        <f t="shared" si="215"/>
        <v>0</v>
      </c>
      <c r="AY79" s="134">
        <f t="shared" si="216"/>
        <v>0</v>
      </c>
      <c r="AZ79" s="134">
        <f t="shared" si="217"/>
        <v>0</v>
      </c>
      <c r="BA79" s="134">
        <f t="shared" si="218"/>
        <v>0</v>
      </c>
      <c r="BB79" s="134">
        <f t="shared" si="219"/>
        <v>0</v>
      </c>
      <c r="BC79" s="134">
        <f t="shared" si="220"/>
        <v>0</v>
      </c>
      <c r="BD79" s="134">
        <f t="shared" si="221"/>
        <v>0</v>
      </c>
      <c r="BE79" s="134">
        <f t="shared" si="222"/>
        <v>0</v>
      </c>
      <c r="BF79" s="31"/>
      <c r="BG79" s="31">
        <f t="shared" si="223"/>
        <v>0</v>
      </c>
      <c r="BH79" s="31">
        <f t="shared" si="224"/>
        <v>0</v>
      </c>
      <c r="BI79" s="31">
        <f t="shared" si="225"/>
        <v>0</v>
      </c>
      <c r="BJ79" s="31">
        <f t="shared" si="226"/>
        <v>0</v>
      </c>
      <c r="BK79" s="31">
        <f t="shared" si="227"/>
        <v>0</v>
      </c>
      <c r="BL79" s="31">
        <f t="shared" si="228"/>
        <v>0</v>
      </c>
      <c r="BM79" s="31">
        <f t="shared" si="229"/>
        <v>0</v>
      </c>
      <c r="BN79" s="31">
        <f t="shared" si="230"/>
        <v>0</v>
      </c>
      <c r="BO79" s="31">
        <f t="shared" si="231"/>
        <v>0</v>
      </c>
      <c r="BP79" s="31">
        <f t="shared" si="232"/>
        <v>0</v>
      </c>
      <c r="BQ79" s="31">
        <f t="shared" si="233"/>
        <v>0</v>
      </c>
      <c r="BR79" s="132"/>
      <c r="BS79" s="132">
        <f t="shared" si="234"/>
        <v>0</v>
      </c>
      <c r="BT79" s="132">
        <f t="shared" si="235"/>
        <v>0</v>
      </c>
      <c r="BU79" s="132">
        <f t="shared" si="236"/>
        <v>0</v>
      </c>
      <c r="BV79" s="132">
        <f t="shared" si="237"/>
        <v>0</v>
      </c>
      <c r="BW79" s="132">
        <f t="shared" si="238"/>
        <v>0</v>
      </c>
      <c r="BX79" s="132">
        <f t="shared" si="239"/>
        <v>0</v>
      </c>
      <c r="BY79" s="132">
        <f t="shared" si="240"/>
        <v>0</v>
      </c>
      <c r="BZ79" s="132">
        <f t="shared" si="241"/>
        <v>0</v>
      </c>
      <c r="CA79" s="132">
        <f t="shared" si="242"/>
        <v>0</v>
      </c>
      <c r="CB79" s="132">
        <f t="shared" si="243"/>
        <v>0</v>
      </c>
      <c r="CC79" s="132">
        <f t="shared" si="244"/>
        <v>0</v>
      </c>
      <c r="CD79" s="133">
        <f t="shared" si="245"/>
        <v>0</v>
      </c>
      <c r="CE79" s="133">
        <f t="shared" si="245"/>
        <v>0</v>
      </c>
      <c r="CF79" s="133">
        <f t="shared" si="246"/>
        <v>0</v>
      </c>
      <c r="CG79" s="133">
        <f t="shared" si="197"/>
        <v>0</v>
      </c>
      <c r="CH79" s="133">
        <f t="shared" si="195"/>
        <v>0</v>
      </c>
      <c r="CI79" s="133">
        <f t="shared" si="195"/>
        <v>0</v>
      </c>
      <c r="CJ79" s="133">
        <f t="shared" si="195"/>
        <v>0</v>
      </c>
      <c r="CK79" s="133">
        <f t="shared" si="195"/>
        <v>0</v>
      </c>
      <c r="CL79" s="133">
        <f t="shared" si="195"/>
        <v>0</v>
      </c>
      <c r="CM79" s="133">
        <f t="shared" si="195"/>
        <v>0</v>
      </c>
      <c r="CN79" s="133">
        <f t="shared" si="195"/>
        <v>0</v>
      </c>
      <c r="CO79" s="133">
        <f t="shared" si="195"/>
        <v>0</v>
      </c>
      <c r="CP79" s="134"/>
      <c r="CQ79" s="134">
        <f t="shared" si="247"/>
        <v>0</v>
      </c>
      <c r="CR79" s="134">
        <f t="shared" si="248"/>
        <v>0</v>
      </c>
      <c r="CS79" s="134">
        <f t="shared" si="249"/>
        <v>0</v>
      </c>
      <c r="CT79" s="134">
        <f t="shared" si="250"/>
        <v>0</v>
      </c>
      <c r="CU79" s="134">
        <f t="shared" si="251"/>
        <v>0</v>
      </c>
      <c r="CV79" s="134">
        <f t="shared" si="252"/>
        <v>0</v>
      </c>
      <c r="CW79" s="134">
        <f t="shared" si="253"/>
        <v>0</v>
      </c>
      <c r="CX79" s="134">
        <f t="shared" si="254"/>
        <v>0</v>
      </c>
      <c r="CY79" s="134">
        <f t="shared" si="255"/>
        <v>0</v>
      </c>
      <c r="CZ79" s="134">
        <f t="shared" si="256"/>
        <v>0</v>
      </c>
      <c r="DA79" s="134">
        <f t="shared" si="257"/>
        <v>0</v>
      </c>
      <c r="DB79" s="135"/>
      <c r="DC79" s="135">
        <f t="shared" si="258"/>
        <v>0</v>
      </c>
      <c r="DD79" s="135">
        <f t="shared" si="259"/>
        <v>0</v>
      </c>
      <c r="DE79" s="135">
        <f t="shared" si="260"/>
        <v>0</v>
      </c>
      <c r="DF79" s="135">
        <f t="shared" si="261"/>
        <v>0</v>
      </c>
      <c r="DG79" s="135">
        <f t="shared" si="262"/>
        <v>0</v>
      </c>
      <c r="DH79" s="135">
        <f t="shared" si="263"/>
        <v>0</v>
      </c>
      <c r="DI79" s="135">
        <f t="shared" si="264"/>
        <v>0</v>
      </c>
      <c r="DJ79" s="135">
        <f t="shared" si="265"/>
        <v>0</v>
      </c>
      <c r="DK79" s="135">
        <f t="shared" si="266"/>
        <v>0</v>
      </c>
      <c r="DL79" s="135">
        <f t="shared" si="267"/>
        <v>0</v>
      </c>
      <c r="DM79" s="135">
        <f t="shared" si="268"/>
        <v>0</v>
      </c>
      <c r="DN79" s="136"/>
      <c r="DO79" s="136">
        <f t="shared" si="269"/>
        <v>0</v>
      </c>
      <c r="DP79" s="136">
        <f t="shared" si="270"/>
        <v>0</v>
      </c>
      <c r="DQ79" s="136">
        <f t="shared" si="271"/>
        <v>0</v>
      </c>
      <c r="DR79" s="136">
        <f t="shared" si="272"/>
        <v>0</v>
      </c>
      <c r="DS79" s="136">
        <f t="shared" si="273"/>
        <v>0</v>
      </c>
      <c r="DT79" s="136">
        <f t="shared" si="274"/>
        <v>0</v>
      </c>
      <c r="DU79" s="136">
        <f t="shared" si="275"/>
        <v>0</v>
      </c>
      <c r="DV79" s="136">
        <f t="shared" si="276"/>
        <v>0</v>
      </c>
      <c r="DW79" s="136">
        <f t="shared" si="277"/>
        <v>0</v>
      </c>
      <c r="DX79" s="136">
        <f t="shared" si="278"/>
        <v>0</v>
      </c>
      <c r="DY79" s="136">
        <f t="shared" si="279"/>
        <v>0</v>
      </c>
      <c r="DZ79" s="132"/>
      <c r="EA79" s="132">
        <f t="shared" ref="EA79:EK79" si="308">DZ79</f>
        <v>0</v>
      </c>
      <c r="EB79" s="132">
        <f t="shared" si="308"/>
        <v>0</v>
      </c>
      <c r="EC79" s="132">
        <f t="shared" si="308"/>
        <v>0</v>
      </c>
      <c r="ED79" s="132">
        <f t="shared" si="308"/>
        <v>0</v>
      </c>
      <c r="EE79" s="132">
        <f t="shared" si="308"/>
        <v>0</v>
      </c>
      <c r="EF79" s="132">
        <f t="shared" si="308"/>
        <v>0</v>
      </c>
      <c r="EG79" s="132">
        <f t="shared" si="308"/>
        <v>0</v>
      </c>
      <c r="EH79" s="132">
        <f t="shared" si="308"/>
        <v>0</v>
      </c>
      <c r="EI79" s="132">
        <f t="shared" si="308"/>
        <v>0</v>
      </c>
      <c r="EJ79" s="132">
        <f t="shared" si="308"/>
        <v>0</v>
      </c>
      <c r="EK79" s="132">
        <f t="shared" si="308"/>
        <v>0</v>
      </c>
      <c r="EL79" s="134"/>
      <c r="EM79" s="134"/>
      <c r="EN79" s="134"/>
      <c r="EO79" s="134"/>
      <c r="EP79" s="134"/>
      <c r="EQ79" s="134"/>
      <c r="ER79" s="134"/>
      <c r="ES79" s="201">
        <f>IFERROR(IF(G79&gt;=1,(IF(EMP!AT75="YES",220,0)),0),0)</f>
        <v>0</v>
      </c>
      <c r="ET79" s="1">
        <f>IFERROR(IF(G79&gt;=1,ROUND(ALLO!K77/31*ALLO!BJ77,0),0),0)</f>
        <v>0</v>
      </c>
      <c r="EU79" s="1">
        <f>IFERROR(IF(G79&gt;=1,(IF(ALLO!$BH77=1,0,IF(ALLO!$BH77=2,(IF(EMP!AN75="YES",(IF(ALLO!$D77&gt;=5,ROUND((ALLO!GG77+ALLO!GS77+ALLO!HE77)/EU$1,0)*ALLO!$BK77,0)),0)),0))),0),0)</f>
        <v>0</v>
      </c>
      <c r="EV79" s="1">
        <f>IFERROR(IF(H79&gt;=1,(IF(ALLO!$BH77=1,0,IF(ALLO!$BH77=2,(IF(EMP!AO75="YES",(IF(ALLO!$D77&gt;=5,ROUND((ALLO!GH77+ALLO!GT77+ALLO!HF77)/EV$1,0)*ALLO!$BK77,0)),0)),0))),0),0)</f>
        <v>0</v>
      </c>
      <c r="EW79" s="1">
        <f>IFERROR(IF(I79&gt;=1,(IF(ALLO!$BH77=1,0,IF(ALLO!$BH77=2,(IF(EMP!AP75="YES",(IF(ALLO!$D77&gt;=5,ROUND((ALLO!GI77+ALLO!GU77+ALLO!HG77)/EW$1,0)*ALLO!$BK77,0)),0)),0))),0),0)</f>
        <v>0</v>
      </c>
      <c r="EX79" s="1">
        <f>IFERROR(IF(J79&gt;=1,(IF(ALLO!$BH77=1,0,IF(ALLO!$BH77=2,(IF(EMP!AQ75="YES",(IF(ALLO!$D77&gt;=5,ROUND((ALLO!GJ77+ALLO!GV77+ALLO!HH77)/EX$1,0)*ALLO!$BK77,0)),0)),0))),0),0)</f>
        <v>0</v>
      </c>
      <c r="EY79" s="1">
        <f>IFERROR(IF(K79&gt;=1,(IF(ALLO!$BH77=1,0,IF(ALLO!$BH77=2,(IF(EMP!AR75="YES",(IF(ALLO!$D77&gt;=5,ROUND((ALLO!GK77+ALLO!GW77+ALLO!HI77)/EY$1,0)*ALLO!$BK77,0)),0)),0))),0),0)</f>
        <v>0</v>
      </c>
      <c r="EZ79" s="1">
        <f>IFERROR(IF(L79&gt;=1,(IF(ALLO!$BH77=1,0,IF(ALLO!$BH77=2,(IF(EMP!AS75="YES",(IF(ALLO!$D77&gt;=5,ROUND((ALLO!GL77+ALLO!GX77+ALLO!HJ77)/EZ$1,0)*ALLO!$BK77,0)),0)),0))),0),0)</f>
        <v>0</v>
      </c>
      <c r="FA79" s="181">
        <f t="shared" si="281"/>
        <v>0</v>
      </c>
      <c r="FB79" s="181">
        <f t="shared" si="282"/>
        <v>0</v>
      </c>
      <c r="FC79" s="181">
        <f t="shared" si="283"/>
        <v>0</v>
      </c>
      <c r="FD79" s="181">
        <f t="shared" si="284"/>
        <v>0</v>
      </c>
      <c r="FE79" s="181">
        <f t="shared" si="285"/>
        <v>0</v>
      </c>
      <c r="FF79" s="181">
        <f t="shared" si="286"/>
        <v>0</v>
      </c>
      <c r="FG79" s="181">
        <f t="shared" si="287"/>
        <v>0</v>
      </c>
      <c r="FH79" s="181">
        <f t="shared" si="288"/>
        <v>0</v>
      </c>
      <c r="FI79" s="181">
        <f t="shared" si="289"/>
        <v>0</v>
      </c>
      <c r="FJ79" s="181">
        <f t="shared" si="290"/>
        <v>0</v>
      </c>
      <c r="FK79" s="181">
        <f t="shared" si="291"/>
        <v>0</v>
      </c>
      <c r="FL79" s="181">
        <f t="shared" si="292"/>
        <v>0</v>
      </c>
      <c r="FM79" s="182">
        <f t="shared" si="293"/>
        <v>0</v>
      </c>
      <c r="FN79" s="182">
        <f t="shared" si="294"/>
        <v>0</v>
      </c>
      <c r="FO79" s="182">
        <f t="shared" si="295"/>
        <v>0</v>
      </c>
      <c r="FP79" s="182">
        <f t="shared" si="296"/>
        <v>0</v>
      </c>
      <c r="FQ79" s="182">
        <f t="shared" si="297"/>
        <v>0</v>
      </c>
      <c r="FR79" s="182">
        <f t="shared" si="298"/>
        <v>0</v>
      </c>
      <c r="FS79" s="182">
        <f t="shared" si="299"/>
        <v>0</v>
      </c>
      <c r="FT79" s="1">
        <f>IFERROR(IF($G79&gt;=1,SUMIFS(ARR!P$8:P$607,ARR!$I$8:$I$607,$I79),0),0)</f>
        <v>0</v>
      </c>
      <c r="FU79" s="1">
        <f>IFERROR(IF($G79&gt;=1,SUMIFS(ARR!Q$8:Q$607,ARR!$I$8:$I$607,$I79),0),0)</f>
        <v>0</v>
      </c>
      <c r="FV79" s="1">
        <f>IFERROR(IF($G79&gt;=1,SUMIFS(ARR!R$8:R$607,ARR!$I$8:$I$607,$I79),0),0)</f>
        <v>0</v>
      </c>
      <c r="FW79" s="1">
        <f>IFERROR(IF($G79&gt;=1,SUMIFS(ARR!S$8:S$607,ARR!$I$8:$I$607,$I79),0),0)</f>
        <v>0</v>
      </c>
      <c r="FX79" s="1">
        <f>IFERROR(IF($G79&gt;=1,SUMIFS(ARR!T$8:T$607,ARR!$I$8:$I$607,$I79),0),0)</f>
        <v>0</v>
      </c>
      <c r="FY79" s="1">
        <f>IFERROR(IF($G79&gt;=1,SUMIFS(ARR!U$8:U$607,ARR!$I$8:$I$607,$I79),0),0)</f>
        <v>0</v>
      </c>
      <c r="FZ79" s="1">
        <f>IFERROR(IF($G79&gt;=1,SUMIFS(ARR!V$8:V$607,ARR!$I$8:$I$607,$I79),0),0)</f>
        <v>0</v>
      </c>
      <c r="GA79" s="1">
        <f>IFERROR(IF($G79&gt;=1,SUMIFS(ARR!W$8:W$607,ARR!$I$8:$I$607,$I79),0),0)</f>
        <v>0</v>
      </c>
      <c r="GB79" s="1">
        <f>IFERROR(IF($G79&gt;=1,SUMIFS(ARR!X$8:X$607,ARR!$I$8:$I$607,$I79),0),0)</f>
        <v>0</v>
      </c>
      <c r="GC79" s="1">
        <f>IFERROR(IF($G79&gt;=1,SUMIFS(ARR!Y$8:Y$607,ARR!$I$8:$I$607,$I79),0),0)</f>
        <v>0</v>
      </c>
      <c r="GD79" s="1">
        <f>IFERROR(IF($G79&gt;=1,SUMIFS(ARR!Z$8:Z$607,ARR!$I$8:$I$607,$I79),0),0)</f>
        <v>0</v>
      </c>
      <c r="GE79" s="1">
        <f>IFERROR(IF($G79&gt;=1,SUMIFS(ARR!AA$8:AA$607,ARR!$I$8:$I$607,$I79),0),0)</f>
        <v>0</v>
      </c>
      <c r="GF79" s="1">
        <f t="shared" si="300"/>
        <v>0</v>
      </c>
      <c r="GG79" s="1">
        <f t="shared" si="301"/>
        <v>0</v>
      </c>
      <c r="GH79" s="1">
        <f t="shared" si="302"/>
        <v>0</v>
      </c>
      <c r="GI79" s="1">
        <f t="shared" si="303"/>
        <v>0</v>
      </c>
      <c r="GJ79" s="1">
        <f t="shared" si="304"/>
        <v>0</v>
      </c>
    </row>
    <row r="80" spans="6:192" ht="18" customHeight="1" x14ac:dyDescent="0.25">
      <c r="F80" s="1">
        <f>ALLO!A78</f>
        <v>0</v>
      </c>
      <c r="G80" s="130">
        <f>EMP!O76</f>
        <v>0</v>
      </c>
      <c r="H80" s="131">
        <f>EMP!P76</f>
        <v>0</v>
      </c>
      <c r="I80" s="130">
        <f>EMP!Q76</f>
        <v>0</v>
      </c>
      <c r="J80" s="30">
        <f>IFERROR(IF($G80&gt;=1,(IF($F80=2,ROUND((ALLO!GA78+ALLO!GM78)/10,0),0)),0),0)</f>
        <v>0</v>
      </c>
      <c r="K80" s="30">
        <f>IFERROR(IF($G80&gt;=1,(IF($F80=2,ROUND((ALLO!GB78+ALLO!GN78)/10,0),0)),0),0)</f>
        <v>0</v>
      </c>
      <c r="L80" s="30">
        <f>IFERROR(IF($G80&gt;=1,(IF($F80=2,ROUND((ALLO!GC78+ALLO!GO78)/10,0),0)),0),0)</f>
        <v>0</v>
      </c>
      <c r="M80" s="30">
        <f>IFERROR(IF($G80&gt;=1,(IF($F80=2,ROUND((ALLO!GD78+ALLO!GP78)/10,0),0)),0),0)</f>
        <v>0</v>
      </c>
      <c r="N80" s="30">
        <f>IFERROR(IF($G80&gt;=1,(IF($F80=2,ROUND((ALLO!GE78+ALLO!GQ78)/10,0),0)),0),0)</f>
        <v>0</v>
      </c>
      <c r="O80" s="30">
        <f>IFERROR(IF($G80&gt;=1,(IF($F80=2,ROUND((ALLO!GF78+ALLO!GR78)/10,0),0)),0),0)</f>
        <v>0</v>
      </c>
      <c r="P80" s="30">
        <f>IFERROR(IF($G80&gt;=1,(IF($F80=2,ROUND((ALLO!GG78+ALLO!GS78)/10,0),0)),0),0)</f>
        <v>0</v>
      </c>
      <c r="Q80" s="30">
        <f>IFERROR(IF($G80&gt;=1,(IF($F80=2,ROUND((ALLO!GH78+ALLO!GT78)/10,0),0)),0),0)</f>
        <v>0</v>
      </c>
      <c r="R80" s="30">
        <f>IFERROR(IF($G80&gt;=1,(IF($F80=2,ROUND((ALLO!GI78+ALLO!GU78)/10,0),0)),0),0)</f>
        <v>0</v>
      </c>
      <c r="S80" s="30">
        <f>IFERROR(IF($G80&gt;=1,(IF($F80=2,ROUND((ALLO!GJ78+ALLO!GV78)/10,0),0)),0),0)</f>
        <v>0</v>
      </c>
      <c r="T80" s="30">
        <f>IFERROR(IF($G80&gt;=1,(IF($F80=2,ROUND((ALLO!GK78+ALLO!GW78)/10,0),0)),0),0)</f>
        <v>0</v>
      </c>
      <c r="U80" s="30">
        <f>IFERROR(IF($G80&gt;=1,(IF($F80=2,ROUND((ALLO!GL78+ALLO!GX78)/10,0),0)),0),0)</f>
        <v>0</v>
      </c>
      <c r="V80" s="132"/>
      <c r="W80" s="132"/>
      <c r="X80" s="132"/>
      <c r="Y80" s="132"/>
      <c r="Z80" s="132"/>
      <c r="AA80" s="132"/>
      <c r="AB80" s="132"/>
      <c r="AC80" s="132"/>
      <c r="AD80" s="132"/>
      <c r="AE80" s="132"/>
      <c r="AF80" s="132"/>
      <c r="AG80" s="132"/>
      <c r="AH80" s="133"/>
      <c r="AI80" s="133">
        <f t="shared" si="201"/>
        <v>0</v>
      </c>
      <c r="AJ80" s="133">
        <f t="shared" si="202"/>
        <v>0</v>
      </c>
      <c r="AK80" s="133">
        <f t="shared" si="203"/>
        <v>0</v>
      </c>
      <c r="AL80" s="133">
        <f t="shared" si="204"/>
        <v>0</v>
      </c>
      <c r="AM80" s="133">
        <f t="shared" si="205"/>
        <v>0</v>
      </c>
      <c r="AN80" s="133">
        <f t="shared" si="206"/>
        <v>0</v>
      </c>
      <c r="AO80" s="133">
        <f t="shared" si="207"/>
        <v>0</v>
      </c>
      <c r="AP80" s="133">
        <f t="shared" si="208"/>
        <v>0</v>
      </c>
      <c r="AQ80" s="133">
        <f t="shared" si="209"/>
        <v>0</v>
      </c>
      <c r="AR80" s="133">
        <f t="shared" si="210"/>
        <v>0</v>
      </c>
      <c r="AS80" s="133">
        <f t="shared" si="211"/>
        <v>0</v>
      </c>
      <c r="AT80" s="134"/>
      <c r="AU80" s="134">
        <f t="shared" si="212"/>
        <v>0</v>
      </c>
      <c r="AV80" s="134">
        <f t="shared" si="213"/>
        <v>0</v>
      </c>
      <c r="AW80" s="134">
        <f t="shared" si="214"/>
        <v>0</v>
      </c>
      <c r="AX80" s="134">
        <f t="shared" si="215"/>
        <v>0</v>
      </c>
      <c r="AY80" s="134">
        <f t="shared" si="216"/>
        <v>0</v>
      </c>
      <c r="AZ80" s="134">
        <f t="shared" si="217"/>
        <v>0</v>
      </c>
      <c r="BA80" s="134">
        <f t="shared" si="218"/>
        <v>0</v>
      </c>
      <c r="BB80" s="134">
        <f t="shared" si="219"/>
        <v>0</v>
      </c>
      <c r="BC80" s="134">
        <f t="shared" si="220"/>
        <v>0</v>
      </c>
      <c r="BD80" s="134">
        <f t="shared" si="221"/>
        <v>0</v>
      </c>
      <c r="BE80" s="134">
        <f t="shared" si="222"/>
        <v>0</v>
      </c>
      <c r="BF80" s="31"/>
      <c r="BG80" s="31">
        <f t="shared" si="223"/>
        <v>0</v>
      </c>
      <c r="BH80" s="31">
        <f t="shared" si="224"/>
        <v>0</v>
      </c>
      <c r="BI80" s="31">
        <f t="shared" si="225"/>
        <v>0</v>
      </c>
      <c r="BJ80" s="31">
        <f t="shared" si="226"/>
        <v>0</v>
      </c>
      <c r="BK80" s="31">
        <f t="shared" si="227"/>
        <v>0</v>
      </c>
      <c r="BL80" s="31">
        <f t="shared" si="228"/>
        <v>0</v>
      </c>
      <c r="BM80" s="31">
        <f t="shared" si="229"/>
        <v>0</v>
      </c>
      <c r="BN80" s="31">
        <f t="shared" si="230"/>
        <v>0</v>
      </c>
      <c r="BO80" s="31">
        <f t="shared" si="231"/>
        <v>0</v>
      </c>
      <c r="BP80" s="31">
        <f t="shared" si="232"/>
        <v>0</v>
      </c>
      <c r="BQ80" s="31">
        <f t="shared" si="233"/>
        <v>0</v>
      </c>
      <c r="BR80" s="132"/>
      <c r="BS80" s="132">
        <f t="shared" si="234"/>
        <v>0</v>
      </c>
      <c r="BT80" s="132">
        <f t="shared" si="235"/>
        <v>0</v>
      </c>
      <c r="BU80" s="132">
        <f t="shared" si="236"/>
        <v>0</v>
      </c>
      <c r="BV80" s="132">
        <f t="shared" si="237"/>
        <v>0</v>
      </c>
      <c r="BW80" s="132">
        <f t="shared" si="238"/>
        <v>0</v>
      </c>
      <c r="BX80" s="132">
        <f t="shared" si="239"/>
        <v>0</v>
      </c>
      <c r="BY80" s="132">
        <f t="shared" si="240"/>
        <v>0</v>
      </c>
      <c r="BZ80" s="132">
        <f t="shared" si="241"/>
        <v>0</v>
      </c>
      <c r="CA80" s="132">
        <f t="shared" si="242"/>
        <v>0</v>
      </c>
      <c r="CB80" s="132">
        <f t="shared" si="243"/>
        <v>0</v>
      </c>
      <c r="CC80" s="132">
        <f t="shared" si="244"/>
        <v>0</v>
      </c>
      <c r="CD80" s="133">
        <f t="shared" si="245"/>
        <v>0</v>
      </c>
      <c r="CE80" s="133">
        <f t="shared" si="245"/>
        <v>0</v>
      </c>
      <c r="CF80" s="133">
        <f t="shared" si="246"/>
        <v>0</v>
      </c>
      <c r="CG80" s="133">
        <f t="shared" si="197"/>
        <v>0</v>
      </c>
      <c r="CH80" s="133">
        <f t="shared" si="195"/>
        <v>0</v>
      </c>
      <c r="CI80" s="133">
        <f t="shared" si="195"/>
        <v>0</v>
      </c>
      <c r="CJ80" s="133">
        <f t="shared" si="195"/>
        <v>0</v>
      </c>
      <c r="CK80" s="133">
        <f t="shared" si="195"/>
        <v>0</v>
      </c>
      <c r="CL80" s="133">
        <f t="shared" si="195"/>
        <v>0</v>
      </c>
      <c r="CM80" s="133">
        <f t="shared" si="195"/>
        <v>0</v>
      </c>
      <c r="CN80" s="133">
        <f t="shared" si="195"/>
        <v>0</v>
      </c>
      <c r="CO80" s="133">
        <f t="shared" si="195"/>
        <v>0</v>
      </c>
      <c r="CP80" s="134"/>
      <c r="CQ80" s="134">
        <f t="shared" si="247"/>
        <v>0</v>
      </c>
      <c r="CR80" s="134">
        <f t="shared" si="248"/>
        <v>0</v>
      </c>
      <c r="CS80" s="134">
        <f t="shared" si="249"/>
        <v>0</v>
      </c>
      <c r="CT80" s="134">
        <f t="shared" si="250"/>
        <v>0</v>
      </c>
      <c r="CU80" s="134">
        <f t="shared" si="251"/>
        <v>0</v>
      </c>
      <c r="CV80" s="134">
        <f t="shared" si="252"/>
        <v>0</v>
      </c>
      <c r="CW80" s="134">
        <f t="shared" si="253"/>
        <v>0</v>
      </c>
      <c r="CX80" s="134">
        <f t="shared" si="254"/>
        <v>0</v>
      </c>
      <c r="CY80" s="134">
        <f t="shared" si="255"/>
        <v>0</v>
      </c>
      <c r="CZ80" s="134">
        <f t="shared" si="256"/>
        <v>0</v>
      </c>
      <c r="DA80" s="134">
        <f t="shared" si="257"/>
        <v>0</v>
      </c>
      <c r="DB80" s="135"/>
      <c r="DC80" s="135">
        <f t="shared" si="258"/>
        <v>0</v>
      </c>
      <c r="DD80" s="135">
        <f t="shared" si="259"/>
        <v>0</v>
      </c>
      <c r="DE80" s="135">
        <f t="shared" si="260"/>
        <v>0</v>
      </c>
      <c r="DF80" s="135">
        <f t="shared" si="261"/>
        <v>0</v>
      </c>
      <c r="DG80" s="135">
        <f t="shared" si="262"/>
        <v>0</v>
      </c>
      <c r="DH80" s="135">
        <f t="shared" si="263"/>
        <v>0</v>
      </c>
      <c r="DI80" s="135">
        <f t="shared" si="264"/>
        <v>0</v>
      </c>
      <c r="DJ80" s="135">
        <f t="shared" si="265"/>
        <v>0</v>
      </c>
      <c r="DK80" s="135">
        <f t="shared" si="266"/>
        <v>0</v>
      </c>
      <c r="DL80" s="135">
        <f t="shared" si="267"/>
        <v>0</v>
      </c>
      <c r="DM80" s="135">
        <f t="shared" si="268"/>
        <v>0</v>
      </c>
      <c r="DN80" s="136"/>
      <c r="DO80" s="136">
        <f t="shared" si="269"/>
        <v>0</v>
      </c>
      <c r="DP80" s="136">
        <f t="shared" si="270"/>
        <v>0</v>
      </c>
      <c r="DQ80" s="136">
        <f t="shared" si="271"/>
        <v>0</v>
      </c>
      <c r="DR80" s="136">
        <f t="shared" si="272"/>
        <v>0</v>
      </c>
      <c r="DS80" s="136">
        <f t="shared" si="273"/>
        <v>0</v>
      </c>
      <c r="DT80" s="136">
        <f t="shared" si="274"/>
        <v>0</v>
      </c>
      <c r="DU80" s="136">
        <f t="shared" si="275"/>
        <v>0</v>
      </c>
      <c r="DV80" s="136">
        <f t="shared" si="276"/>
        <v>0</v>
      </c>
      <c r="DW80" s="136">
        <f t="shared" si="277"/>
        <v>0</v>
      </c>
      <c r="DX80" s="136">
        <f t="shared" si="278"/>
        <v>0</v>
      </c>
      <c r="DY80" s="136">
        <f t="shared" si="279"/>
        <v>0</v>
      </c>
      <c r="DZ80" s="132"/>
      <c r="EA80" s="132">
        <f t="shared" ref="EA80:EK80" si="309">DZ80</f>
        <v>0</v>
      </c>
      <c r="EB80" s="132">
        <f t="shared" si="309"/>
        <v>0</v>
      </c>
      <c r="EC80" s="132">
        <f t="shared" si="309"/>
        <v>0</v>
      </c>
      <c r="ED80" s="132">
        <f t="shared" si="309"/>
        <v>0</v>
      </c>
      <c r="EE80" s="132">
        <f t="shared" si="309"/>
        <v>0</v>
      </c>
      <c r="EF80" s="132">
        <f t="shared" si="309"/>
        <v>0</v>
      </c>
      <c r="EG80" s="132">
        <f t="shared" si="309"/>
        <v>0</v>
      </c>
      <c r="EH80" s="132">
        <f t="shared" si="309"/>
        <v>0</v>
      </c>
      <c r="EI80" s="132">
        <f t="shared" si="309"/>
        <v>0</v>
      </c>
      <c r="EJ80" s="132">
        <f t="shared" si="309"/>
        <v>0</v>
      </c>
      <c r="EK80" s="132">
        <f t="shared" si="309"/>
        <v>0</v>
      </c>
      <c r="EL80" s="134"/>
      <c r="EM80" s="134"/>
      <c r="EN80" s="134"/>
      <c r="EO80" s="134"/>
      <c r="EP80" s="134"/>
      <c r="EQ80" s="134"/>
      <c r="ER80" s="134"/>
      <c r="ES80" s="201">
        <f>IFERROR(IF(G80&gt;=1,(IF(EMP!AT76="YES",220,0)),0),0)</f>
        <v>0</v>
      </c>
      <c r="ET80" s="1">
        <f>IFERROR(IF(G80&gt;=1,ROUND(ALLO!K78/31*ALLO!BJ78,0),0),0)</f>
        <v>0</v>
      </c>
      <c r="EU80" s="1">
        <f>IFERROR(IF(G80&gt;=1,(IF(ALLO!$BH78=1,0,IF(ALLO!$BH78=2,(IF(EMP!AN76="YES",(IF(ALLO!$D78&gt;=5,ROUND((ALLO!GG78+ALLO!GS78+ALLO!HE78)/EU$1,0)*ALLO!$BK78,0)),0)),0))),0),0)</f>
        <v>0</v>
      </c>
      <c r="EV80" s="1">
        <f>IFERROR(IF(H80&gt;=1,(IF(ALLO!$BH78=1,0,IF(ALLO!$BH78=2,(IF(EMP!AO76="YES",(IF(ALLO!$D78&gt;=5,ROUND((ALLO!GH78+ALLO!GT78+ALLO!HF78)/EV$1,0)*ALLO!$BK78,0)),0)),0))),0),0)</f>
        <v>0</v>
      </c>
      <c r="EW80" s="1">
        <f>IFERROR(IF(I80&gt;=1,(IF(ALLO!$BH78=1,0,IF(ALLO!$BH78=2,(IF(EMP!AP76="YES",(IF(ALLO!$D78&gt;=5,ROUND((ALLO!GI78+ALLO!GU78+ALLO!HG78)/EW$1,0)*ALLO!$BK78,0)),0)),0))),0),0)</f>
        <v>0</v>
      </c>
      <c r="EX80" s="1">
        <f>IFERROR(IF(J80&gt;=1,(IF(ALLO!$BH78=1,0,IF(ALLO!$BH78=2,(IF(EMP!AQ76="YES",(IF(ALLO!$D78&gt;=5,ROUND((ALLO!GJ78+ALLO!GV78+ALLO!HH78)/EX$1,0)*ALLO!$BK78,0)),0)),0))),0),0)</f>
        <v>0</v>
      </c>
      <c r="EY80" s="1">
        <f>IFERROR(IF(K80&gt;=1,(IF(ALLO!$BH78=1,0,IF(ALLO!$BH78=2,(IF(EMP!AR76="YES",(IF(ALLO!$D78&gt;=5,ROUND((ALLO!GK78+ALLO!GW78+ALLO!HI78)/EY$1,0)*ALLO!$BK78,0)),0)),0))),0),0)</f>
        <v>0</v>
      </c>
      <c r="EZ80" s="1">
        <f>IFERROR(IF(L80&gt;=1,(IF(ALLO!$BH78=1,0,IF(ALLO!$BH78=2,(IF(EMP!AS76="YES",(IF(ALLO!$D78&gt;=5,ROUND((ALLO!GL78+ALLO!GX78+ALLO!HJ78)/EZ$1,0)*ALLO!$BK78,0)),0)),0))),0),0)</f>
        <v>0</v>
      </c>
      <c r="FA80" s="181">
        <f t="shared" si="281"/>
        <v>0</v>
      </c>
      <c r="FB80" s="181">
        <f t="shared" si="282"/>
        <v>0</v>
      </c>
      <c r="FC80" s="181">
        <f t="shared" si="283"/>
        <v>0</v>
      </c>
      <c r="FD80" s="181">
        <f t="shared" si="284"/>
        <v>0</v>
      </c>
      <c r="FE80" s="181">
        <f t="shared" si="285"/>
        <v>0</v>
      </c>
      <c r="FF80" s="181">
        <f t="shared" si="286"/>
        <v>0</v>
      </c>
      <c r="FG80" s="181">
        <f t="shared" si="287"/>
        <v>0</v>
      </c>
      <c r="FH80" s="181">
        <f t="shared" si="288"/>
        <v>0</v>
      </c>
      <c r="FI80" s="181">
        <f t="shared" si="289"/>
        <v>0</v>
      </c>
      <c r="FJ80" s="181">
        <f t="shared" si="290"/>
        <v>0</v>
      </c>
      <c r="FK80" s="181">
        <f t="shared" si="291"/>
        <v>0</v>
      </c>
      <c r="FL80" s="181">
        <f t="shared" si="292"/>
        <v>0</v>
      </c>
      <c r="FM80" s="182">
        <f t="shared" si="293"/>
        <v>0</v>
      </c>
      <c r="FN80" s="182">
        <f t="shared" si="294"/>
        <v>0</v>
      </c>
      <c r="FO80" s="182">
        <f t="shared" si="295"/>
        <v>0</v>
      </c>
      <c r="FP80" s="182">
        <f t="shared" si="296"/>
        <v>0</v>
      </c>
      <c r="FQ80" s="182">
        <f t="shared" si="297"/>
        <v>0</v>
      </c>
      <c r="FR80" s="182">
        <f t="shared" si="298"/>
        <v>0</v>
      </c>
      <c r="FS80" s="182">
        <f t="shared" si="299"/>
        <v>0</v>
      </c>
      <c r="FT80" s="1">
        <f>IFERROR(IF($G80&gt;=1,SUMIFS(ARR!P$8:P$607,ARR!$I$8:$I$607,$I80),0),0)</f>
        <v>0</v>
      </c>
      <c r="FU80" s="1">
        <f>IFERROR(IF($G80&gt;=1,SUMIFS(ARR!Q$8:Q$607,ARR!$I$8:$I$607,$I80),0),0)</f>
        <v>0</v>
      </c>
      <c r="FV80" s="1">
        <f>IFERROR(IF($G80&gt;=1,SUMIFS(ARR!R$8:R$607,ARR!$I$8:$I$607,$I80),0),0)</f>
        <v>0</v>
      </c>
      <c r="FW80" s="1">
        <f>IFERROR(IF($G80&gt;=1,SUMIFS(ARR!S$8:S$607,ARR!$I$8:$I$607,$I80),0),0)</f>
        <v>0</v>
      </c>
      <c r="FX80" s="1">
        <f>IFERROR(IF($G80&gt;=1,SUMIFS(ARR!T$8:T$607,ARR!$I$8:$I$607,$I80),0),0)</f>
        <v>0</v>
      </c>
      <c r="FY80" s="1">
        <f>IFERROR(IF($G80&gt;=1,SUMIFS(ARR!U$8:U$607,ARR!$I$8:$I$607,$I80),0),0)</f>
        <v>0</v>
      </c>
      <c r="FZ80" s="1">
        <f>IFERROR(IF($G80&gt;=1,SUMIFS(ARR!V$8:V$607,ARR!$I$8:$I$607,$I80),0),0)</f>
        <v>0</v>
      </c>
      <c r="GA80" s="1">
        <f>IFERROR(IF($G80&gt;=1,SUMIFS(ARR!W$8:W$607,ARR!$I$8:$I$607,$I80),0),0)</f>
        <v>0</v>
      </c>
      <c r="GB80" s="1">
        <f>IFERROR(IF($G80&gt;=1,SUMIFS(ARR!X$8:X$607,ARR!$I$8:$I$607,$I80),0),0)</f>
        <v>0</v>
      </c>
      <c r="GC80" s="1">
        <f>IFERROR(IF($G80&gt;=1,SUMIFS(ARR!Y$8:Y$607,ARR!$I$8:$I$607,$I80),0),0)</f>
        <v>0</v>
      </c>
      <c r="GD80" s="1">
        <f>IFERROR(IF($G80&gt;=1,SUMIFS(ARR!Z$8:Z$607,ARR!$I$8:$I$607,$I80),0),0)</f>
        <v>0</v>
      </c>
      <c r="GE80" s="1">
        <f>IFERROR(IF($G80&gt;=1,SUMIFS(ARR!AA$8:AA$607,ARR!$I$8:$I$607,$I80),0),0)</f>
        <v>0</v>
      </c>
      <c r="GF80" s="1">
        <f t="shared" si="300"/>
        <v>0</v>
      </c>
      <c r="GG80" s="1">
        <f t="shared" si="301"/>
        <v>0</v>
      </c>
      <c r="GH80" s="1">
        <f t="shared" si="302"/>
        <v>0</v>
      </c>
      <c r="GI80" s="1">
        <f t="shared" si="303"/>
        <v>0</v>
      </c>
      <c r="GJ80" s="1">
        <f t="shared" si="304"/>
        <v>0</v>
      </c>
    </row>
    <row r="81" spans="6:192" ht="18" customHeight="1" x14ac:dyDescent="0.25">
      <c r="F81" s="1">
        <f>ALLO!A79</f>
        <v>0</v>
      </c>
      <c r="G81" s="130">
        <f>EMP!O77</f>
        <v>0</v>
      </c>
      <c r="H81" s="131">
        <f>EMP!P77</f>
        <v>0</v>
      </c>
      <c r="I81" s="130">
        <f>EMP!Q77</f>
        <v>0</v>
      </c>
      <c r="J81" s="30">
        <f>IFERROR(IF($G81&gt;=1,(IF($F81=2,ROUND((ALLO!GA79+ALLO!GM79)/10,0),0)),0),0)</f>
        <v>0</v>
      </c>
      <c r="K81" s="30">
        <f>IFERROR(IF($G81&gt;=1,(IF($F81=2,ROUND((ALLO!GB79+ALLO!GN79)/10,0),0)),0),0)</f>
        <v>0</v>
      </c>
      <c r="L81" s="30">
        <f>IFERROR(IF($G81&gt;=1,(IF($F81=2,ROUND((ALLO!GC79+ALLO!GO79)/10,0),0)),0),0)</f>
        <v>0</v>
      </c>
      <c r="M81" s="30">
        <f>IFERROR(IF($G81&gt;=1,(IF($F81=2,ROUND((ALLO!GD79+ALLO!GP79)/10,0),0)),0),0)</f>
        <v>0</v>
      </c>
      <c r="N81" s="30">
        <f>IFERROR(IF($G81&gt;=1,(IF($F81=2,ROUND((ALLO!GE79+ALLO!GQ79)/10,0),0)),0),0)</f>
        <v>0</v>
      </c>
      <c r="O81" s="30">
        <f>IFERROR(IF($G81&gt;=1,(IF($F81=2,ROUND((ALLO!GF79+ALLO!GR79)/10,0),0)),0),0)</f>
        <v>0</v>
      </c>
      <c r="P81" s="30">
        <f>IFERROR(IF($G81&gt;=1,(IF($F81=2,ROUND((ALLO!GG79+ALLO!GS79)/10,0),0)),0),0)</f>
        <v>0</v>
      </c>
      <c r="Q81" s="30">
        <f>IFERROR(IF($G81&gt;=1,(IF($F81=2,ROUND((ALLO!GH79+ALLO!GT79)/10,0),0)),0),0)</f>
        <v>0</v>
      </c>
      <c r="R81" s="30">
        <f>IFERROR(IF($G81&gt;=1,(IF($F81=2,ROUND((ALLO!GI79+ALLO!GU79)/10,0),0)),0),0)</f>
        <v>0</v>
      </c>
      <c r="S81" s="30">
        <f>IFERROR(IF($G81&gt;=1,(IF($F81=2,ROUND((ALLO!GJ79+ALLO!GV79)/10,0),0)),0),0)</f>
        <v>0</v>
      </c>
      <c r="T81" s="30">
        <f>IFERROR(IF($G81&gt;=1,(IF($F81=2,ROUND((ALLO!GK79+ALLO!GW79)/10,0),0)),0),0)</f>
        <v>0</v>
      </c>
      <c r="U81" s="30">
        <f>IFERROR(IF($G81&gt;=1,(IF($F81=2,ROUND((ALLO!GL79+ALLO!GX79)/10,0),0)),0),0)</f>
        <v>0</v>
      </c>
      <c r="V81" s="132"/>
      <c r="W81" s="132"/>
      <c r="X81" s="132"/>
      <c r="Y81" s="132"/>
      <c r="Z81" s="132"/>
      <c r="AA81" s="132"/>
      <c r="AB81" s="132"/>
      <c r="AC81" s="132"/>
      <c r="AD81" s="132"/>
      <c r="AE81" s="132"/>
      <c r="AF81" s="132"/>
      <c r="AG81" s="132"/>
      <c r="AH81" s="133"/>
      <c r="AI81" s="133">
        <f t="shared" si="201"/>
        <v>0</v>
      </c>
      <c r="AJ81" s="133">
        <f t="shared" si="202"/>
        <v>0</v>
      </c>
      <c r="AK81" s="133">
        <f t="shared" si="203"/>
        <v>0</v>
      </c>
      <c r="AL81" s="133">
        <f t="shared" si="204"/>
        <v>0</v>
      </c>
      <c r="AM81" s="133">
        <f t="shared" si="205"/>
        <v>0</v>
      </c>
      <c r="AN81" s="133">
        <f t="shared" si="206"/>
        <v>0</v>
      </c>
      <c r="AO81" s="133">
        <f t="shared" si="207"/>
        <v>0</v>
      </c>
      <c r="AP81" s="133">
        <f t="shared" si="208"/>
        <v>0</v>
      </c>
      <c r="AQ81" s="133">
        <f t="shared" si="209"/>
        <v>0</v>
      </c>
      <c r="AR81" s="133">
        <f t="shared" si="210"/>
        <v>0</v>
      </c>
      <c r="AS81" s="133">
        <f t="shared" si="211"/>
        <v>0</v>
      </c>
      <c r="AT81" s="134"/>
      <c r="AU81" s="134">
        <f t="shared" si="212"/>
        <v>0</v>
      </c>
      <c r="AV81" s="134">
        <f t="shared" si="213"/>
        <v>0</v>
      </c>
      <c r="AW81" s="134">
        <f t="shared" si="214"/>
        <v>0</v>
      </c>
      <c r="AX81" s="134">
        <f t="shared" si="215"/>
        <v>0</v>
      </c>
      <c r="AY81" s="134">
        <f t="shared" si="216"/>
        <v>0</v>
      </c>
      <c r="AZ81" s="134">
        <f t="shared" si="217"/>
        <v>0</v>
      </c>
      <c r="BA81" s="134">
        <f t="shared" si="218"/>
        <v>0</v>
      </c>
      <c r="BB81" s="134">
        <f t="shared" si="219"/>
        <v>0</v>
      </c>
      <c r="BC81" s="134">
        <f t="shared" si="220"/>
        <v>0</v>
      </c>
      <c r="BD81" s="134">
        <f t="shared" si="221"/>
        <v>0</v>
      </c>
      <c r="BE81" s="134">
        <f t="shared" si="222"/>
        <v>0</v>
      </c>
      <c r="BF81" s="31"/>
      <c r="BG81" s="31">
        <f t="shared" si="223"/>
        <v>0</v>
      </c>
      <c r="BH81" s="31">
        <f t="shared" si="224"/>
        <v>0</v>
      </c>
      <c r="BI81" s="31">
        <f t="shared" si="225"/>
        <v>0</v>
      </c>
      <c r="BJ81" s="31">
        <f t="shared" si="226"/>
        <v>0</v>
      </c>
      <c r="BK81" s="31">
        <f t="shared" si="227"/>
        <v>0</v>
      </c>
      <c r="BL81" s="31">
        <f t="shared" si="228"/>
        <v>0</v>
      </c>
      <c r="BM81" s="31">
        <f t="shared" si="229"/>
        <v>0</v>
      </c>
      <c r="BN81" s="31">
        <f t="shared" si="230"/>
        <v>0</v>
      </c>
      <c r="BO81" s="31">
        <f t="shared" si="231"/>
        <v>0</v>
      </c>
      <c r="BP81" s="31">
        <f t="shared" si="232"/>
        <v>0</v>
      </c>
      <c r="BQ81" s="31">
        <f t="shared" si="233"/>
        <v>0</v>
      </c>
      <c r="BR81" s="132"/>
      <c r="BS81" s="132">
        <f t="shared" si="234"/>
        <v>0</v>
      </c>
      <c r="BT81" s="132">
        <f t="shared" si="235"/>
        <v>0</v>
      </c>
      <c r="BU81" s="132">
        <f t="shared" si="236"/>
        <v>0</v>
      </c>
      <c r="BV81" s="132">
        <f t="shared" si="237"/>
        <v>0</v>
      </c>
      <c r="BW81" s="132">
        <f t="shared" si="238"/>
        <v>0</v>
      </c>
      <c r="BX81" s="132">
        <f t="shared" si="239"/>
        <v>0</v>
      </c>
      <c r="BY81" s="132">
        <f t="shared" si="240"/>
        <v>0</v>
      </c>
      <c r="BZ81" s="132">
        <f t="shared" si="241"/>
        <v>0</v>
      </c>
      <c r="CA81" s="132">
        <f t="shared" si="242"/>
        <v>0</v>
      </c>
      <c r="CB81" s="132">
        <f t="shared" si="243"/>
        <v>0</v>
      </c>
      <c r="CC81" s="132">
        <f t="shared" si="244"/>
        <v>0</v>
      </c>
      <c r="CD81" s="133">
        <f t="shared" si="245"/>
        <v>0</v>
      </c>
      <c r="CE81" s="133">
        <f t="shared" si="245"/>
        <v>0</v>
      </c>
      <c r="CF81" s="133">
        <f t="shared" si="246"/>
        <v>0</v>
      </c>
      <c r="CG81" s="133">
        <f t="shared" si="197"/>
        <v>0</v>
      </c>
      <c r="CH81" s="133">
        <f t="shared" si="195"/>
        <v>0</v>
      </c>
      <c r="CI81" s="133">
        <f t="shared" si="195"/>
        <v>0</v>
      </c>
      <c r="CJ81" s="133">
        <f t="shared" si="195"/>
        <v>0</v>
      </c>
      <c r="CK81" s="133">
        <f t="shared" si="195"/>
        <v>0</v>
      </c>
      <c r="CL81" s="133">
        <f t="shared" si="195"/>
        <v>0</v>
      </c>
      <c r="CM81" s="133">
        <f t="shared" si="195"/>
        <v>0</v>
      </c>
      <c r="CN81" s="133">
        <f t="shared" si="195"/>
        <v>0</v>
      </c>
      <c r="CO81" s="133">
        <f t="shared" si="195"/>
        <v>0</v>
      </c>
      <c r="CP81" s="134"/>
      <c r="CQ81" s="134">
        <f t="shared" si="247"/>
        <v>0</v>
      </c>
      <c r="CR81" s="134">
        <f t="shared" si="248"/>
        <v>0</v>
      </c>
      <c r="CS81" s="134">
        <f t="shared" si="249"/>
        <v>0</v>
      </c>
      <c r="CT81" s="134">
        <f t="shared" si="250"/>
        <v>0</v>
      </c>
      <c r="CU81" s="134">
        <f t="shared" si="251"/>
        <v>0</v>
      </c>
      <c r="CV81" s="134">
        <f t="shared" si="252"/>
        <v>0</v>
      </c>
      <c r="CW81" s="134">
        <f t="shared" si="253"/>
        <v>0</v>
      </c>
      <c r="CX81" s="134">
        <f t="shared" si="254"/>
        <v>0</v>
      </c>
      <c r="CY81" s="134">
        <f t="shared" si="255"/>
        <v>0</v>
      </c>
      <c r="CZ81" s="134">
        <f t="shared" si="256"/>
        <v>0</v>
      </c>
      <c r="DA81" s="134">
        <f t="shared" si="257"/>
        <v>0</v>
      </c>
      <c r="DB81" s="135"/>
      <c r="DC81" s="135">
        <f t="shared" si="258"/>
        <v>0</v>
      </c>
      <c r="DD81" s="135">
        <f t="shared" si="259"/>
        <v>0</v>
      </c>
      <c r="DE81" s="135">
        <f t="shared" si="260"/>
        <v>0</v>
      </c>
      <c r="DF81" s="135">
        <f t="shared" si="261"/>
        <v>0</v>
      </c>
      <c r="DG81" s="135">
        <f t="shared" si="262"/>
        <v>0</v>
      </c>
      <c r="DH81" s="135">
        <f t="shared" si="263"/>
        <v>0</v>
      </c>
      <c r="DI81" s="135">
        <f t="shared" si="264"/>
        <v>0</v>
      </c>
      <c r="DJ81" s="135">
        <f t="shared" si="265"/>
        <v>0</v>
      </c>
      <c r="DK81" s="135">
        <f t="shared" si="266"/>
        <v>0</v>
      </c>
      <c r="DL81" s="135">
        <f t="shared" si="267"/>
        <v>0</v>
      </c>
      <c r="DM81" s="135">
        <f t="shared" si="268"/>
        <v>0</v>
      </c>
      <c r="DN81" s="136"/>
      <c r="DO81" s="136">
        <f t="shared" si="269"/>
        <v>0</v>
      </c>
      <c r="DP81" s="136">
        <f t="shared" si="270"/>
        <v>0</v>
      </c>
      <c r="DQ81" s="136">
        <f t="shared" si="271"/>
        <v>0</v>
      </c>
      <c r="DR81" s="136">
        <f t="shared" si="272"/>
        <v>0</v>
      </c>
      <c r="DS81" s="136">
        <f t="shared" si="273"/>
        <v>0</v>
      </c>
      <c r="DT81" s="136">
        <f t="shared" si="274"/>
        <v>0</v>
      </c>
      <c r="DU81" s="136">
        <f t="shared" si="275"/>
        <v>0</v>
      </c>
      <c r="DV81" s="136">
        <f t="shared" si="276"/>
        <v>0</v>
      </c>
      <c r="DW81" s="136">
        <f t="shared" si="277"/>
        <v>0</v>
      </c>
      <c r="DX81" s="136">
        <f t="shared" si="278"/>
        <v>0</v>
      </c>
      <c r="DY81" s="136">
        <f t="shared" si="279"/>
        <v>0</v>
      </c>
      <c r="DZ81" s="132"/>
      <c r="EA81" s="132">
        <f t="shared" ref="EA81:EK81" si="310">DZ81</f>
        <v>0</v>
      </c>
      <c r="EB81" s="132">
        <f t="shared" si="310"/>
        <v>0</v>
      </c>
      <c r="EC81" s="132">
        <f t="shared" si="310"/>
        <v>0</v>
      </c>
      <c r="ED81" s="132">
        <f t="shared" si="310"/>
        <v>0</v>
      </c>
      <c r="EE81" s="132">
        <f t="shared" si="310"/>
        <v>0</v>
      </c>
      <c r="EF81" s="132">
        <f t="shared" si="310"/>
        <v>0</v>
      </c>
      <c r="EG81" s="132">
        <f t="shared" si="310"/>
        <v>0</v>
      </c>
      <c r="EH81" s="132">
        <f t="shared" si="310"/>
        <v>0</v>
      </c>
      <c r="EI81" s="132">
        <f t="shared" si="310"/>
        <v>0</v>
      </c>
      <c r="EJ81" s="132">
        <f t="shared" si="310"/>
        <v>0</v>
      </c>
      <c r="EK81" s="132">
        <f t="shared" si="310"/>
        <v>0</v>
      </c>
      <c r="EL81" s="134"/>
      <c r="EM81" s="134"/>
      <c r="EN81" s="134"/>
      <c r="EO81" s="134"/>
      <c r="EP81" s="134"/>
      <c r="EQ81" s="134"/>
      <c r="ER81" s="134"/>
      <c r="ES81" s="201">
        <f>IFERROR(IF(G81&gt;=1,(IF(EMP!AT77="YES",220,0)),0),0)</f>
        <v>0</v>
      </c>
      <c r="ET81" s="1">
        <f>IFERROR(IF(G81&gt;=1,ROUND(ALLO!K79/31*ALLO!BJ79,0),0),0)</f>
        <v>0</v>
      </c>
      <c r="EU81" s="1">
        <f>IFERROR(IF(G81&gt;=1,(IF(ALLO!$BH79=1,0,IF(ALLO!$BH79=2,(IF(EMP!AN77="YES",(IF(ALLO!$D79&gt;=5,ROUND((ALLO!GG79+ALLO!GS79+ALLO!HE79)/EU$1,0)*ALLO!$BK79,0)),0)),0))),0),0)</f>
        <v>0</v>
      </c>
      <c r="EV81" s="1">
        <f>IFERROR(IF(H81&gt;=1,(IF(ALLO!$BH79=1,0,IF(ALLO!$BH79=2,(IF(EMP!AO77="YES",(IF(ALLO!$D79&gt;=5,ROUND((ALLO!GH79+ALLO!GT79+ALLO!HF79)/EV$1,0)*ALLO!$BK79,0)),0)),0))),0),0)</f>
        <v>0</v>
      </c>
      <c r="EW81" s="1">
        <f>IFERROR(IF(I81&gt;=1,(IF(ALLO!$BH79=1,0,IF(ALLO!$BH79=2,(IF(EMP!AP77="YES",(IF(ALLO!$D79&gt;=5,ROUND((ALLO!GI79+ALLO!GU79+ALLO!HG79)/EW$1,0)*ALLO!$BK79,0)),0)),0))),0),0)</f>
        <v>0</v>
      </c>
      <c r="EX81" s="1">
        <f>IFERROR(IF(J81&gt;=1,(IF(ALLO!$BH79=1,0,IF(ALLO!$BH79=2,(IF(EMP!AQ77="YES",(IF(ALLO!$D79&gt;=5,ROUND((ALLO!GJ79+ALLO!GV79+ALLO!HH79)/EX$1,0)*ALLO!$BK79,0)),0)),0))),0),0)</f>
        <v>0</v>
      </c>
      <c r="EY81" s="1">
        <f>IFERROR(IF(K81&gt;=1,(IF(ALLO!$BH79=1,0,IF(ALLO!$BH79=2,(IF(EMP!AR77="YES",(IF(ALLO!$D79&gt;=5,ROUND((ALLO!GK79+ALLO!GW79+ALLO!HI79)/EY$1,0)*ALLO!$BK79,0)),0)),0))),0),0)</f>
        <v>0</v>
      </c>
      <c r="EZ81" s="1">
        <f>IFERROR(IF(L81&gt;=1,(IF(ALLO!$BH79=1,0,IF(ALLO!$BH79=2,(IF(EMP!AS77="YES",(IF(ALLO!$D79&gt;=5,ROUND((ALLO!GL79+ALLO!GX79+ALLO!HJ79)/EZ$1,0)*ALLO!$BK79,0)),0)),0))),0),0)</f>
        <v>0</v>
      </c>
      <c r="FA81" s="181">
        <f t="shared" si="281"/>
        <v>0</v>
      </c>
      <c r="FB81" s="181">
        <f t="shared" si="282"/>
        <v>0</v>
      </c>
      <c r="FC81" s="181">
        <f t="shared" si="283"/>
        <v>0</v>
      </c>
      <c r="FD81" s="181">
        <f t="shared" si="284"/>
        <v>0</v>
      </c>
      <c r="FE81" s="181">
        <f t="shared" si="285"/>
        <v>0</v>
      </c>
      <c r="FF81" s="181">
        <f t="shared" si="286"/>
        <v>0</v>
      </c>
      <c r="FG81" s="181">
        <f t="shared" si="287"/>
        <v>0</v>
      </c>
      <c r="FH81" s="181">
        <f t="shared" si="288"/>
        <v>0</v>
      </c>
      <c r="FI81" s="181">
        <f t="shared" si="289"/>
        <v>0</v>
      </c>
      <c r="FJ81" s="181">
        <f t="shared" si="290"/>
        <v>0</v>
      </c>
      <c r="FK81" s="181">
        <f t="shared" si="291"/>
        <v>0</v>
      </c>
      <c r="FL81" s="181">
        <f t="shared" si="292"/>
        <v>0</v>
      </c>
      <c r="FM81" s="182">
        <f t="shared" si="293"/>
        <v>0</v>
      </c>
      <c r="FN81" s="182">
        <f t="shared" si="294"/>
        <v>0</v>
      </c>
      <c r="FO81" s="182">
        <f t="shared" si="295"/>
        <v>0</v>
      </c>
      <c r="FP81" s="182">
        <f t="shared" si="296"/>
        <v>0</v>
      </c>
      <c r="FQ81" s="182">
        <f t="shared" si="297"/>
        <v>0</v>
      </c>
      <c r="FR81" s="182">
        <f t="shared" si="298"/>
        <v>0</v>
      </c>
      <c r="FS81" s="182">
        <f t="shared" si="299"/>
        <v>0</v>
      </c>
      <c r="FT81" s="1">
        <f>IFERROR(IF($G81&gt;=1,SUMIFS(ARR!P$8:P$607,ARR!$I$8:$I$607,$I81),0),0)</f>
        <v>0</v>
      </c>
      <c r="FU81" s="1">
        <f>IFERROR(IF($G81&gt;=1,SUMIFS(ARR!Q$8:Q$607,ARR!$I$8:$I$607,$I81),0),0)</f>
        <v>0</v>
      </c>
      <c r="FV81" s="1">
        <f>IFERROR(IF($G81&gt;=1,SUMIFS(ARR!R$8:R$607,ARR!$I$8:$I$607,$I81),0),0)</f>
        <v>0</v>
      </c>
      <c r="FW81" s="1">
        <f>IFERROR(IF($G81&gt;=1,SUMIFS(ARR!S$8:S$607,ARR!$I$8:$I$607,$I81),0),0)</f>
        <v>0</v>
      </c>
      <c r="FX81" s="1">
        <f>IFERROR(IF($G81&gt;=1,SUMIFS(ARR!T$8:T$607,ARR!$I$8:$I$607,$I81),0),0)</f>
        <v>0</v>
      </c>
      <c r="FY81" s="1">
        <f>IFERROR(IF($G81&gt;=1,SUMIFS(ARR!U$8:U$607,ARR!$I$8:$I$607,$I81),0),0)</f>
        <v>0</v>
      </c>
      <c r="FZ81" s="1">
        <f>IFERROR(IF($G81&gt;=1,SUMIFS(ARR!V$8:V$607,ARR!$I$8:$I$607,$I81),0),0)</f>
        <v>0</v>
      </c>
      <c r="GA81" s="1">
        <f>IFERROR(IF($G81&gt;=1,SUMIFS(ARR!W$8:W$607,ARR!$I$8:$I$607,$I81),0),0)</f>
        <v>0</v>
      </c>
      <c r="GB81" s="1">
        <f>IFERROR(IF($G81&gt;=1,SUMIFS(ARR!X$8:X$607,ARR!$I$8:$I$607,$I81),0),0)</f>
        <v>0</v>
      </c>
      <c r="GC81" s="1">
        <f>IFERROR(IF($G81&gt;=1,SUMIFS(ARR!Y$8:Y$607,ARR!$I$8:$I$607,$I81),0),0)</f>
        <v>0</v>
      </c>
      <c r="GD81" s="1">
        <f>IFERROR(IF($G81&gt;=1,SUMIFS(ARR!Z$8:Z$607,ARR!$I$8:$I$607,$I81),0),0)</f>
        <v>0</v>
      </c>
      <c r="GE81" s="1">
        <f>IFERROR(IF($G81&gt;=1,SUMIFS(ARR!AA$8:AA$607,ARR!$I$8:$I$607,$I81),0),0)</f>
        <v>0</v>
      </c>
      <c r="GF81" s="1">
        <f t="shared" si="300"/>
        <v>0</v>
      </c>
      <c r="GG81" s="1">
        <f t="shared" si="301"/>
        <v>0</v>
      </c>
      <c r="GH81" s="1">
        <f t="shared" si="302"/>
        <v>0</v>
      </c>
      <c r="GI81" s="1">
        <f t="shared" si="303"/>
        <v>0</v>
      </c>
      <c r="GJ81" s="1">
        <f t="shared" si="304"/>
        <v>0</v>
      </c>
    </row>
    <row r="82" spans="6:192" ht="18" customHeight="1" x14ac:dyDescent="0.25">
      <c r="F82" s="1">
        <f>ALLO!A80</f>
        <v>0</v>
      </c>
      <c r="G82" s="130">
        <f>EMP!O78</f>
        <v>0</v>
      </c>
      <c r="H82" s="131">
        <f>EMP!P78</f>
        <v>0</v>
      </c>
      <c r="I82" s="130">
        <f>EMP!Q78</f>
        <v>0</v>
      </c>
      <c r="J82" s="30">
        <f>IFERROR(IF($G82&gt;=1,(IF($F82=2,ROUND((ALLO!GA80+ALLO!GM80)/10,0),0)),0),0)</f>
        <v>0</v>
      </c>
      <c r="K82" s="30">
        <f>IFERROR(IF($G82&gt;=1,(IF($F82=2,ROUND((ALLO!GB80+ALLO!GN80)/10,0),0)),0),0)</f>
        <v>0</v>
      </c>
      <c r="L82" s="30">
        <f>IFERROR(IF($G82&gt;=1,(IF($F82=2,ROUND((ALLO!GC80+ALLO!GO80)/10,0),0)),0),0)</f>
        <v>0</v>
      </c>
      <c r="M82" s="30">
        <f>IFERROR(IF($G82&gt;=1,(IF($F82=2,ROUND((ALLO!GD80+ALLO!GP80)/10,0),0)),0),0)</f>
        <v>0</v>
      </c>
      <c r="N82" s="30">
        <f>IFERROR(IF($G82&gt;=1,(IF($F82=2,ROUND((ALLO!GE80+ALLO!GQ80)/10,0),0)),0),0)</f>
        <v>0</v>
      </c>
      <c r="O82" s="30">
        <f>IFERROR(IF($G82&gt;=1,(IF($F82=2,ROUND((ALLO!GF80+ALLO!GR80)/10,0),0)),0),0)</f>
        <v>0</v>
      </c>
      <c r="P82" s="30">
        <f>IFERROR(IF($G82&gt;=1,(IF($F82=2,ROUND((ALLO!GG80+ALLO!GS80)/10,0),0)),0),0)</f>
        <v>0</v>
      </c>
      <c r="Q82" s="30">
        <f>IFERROR(IF($G82&gt;=1,(IF($F82=2,ROUND((ALLO!GH80+ALLO!GT80)/10,0),0)),0),0)</f>
        <v>0</v>
      </c>
      <c r="R82" s="30">
        <f>IFERROR(IF($G82&gt;=1,(IF($F82=2,ROUND((ALLO!GI80+ALLO!GU80)/10,0),0)),0),0)</f>
        <v>0</v>
      </c>
      <c r="S82" s="30">
        <f>IFERROR(IF($G82&gt;=1,(IF($F82=2,ROUND((ALLO!GJ80+ALLO!GV80)/10,0),0)),0),0)</f>
        <v>0</v>
      </c>
      <c r="T82" s="30">
        <f>IFERROR(IF($G82&gt;=1,(IF($F82=2,ROUND((ALLO!GK80+ALLO!GW80)/10,0),0)),0),0)</f>
        <v>0</v>
      </c>
      <c r="U82" s="30">
        <f>IFERROR(IF($G82&gt;=1,(IF($F82=2,ROUND((ALLO!GL80+ALLO!GX80)/10,0),0)),0),0)</f>
        <v>0</v>
      </c>
      <c r="V82" s="132"/>
      <c r="W82" s="132"/>
      <c r="X82" s="132"/>
      <c r="Y82" s="132"/>
      <c r="Z82" s="132"/>
      <c r="AA82" s="132"/>
      <c r="AB82" s="132"/>
      <c r="AC82" s="132"/>
      <c r="AD82" s="132"/>
      <c r="AE82" s="132"/>
      <c r="AF82" s="132"/>
      <c r="AG82" s="132"/>
      <c r="AH82" s="133"/>
      <c r="AI82" s="133">
        <f t="shared" si="201"/>
        <v>0</v>
      </c>
      <c r="AJ82" s="133">
        <f t="shared" si="202"/>
        <v>0</v>
      </c>
      <c r="AK82" s="133">
        <f t="shared" si="203"/>
        <v>0</v>
      </c>
      <c r="AL82" s="133">
        <f t="shared" si="204"/>
        <v>0</v>
      </c>
      <c r="AM82" s="133">
        <f t="shared" si="205"/>
        <v>0</v>
      </c>
      <c r="AN82" s="133">
        <f t="shared" si="206"/>
        <v>0</v>
      </c>
      <c r="AO82" s="133">
        <f t="shared" si="207"/>
        <v>0</v>
      </c>
      <c r="AP82" s="133">
        <f t="shared" si="208"/>
        <v>0</v>
      </c>
      <c r="AQ82" s="133">
        <f t="shared" si="209"/>
        <v>0</v>
      </c>
      <c r="AR82" s="133">
        <f t="shared" si="210"/>
        <v>0</v>
      </c>
      <c r="AS82" s="133">
        <f t="shared" si="211"/>
        <v>0</v>
      </c>
      <c r="AT82" s="134"/>
      <c r="AU82" s="134">
        <f t="shared" si="212"/>
        <v>0</v>
      </c>
      <c r="AV82" s="134">
        <f t="shared" si="213"/>
        <v>0</v>
      </c>
      <c r="AW82" s="134">
        <f t="shared" si="214"/>
        <v>0</v>
      </c>
      <c r="AX82" s="134">
        <f t="shared" si="215"/>
        <v>0</v>
      </c>
      <c r="AY82" s="134">
        <f t="shared" si="216"/>
        <v>0</v>
      </c>
      <c r="AZ82" s="134">
        <f t="shared" si="217"/>
        <v>0</v>
      </c>
      <c r="BA82" s="134">
        <f t="shared" si="218"/>
        <v>0</v>
      </c>
      <c r="BB82" s="134">
        <f t="shared" si="219"/>
        <v>0</v>
      </c>
      <c r="BC82" s="134">
        <f t="shared" si="220"/>
        <v>0</v>
      </c>
      <c r="BD82" s="134">
        <f t="shared" si="221"/>
        <v>0</v>
      </c>
      <c r="BE82" s="134">
        <f t="shared" si="222"/>
        <v>0</v>
      </c>
      <c r="BF82" s="31"/>
      <c r="BG82" s="31">
        <f t="shared" si="223"/>
        <v>0</v>
      </c>
      <c r="BH82" s="31">
        <f t="shared" si="224"/>
        <v>0</v>
      </c>
      <c r="BI82" s="31">
        <f t="shared" si="225"/>
        <v>0</v>
      </c>
      <c r="BJ82" s="31">
        <f t="shared" si="226"/>
        <v>0</v>
      </c>
      <c r="BK82" s="31">
        <f t="shared" si="227"/>
        <v>0</v>
      </c>
      <c r="BL82" s="31">
        <f t="shared" si="228"/>
        <v>0</v>
      </c>
      <c r="BM82" s="31">
        <f t="shared" si="229"/>
        <v>0</v>
      </c>
      <c r="BN82" s="31">
        <f t="shared" si="230"/>
        <v>0</v>
      </c>
      <c r="BO82" s="31">
        <f t="shared" si="231"/>
        <v>0</v>
      </c>
      <c r="BP82" s="31">
        <f t="shared" si="232"/>
        <v>0</v>
      </c>
      <c r="BQ82" s="31">
        <f t="shared" si="233"/>
        <v>0</v>
      </c>
      <c r="BR82" s="132"/>
      <c r="BS82" s="132">
        <f t="shared" si="234"/>
        <v>0</v>
      </c>
      <c r="BT82" s="132">
        <f t="shared" si="235"/>
        <v>0</v>
      </c>
      <c r="BU82" s="132">
        <f t="shared" si="236"/>
        <v>0</v>
      </c>
      <c r="BV82" s="132">
        <f t="shared" si="237"/>
        <v>0</v>
      </c>
      <c r="BW82" s="132">
        <f t="shared" si="238"/>
        <v>0</v>
      </c>
      <c r="BX82" s="132">
        <f t="shared" si="239"/>
        <v>0</v>
      </c>
      <c r="BY82" s="132">
        <f t="shared" si="240"/>
        <v>0</v>
      </c>
      <c r="BZ82" s="132">
        <f t="shared" si="241"/>
        <v>0</v>
      </c>
      <c r="CA82" s="132">
        <f t="shared" si="242"/>
        <v>0</v>
      </c>
      <c r="CB82" s="132">
        <f t="shared" si="243"/>
        <v>0</v>
      </c>
      <c r="CC82" s="132">
        <f t="shared" si="244"/>
        <v>0</v>
      </c>
      <c r="CD82" s="133">
        <f t="shared" si="245"/>
        <v>0</v>
      </c>
      <c r="CE82" s="133">
        <f t="shared" si="245"/>
        <v>0</v>
      </c>
      <c r="CF82" s="133">
        <f t="shared" si="246"/>
        <v>0</v>
      </c>
      <c r="CG82" s="133">
        <f t="shared" si="197"/>
        <v>0</v>
      </c>
      <c r="CH82" s="133">
        <f t="shared" si="195"/>
        <v>0</v>
      </c>
      <c r="CI82" s="133">
        <f t="shared" si="195"/>
        <v>0</v>
      </c>
      <c r="CJ82" s="133">
        <f t="shared" si="195"/>
        <v>0</v>
      </c>
      <c r="CK82" s="133">
        <f t="shared" si="195"/>
        <v>0</v>
      </c>
      <c r="CL82" s="133">
        <f t="shared" si="195"/>
        <v>0</v>
      </c>
      <c r="CM82" s="133">
        <f t="shared" si="195"/>
        <v>0</v>
      </c>
      <c r="CN82" s="133">
        <f t="shared" si="195"/>
        <v>0</v>
      </c>
      <c r="CO82" s="133">
        <f t="shared" si="195"/>
        <v>0</v>
      </c>
      <c r="CP82" s="134"/>
      <c r="CQ82" s="134">
        <f t="shared" si="247"/>
        <v>0</v>
      </c>
      <c r="CR82" s="134">
        <f t="shared" si="248"/>
        <v>0</v>
      </c>
      <c r="CS82" s="134">
        <f t="shared" si="249"/>
        <v>0</v>
      </c>
      <c r="CT82" s="134">
        <f t="shared" si="250"/>
        <v>0</v>
      </c>
      <c r="CU82" s="134">
        <f t="shared" si="251"/>
        <v>0</v>
      </c>
      <c r="CV82" s="134">
        <f t="shared" si="252"/>
        <v>0</v>
      </c>
      <c r="CW82" s="134">
        <f t="shared" si="253"/>
        <v>0</v>
      </c>
      <c r="CX82" s="134">
        <f t="shared" si="254"/>
        <v>0</v>
      </c>
      <c r="CY82" s="134">
        <f t="shared" si="255"/>
        <v>0</v>
      </c>
      <c r="CZ82" s="134">
        <f t="shared" si="256"/>
        <v>0</v>
      </c>
      <c r="DA82" s="134">
        <f t="shared" si="257"/>
        <v>0</v>
      </c>
      <c r="DB82" s="135"/>
      <c r="DC82" s="135">
        <f t="shared" si="258"/>
        <v>0</v>
      </c>
      <c r="DD82" s="135">
        <f t="shared" si="259"/>
        <v>0</v>
      </c>
      <c r="DE82" s="135">
        <f t="shared" si="260"/>
        <v>0</v>
      </c>
      <c r="DF82" s="135">
        <f t="shared" si="261"/>
        <v>0</v>
      </c>
      <c r="DG82" s="135">
        <f t="shared" si="262"/>
        <v>0</v>
      </c>
      <c r="DH82" s="135">
        <f t="shared" si="263"/>
        <v>0</v>
      </c>
      <c r="DI82" s="135">
        <f t="shared" si="264"/>
        <v>0</v>
      </c>
      <c r="DJ82" s="135">
        <f t="shared" si="265"/>
        <v>0</v>
      </c>
      <c r="DK82" s="135">
        <f t="shared" si="266"/>
        <v>0</v>
      </c>
      <c r="DL82" s="135">
        <f t="shared" si="267"/>
        <v>0</v>
      </c>
      <c r="DM82" s="135">
        <f t="shared" si="268"/>
        <v>0</v>
      </c>
      <c r="DN82" s="136"/>
      <c r="DO82" s="136">
        <f t="shared" si="269"/>
        <v>0</v>
      </c>
      <c r="DP82" s="136">
        <f t="shared" si="270"/>
        <v>0</v>
      </c>
      <c r="DQ82" s="136">
        <f t="shared" si="271"/>
        <v>0</v>
      </c>
      <c r="DR82" s="136">
        <f t="shared" si="272"/>
        <v>0</v>
      </c>
      <c r="DS82" s="136">
        <f t="shared" si="273"/>
        <v>0</v>
      </c>
      <c r="DT82" s="136">
        <f t="shared" si="274"/>
        <v>0</v>
      </c>
      <c r="DU82" s="136">
        <f t="shared" si="275"/>
        <v>0</v>
      </c>
      <c r="DV82" s="136">
        <f t="shared" si="276"/>
        <v>0</v>
      </c>
      <c r="DW82" s="136">
        <f t="shared" si="277"/>
        <v>0</v>
      </c>
      <c r="DX82" s="136">
        <f t="shared" si="278"/>
        <v>0</v>
      </c>
      <c r="DY82" s="136">
        <f t="shared" si="279"/>
        <v>0</v>
      </c>
      <c r="DZ82" s="132"/>
      <c r="EA82" s="132">
        <f t="shared" ref="EA82:EK82" si="311">DZ82</f>
        <v>0</v>
      </c>
      <c r="EB82" s="132">
        <f t="shared" si="311"/>
        <v>0</v>
      </c>
      <c r="EC82" s="132">
        <f t="shared" si="311"/>
        <v>0</v>
      </c>
      <c r="ED82" s="132">
        <f t="shared" si="311"/>
        <v>0</v>
      </c>
      <c r="EE82" s="132">
        <f t="shared" si="311"/>
        <v>0</v>
      </c>
      <c r="EF82" s="132">
        <f t="shared" si="311"/>
        <v>0</v>
      </c>
      <c r="EG82" s="132">
        <f t="shared" si="311"/>
        <v>0</v>
      </c>
      <c r="EH82" s="132">
        <f t="shared" si="311"/>
        <v>0</v>
      </c>
      <c r="EI82" s="132">
        <f t="shared" si="311"/>
        <v>0</v>
      </c>
      <c r="EJ82" s="132">
        <f t="shared" si="311"/>
        <v>0</v>
      </c>
      <c r="EK82" s="132">
        <f t="shared" si="311"/>
        <v>0</v>
      </c>
      <c r="EL82" s="134"/>
      <c r="EM82" s="134"/>
      <c r="EN82" s="134"/>
      <c r="EO82" s="134"/>
      <c r="EP82" s="134"/>
      <c r="EQ82" s="134"/>
      <c r="ER82" s="134"/>
      <c r="ES82" s="201">
        <f>IFERROR(IF(G82&gt;=1,(IF(EMP!AT78="YES",220,0)),0),0)</f>
        <v>0</v>
      </c>
      <c r="ET82" s="1">
        <f>IFERROR(IF(G82&gt;=1,ROUND(ALLO!K80/31*ALLO!BJ80,0),0),0)</f>
        <v>0</v>
      </c>
      <c r="EU82" s="1">
        <f>IFERROR(IF(G82&gt;=1,(IF(ALLO!$BH80=1,0,IF(ALLO!$BH80=2,(IF(EMP!AN78="YES",(IF(ALLO!$D80&gt;=5,ROUND((ALLO!GG80+ALLO!GS80+ALLO!HE80)/EU$1,0)*ALLO!$BK80,0)),0)),0))),0),0)</f>
        <v>0</v>
      </c>
      <c r="EV82" s="1">
        <f>IFERROR(IF(H82&gt;=1,(IF(ALLO!$BH80=1,0,IF(ALLO!$BH80=2,(IF(EMP!AO78="YES",(IF(ALLO!$D80&gt;=5,ROUND((ALLO!GH80+ALLO!GT80+ALLO!HF80)/EV$1,0)*ALLO!$BK80,0)),0)),0))),0),0)</f>
        <v>0</v>
      </c>
      <c r="EW82" s="1">
        <f>IFERROR(IF(I82&gt;=1,(IF(ALLO!$BH80=1,0,IF(ALLO!$BH80=2,(IF(EMP!AP78="YES",(IF(ALLO!$D80&gt;=5,ROUND((ALLO!GI80+ALLO!GU80+ALLO!HG80)/EW$1,0)*ALLO!$BK80,0)),0)),0))),0),0)</f>
        <v>0</v>
      </c>
      <c r="EX82" s="1">
        <f>IFERROR(IF(J82&gt;=1,(IF(ALLO!$BH80=1,0,IF(ALLO!$BH80=2,(IF(EMP!AQ78="YES",(IF(ALLO!$D80&gt;=5,ROUND((ALLO!GJ80+ALLO!GV80+ALLO!HH80)/EX$1,0)*ALLO!$BK80,0)),0)),0))),0),0)</f>
        <v>0</v>
      </c>
      <c r="EY82" s="1">
        <f>IFERROR(IF(K82&gt;=1,(IF(ALLO!$BH80=1,0,IF(ALLO!$BH80=2,(IF(EMP!AR78="YES",(IF(ALLO!$D80&gt;=5,ROUND((ALLO!GK80+ALLO!GW80+ALLO!HI80)/EY$1,0)*ALLO!$BK80,0)),0)),0))),0),0)</f>
        <v>0</v>
      </c>
      <c r="EZ82" s="1">
        <f>IFERROR(IF(L82&gt;=1,(IF(ALLO!$BH80=1,0,IF(ALLO!$BH80=2,(IF(EMP!AS78="YES",(IF(ALLO!$D80&gt;=5,ROUND((ALLO!GL80+ALLO!GX80+ALLO!HJ80)/EZ$1,0)*ALLO!$BK80,0)),0)),0))),0),0)</f>
        <v>0</v>
      </c>
      <c r="FA82" s="181">
        <f t="shared" si="281"/>
        <v>0</v>
      </c>
      <c r="FB82" s="181">
        <f t="shared" si="282"/>
        <v>0</v>
      </c>
      <c r="FC82" s="181">
        <f t="shared" si="283"/>
        <v>0</v>
      </c>
      <c r="FD82" s="181">
        <f t="shared" si="284"/>
        <v>0</v>
      </c>
      <c r="FE82" s="181">
        <f t="shared" si="285"/>
        <v>0</v>
      </c>
      <c r="FF82" s="181">
        <f t="shared" si="286"/>
        <v>0</v>
      </c>
      <c r="FG82" s="181">
        <f t="shared" si="287"/>
        <v>0</v>
      </c>
      <c r="FH82" s="181">
        <f t="shared" si="288"/>
        <v>0</v>
      </c>
      <c r="FI82" s="181">
        <f t="shared" si="289"/>
        <v>0</v>
      </c>
      <c r="FJ82" s="181">
        <f t="shared" si="290"/>
        <v>0</v>
      </c>
      <c r="FK82" s="181">
        <f t="shared" si="291"/>
        <v>0</v>
      </c>
      <c r="FL82" s="181">
        <f t="shared" si="292"/>
        <v>0</v>
      </c>
      <c r="FM82" s="182">
        <f t="shared" si="293"/>
        <v>0</v>
      </c>
      <c r="FN82" s="182">
        <f t="shared" si="294"/>
        <v>0</v>
      </c>
      <c r="FO82" s="182">
        <f t="shared" si="295"/>
        <v>0</v>
      </c>
      <c r="FP82" s="182">
        <f t="shared" si="296"/>
        <v>0</v>
      </c>
      <c r="FQ82" s="182">
        <f t="shared" si="297"/>
        <v>0</v>
      </c>
      <c r="FR82" s="182">
        <f t="shared" si="298"/>
        <v>0</v>
      </c>
      <c r="FS82" s="182">
        <f t="shared" si="299"/>
        <v>0</v>
      </c>
      <c r="FT82" s="1">
        <f>IFERROR(IF($G82&gt;=1,SUMIFS(ARR!P$8:P$607,ARR!$I$8:$I$607,$I82),0),0)</f>
        <v>0</v>
      </c>
      <c r="FU82" s="1">
        <f>IFERROR(IF($G82&gt;=1,SUMIFS(ARR!Q$8:Q$607,ARR!$I$8:$I$607,$I82),0),0)</f>
        <v>0</v>
      </c>
      <c r="FV82" s="1">
        <f>IFERROR(IF($G82&gt;=1,SUMIFS(ARR!R$8:R$607,ARR!$I$8:$I$607,$I82),0),0)</f>
        <v>0</v>
      </c>
      <c r="FW82" s="1">
        <f>IFERROR(IF($G82&gt;=1,SUMIFS(ARR!S$8:S$607,ARR!$I$8:$I$607,$I82),0),0)</f>
        <v>0</v>
      </c>
      <c r="FX82" s="1">
        <f>IFERROR(IF($G82&gt;=1,SUMIFS(ARR!T$8:T$607,ARR!$I$8:$I$607,$I82),0),0)</f>
        <v>0</v>
      </c>
      <c r="FY82" s="1">
        <f>IFERROR(IF($G82&gt;=1,SUMIFS(ARR!U$8:U$607,ARR!$I$8:$I$607,$I82),0),0)</f>
        <v>0</v>
      </c>
      <c r="FZ82" s="1">
        <f>IFERROR(IF($G82&gt;=1,SUMIFS(ARR!V$8:V$607,ARR!$I$8:$I$607,$I82),0),0)</f>
        <v>0</v>
      </c>
      <c r="GA82" s="1">
        <f>IFERROR(IF($G82&gt;=1,SUMIFS(ARR!W$8:W$607,ARR!$I$8:$I$607,$I82),0),0)</f>
        <v>0</v>
      </c>
      <c r="GB82" s="1">
        <f>IFERROR(IF($G82&gt;=1,SUMIFS(ARR!X$8:X$607,ARR!$I$8:$I$607,$I82),0),0)</f>
        <v>0</v>
      </c>
      <c r="GC82" s="1">
        <f>IFERROR(IF($G82&gt;=1,SUMIFS(ARR!Y$8:Y$607,ARR!$I$8:$I$607,$I82),0),0)</f>
        <v>0</v>
      </c>
      <c r="GD82" s="1">
        <f>IFERROR(IF($G82&gt;=1,SUMIFS(ARR!Z$8:Z$607,ARR!$I$8:$I$607,$I82),0),0)</f>
        <v>0</v>
      </c>
      <c r="GE82" s="1">
        <f>IFERROR(IF($G82&gt;=1,SUMIFS(ARR!AA$8:AA$607,ARR!$I$8:$I$607,$I82),0),0)</f>
        <v>0</v>
      </c>
      <c r="GF82" s="1">
        <f t="shared" si="300"/>
        <v>0</v>
      </c>
      <c r="GG82" s="1">
        <f t="shared" si="301"/>
        <v>0</v>
      </c>
      <c r="GH82" s="1">
        <f t="shared" si="302"/>
        <v>0</v>
      </c>
      <c r="GI82" s="1">
        <f t="shared" si="303"/>
        <v>0</v>
      </c>
      <c r="GJ82" s="1">
        <f t="shared" si="304"/>
        <v>0</v>
      </c>
    </row>
    <row r="83" spans="6:192" ht="18" customHeight="1" x14ac:dyDescent="0.25">
      <c r="F83" s="1">
        <f>ALLO!A81</f>
        <v>0</v>
      </c>
      <c r="G83" s="130">
        <f>EMP!O79</f>
        <v>0</v>
      </c>
      <c r="H83" s="131">
        <f>EMP!P79</f>
        <v>0</v>
      </c>
      <c r="I83" s="130">
        <f>EMP!Q79</f>
        <v>0</v>
      </c>
      <c r="J83" s="30">
        <f>IFERROR(IF($G83&gt;=1,(IF($F83=2,ROUND((ALLO!GA81+ALLO!GM81)/10,0),0)),0),0)</f>
        <v>0</v>
      </c>
      <c r="K83" s="30">
        <f>IFERROR(IF($G83&gt;=1,(IF($F83=2,ROUND((ALLO!GB81+ALLO!GN81)/10,0),0)),0),0)</f>
        <v>0</v>
      </c>
      <c r="L83" s="30">
        <f>IFERROR(IF($G83&gt;=1,(IF($F83=2,ROUND((ALLO!GC81+ALLO!GO81)/10,0),0)),0),0)</f>
        <v>0</v>
      </c>
      <c r="M83" s="30">
        <f>IFERROR(IF($G83&gt;=1,(IF($F83=2,ROUND((ALLO!GD81+ALLO!GP81)/10,0),0)),0),0)</f>
        <v>0</v>
      </c>
      <c r="N83" s="30">
        <f>IFERROR(IF($G83&gt;=1,(IF($F83=2,ROUND((ALLO!GE81+ALLO!GQ81)/10,0),0)),0),0)</f>
        <v>0</v>
      </c>
      <c r="O83" s="30">
        <f>IFERROR(IF($G83&gt;=1,(IF($F83=2,ROUND((ALLO!GF81+ALLO!GR81)/10,0),0)),0),0)</f>
        <v>0</v>
      </c>
      <c r="P83" s="30">
        <f>IFERROR(IF($G83&gt;=1,(IF($F83=2,ROUND((ALLO!GG81+ALLO!GS81)/10,0),0)),0),0)</f>
        <v>0</v>
      </c>
      <c r="Q83" s="30">
        <f>IFERROR(IF($G83&gt;=1,(IF($F83=2,ROUND((ALLO!GH81+ALLO!GT81)/10,0),0)),0),0)</f>
        <v>0</v>
      </c>
      <c r="R83" s="30">
        <f>IFERROR(IF($G83&gt;=1,(IF($F83=2,ROUND((ALLO!GI81+ALLO!GU81)/10,0),0)),0),0)</f>
        <v>0</v>
      </c>
      <c r="S83" s="30">
        <f>IFERROR(IF($G83&gt;=1,(IF($F83=2,ROUND((ALLO!GJ81+ALLO!GV81)/10,0),0)),0),0)</f>
        <v>0</v>
      </c>
      <c r="T83" s="30">
        <f>IFERROR(IF($G83&gt;=1,(IF($F83=2,ROUND((ALLO!GK81+ALLO!GW81)/10,0),0)),0),0)</f>
        <v>0</v>
      </c>
      <c r="U83" s="30">
        <f>IFERROR(IF($G83&gt;=1,(IF($F83=2,ROUND((ALLO!GL81+ALLO!GX81)/10,0),0)),0),0)</f>
        <v>0</v>
      </c>
      <c r="V83" s="132"/>
      <c r="W83" s="132"/>
      <c r="X83" s="132"/>
      <c r="Y83" s="132"/>
      <c r="Z83" s="132"/>
      <c r="AA83" s="132"/>
      <c r="AB83" s="132"/>
      <c r="AC83" s="132"/>
      <c r="AD83" s="132"/>
      <c r="AE83" s="132"/>
      <c r="AF83" s="132"/>
      <c r="AG83" s="132"/>
      <c r="AH83" s="133"/>
      <c r="AI83" s="133">
        <f t="shared" si="201"/>
        <v>0</v>
      </c>
      <c r="AJ83" s="133">
        <f t="shared" si="202"/>
        <v>0</v>
      </c>
      <c r="AK83" s="133">
        <f t="shared" si="203"/>
        <v>0</v>
      </c>
      <c r="AL83" s="133">
        <f t="shared" si="204"/>
        <v>0</v>
      </c>
      <c r="AM83" s="133">
        <f t="shared" si="205"/>
        <v>0</v>
      </c>
      <c r="AN83" s="133">
        <f t="shared" si="206"/>
        <v>0</v>
      </c>
      <c r="AO83" s="133">
        <f t="shared" si="207"/>
        <v>0</v>
      </c>
      <c r="AP83" s="133">
        <f t="shared" si="208"/>
        <v>0</v>
      </c>
      <c r="AQ83" s="133">
        <f t="shared" si="209"/>
        <v>0</v>
      </c>
      <c r="AR83" s="133">
        <f t="shared" si="210"/>
        <v>0</v>
      </c>
      <c r="AS83" s="133">
        <f t="shared" si="211"/>
        <v>0</v>
      </c>
      <c r="AT83" s="134"/>
      <c r="AU83" s="134">
        <f t="shared" si="212"/>
        <v>0</v>
      </c>
      <c r="AV83" s="134">
        <f t="shared" si="213"/>
        <v>0</v>
      </c>
      <c r="AW83" s="134">
        <f t="shared" si="214"/>
        <v>0</v>
      </c>
      <c r="AX83" s="134">
        <f t="shared" si="215"/>
        <v>0</v>
      </c>
      <c r="AY83" s="134">
        <f t="shared" si="216"/>
        <v>0</v>
      </c>
      <c r="AZ83" s="134">
        <f t="shared" si="217"/>
        <v>0</v>
      </c>
      <c r="BA83" s="134">
        <f t="shared" si="218"/>
        <v>0</v>
      </c>
      <c r="BB83" s="134">
        <f t="shared" si="219"/>
        <v>0</v>
      </c>
      <c r="BC83" s="134">
        <f t="shared" si="220"/>
        <v>0</v>
      </c>
      <c r="BD83" s="134">
        <f t="shared" si="221"/>
        <v>0</v>
      </c>
      <c r="BE83" s="134">
        <f t="shared" si="222"/>
        <v>0</v>
      </c>
      <c r="BF83" s="31"/>
      <c r="BG83" s="31">
        <f t="shared" si="223"/>
        <v>0</v>
      </c>
      <c r="BH83" s="31">
        <f t="shared" si="224"/>
        <v>0</v>
      </c>
      <c r="BI83" s="31">
        <f t="shared" si="225"/>
        <v>0</v>
      </c>
      <c r="BJ83" s="31">
        <f t="shared" si="226"/>
        <v>0</v>
      </c>
      <c r="BK83" s="31">
        <f t="shared" si="227"/>
        <v>0</v>
      </c>
      <c r="BL83" s="31">
        <f t="shared" si="228"/>
        <v>0</v>
      </c>
      <c r="BM83" s="31">
        <f t="shared" si="229"/>
        <v>0</v>
      </c>
      <c r="BN83" s="31">
        <f t="shared" si="230"/>
        <v>0</v>
      </c>
      <c r="BO83" s="31">
        <f t="shared" si="231"/>
        <v>0</v>
      </c>
      <c r="BP83" s="31">
        <f t="shared" si="232"/>
        <v>0</v>
      </c>
      <c r="BQ83" s="31">
        <f t="shared" si="233"/>
        <v>0</v>
      </c>
      <c r="BR83" s="132"/>
      <c r="BS83" s="132">
        <f t="shared" si="234"/>
        <v>0</v>
      </c>
      <c r="BT83" s="132">
        <f t="shared" si="235"/>
        <v>0</v>
      </c>
      <c r="BU83" s="132">
        <f t="shared" si="236"/>
        <v>0</v>
      </c>
      <c r="BV83" s="132">
        <f t="shared" si="237"/>
        <v>0</v>
      </c>
      <c r="BW83" s="132">
        <f t="shared" si="238"/>
        <v>0</v>
      </c>
      <c r="BX83" s="132">
        <f t="shared" si="239"/>
        <v>0</v>
      </c>
      <c r="BY83" s="132">
        <f t="shared" si="240"/>
        <v>0</v>
      </c>
      <c r="BZ83" s="132">
        <f t="shared" si="241"/>
        <v>0</v>
      </c>
      <c r="CA83" s="132">
        <f t="shared" si="242"/>
        <v>0</v>
      </c>
      <c r="CB83" s="132">
        <f t="shared" si="243"/>
        <v>0</v>
      </c>
      <c r="CC83" s="132">
        <f t="shared" si="244"/>
        <v>0</v>
      </c>
      <c r="CD83" s="133">
        <f t="shared" si="245"/>
        <v>0</v>
      </c>
      <c r="CE83" s="133">
        <f t="shared" si="245"/>
        <v>0</v>
      </c>
      <c r="CF83" s="133">
        <f t="shared" si="246"/>
        <v>0</v>
      </c>
      <c r="CG83" s="133">
        <f t="shared" si="197"/>
        <v>0</v>
      </c>
      <c r="CH83" s="133">
        <f t="shared" si="195"/>
        <v>0</v>
      </c>
      <c r="CI83" s="133">
        <f t="shared" si="195"/>
        <v>0</v>
      </c>
      <c r="CJ83" s="133">
        <f t="shared" si="195"/>
        <v>0</v>
      </c>
      <c r="CK83" s="133">
        <f t="shared" si="195"/>
        <v>0</v>
      </c>
      <c r="CL83" s="133">
        <f t="shared" si="195"/>
        <v>0</v>
      </c>
      <c r="CM83" s="133">
        <f t="shared" si="195"/>
        <v>0</v>
      </c>
      <c r="CN83" s="133">
        <f t="shared" si="195"/>
        <v>0</v>
      </c>
      <c r="CO83" s="133">
        <f t="shared" si="195"/>
        <v>0</v>
      </c>
      <c r="CP83" s="134"/>
      <c r="CQ83" s="134">
        <f t="shared" si="247"/>
        <v>0</v>
      </c>
      <c r="CR83" s="134">
        <f t="shared" si="248"/>
        <v>0</v>
      </c>
      <c r="CS83" s="134">
        <f t="shared" si="249"/>
        <v>0</v>
      </c>
      <c r="CT83" s="134">
        <f t="shared" si="250"/>
        <v>0</v>
      </c>
      <c r="CU83" s="134">
        <f t="shared" si="251"/>
        <v>0</v>
      </c>
      <c r="CV83" s="134">
        <f t="shared" si="252"/>
        <v>0</v>
      </c>
      <c r="CW83" s="134">
        <f t="shared" si="253"/>
        <v>0</v>
      </c>
      <c r="CX83" s="134">
        <f t="shared" si="254"/>
        <v>0</v>
      </c>
      <c r="CY83" s="134">
        <f t="shared" si="255"/>
        <v>0</v>
      </c>
      <c r="CZ83" s="134">
        <f t="shared" si="256"/>
        <v>0</v>
      </c>
      <c r="DA83" s="134">
        <f t="shared" si="257"/>
        <v>0</v>
      </c>
      <c r="DB83" s="135"/>
      <c r="DC83" s="135">
        <f t="shared" si="258"/>
        <v>0</v>
      </c>
      <c r="DD83" s="135">
        <f t="shared" si="259"/>
        <v>0</v>
      </c>
      <c r="DE83" s="135">
        <f t="shared" si="260"/>
        <v>0</v>
      </c>
      <c r="DF83" s="135">
        <f t="shared" si="261"/>
        <v>0</v>
      </c>
      <c r="DG83" s="135">
        <f t="shared" si="262"/>
        <v>0</v>
      </c>
      <c r="DH83" s="135">
        <f t="shared" si="263"/>
        <v>0</v>
      </c>
      <c r="DI83" s="135">
        <f t="shared" si="264"/>
        <v>0</v>
      </c>
      <c r="DJ83" s="135">
        <f t="shared" si="265"/>
        <v>0</v>
      </c>
      <c r="DK83" s="135">
        <f t="shared" si="266"/>
        <v>0</v>
      </c>
      <c r="DL83" s="135">
        <f t="shared" si="267"/>
        <v>0</v>
      </c>
      <c r="DM83" s="135">
        <f t="shared" si="268"/>
        <v>0</v>
      </c>
      <c r="DN83" s="136"/>
      <c r="DO83" s="136">
        <f t="shared" si="269"/>
        <v>0</v>
      </c>
      <c r="DP83" s="136">
        <f t="shared" si="270"/>
        <v>0</v>
      </c>
      <c r="DQ83" s="136">
        <f t="shared" si="271"/>
        <v>0</v>
      </c>
      <c r="DR83" s="136">
        <f t="shared" si="272"/>
        <v>0</v>
      </c>
      <c r="DS83" s="136">
        <f t="shared" si="273"/>
        <v>0</v>
      </c>
      <c r="DT83" s="136">
        <f t="shared" si="274"/>
        <v>0</v>
      </c>
      <c r="DU83" s="136">
        <f t="shared" si="275"/>
        <v>0</v>
      </c>
      <c r="DV83" s="136">
        <f t="shared" si="276"/>
        <v>0</v>
      </c>
      <c r="DW83" s="136">
        <f t="shared" si="277"/>
        <v>0</v>
      </c>
      <c r="DX83" s="136">
        <f t="shared" si="278"/>
        <v>0</v>
      </c>
      <c r="DY83" s="136">
        <f t="shared" si="279"/>
        <v>0</v>
      </c>
      <c r="DZ83" s="132"/>
      <c r="EA83" s="132">
        <f t="shared" ref="EA83:EK83" si="312">DZ83</f>
        <v>0</v>
      </c>
      <c r="EB83" s="132">
        <f t="shared" si="312"/>
        <v>0</v>
      </c>
      <c r="EC83" s="132">
        <f t="shared" si="312"/>
        <v>0</v>
      </c>
      <c r="ED83" s="132">
        <f t="shared" si="312"/>
        <v>0</v>
      </c>
      <c r="EE83" s="132">
        <f t="shared" si="312"/>
        <v>0</v>
      </c>
      <c r="EF83" s="132">
        <f t="shared" si="312"/>
        <v>0</v>
      </c>
      <c r="EG83" s="132">
        <f t="shared" si="312"/>
        <v>0</v>
      </c>
      <c r="EH83" s="132">
        <f t="shared" si="312"/>
        <v>0</v>
      </c>
      <c r="EI83" s="132">
        <f t="shared" si="312"/>
        <v>0</v>
      </c>
      <c r="EJ83" s="132">
        <f t="shared" si="312"/>
        <v>0</v>
      </c>
      <c r="EK83" s="132">
        <f t="shared" si="312"/>
        <v>0</v>
      </c>
      <c r="EL83" s="134"/>
      <c r="EM83" s="134"/>
      <c r="EN83" s="134"/>
      <c r="EO83" s="134"/>
      <c r="EP83" s="134"/>
      <c r="EQ83" s="134"/>
      <c r="ER83" s="134"/>
      <c r="ES83" s="201">
        <f>IFERROR(IF(G83&gt;=1,(IF(EMP!AT79="YES",220,0)),0),0)</f>
        <v>0</v>
      </c>
      <c r="ET83" s="1">
        <f>IFERROR(IF(G83&gt;=1,ROUND(ALLO!K81/31*ALLO!BJ81,0),0),0)</f>
        <v>0</v>
      </c>
      <c r="EU83" s="1">
        <f>IFERROR(IF(G83&gt;=1,(IF(ALLO!$BH81=1,0,IF(ALLO!$BH81=2,(IF(EMP!AN79="YES",(IF(ALLO!$D81&gt;=5,ROUND((ALLO!GG81+ALLO!GS81+ALLO!HE81)/EU$1,0)*ALLO!$BK81,0)),0)),0))),0),0)</f>
        <v>0</v>
      </c>
      <c r="EV83" s="1">
        <f>IFERROR(IF(H83&gt;=1,(IF(ALLO!$BH81=1,0,IF(ALLO!$BH81=2,(IF(EMP!AO79="YES",(IF(ALLO!$D81&gt;=5,ROUND((ALLO!GH81+ALLO!GT81+ALLO!HF81)/EV$1,0)*ALLO!$BK81,0)),0)),0))),0),0)</f>
        <v>0</v>
      </c>
      <c r="EW83" s="1">
        <f>IFERROR(IF(I83&gt;=1,(IF(ALLO!$BH81=1,0,IF(ALLO!$BH81=2,(IF(EMP!AP79="YES",(IF(ALLO!$D81&gt;=5,ROUND((ALLO!GI81+ALLO!GU81+ALLO!HG81)/EW$1,0)*ALLO!$BK81,0)),0)),0))),0),0)</f>
        <v>0</v>
      </c>
      <c r="EX83" s="1">
        <f>IFERROR(IF(J83&gt;=1,(IF(ALLO!$BH81=1,0,IF(ALLO!$BH81=2,(IF(EMP!AQ79="YES",(IF(ALLO!$D81&gt;=5,ROUND((ALLO!GJ81+ALLO!GV81+ALLO!HH81)/EX$1,0)*ALLO!$BK81,0)),0)),0))),0),0)</f>
        <v>0</v>
      </c>
      <c r="EY83" s="1">
        <f>IFERROR(IF(K83&gt;=1,(IF(ALLO!$BH81=1,0,IF(ALLO!$BH81=2,(IF(EMP!AR79="YES",(IF(ALLO!$D81&gt;=5,ROUND((ALLO!GK81+ALLO!GW81+ALLO!HI81)/EY$1,0)*ALLO!$BK81,0)),0)),0))),0),0)</f>
        <v>0</v>
      </c>
      <c r="EZ83" s="1">
        <f>IFERROR(IF(L83&gt;=1,(IF(ALLO!$BH81=1,0,IF(ALLO!$BH81=2,(IF(EMP!AS79="YES",(IF(ALLO!$D81&gt;=5,ROUND((ALLO!GL81+ALLO!GX81+ALLO!HJ81)/EZ$1,0)*ALLO!$BK81,0)),0)),0))),0),0)</f>
        <v>0</v>
      </c>
      <c r="FA83" s="181">
        <f t="shared" si="281"/>
        <v>0</v>
      </c>
      <c r="FB83" s="181">
        <f t="shared" si="282"/>
        <v>0</v>
      </c>
      <c r="FC83" s="181">
        <f t="shared" si="283"/>
        <v>0</v>
      </c>
      <c r="FD83" s="181">
        <f t="shared" si="284"/>
        <v>0</v>
      </c>
      <c r="FE83" s="181">
        <f t="shared" si="285"/>
        <v>0</v>
      </c>
      <c r="FF83" s="181">
        <f t="shared" si="286"/>
        <v>0</v>
      </c>
      <c r="FG83" s="181">
        <f t="shared" si="287"/>
        <v>0</v>
      </c>
      <c r="FH83" s="181">
        <f t="shared" si="288"/>
        <v>0</v>
      </c>
      <c r="FI83" s="181">
        <f t="shared" si="289"/>
        <v>0</v>
      </c>
      <c r="FJ83" s="181">
        <f t="shared" si="290"/>
        <v>0</v>
      </c>
      <c r="FK83" s="181">
        <f t="shared" si="291"/>
        <v>0</v>
      </c>
      <c r="FL83" s="181">
        <f t="shared" si="292"/>
        <v>0</v>
      </c>
      <c r="FM83" s="182">
        <f t="shared" si="293"/>
        <v>0</v>
      </c>
      <c r="FN83" s="182">
        <f t="shared" si="294"/>
        <v>0</v>
      </c>
      <c r="FO83" s="182">
        <f t="shared" si="295"/>
        <v>0</v>
      </c>
      <c r="FP83" s="182">
        <f t="shared" si="296"/>
        <v>0</v>
      </c>
      <c r="FQ83" s="182">
        <f t="shared" si="297"/>
        <v>0</v>
      </c>
      <c r="FR83" s="182">
        <f t="shared" si="298"/>
        <v>0</v>
      </c>
      <c r="FS83" s="182">
        <f t="shared" si="299"/>
        <v>0</v>
      </c>
      <c r="FT83" s="1">
        <f>IFERROR(IF($G83&gt;=1,SUMIFS(ARR!P$8:P$607,ARR!$I$8:$I$607,$I83),0),0)</f>
        <v>0</v>
      </c>
      <c r="FU83" s="1">
        <f>IFERROR(IF($G83&gt;=1,SUMIFS(ARR!Q$8:Q$607,ARR!$I$8:$I$607,$I83),0),0)</f>
        <v>0</v>
      </c>
      <c r="FV83" s="1">
        <f>IFERROR(IF($G83&gt;=1,SUMIFS(ARR!R$8:R$607,ARR!$I$8:$I$607,$I83),0),0)</f>
        <v>0</v>
      </c>
      <c r="FW83" s="1">
        <f>IFERROR(IF($G83&gt;=1,SUMIFS(ARR!S$8:S$607,ARR!$I$8:$I$607,$I83),0),0)</f>
        <v>0</v>
      </c>
      <c r="FX83" s="1">
        <f>IFERROR(IF($G83&gt;=1,SUMIFS(ARR!T$8:T$607,ARR!$I$8:$I$607,$I83),0),0)</f>
        <v>0</v>
      </c>
      <c r="FY83" s="1">
        <f>IFERROR(IF($G83&gt;=1,SUMIFS(ARR!U$8:U$607,ARR!$I$8:$I$607,$I83),0),0)</f>
        <v>0</v>
      </c>
      <c r="FZ83" s="1">
        <f>IFERROR(IF($G83&gt;=1,SUMIFS(ARR!V$8:V$607,ARR!$I$8:$I$607,$I83),0),0)</f>
        <v>0</v>
      </c>
      <c r="GA83" s="1">
        <f>IFERROR(IF($G83&gt;=1,SUMIFS(ARR!W$8:W$607,ARR!$I$8:$I$607,$I83),0),0)</f>
        <v>0</v>
      </c>
      <c r="GB83" s="1">
        <f>IFERROR(IF($G83&gt;=1,SUMIFS(ARR!X$8:X$607,ARR!$I$8:$I$607,$I83),0),0)</f>
        <v>0</v>
      </c>
      <c r="GC83" s="1">
        <f>IFERROR(IF($G83&gt;=1,SUMIFS(ARR!Y$8:Y$607,ARR!$I$8:$I$607,$I83),0),0)</f>
        <v>0</v>
      </c>
      <c r="GD83" s="1">
        <f>IFERROR(IF($G83&gt;=1,SUMIFS(ARR!Z$8:Z$607,ARR!$I$8:$I$607,$I83),0),0)</f>
        <v>0</v>
      </c>
      <c r="GE83" s="1">
        <f>IFERROR(IF($G83&gt;=1,SUMIFS(ARR!AA$8:AA$607,ARR!$I$8:$I$607,$I83),0),0)</f>
        <v>0</v>
      </c>
      <c r="GF83" s="1">
        <f t="shared" si="300"/>
        <v>0</v>
      </c>
      <c r="GG83" s="1">
        <f t="shared" si="301"/>
        <v>0</v>
      </c>
      <c r="GH83" s="1">
        <f t="shared" si="302"/>
        <v>0</v>
      </c>
      <c r="GI83" s="1">
        <f t="shared" si="303"/>
        <v>0</v>
      </c>
      <c r="GJ83" s="1">
        <f t="shared" si="304"/>
        <v>0</v>
      </c>
    </row>
    <row r="84" spans="6:192" ht="18" customHeight="1" x14ac:dyDescent="0.25">
      <c r="F84" s="1">
        <f>ALLO!A82</f>
        <v>0</v>
      </c>
      <c r="G84" s="130">
        <f>EMP!O80</f>
        <v>0</v>
      </c>
      <c r="H84" s="131">
        <f>EMP!P80</f>
        <v>0</v>
      </c>
      <c r="I84" s="130">
        <f>EMP!Q80</f>
        <v>0</v>
      </c>
      <c r="J84" s="30">
        <f>IFERROR(IF($G84&gt;=1,(IF($F84=2,ROUND((ALLO!GA82+ALLO!GM82)/10,0),0)),0),0)</f>
        <v>0</v>
      </c>
      <c r="K84" s="30">
        <f>IFERROR(IF($G84&gt;=1,(IF($F84=2,ROUND((ALLO!GB82+ALLO!GN82)/10,0),0)),0),0)</f>
        <v>0</v>
      </c>
      <c r="L84" s="30">
        <f>IFERROR(IF($G84&gt;=1,(IF($F84=2,ROUND((ALLO!GC82+ALLO!GO82)/10,0),0)),0),0)</f>
        <v>0</v>
      </c>
      <c r="M84" s="30">
        <f>IFERROR(IF($G84&gt;=1,(IF($F84=2,ROUND((ALLO!GD82+ALLO!GP82)/10,0),0)),0),0)</f>
        <v>0</v>
      </c>
      <c r="N84" s="30">
        <f>IFERROR(IF($G84&gt;=1,(IF($F84=2,ROUND((ALLO!GE82+ALLO!GQ82)/10,0),0)),0),0)</f>
        <v>0</v>
      </c>
      <c r="O84" s="30">
        <f>IFERROR(IF($G84&gt;=1,(IF($F84=2,ROUND((ALLO!GF82+ALLO!GR82)/10,0),0)),0),0)</f>
        <v>0</v>
      </c>
      <c r="P84" s="30">
        <f>IFERROR(IF($G84&gt;=1,(IF($F84=2,ROUND((ALLO!GG82+ALLO!GS82)/10,0),0)),0),0)</f>
        <v>0</v>
      </c>
      <c r="Q84" s="30">
        <f>IFERROR(IF($G84&gt;=1,(IF($F84=2,ROUND((ALLO!GH82+ALLO!GT82)/10,0),0)),0),0)</f>
        <v>0</v>
      </c>
      <c r="R84" s="30">
        <f>IFERROR(IF($G84&gt;=1,(IF($F84=2,ROUND((ALLO!GI82+ALLO!GU82)/10,0),0)),0),0)</f>
        <v>0</v>
      </c>
      <c r="S84" s="30">
        <f>IFERROR(IF($G84&gt;=1,(IF($F84=2,ROUND((ALLO!GJ82+ALLO!GV82)/10,0),0)),0),0)</f>
        <v>0</v>
      </c>
      <c r="T84" s="30">
        <f>IFERROR(IF($G84&gt;=1,(IF($F84=2,ROUND((ALLO!GK82+ALLO!GW82)/10,0),0)),0),0)</f>
        <v>0</v>
      </c>
      <c r="U84" s="30">
        <f>IFERROR(IF($G84&gt;=1,(IF($F84=2,ROUND((ALLO!GL82+ALLO!GX82)/10,0),0)),0),0)</f>
        <v>0</v>
      </c>
      <c r="V84" s="132"/>
      <c r="W84" s="132"/>
      <c r="X84" s="132"/>
      <c r="Y84" s="132"/>
      <c r="Z84" s="132"/>
      <c r="AA84" s="132"/>
      <c r="AB84" s="132"/>
      <c r="AC84" s="132"/>
      <c r="AD84" s="132"/>
      <c r="AE84" s="132"/>
      <c r="AF84" s="132"/>
      <c r="AG84" s="132"/>
      <c r="AH84" s="133"/>
      <c r="AI84" s="133">
        <f t="shared" si="201"/>
        <v>0</v>
      </c>
      <c r="AJ84" s="133">
        <f t="shared" si="202"/>
        <v>0</v>
      </c>
      <c r="AK84" s="133">
        <f t="shared" si="203"/>
        <v>0</v>
      </c>
      <c r="AL84" s="133">
        <f t="shared" si="204"/>
        <v>0</v>
      </c>
      <c r="AM84" s="133">
        <f t="shared" si="205"/>
        <v>0</v>
      </c>
      <c r="AN84" s="133">
        <f t="shared" si="206"/>
        <v>0</v>
      </c>
      <c r="AO84" s="133">
        <f t="shared" si="207"/>
        <v>0</v>
      </c>
      <c r="AP84" s="133">
        <f t="shared" si="208"/>
        <v>0</v>
      </c>
      <c r="AQ84" s="133">
        <f t="shared" si="209"/>
        <v>0</v>
      </c>
      <c r="AR84" s="133">
        <f t="shared" si="210"/>
        <v>0</v>
      </c>
      <c r="AS84" s="133">
        <f t="shared" si="211"/>
        <v>0</v>
      </c>
      <c r="AT84" s="134"/>
      <c r="AU84" s="134">
        <f t="shared" si="212"/>
        <v>0</v>
      </c>
      <c r="AV84" s="134">
        <f t="shared" si="213"/>
        <v>0</v>
      </c>
      <c r="AW84" s="134">
        <f t="shared" si="214"/>
        <v>0</v>
      </c>
      <c r="AX84" s="134">
        <f t="shared" si="215"/>
        <v>0</v>
      </c>
      <c r="AY84" s="134">
        <f t="shared" si="216"/>
        <v>0</v>
      </c>
      <c r="AZ84" s="134">
        <f t="shared" si="217"/>
        <v>0</v>
      </c>
      <c r="BA84" s="134">
        <f t="shared" si="218"/>
        <v>0</v>
      </c>
      <c r="BB84" s="134">
        <f t="shared" si="219"/>
        <v>0</v>
      </c>
      <c r="BC84" s="134">
        <f t="shared" si="220"/>
        <v>0</v>
      </c>
      <c r="BD84" s="134">
        <f t="shared" si="221"/>
        <v>0</v>
      </c>
      <c r="BE84" s="134">
        <f t="shared" si="222"/>
        <v>0</v>
      </c>
      <c r="BF84" s="31"/>
      <c r="BG84" s="31">
        <f t="shared" si="223"/>
        <v>0</v>
      </c>
      <c r="BH84" s="31">
        <f t="shared" si="224"/>
        <v>0</v>
      </c>
      <c r="BI84" s="31">
        <f t="shared" si="225"/>
        <v>0</v>
      </c>
      <c r="BJ84" s="31">
        <f t="shared" si="226"/>
        <v>0</v>
      </c>
      <c r="BK84" s="31">
        <f t="shared" si="227"/>
        <v>0</v>
      </c>
      <c r="BL84" s="31">
        <f t="shared" si="228"/>
        <v>0</v>
      </c>
      <c r="BM84" s="31">
        <f t="shared" si="229"/>
        <v>0</v>
      </c>
      <c r="BN84" s="31">
        <f t="shared" si="230"/>
        <v>0</v>
      </c>
      <c r="BO84" s="31">
        <f t="shared" si="231"/>
        <v>0</v>
      </c>
      <c r="BP84" s="31">
        <f t="shared" si="232"/>
        <v>0</v>
      </c>
      <c r="BQ84" s="31">
        <f t="shared" si="233"/>
        <v>0</v>
      </c>
      <c r="BR84" s="132"/>
      <c r="BS84" s="132">
        <f t="shared" si="234"/>
        <v>0</v>
      </c>
      <c r="BT84" s="132">
        <f t="shared" si="235"/>
        <v>0</v>
      </c>
      <c r="BU84" s="132">
        <f t="shared" si="236"/>
        <v>0</v>
      </c>
      <c r="BV84" s="132">
        <f t="shared" si="237"/>
        <v>0</v>
      </c>
      <c r="BW84" s="132">
        <f t="shared" si="238"/>
        <v>0</v>
      </c>
      <c r="BX84" s="132">
        <f t="shared" si="239"/>
        <v>0</v>
      </c>
      <c r="BY84" s="132">
        <f t="shared" si="240"/>
        <v>0</v>
      </c>
      <c r="BZ84" s="132">
        <f t="shared" si="241"/>
        <v>0</v>
      </c>
      <c r="CA84" s="132">
        <f t="shared" si="242"/>
        <v>0</v>
      </c>
      <c r="CB84" s="132">
        <f t="shared" si="243"/>
        <v>0</v>
      </c>
      <c r="CC84" s="132">
        <f t="shared" si="244"/>
        <v>0</v>
      </c>
      <c r="CD84" s="133">
        <f t="shared" si="245"/>
        <v>0</v>
      </c>
      <c r="CE84" s="133">
        <f t="shared" si="245"/>
        <v>0</v>
      </c>
      <c r="CF84" s="133">
        <f t="shared" si="246"/>
        <v>0</v>
      </c>
      <c r="CG84" s="133">
        <f t="shared" si="197"/>
        <v>0</v>
      </c>
      <c r="CH84" s="133">
        <f t="shared" si="195"/>
        <v>0</v>
      </c>
      <c r="CI84" s="133">
        <f t="shared" si="195"/>
        <v>0</v>
      </c>
      <c r="CJ84" s="133">
        <f t="shared" si="195"/>
        <v>0</v>
      </c>
      <c r="CK84" s="133">
        <f t="shared" si="195"/>
        <v>0</v>
      </c>
      <c r="CL84" s="133">
        <f t="shared" si="195"/>
        <v>0</v>
      </c>
      <c r="CM84" s="133">
        <f t="shared" si="195"/>
        <v>0</v>
      </c>
      <c r="CN84" s="133">
        <f t="shared" si="195"/>
        <v>0</v>
      </c>
      <c r="CO84" s="133">
        <f t="shared" si="195"/>
        <v>0</v>
      </c>
      <c r="CP84" s="134"/>
      <c r="CQ84" s="134">
        <f t="shared" si="247"/>
        <v>0</v>
      </c>
      <c r="CR84" s="134">
        <f t="shared" si="248"/>
        <v>0</v>
      </c>
      <c r="CS84" s="134">
        <f t="shared" si="249"/>
        <v>0</v>
      </c>
      <c r="CT84" s="134">
        <f t="shared" si="250"/>
        <v>0</v>
      </c>
      <c r="CU84" s="134">
        <f t="shared" si="251"/>
        <v>0</v>
      </c>
      <c r="CV84" s="134">
        <f t="shared" si="252"/>
        <v>0</v>
      </c>
      <c r="CW84" s="134">
        <f t="shared" si="253"/>
        <v>0</v>
      </c>
      <c r="CX84" s="134">
        <f t="shared" si="254"/>
        <v>0</v>
      </c>
      <c r="CY84" s="134">
        <f t="shared" si="255"/>
        <v>0</v>
      </c>
      <c r="CZ84" s="134">
        <f t="shared" si="256"/>
        <v>0</v>
      </c>
      <c r="DA84" s="134">
        <f t="shared" si="257"/>
        <v>0</v>
      </c>
      <c r="DB84" s="135"/>
      <c r="DC84" s="135">
        <f t="shared" si="258"/>
        <v>0</v>
      </c>
      <c r="DD84" s="135">
        <f t="shared" si="259"/>
        <v>0</v>
      </c>
      <c r="DE84" s="135">
        <f t="shared" si="260"/>
        <v>0</v>
      </c>
      <c r="DF84" s="135">
        <f t="shared" si="261"/>
        <v>0</v>
      </c>
      <c r="DG84" s="135">
        <f t="shared" si="262"/>
        <v>0</v>
      </c>
      <c r="DH84" s="135">
        <f t="shared" si="263"/>
        <v>0</v>
      </c>
      <c r="DI84" s="135">
        <f t="shared" si="264"/>
        <v>0</v>
      </c>
      <c r="DJ84" s="135">
        <f t="shared" si="265"/>
        <v>0</v>
      </c>
      <c r="DK84" s="135">
        <f t="shared" si="266"/>
        <v>0</v>
      </c>
      <c r="DL84" s="135">
        <f t="shared" si="267"/>
        <v>0</v>
      </c>
      <c r="DM84" s="135">
        <f t="shared" si="268"/>
        <v>0</v>
      </c>
      <c r="DN84" s="136"/>
      <c r="DO84" s="136">
        <f t="shared" si="269"/>
        <v>0</v>
      </c>
      <c r="DP84" s="136">
        <f t="shared" si="270"/>
        <v>0</v>
      </c>
      <c r="DQ84" s="136">
        <f t="shared" si="271"/>
        <v>0</v>
      </c>
      <c r="DR84" s="136">
        <f t="shared" si="272"/>
        <v>0</v>
      </c>
      <c r="DS84" s="136">
        <f t="shared" si="273"/>
        <v>0</v>
      </c>
      <c r="DT84" s="136">
        <f t="shared" si="274"/>
        <v>0</v>
      </c>
      <c r="DU84" s="136">
        <f t="shared" si="275"/>
        <v>0</v>
      </c>
      <c r="DV84" s="136">
        <f t="shared" si="276"/>
        <v>0</v>
      </c>
      <c r="DW84" s="136">
        <f t="shared" si="277"/>
        <v>0</v>
      </c>
      <c r="DX84" s="136">
        <f t="shared" si="278"/>
        <v>0</v>
      </c>
      <c r="DY84" s="136">
        <f t="shared" si="279"/>
        <v>0</v>
      </c>
      <c r="DZ84" s="132"/>
      <c r="EA84" s="132">
        <f t="shared" ref="EA84:EK84" si="313">DZ84</f>
        <v>0</v>
      </c>
      <c r="EB84" s="132">
        <f t="shared" si="313"/>
        <v>0</v>
      </c>
      <c r="EC84" s="132">
        <f t="shared" si="313"/>
        <v>0</v>
      </c>
      <c r="ED84" s="132">
        <f t="shared" si="313"/>
        <v>0</v>
      </c>
      <c r="EE84" s="132">
        <f t="shared" si="313"/>
        <v>0</v>
      </c>
      <c r="EF84" s="132">
        <f t="shared" si="313"/>
        <v>0</v>
      </c>
      <c r="EG84" s="132">
        <f t="shared" si="313"/>
        <v>0</v>
      </c>
      <c r="EH84" s="132">
        <f t="shared" si="313"/>
        <v>0</v>
      </c>
      <c r="EI84" s="132">
        <f t="shared" si="313"/>
        <v>0</v>
      </c>
      <c r="EJ84" s="132">
        <f t="shared" si="313"/>
        <v>0</v>
      </c>
      <c r="EK84" s="132">
        <f t="shared" si="313"/>
        <v>0</v>
      </c>
      <c r="EL84" s="134"/>
      <c r="EM84" s="134"/>
      <c r="EN84" s="134"/>
      <c r="EO84" s="134"/>
      <c r="EP84" s="134"/>
      <c r="EQ84" s="134"/>
      <c r="ER84" s="134"/>
      <c r="ES84" s="201">
        <f>IFERROR(IF(G84&gt;=1,(IF(EMP!AT80="YES",220,0)),0),0)</f>
        <v>0</v>
      </c>
      <c r="ET84" s="1">
        <f>IFERROR(IF(G84&gt;=1,ROUND(ALLO!K82/31*ALLO!BJ82,0),0),0)</f>
        <v>0</v>
      </c>
      <c r="EU84" s="1">
        <f>IFERROR(IF(G84&gt;=1,(IF(ALLO!$BH82=1,0,IF(ALLO!$BH82=2,(IF(EMP!AN80="YES",(IF(ALLO!$D82&gt;=5,ROUND((ALLO!GG82+ALLO!GS82+ALLO!HE82)/EU$1,0)*ALLO!$BK82,0)),0)),0))),0),0)</f>
        <v>0</v>
      </c>
      <c r="EV84" s="1">
        <f>IFERROR(IF(H84&gt;=1,(IF(ALLO!$BH82=1,0,IF(ALLO!$BH82=2,(IF(EMP!AO80="YES",(IF(ALLO!$D82&gt;=5,ROUND((ALLO!GH82+ALLO!GT82+ALLO!HF82)/EV$1,0)*ALLO!$BK82,0)),0)),0))),0),0)</f>
        <v>0</v>
      </c>
      <c r="EW84" s="1">
        <f>IFERROR(IF(I84&gt;=1,(IF(ALLO!$BH82=1,0,IF(ALLO!$BH82=2,(IF(EMP!AP80="YES",(IF(ALLO!$D82&gt;=5,ROUND((ALLO!GI82+ALLO!GU82+ALLO!HG82)/EW$1,0)*ALLO!$BK82,0)),0)),0))),0),0)</f>
        <v>0</v>
      </c>
      <c r="EX84" s="1">
        <f>IFERROR(IF(J84&gt;=1,(IF(ALLO!$BH82=1,0,IF(ALLO!$BH82=2,(IF(EMP!AQ80="YES",(IF(ALLO!$D82&gt;=5,ROUND((ALLO!GJ82+ALLO!GV82+ALLO!HH82)/EX$1,0)*ALLO!$BK82,0)),0)),0))),0),0)</f>
        <v>0</v>
      </c>
      <c r="EY84" s="1">
        <f>IFERROR(IF(K84&gt;=1,(IF(ALLO!$BH82=1,0,IF(ALLO!$BH82=2,(IF(EMP!AR80="YES",(IF(ALLO!$D82&gt;=5,ROUND((ALLO!GK82+ALLO!GW82+ALLO!HI82)/EY$1,0)*ALLO!$BK82,0)),0)),0))),0),0)</f>
        <v>0</v>
      </c>
      <c r="EZ84" s="1">
        <f>IFERROR(IF(L84&gt;=1,(IF(ALLO!$BH82=1,0,IF(ALLO!$BH82=2,(IF(EMP!AS80="YES",(IF(ALLO!$D82&gt;=5,ROUND((ALLO!GL82+ALLO!GX82+ALLO!HJ82)/EZ$1,0)*ALLO!$BK82,0)),0)),0))),0),0)</f>
        <v>0</v>
      </c>
      <c r="FA84" s="181">
        <f t="shared" si="281"/>
        <v>0</v>
      </c>
      <c r="FB84" s="181">
        <f t="shared" si="282"/>
        <v>0</v>
      </c>
      <c r="FC84" s="181">
        <f t="shared" si="283"/>
        <v>0</v>
      </c>
      <c r="FD84" s="181">
        <f t="shared" si="284"/>
        <v>0</v>
      </c>
      <c r="FE84" s="181">
        <f t="shared" si="285"/>
        <v>0</v>
      </c>
      <c r="FF84" s="181">
        <f t="shared" si="286"/>
        <v>0</v>
      </c>
      <c r="FG84" s="181">
        <f t="shared" si="287"/>
        <v>0</v>
      </c>
      <c r="FH84" s="181">
        <f t="shared" si="288"/>
        <v>0</v>
      </c>
      <c r="FI84" s="181">
        <f t="shared" si="289"/>
        <v>0</v>
      </c>
      <c r="FJ84" s="181">
        <f t="shared" si="290"/>
        <v>0</v>
      </c>
      <c r="FK84" s="181">
        <f t="shared" si="291"/>
        <v>0</v>
      </c>
      <c r="FL84" s="181">
        <f t="shared" si="292"/>
        <v>0</v>
      </c>
      <c r="FM84" s="182">
        <f t="shared" si="293"/>
        <v>0</v>
      </c>
      <c r="FN84" s="182">
        <f t="shared" si="294"/>
        <v>0</v>
      </c>
      <c r="FO84" s="182">
        <f t="shared" si="295"/>
        <v>0</v>
      </c>
      <c r="FP84" s="182">
        <f t="shared" si="296"/>
        <v>0</v>
      </c>
      <c r="FQ84" s="182">
        <f t="shared" si="297"/>
        <v>0</v>
      </c>
      <c r="FR84" s="182">
        <f t="shared" si="298"/>
        <v>0</v>
      </c>
      <c r="FS84" s="182">
        <f t="shared" si="299"/>
        <v>0</v>
      </c>
      <c r="FT84" s="1">
        <f>IFERROR(IF($G84&gt;=1,SUMIFS(ARR!P$8:P$607,ARR!$I$8:$I$607,$I84),0),0)</f>
        <v>0</v>
      </c>
      <c r="FU84" s="1">
        <f>IFERROR(IF($G84&gt;=1,SUMIFS(ARR!Q$8:Q$607,ARR!$I$8:$I$607,$I84),0),0)</f>
        <v>0</v>
      </c>
      <c r="FV84" s="1">
        <f>IFERROR(IF($G84&gt;=1,SUMIFS(ARR!R$8:R$607,ARR!$I$8:$I$607,$I84),0),0)</f>
        <v>0</v>
      </c>
      <c r="FW84" s="1">
        <f>IFERROR(IF($G84&gt;=1,SUMIFS(ARR!S$8:S$607,ARR!$I$8:$I$607,$I84),0),0)</f>
        <v>0</v>
      </c>
      <c r="FX84" s="1">
        <f>IFERROR(IF($G84&gt;=1,SUMIFS(ARR!T$8:T$607,ARR!$I$8:$I$607,$I84),0),0)</f>
        <v>0</v>
      </c>
      <c r="FY84" s="1">
        <f>IFERROR(IF($G84&gt;=1,SUMIFS(ARR!U$8:U$607,ARR!$I$8:$I$607,$I84),0),0)</f>
        <v>0</v>
      </c>
      <c r="FZ84" s="1">
        <f>IFERROR(IF($G84&gt;=1,SUMIFS(ARR!V$8:V$607,ARR!$I$8:$I$607,$I84),0),0)</f>
        <v>0</v>
      </c>
      <c r="GA84" s="1">
        <f>IFERROR(IF($G84&gt;=1,SUMIFS(ARR!W$8:W$607,ARR!$I$8:$I$607,$I84),0),0)</f>
        <v>0</v>
      </c>
      <c r="GB84" s="1">
        <f>IFERROR(IF($G84&gt;=1,SUMIFS(ARR!X$8:X$607,ARR!$I$8:$I$607,$I84),0),0)</f>
        <v>0</v>
      </c>
      <c r="GC84" s="1">
        <f>IFERROR(IF($G84&gt;=1,SUMIFS(ARR!Y$8:Y$607,ARR!$I$8:$I$607,$I84),0),0)</f>
        <v>0</v>
      </c>
      <c r="GD84" s="1">
        <f>IFERROR(IF($G84&gt;=1,SUMIFS(ARR!Z$8:Z$607,ARR!$I$8:$I$607,$I84),0),0)</f>
        <v>0</v>
      </c>
      <c r="GE84" s="1">
        <f>IFERROR(IF($G84&gt;=1,SUMIFS(ARR!AA$8:AA$607,ARR!$I$8:$I$607,$I84),0),0)</f>
        <v>0</v>
      </c>
      <c r="GF84" s="1">
        <f t="shared" si="300"/>
        <v>0</v>
      </c>
      <c r="GG84" s="1">
        <f t="shared" si="301"/>
        <v>0</v>
      </c>
      <c r="GH84" s="1">
        <f t="shared" si="302"/>
        <v>0</v>
      </c>
      <c r="GI84" s="1">
        <f t="shared" si="303"/>
        <v>0</v>
      </c>
      <c r="GJ84" s="1">
        <f t="shared" si="304"/>
        <v>0</v>
      </c>
    </row>
    <row r="85" spans="6:192" ht="18" customHeight="1" x14ac:dyDescent="0.25">
      <c r="F85" s="1">
        <f>ALLO!A83</f>
        <v>0</v>
      </c>
      <c r="G85" s="130">
        <f>EMP!O81</f>
        <v>0</v>
      </c>
      <c r="H85" s="131">
        <f>EMP!P81</f>
        <v>0</v>
      </c>
      <c r="I85" s="130">
        <f>EMP!Q81</f>
        <v>0</v>
      </c>
      <c r="J85" s="30">
        <f>IFERROR(IF($G85&gt;=1,(IF($F85=2,ROUND((ALLO!GA83+ALLO!GM83)/10,0),0)),0),0)</f>
        <v>0</v>
      </c>
      <c r="K85" s="30">
        <f>IFERROR(IF($G85&gt;=1,(IF($F85=2,ROUND((ALLO!GB83+ALLO!GN83)/10,0),0)),0),0)</f>
        <v>0</v>
      </c>
      <c r="L85" s="30">
        <f>IFERROR(IF($G85&gt;=1,(IF($F85=2,ROUND((ALLO!GC83+ALLO!GO83)/10,0),0)),0),0)</f>
        <v>0</v>
      </c>
      <c r="M85" s="30">
        <f>IFERROR(IF($G85&gt;=1,(IF($F85=2,ROUND((ALLO!GD83+ALLO!GP83)/10,0),0)),0),0)</f>
        <v>0</v>
      </c>
      <c r="N85" s="30">
        <f>IFERROR(IF($G85&gt;=1,(IF($F85=2,ROUND((ALLO!GE83+ALLO!GQ83)/10,0),0)),0),0)</f>
        <v>0</v>
      </c>
      <c r="O85" s="30">
        <f>IFERROR(IF($G85&gt;=1,(IF($F85=2,ROUND((ALLO!GF83+ALLO!GR83)/10,0),0)),0),0)</f>
        <v>0</v>
      </c>
      <c r="P85" s="30">
        <f>IFERROR(IF($G85&gt;=1,(IF($F85=2,ROUND((ALLO!GG83+ALLO!GS83)/10,0),0)),0),0)</f>
        <v>0</v>
      </c>
      <c r="Q85" s="30">
        <f>IFERROR(IF($G85&gt;=1,(IF($F85=2,ROUND((ALLO!GH83+ALLO!GT83)/10,0),0)),0),0)</f>
        <v>0</v>
      </c>
      <c r="R85" s="30">
        <f>IFERROR(IF($G85&gt;=1,(IF($F85=2,ROUND((ALLO!GI83+ALLO!GU83)/10,0),0)),0),0)</f>
        <v>0</v>
      </c>
      <c r="S85" s="30">
        <f>IFERROR(IF($G85&gt;=1,(IF($F85=2,ROUND((ALLO!GJ83+ALLO!GV83)/10,0),0)),0),0)</f>
        <v>0</v>
      </c>
      <c r="T85" s="30">
        <f>IFERROR(IF($G85&gt;=1,(IF($F85=2,ROUND((ALLO!GK83+ALLO!GW83)/10,0),0)),0),0)</f>
        <v>0</v>
      </c>
      <c r="U85" s="30">
        <f>IFERROR(IF($G85&gt;=1,(IF($F85=2,ROUND((ALLO!GL83+ALLO!GX83)/10,0),0)),0),0)</f>
        <v>0</v>
      </c>
      <c r="V85" s="132"/>
      <c r="W85" s="132"/>
      <c r="X85" s="132"/>
      <c r="Y85" s="132"/>
      <c r="Z85" s="132"/>
      <c r="AA85" s="132"/>
      <c r="AB85" s="132"/>
      <c r="AC85" s="132"/>
      <c r="AD85" s="132"/>
      <c r="AE85" s="132"/>
      <c r="AF85" s="132"/>
      <c r="AG85" s="132"/>
      <c r="AH85" s="133"/>
      <c r="AI85" s="133">
        <f t="shared" si="201"/>
        <v>0</v>
      </c>
      <c r="AJ85" s="133">
        <f t="shared" si="202"/>
        <v>0</v>
      </c>
      <c r="AK85" s="133">
        <f t="shared" si="203"/>
        <v>0</v>
      </c>
      <c r="AL85" s="133">
        <f t="shared" si="204"/>
        <v>0</v>
      </c>
      <c r="AM85" s="133">
        <f t="shared" si="205"/>
        <v>0</v>
      </c>
      <c r="AN85" s="133">
        <f t="shared" si="206"/>
        <v>0</v>
      </c>
      <c r="AO85" s="133">
        <f t="shared" si="207"/>
        <v>0</v>
      </c>
      <c r="AP85" s="133">
        <f t="shared" si="208"/>
        <v>0</v>
      </c>
      <c r="AQ85" s="133">
        <f t="shared" si="209"/>
        <v>0</v>
      </c>
      <c r="AR85" s="133">
        <f t="shared" si="210"/>
        <v>0</v>
      </c>
      <c r="AS85" s="133">
        <f t="shared" si="211"/>
        <v>0</v>
      </c>
      <c r="AT85" s="134"/>
      <c r="AU85" s="134">
        <f t="shared" si="212"/>
        <v>0</v>
      </c>
      <c r="AV85" s="134">
        <f t="shared" si="213"/>
        <v>0</v>
      </c>
      <c r="AW85" s="134">
        <f t="shared" si="214"/>
        <v>0</v>
      </c>
      <c r="AX85" s="134">
        <f t="shared" si="215"/>
        <v>0</v>
      </c>
      <c r="AY85" s="134">
        <f t="shared" si="216"/>
        <v>0</v>
      </c>
      <c r="AZ85" s="134">
        <f t="shared" si="217"/>
        <v>0</v>
      </c>
      <c r="BA85" s="134">
        <f t="shared" si="218"/>
        <v>0</v>
      </c>
      <c r="BB85" s="134">
        <f t="shared" si="219"/>
        <v>0</v>
      </c>
      <c r="BC85" s="134">
        <f t="shared" si="220"/>
        <v>0</v>
      </c>
      <c r="BD85" s="134">
        <f t="shared" si="221"/>
        <v>0</v>
      </c>
      <c r="BE85" s="134">
        <f t="shared" si="222"/>
        <v>0</v>
      </c>
      <c r="BF85" s="31"/>
      <c r="BG85" s="31">
        <f t="shared" si="223"/>
        <v>0</v>
      </c>
      <c r="BH85" s="31">
        <f t="shared" si="224"/>
        <v>0</v>
      </c>
      <c r="BI85" s="31">
        <f t="shared" si="225"/>
        <v>0</v>
      </c>
      <c r="BJ85" s="31">
        <f t="shared" si="226"/>
        <v>0</v>
      </c>
      <c r="BK85" s="31">
        <f t="shared" si="227"/>
        <v>0</v>
      </c>
      <c r="BL85" s="31">
        <f t="shared" si="228"/>
        <v>0</v>
      </c>
      <c r="BM85" s="31">
        <f t="shared" si="229"/>
        <v>0</v>
      </c>
      <c r="BN85" s="31">
        <f t="shared" si="230"/>
        <v>0</v>
      </c>
      <c r="BO85" s="31">
        <f t="shared" si="231"/>
        <v>0</v>
      </c>
      <c r="BP85" s="31">
        <f t="shared" si="232"/>
        <v>0</v>
      </c>
      <c r="BQ85" s="31">
        <f t="shared" si="233"/>
        <v>0</v>
      </c>
      <c r="BR85" s="132"/>
      <c r="BS85" s="132">
        <f t="shared" si="234"/>
        <v>0</v>
      </c>
      <c r="BT85" s="132">
        <f t="shared" si="235"/>
        <v>0</v>
      </c>
      <c r="BU85" s="132">
        <f t="shared" si="236"/>
        <v>0</v>
      </c>
      <c r="BV85" s="132">
        <f t="shared" si="237"/>
        <v>0</v>
      </c>
      <c r="BW85" s="132">
        <f t="shared" si="238"/>
        <v>0</v>
      </c>
      <c r="BX85" s="132">
        <f t="shared" si="239"/>
        <v>0</v>
      </c>
      <c r="BY85" s="132">
        <f t="shared" si="240"/>
        <v>0</v>
      </c>
      <c r="BZ85" s="132">
        <f t="shared" si="241"/>
        <v>0</v>
      </c>
      <c r="CA85" s="132">
        <f t="shared" si="242"/>
        <v>0</v>
      </c>
      <c r="CB85" s="132">
        <f t="shared" si="243"/>
        <v>0</v>
      </c>
      <c r="CC85" s="132">
        <f t="shared" si="244"/>
        <v>0</v>
      </c>
      <c r="CD85" s="133">
        <f t="shared" si="245"/>
        <v>0</v>
      </c>
      <c r="CE85" s="133">
        <f t="shared" si="245"/>
        <v>0</v>
      </c>
      <c r="CF85" s="133">
        <f t="shared" si="246"/>
        <v>0</v>
      </c>
      <c r="CG85" s="133">
        <f t="shared" si="197"/>
        <v>0</v>
      </c>
      <c r="CH85" s="133">
        <f t="shared" si="195"/>
        <v>0</v>
      </c>
      <c r="CI85" s="133">
        <f t="shared" si="195"/>
        <v>0</v>
      </c>
      <c r="CJ85" s="133">
        <f t="shared" si="195"/>
        <v>0</v>
      </c>
      <c r="CK85" s="133">
        <f t="shared" si="195"/>
        <v>0</v>
      </c>
      <c r="CL85" s="133">
        <f t="shared" si="195"/>
        <v>0</v>
      </c>
      <c r="CM85" s="133">
        <f t="shared" si="195"/>
        <v>0</v>
      </c>
      <c r="CN85" s="133">
        <f t="shared" si="195"/>
        <v>0</v>
      </c>
      <c r="CO85" s="133">
        <f t="shared" si="195"/>
        <v>0</v>
      </c>
      <c r="CP85" s="134"/>
      <c r="CQ85" s="134">
        <f t="shared" si="247"/>
        <v>0</v>
      </c>
      <c r="CR85" s="134">
        <f t="shared" si="248"/>
        <v>0</v>
      </c>
      <c r="CS85" s="134">
        <f t="shared" si="249"/>
        <v>0</v>
      </c>
      <c r="CT85" s="134">
        <f t="shared" si="250"/>
        <v>0</v>
      </c>
      <c r="CU85" s="134">
        <f t="shared" si="251"/>
        <v>0</v>
      </c>
      <c r="CV85" s="134">
        <f t="shared" si="252"/>
        <v>0</v>
      </c>
      <c r="CW85" s="134">
        <f t="shared" si="253"/>
        <v>0</v>
      </c>
      <c r="CX85" s="134">
        <f t="shared" si="254"/>
        <v>0</v>
      </c>
      <c r="CY85" s="134">
        <f t="shared" si="255"/>
        <v>0</v>
      </c>
      <c r="CZ85" s="134">
        <f t="shared" si="256"/>
        <v>0</v>
      </c>
      <c r="DA85" s="134">
        <f t="shared" si="257"/>
        <v>0</v>
      </c>
      <c r="DB85" s="135"/>
      <c r="DC85" s="135">
        <f t="shared" si="258"/>
        <v>0</v>
      </c>
      <c r="DD85" s="135">
        <f t="shared" si="259"/>
        <v>0</v>
      </c>
      <c r="DE85" s="135">
        <f t="shared" si="260"/>
        <v>0</v>
      </c>
      <c r="DF85" s="135">
        <f t="shared" si="261"/>
        <v>0</v>
      </c>
      <c r="DG85" s="135">
        <f t="shared" si="262"/>
        <v>0</v>
      </c>
      <c r="DH85" s="135">
        <f t="shared" si="263"/>
        <v>0</v>
      </c>
      <c r="DI85" s="135">
        <f t="shared" si="264"/>
        <v>0</v>
      </c>
      <c r="DJ85" s="135">
        <f t="shared" si="265"/>
        <v>0</v>
      </c>
      <c r="DK85" s="135">
        <f t="shared" si="266"/>
        <v>0</v>
      </c>
      <c r="DL85" s="135">
        <f t="shared" si="267"/>
        <v>0</v>
      </c>
      <c r="DM85" s="135">
        <f t="shared" si="268"/>
        <v>0</v>
      </c>
      <c r="DN85" s="136"/>
      <c r="DO85" s="136">
        <f t="shared" si="269"/>
        <v>0</v>
      </c>
      <c r="DP85" s="136">
        <f t="shared" si="270"/>
        <v>0</v>
      </c>
      <c r="DQ85" s="136">
        <f t="shared" si="271"/>
        <v>0</v>
      </c>
      <c r="DR85" s="136">
        <f t="shared" si="272"/>
        <v>0</v>
      </c>
      <c r="DS85" s="136">
        <f t="shared" si="273"/>
        <v>0</v>
      </c>
      <c r="DT85" s="136">
        <f t="shared" si="274"/>
        <v>0</v>
      </c>
      <c r="DU85" s="136">
        <f t="shared" si="275"/>
        <v>0</v>
      </c>
      <c r="DV85" s="136">
        <f t="shared" si="276"/>
        <v>0</v>
      </c>
      <c r="DW85" s="136">
        <f t="shared" si="277"/>
        <v>0</v>
      </c>
      <c r="DX85" s="136">
        <f t="shared" si="278"/>
        <v>0</v>
      </c>
      <c r="DY85" s="136">
        <f t="shared" si="279"/>
        <v>0</v>
      </c>
      <c r="DZ85" s="132"/>
      <c r="EA85" s="132">
        <f t="shared" ref="EA85:EK85" si="314">DZ85</f>
        <v>0</v>
      </c>
      <c r="EB85" s="132">
        <f t="shared" si="314"/>
        <v>0</v>
      </c>
      <c r="EC85" s="132">
        <f t="shared" si="314"/>
        <v>0</v>
      </c>
      <c r="ED85" s="132">
        <f t="shared" si="314"/>
        <v>0</v>
      </c>
      <c r="EE85" s="132">
        <f t="shared" si="314"/>
        <v>0</v>
      </c>
      <c r="EF85" s="132">
        <f t="shared" si="314"/>
        <v>0</v>
      </c>
      <c r="EG85" s="132">
        <f t="shared" si="314"/>
        <v>0</v>
      </c>
      <c r="EH85" s="132">
        <f t="shared" si="314"/>
        <v>0</v>
      </c>
      <c r="EI85" s="132">
        <f t="shared" si="314"/>
        <v>0</v>
      </c>
      <c r="EJ85" s="132">
        <f t="shared" si="314"/>
        <v>0</v>
      </c>
      <c r="EK85" s="132">
        <f t="shared" si="314"/>
        <v>0</v>
      </c>
      <c r="EL85" s="134"/>
      <c r="EM85" s="134"/>
      <c r="EN85" s="134"/>
      <c r="EO85" s="134"/>
      <c r="EP85" s="134"/>
      <c r="EQ85" s="134"/>
      <c r="ER85" s="134"/>
      <c r="ES85" s="201">
        <f>IFERROR(IF(G85&gt;=1,(IF(EMP!AT81="YES",220,0)),0),0)</f>
        <v>0</v>
      </c>
      <c r="ET85" s="1">
        <f>IFERROR(IF(G85&gt;=1,ROUND(ALLO!K83/31*ALLO!BJ83,0),0),0)</f>
        <v>0</v>
      </c>
      <c r="EU85" s="1">
        <f>IFERROR(IF(G85&gt;=1,(IF(ALLO!$BH83=1,0,IF(ALLO!$BH83=2,(IF(EMP!AN81="YES",(IF(ALLO!$D83&gt;=5,ROUND((ALLO!GG83+ALLO!GS83+ALLO!HE83)/EU$1,0)*ALLO!$BK83,0)),0)),0))),0),0)</f>
        <v>0</v>
      </c>
      <c r="EV85" s="1">
        <f>IFERROR(IF(H85&gt;=1,(IF(ALLO!$BH83=1,0,IF(ALLO!$BH83=2,(IF(EMP!AO81="YES",(IF(ALLO!$D83&gt;=5,ROUND((ALLO!GH83+ALLO!GT83+ALLO!HF83)/EV$1,0)*ALLO!$BK83,0)),0)),0))),0),0)</f>
        <v>0</v>
      </c>
      <c r="EW85" s="1">
        <f>IFERROR(IF(I85&gt;=1,(IF(ALLO!$BH83=1,0,IF(ALLO!$BH83=2,(IF(EMP!AP81="YES",(IF(ALLO!$D83&gt;=5,ROUND((ALLO!GI83+ALLO!GU83+ALLO!HG83)/EW$1,0)*ALLO!$BK83,0)),0)),0))),0),0)</f>
        <v>0</v>
      </c>
      <c r="EX85" s="1">
        <f>IFERROR(IF(J85&gt;=1,(IF(ALLO!$BH83=1,0,IF(ALLO!$BH83=2,(IF(EMP!AQ81="YES",(IF(ALLO!$D83&gt;=5,ROUND((ALLO!GJ83+ALLO!GV83+ALLO!HH83)/EX$1,0)*ALLO!$BK83,0)),0)),0))),0),0)</f>
        <v>0</v>
      </c>
      <c r="EY85" s="1">
        <f>IFERROR(IF(K85&gt;=1,(IF(ALLO!$BH83=1,0,IF(ALLO!$BH83=2,(IF(EMP!AR81="YES",(IF(ALLO!$D83&gt;=5,ROUND((ALLO!GK83+ALLO!GW83+ALLO!HI83)/EY$1,0)*ALLO!$BK83,0)),0)),0))),0),0)</f>
        <v>0</v>
      </c>
      <c r="EZ85" s="1">
        <f>IFERROR(IF(L85&gt;=1,(IF(ALLO!$BH83=1,0,IF(ALLO!$BH83=2,(IF(EMP!AS81="YES",(IF(ALLO!$D83&gt;=5,ROUND((ALLO!GL83+ALLO!GX83+ALLO!HJ83)/EZ$1,0)*ALLO!$BK83,0)),0)),0))),0),0)</f>
        <v>0</v>
      </c>
      <c r="FA85" s="181">
        <f t="shared" si="281"/>
        <v>0</v>
      </c>
      <c r="FB85" s="181">
        <f t="shared" si="282"/>
        <v>0</v>
      </c>
      <c r="FC85" s="181">
        <f t="shared" si="283"/>
        <v>0</v>
      </c>
      <c r="FD85" s="181">
        <f t="shared" si="284"/>
        <v>0</v>
      </c>
      <c r="FE85" s="181">
        <f t="shared" si="285"/>
        <v>0</v>
      </c>
      <c r="FF85" s="181">
        <f t="shared" si="286"/>
        <v>0</v>
      </c>
      <c r="FG85" s="181">
        <f t="shared" si="287"/>
        <v>0</v>
      </c>
      <c r="FH85" s="181">
        <f t="shared" si="288"/>
        <v>0</v>
      </c>
      <c r="FI85" s="181">
        <f t="shared" si="289"/>
        <v>0</v>
      </c>
      <c r="FJ85" s="181">
        <f t="shared" si="290"/>
        <v>0</v>
      </c>
      <c r="FK85" s="181">
        <f t="shared" si="291"/>
        <v>0</v>
      </c>
      <c r="FL85" s="181">
        <f t="shared" si="292"/>
        <v>0</v>
      </c>
      <c r="FM85" s="182">
        <f t="shared" si="293"/>
        <v>0</v>
      </c>
      <c r="FN85" s="182">
        <f t="shared" si="294"/>
        <v>0</v>
      </c>
      <c r="FO85" s="182">
        <f t="shared" si="295"/>
        <v>0</v>
      </c>
      <c r="FP85" s="182">
        <f t="shared" si="296"/>
        <v>0</v>
      </c>
      <c r="FQ85" s="182">
        <f t="shared" si="297"/>
        <v>0</v>
      </c>
      <c r="FR85" s="182">
        <f t="shared" si="298"/>
        <v>0</v>
      </c>
      <c r="FS85" s="182">
        <f t="shared" si="299"/>
        <v>0</v>
      </c>
      <c r="FT85" s="1">
        <f>IFERROR(IF($G85&gt;=1,SUMIFS(ARR!P$8:P$607,ARR!$I$8:$I$607,$I85),0),0)</f>
        <v>0</v>
      </c>
      <c r="FU85" s="1">
        <f>IFERROR(IF($G85&gt;=1,SUMIFS(ARR!Q$8:Q$607,ARR!$I$8:$I$607,$I85),0),0)</f>
        <v>0</v>
      </c>
      <c r="FV85" s="1">
        <f>IFERROR(IF($G85&gt;=1,SUMIFS(ARR!R$8:R$607,ARR!$I$8:$I$607,$I85),0),0)</f>
        <v>0</v>
      </c>
      <c r="FW85" s="1">
        <f>IFERROR(IF($G85&gt;=1,SUMIFS(ARR!S$8:S$607,ARR!$I$8:$I$607,$I85),0),0)</f>
        <v>0</v>
      </c>
      <c r="FX85" s="1">
        <f>IFERROR(IF($G85&gt;=1,SUMIFS(ARR!T$8:T$607,ARR!$I$8:$I$607,$I85),0),0)</f>
        <v>0</v>
      </c>
      <c r="FY85" s="1">
        <f>IFERROR(IF($G85&gt;=1,SUMIFS(ARR!U$8:U$607,ARR!$I$8:$I$607,$I85),0),0)</f>
        <v>0</v>
      </c>
      <c r="FZ85" s="1">
        <f>IFERROR(IF($G85&gt;=1,SUMIFS(ARR!V$8:V$607,ARR!$I$8:$I$607,$I85),0),0)</f>
        <v>0</v>
      </c>
      <c r="GA85" s="1">
        <f>IFERROR(IF($G85&gt;=1,SUMIFS(ARR!W$8:W$607,ARR!$I$8:$I$607,$I85),0),0)</f>
        <v>0</v>
      </c>
      <c r="GB85" s="1">
        <f>IFERROR(IF($G85&gt;=1,SUMIFS(ARR!X$8:X$607,ARR!$I$8:$I$607,$I85),0),0)</f>
        <v>0</v>
      </c>
      <c r="GC85" s="1">
        <f>IFERROR(IF($G85&gt;=1,SUMIFS(ARR!Y$8:Y$607,ARR!$I$8:$I$607,$I85),0),0)</f>
        <v>0</v>
      </c>
      <c r="GD85" s="1">
        <f>IFERROR(IF($G85&gt;=1,SUMIFS(ARR!Z$8:Z$607,ARR!$I$8:$I$607,$I85),0),0)</f>
        <v>0</v>
      </c>
      <c r="GE85" s="1">
        <f>IFERROR(IF($G85&gt;=1,SUMIFS(ARR!AA$8:AA$607,ARR!$I$8:$I$607,$I85),0),0)</f>
        <v>0</v>
      </c>
      <c r="GF85" s="1">
        <f t="shared" si="300"/>
        <v>0</v>
      </c>
      <c r="GG85" s="1">
        <f t="shared" si="301"/>
        <v>0</v>
      </c>
      <c r="GH85" s="1">
        <f t="shared" si="302"/>
        <v>0</v>
      </c>
      <c r="GI85" s="1">
        <f t="shared" si="303"/>
        <v>0</v>
      </c>
      <c r="GJ85" s="1">
        <f t="shared" si="304"/>
        <v>0</v>
      </c>
    </row>
    <row r="86" spans="6:192" ht="18" customHeight="1" x14ac:dyDescent="0.25">
      <c r="F86" s="1">
        <f>ALLO!A84</f>
        <v>0</v>
      </c>
      <c r="G86" s="130">
        <f>EMP!O82</f>
        <v>0</v>
      </c>
      <c r="H86" s="131">
        <f>EMP!P82</f>
        <v>0</v>
      </c>
      <c r="I86" s="130">
        <f>EMP!Q82</f>
        <v>0</v>
      </c>
      <c r="J86" s="30">
        <f>IFERROR(IF($G86&gt;=1,(IF($F86=2,ROUND((ALLO!GA84+ALLO!GM84)/10,0),0)),0),0)</f>
        <v>0</v>
      </c>
      <c r="K86" s="30">
        <f>IFERROR(IF($G86&gt;=1,(IF($F86=2,ROUND((ALLO!GB84+ALLO!GN84)/10,0),0)),0),0)</f>
        <v>0</v>
      </c>
      <c r="L86" s="30">
        <f>IFERROR(IF($G86&gt;=1,(IF($F86=2,ROUND((ALLO!GC84+ALLO!GO84)/10,0),0)),0),0)</f>
        <v>0</v>
      </c>
      <c r="M86" s="30">
        <f>IFERROR(IF($G86&gt;=1,(IF($F86=2,ROUND((ALLO!GD84+ALLO!GP84)/10,0),0)),0),0)</f>
        <v>0</v>
      </c>
      <c r="N86" s="30">
        <f>IFERROR(IF($G86&gt;=1,(IF($F86=2,ROUND((ALLO!GE84+ALLO!GQ84)/10,0),0)),0),0)</f>
        <v>0</v>
      </c>
      <c r="O86" s="30">
        <f>IFERROR(IF($G86&gt;=1,(IF($F86=2,ROUND((ALLO!GF84+ALLO!GR84)/10,0),0)),0),0)</f>
        <v>0</v>
      </c>
      <c r="P86" s="30">
        <f>IFERROR(IF($G86&gt;=1,(IF($F86=2,ROUND((ALLO!GG84+ALLO!GS84)/10,0),0)),0),0)</f>
        <v>0</v>
      </c>
      <c r="Q86" s="30">
        <f>IFERROR(IF($G86&gt;=1,(IF($F86=2,ROUND((ALLO!GH84+ALLO!GT84)/10,0),0)),0),0)</f>
        <v>0</v>
      </c>
      <c r="R86" s="30">
        <f>IFERROR(IF($G86&gt;=1,(IF($F86=2,ROUND((ALLO!GI84+ALLO!GU84)/10,0),0)),0),0)</f>
        <v>0</v>
      </c>
      <c r="S86" s="30">
        <f>IFERROR(IF($G86&gt;=1,(IF($F86=2,ROUND((ALLO!GJ84+ALLO!GV84)/10,0),0)),0),0)</f>
        <v>0</v>
      </c>
      <c r="T86" s="30">
        <f>IFERROR(IF($G86&gt;=1,(IF($F86=2,ROUND((ALLO!GK84+ALLO!GW84)/10,0),0)),0),0)</f>
        <v>0</v>
      </c>
      <c r="U86" s="30">
        <f>IFERROR(IF($G86&gt;=1,(IF($F86=2,ROUND((ALLO!GL84+ALLO!GX84)/10,0),0)),0),0)</f>
        <v>0</v>
      </c>
      <c r="V86" s="132"/>
      <c r="W86" s="132"/>
      <c r="X86" s="132"/>
      <c r="Y86" s="132"/>
      <c r="Z86" s="132"/>
      <c r="AA86" s="132"/>
      <c r="AB86" s="132"/>
      <c r="AC86" s="132"/>
      <c r="AD86" s="132"/>
      <c r="AE86" s="132"/>
      <c r="AF86" s="132"/>
      <c r="AG86" s="132"/>
      <c r="AH86" s="133"/>
      <c r="AI86" s="133">
        <f t="shared" si="201"/>
        <v>0</v>
      </c>
      <c r="AJ86" s="133">
        <f t="shared" si="202"/>
        <v>0</v>
      </c>
      <c r="AK86" s="133">
        <f t="shared" si="203"/>
        <v>0</v>
      </c>
      <c r="AL86" s="133">
        <f t="shared" si="204"/>
        <v>0</v>
      </c>
      <c r="AM86" s="133">
        <f t="shared" si="205"/>
        <v>0</v>
      </c>
      <c r="AN86" s="133">
        <f t="shared" si="206"/>
        <v>0</v>
      </c>
      <c r="AO86" s="133">
        <f t="shared" si="207"/>
        <v>0</v>
      </c>
      <c r="AP86" s="133">
        <f t="shared" si="208"/>
        <v>0</v>
      </c>
      <c r="AQ86" s="133">
        <f t="shared" si="209"/>
        <v>0</v>
      </c>
      <c r="AR86" s="133">
        <f t="shared" si="210"/>
        <v>0</v>
      </c>
      <c r="AS86" s="133">
        <f t="shared" si="211"/>
        <v>0</v>
      </c>
      <c r="AT86" s="134"/>
      <c r="AU86" s="134">
        <f t="shared" si="212"/>
        <v>0</v>
      </c>
      <c r="AV86" s="134">
        <f t="shared" si="213"/>
        <v>0</v>
      </c>
      <c r="AW86" s="134">
        <f t="shared" si="214"/>
        <v>0</v>
      </c>
      <c r="AX86" s="134">
        <f t="shared" si="215"/>
        <v>0</v>
      </c>
      <c r="AY86" s="134">
        <f t="shared" si="216"/>
        <v>0</v>
      </c>
      <c r="AZ86" s="134">
        <f t="shared" si="217"/>
        <v>0</v>
      </c>
      <c r="BA86" s="134">
        <f t="shared" si="218"/>
        <v>0</v>
      </c>
      <c r="BB86" s="134">
        <f t="shared" si="219"/>
        <v>0</v>
      </c>
      <c r="BC86" s="134">
        <f t="shared" si="220"/>
        <v>0</v>
      </c>
      <c r="BD86" s="134">
        <f t="shared" si="221"/>
        <v>0</v>
      </c>
      <c r="BE86" s="134">
        <f t="shared" si="222"/>
        <v>0</v>
      </c>
      <c r="BF86" s="31"/>
      <c r="BG86" s="31">
        <f t="shared" si="223"/>
        <v>0</v>
      </c>
      <c r="BH86" s="31">
        <f t="shared" si="224"/>
        <v>0</v>
      </c>
      <c r="BI86" s="31">
        <f t="shared" si="225"/>
        <v>0</v>
      </c>
      <c r="BJ86" s="31">
        <f t="shared" si="226"/>
        <v>0</v>
      </c>
      <c r="BK86" s="31">
        <f t="shared" si="227"/>
        <v>0</v>
      </c>
      <c r="BL86" s="31">
        <f t="shared" si="228"/>
        <v>0</v>
      </c>
      <c r="BM86" s="31">
        <f t="shared" si="229"/>
        <v>0</v>
      </c>
      <c r="BN86" s="31">
        <f t="shared" si="230"/>
        <v>0</v>
      </c>
      <c r="BO86" s="31">
        <f t="shared" si="231"/>
        <v>0</v>
      </c>
      <c r="BP86" s="31">
        <f t="shared" si="232"/>
        <v>0</v>
      </c>
      <c r="BQ86" s="31">
        <f t="shared" si="233"/>
        <v>0</v>
      </c>
      <c r="BR86" s="132"/>
      <c r="BS86" s="132">
        <f t="shared" si="234"/>
        <v>0</v>
      </c>
      <c r="BT86" s="132">
        <f t="shared" si="235"/>
        <v>0</v>
      </c>
      <c r="BU86" s="132">
        <f t="shared" si="236"/>
        <v>0</v>
      </c>
      <c r="BV86" s="132">
        <f t="shared" si="237"/>
        <v>0</v>
      </c>
      <c r="BW86" s="132">
        <f t="shared" si="238"/>
        <v>0</v>
      </c>
      <c r="BX86" s="132">
        <f t="shared" si="239"/>
        <v>0</v>
      </c>
      <c r="BY86" s="132">
        <f t="shared" si="240"/>
        <v>0</v>
      </c>
      <c r="BZ86" s="132">
        <f t="shared" si="241"/>
        <v>0</v>
      </c>
      <c r="CA86" s="132">
        <f t="shared" si="242"/>
        <v>0</v>
      </c>
      <c r="CB86" s="132">
        <f t="shared" si="243"/>
        <v>0</v>
      </c>
      <c r="CC86" s="132">
        <f t="shared" si="244"/>
        <v>0</v>
      </c>
      <c r="CD86" s="133">
        <f t="shared" si="245"/>
        <v>0</v>
      </c>
      <c r="CE86" s="133">
        <f t="shared" si="245"/>
        <v>0</v>
      </c>
      <c r="CF86" s="133">
        <f t="shared" si="246"/>
        <v>0</v>
      </c>
      <c r="CG86" s="133">
        <f t="shared" si="197"/>
        <v>0</v>
      </c>
      <c r="CH86" s="133">
        <f t="shared" si="195"/>
        <v>0</v>
      </c>
      <c r="CI86" s="133">
        <f t="shared" si="195"/>
        <v>0</v>
      </c>
      <c r="CJ86" s="133">
        <f t="shared" si="195"/>
        <v>0</v>
      </c>
      <c r="CK86" s="133">
        <f t="shared" si="195"/>
        <v>0</v>
      </c>
      <c r="CL86" s="133">
        <f t="shared" si="195"/>
        <v>0</v>
      </c>
      <c r="CM86" s="133">
        <f t="shared" si="195"/>
        <v>0</v>
      </c>
      <c r="CN86" s="133">
        <f t="shared" si="195"/>
        <v>0</v>
      </c>
      <c r="CO86" s="133">
        <f t="shared" si="195"/>
        <v>0</v>
      </c>
      <c r="CP86" s="134"/>
      <c r="CQ86" s="134">
        <f t="shared" si="247"/>
        <v>0</v>
      </c>
      <c r="CR86" s="134">
        <f t="shared" si="248"/>
        <v>0</v>
      </c>
      <c r="CS86" s="134">
        <f t="shared" si="249"/>
        <v>0</v>
      </c>
      <c r="CT86" s="134">
        <f t="shared" si="250"/>
        <v>0</v>
      </c>
      <c r="CU86" s="134">
        <f t="shared" si="251"/>
        <v>0</v>
      </c>
      <c r="CV86" s="134">
        <f t="shared" si="252"/>
        <v>0</v>
      </c>
      <c r="CW86" s="134">
        <f t="shared" si="253"/>
        <v>0</v>
      </c>
      <c r="CX86" s="134">
        <f t="shared" si="254"/>
        <v>0</v>
      </c>
      <c r="CY86" s="134">
        <f t="shared" si="255"/>
        <v>0</v>
      </c>
      <c r="CZ86" s="134">
        <f t="shared" si="256"/>
        <v>0</v>
      </c>
      <c r="DA86" s="134">
        <f t="shared" si="257"/>
        <v>0</v>
      </c>
      <c r="DB86" s="135"/>
      <c r="DC86" s="135">
        <f t="shared" si="258"/>
        <v>0</v>
      </c>
      <c r="DD86" s="135">
        <f t="shared" si="259"/>
        <v>0</v>
      </c>
      <c r="DE86" s="135">
        <f t="shared" si="260"/>
        <v>0</v>
      </c>
      <c r="DF86" s="135">
        <f t="shared" si="261"/>
        <v>0</v>
      </c>
      <c r="DG86" s="135">
        <f t="shared" si="262"/>
        <v>0</v>
      </c>
      <c r="DH86" s="135">
        <f t="shared" si="263"/>
        <v>0</v>
      </c>
      <c r="DI86" s="135">
        <f t="shared" si="264"/>
        <v>0</v>
      </c>
      <c r="DJ86" s="135">
        <f t="shared" si="265"/>
        <v>0</v>
      </c>
      <c r="DK86" s="135">
        <f t="shared" si="266"/>
        <v>0</v>
      </c>
      <c r="DL86" s="135">
        <f t="shared" si="267"/>
        <v>0</v>
      </c>
      <c r="DM86" s="135">
        <f t="shared" si="268"/>
        <v>0</v>
      </c>
      <c r="DN86" s="136"/>
      <c r="DO86" s="136">
        <f t="shared" si="269"/>
        <v>0</v>
      </c>
      <c r="DP86" s="136">
        <f t="shared" si="270"/>
        <v>0</v>
      </c>
      <c r="DQ86" s="136">
        <f t="shared" si="271"/>
        <v>0</v>
      </c>
      <c r="DR86" s="136">
        <f t="shared" si="272"/>
        <v>0</v>
      </c>
      <c r="DS86" s="136">
        <f t="shared" si="273"/>
        <v>0</v>
      </c>
      <c r="DT86" s="136">
        <f t="shared" si="274"/>
        <v>0</v>
      </c>
      <c r="DU86" s="136">
        <f t="shared" si="275"/>
        <v>0</v>
      </c>
      <c r="DV86" s="136">
        <f t="shared" si="276"/>
        <v>0</v>
      </c>
      <c r="DW86" s="136">
        <f t="shared" si="277"/>
        <v>0</v>
      </c>
      <c r="DX86" s="136">
        <f t="shared" si="278"/>
        <v>0</v>
      </c>
      <c r="DY86" s="136">
        <f t="shared" si="279"/>
        <v>0</v>
      </c>
      <c r="DZ86" s="132"/>
      <c r="EA86" s="132">
        <f t="shared" ref="EA86:EK86" si="315">DZ86</f>
        <v>0</v>
      </c>
      <c r="EB86" s="132">
        <f t="shared" si="315"/>
        <v>0</v>
      </c>
      <c r="EC86" s="132">
        <f t="shared" si="315"/>
        <v>0</v>
      </c>
      <c r="ED86" s="132">
        <f t="shared" si="315"/>
        <v>0</v>
      </c>
      <c r="EE86" s="132">
        <f t="shared" si="315"/>
        <v>0</v>
      </c>
      <c r="EF86" s="132">
        <f t="shared" si="315"/>
        <v>0</v>
      </c>
      <c r="EG86" s="132">
        <f t="shared" si="315"/>
        <v>0</v>
      </c>
      <c r="EH86" s="132">
        <f t="shared" si="315"/>
        <v>0</v>
      </c>
      <c r="EI86" s="132">
        <f t="shared" si="315"/>
        <v>0</v>
      </c>
      <c r="EJ86" s="132">
        <f t="shared" si="315"/>
        <v>0</v>
      </c>
      <c r="EK86" s="132">
        <f t="shared" si="315"/>
        <v>0</v>
      </c>
      <c r="EL86" s="134"/>
      <c r="EM86" s="134"/>
      <c r="EN86" s="134"/>
      <c r="EO86" s="134"/>
      <c r="EP86" s="134"/>
      <c r="EQ86" s="134"/>
      <c r="ER86" s="134"/>
      <c r="ES86" s="201">
        <f>IFERROR(IF(G86&gt;=1,(IF(EMP!AT82="YES",220,0)),0),0)</f>
        <v>0</v>
      </c>
      <c r="ET86" s="1">
        <f>IFERROR(IF(G86&gt;=1,ROUND(ALLO!K84/31*ALLO!BJ84,0),0),0)</f>
        <v>0</v>
      </c>
      <c r="EU86" s="1">
        <f>IFERROR(IF(G86&gt;=1,(IF(ALLO!$BH84=1,0,IF(ALLO!$BH84=2,(IF(EMP!AN82="YES",(IF(ALLO!$D84&gt;=5,ROUND((ALLO!GG84+ALLO!GS84+ALLO!HE84)/EU$1,0)*ALLO!$BK84,0)),0)),0))),0),0)</f>
        <v>0</v>
      </c>
      <c r="EV86" s="1">
        <f>IFERROR(IF(H86&gt;=1,(IF(ALLO!$BH84=1,0,IF(ALLO!$BH84=2,(IF(EMP!AO82="YES",(IF(ALLO!$D84&gt;=5,ROUND((ALLO!GH84+ALLO!GT84+ALLO!HF84)/EV$1,0)*ALLO!$BK84,0)),0)),0))),0),0)</f>
        <v>0</v>
      </c>
      <c r="EW86" s="1">
        <f>IFERROR(IF(I86&gt;=1,(IF(ALLO!$BH84=1,0,IF(ALLO!$BH84=2,(IF(EMP!AP82="YES",(IF(ALLO!$D84&gt;=5,ROUND((ALLO!GI84+ALLO!GU84+ALLO!HG84)/EW$1,0)*ALLO!$BK84,0)),0)),0))),0),0)</f>
        <v>0</v>
      </c>
      <c r="EX86" s="1">
        <f>IFERROR(IF(J86&gt;=1,(IF(ALLO!$BH84=1,0,IF(ALLO!$BH84=2,(IF(EMP!AQ82="YES",(IF(ALLO!$D84&gt;=5,ROUND((ALLO!GJ84+ALLO!GV84+ALLO!HH84)/EX$1,0)*ALLO!$BK84,0)),0)),0))),0),0)</f>
        <v>0</v>
      </c>
      <c r="EY86" s="1">
        <f>IFERROR(IF(K86&gt;=1,(IF(ALLO!$BH84=1,0,IF(ALLO!$BH84=2,(IF(EMP!AR82="YES",(IF(ALLO!$D84&gt;=5,ROUND((ALLO!GK84+ALLO!GW84+ALLO!HI84)/EY$1,0)*ALLO!$BK84,0)),0)),0))),0),0)</f>
        <v>0</v>
      </c>
      <c r="EZ86" s="1">
        <f>IFERROR(IF(L86&gt;=1,(IF(ALLO!$BH84=1,0,IF(ALLO!$BH84=2,(IF(EMP!AS82="YES",(IF(ALLO!$D84&gt;=5,ROUND((ALLO!GL84+ALLO!GX84+ALLO!HJ84)/EZ$1,0)*ALLO!$BK84,0)),0)),0))),0),0)</f>
        <v>0</v>
      </c>
      <c r="FA86" s="181">
        <f t="shared" si="281"/>
        <v>0</v>
      </c>
      <c r="FB86" s="181">
        <f t="shared" si="282"/>
        <v>0</v>
      </c>
      <c r="FC86" s="181">
        <f t="shared" si="283"/>
        <v>0</v>
      </c>
      <c r="FD86" s="181">
        <f t="shared" si="284"/>
        <v>0</v>
      </c>
      <c r="FE86" s="181">
        <f t="shared" si="285"/>
        <v>0</v>
      </c>
      <c r="FF86" s="181">
        <f t="shared" si="286"/>
        <v>0</v>
      </c>
      <c r="FG86" s="181">
        <f t="shared" si="287"/>
        <v>0</v>
      </c>
      <c r="FH86" s="181">
        <f t="shared" si="288"/>
        <v>0</v>
      </c>
      <c r="FI86" s="181">
        <f t="shared" si="289"/>
        <v>0</v>
      </c>
      <c r="FJ86" s="181">
        <f t="shared" si="290"/>
        <v>0</v>
      </c>
      <c r="FK86" s="181">
        <f t="shared" si="291"/>
        <v>0</v>
      </c>
      <c r="FL86" s="181">
        <f t="shared" si="292"/>
        <v>0</v>
      </c>
      <c r="FM86" s="182">
        <f t="shared" si="293"/>
        <v>0</v>
      </c>
      <c r="FN86" s="182">
        <f t="shared" si="294"/>
        <v>0</v>
      </c>
      <c r="FO86" s="182">
        <f t="shared" si="295"/>
        <v>0</v>
      </c>
      <c r="FP86" s="182">
        <f t="shared" si="296"/>
        <v>0</v>
      </c>
      <c r="FQ86" s="182">
        <f t="shared" si="297"/>
        <v>0</v>
      </c>
      <c r="FR86" s="182">
        <f t="shared" si="298"/>
        <v>0</v>
      </c>
      <c r="FS86" s="182">
        <f t="shared" si="299"/>
        <v>0</v>
      </c>
      <c r="FT86" s="1">
        <f>IFERROR(IF($G86&gt;=1,SUMIFS(ARR!P$8:P$607,ARR!$I$8:$I$607,$I86),0),0)</f>
        <v>0</v>
      </c>
      <c r="FU86" s="1">
        <f>IFERROR(IF($G86&gt;=1,SUMIFS(ARR!Q$8:Q$607,ARR!$I$8:$I$607,$I86),0),0)</f>
        <v>0</v>
      </c>
      <c r="FV86" s="1">
        <f>IFERROR(IF($G86&gt;=1,SUMIFS(ARR!R$8:R$607,ARR!$I$8:$I$607,$I86),0),0)</f>
        <v>0</v>
      </c>
      <c r="FW86" s="1">
        <f>IFERROR(IF($G86&gt;=1,SUMIFS(ARR!S$8:S$607,ARR!$I$8:$I$607,$I86),0),0)</f>
        <v>0</v>
      </c>
      <c r="FX86" s="1">
        <f>IFERROR(IF($G86&gt;=1,SUMIFS(ARR!T$8:T$607,ARR!$I$8:$I$607,$I86),0),0)</f>
        <v>0</v>
      </c>
      <c r="FY86" s="1">
        <f>IFERROR(IF($G86&gt;=1,SUMIFS(ARR!U$8:U$607,ARR!$I$8:$I$607,$I86),0),0)</f>
        <v>0</v>
      </c>
      <c r="FZ86" s="1">
        <f>IFERROR(IF($G86&gt;=1,SUMIFS(ARR!V$8:V$607,ARR!$I$8:$I$607,$I86),0),0)</f>
        <v>0</v>
      </c>
      <c r="GA86" s="1">
        <f>IFERROR(IF($G86&gt;=1,SUMIFS(ARR!W$8:W$607,ARR!$I$8:$I$607,$I86),0),0)</f>
        <v>0</v>
      </c>
      <c r="GB86" s="1">
        <f>IFERROR(IF($G86&gt;=1,SUMIFS(ARR!X$8:X$607,ARR!$I$8:$I$607,$I86),0),0)</f>
        <v>0</v>
      </c>
      <c r="GC86" s="1">
        <f>IFERROR(IF($G86&gt;=1,SUMIFS(ARR!Y$8:Y$607,ARR!$I$8:$I$607,$I86),0),0)</f>
        <v>0</v>
      </c>
      <c r="GD86" s="1">
        <f>IFERROR(IF($G86&gt;=1,SUMIFS(ARR!Z$8:Z$607,ARR!$I$8:$I$607,$I86),0),0)</f>
        <v>0</v>
      </c>
      <c r="GE86" s="1">
        <f>IFERROR(IF($G86&gt;=1,SUMIFS(ARR!AA$8:AA$607,ARR!$I$8:$I$607,$I86),0),0)</f>
        <v>0</v>
      </c>
      <c r="GF86" s="1">
        <f t="shared" si="300"/>
        <v>0</v>
      </c>
      <c r="GG86" s="1">
        <f t="shared" si="301"/>
        <v>0</v>
      </c>
      <c r="GH86" s="1">
        <f t="shared" si="302"/>
        <v>0</v>
      </c>
      <c r="GI86" s="1">
        <f t="shared" si="303"/>
        <v>0</v>
      </c>
      <c r="GJ86" s="1">
        <f t="shared" si="304"/>
        <v>0</v>
      </c>
    </row>
    <row r="87" spans="6:192" ht="18" customHeight="1" x14ac:dyDescent="0.25">
      <c r="F87" s="1">
        <f>ALLO!A85</f>
        <v>0</v>
      </c>
      <c r="G87" s="130">
        <f>EMP!O83</f>
        <v>0</v>
      </c>
      <c r="H87" s="131">
        <f>EMP!P83</f>
        <v>0</v>
      </c>
      <c r="I87" s="130">
        <f>EMP!Q83</f>
        <v>0</v>
      </c>
      <c r="J87" s="30">
        <f>IFERROR(IF($G87&gt;=1,(IF($F87=2,ROUND((ALLO!GA85+ALLO!GM85)/10,0),0)),0),0)</f>
        <v>0</v>
      </c>
      <c r="K87" s="30">
        <f>IFERROR(IF($G87&gt;=1,(IF($F87=2,ROUND((ALLO!GB85+ALLO!GN85)/10,0),0)),0),0)</f>
        <v>0</v>
      </c>
      <c r="L87" s="30">
        <f>IFERROR(IF($G87&gt;=1,(IF($F87=2,ROUND((ALLO!GC85+ALLO!GO85)/10,0),0)),0),0)</f>
        <v>0</v>
      </c>
      <c r="M87" s="30">
        <f>IFERROR(IF($G87&gt;=1,(IF($F87=2,ROUND((ALLO!GD85+ALLO!GP85)/10,0),0)),0),0)</f>
        <v>0</v>
      </c>
      <c r="N87" s="30">
        <f>IFERROR(IF($G87&gt;=1,(IF($F87=2,ROUND((ALLO!GE85+ALLO!GQ85)/10,0),0)),0),0)</f>
        <v>0</v>
      </c>
      <c r="O87" s="30">
        <f>IFERROR(IF($G87&gt;=1,(IF($F87=2,ROUND((ALLO!GF85+ALLO!GR85)/10,0),0)),0),0)</f>
        <v>0</v>
      </c>
      <c r="P87" s="30">
        <f>IFERROR(IF($G87&gt;=1,(IF($F87=2,ROUND((ALLO!GG85+ALLO!GS85)/10,0),0)),0),0)</f>
        <v>0</v>
      </c>
      <c r="Q87" s="30">
        <f>IFERROR(IF($G87&gt;=1,(IF($F87=2,ROUND((ALLO!GH85+ALLO!GT85)/10,0),0)),0),0)</f>
        <v>0</v>
      </c>
      <c r="R87" s="30">
        <f>IFERROR(IF($G87&gt;=1,(IF($F87=2,ROUND((ALLO!GI85+ALLO!GU85)/10,0),0)),0),0)</f>
        <v>0</v>
      </c>
      <c r="S87" s="30">
        <f>IFERROR(IF($G87&gt;=1,(IF($F87=2,ROUND((ALLO!GJ85+ALLO!GV85)/10,0),0)),0),0)</f>
        <v>0</v>
      </c>
      <c r="T87" s="30">
        <f>IFERROR(IF($G87&gt;=1,(IF($F87=2,ROUND((ALLO!GK85+ALLO!GW85)/10,0),0)),0),0)</f>
        <v>0</v>
      </c>
      <c r="U87" s="30">
        <f>IFERROR(IF($G87&gt;=1,(IF($F87=2,ROUND((ALLO!GL85+ALLO!GX85)/10,0),0)),0),0)</f>
        <v>0</v>
      </c>
      <c r="V87" s="132"/>
      <c r="W87" s="132"/>
      <c r="X87" s="132"/>
      <c r="Y87" s="132"/>
      <c r="Z87" s="132"/>
      <c r="AA87" s="132"/>
      <c r="AB87" s="132"/>
      <c r="AC87" s="132"/>
      <c r="AD87" s="132"/>
      <c r="AE87" s="132"/>
      <c r="AF87" s="132"/>
      <c r="AG87" s="132"/>
      <c r="AH87" s="133"/>
      <c r="AI87" s="133">
        <f t="shared" si="201"/>
        <v>0</v>
      </c>
      <c r="AJ87" s="133">
        <f t="shared" si="202"/>
        <v>0</v>
      </c>
      <c r="AK87" s="133">
        <f t="shared" si="203"/>
        <v>0</v>
      </c>
      <c r="AL87" s="133">
        <f t="shared" si="204"/>
        <v>0</v>
      </c>
      <c r="AM87" s="133">
        <f t="shared" si="205"/>
        <v>0</v>
      </c>
      <c r="AN87" s="133">
        <f t="shared" si="206"/>
        <v>0</v>
      </c>
      <c r="AO87" s="133">
        <f t="shared" si="207"/>
        <v>0</v>
      </c>
      <c r="AP87" s="133">
        <f t="shared" si="208"/>
        <v>0</v>
      </c>
      <c r="AQ87" s="133">
        <f t="shared" si="209"/>
        <v>0</v>
      </c>
      <c r="AR87" s="133">
        <f t="shared" si="210"/>
        <v>0</v>
      </c>
      <c r="AS87" s="133">
        <f t="shared" si="211"/>
        <v>0</v>
      </c>
      <c r="AT87" s="134"/>
      <c r="AU87" s="134">
        <f t="shared" si="212"/>
        <v>0</v>
      </c>
      <c r="AV87" s="134">
        <f t="shared" si="213"/>
        <v>0</v>
      </c>
      <c r="AW87" s="134">
        <f t="shared" si="214"/>
        <v>0</v>
      </c>
      <c r="AX87" s="134">
        <f t="shared" si="215"/>
        <v>0</v>
      </c>
      <c r="AY87" s="134">
        <f t="shared" si="216"/>
        <v>0</v>
      </c>
      <c r="AZ87" s="134">
        <f t="shared" si="217"/>
        <v>0</v>
      </c>
      <c r="BA87" s="134">
        <f t="shared" si="218"/>
        <v>0</v>
      </c>
      <c r="BB87" s="134">
        <f t="shared" si="219"/>
        <v>0</v>
      </c>
      <c r="BC87" s="134">
        <f t="shared" si="220"/>
        <v>0</v>
      </c>
      <c r="BD87" s="134">
        <f t="shared" si="221"/>
        <v>0</v>
      </c>
      <c r="BE87" s="134">
        <f t="shared" si="222"/>
        <v>0</v>
      </c>
      <c r="BF87" s="31"/>
      <c r="BG87" s="31">
        <f t="shared" si="223"/>
        <v>0</v>
      </c>
      <c r="BH87" s="31">
        <f t="shared" si="224"/>
        <v>0</v>
      </c>
      <c r="BI87" s="31">
        <f t="shared" si="225"/>
        <v>0</v>
      </c>
      <c r="BJ87" s="31">
        <f t="shared" si="226"/>
        <v>0</v>
      </c>
      <c r="BK87" s="31">
        <f t="shared" si="227"/>
        <v>0</v>
      </c>
      <c r="BL87" s="31">
        <f t="shared" si="228"/>
        <v>0</v>
      </c>
      <c r="BM87" s="31">
        <f t="shared" si="229"/>
        <v>0</v>
      </c>
      <c r="BN87" s="31">
        <f t="shared" si="230"/>
        <v>0</v>
      </c>
      <c r="BO87" s="31">
        <f t="shared" si="231"/>
        <v>0</v>
      </c>
      <c r="BP87" s="31">
        <f t="shared" si="232"/>
        <v>0</v>
      </c>
      <c r="BQ87" s="31">
        <f t="shared" si="233"/>
        <v>0</v>
      </c>
      <c r="BR87" s="132"/>
      <c r="BS87" s="132">
        <f t="shared" si="234"/>
        <v>0</v>
      </c>
      <c r="BT87" s="132">
        <f t="shared" si="235"/>
        <v>0</v>
      </c>
      <c r="BU87" s="132">
        <f t="shared" si="236"/>
        <v>0</v>
      </c>
      <c r="BV87" s="132">
        <f t="shared" si="237"/>
        <v>0</v>
      </c>
      <c r="BW87" s="132">
        <f t="shared" si="238"/>
        <v>0</v>
      </c>
      <c r="BX87" s="132">
        <f t="shared" si="239"/>
        <v>0</v>
      </c>
      <c r="BY87" s="132">
        <f t="shared" si="240"/>
        <v>0</v>
      </c>
      <c r="BZ87" s="132">
        <f t="shared" si="241"/>
        <v>0</v>
      </c>
      <c r="CA87" s="132">
        <f t="shared" si="242"/>
        <v>0</v>
      </c>
      <c r="CB87" s="132">
        <f t="shared" si="243"/>
        <v>0</v>
      </c>
      <c r="CC87" s="132">
        <f t="shared" si="244"/>
        <v>0</v>
      </c>
      <c r="CD87" s="133">
        <f t="shared" si="245"/>
        <v>0</v>
      </c>
      <c r="CE87" s="133">
        <f t="shared" si="245"/>
        <v>0</v>
      </c>
      <c r="CF87" s="133">
        <f t="shared" si="246"/>
        <v>0</v>
      </c>
      <c r="CG87" s="133">
        <f t="shared" si="197"/>
        <v>0</v>
      </c>
      <c r="CH87" s="133">
        <f t="shared" si="195"/>
        <v>0</v>
      </c>
      <c r="CI87" s="133">
        <f t="shared" si="195"/>
        <v>0</v>
      </c>
      <c r="CJ87" s="133">
        <f t="shared" si="195"/>
        <v>0</v>
      </c>
      <c r="CK87" s="133">
        <f t="shared" si="195"/>
        <v>0</v>
      </c>
      <c r="CL87" s="133">
        <f t="shared" si="195"/>
        <v>0</v>
      </c>
      <c r="CM87" s="133">
        <f t="shared" si="195"/>
        <v>0</v>
      </c>
      <c r="CN87" s="133">
        <f t="shared" si="195"/>
        <v>0</v>
      </c>
      <c r="CO87" s="133">
        <f t="shared" si="195"/>
        <v>0</v>
      </c>
      <c r="CP87" s="134"/>
      <c r="CQ87" s="134">
        <f t="shared" si="247"/>
        <v>0</v>
      </c>
      <c r="CR87" s="134">
        <f t="shared" si="248"/>
        <v>0</v>
      </c>
      <c r="CS87" s="134">
        <f t="shared" si="249"/>
        <v>0</v>
      </c>
      <c r="CT87" s="134">
        <f t="shared" si="250"/>
        <v>0</v>
      </c>
      <c r="CU87" s="134">
        <f t="shared" si="251"/>
        <v>0</v>
      </c>
      <c r="CV87" s="134">
        <f t="shared" si="252"/>
        <v>0</v>
      </c>
      <c r="CW87" s="134">
        <f t="shared" si="253"/>
        <v>0</v>
      </c>
      <c r="CX87" s="134">
        <f t="shared" si="254"/>
        <v>0</v>
      </c>
      <c r="CY87" s="134">
        <f t="shared" si="255"/>
        <v>0</v>
      </c>
      <c r="CZ87" s="134">
        <f t="shared" si="256"/>
        <v>0</v>
      </c>
      <c r="DA87" s="134">
        <f t="shared" si="257"/>
        <v>0</v>
      </c>
      <c r="DB87" s="135"/>
      <c r="DC87" s="135">
        <f t="shared" si="258"/>
        <v>0</v>
      </c>
      <c r="DD87" s="135">
        <f t="shared" si="259"/>
        <v>0</v>
      </c>
      <c r="DE87" s="135">
        <f t="shared" si="260"/>
        <v>0</v>
      </c>
      <c r="DF87" s="135">
        <f t="shared" si="261"/>
        <v>0</v>
      </c>
      <c r="DG87" s="135">
        <f t="shared" si="262"/>
        <v>0</v>
      </c>
      <c r="DH87" s="135">
        <f t="shared" si="263"/>
        <v>0</v>
      </c>
      <c r="DI87" s="135">
        <f t="shared" si="264"/>
        <v>0</v>
      </c>
      <c r="DJ87" s="135">
        <f t="shared" si="265"/>
        <v>0</v>
      </c>
      <c r="DK87" s="135">
        <f t="shared" si="266"/>
        <v>0</v>
      </c>
      <c r="DL87" s="135">
        <f t="shared" si="267"/>
        <v>0</v>
      </c>
      <c r="DM87" s="135">
        <f t="shared" si="268"/>
        <v>0</v>
      </c>
      <c r="DN87" s="136"/>
      <c r="DO87" s="136">
        <f t="shared" si="269"/>
        <v>0</v>
      </c>
      <c r="DP87" s="136">
        <f t="shared" si="270"/>
        <v>0</v>
      </c>
      <c r="DQ87" s="136">
        <f t="shared" si="271"/>
        <v>0</v>
      </c>
      <c r="DR87" s="136">
        <f t="shared" si="272"/>
        <v>0</v>
      </c>
      <c r="DS87" s="136">
        <f t="shared" si="273"/>
        <v>0</v>
      </c>
      <c r="DT87" s="136">
        <f t="shared" si="274"/>
        <v>0</v>
      </c>
      <c r="DU87" s="136">
        <f t="shared" si="275"/>
        <v>0</v>
      </c>
      <c r="DV87" s="136">
        <f t="shared" si="276"/>
        <v>0</v>
      </c>
      <c r="DW87" s="136">
        <f t="shared" si="277"/>
        <v>0</v>
      </c>
      <c r="DX87" s="136">
        <f t="shared" si="278"/>
        <v>0</v>
      </c>
      <c r="DY87" s="136">
        <f t="shared" si="279"/>
        <v>0</v>
      </c>
      <c r="DZ87" s="132"/>
      <c r="EA87" s="132">
        <f t="shared" ref="EA87:EK87" si="316">DZ87</f>
        <v>0</v>
      </c>
      <c r="EB87" s="132">
        <f t="shared" si="316"/>
        <v>0</v>
      </c>
      <c r="EC87" s="132">
        <f t="shared" si="316"/>
        <v>0</v>
      </c>
      <c r="ED87" s="132">
        <f t="shared" si="316"/>
        <v>0</v>
      </c>
      <c r="EE87" s="132">
        <f t="shared" si="316"/>
        <v>0</v>
      </c>
      <c r="EF87" s="132">
        <f t="shared" si="316"/>
        <v>0</v>
      </c>
      <c r="EG87" s="132">
        <f t="shared" si="316"/>
        <v>0</v>
      </c>
      <c r="EH87" s="132">
        <f t="shared" si="316"/>
        <v>0</v>
      </c>
      <c r="EI87" s="132">
        <f t="shared" si="316"/>
        <v>0</v>
      </c>
      <c r="EJ87" s="132">
        <f t="shared" si="316"/>
        <v>0</v>
      </c>
      <c r="EK87" s="132">
        <f t="shared" si="316"/>
        <v>0</v>
      </c>
      <c r="EL87" s="134"/>
      <c r="EM87" s="134"/>
      <c r="EN87" s="134"/>
      <c r="EO87" s="134"/>
      <c r="EP87" s="134"/>
      <c r="EQ87" s="134"/>
      <c r="ER87" s="134"/>
      <c r="ES87" s="201">
        <f>IFERROR(IF(G87&gt;=1,(IF(EMP!AT83="YES",220,0)),0),0)</f>
        <v>0</v>
      </c>
      <c r="ET87" s="1">
        <f>IFERROR(IF(G87&gt;=1,ROUND(ALLO!K85/31*ALLO!BJ85,0),0),0)</f>
        <v>0</v>
      </c>
      <c r="EU87" s="1">
        <f>IFERROR(IF(G87&gt;=1,(IF(ALLO!$BH85=1,0,IF(ALLO!$BH85=2,(IF(EMP!AN83="YES",(IF(ALLO!$D85&gt;=5,ROUND((ALLO!GG85+ALLO!GS85+ALLO!HE85)/EU$1,0)*ALLO!$BK85,0)),0)),0))),0),0)</f>
        <v>0</v>
      </c>
      <c r="EV87" s="1">
        <f>IFERROR(IF(H87&gt;=1,(IF(ALLO!$BH85=1,0,IF(ALLO!$BH85=2,(IF(EMP!AO83="YES",(IF(ALLO!$D85&gt;=5,ROUND((ALLO!GH85+ALLO!GT85+ALLO!HF85)/EV$1,0)*ALLO!$BK85,0)),0)),0))),0),0)</f>
        <v>0</v>
      </c>
      <c r="EW87" s="1">
        <f>IFERROR(IF(I87&gt;=1,(IF(ALLO!$BH85=1,0,IF(ALLO!$BH85=2,(IF(EMP!AP83="YES",(IF(ALLO!$D85&gt;=5,ROUND((ALLO!GI85+ALLO!GU85+ALLO!HG85)/EW$1,0)*ALLO!$BK85,0)),0)),0))),0),0)</f>
        <v>0</v>
      </c>
      <c r="EX87" s="1">
        <f>IFERROR(IF(J87&gt;=1,(IF(ALLO!$BH85=1,0,IF(ALLO!$BH85=2,(IF(EMP!AQ83="YES",(IF(ALLO!$D85&gt;=5,ROUND((ALLO!GJ85+ALLO!GV85+ALLO!HH85)/EX$1,0)*ALLO!$BK85,0)),0)),0))),0),0)</f>
        <v>0</v>
      </c>
      <c r="EY87" s="1">
        <f>IFERROR(IF(K87&gt;=1,(IF(ALLO!$BH85=1,0,IF(ALLO!$BH85=2,(IF(EMP!AR83="YES",(IF(ALLO!$D85&gt;=5,ROUND((ALLO!GK85+ALLO!GW85+ALLO!HI85)/EY$1,0)*ALLO!$BK85,0)),0)),0))),0),0)</f>
        <v>0</v>
      </c>
      <c r="EZ87" s="1">
        <f>IFERROR(IF(L87&gt;=1,(IF(ALLO!$BH85=1,0,IF(ALLO!$BH85=2,(IF(EMP!AS83="YES",(IF(ALLO!$D85&gt;=5,ROUND((ALLO!GL85+ALLO!GX85+ALLO!HJ85)/EZ$1,0)*ALLO!$BK85,0)),0)),0))),0),0)</f>
        <v>0</v>
      </c>
      <c r="FA87" s="181">
        <f t="shared" si="281"/>
        <v>0</v>
      </c>
      <c r="FB87" s="181">
        <f t="shared" si="282"/>
        <v>0</v>
      </c>
      <c r="FC87" s="181">
        <f t="shared" si="283"/>
        <v>0</v>
      </c>
      <c r="FD87" s="181">
        <f t="shared" si="284"/>
        <v>0</v>
      </c>
      <c r="FE87" s="181">
        <f t="shared" si="285"/>
        <v>0</v>
      </c>
      <c r="FF87" s="181">
        <f t="shared" si="286"/>
        <v>0</v>
      </c>
      <c r="FG87" s="181">
        <f t="shared" si="287"/>
        <v>0</v>
      </c>
      <c r="FH87" s="181">
        <f t="shared" si="288"/>
        <v>0</v>
      </c>
      <c r="FI87" s="181">
        <f t="shared" si="289"/>
        <v>0</v>
      </c>
      <c r="FJ87" s="181">
        <f t="shared" si="290"/>
        <v>0</v>
      </c>
      <c r="FK87" s="181">
        <f t="shared" si="291"/>
        <v>0</v>
      </c>
      <c r="FL87" s="181">
        <f t="shared" si="292"/>
        <v>0</v>
      </c>
      <c r="FM87" s="182">
        <f t="shared" si="293"/>
        <v>0</v>
      </c>
      <c r="FN87" s="182">
        <f t="shared" si="294"/>
        <v>0</v>
      </c>
      <c r="FO87" s="182">
        <f t="shared" si="295"/>
        <v>0</v>
      </c>
      <c r="FP87" s="182">
        <f t="shared" si="296"/>
        <v>0</v>
      </c>
      <c r="FQ87" s="182">
        <f t="shared" si="297"/>
        <v>0</v>
      </c>
      <c r="FR87" s="182">
        <f t="shared" si="298"/>
        <v>0</v>
      </c>
      <c r="FS87" s="182">
        <f t="shared" si="299"/>
        <v>0</v>
      </c>
      <c r="FT87" s="1">
        <f>IFERROR(IF($G87&gt;=1,SUMIFS(ARR!P$8:P$607,ARR!$I$8:$I$607,$I87),0),0)</f>
        <v>0</v>
      </c>
      <c r="FU87" s="1">
        <f>IFERROR(IF($G87&gt;=1,SUMIFS(ARR!Q$8:Q$607,ARR!$I$8:$I$607,$I87),0),0)</f>
        <v>0</v>
      </c>
      <c r="FV87" s="1">
        <f>IFERROR(IF($G87&gt;=1,SUMIFS(ARR!R$8:R$607,ARR!$I$8:$I$607,$I87),0),0)</f>
        <v>0</v>
      </c>
      <c r="FW87" s="1">
        <f>IFERROR(IF($G87&gt;=1,SUMIFS(ARR!S$8:S$607,ARR!$I$8:$I$607,$I87),0),0)</f>
        <v>0</v>
      </c>
      <c r="FX87" s="1">
        <f>IFERROR(IF($G87&gt;=1,SUMIFS(ARR!T$8:T$607,ARR!$I$8:$I$607,$I87),0),0)</f>
        <v>0</v>
      </c>
      <c r="FY87" s="1">
        <f>IFERROR(IF($G87&gt;=1,SUMIFS(ARR!U$8:U$607,ARR!$I$8:$I$607,$I87),0),0)</f>
        <v>0</v>
      </c>
      <c r="FZ87" s="1">
        <f>IFERROR(IF($G87&gt;=1,SUMIFS(ARR!V$8:V$607,ARR!$I$8:$I$607,$I87),0),0)</f>
        <v>0</v>
      </c>
      <c r="GA87" s="1">
        <f>IFERROR(IF($G87&gt;=1,SUMIFS(ARR!W$8:W$607,ARR!$I$8:$I$607,$I87),0),0)</f>
        <v>0</v>
      </c>
      <c r="GB87" s="1">
        <f>IFERROR(IF($G87&gt;=1,SUMIFS(ARR!X$8:X$607,ARR!$I$8:$I$607,$I87),0),0)</f>
        <v>0</v>
      </c>
      <c r="GC87" s="1">
        <f>IFERROR(IF($G87&gt;=1,SUMIFS(ARR!Y$8:Y$607,ARR!$I$8:$I$607,$I87),0),0)</f>
        <v>0</v>
      </c>
      <c r="GD87" s="1">
        <f>IFERROR(IF($G87&gt;=1,SUMIFS(ARR!Z$8:Z$607,ARR!$I$8:$I$607,$I87),0),0)</f>
        <v>0</v>
      </c>
      <c r="GE87" s="1">
        <f>IFERROR(IF($G87&gt;=1,SUMIFS(ARR!AA$8:AA$607,ARR!$I$8:$I$607,$I87),0),0)</f>
        <v>0</v>
      </c>
      <c r="GF87" s="1">
        <f t="shared" si="300"/>
        <v>0</v>
      </c>
      <c r="GG87" s="1">
        <f t="shared" si="301"/>
        <v>0</v>
      </c>
      <c r="GH87" s="1">
        <f t="shared" si="302"/>
        <v>0</v>
      </c>
      <c r="GI87" s="1">
        <f t="shared" si="303"/>
        <v>0</v>
      </c>
      <c r="GJ87" s="1">
        <f t="shared" si="304"/>
        <v>0</v>
      </c>
    </row>
    <row r="88" spans="6:192" ht="18" customHeight="1" x14ac:dyDescent="0.25">
      <c r="F88" s="1">
        <f>ALLO!A86</f>
        <v>0</v>
      </c>
      <c r="G88" s="130">
        <f>EMP!O84</f>
        <v>0</v>
      </c>
      <c r="H88" s="131">
        <f>EMP!P84</f>
        <v>0</v>
      </c>
      <c r="I88" s="130">
        <f>EMP!Q84</f>
        <v>0</v>
      </c>
      <c r="J88" s="30">
        <f>IFERROR(IF($G88&gt;=1,(IF($F88=2,ROUND((ALLO!GA86+ALLO!GM86)/10,0),0)),0),0)</f>
        <v>0</v>
      </c>
      <c r="K88" s="30">
        <f>IFERROR(IF($G88&gt;=1,(IF($F88=2,ROUND((ALLO!GB86+ALLO!GN86)/10,0),0)),0),0)</f>
        <v>0</v>
      </c>
      <c r="L88" s="30">
        <f>IFERROR(IF($G88&gt;=1,(IF($F88=2,ROUND((ALLO!GC86+ALLO!GO86)/10,0),0)),0),0)</f>
        <v>0</v>
      </c>
      <c r="M88" s="30">
        <f>IFERROR(IF($G88&gt;=1,(IF($F88=2,ROUND((ALLO!GD86+ALLO!GP86)/10,0),0)),0),0)</f>
        <v>0</v>
      </c>
      <c r="N88" s="30">
        <f>IFERROR(IF($G88&gt;=1,(IF($F88=2,ROUND((ALLO!GE86+ALLO!GQ86)/10,0),0)),0),0)</f>
        <v>0</v>
      </c>
      <c r="O88" s="30">
        <f>IFERROR(IF($G88&gt;=1,(IF($F88=2,ROUND((ALLO!GF86+ALLO!GR86)/10,0),0)),0),0)</f>
        <v>0</v>
      </c>
      <c r="P88" s="30">
        <f>IFERROR(IF($G88&gt;=1,(IF($F88=2,ROUND((ALLO!GG86+ALLO!GS86)/10,0),0)),0),0)</f>
        <v>0</v>
      </c>
      <c r="Q88" s="30">
        <f>IFERROR(IF($G88&gt;=1,(IF($F88=2,ROUND((ALLO!GH86+ALLO!GT86)/10,0),0)),0),0)</f>
        <v>0</v>
      </c>
      <c r="R88" s="30">
        <f>IFERROR(IF($G88&gt;=1,(IF($F88=2,ROUND((ALLO!GI86+ALLO!GU86)/10,0),0)),0),0)</f>
        <v>0</v>
      </c>
      <c r="S88" s="30">
        <f>IFERROR(IF($G88&gt;=1,(IF($F88=2,ROUND((ALLO!GJ86+ALLO!GV86)/10,0),0)),0),0)</f>
        <v>0</v>
      </c>
      <c r="T88" s="30">
        <f>IFERROR(IF($G88&gt;=1,(IF($F88=2,ROUND((ALLO!GK86+ALLO!GW86)/10,0),0)),0),0)</f>
        <v>0</v>
      </c>
      <c r="U88" s="30">
        <f>IFERROR(IF($G88&gt;=1,(IF($F88=2,ROUND((ALLO!GL86+ALLO!GX86)/10,0),0)),0),0)</f>
        <v>0</v>
      </c>
      <c r="V88" s="132"/>
      <c r="W88" s="132"/>
      <c r="X88" s="132"/>
      <c r="Y88" s="132"/>
      <c r="Z88" s="132"/>
      <c r="AA88" s="132"/>
      <c r="AB88" s="132"/>
      <c r="AC88" s="132"/>
      <c r="AD88" s="132"/>
      <c r="AE88" s="132"/>
      <c r="AF88" s="132"/>
      <c r="AG88" s="132"/>
      <c r="AH88" s="133"/>
      <c r="AI88" s="133">
        <f t="shared" si="201"/>
        <v>0</v>
      </c>
      <c r="AJ88" s="133">
        <f t="shared" si="202"/>
        <v>0</v>
      </c>
      <c r="AK88" s="133">
        <f t="shared" si="203"/>
        <v>0</v>
      </c>
      <c r="AL88" s="133">
        <f t="shared" si="204"/>
        <v>0</v>
      </c>
      <c r="AM88" s="133">
        <f t="shared" si="205"/>
        <v>0</v>
      </c>
      <c r="AN88" s="133">
        <f t="shared" si="206"/>
        <v>0</v>
      </c>
      <c r="AO88" s="133">
        <f t="shared" si="207"/>
        <v>0</v>
      </c>
      <c r="AP88" s="133">
        <f t="shared" si="208"/>
        <v>0</v>
      </c>
      <c r="AQ88" s="133">
        <f t="shared" si="209"/>
        <v>0</v>
      </c>
      <c r="AR88" s="133">
        <f t="shared" si="210"/>
        <v>0</v>
      </c>
      <c r="AS88" s="133">
        <f t="shared" si="211"/>
        <v>0</v>
      </c>
      <c r="AT88" s="134"/>
      <c r="AU88" s="134">
        <f t="shared" si="212"/>
        <v>0</v>
      </c>
      <c r="AV88" s="134">
        <f t="shared" si="213"/>
        <v>0</v>
      </c>
      <c r="AW88" s="134">
        <f t="shared" si="214"/>
        <v>0</v>
      </c>
      <c r="AX88" s="134">
        <f t="shared" si="215"/>
        <v>0</v>
      </c>
      <c r="AY88" s="134">
        <f t="shared" si="216"/>
        <v>0</v>
      </c>
      <c r="AZ88" s="134">
        <f t="shared" si="217"/>
        <v>0</v>
      </c>
      <c r="BA88" s="134">
        <f t="shared" si="218"/>
        <v>0</v>
      </c>
      <c r="BB88" s="134">
        <f t="shared" si="219"/>
        <v>0</v>
      </c>
      <c r="BC88" s="134">
        <f t="shared" si="220"/>
        <v>0</v>
      </c>
      <c r="BD88" s="134">
        <f t="shared" si="221"/>
        <v>0</v>
      </c>
      <c r="BE88" s="134">
        <f t="shared" si="222"/>
        <v>0</v>
      </c>
      <c r="BF88" s="31"/>
      <c r="BG88" s="31">
        <f t="shared" si="223"/>
        <v>0</v>
      </c>
      <c r="BH88" s="31">
        <f t="shared" si="224"/>
        <v>0</v>
      </c>
      <c r="BI88" s="31">
        <f t="shared" si="225"/>
        <v>0</v>
      </c>
      <c r="BJ88" s="31">
        <f t="shared" si="226"/>
        <v>0</v>
      </c>
      <c r="BK88" s="31">
        <f t="shared" si="227"/>
        <v>0</v>
      </c>
      <c r="BL88" s="31">
        <f t="shared" si="228"/>
        <v>0</v>
      </c>
      <c r="BM88" s="31">
        <f t="shared" si="229"/>
        <v>0</v>
      </c>
      <c r="BN88" s="31">
        <f t="shared" si="230"/>
        <v>0</v>
      </c>
      <c r="BO88" s="31">
        <f t="shared" si="231"/>
        <v>0</v>
      </c>
      <c r="BP88" s="31">
        <f t="shared" si="232"/>
        <v>0</v>
      </c>
      <c r="BQ88" s="31">
        <f t="shared" si="233"/>
        <v>0</v>
      </c>
      <c r="BR88" s="132"/>
      <c r="BS88" s="132">
        <f t="shared" si="234"/>
        <v>0</v>
      </c>
      <c r="BT88" s="132">
        <f t="shared" si="235"/>
        <v>0</v>
      </c>
      <c r="BU88" s="132">
        <f t="shared" si="236"/>
        <v>0</v>
      </c>
      <c r="BV88" s="132">
        <f t="shared" si="237"/>
        <v>0</v>
      </c>
      <c r="BW88" s="132">
        <f t="shared" si="238"/>
        <v>0</v>
      </c>
      <c r="BX88" s="132">
        <f t="shared" si="239"/>
        <v>0</v>
      </c>
      <c r="BY88" s="132">
        <f t="shared" si="240"/>
        <v>0</v>
      </c>
      <c r="BZ88" s="132">
        <f t="shared" si="241"/>
        <v>0</v>
      </c>
      <c r="CA88" s="132">
        <f t="shared" si="242"/>
        <v>0</v>
      </c>
      <c r="CB88" s="132">
        <f t="shared" si="243"/>
        <v>0</v>
      </c>
      <c r="CC88" s="132">
        <f t="shared" si="244"/>
        <v>0</v>
      </c>
      <c r="CD88" s="133">
        <f t="shared" si="245"/>
        <v>0</v>
      </c>
      <c r="CE88" s="133">
        <f t="shared" si="245"/>
        <v>0</v>
      </c>
      <c r="CF88" s="133">
        <f t="shared" si="246"/>
        <v>0</v>
      </c>
      <c r="CG88" s="133">
        <f t="shared" si="197"/>
        <v>0</v>
      </c>
      <c r="CH88" s="133">
        <f t="shared" si="195"/>
        <v>0</v>
      </c>
      <c r="CI88" s="133">
        <f t="shared" si="195"/>
        <v>0</v>
      </c>
      <c r="CJ88" s="133">
        <f t="shared" si="195"/>
        <v>0</v>
      </c>
      <c r="CK88" s="133">
        <f t="shared" si="195"/>
        <v>0</v>
      </c>
      <c r="CL88" s="133">
        <f t="shared" si="195"/>
        <v>0</v>
      </c>
      <c r="CM88" s="133">
        <f t="shared" si="195"/>
        <v>0</v>
      </c>
      <c r="CN88" s="133">
        <f t="shared" si="195"/>
        <v>0</v>
      </c>
      <c r="CO88" s="133">
        <f t="shared" si="195"/>
        <v>0</v>
      </c>
      <c r="CP88" s="134"/>
      <c r="CQ88" s="134">
        <f t="shared" si="247"/>
        <v>0</v>
      </c>
      <c r="CR88" s="134">
        <f t="shared" si="248"/>
        <v>0</v>
      </c>
      <c r="CS88" s="134">
        <f t="shared" si="249"/>
        <v>0</v>
      </c>
      <c r="CT88" s="134">
        <f t="shared" si="250"/>
        <v>0</v>
      </c>
      <c r="CU88" s="134">
        <f t="shared" si="251"/>
        <v>0</v>
      </c>
      <c r="CV88" s="134">
        <f t="shared" si="252"/>
        <v>0</v>
      </c>
      <c r="CW88" s="134">
        <f t="shared" si="253"/>
        <v>0</v>
      </c>
      <c r="CX88" s="134">
        <f t="shared" si="254"/>
        <v>0</v>
      </c>
      <c r="CY88" s="134">
        <f t="shared" si="255"/>
        <v>0</v>
      </c>
      <c r="CZ88" s="134">
        <f t="shared" si="256"/>
        <v>0</v>
      </c>
      <c r="DA88" s="134">
        <f t="shared" si="257"/>
        <v>0</v>
      </c>
      <c r="DB88" s="135"/>
      <c r="DC88" s="135">
        <f t="shared" si="258"/>
        <v>0</v>
      </c>
      <c r="DD88" s="135">
        <f t="shared" si="259"/>
        <v>0</v>
      </c>
      <c r="DE88" s="135">
        <f t="shared" si="260"/>
        <v>0</v>
      </c>
      <c r="DF88" s="135">
        <f t="shared" si="261"/>
        <v>0</v>
      </c>
      <c r="DG88" s="135">
        <f t="shared" si="262"/>
        <v>0</v>
      </c>
      <c r="DH88" s="135">
        <f t="shared" si="263"/>
        <v>0</v>
      </c>
      <c r="DI88" s="135">
        <f t="shared" si="264"/>
        <v>0</v>
      </c>
      <c r="DJ88" s="135">
        <f t="shared" si="265"/>
        <v>0</v>
      </c>
      <c r="DK88" s="135">
        <f t="shared" si="266"/>
        <v>0</v>
      </c>
      <c r="DL88" s="135">
        <f t="shared" si="267"/>
        <v>0</v>
      </c>
      <c r="DM88" s="135">
        <f t="shared" si="268"/>
        <v>0</v>
      </c>
      <c r="DN88" s="136"/>
      <c r="DO88" s="136">
        <f t="shared" si="269"/>
        <v>0</v>
      </c>
      <c r="DP88" s="136">
        <f t="shared" si="270"/>
        <v>0</v>
      </c>
      <c r="DQ88" s="136">
        <f t="shared" si="271"/>
        <v>0</v>
      </c>
      <c r="DR88" s="136">
        <f t="shared" si="272"/>
        <v>0</v>
      </c>
      <c r="DS88" s="136">
        <f t="shared" si="273"/>
        <v>0</v>
      </c>
      <c r="DT88" s="136">
        <f t="shared" si="274"/>
        <v>0</v>
      </c>
      <c r="DU88" s="136">
        <f t="shared" si="275"/>
        <v>0</v>
      </c>
      <c r="DV88" s="136">
        <f t="shared" si="276"/>
        <v>0</v>
      </c>
      <c r="DW88" s="136">
        <f t="shared" si="277"/>
        <v>0</v>
      </c>
      <c r="DX88" s="136">
        <f t="shared" si="278"/>
        <v>0</v>
      </c>
      <c r="DY88" s="136">
        <f t="shared" si="279"/>
        <v>0</v>
      </c>
      <c r="DZ88" s="132"/>
      <c r="EA88" s="132">
        <f t="shared" ref="EA88:EK88" si="317">DZ88</f>
        <v>0</v>
      </c>
      <c r="EB88" s="132">
        <f t="shared" si="317"/>
        <v>0</v>
      </c>
      <c r="EC88" s="132">
        <f t="shared" si="317"/>
        <v>0</v>
      </c>
      <c r="ED88" s="132">
        <f t="shared" si="317"/>
        <v>0</v>
      </c>
      <c r="EE88" s="132">
        <f t="shared" si="317"/>
        <v>0</v>
      </c>
      <c r="EF88" s="132">
        <f t="shared" si="317"/>
        <v>0</v>
      </c>
      <c r="EG88" s="132">
        <f t="shared" si="317"/>
        <v>0</v>
      </c>
      <c r="EH88" s="132">
        <f t="shared" si="317"/>
        <v>0</v>
      </c>
      <c r="EI88" s="132">
        <f t="shared" si="317"/>
        <v>0</v>
      </c>
      <c r="EJ88" s="132">
        <f t="shared" si="317"/>
        <v>0</v>
      </c>
      <c r="EK88" s="132">
        <f t="shared" si="317"/>
        <v>0</v>
      </c>
      <c r="EL88" s="134"/>
      <c r="EM88" s="134"/>
      <c r="EN88" s="134"/>
      <c r="EO88" s="134"/>
      <c r="EP88" s="134"/>
      <c r="EQ88" s="134"/>
      <c r="ER88" s="134"/>
      <c r="ES88" s="201">
        <f>IFERROR(IF(G88&gt;=1,(IF(EMP!AT84="YES",220,0)),0),0)</f>
        <v>0</v>
      </c>
      <c r="ET88" s="1">
        <f>IFERROR(IF(G88&gt;=1,ROUND(ALLO!K86/31*ALLO!BJ86,0),0),0)</f>
        <v>0</v>
      </c>
      <c r="EU88" s="1">
        <f>IFERROR(IF(G88&gt;=1,(IF(ALLO!$BH86=1,0,IF(ALLO!$BH86=2,(IF(EMP!AN84="YES",(IF(ALLO!$D86&gt;=5,ROUND((ALLO!GG86+ALLO!GS86+ALLO!HE86)/EU$1,0)*ALLO!$BK86,0)),0)),0))),0),0)</f>
        <v>0</v>
      </c>
      <c r="EV88" s="1">
        <f>IFERROR(IF(H88&gt;=1,(IF(ALLO!$BH86=1,0,IF(ALLO!$BH86=2,(IF(EMP!AO84="YES",(IF(ALLO!$D86&gt;=5,ROUND((ALLO!GH86+ALLO!GT86+ALLO!HF86)/EV$1,0)*ALLO!$BK86,0)),0)),0))),0),0)</f>
        <v>0</v>
      </c>
      <c r="EW88" s="1">
        <f>IFERROR(IF(I88&gt;=1,(IF(ALLO!$BH86=1,0,IF(ALLO!$BH86=2,(IF(EMP!AP84="YES",(IF(ALLO!$D86&gt;=5,ROUND((ALLO!GI86+ALLO!GU86+ALLO!HG86)/EW$1,0)*ALLO!$BK86,0)),0)),0))),0),0)</f>
        <v>0</v>
      </c>
      <c r="EX88" s="1">
        <f>IFERROR(IF(J88&gt;=1,(IF(ALLO!$BH86=1,0,IF(ALLO!$BH86=2,(IF(EMP!AQ84="YES",(IF(ALLO!$D86&gt;=5,ROUND((ALLO!GJ86+ALLO!GV86+ALLO!HH86)/EX$1,0)*ALLO!$BK86,0)),0)),0))),0),0)</f>
        <v>0</v>
      </c>
      <c r="EY88" s="1">
        <f>IFERROR(IF(K88&gt;=1,(IF(ALLO!$BH86=1,0,IF(ALLO!$BH86=2,(IF(EMP!AR84="YES",(IF(ALLO!$D86&gt;=5,ROUND((ALLO!GK86+ALLO!GW86+ALLO!HI86)/EY$1,0)*ALLO!$BK86,0)),0)),0))),0),0)</f>
        <v>0</v>
      </c>
      <c r="EZ88" s="1">
        <f>IFERROR(IF(L88&gt;=1,(IF(ALLO!$BH86=1,0,IF(ALLO!$BH86=2,(IF(EMP!AS84="YES",(IF(ALLO!$D86&gt;=5,ROUND((ALLO!GL86+ALLO!GX86+ALLO!HJ86)/EZ$1,0)*ALLO!$BK86,0)),0)),0))),0),0)</f>
        <v>0</v>
      </c>
      <c r="FA88" s="181">
        <f t="shared" si="281"/>
        <v>0</v>
      </c>
      <c r="FB88" s="181">
        <f t="shared" si="282"/>
        <v>0</v>
      </c>
      <c r="FC88" s="181">
        <f t="shared" si="283"/>
        <v>0</v>
      </c>
      <c r="FD88" s="181">
        <f t="shared" si="284"/>
        <v>0</v>
      </c>
      <c r="FE88" s="181">
        <f t="shared" si="285"/>
        <v>0</v>
      </c>
      <c r="FF88" s="181">
        <f t="shared" si="286"/>
        <v>0</v>
      </c>
      <c r="FG88" s="181">
        <f t="shared" si="287"/>
        <v>0</v>
      </c>
      <c r="FH88" s="181">
        <f t="shared" si="288"/>
        <v>0</v>
      </c>
      <c r="FI88" s="181">
        <f t="shared" si="289"/>
        <v>0</v>
      </c>
      <c r="FJ88" s="181">
        <f t="shared" si="290"/>
        <v>0</v>
      </c>
      <c r="FK88" s="181">
        <f t="shared" si="291"/>
        <v>0</v>
      </c>
      <c r="FL88" s="181">
        <f t="shared" si="292"/>
        <v>0</v>
      </c>
      <c r="FM88" s="182">
        <f t="shared" si="293"/>
        <v>0</v>
      </c>
      <c r="FN88" s="182">
        <f t="shared" si="294"/>
        <v>0</v>
      </c>
      <c r="FO88" s="182">
        <f t="shared" si="295"/>
        <v>0</v>
      </c>
      <c r="FP88" s="182">
        <f t="shared" si="296"/>
        <v>0</v>
      </c>
      <c r="FQ88" s="182">
        <f t="shared" si="297"/>
        <v>0</v>
      </c>
      <c r="FR88" s="182">
        <f t="shared" si="298"/>
        <v>0</v>
      </c>
      <c r="FS88" s="182">
        <f t="shared" si="299"/>
        <v>0</v>
      </c>
      <c r="FT88" s="1">
        <f>IFERROR(IF($G88&gt;=1,SUMIFS(ARR!P$8:P$607,ARR!$I$8:$I$607,$I88),0),0)</f>
        <v>0</v>
      </c>
      <c r="FU88" s="1">
        <f>IFERROR(IF($G88&gt;=1,SUMIFS(ARR!Q$8:Q$607,ARR!$I$8:$I$607,$I88),0),0)</f>
        <v>0</v>
      </c>
      <c r="FV88" s="1">
        <f>IFERROR(IF($G88&gt;=1,SUMIFS(ARR!R$8:R$607,ARR!$I$8:$I$607,$I88),0),0)</f>
        <v>0</v>
      </c>
      <c r="FW88" s="1">
        <f>IFERROR(IF($G88&gt;=1,SUMIFS(ARR!S$8:S$607,ARR!$I$8:$I$607,$I88),0),0)</f>
        <v>0</v>
      </c>
      <c r="FX88" s="1">
        <f>IFERROR(IF($G88&gt;=1,SUMIFS(ARR!T$8:T$607,ARR!$I$8:$I$607,$I88),0),0)</f>
        <v>0</v>
      </c>
      <c r="FY88" s="1">
        <f>IFERROR(IF($G88&gt;=1,SUMIFS(ARR!U$8:U$607,ARR!$I$8:$I$607,$I88),0),0)</f>
        <v>0</v>
      </c>
      <c r="FZ88" s="1">
        <f>IFERROR(IF($G88&gt;=1,SUMIFS(ARR!V$8:V$607,ARR!$I$8:$I$607,$I88),0),0)</f>
        <v>0</v>
      </c>
      <c r="GA88" s="1">
        <f>IFERROR(IF($G88&gt;=1,SUMIFS(ARR!W$8:W$607,ARR!$I$8:$I$607,$I88),0),0)</f>
        <v>0</v>
      </c>
      <c r="GB88" s="1">
        <f>IFERROR(IF($G88&gt;=1,SUMIFS(ARR!X$8:X$607,ARR!$I$8:$I$607,$I88),0),0)</f>
        <v>0</v>
      </c>
      <c r="GC88" s="1">
        <f>IFERROR(IF($G88&gt;=1,SUMIFS(ARR!Y$8:Y$607,ARR!$I$8:$I$607,$I88),0),0)</f>
        <v>0</v>
      </c>
      <c r="GD88" s="1">
        <f>IFERROR(IF($G88&gt;=1,SUMIFS(ARR!Z$8:Z$607,ARR!$I$8:$I$607,$I88),0),0)</f>
        <v>0</v>
      </c>
      <c r="GE88" s="1">
        <f>IFERROR(IF($G88&gt;=1,SUMIFS(ARR!AA$8:AA$607,ARR!$I$8:$I$607,$I88),0),0)</f>
        <v>0</v>
      </c>
      <c r="GF88" s="1">
        <f t="shared" si="300"/>
        <v>0</v>
      </c>
      <c r="GG88" s="1">
        <f t="shared" si="301"/>
        <v>0</v>
      </c>
      <c r="GH88" s="1">
        <f t="shared" si="302"/>
        <v>0</v>
      </c>
      <c r="GI88" s="1">
        <f t="shared" si="303"/>
        <v>0</v>
      </c>
      <c r="GJ88" s="1">
        <f t="shared" si="304"/>
        <v>0</v>
      </c>
    </row>
    <row r="89" spans="6:192" ht="18" customHeight="1" x14ac:dyDescent="0.25">
      <c r="F89" s="1">
        <f>ALLO!A87</f>
        <v>0</v>
      </c>
      <c r="G89" s="130">
        <f>EMP!O85</f>
        <v>0</v>
      </c>
      <c r="H89" s="131">
        <f>EMP!P85</f>
        <v>0</v>
      </c>
      <c r="I89" s="130">
        <f>EMP!Q85</f>
        <v>0</v>
      </c>
      <c r="J89" s="30">
        <f>IFERROR(IF($G89&gt;=1,(IF($F89=2,ROUND((ALLO!GA87+ALLO!GM87)/10,0),0)),0),0)</f>
        <v>0</v>
      </c>
      <c r="K89" s="30">
        <f>IFERROR(IF($G89&gt;=1,(IF($F89=2,ROUND((ALLO!GB87+ALLO!GN87)/10,0),0)),0),0)</f>
        <v>0</v>
      </c>
      <c r="L89" s="30">
        <f>IFERROR(IF($G89&gt;=1,(IF($F89=2,ROUND((ALLO!GC87+ALLO!GO87)/10,0),0)),0),0)</f>
        <v>0</v>
      </c>
      <c r="M89" s="30">
        <f>IFERROR(IF($G89&gt;=1,(IF($F89=2,ROUND((ALLO!GD87+ALLO!GP87)/10,0),0)),0),0)</f>
        <v>0</v>
      </c>
      <c r="N89" s="30">
        <f>IFERROR(IF($G89&gt;=1,(IF($F89=2,ROUND((ALLO!GE87+ALLO!GQ87)/10,0),0)),0),0)</f>
        <v>0</v>
      </c>
      <c r="O89" s="30">
        <f>IFERROR(IF($G89&gt;=1,(IF($F89=2,ROUND((ALLO!GF87+ALLO!GR87)/10,0),0)),0),0)</f>
        <v>0</v>
      </c>
      <c r="P89" s="30">
        <f>IFERROR(IF($G89&gt;=1,(IF($F89=2,ROUND((ALLO!GG87+ALLO!GS87)/10,0),0)),0),0)</f>
        <v>0</v>
      </c>
      <c r="Q89" s="30">
        <f>IFERROR(IF($G89&gt;=1,(IF($F89=2,ROUND((ALLO!GH87+ALLO!GT87)/10,0),0)),0),0)</f>
        <v>0</v>
      </c>
      <c r="R89" s="30">
        <f>IFERROR(IF($G89&gt;=1,(IF($F89=2,ROUND((ALLO!GI87+ALLO!GU87)/10,0),0)),0),0)</f>
        <v>0</v>
      </c>
      <c r="S89" s="30">
        <f>IFERROR(IF($G89&gt;=1,(IF($F89=2,ROUND((ALLO!GJ87+ALLO!GV87)/10,0),0)),0),0)</f>
        <v>0</v>
      </c>
      <c r="T89" s="30">
        <f>IFERROR(IF($G89&gt;=1,(IF($F89=2,ROUND((ALLO!GK87+ALLO!GW87)/10,0),0)),0),0)</f>
        <v>0</v>
      </c>
      <c r="U89" s="30">
        <f>IFERROR(IF($G89&gt;=1,(IF($F89=2,ROUND((ALLO!GL87+ALLO!GX87)/10,0),0)),0),0)</f>
        <v>0</v>
      </c>
      <c r="V89" s="132"/>
      <c r="W89" s="132"/>
      <c r="X89" s="132"/>
      <c r="Y89" s="132"/>
      <c r="Z89" s="132"/>
      <c r="AA89" s="132"/>
      <c r="AB89" s="132"/>
      <c r="AC89" s="132"/>
      <c r="AD89" s="132"/>
      <c r="AE89" s="132"/>
      <c r="AF89" s="132"/>
      <c r="AG89" s="132"/>
      <c r="AH89" s="133"/>
      <c r="AI89" s="133">
        <f t="shared" si="201"/>
        <v>0</v>
      </c>
      <c r="AJ89" s="133">
        <f t="shared" si="202"/>
        <v>0</v>
      </c>
      <c r="AK89" s="133">
        <f t="shared" si="203"/>
        <v>0</v>
      </c>
      <c r="AL89" s="133">
        <f t="shared" si="204"/>
        <v>0</v>
      </c>
      <c r="AM89" s="133">
        <f t="shared" si="205"/>
        <v>0</v>
      </c>
      <c r="AN89" s="133">
        <f t="shared" si="206"/>
        <v>0</v>
      </c>
      <c r="AO89" s="133">
        <f t="shared" si="207"/>
        <v>0</v>
      </c>
      <c r="AP89" s="133">
        <f t="shared" si="208"/>
        <v>0</v>
      </c>
      <c r="AQ89" s="133">
        <f t="shared" si="209"/>
        <v>0</v>
      </c>
      <c r="AR89" s="133">
        <f t="shared" si="210"/>
        <v>0</v>
      </c>
      <c r="AS89" s="133">
        <f t="shared" si="211"/>
        <v>0</v>
      </c>
      <c r="AT89" s="134"/>
      <c r="AU89" s="134">
        <f t="shared" si="212"/>
        <v>0</v>
      </c>
      <c r="AV89" s="134">
        <f t="shared" si="213"/>
        <v>0</v>
      </c>
      <c r="AW89" s="134">
        <f t="shared" si="214"/>
        <v>0</v>
      </c>
      <c r="AX89" s="134">
        <f t="shared" si="215"/>
        <v>0</v>
      </c>
      <c r="AY89" s="134">
        <f t="shared" si="216"/>
        <v>0</v>
      </c>
      <c r="AZ89" s="134">
        <f t="shared" si="217"/>
        <v>0</v>
      </c>
      <c r="BA89" s="134">
        <f t="shared" si="218"/>
        <v>0</v>
      </c>
      <c r="BB89" s="134">
        <f t="shared" si="219"/>
        <v>0</v>
      </c>
      <c r="BC89" s="134">
        <f t="shared" si="220"/>
        <v>0</v>
      </c>
      <c r="BD89" s="134">
        <f t="shared" si="221"/>
        <v>0</v>
      </c>
      <c r="BE89" s="134">
        <f t="shared" si="222"/>
        <v>0</v>
      </c>
      <c r="BF89" s="31"/>
      <c r="BG89" s="31">
        <f t="shared" si="223"/>
        <v>0</v>
      </c>
      <c r="BH89" s="31">
        <f t="shared" si="224"/>
        <v>0</v>
      </c>
      <c r="BI89" s="31">
        <f t="shared" si="225"/>
        <v>0</v>
      </c>
      <c r="BJ89" s="31">
        <f t="shared" si="226"/>
        <v>0</v>
      </c>
      <c r="BK89" s="31">
        <f t="shared" si="227"/>
        <v>0</v>
      </c>
      <c r="BL89" s="31">
        <f t="shared" si="228"/>
        <v>0</v>
      </c>
      <c r="BM89" s="31">
        <f t="shared" si="229"/>
        <v>0</v>
      </c>
      <c r="BN89" s="31">
        <f t="shared" si="230"/>
        <v>0</v>
      </c>
      <c r="BO89" s="31">
        <f t="shared" si="231"/>
        <v>0</v>
      </c>
      <c r="BP89" s="31">
        <f t="shared" si="232"/>
        <v>0</v>
      </c>
      <c r="BQ89" s="31">
        <f t="shared" si="233"/>
        <v>0</v>
      </c>
      <c r="BR89" s="132"/>
      <c r="BS89" s="132">
        <f t="shared" si="234"/>
        <v>0</v>
      </c>
      <c r="BT89" s="132">
        <f t="shared" si="235"/>
        <v>0</v>
      </c>
      <c r="BU89" s="132">
        <f t="shared" si="236"/>
        <v>0</v>
      </c>
      <c r="BV89" s="132">
        <f t="shared" si="237"/>
        <v>0</v>
      </c>
      <c r="BW89" s="132">
        <f t="shared" si="238"/>
        <v>0</v>
      </c>
      <c r="BX89" s="132">
        <f t="shared" si="239"/>
        <v>0</v>
      </c>
      <c r="BY89" s="132">
        <f t="shared" si="240"/>
        <v>0</v>
      </c>
      <c r="BZ89" s="132">
        <f t="shared" si="241"/>
        <v>0</v>
      </c>
      <c r="CA89" s="132">
        <f t="shared" si="242"/>
        <v>0</v>
      </c>
      <c r="CB89" s="132">
        <f t="shared" si="243"/>
        <v>0</v>
      </c>
      <c r="CC89" s="132">
        <f t="shared" si="244"/>
        <v>0</v>
      </c>
      <c r="CD89" s="133">
        <f t="shared" si="245"/>
        <v>0</v>
      </c>
      <c r="CE89" s="133">
        <f t="shared" si="245"/>
        <v>0</v>
      </c>
      <c r="CF89" s="133">
        <f t="shared" si="246"/>
        <v>0</v>
      </c>
      <c r="CG89" s="133">
        <f t="shared" si="197"/>
        <v>0</v>
      </c>
      <c r="CH89" s="133">
        <f t="shared" si="195"/>
        <v>0</v>
      </c>
      <c r="CI89" s="133">
        <f t="shared" si="195"/>
        <v>0</v>
      </c>
      <c r="CJ89" s="133">
        <f t="shared" si="195"/>
        <v>0</v>
      </c>
      <c r="CK89" s="133">
        <f t="shared" si="195"/>
        <v>0</v>
      </c>
      <c r="CL89" s="133">
        <f t="shared" si="195"/>
        <v>0</v>
      </c>
      <c r="CM89" s="133">
        <f t="shared" si="195"/>
        <v>0</v>
      </c>
      <c r="CN89" s="133">
        <f t="shared" si="195"/>
        <v>0</v>
      </c>
      <c r="CO89" s="133">
        <f t="shared" si="195"/>
        <v>0</v>
      </c>
      <c r="CP89" s="134"/>
      <c r="CQ89" s="134">
        <f t="shared" si="247"/>
        <v>0</v>
      </c>
      <c r="CR89" s="134">
        <f t="shared" si="248"/>
        <v>0</v>
      </c>
      <c r="CS89" s="134">
        <f t="shared" si="249"/>
        <v>0</v>
      </c>
      <c r="CT89" s="134">
        <f t="shared" si="250"/>
        <v>0</v>
      </c>
      <c r="CU89" s="134">
        <f t="shared" si="251"/>
        <v>0</v>
      </c>
      <c r="CV89" s="134">
        <f t="shared" si="252"/>
        <v>0</v>
      </c>
      <c r="CW89" s="134">
        <f t="shared" si="253"/>
        <v>0</v>
      </c>
      <c r="CX89" s="134">
        <f t="shared" si="254"/>
        <v>0</v>
      </c>
      <c r="CY89" s="134">
        <f t="shared" si="255"/>
        <v>0</v>
      </c>
      <c r="CZ89" s="134">
        <f t="shared" si="256"/>
        <v>0</v>
      </c>
      <c r="DA89" s="134">
        <f t="shared" si="257"/>
        <v>0</v>
      </c>
      <c r="DB89" s="135"/>
      <c r="DC89" s="135">
        <f t="shared" si="258"/>
        <v>0</v>
      </c>
      <c r="DD89" s="135">
        <f t="shared" si="259"/>
        <v>0</v>
      </c>
      <c r="DE89" s="135">
        <f t="shared" si="260"/>
        <v>0</v>
      </c>
      <c r="DF89" s="135">
        <f t="shared" si="261"/>
        <v>0</v>
      </c>
      <c r="DG89" s="135">
        <f t="shared" si="262"/>
        <v>0</v>
      </c>
      <c r="DH89" s="135">
        <f t="shared" si="263"/>
        <v>0</v>
      </c>
      <c r="DI89" s="135">
        <f t="shared" si="264"/>
        <v>0</v>
      </c>
      <c r="DJ89" s="135">
        <f t="shared" si="265"/>
        <v>0</v>
      </c>
      <c r="DK89" s="135">
        <f t="shared" si="266"/>
        <v>0</v>
      </c>
      <c r="DL89" s="135">
        <f t="shared" si="267"/>
        <v>0</v>
      </c>
      <c r="DM89" s="135">
        <f t="shared" si="268"/>
        <v>0</v>
      </c>
      <c r="DN89" s="136"/>
      <c r="DO89" s="136">
        <f t="shared" si="269"/>
        <v>0</v>
      </c>
      <c r="DP89" s="136">
        <f t="shared" si="270"/>
        <v>0</v>
      </c>
      <c r="DQ89" s="136">
        <f t="shared" si="271"/>
        <v>0</v>
      </c>
      <c r="DR89" s="136">
        <f t="shared" si="272"/>
        <v>0</v>
      </c>
      <c r="DS89" s="136">
        <f t="shared" si="273"/>
        <v>0</v>
      </c>
      <c r="DT89" s="136">
        <f t="shared" si="274"/>
        <v>0</v>
      </c>
      <c r="DU89" s="136">
        <f t="shared" si="275"/>
        <v>0</v>
      </c>
      <c r="DV89" s="136">
        <f t="shared" si="276"/>
        <v>0</v>
      </c>
      <c r="DW89" s="136">
        <f t="shared" si="277"/>
        <v>0</v>
      </c>
      <c r="DX89" s="136">
        <f t="shared" si="278"/>
        <v>0</v>
      </c>
      <c r="DY89" s="136">
        <f t="shared" si="279"/>
        <v>0</v>
      </c>
      <c r="DZ89" s="132"/>
      <c r="EA89" s="132">
        <f t="shared" ref="EA89:EK89" si="318">DZ89</f>
        <v>0</v>
      </c>
      <c r="EB89" s="132">
        <f t="shared" si="318"/>
        <v>0</v>
      </c>
      <c r="EC89" s="132">
        <f t="shared" si="318"/>
        <v>0</v>
      </c>
      <c r="ED89" s="132">
        <f t="shared" si="318"/>
        <v>0</v>
      </c>
      <c r="EE89" s="132">
        <f t="shared" si="318"/>
        <v>0</v>
      </c>
      <c r="EF89" s="132">
        <f t="shared" si="318"/>
        <v>0</v>
      </c>
      <c r="EG89" s="132">
        <f t="shared" si="318"/>
        <v>0</v>
      </c>
      <c r="EH89" s="132">
        <f t="shared" si="318"/>
        <v>0</v>
      </c>
      <c r="EI89" s="132">
        <f t="shared" si="318"/>
        <v>0</v>
      </c>
      <c r="EJ89" s="132">
        <f t="shared" si="318"/>
        <v>0</v>
      </c>
      <c r="EK89" s="132">
        <f t="shared" si="318"/>
        <v>0</v>
      </c>
      <c r="EL89" s="134"/>
      <c r="EM89" s="134"/>
      <c r="EN89" s="134"/>
      <c r="EO89" s="134"/>
      <c r="EP89" s="134"/>
      <c r="EQ89" s="134"/>
      <c r="ER89" s="134"/>
      <c r="ES89" s="201">
        <f>IFERROR(IF(G89&gt;=1,(IF(EMP!AT85="YES",220,0)),0),0)</f>
        <v>0</v>
      </c>
      <c r="ET89" s="1">
        <f>IFERROR(IF(G89&gt;=1,ROUND(ALLO!K87/31*ALLO!BJ87,0),0),0)</f>
        <v>0</v>
      </c>
      <c r="EU89" s="1">
        <f>IFERROR(IF(G89&gt;=1,(IF(ALLO!$BH87=1,0,IF(ALLO!$BH87=2,(IF(EMP!AN85="YES",(IF(ALLO!$D87&gt;=5,ROUND((ALLO!GG87+ALLO!GS87+ALLO!HE87)/EU$1,0)*ALLO!$BK87,0)),0)),0))),0),0)</f>
        <v>0</v>
      </c>
      <c r="EV89" s="1">
        <f>IFERROR(IF(H89&gt;=1,(IF(ALLO!$BH87=1,0,IF(ALLO!$BH87=2,(IF(EMP!AO85="YES",(IF(ALLO!$D87&gt;=5,ROUND((ALLO!GH87+ALLO!GT87+ALLO!HF87)/EV$1,0)*ALLO!$BK87,0)),0)),0))),0),0)</f>
        <v>0</v>
      </c>
      <c r="EW89" s="1">
        <f>IFERROR(IF(I89&gt;=1,(IF(ALLO!$BH87=1,0,IF(ALLO!$BH87=2,(IF(EMP!AP85="YES",(IF(ALLO!$D87&gt;=5,ROUND((ALLO!GI87+ALLO!GU87+ALLO!HG87)/EW$1,0)*ALLO!$BK87,0)),0)),0))),0),0)</f>
        <v>0</v>
      </c>
      <c r="EX89" s="1">
        <f>IFERROR(IF(J89&gt;=1,(IF(ALLO!$BH87=1,0,IF(ALLO!$BH87=2,(IF(EMP!AQ85="YES",(IF(ALLO!$D87&gt;=5,ROUND((ALLO!GJ87+ALLO!GV87+ALLO!HH87)/EX$1,0)*ALLO!$BK87,0)),0)),0))),0),0)</f>
        <v>0</v>
      </c>
      <c r="EY89" s="1">
        <f>IFERROR(IF(K89&gt;=1,(IF(ALLO!$BH87=1,0,IF(ALLO!$BH87=2,(IF(EMP!AR85="YES",(IF(ALLO!$D87&gt;=5,ROUND((ALLO!GK87+ALLO!GW87+ALLO!HI87)/EY$1,0)*ALLO!$BK87,0)),0)),0))),0),0)</f>
        <v>0</v>
      </c>
      <c r="EZ89" s="1">
        <f>IFERROR(IF(L89&gt;=1,(IF(ALLO!$BH87=1,0,IF(ALLO!$BH87=2,(IF(EMP!AS85="YES",(IF(ALLO!$D87&gt;=5,ROUND((ALLO!GL87+ALLO!GX87+ALLO!HJ87)/EZ$1,0)*ALLO!$BK87,0)),0)),0))),0),0)</f>
        <v>0</v>
      </c>
      <c r="FA89" s="181">
        <f t="shared" si="281"/>
        <v>0</v>
      </c>
      <c r="FB89" s="181">
        <f t="shared" si="282"/>
        <v>0</v>
      </c>
      <c r="FC89" s="181">
        <f t="shared" si="283"/>
        <v>0</v>
      </c>
      <c r="FD89" s="181">
        <f t="shared" si="284"/>
        <v>0</v>
      </c>
      <c r="FE89" s="181">
        <f t="shared" si="285"/>
        <v>0</v>
      </c>
      <c r="FF89" s="181">
        <f t="shared" si="286"/>
        <v>0</v>
      </c>
      <c r="FG89" s="181">
        <f t="shared" si="287"/>
        <v>0</v>
      </c>
      <c r="FH89" s="181">
        <f t="shared" si="288"/>
        <v>0</v>
      </c>
      <c r="FI89" s="181">
        <f t="shared" si="289"/>
        <v>0</v>
      </c>
      <c r="FJ89" s="181">
        <f t="shared" si="290"/>
        <v>0</v>
      </c>
      <c r="FK89" s="181">
        <f t="shared" si="291"/>
        <v>0</v>
      </c>
      <c r="FL89" s="181">
        <f t="shared" si="292"/>
        <v>0</v>
      </c>
      <c r="FM89" s="182">
        <f t="shared" si="293"/>
        <v>0</v>
      </c>
      <c r="FN89" s="182">
        <f t="shared" si="294"/>
        <v>0</v>
      </c>
      <c r="FO89" s="182">
        <f t="shared" si="295"/>
        <v>0</v>
      </c>
      <c r="FP89" s="182">
        <f t="shared" si="296"/>
        <v>0</v>
      </c>
      <c r="FQ89" s="182">
        <f t="shared" si="297"/>
        <v>0</v>
      </c>
      <c r="FR89" s="182">
        <f t="shared" si="298"/>
        <v>0</v>
      </c>
      <c r="FS89" s="182">
        <f t="shared" si="299"/>
        <v>0</v>
      </c>
      <c r="FT89" s="1">
        <f>IFERROR(IF($G89&gt;=1,SUMIFS(ARR!P$8:P$607,ARR!$I$8:$I$607,$I89),0),0)</f>
        <v>0</v>
      </c>
      <c r="FU89" s="1">
        <f>IFERROR(IF($G89&gt;=1,SUMIFS(ARR!Q$8:Q$607,ARR!$I$8:$I$607,$I89),0),0)</f>
        <v>0</v>
      </c>
      <c r="FV89" s="1">
        <f>IFERROR(IF($G89&gt;=1,SUMIFS(ARR!R$8:R$607,ARR!$I$8:$I$607,$I89),0),0)</f>
        <v>0</v>
      </c>
      <c r="FW89" s="1">
        <f>IFERROR(IF($G89&gt;=1,SUMIFS(ARR!S$8:S$607,ARR!$I$8:$I$607,$I89),0),0)</f>
        <v>0</v>
      </c>
      <c r="FX89" s="1">
        <f>IFERROR(IF($G89&gt;=1,SUMIFS(ARR!T$8:T$607,ARR!$I$8:$I$607,$I89),0),0)</f>
        <v>0</v>
      </c>
      <c r="FY89" s="1">
        <f>IFERROR(IF($G89&gt;=1,SUMIFS(ARR!U$8:U$607,ARR!$I$8:$I$607,$I89),0),0)</f>
        <v>0</v>
      </c>
      <c r="FZ89" s="1">
        <f>IFERROR(IF($G89&gt;=1,SUMIFS(ARR!V$8:V$607,ARR!$I$8:$I$607,$I89),0),0)</f>
        <v>0</v>
      </c>
      <c r="GA89" s="1">
        <f>IFERROR(IF($G89&gt;=1,SUMIFS(ARR!W$8:W$607,ARR!$I$8:$I$607,$I89),0),0)</f>
        <v>0</v>
      </c>
      <c r="GB89" s="1">
        <f>IFERROR(IF($G89&gt;=1,SUMIFS(ARR!X$8:X$607,ARR!$I$8:$I$607,$I89),0),0)</f>
        <v>0</v>
      </c>
      <c r="GC89" s="1">
        <f>IFERROR(IF($G89&gt;=1,SUMIFS(ARR!Y$8:Y$607,ARR!$I$8:$I$607,$I89),0),0)</f>
        <v>0</v>
      </c>
      <c r="GD89" s="1">
        <f>IFERROR(IF($G89&gt;=1,SUMIFS(ARR!Z$8:Z$607,ARR!$I$8:$I$607,$I89),0),0)</f>
        <v>0</v>
      </c>
      <c r="GE89" s="1">
        <f>IFERROR(IF($G89&gt;=1,SUMIFS(ARR!AA$8:AA$607,ARR!$I$8:$I$607,$I89),0),0)</f>
        <v>0</v>
      </c>
      <c r="GF89" s="1">
        <f t="shared" si="300"/>
        <v>0</v>
      </c>
      <c r="GG89" s="1">
        <f t="shared" si="301"/>
        <v>0</v>
      </c>
      <c r="GH89" s="1">
        <f t="shared" si="302"/>
        <v>0</v>
      </c>
      <c r="GI89" s="1">
        <f t="shared" si="303"/>
        <v>0</v>
      </c>
      <c r="GJ89" s="1">
        <f t="shared" si="304"/>
        <v>0</v>
      </c>
    </row>
    <row r="90" spans="6:192" ht="18" customHeight="1" x14ac:dyDescent="0.25">
      <c r="F90" s="1">
        <f>ALLO!A88</f>
        <v>0</v>
      </c>
      <c r="G90" s="130">
        <f>EMP!O86</f>
        <v>0</v>
      </c>
      <c r="H90" s="131">
        <f>EMP!P86</f>
        <v>0</v>
      </c>
      <c r="I90" s="130">
        <f>EMP!Q86</f>
        <v>0</v>
      </c>
      <c r="J90" s="30">
        <f>IFERROR(IF($G90&gt;=1,(IF($F90=2,ROUND((ALLO!GA88+ALLO!GM88)/10,0),0)),0),0)</f>
        <v>0</v>
      </c>
      <c r="K90" s="30">
        <f>IFERROR(IF($G90&gt;=1,(IF($F90=2,ROUND((ALLO!GB88+ALLO!GN88)/10,0),0)),0),0)</f>
        <v>0</v>
      </c>
      <c r="L90" s="30">
        <f>IFERROR(IF($G90&gt;=1,(IF($F90=2,ROUND((ALLO!GC88+ALLO!GO88)/10,0),0)),0),0)</f>
        <v>0</v>
      </c>
      <c r="M90" s="30">
        <f>IFERROR(IF($G90&gt;=1,(IF($F90=2,ROUND((ALLO!GD88+ALLO!GP88)/10,0),0)),0),0)</f>
        <v>0</v>
      </c>
      <c r="N90" s="30">
        <f>IFERROR(IF($G90&gt;=1,(IF($F90=2,ROUND((ALLO!GE88+ALLO!GQ88)/10,0),0)),0),0)</f>
        <v>0</v>
      </c>
      <c r="O90" s="30">
        <f>IFERROR(IF($G90&gt;=1,(IF($F90=2,ROUND((ALLO!GF88+ALLO!GR88)/10,0),0)),0),0)</f>
        <v>0</v>
      </c>
      <c r="P90" s="30">
        <f>IFERROR(IF($G90&gt;=1,(IF($F90=2,ROUND((ALLO!GG88+ALLO!GS88)/10,0),0)),0),0)</f>
        <v>0</v>
      </c>
      <c r="Q90" s="30">
        <f>IFERROR(IF($G90&gt;=1,(IF($F90=2,ROUND((ALLO!GH88+ALLO!GT88)/10,0),0)),0),0)</f>
        <v>0</v>
      </c>
      <c r="R90" s="30">
        <f>IFERROR(IF($G90&gt;=1,(IF($F90=2,ROUND((ALLO!GI88+ALLO!GU88)/10,0),0)),0),0)</f>
        <v>0</v>
      </c>
      <c r="S90" s="30">
        <f>IFERROR(IF($G90&gt;=1,(IF($F90=2,ROUND((ALLO!GJ88+ALLO!GV88)/10,0),0)),0),0)</f>
        <v>0</v>
      </c>
      <c r="T90" s="30">
        <f>IFERROR(IF($G90&gt;=1,(IF($F90=2,ROUND((ALLO!GK88+ALLO!GW88)/10,0),0)),0),0)</f>
        <v>0</v>
      </c>
      <c r="U90" s="30">
        <f>IFERROR(IF($G90&gt;=1,(IF($F90=2,ROUND((ALLO!GL88+ALLO!GX88)/10,0),0)),0),0)</f>
        <v>0</v>
      </c>
      <c r="V90" s="132"/>
      <c r="W90" s="132"/>
      <c r="X90" s="132"/>
      <c r="Y90" s="132"/>
      <c r="Z90" s="132"/>
      <c r="AA90" s="132"/>
      <c r="AB90" s="132"/>
      <c r="AC90" s="132"/>
      <c r="AD90" s="132"/>
      <c r="AE90" s="132"/>
      <c r="AF90" s="132"/>
      <c r="AG90" s="132"/>
      <c r="AH90" s="133"/>
      <c r="AI90" s="133">
        <f t="shared" si="201"/>
        <v>0</v>
      </c>
      <c r="AJ90" s="133">
        <f t="shared" si="202"/>
        <v>0</v>
      </c>
      <c r="AK90" s="133">
        <f t="shared" si="203"/>
        <v>0</v>
      </c>
      <c r="AL90" s="133">
        <f t="shared" si="204"/>
        <v>0</v>
      </c>
      <c r="AM90" s="133">
        <f t="shared" si="205"/>
        <v>0</v>
      </c>
      <c r="AN90" s="133">
        <f t="shared" si="206"/>
        <v>0</v>
      </c>
      <c r="AO90" s="133">
        <f t="shared" si="207"/>
        <v>0</v>
      </c>
      <c r="AP90" s="133">
        <f t="shared" si="208"/>
        <v>0</v>
      </c>
      <c r="AQ90" s="133">
        <f t="shared" si="209"/>
        <v>0</v>
      </c>
      <c r="AR90" s="133">
        <f t="shared" si="210"/>
        <v>0</v>
      </c>
      <c r="AS90" s="133">
        <f t="shared" si="211"/>
        <v>0</v>
      </c>
      <c r="AT90" s="134"/>
      <c r="AU90" s="134">
        <f t="shared" si="212"/>
        <v>0</v>
      </c>
      <c r="AV90" s="134">
        <f t="shared" si="213"/>
        <v>0</v>
      </c>
      <c r="AW90" s="134">
        <f t="shared" si="214"/>
        <v>0</v>
      </c>
      <c r="AX90" s="134">
        <f t="shared" si="215"/>
        <v>0</v>
      </c>
      <c r="AY90" s="134">
        <f t="shared" si="216"/>
        <v>0</v>
      </c>
      <c r="AZ90" s="134">
        <f t="shared" si="217"/>
        <v>0</v>
      </c>
      <c r="BA90" s="134">
        <f t="shared" si="218"/>
        <v>0</v>
      </c>
      <c r="BB90" s="134">
        <f t="shared" si="219"/>
        <v>0</v>
      </c>
      <c r="BC90" s="134">
        <f t="shared" si="220"/>
        <v>0</v>
      </c>
      <c r="BD90" s="134">
        <f t="shared" si="221"/>
        <v>0</v>
      </c>
      <c r="BE90" s="134">
        <f t="shared" si="222"/>
        <v>0</v>
      </c>
      <c r="BF90" s="31"/>
      <c r="BG90" s="31">
        <f t="shared" si="223"/>
        <v>0</v>
      </c>
      <c r="BH90" s="31">
        <f t="shared" si="224"/>
        <v>0</v>
      </c>
      <c r="BI90" s="31">
        <f t="shared" si="225"/>
        <v>0</v>
      </c>
      <c r="BJ90" s="31">
        <f t="shared" si="226"/>
        <v>0</v>
      </c>
      <c r="BK90" s="31">
        <f t="shared" si="227"/>
        <v>0</v>
      </c>
      <c r="BL90" s="31">
        <f t="shared" si="228"/>
        <v>0</v>
      </c>
      <c r="BM90" s="31">
        <f t="shared" si="229"/>
        <v>0</v>
      </c>
      <c r="BN90" s="31">
        <f t="shared" si="230"/>
        <v>0</v>
      </c>
      <c r="BO90" s="31">
        <f t="shared" si="231"/>
        <v>0</v>
      </c>
      <c r="BP90" s="31">
        <f t="shared" si="232"/>
        <v>0</v>
      </c>
      <c r="BQ90" s="31">
        <f t="shared" si="233"/>
        <v>0</v>
      </c>
      <c r="BR90" s="132"/>
      <c r="BS90" s="132">
        <f t="shared" si="234"/>
        <v>0</v>
      </c>
      <c r="BT90" s="132">
        <f t="shared" si="235"/>
        <v>0</v>
      </c>
      <c r="BU90" s="132">
        <f t="shared" si="236"/>
        <v>0</v>
      </c>
      <c r="BV90" s="132">
        <f t="shared" si="237"/>
        <v>0</v>
      </c>
      <c r="BW90" s="132">
        <f t="shared" si="238"/>
        <v>0</v>
      </c>
      <c r="BX90" s="132">
        <f t="shared" si="239"/>
        <v>0</v>
      </c>
      <c r="BY90" s="132">
        <f t="shared" si="240"/>
        <v>0</v>
      </c>
      <c r="BZ90" s="132">
        <f t="shared" si="241"/>
        <v>0</v>
      </c>
      <c r="CA90" s="132">
        <f t="shared" si="242"/>
        <v>0</v>
      </c>
      <c r="CB90" s="132">
        <f t="shared" si="243"/>
        <v>0</v>
      </c>
      <c r="CC90" s="132">
        <f t="shared" si="244"/>
        <v>0</v>
      </c>
      <c r="CD90" s="133">
        <f t="shared" si="245"/>
        <v>0</v>
      </c>
      <c r="CE90" s="133">
        <f t="shared" si="245"/>
        <v>0</v>
      </c>
      <c r="CF90" s="133">
        <f t="shared" si="246"/>
        <v>0</v>
      </c>
      <c r="CG90" s="133">
        <f t="shared" si="197"/>
        <v>0</v>
      </c>
      <c r="CH90" s="133">
        <f t="shared" si="195"/>
        <v>0</v>
      </c>
      <c r="CI90" s="133">
        <f t="shared" si="195"/>
        <v>0</v>
      </c>
      <c r="CJ90" s="133">
        <f t="shared" si="195"/>
        <v>0</v>
      </c>
      <c r="CK90" s="133">
        <f t="shared" si="195"/>
        <v>0</v>
      </c>
      <c r="CL90" s="133">
        <f t="shared" si="195"/>
        <v>0</v>
      </c>
      <c r="CM90" s="133">
        <f t="shared" si="195"/>
        <v>0</v>
      </c>
      <c r="CN90" s="133">
        <f t="shared" si="195"/>
        <v>0</v>
      </c>
      <c r="CO90" s="133">
        <f t="shared" si="195"/>
        <v>0</v>
      </c>
      <c r="CP90" s="134"/>
      <c r="CQ90" s="134">
        <f t="shared" si="247"/>
        <v>0</v>
      </c>
      <c r="CR90" s="134">
        <f t="shared" si="248"/>
        <v>0</v>
      </c>
      <c r="CS90" s="134">
        <f t="shared" si="249"/>
        <v>0</v>
      </c>
      <c r="CT90" s="134">
        <f t="shared" si="250"/>
        <v>0</v>
      </c>
      <c r="CU90" s="134">
        <f t="shared" si="251"/>
        <v>0</v>
      </c>
      <c r="CV90" s="134">
        <f t="shared" si="252"/>
        <v>0</v>
      </c>
      <c r="CW90" s="134">
        <f t="shared" si="253"/>
        <v>0</v>
      </c>
      <c r="CX90" s="134">
        <f t="shared" si="254"/>
        <v>0</v>
      </c>
      <c r="CY90" s="134">
        <f t="shared" si="255"/>
        <v>0</v>
      </c>
      <c r="CZ90" s="134">
        <f t="shared" si="256"/>
        <v>0</v>
      </c>
      <c r="DA90" s="134">
        <f t="shared" si="257"/>
        <v>0</v>
      </c>
      <c r="DB90" s="135"/>
      <c r="DC90" s="135">
        <f t="shared" si="258"/>
        <v>0</v>
      </c>
      <c r="DD90" s="135">
        <f t="shared" si="259"/>
        <v>0</v>
      </c>
      <c r="DE90" s="135">
        <f t="shared" si="260"/>
        <v>0</v>
      </c>
      <c r="DF90" s="135">
        <f t="shared" si="261"/>
        <v>0</v>
      </c>
      <c r="DG90" s="135">
        <f t="shared" si="262"/>
        <v>0</v>
      </c>
      <c r="DH90" s="135">
        <f t="shared" si="263"/>
        <v>0</v>
      </c>
      <c r="DI90" s="135">
        <f t="shared" si="264"/>
        <v>0</v>
      </c>
      <c r="DJ90" s="135">
        <f t="shared" si="265"/>
        <v>0</v>
      </c>
      <c r="DK90" s="135">
        <f t="shared" si="266"/>
        <v>0</v>
      </c>
      <c r="DL90" s="135">
        <f t="shared" si="267"/>
        <v>0</v>
      </c>
      <c r="DM90" s="135">
        <f t="shared" si="268"/>
        <v>0</v>
      </c>
      <c r="DN90" s="136"/>
      <c r="DO90" s="136">
        <f t="shared" si="269"/>
        <v>0</v>
      </c>
      <c r="DP90" s="136">
        <f t="shared" si="270"/>
        <v>0</v>
      </c>
      <c r="DQ90" s="136">
        <f t="shared" si="271"/>
        <v>0</v>
      </c>
      <c r="DR90" s="136">
        <f t="shared" si="272"/>
        <v>0</v>
      </c>
      <c r="DS90" s="136">
        <f t="shared" si="273"/>
        <v>0</v>
      </c>
      <c r="DT90" s="136">
        <f t="shared" si="274"/>
        <v>0</v>
      </c>
      <c r="DU90" s="136">
        <f t="shared" si="275"/>
        <v>0</v>
      </c>
      <c r="DV90" s="136">
        <f t="shared" si="276"/>
        <v>0</v>
      </c>
      <c r="DW90" s="136">
        <f t="shared" si="277"/>
        <v>0</v>
      </c>
      <c r="DX90" s="136">
        <f t="shared" si="278"/>
        <v>0</v>
      </c>
      <c r="DY90" s="136">
        <f t="shared" si="279"/>
        <v>0</v>
      </c>
      <c r="DZ90" s="132"/>
      <c r="EA90" s="132">
        <f t="shared" ref="EA90:EK90" si="319">DZ90</f>
        <v>0</v>
      </c>
      <c r="EB90" s="132">
        <f t="shared" si="319"/>
        <v>0</v>
      </c>
      <c r="EC90" s="132">
        <f t="shared" si="319"/>
        <v>0</v>
      </c>
      <c r="ED90" s="132">
        <f t="shared" si="319"/>
        <v>0</v>
      </c>
      <c r="EE90" s="132">
        <f t="shared" si="319"/>
        <v>0</v>
      </c>
      <c r="EF90" s="132">
        <f t="shared" si="319"/>
        <v>0</v>
      </c>
      <c r="EG90" s="132">
        <f t="shared" si="319"/>
        <v>0</v>
      </c>
      <c r="EH90" s="132">
        <f t="shared" si="319"/>
        <v>0</v>
      </c>
      <c r="EI90" s="132">
        <f t="shared" si="319"/>
        <v>0</v>
      </c>
      <c r="EJ90" s="132">
        <f t="shared" si="319"/>
        <v>0</v>
      </c>
      <c r="EK90" s="132">
        <f t="shared" si="319"/>
        <v>0</v>
      </c>
      <c r="EL90" s="134"/>
      <c r="EM90" s="134"/>
      <c r="EN90" s="134"/>
      <c r="EO90" s="134"/>
      <c r="EP90" s="134"/>
      <c r="EQ90" s="134"/>
      <c r="ER90" s="134"/>
      <c r="ES90" s="201">
        <f>IFERROR(IF(G90&gt;=1,(IF(EMP!AT86="YES",220,0)),0),0)</f>
        <v>0</v>
      </c>
      <c r="ET90" s="1">
        <f>IFERROR(IF(G90&gt;=1,ROUND(ALLO!K88/31*ALLO!BJ88,0),0),0)</f>
        <v>0</v>
      </c>
      <c r="EU90" s="1">
        <f>IFERROR(IF(G90&gt;=1,(IF(ALLO!$BH88=1,0,IF(ALLO!$BH88=2,(IF(EMP!AN86="YES",(IF(ALLO!$D88&gt;=5,ROUND((ALLO!GG88+ALLO!GS88+ALLO!HE88)/EU$1,0)*ALLO!$BK88,0)),0)),0))),0),0)</f>
        <v>0</v>
      </c>
      <c r="EV90" s="1">
        <f>IFERROR(IF(H90&gt;=1,(IF(ALLO!$BH88=1,0,IF(ALLO!$BH88=2,(IF(EMP!AO86="YES",(IF(ALLO!$D88&gt;=5,ROUND((ALLO!GH88+ALLO!GT88+ALLO!HF88)/EV$1,0)*ALLO!$BK88,0)),0)),0))),0),0)</f>
        <v>0</v>
      </c>
      <c r="EW90" s="1">
        <f>IFERROR(IF(I90&gt;=1,(IF(ALLO!$BH88=1,0,IF(ALLO!$BH88=2,(IF(EMP!AP86="YES",(IF(ALLO!$D88&gt;=5,ROUND((ALLO!GI88+ALLO!GU88+ALLO!HG88)/EW$1,0)*ALLO!$BK88,0)),0)),0))),0),0)</f>
        <v>0</v>
      </c>
      <c r="EX90" s="1">
        <f>IFERROR(IF(J90&gt;=1,(IF(ALLO!$BH88=1,0,IF(ALLO!$BH88=2,(IF(EMP!AQ86="YES",(IF(ALLO!$D88&gt;=5,ROUND((ALLO!GJ88+ALLO!GV88+ALLO!HH88)/EX$1,0)*ALLO!$BK88,0)),0)),0))),0),0)</f>
        <v>0</v>
      </c>
      <c r="EY90" s="1">
        <f>IFERROR(IF(K90&gt;=1,(IF(ALLO!$BH88=1,0,IF(ALLO!$BH88=2,(IF(EMP!AR86="YES",(IF(ALLO!$D88&gt;=5,ROUND((ALLO!GK88+ALLO!GW88+ALLO!HI88)/EY$1,0)*ALLO!$BK88,0)),0)),0))),0),0)</f>
        <v>0</v>
      </c>
      <c r="EZ90" s="1">
        <f>IFERROR(IF(L90&gt;=1,(IF(ALLO!$BH88=1,0,IF(ALLO!$BH88=2,(IF(EMP!AS86="YES",(IF(ALLO!$D88&gt;=5,ROUND((ALLO!GL88+ALLO!GX88+ALLO!HJ88)/EZ$1,0)*ALLO!$BK88,0)),0)),0))),0),0)</f>
        <v>0</v>
      </c>
      <c r="FA90" s="181">
        <f t="shared" si="281"/>
        <v>0</v>
      </c>
      <c r="FB90" s="181">
        <f t="shared" si="282"/>
        <v>0</v>
      </c>
      <c r="FC90" s="181">
        <f t="shared" si="283"/>
        <v>0</v>
      </c>
      <c r="FD90" s="181">
        <f t="shared" si="284"/>
        <v>0</v>
      </c>
      <c r="FE90" s="181">
        <f t="shared" si="285"/>
        <v>0</v>
      </c>
      <c r="FF90" s="181">
        <f t="shared" si="286"/>
        <v>0</v>
      </c>
      <c r="FG90" s="181">
        <f t="shared" si="287"/>
        <v>0</v>
      </c>
      <c r="FH90" s="181">
        <f t="shared" si="288"/>
        <v>0</v>
      </c>
      <c r="FI90" s="181">
        <f t="shared" si="289"/>
        <v>0</v>
      </c>
      <c r="FJ90" s="181">
        <f t="shared" si="290"/>
        <v>0</v>
      </c>
      <c r="FK90" s="181">
        <f t="shared" si="291"/>
        <v>0</v>
      </c>
      <c r="FL90" s="181">
        <f t="shared" si="292"/>
        <v>0</v>
      </c>
      <c r="FM90" s="182">
        <f t="shared" si="293"/>
        <v>0</v>
      </c>
      <c r="FN90" s="182">
        <f t="shared" si="294"/>
        <v>0</v>
      </c>
      <c r="FO90" s="182">
        <f t="shared" si="295"/>
        <v>0</v>
      </c>
      <c r="FP90" s="182">
        <f t="shared" si="296"/>
        <v>0</v>
      </c>
      <c r="FQ90" s="182">
        <f t="shared" si="297"/>
        <v>0</v>
      </c>
      <c r="FR90" s="182">
        <f t="shared" si="298"/>
        <v>0</v>
      </c>
      <c r="FS90" s="182">
        <f t="shared" si="299"/>
        <v>0</v>
      </c>
      <c r="FT90" s="1">
        <f>IFERROR(IF($G90&gt;=1,SUMIFS(ARR!P$8:P$607,ARR!$I$8:$I$607,$I90),0),0)</f>
        <v>0</v>
      </c>
      <c r="FU90" s="1">
        <f>IFERROR(IF($G90&gt;=1,SUMIFS(ARR!Q$8:Q$607,ARR!$I$8:$I$607,$I90),0),0)</f>
        <v>0</v>
      </c>
      <c r="FV90" s="1">
        <f>IFERROR(IF($G90&gt;=1,SUMIFS(ARR!R$8:R$607,ARR!$I$8:$I$607,$I90),0),0)</f>
        <v>0</v>
      </c>
      <c r="FW90" s="1">
        <f>IFERROR(IF($G90&gt;=1,SUMIFS(ARR!S$8:S$607,ARR!$I$8:$I$607,$I90),0),0)</f>
        <v>0</v>
      </c>
      <c r="FX90" s="1">
        <f>IFERROR(IF($G90&gt;=1,SUMIFS(ARR!T$8:T$607,ARR!$I$8:$I$607,$I90),0),0)</f>
        <v>0</v>
      </c>
      <c r="FY90" s="1">
        <f>IFERROR(IF($G90&gt;=1,SUMIFS(ARR!U$8:U$607,ARR!$I$8:$I$607,$I90),0),0)</f>
        <v>0</v>
      </c>
      <c r="FZ90" s="1">
        <f>IFERROR(IF($G90&gt;=1,SUMIFS(ARR!V$8:V$607,ARR!$I$8:$I$607,$I90),0),0)</f>
        <v>0</v>
      </c>
      <c r="GA90" s="1">
        <f>IFERROR(IF($G90&gt;=1,SUMIFS(ARR!W$8:W$607,ARR!$I$8:$I$607,$I90),0),0)</f>
        <v>0</v>
      </c>
      <c r="GB90" s="1">
        <f>IFERROR(IF($G90&gt;=1,SUMIFS(ARR!X$8:X$607,ARR!$I$8:$I$607,$I90),0),0)</f>
        <v>0</v>
      </c>
      <c r="GC90" s="1">
        <f>IFERROR(IF($G90&gt;=1,SUMIFS(ARR!Y$8:Y$607,ARR!$I$8:$I$607,$I90),0),0)</f>
        <v>0</v>
      </c>
      <c r="GD90" s="1">
        <f>IFERROR(IF($G90&gt;=1,SUMIFS(ARR!Z$8:Z$607,ARR!$I$8:$I$607,$I90),0),0)</f>
        <v>0</v>
      </c>
      <c r="GE90" s="1">
        <f>IFERROR(IF($G90&gt;=1,SUMIFS(ARR!AA$8:AA$607,ARR!$I$8:$I$607,$I90),0),0)</f>
        <v>0</v>
      </c>
      <c r="GF90" s="1">
        <f t="shared" si="300"/>
        <v>0</v>
      </c>
      <c r="GG90" s="1">
        <f t="shared" si="301"/>
        <v>0</v>
      </c>
      <c r="GH90" s="1">
        <f t="shared" si="302"/>
        <v>0</v>
      </c>
      <c r="GI90" s="1">
        <f t="shared" si="303"/>
        <v>0</v>
      </c>
      <c r="GJ90" s="1">
        <f t="shared" si="304"/>
        <v>0</v>
      </c>
    </row>
    <row r="91" spans="6:192" ht="18" customHeight="1" x14ac:dyDescent="0.25">
      <c r="F91" s="1">
        <f>ALLO!A89</f>
        <v>0</v>
      </c>
      <c r="G91" s="130">
        <f>EMP!O87</f>
        <v>0</v>
      </c>
      <c r="H91" s="131">
        <f>EMP!P87</f>
        <v>0</v>
      </c>
      <c r="I91" s="130">
        <f>EMP!Q87</f>
        <v>0</v>
      </c>
      <c r="J91" s="30">
        <f>IFERROR(IF($G91&gt;=1,(IF($F91=2,ROUND((ALLO!GA89+ALLO!GM89)/10,0),0)),0),0)</f>
        <v>0</v>
      </c>
      <c r="K91" s="30">
        <f>IFERROR(IF($G91&gt;=1,(IF($F91=2,ROUND((ALLO!GB89+ALLO!GN89)/10,0),0)),0),0)</f>
        <v>0</v>
      </c>
      <c r="L91" s="30">
        <f>IFERROR(IF($G91&gt;=1,(IF($F91=2,ROUND((ALLO!GC89+ALLO!GO89)/10,0),0)),0),0)</f>
        <v>0</v>
      </c>
      <c r="M91" s="30">
        <f>IFERROR(IF($G91&gt;=1,(IF($F91=2,ROUND((ALLO!GD89+ALLO!GP89)/10,0),0)),0),0)</f>
        <v>0</v>
      </c>
      <c r="N91" s="30">
        <f>IFERROR(IF($G91&gt;=1,(IF($F91=2,ROUND((ALLO!GE89+ALLO!GQ89)/10,0),0)),0),0)</f>
        <v>0</v>
      </c>
      <c r="O91" s="30">
        <f>IFERROR(IF($G91&gt;=1,(IF($F91=2,ROUND((ALLO!GF89+ALLO!GR89)/10,0),0)),0),0)</f>
        <v>0</v>
      </c>
      <c r="P91" s="30">
        <f>IFERROR(IF($G91&gt;=1,(IF($F91=2,ROUND((ALLO!GG89+ALLO!GS89)/10,0),0)),0),0)</f>
        <v>0</v>
      </c>
      <c r="Q91" s="30">
        <f>IFERROR(IF($G91&gt;=1,(IF($F91=2,ROUND((ALLO!GH89+ALLO!GT89)/10,0),0)),0),0)</f>
        <v>0</v>
      </c>
      <c r="R91" s="30">
        <f>IFERROR(IF($G91&gt;=1,(IF($F91=2,ROUND((ALLO!GI89+ALLO!GU89)/10,0),0)),0),0)</f>
        <v>0</v>
      </c>
      <c r="S91" s="30">
        <f>IFERROR(IF($G91&gt;=1,(IF($F91=2,ROUND((ALLO!GJ89+ALLO!GV89)/10,0),0)),0),0)</f>
        <v>0</v>
      </c>
      <c r="T91" s="30">
        <f>IFERROR(IF($G91&gt;=1,(IF($F91=2,ROUND((ALLO!GK89+ALLO!GW89)/10,0),0)),0),0)</f>
        <v>0</v>
      </c>
      <c r="U91" s="30">
        <f>IFERROR(IF($G91&gt;=1,(IF($F91=2,ROUND((ALLO!GL89+ALLO!GX89)/10,0),0)),0),0)</f>
        <v>0</v>
      </c>
      <c r="V91" s="132"/>
      <c r="W91" s="132"/>
      <c r="X91" s="132"/>
      <c r="Y91" s="132"/>
      <c r="Z91" s="132"/>
      <c r="AA91" s="132"/>
      <c r="AB91" s="132"/>
      <c r="AC91" s="132"/>
      <c r="AD91" s="132"/>
      <c r="AE91" s="132"/>
      <c r="AF91" s="132"/>
      <c r="AG91" s="132"/>
      <c r="AH91" s="133"/>
      <c r="AI91" s="133">
        <f t="shared" si="201"/>
        <v>0</v>
      </c>
      <c r="AJ91" s="133">
        <f t="shared" si="202"/>
        <v>0</v>
      </c>
      <c r="AK91" s="133">
        <f t="shared" si="203"/>
        <v>0</v>
      </c>
      <c r="AL91" s="133">
        <f t="shared" si="204"/>
        <v>0</v>
      </c>
      <c r="AM91" s="133">
        <f t="shared" si="205"/>
        <v>0</v>
      </c>
      <c r="AN91" s="133">
        <f t="shared" si="206"/>
        <v>0</v>
      </c>
      <c r="AO91" s="133">
        <f t="shared" si="207"/>
        <v>0</v>
      </c>
      <c r="AP91" s="133">
        <f t="shared" si="208"/>
        <v>0</v>
      </c>
      <c r="AQ91" s="133">
        <f t="shared" si="209"/>
        <v>0</v>
      </c>
      <c r="AR91" s="133">
        <f t="shared" si="210"/>
        <v>0</v>
      </c>
      <c r="AS91" s="133">
        <f t="shared" si="211"/>
        <v>0</v>
      </c>
      <c r="AT91" s="134"/>
      <c r="AU91" s="134">
        <f t="shared" si="212"/>
        <v>0</v>
      </c>
      <c r="AV91" s="134">
        <f t="shared" si="213"/>
        <v>0</v>
      </c>
      <c r="AW91" s="134">
        <f t="shared" si="214"/>
        <v>0</v>
      </c>
      <c r="AX91" s="134">
        <f t="shared" si="215"/>
        <v>0</v>
      </c>
      <c r="AY91" s="134">
        <f t="shared" si="216"/>
        <v>0</v>
      </c>
      <c r="AZ91" s="134">
        <f t="shared" si="217"/>
        <v>0</v>
      </c>
      <c r="BA91" s="134">
        <f t="shared" si="218"/>
        <v>0</v>
      </c>
      <c r="BB91" s="134">
        <f t="shared" si="219"/>
        <v>0</v>
      </c>
      <c r="BC91" s="134">
        <f t="shared" si="220"/>
        <v>0</v>
      </c>
      <c r="BD91" s="134">
        <f t="shared" si="221"/>
        <v>0</v>
      </c>
      <c r="BE91" s="134">
        <f t="shared" si="222"/>
        <v>0</v>
      </c>
      <c r="BF91" s="31"/>
      <c r="BG91" s="31">
        <f t="shared" si="223"/>
        <v>0</v>
      </c>
      <c r="BH91" s="31">
        <f t="shared" si="224"/>
        <v>0</v>
      </c>
      <c r="BI91" s="31">
        <f t="shared" si="225"/>
        <v>0</v>
      </c>
      <c r="BJ91" s="31">
        <f t="shared" si="226"/>
        <v>0</v>
      </c>
      <c r="BK91" s="31">
        <f t="shared" si="227"/>
        <v>0</v>
      </c>
      <c r="BL91" s="31">
        <f t="shared" si="228"/>
        <v>0</v>
      </c>
      <c r="BM91" s="31">
        <f t="shared" si="229"/>
        <v>0</v>
      </c>
      <c r="BN91" s="31">
        <f t="shared" si="230"/>
        <v>0</v>
      </c>
      <c r="BO91" s="31">
        <f t="shared" si="231"/>
        <v>0</v>
      </c>
      <c r="BP91" s="31">
        <f t="shared" si="232"/>
        <v>0</v>
      </c>
      <c r="BQ91" s="31">
        <f t="shared" si="233"/>
        <v>0</v>
      </c>
      <c r="BR91" s="132"/>
      <c r="BS91" s="132">
        <f t="shared" si="234"/>
        <v>0</v>
      </c>
      <c r="BT91" s="132">
        <f t="shared" si="235"/>
        <v>0</v>
      </c>
      <c r="BU91" s="132">
        <f t="shared" si="236"/>
        <v>0</v>
      </c>
      <c r="BV91" s="132">
        <f t="shared" si="237"/>
        <v>0</v>
      </c>
      <c r="BW91" s="132">
        <f t="shared" si="238"/>
        <v>0</v>
      </c>
      <c r="BX91" s="132">
        <f t="shared" si="239"/>
        <v>0</v>
      </c>
      <c r="BY91" s="132">
        <f t="shared" si="240"/>
        <v>0</v>
      </c>
      <c r="BZ91" s="132">
        <f t="shared" si="241"/>
        <v>0</v>
      </c>
      <c r="CA91" s="132">
        <f t="shared" si="242"/>
        <v>0</v>
      </c>
      <c r="CB91" s="132">
        <f t="shared" si="243"/>
        <v>0</v>
      </c>
      <c r="CC91" s="132">
        <f t="shared" si="244"/>
        <v>0</v>
      </c>
      <c r="CD91" s="133">
        <f t="shared" si="245"/>
        <v>0</v>
      </c>
      <c r="CE91" s="133">
        <f t="shared" si="245"/>
        <v>0</v>
      </c>
      <c r="CF91" s="133">
        <f t="shared" si="246"/>
        <v>0</v>
      </c>
      <c r="CG91" s="133">
        <f t="shared" si="197"/>
        <v>0</v>
      </c>
      <c r="CH91" s="133">
        <f t="shared" si="195"/>
        <v>0</v>
      </c>
      <c r="CI91" s="133">
        <f t="shared" si="195"/>
        <v>0</v>
      </c>
      <c r="CJ91" s="133">
        <f t="shared" si="195"/>
        <v>0</v>
      </c>
      <c r="CK91" s="133">
        <f t="shared" si="195"/>
        <v>0</v>
      </c>
      <c r="CL91" s="133">
        <f t="shared" si="195"/>
        <v>0</v>
      </c>
      <c r="CM91" s="133">
        <f t="shared" si="195"/>
        <v>0</v>
      </c>
      <c r="CN91" s="133">
        <f t="shared" si="195"/>
        <v>0</v>
      </c>
      <c r="CO91" s="133">
        <f t="shared" si="195"/>
        <v>0</v>
      </c>
      <c r="CP91" s="134"/>
      <c r="CQ91" s="134">
        <f t="shared" si="247"/>
        <v>0</v>
      </c>
      <c r="CR91" s="134">
        <f t="shared" si="248"/>
        <v>0</v>
      </c>
      <c r="CS91" s="134">
        <f t="shared" si="249"/>
        <v>0</v>
      </c>
      <c r="CT91" s="134">
        <f t="shared" si="250"/>
        <v>0</v>
      </c>
      <c r="CU91" s="134">
        <f t="shared" si="251"/>
        <v>0</v>
      </c>
      <c r="CV91" s="134">
        <f t="shared" si="252"/>
        <v>0</v>
      </c>
      <c r="CW91" s="134">
        <f t="shared" si="253"/>
        <v>0</v>
      </c>
      <c r="CX91" s="134">
        <f t="shared" si="254"/>
        <v>0</v>
      </c>
      <c r="CY91" s="134">
        <f t="shared" si="255"/>
        <v>0</v>
      </c>
      <c r="CZ91" s="134">
        <f t="shared" si="256"/>
        <v>0</v>
      </c>
      <c r="DA91" s="134">
        <f t="shared" si="257"/>
        <v>0</v>
      </c>
      <c r="DB91" s="135"/>
      <c r="DC91" s="135">
        <f t="shared" si="258"/>
        <v>0</v>
      </c>
      <c r="DD91" s="135">
        <f t="shared" si="259"/>
        <v>0</v>
      </c>
      <c r="DE91" s="135">
        <f t="shared" si="260"/>
        <v>0</v>
      </c>
      <c r="DF91" s="135">
        <f t="shared" si="261"/>
        <v>0</v>
      </c>
      <c r="DG91" s="135">
        <f t="shared" si="262"/>
        <v>0</v>
      </c>
      <c r="DH91" s="135">
        <f t="shared" si="263"/>
        <v>0</v>
      </c>
      <c r="DI91" s="135">
        <f t="shared" si="264"/>
        <v>0</v>
      </c>
      <c r="DJ91" s="135">
        <f t="shared" si="265"/>
        <v>0</v>
      </c>
      <c r="DK91" s="135">
        <f t="shared" si="266"/>
        <v>0</v>
      </c>
      <c r="DL91" s="135">
        <f t="shared" si="267"/>
        <v>0</v>
      </c>
      <c r="DM91" s="135">
        <f t="shared" si="268"/>
        <v>0</v>
      </c>
      <c r="DN91" s="136"/>
      <c r="DO91" s="136">
        <f t="shared" si="269"/>
        <v>0</v>
      </c>
      <c r="DP91" s="136">
        <f t="shared" si="270"/>
        <v>0</v>
      </c>
      <c r="DQ91" s="136">
        <f t="shared" si="271"/>
        <v>0</v>
      </c>
      <c r="DR91" s="136">
        <f t="shared" si="272"/>
        <v>0</v>
      </c>
      <c r="DS91" s="136">
        <f t="shared" si="273"/>
        <v>0</v>
      </c>
      <c r="DT91" s="136">
        <f t="shared" si="274"/>
        <v>0</v>
      </c>
      <c r="DU91" s="136">
        <f t="shared" si="275"/>
        <v>0</v>
      </c>
      <c r="DV91" s="136">
        <f t="shared" si="276"/>
        <v>0</v>
      </c>
      <c r="DW91" s="136">
        <f t="shared" si="277"/>
        <v>0</v>
      </c>
      <c r="DX91" s="136">
        <f t="shared" si="278"/>
        <v>0</v>
      </c>
      <c r="DY91" s="136">
        <f t="shared" si="279"/>
        <v>0</v>
      </c>
      <c r="DZ91" s="132"/>
      <c r="EA91" s="132">
        <f t="shared" ref="EA91:EK91" si="320">DZ91</f>
        <v>0</v>
      </c>
      <c r="EB91" s="132">
        <f t="shared" si="320"/>
        <v>0</v>
      </c>
      <c r="EC91" s="132">
        <f t="shared" si="320"/>
        <v>0</v>
      </c>
      <c r="ED91" s="132">
        <f t="shared" si="320"/>
        <v>0</v>
      </c>
      <c r="EE91" s="132">
        <f t="shared" si="320"/>
        <v>0</v>
      </c>
      <c r="EF91" s="132">
        <f t="shared" si="320"/>
        <v>0</v>
      </c>
      <c r="EG91" s="132">
        <f t="shared" si="320"/>
        <v>0</v>
      </c>
      <c r="EH91" s="132">
        <f t="shared" si="320"/>
        <v>0</v>
      </c>
      <c r="EI91" s="132">
        <f t="shared" si="320"/>
        <v>0</v>
      </c>
      <c r="EJ91" s="132">
        <f t="shared" si="320"/>
        <v>0</v>
      </c>
      <c r="EK91" s="132">
        <f t="shared" si="320"/>
        <v>0</v>
      </c>
      <c r="EL91" s="134"/>
      <c r="EM91" s="134"/>
      <c r="EN91" s="134"/>
      <c r="EO91" s="134"/>
      <c r="EP91" s="134"/>
      <c r="EQ91" s="134"/>
      <c r="ER91" s="134"/>
      <c r="ES91" s="201">
        <f>IFERROR(IF(G91&gt;=1,(IF(EMP!AT87="YES",220,0)),0),0)</f>
        <v>0</v>
      </c>
      <c r="ET91" s="1">
        <f>IFERROR(IF(G91&gt;=1,ROUND(ALLO!K89/31*ALLO!BJ89,0),0),0)</f>
        <v>0</v>
      </c>
      <c r="EU91" s="1">
        <f>IFERROR(IF(G91&gt;=1,(IF(ALLO!$BH89=1,0,IF(ALLO!$BH89=2,(IF(EMP!AN87="YES",(IF(ALLO!$D89&gt;=5,ROUND((ALLO!GG89+ALLO!GS89+ALLO!HE89)/EU$1,0)*ALLO!$BK89,0)),0)),0))),0),0)</f>
        <v>0</v>
      </c>
      <c r="EV91" s="1">
        <f>IFERROR(IF(H91&gt;=1,(IF(ALLO!$BH89=1,0,IF(ALLO!$BH89=2,(IF(EMP!AO87="YES",(IF(ALLO!$D89&gt;=5,ROUND((ALLO!GH89+ALLO!GT89+ALLO!HF89)/EV$1,0)*ALLO!$BK89,0)),0)),0))),0),0)</f>
        <v>0</v>
      </c>
      <c r="EW91" s="1">
        <f>IFERROR(IF(I91&gt;=1,(IF(ALLO!$BH89=1,0,IF(ALLO!$BH89=2,(IF(EMP!AP87="YES",(IF(ALLO!$D89&gt;=5,ROUND((ALLO!GI89+ALLO!GU89+ALLO!HG89)/EW$1,0)*ALLO!$BK89,0)),0)),0))),0),0)</f>
        <v>0</v>
      </c>
      <c r="EX91" s="1">
        <f>IFERROR(IF(J91&gt;=1,(IF(ALLO!$BH89=1,0,IF(ALLO!$BH89=2,(IF(EMP!AQ87="YES",(IF(ALLO!$D89&gt;=5,ROUND((ALLO!GJ89+ALLO!GV89+ALLO!HH89)/EX$1,0)*ALLO!$BK89,0)),0)),0))),0),0)</f>
        <v>0</v>
      </c>
      <c r="EY91" s="1">
        <f>IFERROR(IF(K91&gt;=1,(IF(ALLO!$BH89=1,0,IF(ALLO!$BH89=2,(IF(EMP!AR87="YES",(IF(ALLO!$D89&gt;=5,ROUND((ALLO!GK89+ALLO!GW89+ALLO!HI89)/EY$1,0)*ALLO!$BK89,0)),0)),0))),0),0)</f>
        <v>0</v>
      </c>
      <c r="EZ91" s="1">
        <f>IFERROR(IF(L91&gt;=1,(IF(ALLO!$BH89=1,0,IF(ALLO!$BH89=2,(IF(EMP!AS87="YES",(IF(ALLO!$D89&gt;=5,ROUND((ALLO!GL89+ALLO!GX89+ALLO!HJ89)/EZ$1,0)*ALLO!$BK89,0)),0)),0))),0),0)</f>
        <v>0</v>
      </c>
      <c r="FA91" s="181">
        <f t="shared" si="281"/>
        <v>0</v>
      </c>
      <c r="FB91" s="181">
        <f t="shared" si="282"/>
        <v>0</v>
      </c>
      <c r="FC91" s="181">
        <f t="shared" si="283"/>
        <v>0</v>
      </c>
      <c r="FD91" s="181">
        <f t="shared" si="284"/>
        <v>0</v>
      </c>
      <c r="FE91" s="181">
        <f t="shared" si="285"/>
        <v>0</v>
      </c>
      <c r="FF91" s="181">
        <f t="shared" si="286"/>
        <v>0</v>
      </c>
      <c r="FG91" s="181">
        <f t="shared" si="287"/>
        <v>0</v>
      </c>
      <c r="FH91" s="181">
        <f t="shared" si="288"/>
        <v>0</v>
      </c>
      <c r="FI91" s="181">
        <f t="shared" si="289"/>
        <v>0</v>
      </c>
      <c r="FJ91" s="181">
        <f t="shared" si="290"/>
        <v>0</v>
      </c>
      <c r="FK91" s="181">
        <f t="shared" si="291"/>
        <v>0</v>
      </c>
      <c r="FL91" s="181">
        <f t="shared" si="292"/>
        <v>0</v>
      </c>
      <c r="FM91" s="182">
        <f t="shared" si="293"/>
        <v>0</v>
      </c>
      <c r="FN91" s="182">
        <f t="shared" si="294"/>
        <v>0</v>
      </c>
      <c r="FO91" s="182">
        <f t="shared" si="295"/>
        <v>0</v>
      </c>
      <c r="FP91" s="182">
        <f t="shared" si="296"/>
        <v>0</v>
      </c>
      <c r="FQ91" s="182">
        <f t="shared" si="297"/>
        <v>0</v>
      </c>
      <c r="FR91" s="182">
        <f t="shared" si="298"/>
        <v>0</v>
      </c>
      <c r="FS91" s="182">
        <f t="shared" si="299"/>
        <v>0</v>
      </c>
      <c r="FT91" s="1">
        <f>IFERROR(IF($G91&gt;=1,SUMIFS(ARR!P$8:P$607,ARR!$I$8:$I$607,$I91),0),0)</f>
        <v>0</v>
      </c>
      <c r="FU91" s="1">
        <f>IFERROR(IF($G91&gt;=1,SUMIFS(ARR!Q$8:Q$607,ARR!$I$8:$I$607,$I91),0),0)</f>
        <v>0</v>
      </c>
      <c r="FV91" s="1">
        <f>IFERROR(IF($G91&gt;=1,SUMIFS(ARR!R$8:R$607,ARR!$I$8:$I$607,$I91),0),0)</f>
        <v>0</v>
      </c>
      <c r="FW91" s="1">
        <f>IFERROR(IF($G91&gt;=1,SUMIFS(ARR!S$8:S$607,ARR!$I$8:$I$607,$I91),0),0)</f>
        <v>0</v>
      </c>
      <c r="FX91" s="1">
        <f>IFERROR(IF($G91&gt;=1,SUMIFS(ARR!T$8:T$607,ARR!$I$8:$I$607,$I91),0),0)</f>
        <v>0</v>
      </c>
      <c r="FY91" s="1">
        <f>IFERROR(IF($G91&gt;=1,SUMIFS(ARR!U$8:U$607,ARR!$I$8:$I$607,$I91),0),0)</f>
        <v>0</v>
      </c>
      <c r="FZ91" s="1">
        <f>IFERROR(IF($G91&gt;=1,SUMIFS(ARR!V$8:V$607,ARR!$I$8:$I$607,$I91),0),0)</f>
        <v>0</v>
      </c>
      <c r="GA91" s="1">
        <f>IFERROR(IF($G91&gt;=1,SUMIFS(ARR!W$8:W$607,ARR!$I$8:$I$607,$I91),0),0)</f>
        <v>0</v>
      </c>
      <c r="GB91" s="1">
        <f>IFERROR(IF($G91&gt;=1,SUMIFS(ARR!X$8:X$607,ARR!$I$8:$I$607,$I91),0),0)</f>
        <v>0</v>
      </c>
      <c r="GC91" s="1">
        <f>IFERROR(IF($G91&gt;=1,SUMIFS(ARR!Y$8:Y$607,ARR!$I$8:$I$607,$I91),0),0)</f>
        <v>0</v>
      </c>
      <c r="GD91" s="1">
        <f>IFERROR(IF($G91&gt;=1,SUMIFS(ARR!Z$8:Z$607,ARR!$I$8:$I$607,$I91),0),0)</f>
        <v>0</v>
      </c>
      <c r="GE91" s="1">
        <f>IFERROR(IF($G91&gt;=1,SUMIFS(ARR!AA$8:AA$607,ARR!$I$8:$I$607,$I91),0),0)</f>
        <v>0</v>
      </c>
      <c r="GF91" s="1">
        <f t="shared" si="300"/>
        <v>0</v>
      </c>
      <c r="GG91" s="1">
        <f t="shared" si="301"/>
        <v>0</v>
      </c>
      <c r="GH91" s="1">
        <f t="shared" si="302"/>
        <v>0</v>
      </c>
      <c r="GI91" s="1">
        <f t="shared" si="303"/>
        <v>0</v>
      </c>
      <c r="GJ91" s="1">
        <f t="shared" si="304"/>
        <v>0</v>
      </c>
    </row>
    <row r="92" spans="6:192" ht="18" customHeight="1" x14ac:dyDescent="0.25">
      <c r="F92" s="1">
        <f>ALLO!A90</f>
        <v>0</v>
      </c>
      <c r="G92" s="130">
        <f>EMP!O88</f>
        <v>0</v>
      </c>
      <c r="H92" s="131">
        <f>EMP!P88</f>
        <v>0</v>
      </c>
      <c r="I92" s="130">
        <f>EMP!Q88</f>
        <v>0</v>
      </c>
      <c r="J92" s="30">
        <f>IFERROR(IF($G92&gt;=1,(IF($F92=2,ROUND((ALLO!GA90+ALLO!GM90)/10,0),0)),0),0)</f>
        <v>0</v>
      </c>
      <c r="K92" s="30">
        <f>IFERROR(IF($G92&gt;=1,(IF($F92=2,ROUND((ALLO!GB90+ALLO!GN90)/10,0),0)),0),0)</f>
        <v>0</v>
      </c>
      <c r="L92" s="30">
        <f>IFERROR(IF($G92&gt;=1,(IF($F92=2,ROUND((ALLO!GC90+ALLO!GO90)/10,0),0)),0),0)</f>
        <v>0</v>
      </c>
      <c r="M92" s="30">
        <f>IFERROR(IF($G92&gt;=1,(IF($F92=2,ROUND((ALLO!GD90+ALLO!GP90)/10,0),0)),0),0)</f>
        <v>0</v>
      </c>
      <c r="N92" s="30">
        <f>IFERROR(IF($G92&gt;=1,(IF($F92=2,ROUND((ALLO!GE90+ALLO!GQ90)/10,0),0)),0),0)</f>
        <v>0</v>
      </c>
      <c r="O92" s="30">
        <f>IFERROR(IF($G92&gt;=1,(IF($F92=2,ROUND((ALLO!GF90+ALLO!GR90)/10,0),0)),0),0)</f>
        <v>0</v>
      </c>
      <c r="P92" s="30">
        <f>IFERROR(IF($G92&gt;=1,(IF($F92=2,ROUND((ALLO!GG90+ALLO!GS90)/10,0),0)),0),0)</f>
        <v>0</v>
      </c>
      <c r="Q92" s="30">
        <f>IFERROR(IF($G92&gt;=1,(IF($F92=2,ROUND((ALLO!GH90+ALLO!GT90)/10,0),0)),0),0)</f>
        <v>0</v>
      </c>
      <c r="R92" s="30">
        <f>IFERROR(IF($G92&gt;=1,(IF($F92=2,ROUND((ALLO!GI90+ALLO!GU90)/10,0),0)),0),0)</f>
        <v>0</v>
      </c>
      <c r="S92" s="30">
        <f>IFERROR(IF($G92&gt;=1,(IF($F92=2,ROUND((ALLO!GJ90+ALLO!GV90)/10,0),0)),0),0)</f>
        <v>0</v>
      </c>
      <c r="T92" s="30">
        <f>IFERROR(IF($G92&gt;=1,(IF($F92=2,ROUND((ALLO!GK90+ALLO!GW90)/10,0),0)),0),0)</f>
        <v>0</v>
      </c>
      <c r="U92" s="30">
        <f>IFERROR(IF($G92&gt;=1,(IF($F92=2,ROUND((ALLO!GL90+ALLO!GX90)/10,0),0)),0),0)</f>
        <v>0</v>
      </c>
      <c r="V92" s="132"/>
      <c r="W92" s="132"/>
      <c r="X92" s="132"/>
      <c r="Y92" s="132"/>
      <c r="Z92" s="132"/>
      <c r="AA92" s="132"/>
      <c r="AB92" s="132"/>
      <c r="AC92" s="132"/>
      <c r="AD92" s="132"/>
      <c r="AE92" s="132"/>
      <c r="AF92" s="132"/>
      <c r="AG92" s="132"/>
      <c r="AH92" s="133"/>
      <c r="AI92" s="133">
        <f t="shared" si="201"/>
        <v>0</v>
      </c>
      <c r="AJ92" s="133">
        <f t="shared" si="202"/>
        <v>0</v>
      </c>
      <c r="AK92" s="133">
        <f t="shared" si="203"/>
        <v>0</v>
      </c>
      <c r="AL92" s="133">
        <f t="shared" si="204"/>
        <v>0</v>
      </c>
      <c r="AM92" s="133">
        <f t="shared" si="205"/>
        <v>0</v>
      </c>
      <c r="AN92" s="133">
        <f t="shared" si="206"/>
        <v>0</v>
      </c>
      <c r="AO92" s="133">
        <f t="shared" si="207"/>
        <v>0</v>
      </c>
      <c r="AP92" s="133">
        <f t="shared" si="208"/>
        <v>0</v>
      </c>
      <c r="AQ92" s="133">
        <f t="shared" si="209"/>
        <v>0</v>
      </c>
      <c r="AR92" s="133">
        <f t="shared" si="210"/>
        <v>0</v>
      </c>
      <c r="AS92" s="133">
        <f t="shared" si="211"/>
        <v>0</v>
      </c>
      <c r="AT92" s="134"/>
      <c r="AU92" s="134">
        <f t="shared" si="212"/>
        <v>0</v>
      </c>
      <c r="AV92" s="134">
        <f t="shared" si="213"/>
        <v>0</v>
      </c>
      <c r="AW92" s="134">
        <f t="shared" si="214"/>
        <v>0</v>
      </c>
      <c r="AX92" s="134">
        <f t="shared" si="215"/>
        <v>0</v>
      </c>
      <c r="AY92" s="134">
        <f t="shared" si="216"/>
        <v>0</v>
      </c>
      <c r="AZ92" s="134">
        <f t="shared" si="217"/>
        <v>0</v>
      </c>
      <c r="BA92" s="134">
        <f t="shared" si="218"/>
        <v>0</v>
      </c>
      <c r="BB92" s="134">
        <f t="shared" si="219"/>
        <v>0</v>
      </c>
      <c r="BC92" s="134">
        <f t="shared" si="220"/>
        <v>0</v>
      </c>
      <c r="BD92" s="134">
        <f t="shared" si="221"/>
        <v>0</v>
      </c>
      <c r="BE92" s="134">
        <f t="shared" si="222"/>
        <v>0</v>
      </c>
      <c r="BF92" s="31"/>
      <c r="BG92" s="31">
        <f t="shared" si="223"/>
        <v>0</v>
      </c>
      <c r="BH92" s="31">
        <f t="shared" si="224"/>
        <v>0</v>
      </c>
      <c r="BI92" s="31">
        <f t="shared" si="225"/>
        <v>0</v>
      </c>
      <c r="BJ92" s="31">
        <f t="shared" si="226"/>
        <v>0</v>
      </c>
      <c r="BK92" s="31">
        <f t="shared" si="227"/>
        <v>0</v>
      </c>
      <c r="BL92" s="31">
        <f t="shared" si="228"/>
        <v>0</v>
      </c>
      <c r="BM92" s="31">
        <f t="shared" si="229"/>
        <v>0</v>
      </c>
      <c r="BN92" s="31">
        <f t="shared" si="230"/>
        <v>0</v>
      </c>
      <c r="BO92" s="31">
        <f t="shared" si="231"/>
        <v>0</v>
      </c>
      <c r="BP92" s="31">
        <f t="shared" si="232"/>
        <v>0</v>
      </c>
      <c r="BQ92" s="31">
        <f t="shared" si="233"/>
        <v>0</v>
      </c>
      <c r="BR92" s="132"/>
      <c r="BS92" s="132">
        <f t="shared" si="234"/>
        <v>0</v>
      </c>
      <c r="BT92" s="132">
        <f t="shared" si="235"/>
        <v>0</v>
      </c>
      <c r="BU92" s="132">
        <f t="shared" si="236"/>
        <v>0</v>
      </c>
      <c r="BV92" s="132">
        <f t="shared" si="237"/>
        <v>0</v>
      </c>
      <c r="BW92" s="132">
        <f t="shared" si="238"/>
        <v>0</v>
      </c>
      <c r="BX92" s="132">
        <f t="shared" si="239"/>
        <v>0</v>
      </c>
      <c r="BY92" s="132">
        <f t="shared" si="240"/>
        <v>0</v>
      </c>
      <c r="BZ92" s="132">
        <f t="shared" si="241"/>
        <v>0</v>
      </c>
      <c r="CA92" s="132">
        <f t="shared" si="242"/>
        <v>0</v>
      </c>
      <c r="CB92" s="132">
        <f t="shared" si="243"/>
        <v>0</v>
      </c>
      <c r="CC92" s="132">
        <f t="shared" si="244"/>
        <v>0</v>
      </c>
      <c r="CD92" s="133">
        <f t="shared" si="245"/>
        <v>0</v>
      </c>
      <c r="CE92" s="133">
        <f t="shared" si="245"/>
        <v>0</v>
      </c>
      <c r="CF92" s="133">
        <f t="shared" si="246"/>
        <v>0</v>
      </c>
      <c r="CG92" s="133">
        <f t="shared" si="197"/>
        <v>0</v>
      </c>
      <c r="CH92" s="133">
        <f t="shared" si="195"/>
        <v>0</v>
      </c>
      <c r="CI92" s="133">
        <f t="shared" si="195"/>
        <v>0</v>
      </c>
      <c r="CJ92" s="133">
        <f t="shared" si="195"/>
        <v>0</v>
      </c>
      <c r="CK92" s="133">
        <f t="shared" si="195"/>
        <v>0</v>
      </c>
      <c r="CL92" s="133">
        <f t="shared" si="195"/>
        <v>0</v>
      </c>
      <c r="CM92" s="133">
        <f t="shared" si="195"/>
        <v>0</v>
      </c>
      <c r="CN92" s="133">
        <f t="shared" si="195"/>
        <v>0</v>
      </c>
      <c r="CO92" s="133">
        <f t="shared" si="195"/>
        <v>0</v>
      </c>
      <c r="CP92" s="134"/>
      <c r="CQ92" s="134">
        <f t="shared" si="247"/>
        <v>0</v>
      </c>
      <c r="CR92" s="134">
        <f t="shared" si="248"/>
        <v>0</v>
      </c>
      <c r="CS92" s="134">
        <f t="shared" si="249"/>
        <v>0</v>
      </c>
      <c r="CT92" s="134">
        <f t="shared" si="250"/>
        <v>0</v>
      </c>
      <c r="CU92" s="134">
        <f t="shared" si="251"/>
        <v>0</v>
      </c>
      <c r="CV92" s="134">
        <f t="shared" si="252"/>
        <v>0</v>
      </c>
      <c r="CW92" s="134">
        <f t="shared" si="253"/>
        <v>0</v>
      </c>
      <c r="CX92" s="134">
        <f t="shared" si="254"/>
        <v>0</v>
      </c>
      <c r="CY92" s="134">
        <f t="shared" si="255"/>
        <v>0</v>
      </c>
      <c r="CZ92" s="134">
        <f t="shared" si="256"/>
        <v>0</v>
      </c>
      <c r="DA92" s="134">
        <f t="shared" si="257"/>
        <v>0</v>
      </c>
      <c r="DB92" s="135"/>
      <c r="DC92" s="135">
        <f t="shared" si="258"/>
        <v>0</v>
      </c>
      <c r="DD92" s="135">
        <f t="shared" si="259"/>
        <v>0</v>
      </c>
      <c r="DE92" s="135">
        <f t="shared" si="260"/>
        <v>0</v>
      </c>
      <c r="DF92" s="135">
        <f t="shared" si="261"/>
        <v>0</v>
      </c>
      <c r="DG92" s="135">
        <f t="shared" si="262"/>
        <v>0</v>
      </c>
      <c r="DH92" s="135">
        <f t="shared" si="263"/>
        <v>0</v>
      </c>
      <c r="DI92" s="135">
        <f t="shared" si="264"/>
        <v>0</v>
      </c>
      <c r="DJ92" s="135">
        <f t="shared" si="265"/>
        <v>0</v>
      </c>
      <c r="DK92" s="135">
        <f t="shared" si="266"/>
        <v>0</v>
      </c>
      <c r="DL92" s="135">
        <f t="shared" si="267"/>
        <v>0</v>
      </c>
      <c r="DM92" s="135">
        <f t="shared" si="268"/>
        <v>0</v>
      </c>
      <c r="DN92" s="136"/>
      <c r="DO92" s="136">
        <f t="shared" si="269"/>
        <v>0</v>
      </c>
      <c r="DP92" s="136">
        <f t="shared" si="270"/>
        <v>0</v>
      </c>
      <c r="DQ92" s="136">
        <f t="shared" si="271"/>
        <v>0</v>
      </c>
      <c r="DR92" s="136">
        <f t="shared" si="272"/>
        <v>0</v>
      </c>
      <c r="DS92" s="136">
        <f t="shared" si="273"/>
        <v>0</v>
      </c>
      <c r="DT92" s="136">
        <f t="shared" si="274"/>
        <v>0</v>
      </c>
      <c r="DU92" s="136">
        <f t="shared" si="275"/>
        <v>0</v>
      </c>
      <c r="DV92" s="136">
        <f t="shared" si="276"/>
        <v>0</v>
      </c>
      <c r="DW92" s="136">
        <f t="shared" si="277"/>
        <v>0</v>
      </c>
      <c r="DX92" s="136">
        <f t="shared" si="278"/>
        <v>0</v>
      </c>
      <c r="DY92" s="136">
        <f t="shared" si="279"/>
        <v>0</v>
      </c>
      <c r="DZ92" s="132"/>
      <c r="EA92" s="132">
        <f t="shared" ref="EA92:EK92" si="321">DZ92</f>
        <v>0</v>
      </c>
      <c r="EB92" s="132">
        <f t="shared" si="321"/>
        <v>0</v>
      </c>
      <c r="EC92" s="132">
        <f t="shared" si="321"/>
        <v>0</v>
      </c>
      <c r="ED92" s="132">
        <f t="shared" si="321"/>
        <v>0</v>
      </c>
      <c r="EE92" s="132">
        <f t="shared" si="321"/>
        <v>0</v>
      </c>
      <c r="EF92" s="132">
        <f t="shared" si="321"/>
        <v>0</v>
      </c>
      <c r="EG92" s="132">
        <f t="shared" si="321"/>
        <v>0</v>
      </c>
      <c r="EH92" s="132">
        <f t="shared" si="321"/>
        <v>0</v>
      </c>
      <c r="EI92" s="132">
        <f t="shared" si="321"/>
        <v>0</v>
      </c>
      <c r="EJ92" s="132">
        <f t="shared" si="321"/>
        <v>0</v>
      </c>
      <c r="EK92" s="132">
        <f t="shared" si="321"/>
        <v>0</v>
      </c>
      <c r="EL92" s="134"/>
      <c r="EM92" s="134"/>
      <c r="EN92" s="134"/>
      <c r="EO92" s="134"/>
      <c r="EP92" s="134"/>
      <c r="EQ92" s="134"/>
      <c r="ER92" s="134"/>
      <c r="ES92" s="201">
        <f>IFERROR(IF(G92&gt;=1,(IF(EMP!AT88="YES",220,0)),0),0)</f>
        <v>0</v>
      </c>
      <c r="ET92" s="1">
        <f>IFERROR(IF(G92&gt;=1,ROUND(ALLO!K90/31*ALLO!BJ90,0),0),0)</f>
        <v>0</v>
      </c>
      <c r="EU92" s="1">
        <f>IFERROR(IF(G92&gt;=1,(IF(ALLO!$BH90=1,0,IF(ALLO!$BH90=2,(IF(EMP!AN88="YES",(IF(ALLO!$D90&gt;=5,ROUND((ALLO!GG90+ALLO!GS90+ALLO!HE90)/EU$1,0)*ALLO!$BK90,0)),0)),0))),0),0)</f>
        <v>0</v>
      </c>
      <c r="EV92" s="1">
        <f>IFERROR(IF(H92&gt;=1,(IF(ALLO!$BH90=1,0,IF(ALLO!$BH90=2,(IF(EMP!AO88="YES",(IF(ALLO!$D90&gt;=5,ROUND((ALLO!GH90+ALLO!GT90+ALLO!HF90)/EV$1,0)*ALLO!$BK90,0)),0)),0))),0),0)</f>
        <v>0</v>
      </c>
      <c r="EW92" s="1">
        <f>IFERROR(IF(I92&gt;=1,(IF(ALLO!$BH90=1,0,IF(ALLO!$BH90=2,(IF(EMP!AP88="YES",(IF(ALLO!$D90&gt;=5,ROUND((ALLO!GI90+ALLO!GU90+ALLO!HG90)/EW$1,0)*ALLO!$BK90,0)),0)),0))),0),0)</f>
        <v>0</v>
      </c>
      <c r="EX92" s="1">
        <f>IFERROR(IF(J92&gt;=1,(IF(ALLO!$BH90=1,0,IF(ALLO!$BH90=2,(IF(EMP!AQ88="YES",(IF(ALLO!$D90&gt;=5,ROUND((ALLO!GJ90+ALLO!GV90+ALLO!HH90)/EX$1,0)*ALLO!$BK90,0)),0)),0))),0),0)</f>
        <v>0</v>
      </c>
      <c r="EY92" s="1">
        <f>IFERROR(IF(K92&gt;=1,(IF(ALLO!$BH90=1,0,IF(ALLO!$BH90=2,(IF(EMP!AR88="YES",(IF(ALLO!$D90&gt;=5,ROUND((ALLO!GK90+ALLO!GW90+ALLO!HI90)/EY$1,0)*ALLO!$BK90,0)),0)),0))),0),0)</f>
        <v>0</v>
      </c>
      <c r="EZ92" s="1">
        <f>IFERROR(IF(L92&gt;=1,(IF(ALLO!$BH90=1,0,IF(ALLO!$BH90=2,(IF(EMP!AS88="YES",(IF(ALLO!$D90&gt;=5,ROUND((ALLO!GL90+ALLO!GX90+ALLO!HJ90)/EZ$1,0)*ALLO!$BK90,0)),0)),0))),0),0)</f>
        <v>0</v>
      </c>
      <c r="FA92" s="181">
        <f t="shared" si="281"/>
        <v>0</v>
      </c>
      <c r="FB92" s="181">
        <f t="shared" si="282"/>
        <v>0</v>
      </c>
      <c r="FC92" s="181">
        <f t="shared" si="283"/>
        <v>0</v>
      </c>
      <c r="FD92" s="181">
        <f t="shared" si="284"/>
        <v>0</v>
      </c>
      <c r="FE92" s="181">
        <f t="shared" si="285"/>
        <v>0</v>
      </c>
      <c r="FF92" s="181">
        <f t="shared" si="286"/>
        <v>0</v>
      </c>
      <c r="FG92" s="181">
        <f t="shared" si="287"/>
        <v>0</v>
      </c>
      <c r="FH92" s="181">
        <f t="shared" si="288"/>
        <v>0</v>
      </c>
      <c r="FI92" s="181">
        <f t="shared" si="289"/>
        <v>0</v>
      </c>
      <c r="FJ92" s="181">
        <f t="shared" si="290"/>
        <v>0</v>
      </c>
      <c r="FK92" s="181">
        <f t="shared" si="291"/>
        <v>0</v>
      </c>
      <c r="FL92" s="181">
        <f t="shared" si="292"/>
        <v>0</v>
      </c>
      <c r="FM92" s="182">
        <f t="shared" si="293"/>
        <v>0</v>
      </c>
      <c r="FN92" s="182">
        <f t="shared" si="294"/>
        <v>0</v>
      </c>
      <c r="FO92" s="182">
        <f t="shared" si="295"/>
        <v>0</v>
      </c>
      <c r="FP92" s="182">
        <f t="shared" si="296"/>
        <v>0</v>
      </c>
      <c r="FQ92" s="182">
        <f t="shared" si="297"/>
        <v>0</v>
      </c>
      <c r="FR92" s="182">
        <f t="shared" si="298"/>
        <v>0</v>
      </c>
      <c r="FS92" s="182">
        <f t="shared" si="299"/>
        <v>0</v>
      </c>
      <c r="FT92" s="1">
        <f>IFERROR(IF($G92&gt;=1,SUMIFS(ARR!P$8:P$607,ARR!$I$8:$I$607,$I92),0),0)</f>
        <v>0</v>
      </c>
      <c r="FU92" s="1">
        <f>IFERROR(IF($G92&gt;=1,SUMIFS(ARR!Q$8:Q$607,ARR!$I$8:$I$607,$I92),0),0)</f>
        <v>0</v>
      </c>
      <c r="FV92" s="1">
        <f>IFERROR(IF($G92&gt;=1,SUMIFS(ARR!R$8:R$607,ARR!$I$8:$I$607,$I92),0),0)</f>
        <v>0</v>
      </c>
      <c r="FW92" s="1">
        <f>IFERROR(IF($G92&gt;=1,SUMIFS(ARR!S$8:S$607,ARR!$I$8:$I$607,$I92),0),0)</f>
        <v>0</v>
      </c>
      <c r="FX92" s="1">
        <f>IFERROR(IF($G92&gt;=1,SUMIFS(ARR!T$8:T$607,ARR!$I$8:$I$607,$I92),0),0)</f>
        <v>0</v>
      </c>
      <c r="FY92" s="1">
        <f>IFERROR(IF($G92&gt;=1,SUMIFS(ARR!U$8:U$607,ARR!$I$8:$I$607,$I92),0),0)</f>
        <v>0</v>
      </c>
      <c r="FZ92" s="1">
        <f>IFERROR(IF($G92&gt;=1,SUMIFS(ARR!V$8:V$607,ARR!$I$8:$I$607,$I92),0),0)</f>
        <v>0</v>
      </c>
      <c r="GA92" s="1">
        <f>IFERROR(IF($G92&gt;=1,SUMIFS(ARR!W$8:W$607,ARR!$I$8:$I$607,$I92),0),0)</f>
        <v>0</v>
      </c>
      <c r="GB92" s="1">
        <f>IFERROR(IF($G92&gt;=1,SUMIFS(ARR!X$8:X$607,ARR!$I$8:$I$607,$I92),0),0)</f>
        <v>0</v>
      </c>
      <c r="GC92" s="1">
        <f>IFERROR(IF($G92&gt;=1,SUMIFS(ARR!Y$8:Y$607,ARR!$I$8:$I$607,$I92),0),0)</f>
        <v>0</v>
      </c>
      <c r="GD92" s="1">
        <f>IFERROR(IF($G92&gt;=1,SUMIFS(ARR!Z$8:Z$607,ARR!$I$8:$I$607,$I92),0),0)</f>
        <v>0</v>
      </c>
      <c r="GE92" s="1">
        <f>IFERROR(IF($G92&gt;=1,SUMIFS(ARR!AA$8:AA$607,ARR!$I$8:$I$607,$I92),0),0)</f>
        <v>0</v>
      </c>
      <c r="GF92" s="1">
        <f t="shared" si="300"/>
        <v>0</v>
      </c>
      <c r="GG92" s="1">
        <f t="shared" si="301"/>
        <v>0</v>
      </c>
      <c r="GH92" s="1">
        <f t="shared" si="302"/>
        <v>0</v>
      </c>
      <c r="GI92" s="1">
        <f t="shared" si="303"/>
        <v>0</v>
      </c>
      <c r="GJ92" s="1">
        <f t="shared" si="304"/>
        <v>0</v>
      </c>
    </row>
    <row r="93" spans="6:192" ht="18" customHeight="1" x14ac:dyDescent="0.25">
      <c r="F93" s="1">
        <f>ALLO!A91</f>
        <v>0</v>
      </c>
      <c r="G93" s="130">
        <f>EMP!O89</f>
        <v>0</v>
      </c>
      <c r="H93" s="131">
        <f>EMP!P89</f>
        <v>0</v>
      </c>
      <c r="I93" s="130">
        <f>EMP!Q89</f>
        <v>0</v>
      </c>
      <c r="J93" s="30">
        <f>IFERROR(IF($G93&gt;=1,(IF($F93=2,ROUND((ALLO!GA91+ALLO!GM91)/10,0),0)),0),0)</f>
        <v>0</v>
      </c>
      <c r="K93" s="30">
        <f>IFERROR(IF($G93&gt;=1,(IF($F93=2,ROUND((ALLO!GB91+ALLO!GN91)/10,0),0)),0),0)</f>
        <v>0</v>
      </c>
      <c r="L93" s="30">
        <f>IFERROR(IF($G93&gt;=1,(IF($F93=2,ROUND((ALLO!GC91+ALLO!GO91)/10,0),0)),0),0)</f>
        <v>0</v>
      </c>
      <c r="M93" s="30">
        <f>IFERROR(IF($G93&gt;=1,(IF($F93=2,ROUND((ALLO!GD91+ALLO!GP91)/10,0),0)),0),0)</f>
        <v>0</v>
      </c>
      <c r="N93" s="30">
        <f>IFERROR(IF($G93&gt;=1,(IF($F93=2,ROUND((ALLO!GE91+ALLO!GQ91)/10,0),0)),0),0)</f>
        <v>0</v>
      </c>
      <c r="O93" s="30">
        <f>IFERROR(IF($G93&gt;=1,(IF($F93=2,ROUND((ALLO!GF91+ALLO!GR91)/10,0),0)),0),0)</f>
        <v>0</v>
      </c>
      <c r="P93" s="30">
        <f>IFERROR(IF($G93&gt;=1,(IF($F93=2,ROUND((ALLO!GG91+ALLO!GS91)/10,0),0)),0),0)</f>
        <v>0</v>
      </c>
      <c r="Q93" s="30">
        <f>IFERROR(IF($G93&gt;=1,(IF($F93=2,ROUND((ALLO!GH91+ALLO!GT91)/10,0),0)),0),0)</f>
        <v>0</v>
      </c>
      <c r="R93" s="30">
        <f>IFERROR(IF($G93&gt;=1,(IF($F93=2,ROUND((ALLO!GI91+ALLO!GU91)/10,0),0)),0),0)</f>
        <v>0</v>
      </c>
      <c r="S93" s="30">
        <f>IFERROR(IF($G93&gt;=1,(IF($F93=2,ROUND((ALLO!GJ91+ALLO!GV91)/10,0),0)),0),0)</f>
        <v>0</v>
      </c>
      <c r="T93" s="30">
        <f>IFERROR(IF($G93&gt;=1,(IF($F93=2,ROUND((ALLO!GK91+ALLO!GW91)/10,0),0)),0),0)</f>
        <v>0</v>
      </c>
      <c r="U93" s="30">
        <f>IFERROR(IF($G93&gt;=1,(IF($F93=2,ROUND((ALLO!GL91+ALLO!GX91)/10,0),0)),0),0)</f>
        <v>0</v>
      </c>
      <c r="V93" s="132"/>
      <c r="W93" s="132"/>
      <c r="X93" s="132"/>
      <c r="Y93" s="132"/>
      <c r="Z93" s="132"/>
      <c r="AA93" s="132"/>
      <c r="AB93" s="132"/>
      <c r="AC93" s="132"/>
      <c r="AD93" s="132"/>
      <c r="AE93" s="132"/>
      <c r="AF93" s="132"/>
      <c r="AG93" s="132"/>
      <c r="AH93" s="133"/>
      <c r="AI93" s="133">
        <f t="shared" si="201"/>
        <v>0</v>
      </c>
      <c r="AJ93" s="133">
        <f t="shared" si="202"/>
        <v>0</v>
      </c>
      <c r="AK93" s="133">
        <f t="shared" si="203"/>
        <v>0</v>
      </c>
      <c r="AL93" s="133">
        <f t="shared" si="204"/>
        <v>0</v>
      </c>
      <c r="AM93" s="133">
        <f t="shared" si="205"/>
        <v>0</v>
      </c>
      <c r="AN93" s="133">
        <f t="shared" si="206"/>
        <v>0</v>
      </c>
      <c r="AO93" s="133">
        <f t="shared" si="207"/>
        <v>0</v>
      </c>
      <c r="AP93" s="133">
        <f t="shared" si="208"/>
        <v>0</v>
      </c>
      <c r="AQ93" s="133">
        <f t="shared" si="209"/>
        <v>0</v>
      </c>
      <c r="AR93" s="133">
        <f t="shared" si="210"/>
        <v>0</v>
      </c>
      <c r="AS93" s="133">
        <f t="shared" si="211"/>
        <v>0</v>
      </c>
      <c r="AT93" s="134"/>
      <c r="AU93" s="134">
        <f t="shared" si="212"/>
        <v>0</v>
      </c>
      <c r="AV93" s="134">
        <f t="shared" si="213"/>
        <v>0</v>
      </c>
      <c r="AW93" s="134">
        <f t="shared" si="214"/>
        <v>0</v>
      </c>
      <c r="AX93" s="134">
        <f t="shared" si="215"/>
        <v>0</v>
      </c>
      <c r="AY93" s="134">
        <f t="shared" si="216"/>
        <v>0</v>
      </c>
      <c r="AZ93" s="134">
        <f t="shared" si="217"/>
        <v>0</v>
      </c>
      <c r="BA93" s="134">
        <f t="shared" si="218"/>
        <v>0</v>
      </c>
      <c r="BB93" s="134">
        <f t="shared" si="219"/>
        <v>0</v>
      </c>
      <c r="BC93" s="134">
        <f t="shared" si="220"/>
        <v>0</v>
      </c>
      <c r="BD93" s="134">
        <f t="shared" si="221"/>
        <v>0</v>
      </c>
      <c r="BE93" s="134">
        <f t="shared" si="222"/>
        <v>0</v>
      </c>
      <c r="BF93" s="31"/>
      <c r="BG93" s="31">
        <f t="shared" si="223"/>
        <v>0</v>
      </c>
      <c r="BH93" s="31">
        <f t="shared" si="224"/>
        <v>0</v>
      </c>
      <c r="BI93" s="31">
        <f t="shared" si="225"/>
        <v>0</v>
      </c>
      <c r="BJ93" s="31">
        <f t="shared" si="226"/>
        <v>0</v>
      </c>
      <c r="BK93" s="31">
        <f t="shared" si="227"/>
        <v>0</v>
      </c>
      <c r="BL93" s="31">
        <f t="shared" si="228"/>
        <v>0</v>
      </c>
      <c r="BM93" s="31">
        <f t="shared" si="229"/>
        <v>0</v>
      </c>
      <c r="BN93" s="31">
        <f t="shared" si="230"/>
        <v>0</v>
      </c>
      <c r="BO93" s="31">
        <f t="shared" si="231"/>
        <v>0</v>
      </c>
      <c r="BP93" s="31">
        <f t="shared" si="232"/>
        <v>0</v>
      </c>
      <c r="BQ93" s="31">
        <f t="shared" si="233"/>
        <v>0</v>
      </c>
      <c r="BR93" s="132"/>
      <c r="BS93" s="132">
        <f t="shared" si="234"/>
        <v>0</v>
      </c>
      <c r="BT93" s="132">
        <f t="shared" si="235"/>
        <v>0</v>
      </c>
      <c r="BU93" s="132">
        <f t="shared" si="236"/>
        <v>0</v>
      </c>
      <c r="BV93" s="132">
        <f t="shared" si="237"/>
        <v>0</v>
      </c>
      <c r="BW93" s="132">
        <f t="shared" si="238"/>
        <v>0</v>
      </c>
      <c r="BX93" s="132">
        <f t="shared" si="239"/>
        <v>0</v>
      </c>
      <c r="BY93" s="132">
        <f t="shared" si="240"/>
        <v>0</v>
      </c>
      <c r="BZ93" s="132">
        <f t="shared" si="241"/>
        <v>0</v>
      </c>
      <c r="CA93" s="132">
        <f t="shared" si="242"/>
        <v>0</v>
      </c>
      <c r="CB93" s="132">
        <f t="shared" si="243"/>
        <v>0</v>
      </c>
      <c r="CC93" s="132">
        <f t="shared" si="244"/>
        <v>0</v>
      </c>
      <c r="CD93" s="133">
        <f t="shared" si="245"/>
        <v>0</v>
      </c>
      <c r="CE93" s="133">
        <f t="shared" si="245"/>
        <v>0</v>
      </c>
      <c r="CF93" s="133">
        <f t="shared" si="246"/>
        <v>0</v>
      </c>
      <c r="CG93" s="133">
        <f t="shared" si="197"/>
        <v>0</v>
      </c>
      <c r="CH93" s="133">
        <f t="shared" si="195"/>
        <v>0</v>
      </c>
      <c r="CI93" s="133">
        <f t="shared" si="195"/>
        <v>0</v>
      </c>
      <c r="CJ93" s="133">
        <f t="shared" si="195"/>
        <v>0</v>
      </c>
      <c r="CK93" s="133">
        <f t="shared" si="195"/>
        <v>0</v>
      </c>
      <c r="CL93" s="133">
        <f t="shared" si="195"/>
        <v>0</v>
      </c>
      <c r="CM93" s="133">
        <f t="shared" si="195"/>
        <v>0</v>
      </c>
      <c r="CN93" s="133">
        <f t="shared" si="195"/>
        <v>0</v>
      </c>
      <c r="CO93" s="133">
        <f t="shared" si="195"/>
        <v>0</v>
      </c>
      <c r="CP93" s="134"/>
      <c r="CQ93" s="134">
        <f t="shared" si="247"/>
        <v>0</v>
      </c>
      <c r="CR93" s="134">
        <f t="shared" si="248"/>
        <v>0</v>
      </c>
      <c r="CS93" s="134">
        <f t="shared" si="249"/>
        <v>0</v>
      </c>
      <c r="CT93" s="134">
        <f t="shared" si="250"/>
        <v>0</v>
      </c>
      <c r="CU93" s="134">
        <f t="shared" si="251"/>
        <v>0</v>
      </c>
      <c r="CV93" s="134">
        <f t="shared" si="252"/>
        <v>0</v>
      </c>
      <c r="CW93" s="134">
        <f t="shared" si="253"/>
        <v>0</v>
      </c>
      <c r="CX93" s="134">
        <f t="shared" si="254"/>
        <v>0</v>
      </c>
      <c r="CY93" s="134">
        <f t="shared" si="255"/>
        <v>0</v>
      </c>
      <c r="CZ93" s="134">
        <f t="shared" si="256"/>
        <v>0</v>
      </c>
      <c r="DA93" s="134">
        <f t="shared" si="257"/>
        <v>0</v>
      </c>
      <c r="DB93" s="135"/>
      <c r="DC93" s="135">
        <f t="shared" si="258"/>
        <v>0</v>
      </c>
      <c r="DD93" s="135">
        <f t="shared" si="259"/>
        <v>0</v>
      </c>
      <c r="DE93" s="135">
        <f t="shared" si="260"/>
        <v>0</v>
      </c>
      <c r="DF93" s="135">
        <f t="shared" si="261"/>
        <v>0</v>
      </c>
      <c r="DG93" s="135">
        <f t="shared" si="262"/>
        <v>0</v>
      </c>
      <c r="DH93" s="135">
        <f t="shared" si="263"/>
        <v>0</v>
      </c>
      <c r="DI93" s="135">
        <f t="shared" si="264"/>
        <v>0</v>
      </c>
      <c r="DJ93" s="135">
        <f t="shared" si="265"/>
        <v>0</v>
      </c>
      <c r="DK93" s="135">
        <f t="shared" si="266"/>
        <v>0</v>
      </c>
      <c r="DL93" s="135">
        <f t="shared" si="267"/>
        <v>0</v>
      </c>
      <c r="DM93" s="135">
        <f t="shared" si="268"/>
        <v>0</v>
      </c>
      <c r="DN93" s="136"/>
      <c r="DO93" s="136">
        <f t="shared" si="269"/>
        <v>0</v>
      </c>
      <c r="DP93" s="136">
        <f t="shared" si="270"/>
        <v>0</v>
      </c>
      <c r="DQ93" s="136">
        <f t="shared" si="271"/>
        <v>0</v>
      </c>
      <c r="DR93" s="136">
        <f t="shared" si="272"/>
        <v>0</v>
      </c>
      <c r="DS93" s="136">
        <f t="shared" si="273"/>
        <v>0</v>
      </c>
      <c r="DT93" s="136">
        <f t="shared" si="274"/>
        <v>0</v>
      </c>
      <c r="DU93" s="136">
        <f t="shared" si="275"/>
        <v>0</v>
      </c>
      <c r="DV93" s="136">
        <f t="shared" si="276"/>
        <v>0</v>
      </c>
      <c r="DW93" s="136">
        <f t="shared" si="277"/>
        <v>0</v>
      </c>
      <c r="DX93" s="136">
        <f t="shared" si="278"/>
        <v>0</v>
      </c>
      <c r="DY93" s="136">
        <f t="shared" si="279"/>
        <v>0</v>
      </c>
      <c r="DZ93" s="132"/>
      <c r="EA93" s="132">
        <f t="shared" ref="EA93:EK93" si="322">DZ93</f>
        <v>0</v>
      </c>
      <c r="EB93" s="132">
        <f t="shared" si="322"/>
        <v>0</v>
      </c>
      <c r="EC93" s="132">
        <f t="shared" si="322"/>
        <v>0</v>
      </c>
      <c r="ED93" s="132">
        <f t="shared" si="322"/>
        <v>0</v>
      </c>
      <c r="EE93" s="132">
        <f t="shared" si="322"/>
        <v>0</v>
      </c>
      <c r="EF93" s="132">
        <f t="shared" si="322"/>
        <v>0</v>
      </c>
      <c r="EG93" s="132">
        <f t="shared" si="322"/>
        <v>0</v>
      </c>
      <c r="EH93" s="132">
        <f t="shared" si="322"/>
        <v>0</v>
      </c>
      <c r="EI93" s="132">
        <f t="shared" si="322"/>
        <v>0</v>
      </c>
      <c r="EJ93" s="132">
        <f t="shared" si="322"/>
        <v>0</v>
      </c>
      <c r="EK93" s="132">
        <f t="shared" si="322"/>
        <v>0</v>
      </c>
      <c r="EL93" s="134"/>
      <c r="EM93" s="134"/>
      <c r="EN93" s="134"/>
      <c r="EO93" s="134"/>
      <c r="EP93" s="134"/>
      <c r="EQ93" s="134"/>
      <c r="ER93" s="134"/>
      <c r="ES93" s="201">
        <f>IFERROR(IF(G93&gt;=1,(IF(EMP!AT89="YES",220,0)),0),0)</f>
        <v>0</v>
      </c>
      <c r="ET93" s="1">
        <f>IFERROR(IF(G93&gt;=1,ROUND(ALLO!K91/31*ALLO!BJ91,0),0),0)</f>
        <v>0</v>
      </c>
      <c r="EU93" s="1">
        <f>IFERROR(IF(G93&gt;=1,(IF(ALLO!$BH91=1,0,IF(ALLO!$BH91=2,(IF(EMP!AN89="YES",(IF(ALLO!$D91&gt;=5,ROUND((ALLO!GG91+ALLO!GS91+ALLO!HE91)/EU$1,0)*ALLO!$BK91,0)),0)),0))),0),0)</f>
        <v>0</v>
      </c>
      <c r="EV93" s="1">
        <f>IFERROR(IF(H93&gt;=1,(IF(ALLO!$BH91=1,0,IF(ALLO!$BH91=2,(IF(EMP!AO89="YES",(IF(ALLO!$D91&gt;=5,ROUND((ALLO!GH91+ALLO!GT91+ALLO!HF91)/EV$1,0)*ALLO!$BK91,0)),0)),0))),0),0)</f>
        <v>0</v>
      </c>
      <c r="EW93" s="1">
        <f>IFERROR(IF(I93&gt;=1,(IF(ALLO!$BH91=1,0,IF(ALLO!$BH91=2,(IF(EMP!AP89="YES",(IF(ALLO!$D91&gt;=5,ROUND((ALLO!GI91+ALLO!GU91+ALLO!HG91)/EW$1,0)*ALLO!$BK91,0)),0)),0))),0),0)</f>
        <v>0</v>
      </c>
      <c r="EX93" s="1">
        <f>IFERROR(IF(J93&gt;=1,(IF(ALLO!$BH91=1,0,IF(ALLO!$BH91=2,(IF(EMP!AQ89="YES",(IF(ALLO!$D91&gt;=5,ROUND((ALLO!GJ91+ALLO!GV91+ALLO!HH91)/EX$1,0)*ALLO!$BK91,0)),0)),0))),0),0)</f>
        <v>0</v>
      </c>
      <c r="EY93" s="1">
        <f>IFERROR(IF(K93&gt;=1,(IF(ALLO!$BH91=1,0,IF(ALLO!$BH91=2,(IF(EMP!AR89="YES",(IF(ALLO!$D91&gt;=5,ROUND((ALLO!GK91+ALLO!GW91+ALLO!HI91)/EY$1,0)*ALLO!$BK91,0)),0)),0))),0),0)</f>
        <v>0</v>
      </c>
      <c r="EZ93" s="1">
        <f>IFERROR(IF(L93&gt;=1,(IF(ALLO!$BH91=1,0,IF(ALLO!$BH91=2,(IF(EMP!AS89="YES",(IF(ALLO!$D91&gt;=5,ROUND((ALLO!GL91+ALLO!GX91+ALLO!HJ91)/EZ$1,0)*ALLO!$BK91,0)),0)),0))),0),0)</f>
        <v>0</v>
      </c>
      <c r="FA93" s="181">
        <f t="shared" si="281"/>
        <v>0</v>
      </c>
      <c r="FB93" s="181">
        <f t="shared" si="282"/>
        <v>0</v>
      </c>
      <c r="FC93" s="181">
        <f t="shared" si="283"/>
        <v>0</v>
      </c>
      <c r="FD93" s="181">
        <f t="shared" si="284"/>
        <v>0</v>
      </c>
      <c r="FE93" s="181">
        <f t="shared" si="285"/>
        <v>0</v>
      </c>
      <c r="FF93" s="181">
        <f t="shared" si="286"/>
        <v>0</v>
      </c>
      <c r="FG93" s="181">
        <f t="shared" si="287"/>
        <v>0</v>
      </c>
      <c r="FH93" s="181">
        <f t="shared" si="288"/>
        <v>0</v>
      </c>
      <c r="FI93" s="181">
        <f t="shared" si="289"/>
        <v>0</v>
      </c>
      <c r="FJ93" s="181">
        <f t="shared" si="290"/>
        <v>0</v>
      </c>
      <c r="FK93" s="181">
        <f t="shared" si="291"/>
        <v>0</v>
      </c>
      <c r="FL93" s="181">
        <f t="shared" si="292"/>
        <v>0</v>
      </c>
      <c r="FM93" s="182">
        <f t="shared" si="293"/>
        <v>0</v>
      </c>
      <c r="FN93" s="182">
        <f t="shared" si="294"/>
        <v>0</v>
      </c>
      <c r="FO93" s="182">
        <f t="shared" si="295"/>
        <v>0</v>
      </c>
      <c r="FP93" s="182">
        <f t="shared" si="296"/>
        <v>0</v>
      </c>
      <c r="FQ93" s="182">
        <f t="shared" si="297"/>
        <v>0</v>
      </c>
      <c r="FR93" s="182">
        <f t="shared" si="298"/>
        <v>0</v>
      </c>
      <c r="FS93" s="182">
        <f t="shared" si="299"/>
        <v>0</v>
      </c>
      <c r="FT93" s="1">
        <f>IFERROR(IF($G93&gt;=1,SUMIFS(ARR!P$8:P$607,ARR!$I$8:$I$607,$I93),0),0)</f>
        <v>0</v>
      </c>
      <c r="FU93" s="1">
        <f>IFERROR(IF($G93&gt;=1,SUMIFS(ARR!Q$8:Q$607,ARR!$I$8:$I$607,$I93),0),0)</f>
        <v>0</v>
      </c>
      <c r="FV93" s="1">
        <f>IFERROR(IF($G93&gt;=1,SUMIFS(ARR!R$8:R$607,ARR!$I$8:$I$607,$I93),0),0)</f>
        <v>0</v>
      </c>
      <c r="FW93" s="1">
        <f>IFERROR(IF($G93&gt;=1,SUMIFS(ARR!S$8:S$607,ARR!$I$8:$I$607,$I93),0),0)</f>
        <v>0</v>
      </c>
      <c r="FX93" s="1">
        <f>IFERROR(IF($G93&gt;=1,SUMIFS(ARR!T$8:T$607,ARR!$I$8:$I$607,$I93),0),0)</f>
        <v>0</v>
      </c>
      <c r="FY93" s="1">
        <f>IFERROR(IF($G93&gt;=1,SUMIFS(ARR!U$8:U$607,ARR!$I$8:$I$607,$I93),0),0)</f>
        <v>0</v>
      </c>
      <c r="FZ93" s="1">
        <f>IFERROR(IF($G93&gt;=1,SUMIFS(ARR!V$8:V$607,ARR!$I$8:$I$607,$I93),0),0)</f>
        <v>0</v>
      </c>
      <c r="GA93" s="1">
        <f>IFERROR(IF($G93&gt;=1,SUMIFS(ARR!W$8:W$607,ARR!$I$8:$I$607,$I93),0),0)</f>
        <v>0</v>
      </c>
      <c r="GB93" s="1">
        <f>IFERROR(IF($G93&gt;=1,SUMIFS(ARR!X$8:X$607,ARR!$I$8:$I$607,$I93),0),0)</f>
        <v>0</v>
      </c>
      <c r="GC93" s="1">
        <f>IFERROR(IF($G93&gt;=1,SUMIFS(ARR!Y$8:Y$607,ARR!$I$8:$I$607,$I93),0),0)</f>
        <v>0</v>
      </c>
      <c r="GD93" s="1">
        <f>IFERROR(IF($G93&gt;=1,SUMIFS(ARR!Z$8:Z$607,ARR!$I$8:$I$607,$I93),0),0)</f>
        <v>0</v>
      </c>
      <c r="GE93" s="1">
        <f>IFERROR(IF($G93&gt;=1,SUMIFS(ARR!AA$8:AA$607,ARR!$I$8:$I$607,$I93),0),0)</f>
        <v>0</v>
      </c>
      <c r="GF93" s="1">
        <f t="shared" si="300"/>
        <v>0</v>
      </c>
      <c r="GG93" s="1">
        <f t="shared" si="301"/>
        <v>0</v>
      </c>
      <c r="GH93" s="1">
        <f t="shared" si="302"/>
        <v>0</v>
      </c>
      <c r="GI93" s="1">
        <f t="shared" si="303"/>
        <v>0</v>
      </c>
      <c r="GJ93" s="1">
        <f t="shared" si="304"/>
        <v>0</v>
      </c>
    </row>
    <row r="94" spans="6:192" ht="18" customHeight="1" x14ac:dyDescent="0.25">
      <c r="F94" s="1">
        <f>ALLO!A92</f>
        <v>0</v>
      </c>
      <c r="G94" s="130">
        <f>EMP!O90</f>
        <v>0</v>
      </c>
      <c r="H94" s="131">
        <f>EMP!P90</f>
        <v>0</v>
      </c>
      <c r="I94" s="130">
        <f>EMP!Q90</f>
        <v>0</v>
      </c>
      <c r="J94" s="30">
        <f>IFERROR(IF($G94&gt;=1,(IF($F94=2,ROUND((ALLO!GA92+ALLO!GM92)/10,0),0)),0),0)</f>
        <v>0</v>
      </c>
      <c r="K94" s="30">
        <f>IFERROR(IF($G94&gt;=1,(IF($F94=2,ROUND((ALLO!GB92+ALLO!GN92)/10,0),0)),0),0)</f>
        <v>0</v>
      </c>
      <c r="L94" s="30">
        <f>IFERROR(IF($G94&gt;=1,(IF($F94=2,ROUND((ALLO!GC92+ALLO!GO92)/10,0),0)),0),0)</f>
        <v>0</v>
      </c>
      <c r="M94" s="30">
        <f>IFERROR(IF($G94&gt;=1,(IF($F94=2,ROUND((ALLO!GD92+ALLO!GP92)/10,0),0)),0),0)</f>
        <v>0</v>
      </c>
      <c r="N94" s="30">
        <f>IFERROR(IF($G94&gt;=1,(IF($F94=2,ROUND((ALLO!GE92+ALLO!GQ92)/10,0),0)),0),0)</f>
        <v>0</v>
      </c>
      <c r="O94" s="30">
        <f>IFERROR(IF($G94&gt;=1,(IF($F94=2,ROUND((ALLO!GF92+ALLO!GR92)/10,0),0)),0),0)</f>
        <v>0</v>
      </c>
      <c r="P94" s="30">
        <f>IFERROR(IF($G94&gt;=1,(IF($F94=2,ROUND((ALLO!GG92+ALLO!GS92)/10,0),0)),0),0)</f>
        <v>0</v>
      </c>
      <c r="Q94" s="30">
        <f>IFERROR(IF($G94&gt;=1,(IF($F94=2,ROUND((ALLO!GH92+ALLO!GT92)/10,0),0)),0),0)</f>
        <v>0</v>
      </c>
      <c r="R94" s="30">
        <f>IFERROR(IF($G94&gt;=1,(IF($F94=2,ROUND((ALLO!GI92+ALLO!GU92)/10,0),0)),0),0)</f>
        <v>0</v>
      </c>
      <c r="S94" s="30">
        <f>IFERROR(IF($G94&gt;=1,(IF($F94=2,ROUND((ALLO!GJ92+ALLO!GV92)/10,0),0)),0),0)</f>
        <v>0</v>
      </c>
      <c r="T94" s="30">
        <f>IFERROR(IF($G94&gt;=1,(IF($F94=2,ROUND((ALLO!GK92+ALLO!GW92)/10,0),0)),0),0)</f>
        <v>0</v>
      </c>
      <c r="U94" s="30">
        <f>IFERROR(IF($G94&gt;=1,(IF($F94=2,ROUND((ALLO!GL92+ALLO!GX92)/10,0),0)),0),0)</f>
        <v>0</v>
      </c>
      <c r="V94" s="132"/>
      <c r="W94" s="132"/>
      <c r="X94" s="132"/>
      <c r="Y94" s="132"/>
      <c r="Z94" s="132"/>
      <c r="AA94" s="132"/>
      <c r="AB94" s="132"/>
      <c r="AC94" s="132"/>
      <c r="AD94" s="132"/>
      <c r="AE94" s="132"/>
      <c r="AF94" s="132"/>
      <c r="AG94" s="132"/>
      <c r="AH94" s="133"/>
      <c r="AI94" s="133">
        <f t="shared" si="201"/>
        <v>0</v>
      </c>
      <c r="AJ94" s="133">
        <f t="shared" si="202"/>
        <v>0</v>
      </c>
      <c r="AK94" s="133">
        <f t="shared" si="203"/>
        <v>0</v>
      </c>
      <c r="AL94" s="133">
        <f t="shared" si="204"/>
        <v>0</v>
      </c>
      <c r="AM94" s="133">
        <f t="shared" si="205"/>
        <v>0</v>
      </c>
      <c r="AN94" s="133">
        <f t="shared" si="206"/>
        <v>0</v>
      </c>
      <c r="AO94" s="133">
        <f t="shared" si="207"/>
        <v>0</v>
      </c>
      <c r="AP94" s="133">
        <f t="shared" si="208"/>
        <v>0</v>
      </c>
      <c r="AQ94" s="133">
        <f t="shared" si="209"/>
        <v>0</v>
      </c>
      <c r="AR94" s="133">
        <f t="shared" si="210"/>
        <v>0</v>
      </c>
      <c r="AS94" s="133">
        <f t="shared" si="211"/>
        <v>0</v>
      </c>
      <c r="AT94" s="134"/>
      <c r="AU94" s="134">
        <f t="shared" si="212"/>
        <v>0</v>
      </c>
      <c r="AV94" s="134">
        <f t="shared" si="213"/>
        <v>0</v>
      </c>
      <c r="AW94" s="134">
        <f t="shared" si="214"/>
        <v>0</v>
      </c>
      <c r="AX94" s="134">
        <f t="shared" si="215"/>
        <v>0</v>
      </c>
      <c r="AY94" s="134">
        <f t="shared" si="216"/>
        <v>0</v>
      </c>
      <c r="AZ94" s="134">
        <f t="shared" si="217"/>
        <v>0</v>
      </c>
      <c r="BA94" s="134">
        <f t="shared" si="218"/>
        <v>0</v>
      </c>
      <c r="BB94" s="134">
        <f t="shared" si="219"/>
        <v>0</v>
      </c>
      <c r="BC94" s="134">
        <f t="shared" si="220"/>
        <v>0</v>
      </c>
      <c r="BD94" s="134">
        <f t="shared" si="221"/>
        <v>0</v>
      </c>
      <c r="BE94" s="134">
        <f t="shared" si="222"/>
        <v>0</v>
      </c>
      <c r="BF94" s="31"/>
      <c r="BG94" s="31">
        <f t="shared" si="223"/>
        <v>0</v>
      </c>
      <c r="BH94" s="31">
        <f t="shared" si="224"/>
        <v>0</v>
      </c>
      <c r="BI94" s="31">
        <f t="shared" si="225"/>
        <v>0</v>
      </c>
      <c r="BJ94" s="31">
        <f t="shared" si="226"/>
        <v>0</v>
      </c>
      <c r="BK94" s="31">
        <f t="shared" si="227"/>
        <v>0</v>
      </c>
      <c r="BL94" s="31">
        <f t="shared" si="228"/>
        <v>0</v>
      </c>
      <c r="BM94" s="31">
        <f t="shared" si="229"/>
        <v>0</v>
      </c>
      <c r="BN94" s="31">
        <f t="shared" si="230"/>
        <v>0</v>
      </c>
      <c r="BO94" s="31">
        <f t="shared" si="231"/>
        <v>0</v>
      </c>
      <c r="BP94" s="31">
        <f t="shared" si="232"/>
        <v>0</v>
      </c>
      <c r="BQ94" s="31">
        <f t="shared" si="233"/>
        <v>0</v>
      </c>
      <c r="BR94" s="132"/>
      <c r="BS94" s="132">
        <f t="shared" si="234"/>
        <v>0</v>
      </c>
      <c r="BT94" s="132">
        <f t="shared" si="235"/>
        <v>0</v>
      </c>
      <c r="BU94" s="132">
        <f t="shared" si="236"/>
        <v>0</v>
      </c>
      <c r="BV94" s="132">
        <f t="shared" si="237"/>
        <v>0</v>
      </c>
      <c r="BW94" s="132">
        <f t="shared" si="238"/>
        <v>0</v>
      </c>
      <c r="BX94" s="132">
        <f t="shared" si="239"/>
        <v>0</v>
      </c>
      <c r="BY94" s="132">
        <f t="shared" si="240"/>
        <v>0</v>
      </c>
      <c r="BZ94" s="132">
        <f t="shared" si="241"/>
        <v>0</v>
      </c>
      <c r="CA94" s="132">
        <f t="shared" si="242"/>
        <v>0</v>
      </c>
      <c r="CB94" s="132">
        <f t="shared" si="243"/>
        <v>0</v>
      </c>
      <c r="CC94" s="132">
        <f t="shared" si="244"/>
        <v>0</v>
      </c>
      <c r="CD94" s="133">
        <f t="shared" si="245"/>
        <v>0</v>
      </c>
      <c r="CE94" s="133">
        <f t="shared" si="245"/>
        <v>0</v>
      </c>
      <c r="CF94" s="133">
        <f t="shared" si="246"/>
        <v>0</v>
      </c>
      <c r="CG94" s="133">
        <f t="shared" si="197"/>
        <v>0</v>
      </c>
      <c r="CH94" s="133">
        <f t="shared" si="195"/>
        <v>0</v>
      </c>
      <c r="CI94" s="133">
        <f t="shared" si="195"/>
        <v>0</v>
      </c>
      <c r="CJ94" s="133">
        <f t="shared" si="195"/>
        <v>0</v>
      </c>
      <c r="CK94" s="133">
        <f t="shared" si="195"/>
        <v>0</v>
      </c>
      <c r="CL94" s="133">
        <f t="shared" si="195"/>
        <v>0</v>
      </c>
      <c r="CM94" s="133">
        <f t="shared" si="195"/>
        <v>0</v>
      </c>
      <c r="CN94" s="133">
        <f t="shared" si="195"/>
        <v>0</v>
      </c>
      <c r="CO94" s="133">
        <f t="shared" si="195"/>
        <v>0</v>
      </c>
      <c r="CP94" s="134"/>
      <c r="CQ94" s="134">
        <f t="shared" si="247"/>
        <v>0</v>
      </c>
      <c r="CR94" s="134">
        <f t="shared" si="248"/>
        <v>0</v>
      </c>
      <c r="CS94" s="134">
        <f t="shared" si="249"/>
        <v>0</v>
      </c>
      <c r="CT94" s="134">
        <f t="shared" si="250"/>
        <v>0</v>
      </c>
      <c r="CU94" s="134">
        <f t="shared" si="251"/>
        <v>0</v>
      </c>
      <c r="CV94" s="134">
        <f t="shared" si="252"/>
        <v>0</v>
      </c>
      <c r="CW94" s="134">
        <f t="shared" si="253"/>
        <v>0</v>
      </c>
      <c r="CX94" s="134">
        <f t="shared" si="254"/>
        <v>0</v>
      </c>
      <c r="CY94" s="134">
        <f t="shared" si="255"/>
        <v>0</v>
      </c>
      <c r="CZ94" s="134">
        <f t="shared" si="256"/>
        <v>0</v>
      </c>
      <c r="DA94" s="134">
        <f t="shared" si="257"/>
        <v>0</v>
      </c>
      <c r="DB94" s="135"/>
      <c r="DC94" s="135">
        <f t="shared" si="258"/>
        <v>0</v>
      </c>
      <c r="DD94" s="135">
        <f t="shared" si="259"/>
        <v>0</v>
      </c>
      <c r="DE94" s="135">
        <f t="shared" si="260"/>
        <v>0</v>
      </c>
      <c r="DF94" s="135">
        <f t="shared" si="261"/>
        <v>0</v>
      </c>
      <c r="DG94" s="135">
        <f t="shared" si="262"/>
        <v>0</v>
      </c>
      <c r="DH94" s="135">
        <f t="shared" si="263"/>
        <v>0</v>
      </c>
      <c r="DI94" s="135">
        <f t="shared" si="264"/>
        <v>0</v>
      </c>
      <c r="DJ94" s="135">
        <f t="shared" si="265"/>
        <v>0</v>
      </c>
      <c r="DK94" s="135">
        <f t="shared" si="266"/>
        <v>0</v>
      </c>
      <c r="DL94" s="135">
        <f t="shared" si="267"/>
        <v>0</v>
      </c>
      <c r="DM94" s="135">
        <f t="shared" si="268"/>
        <v>0</v>
      </c>
      <c r="DN94" s="136"/>
      <c r="DO94" s="136">
        <f t="shared" si="269"/>
        <v>0</v>
      </c>
      <c r="DP94" s="136">
        <f t="shared" si="270"/>
        <v>0</v>
      </c>
      <c r="DQ94" s="136">
        <f t="shared" si="271"/>
        <v>0</v>
      </c>
      <c r="DR94" s="136">
        <f t="shared" si="272"/>
        <v>0</v>
      </c>
      <c r="DS94" s="136">
        <f t="shared" si="273"/>
        <v>0</v>
      </c>
      <c r="DT94" s="136">
        <f t="shared" si="274"/>
        <v>0</v>
      </c>
      <c r="DU94" s="136">
        <f t="shared" si="275"/>
        <v>0</v>
      </c>
      <c r="DV94" s="136">
        <f t="shared" si="276"/>
        <v>0</v>
      </c>
      <c r="DW94" s="136">
        <f t="shared" si="277"/>
        <v>0</v>
      </c>
      <c r="DX94" s="136">
        <f t="shared" si="278"/>
        <v>0</v>
      </c>
      <c r="DY94" s="136">
        <f t="shared" si="279"/>
        <v>0</v>
      </c>
      <c r="DZ94" s="132"/>
      <c r="EA94" s="132">
        <f t="shared" ref="EA94:EK94" si="323">DZ94</f>
        <v>0</v>
      </c>
      <c r="EB94" s="132">
        <f t="shared" si="323"/>
        <v>0</v>
      </c>
      <c r="EC94" s="132">
        <f t="shared" si="323"/>
        <v>0</v>
      </c>
      <c r="ED94" s="132">
        <f t="shared" si="323"/>
        <v>0</v>
      </c>
      <c r="EE94" s="132">
        <f t="shared" si="323"/>
        <v>0</v>
      </c>
      <c r="EF94" s="132">
        <f t="shared" si="323"/>
        <v>0</v>
      </c>
      <c r="EG94" s="132">
        <f t="shared" si="323"/>
        <v>0</v>
      </c>
      <c r="EH94" s="132">
        <f t="shared" si="323"/>
        <v>0</v>
      </c>
      <c r="EI94" s="132">
        <f t="shared" si="323"/>
        <v>0</v>
      </c>
      <c r="EJ94" s="132">
        <f t="shared" si="323"/>
        <v>0</v>
      </c>
      <c r="EK94" s="132">
        <f t="shared" si="323"/>
        <v>0</v>
      </c>
      <c r="EL94" s="134"/>
      <c r="EM94" s="134"/>
      <c r="EN94" s="134"/>
      <c r="EO94" s="134"/>
      <c r="EP94" s="134"/>
      <c r="EQ94" s="134"/>
      <c r="ER94" s="134"/>
      <c r="ES94" s="201">
        <f>IFERROR(IF(G94&gt;=1,(IF(EMP!AT90="YES",220,0)),0),0)</f>
        <v>0</v>
      </c>
      <c r="ET94" s="1">
        <f>IFERROR(IF(G94&gt;=1,ROUND(ALLO!K92/31*ALLO!BJ92,0),0),0)</f>
        <v>0</v>
      </c>
      <c r="EU94" s="1">
        <f>IFERROR(IF(G94&gt;=1,(IF(ALLO!$BH92=1,0,IF(ALLO!$BH92=2,(IF(EMP!AN90="YES",(IF(ALLO!$D92&gt;=5,ROUND((ALLO!GG92+ALLO!GS92+ALLO!HE92)/EU$1,0)*ALLO!$BK92,0)),0)),0))),0),0)</f>
        <v>0</v>
      </c>
      <c r="EV94" s="1">
        <f>IFERROR(IF(H94&gt;=1,(IF(ALLO!$BH92=1,0,IF(ALLO!$BH92=2,(IF(EMP!AO90="YES",(IF(ALLO!$D92&gt;=5,ROUND((ALLO!GH92+ALLO!GT92+ALLO!HF92)/EV$1,0)*ALLO!$BK92,0)),0)),0))),0),0)</f>
        <v>0</v>
      </c>
      <c r="EW94" s="1">
        <f>IFERROR(IF(I94&gt;=1,(IF(ALLO!$BH92=1,0,IF(ALLO!$BH92=2,(IF(EMP!AP90="YES",(IF(ALLO!$D92&gt;=5,ROUND((ALLO!GI92+ALLO!GU92+ALLO!HG92)/EW$1,0)*ALLO!$BK92,0)),0)),0))),0),0)</f>
        <v>0</v>
      </c>
      <c r="EX94" s="1">
        <f>IFERROR(IF(J94&gt;=1,(IF(ALLO!$BH92=1,0,IF(ALLO!$BH92=2,(IF(EMP!AQ90="YES",(IF(ALLO!$D92&gt;=5,ROUND((ALLO!GJ92+ALLO!GV92+ALLO!HH92)/EX$1,0)*ALLO!$BK92,0)),0)),0))),0),0)</f>
        <v>0</v>
      </c>
      <c r="EY94" s="1">
        <f>IFERROR(IF(K94&gt;=1,(IF(ALLO!$BH92=1,0,IF(ALLO!$BH92=2,(IF(EMP!AR90="YES",(IF(ALLO!$D92&gt;=5,ROUND((ALLO!GK92+ALLO!GW92+ALLO!HI92)/EY$1,0)*ALLO!$BK92,0)),0)),0))),0),0)</f>
        <v>0</v>
      </c>
      <c r="EZ94" s="1">
        <f>IFERROR(IF(L94&gt;=1,(IF(ALLO!$BH92=1,0,IF(ALLO!$BH92=2,(IF(EMP!AS90="YES",(IF(ALLO!$D92&gt;=5,ROUND((ALLO!GL92+ALLO!GX92+ALLO!HJ92)/EZ$1,0)*ALLO!$BK92,0)),0)),0))),0),0)</f>
        <v>0</v>
      </c>
      <c r="FA94" s="181">
        <f t="shared" si="281"/>
        <v>0</v>
      </c>
      <c r="FB94" s="181">
        <f t="shared" si="282"/>
        <v>0</v>
      </c>
      <c r="FC94" s="181">
        <f t="shared" si="283"/>
        <v>0</v>
      </c>
      <c r="FD94" s="181">
        <f t="shared" si="284"/>
        <v>0</v>
      </c>
      <c r="FE94" s="181">
        <f t="shared" si="285"/>
        <v>0</v>
      </c>
      <c r="FF94" s="181">
        <f t="shared" si="286"/>
        <v>0</v>
      </c>
      <c r="FG94" s="181">
        <f t="shared" si="287"/>
        <v>0</v>
      </c>
      <c r="FH94" s="181">
        <f t="shared" si="288"/>
        <v>0</v>
      </c>
      <c r="FI94" s="181">
        <f t="shared" si="289"/>
        <v>0</v>
      </c>
      <c r="FJ94" s="181">
        <f t="shared" si="290"/>
        <v>0</v>
      </c>
      <c r="FK94" s="181">
        <f t="shared" si="291"/>
        <v>0</v>
      </c>
      <c r="FL94" s="181">
        <f t="shared" si="292"/>
        <v>0</v>
      </c>
      <c r="FM94" s="182">
        <f t="shared" si="293"/>
        <v>0</v>
      </c>
      <c r="FN94" s="182">
        <f t="shared" si="294"/>
        <v>0</v>
      </c>
      <c r="FO94" s="182">
        <f t="shared" si="295"/>
        <v>0</v>
      </c>
      <c r="FP94" s="182">
        <f t="shared" si="296"/>
        <v>0</v>
      </c>
      <c r="FQ94" s="182">
        <f t="shared" si="297"/>
        <v>0</v>
      </c>
      <c r="FR94" s="182">
        <f t="shared" si="298"/>
        <v>0</v>
      </c>
      <c r="FS94" s="182">
        <f t="shared" si="299"/>
        <v>0</v>
      </c>
      <c r="FT94" s="1">
        <f>IFERROR(IF($G94&gt;=1,SUMIFS(ARR!P$8:P$607,ARR!$I$8:$I$607,$I94),0),0)</f>
        <v>0</v>
      </c>
      <c r="FU94" s="1">
        <f>IFERROR(IF($G94&gt;=1,SUMIFS(ARR!Q$8:Q$607,ARR!$I$8:$I$607,$I94),0),0)</f>
        <v>0</v>
      </c>
      <c r="FV94" s="1">
        <f>IFERROR(IF($G94&gt;=1,SUMIFS(ARR!R$8:R$607,ARR!$I$8:$I$607,$I94),0),0)</f>
        <v>0</v>
      </c>
      <c r="FW94" s="1">
        <f>IFERROR(IF($G94&gt;=1,SUMIFS(ARR!S$8:S$607,ARR!$I$8:$I$607,$I94),0),0)</f>
        <v>0</v>
      </c>
      <c r="FX94" s="1">
        <f>IFERROR(IF($G94&gt;=1,SUMIFS(ARR!T$8:T$607,ARR!$I$8:$I$607,$I94),0),0)</f>
        <v>0</v>
      </c>
      <c r="FY94" s="1">
        <f>IFERROR(IF($G94&gt;=1,SUMIFS(ARR!U$8:U$607,ARR!$I$8:$I$607,$I94),0),0)</f>
        <v>0</v>
      </c>
      <c r="FZ94" s="1">
        <f>IFERROR(IF($G94&gt;=1,SUMIFS(ARR!V$8:V$607,ARR!$I$8:$I$607,$I94),0),0)</f>
        <v>0</v>
      </c>
      <c r="GA94" s="1">
        <f>IFERROR(IF($G94&gt;=1,SUMIFS(ARR!W$8:W$607,ARR!$I$8:$I$607,$I94),0),0)</f>
        <v>0</v>
      </c>
      <c r="GB94" s="1">
        <f>IFERROR(IF($G94&gt;=1,SUMIFS(ARR!X$8:X$607,ARR!$I$8:$I$607,$I94),0),0)</f>
        <v>0</v>
      </c>
      <c r="GC94" s="1">
        <f>IFERROR(IF($G94&gt;=1,SUMIFS(ARR!Y$8:Y$607,ARR!$I$8:$I$607,$I94),0),0)</f>
        <v>0</v>
      </c>
      <c r="GD94" s="1">
        <f>IFERROR(IF($G94&gt;=1,SUMIFS(ARR!Z$8:Z$607,ARR!$I$8:$I$607,$I94),0),0)</f>
        <v>0</v>
      </c>
      <c r="GE94" s="1">
        <f>IFERROR(IF($G94&gt;=1,SUMIFS(ARR!AA$8:AA$607,ARR!$I$8:$I$607,$I94),0),0)</f>
        <v>0</v>
      </c>
      <c r="GF94" s="1">
        <f t="shared" si="300"/>
        <v>0</v>
      </c>
      <c r="GG94" s="1">
        <f t="shared" si="301"/>
        <v>0</v>
      </c>
      <c r="GH94" s="1">
        <f t="shared" si="302"/>
        <v>0</v>
      </c>
      <c r="GI94" s="1">
        <f t="shared" si="303"/>
        <v>0</v>
      </c>
      <c r="GJ94" s="1">
        <f t="shared" si="304"/>
        <v>0</v>
      </c>
    </row>
    <row r="95" spans="6:192" ht="18" customHeight="1" x14ac:dyDescent="0.25">
      <c r="F95" s="1">
        <f>ALLO!A93</f>
        <v>0</v>
      </c>
      <c r="G95" s="130">
        <f>EMP!O91</f>
        <v>0</v>
      </c>
      <c r="H95" s="131">
        <f>EMP!P91</f>
        <v>0</v>
      </c>
      <c r="I95" s="130">
        <f>EMP!Q91</f>
        <v>0</v>
      </c>
      <c r="J95" s="30">
        <f>IFERROR(IF($G95&gt;=1,(IF($F95=2,ROUND((ALLO!GA93+ALLO!GM93)/10,0),0)),0),0)</f>
        <v>0</v>
      </c>
      <c r="K95" s="30">
        <f>IFERROR(IF($G95&gt;=1,(IF($F95=2,ROUND((ALLO!GB93+ALLO!GN93)/10,0),0)),0),0)</f>
        <v>0</v>
      </c>
      <c r="L95" s="30">
        <f>IFERROR(IF($G95&gt;=1,(IF($F95=2,ROUND((ALLO!GC93+ALLO!GO93)/10,0),0)),0),0)</f>
        <v>0</v>
      </c>
      <c r="M95" s="30">
        <f>IFERROR(IF($G95&gt;=1,(IF($F95=2,ROUND((ALLO!GD93+ALLO!GP93)/10,0),0)),0),0)</f>
        <v>0</v>
      </c>
      <c r="N95" s="30">
        <f>IFERROR(IF($G95&gt;=1,(IF($F95=2,ROUND((ALLO!GE93+ALLO!GQ93)/10,0),0)),0),0)</f>
        <v>0</v>
      </c>
      <c r="O95" s="30">
        <f>IFERROR(IF($G95&gt;=1,(IF($F95=2,ROUND((ALLO!GF93+ALLO!GR93)/10,0),0)),0),0)</f>
        <v>0</v>
      </c>
      <c r="P95" s="30">
        <f>IFERROR(IF($G95&gt;=1,(IF($F95=2,ROUND((ALLO!GG93+ALLO!GS93)/10,0),0)),0),0)</f>
        <v>0</v>
      </c>
      <c r="Q95" s="30">
        <f>IFERROR(IF($G95&gt;=1,(IF($F95=2,ROUND((ALLO!GH93+ALLO!GT93)/10,0),0)),0),0)</f>
        <v>0</v>
      </c>
      <c r="R95" s="30">
        <f>IFERROR(IF($G95&gt;=1,(IF($F95=2,ROUND((ALLO!GI93+ALLO!GU93)/10,0),0)),0),0)</f>
        <v>0</v>
      </c>
      <c r="S95" s="30">
        <f>IFERROR(IF($G95&gt;=1,(IF($F95=2,ROUND((ALLO!GJ93+ALLO!GV93)/10,0),0)),0),0)</f>
        <v>0</v>
      </c>
      <c r="T95" s="30">
        <f>IFERROR(IF($G95&gt;=1,(IF($F95=2,ROUND((ALLO!GK93+ALLO!GW93)/10,0),0)),0),0)</f>
        <v>0</v>
      </c>
      <c r="U95" s="30">
        <f>IFERROR(IF($G95&gt;=1,(IF($F95=2,ROUND((ALLO!GL93+ALLO!GX93)/10,0),0)),0),0)</f>
        <v>0</v>
      </c>
      <c r="V95" s="132"/>
      <c r="W95" s="132"/>
      <c r="X95" s="132"/>
      <c r="Y95" s="132"/>
      <c r="Z95" s="132"/>
      <c r="AA95" s="132"/>
      <c r="AB95" s="132"/>
      <c r="AC95" s="132"/>
      <c r="AD95" s="132"/>
      <c r="AE95" s="132"/>
      <c r="AF95" s="132"/>
      <c r="AG95" s="132"/>
      <c r="AH95" s="133"/>
      <c r="AI95" s="133">
        <f t="shared" si="201"/>
        <v>0</v>
      </c>
      <c r="AJ95" s="133">
        <f t="shared" si="202"/>
        <v>0</v>
      </c>
      <c r="AK95" s="133">
        <f t="shared" si="203"/>
        <v>0</v>
      </c>
      <c r="AL95" s="133">
        <f t="shared" si="204"/>
        <v>0</v>
      </c>
      <c r="AM95" s="133">
        <f t="shared" si="205"/>
        <v>0</v>
      </c>
      <c r="AN95" s="133">
        <f t="shared" si="206"/>
        <v>0</v>
      </c>
      <c r="AO95" s="133">
        <f t="shared" si="207"/>
        <v>0</v>
      </c>
      <c r="AP95" s="133">
        <f t="shared" si="208"/>
        <v>0</v>
      </c>
      <c r="AQ95" s="133">
        <f t="shared" si="209"/>
        <v>0</v>
      </c>
      <c r="AR95" s="133">
        <f t="shared" si="210"/>
        <v>0</v>
      </c>
      <c r="AS95" s="133">
        <f t="shared" si="211"/>
        <v>0</v>
      </c>
      <c r="AT95" s="134"/>
      <c r="AU95" s="134">
        <f t="shared" si="212"/>
        <v>0</v>
      </c>
      <c r="AV95" s="134">
        <f t="shared" si="213"/>
        <v>0</v>
      </c>
      <c r="AW95" s="134">
        <f t="shared" si="214"/>
        <v>0</v>
      </c>
      <c r="AX95" s="134">
        <f t="shared" si="215"/>
        <v>0</v>
      </c>
      <c r="AY95" s="134">
        <f t="shared" si="216"/>
        <v>0</v>
      </c>
      <c r="AZ95" s="134">
        <f t="shared" si="217"/>
        <v>0</v>
      </c>
      <c r="BA95" s="134">
        <f t="shared" si="218"/>
        <v>0</v>
      </c>
      <c r="BB95" s="134">
        <f t="shared" si="219"/>
        <v>0</v>
      </c>
      <c r="BC95" s="134">
        <f t="shared" si="220"/>
        <v>0</v>
      </c>
      <c r="BD95" s="134">
        <f t="shared" si="221"/>
        <v>0</v>
      </c>
      <c r="BE95" s="134">
        <f t="shared" si="222"/>
        <v>0</v>
      </c>
      <c r="BF95" s="31"/>
      <c r="BG95" s="31">
        <f t="shared" si="223"/>
        <v>0</v>
      </c>
      <c r="BH95" s="31">
        <f t="shared" si="224"/>
        <v>0</v>
      </c>
      <c r="BI95" s="31">
        <f t="shared" si="225"/>
        <v>0</v>
      </c>
      <c r="BJ95" s="31">
        <f t="shared" si="226"/>
        <v>0</v>
      </c>
      <c r="BK95" s="31">
        <f t="shared" si="227"/>
        <v>0</v>
      </c>
      <c r="BL95" s="31">
        <f t="shared" si="228"/>
        <v>0</v>
      </c>
      <c r="BM95" s="31">
        <f t="shared" si="229"/>
        <v>0</v>
      </c>
      <c r="BN95" s="31">
        <f t="shared" si="230"/>
        <v>0</v>
      </c>
      <c r="BO95" s="31">
        <f t="shared" si="231"/>
        <v>0</v>
      </c>
      <c r="BP95" s="31">
        <f t="shared" si="232"/>
        <v>0</v>
      </c>
      <c r="BQ95" s="31">
        <f t="shared" si="233"/>
        <v>0</v>
      </c>
      <c r="BR95" s="132"/>
      <c r="BS95" s="132">
        <f t="shared" si="234"/>
        <v>0</v>
      </c>
      <c r="BT95" s="132">
        <f t="shared" si="235"/>
        <v>0</v>
      </c>
      <c r="BU95" s="132">
        <f t="shared" si="236"/>
        <v>0</v>
      </c>
      <c r="BV95" s="132">
        <f t="shared" si="237"/>
        <v>0</v>
      </c>
      <c r="BW95" s="132">
        <f t="shared" si="238"/>
        <v>0</v>
      </c>
      <c r="BX95" s="132">
        <f t="shared" si="239"/>
        <v>0</v>
      </c>
      <c r="BY95" s="132">
        <f t="shared" si="240"/>
        <v>0</v>
      </c>
      <c r="BZ95" s="132">
        <f t="shared" si="241"/>
        <v>0</v>
      </c>
      <c r="CA95" s="132">
        <f t="shared" si="242"/>
        <v>0</v>
      </c>
      <c r="CB95" s="132">
        <f t="shared" si="243"/>
        <v>0</v>
      </c>
      <c r="CC95" s="132">
        <f t="shared" si="244"/>
        <v>0</v>
      </c>
      <c r="CD95" s="133">
        <f t="shared" si="245"/>
        <v>0</v>
      </c>
      <c r="CE95" s="133">
        <f t="shared" si="245"/>
        <v>0</v>
      </c>
      <c r="CF95" s="133">
        <f t="shared" si="246"/>
        <v>0</v>
      </c>
      <c r="CG95" s="133">
        <f t="shared" si="197"/>
        <v>0</v>
      </c>
      <c r="CH95" s="133">
        <f t="shared" si="195"/>
        <v>0</v>
      </c>
      <c r="CI95" s="133">
        <f t="shared" si="195"/>
        <v>0</v>
      </c>
      <c r="CJ95" s="133">
        <f t="shared" si="195"/>
        <v>0</v>
      </c>
      <c r="CK95" s="133">
        <f t="shared" si="195"/>
        <v>0</v>
      </c>
      <c r="CL95" s="133">
        <f t="shared" si="195"/>
        <v>0</v>
      </c>
      <c r="CM95" s="133">
        <f t="shared" si="195"/>
        <v>0</v>
      </c>
      <c r="CN95" s="133">
        <f t="shared" si="195"/>
        <v>0</v>
      </c>
      <c r="CO95" s="133">
        <f t="shared" si="195"/>
        <v>0</v>
      </c>
      <c r="CP95" s="134"/>
      <c r="CQ95" s="134">
        <f t="shared" si="247"/>
        <v>0</v>
      </c>
      <c r="CR95" s="134">
        <f t="shared" si="248"/>
        <v>0</v>
      </c>
      <c r="CS95" s="134">
        <f t="shared" si="249"/>
        <v>0</v>
      </c>
      <c r="CT95" s="134">
        <f t="shared" si="250"/>
        <v>0</v>
      </c>
      <c r="CU95" s="134">
        <f t="shared" si="251"/>
        <v>0</v>
      </c>
      <c r="CV95" s="134">
        <f t="shared" si="252"/>
        <v>0</v>
      </c>
      <c r="CW95" s="134">
        <f t="shared" si="253"/>
        <v>0</v>
      </c>
      <c r="CX95" s="134">
        <f t="shared" si="254"/>
        <v>0</v>
      </c>
      <c r="CY95" s="134">
        <f t="shared" si="255"/>
        <v>0</v>
      </c>
      <c r="CZ95" s="134">
        <f t="shared" si="256"/>
        <v>0</v>
      </c>
      <c r="DA95" s="134">
        <f t="shared" si="257"/>
        <v>0</v>
      </c>
      <c r="DB95" s="135"/>
      <c r="DC95" s="135">
        <f t="shared" si="258"/>
        <v>0</v>
      </c>
      <c r="DD95" s="135">
        <f t="shared" si="259"/>
        <v>0</v>
      </c>
      <c r="DE95" s="135">
        <f t="shared" si="260"/>
        <v>0</v>
      </c>
      <c r="DF95" s="135">
        <f t="shared" si="261"/>
        <v>0</v>
      </c>
      <c r="DG95" s="135">
        <f t="shared" si="262"/>
        <v>0</v>
      </c>
      <c r="DH95" s="135">
        <f t="shared" si="263"/>
        <v>0</v>
      </c>
      <c r="DI95" s="135">
        <f t="shared" si="264"/>
        <v>0</v>
      </c>
      <c r="DJ95" s="135">
        <f t="shared" si="265"/>
        <v>0</v>
      </c>
      <c r="DK95" s="135">
        <f t="shared" si="266"/>
        <v>0</v>
      </c>
      <c r="DL95" s="135">
        <f t="shared" si="267"/>
        <v>0</v>
      </c>
      <c r="DM95" s="135">
        <f t="shared" si="268"/>
        <v>0</v>
      </c>
      <c r="DN95" s="136"/>
      <c r="DO95" s="136">
        <f t="shared" si="269"/>
        <v>0</v>
      </c>
      <c r="DP95" s="136">
        <f t="shared" si="270"/>
        <v>0</v>
      </c>
      <c r="DQ95" s="136">
        <f t="shared" si="271"/>
        <v>0</v>
      </c>
      <c r="DR95" s="136">
        <f t="shared" si="272"/>
        <v>0</v>
      </c>
      <c r="DS95" s="136">
        <f t="shared" si="273"/>
        <v>0</v>
      </c>
      <c r="DT95" s="136">
        <f t="shared" si="274"/>
        <v>0</v>
      </c>
      <c r="DU95" s="136">
        <f t="shared" si="275"/>
        <v>0</v>
      </c>
      <c r="DV95" s="136">
        <f t="shared" si="276"/>
        <v>0</v>
      </c>
      <c r="DW95" s="136">
        <f t="shared" si="277"/>
        <v>0</v>
      </c>
      <c r="DX95" s="136">
        <f t="shared" si="278"/>
        <v>0</v>
      </c>
      <c r="DY95" s="136">
        <f t="shared" si="279"/>
        <v>0</v>
      </c>
      <c r="DZ95" s="132"/>
      <c r="EA95" s="132">
        <f t="shared" ref="EA95:EK95" si="324">DZ95</f>
        <v>0</v>
      </c>
      <c r="EB95" s="132">
        <f t="shared" si="324"/>
        <v>0</v>
      </c>
      <c r="EC95" s="132">
        <f t="shared" si="324"/>
        <v>0</v>
      </c>
      <c r="ED95" s="132">
        <f t="shared" si="324"/>
        <v>0</v>
      </c>
      <c r="EE95" s="132">
        <f t="shared" si="324"/>
        <v>0</v>
      </c>
      <c r="EF95" s="132">
        <f t="shared" si="324"/>
        <v>0</v>
      </c>
      <c r="EG95" s="132">
        <f t="shared" si="324"/>
        <v>0</v>
      </c>
      <c r="EH95" s="132">
        <f t="shared" si="324"/>
        <v>0</v>
      </c>
      <c r="EI95" s="132">
        <f t="shared" si="324"/>
        <v>0</v>
      </c>
      <c r="EJ95" s="132">
        <f t="shared" si="324"/>
        <v>0</v>
      </c>
      <c r="EK95" s="132">
        <f t="shared" si="324"/>
        <v>0</v>
      </c>
      <c r="EL95" s="134"/>
      <c r="EM95" s="134"/>
      <c r="EN95" s="134"/>
      <c r="EO95" s="134"/>
      <c r="EP95" s="134"/>
      <c r="EQ95" s="134"/>
      <c r="ER95" s="134"/>
      <c r="ES95" s="201">
        <f>IFERROR(IF(G95&gt;=1,(IF(EMP!AT91="YES",220,0)),0),0)</f>
        <v>0</v>
      </c>
      <c r="ET95" s="1">
        <f>IFERROR(IF(G95&gt;=1,ROUND(ALLO!K93/31*ALLO!BJ93,0),0),0)</f>
        <v>0</v>
      </c>
      <c r="EU95" s="1">
        <f>IFERROR(IF(G95&gt;=1,(IF(ALLO!$BH93=1,0,IF(ALLO!$BH93=2,(IF(EMP!AN91="YES",(IF(ALLO!$D93&gt;=5,ROUND((ALLO!GG93+ALLO!GS93+ALLO!HE93)/EU$1,0)*ALLO!$BK93,0)),0)),0))),0),0)</f>
        <v>0</v>
      </c>
      <c r="EV95" s="1">
        <f>IFERROR(IF(H95&gt;=1,(IF(ALLO!$BH93=1,0,IF(ALLO!$BH93=2,(IF(EMP!AO91="YES",(IF(ALLO!$D93&gt;=5,ROUND((ALLO!GH93+ALLO!GT93+ALLO!HF93)/EV$1,0)*ALLO!$BK93,0)),0)),0))),0),0)</f>
        <v>0</v>
      </c>
      <c r="EW95" s="1">
        <f>IFERROR(IF(I95&gt;=1,(IF(ALLO!$BH93=1,0,IF(ALLO!$BH93=2,(IF(EMP!AP91="YES",(IF(ALLO!$D93&gt;=5,ROUND((ALLO!GI93+ALLO!GU93+ALLO!HG93)/EW$1,0)*ALLO!$BK93,0)),0)),0))),0),0)</f>
        <v>0</v>
      </c>
      <c r="EX95" s="1">
        <f>IFERROR(IF(J95&gt;=1,(IF(ALLO!$BH93=1,0,IF(ALLO!$BH93=2,(IF(EMP!AQ91="YES",(IF(ALLO!$D93&gt;=5,ROUND((ALLO!GJ93+ALLO!GV93+ALLO!HH93)/EX$1,0)*ALLO!$BK93,0)),0)),0))),0),0)</f>
        <v>0</v>
      </c>
      <c r="EY95" s="1">
        <f>IFERROR(IF(K95&gt;=1,(IF(ALLO!$BH93=1,0,IF(ALLO!$BH93=2,(IF(EMP!AR91="YES",(IF(ALLO!$D93&gt;=5,ROUND((ALLO!GK93+ALLO!GW93+ALLO!HI93)/EY$1,0)*ALLO!$BK93,0)),0)),0))),0),0)</f>
        <v>0</v>
      </c>
      <c r="EZ95" s="1">
        <f>IFERROR(IF(L95&gt;=1,(IF(ALLO!$BH93=1,0,IF(ALLO!$BH93=2,(IF(EMP!AS91="YES",(IF(ALLO!$D93&gt;=5,ROUND((ALLO!GL93+ALLO!GX93+ALLO!HJ93)/EZ$1,0)*ALLO!$BK93,0)),0)),0))),0),0)</f>
        <v>0</v>
      </c>
      <c r="FA95" s="181">
        <f t="shared" si="281"/>
        <v>0</v>
      </c>
      <c r="FB95" s="181">
        <f t="shared" si="282"/>
        <v>0</v>
      </c>
      <c r="FC95" s="181">
        <f t="shared" si="283"/>
        <v>0</v>
      </c>
      <c r="FD95" s="181">
        <f t="shared" si="284"/>
        <v>0</v>
      </c>
      <c r="FE95" s="181">
        <f t="shared" si="285"/>
        <v>0</v>
      </c>
      <c r="FF95" s="181">
        <f t="shared" si="286"/>
        <v>0</v>
      </c>
      <c r="FG95" s="181">
        <f t="shared" si="287"/>
        <v>0</v>
      </c>
      <c r="FH95" s="181">
        <f t="shared" si="288"/>
        <v>0</v>
      </c>
      <c r="FI95" s="181">
        <f t="shared" si="289"/>
        <v>0</v>
      </c>
      <c r="FJ95" s="181">
        <f t="shared" si="290"/>
        <v>0</v>
      </c>
      <c r="FK95" s="181">
        <f t="shared" si="291"/>
        <v>0</v>
      </c>
      <c r="FL95" s="181">
        <f t="shared" si="292"/>
        <v>0</v>
      </c>
      <c r="FM95" s="182">
        <f t="shared" si="293"/>
        <v>0</v>
      </c>
      <c r="FN95" s="182">
        <f t="shared" si="294"/>
        <v>0</v>
      </c>
      <c r="FO95" s="182">
        <f t="shared" si="295"/>
        <v>0</v>
      </c>
      <c r="FP95" s="182">
        <f t="shared" si="296"/>
        <v>0</v>
      </c>
      <c r="FQ95" s="182">
        <f t="shared" si="297"/>
        <v>0</v>
      </c>
      <c r="FR95" s="182">
        <f t="shared" si="298"/>
        <v>0</v>
      </c>
      <c r="FS95" s="182">
        <f t="shared" si="299"/>
        <v>0</v>
      </c>
      <c r="FT95" s="1">
        <f>IFERROR(IF($G95&gt;=1,SUMIFS(ARR!P$8:P$607,ARR!$I$8:$I$607,$I95),0),0)</f>
        <v>0</v>
      </c>
      <c r="FU95" s="1">
        <f>IFERROR(IF($G95&gt;=1,SUMIFS(ARR!Q$8:Q$607,ARR!$I$8:$I$607,$I95),0),0)</f>
        <v>0</v>
      </c>
      <c r="FV95" s="1">
        <f>IFERROR(IF($G95&gt;=1,SUMIFS(ARR!R$8:R$607,ARR!$I$8:$I$607,$I95),0),0)</f>
        <v>0</v>
      </c>
      <c r="FW95" s="1">
        <f>IFERROR(IF($G95&gt;=1,SUMIFS(ARR!S$8:S$607,ARR!$I$8:$I$607,$I95),0),0)</f>
        <v>0</v>
      </c>
      <c r="FX95" s="1">
        <f>IFERROR(IF($G95&gt;=1,SUMIFS(ARR!T$8:T$607,ARR!$I$8:$I$607,$I95),0),0)</f>
        <v>0</v>
      </c>
      <c r="FY95" s="1">
        <f>IFERROR(IF($G95&gt;=1,SUMIFS(ARR!U$8:U$607,ARR!$I$8:$I$607,$I95),0),0)</f>
        <v>0</v>
      </c>
      <c r="FZ95" s="1">
        <f>IFERROR(IF($G95&gt;=1,SUMIFS(ARR!V$8:V$607,ARR!$I$8:$I$607,$I95),0),0)</f>
        <v>0</v>
      </c>
      <c r="GA95" s="1">
        <f>IFERROR(IF($G95&gt;=1,SUMIFS(ARR!W$8:W$607,ARR!$I$8:$I$607,$I95),0),0)</f>
        <v>0</v>
      </c>
      <c r="GB95" s="1">
        <f>IFERROR(IF($G95&gt;=1,SUMIFS(ARR!X$8:X$607,ARR!$I$8:$I$607,$I95),0),0)</f>
        <v>0</v>
      </c>
      <c r="GC95" s="1">
        <f>IFERROR(IF($G95&gt;=1,SUMIFS(ARR!Y$8:Y$607,ARR!$I$8:$I$607,$I95),0),0)</f>
        <v>0</v>
      </c>
      <c r="GD95" s="1">
        <f>IFERROR(IF($G95&gt;=1,SUMIFS(ARR!Z$8:Z$607,ARR!$I$8:$I$607,$I95),0),0)</f>
        <v>0</v>
      </c>
      <c r="GE95" s="1">
        <f>IFERROR(IF($G95&gt;=1,SUMIFS(ARR!AA$8:AA$607,ARR!$I$8:$I$607,$I95),0),0)</f>
        <v>0</v>
      </c>
      <c r="GF95" s="1">
        <f t="shared" si="300"/>
        <v>0</v>
      </c>
      <c r="GG95" s="1">
        <f t="shared" si="301"/>
        <v>0</v>
      </c>
      <c r="GH95" s="1">
        <f t="shared" si="302"/>
        <v>0</v>
      </c>
      <c r="GI95" s="1">
        <f t="shared" si="303"/>
        <v>0</v>
      </c>
      <c r="GJ95" s="1">
        <f t="shared" si="304"/>
        <v>0</v>
      </c>
    </row>
    <row r="96" spans="6:192" ht="18" customHeight="1" x14ac:dyDescent="0.25">
      <c r="F96" s="1">
        <f>ALLO!A94</f>
        <v>0</v>
      </c>
      <c r="G96" s="130">
        <f>EMP!O92</f>
        <v>0</v>
      </c>
      <c r="H96" s="131">
        <f>EMP!P92</f>
        <v>0</v>
      </c>
      <c r="I96" s="130">
        <f>EMP!Q92</f>
        <v>0</v>
      </c>
      <c r="J96" s="30">
        <f>IFERROR(IF($G96&gt;=1,(IF($F96=2,ROUND((ALLO!GA94+ALLO!GM94)/10,0),0)),0),0)</f>
        <v>0</v>
      </c>
      <c r="K96" s="30">
        <f>IFERROR(IF($G96&gt;=1,(IF($F96=2,ROUND((ALLO!GB94+ALLO!GN94)/10,0),0)),0),0)</f>
        <v>0</v>
      </c>
      <c r="L96" s="30">
        <f>IFERROR(IF($G96&gt;=1,(IF($F96=2,ROUND((ALLO!GC94+ALLO!GO94)/10,0),0)),0),0)</f>
        <v>0</v>
      </c>
      <c r="M96" s="30">
        <f>IFERROR(IF($G96&gt;=1,(IF($F96=2,ROUND((ALLO!GD94+ALLO!GP94)/10,0),0)),0),0)</f>
        <v>0</v>
      </c>
      <c r="N96" s="30">
        <f>IFERROR(IF($G96&gt;=1,(IF($F96=2,ROUND((ALLO!GE94+ALLO!GQ94)/10,0),0)),0),0)</f>
        <v>0</v>
      </c>
      <c r="O96" s="30">
        <f>IFERROR(IF($G96&gt;=1,(IF($F96=2,ROUND((ALLO!GF94+ALLO!GR94)/10,0),0)),0),0)</f>
        <v>0</v>
      </c>
      <c r="P96" s="30">
        <f>IFERROR(IF($G96&gt;=1,(IF($F96=2,ROUND((ALLO!GG94+ALLO!GS94)/10,0),0)),0),0)</f>
        <v>0</v>
      </c>
      <c r="Q96" s="30">
        <f>IFERROR(IF($G96&gt;=1,(IF($F96=2,ROUND((ALLO!GH94+ALLO!GT94)/10,0),0)),0),0)</f>
        <v>0</v>
      </c>
      <c r="R96" s="30">
        <f>IFERROR(IF($G96&gt;=1,(IF($F96=2,ROUND((ALLO!GI94+ALLO!GU94)/10,0),0)),0),0)</f>
        <v>0</v>
      </c>
      <c r="S96" s="30">
        <f>IFERROR(IF($G96&gt;=1,(IF($F96=2,ROUND((ALLO!GJ94+ALLO!GV94)/10,0),0)),0),0)</f>
        <v>0</v>
      </c>
      <c r="T96" s="30">
        <f>IFERROR(IF($G96&gt;=1,(IF($F96=2,ROUND((ALLO!GK94+ALLO!GW94)/10,0),0)),0),0)</f>
        <v>0</v>
      </c>
      <c r="U96" s="30">
        <f>IFERROR(IF($G96&gt;=1,(IF($F96=2,ROUND((ALLO!GL94+ALLO!GX94)/10,0),0)),0),0)</f>
        <v>0</v>
      </c>
      <c r="V96" s="132"/>
      <c r="W96" s="132"/>
      <c r="X96" s="132"/>
      <c r="Y96" s="132"/>
      <c r="Z96" s="132"/>
      <c r="AA96" s="132"/>
      <c r="AB96" s="132"/>
      <c r="AC96" s="132"/>
      <c r="AD96" s="132"/>
      <c r="AE96" s="132"/>
      <c r="AF96" s="132"/>
      <c r="AG96" s="132"/>
      <c r="AH96" s="133"/>
      <c r="AI96" s="133">
        <f t="shared" si="201"/>
        <v>0</v>
      </c>
      <c r="AJ96" s="133">
        <f t="shared" si="202"/>
        <v>0</v>
      </c>
      <c r="AK96" s="133">
        <f t="shared" si="203"/>
        <v>0</v>
      </c>
      <c r="AL96" s="133">
        <f t="shared" si="204"/>
        <v>0</v>
      </c>
      <c r="AM96" s="133">
        <f t="shared" si="205"/>
        <v>0</v>
      </c>
      <c r="AN96" s="133">
        <f t="shared" si="206"/>
        <v>0</v>
      </c>
      <c r="AO96" s="133">
        <f t="shared" si="207"/>
        <v>0</v>
      </c>
      <c r="AP96" s="133">
        <f t="shared" si="208"/>
        <v>0</v>
      </c>
      <c r="AQ96" s="133">
        <f t="shared" si="209"/>
        <v>0</v>
      </c>
      <c r="AR96" s="133">
        <f t="shared" si="210"/>
        <v>0</v>
      </c>
      <c r="AS96" s="133">
        <f t="shared" si="211"/>
        <v>0</v>
      </c>
      <c r="AT96" s="134"/>
      <c r="AU96" s="134">
        <f t="shared" si="212"/>
        <v>0</v>
      </c>
      <c r="AV96" s="134">
        <f t="shared" si="213"/>
        <v>0</v>
      </c>
      <c r="AW96" s="134">
        <f t="shared" si="214"/>
        <v>0</v>
      </c>
      <c r="AX96" s="134">
        <f t="shared" si="215"/>
        <v>0</v>
      </c>
      <c r="AY96" s="134">
        <f t="shared" si="216"/>
        <v>0</v>
      </c>
      <c r="AZ96" s="134">
        <f t="shared" si="217"/>
        <v>0</v>
      </c>
      <c r="BA96" s="134">
        <f t="shared" si="218"/>
        <v>0</v>
      </c>
      <c r="BB96" s="134">
        <f t="shared" si="219"/>
        <v>0</v>
      </c>
      <c r="BC96" s="134">
        <f t="shared" si="220"/>
        <v>0</v>
      </c>
      <c r="BD96" s="134">
        <f t="shared" si="221"/>
        <v>0</v>
      </c>
      <c r="BE96" s="134">
        <f t="shared" si="222"/>
        <v>0</v>
      </c>
      <c r="BF96" s="31"/>
      <c r="BG96" s="31">
        <f t="shared" si="223"/>
        <v>0</v>
      </c>
      <c r="BH96" s="31">
        <f t="shared" si="224"/>
        <v>0</v>
      </c>
      <c r="BI96" s="31">
        <f t="shared" si="225"/>
        <v>0</v>
      </c>
      <c r="BJ96" s="31">
        <f t="shared" si="226"/>
        <v>0</v>
      </c>
      <c r="BK96" s="31">
        <f t="shared" si="227"/>
        <v>0</v>
      </c>
      <c r="BL96" s="31">
        <f t="shared" si="228"/>
        <v>0</v>
      </c>
      <c r="BM96" s="31">
        <f t="shared" si="229"/>
        <v>0</v>
      </c>
      <c r="BN96" s="31">
        <f t="shared" si="230"/>
        <v>0</v>
      </c>
      <c r="BO96" s="31">
        <f t="shared" si="231"/>
        <v>0</v>
      </c>
      <c r="BP96" s="31">
        <f t="shared" si="232"/>
        <v>0</v>
      </c>
      <c r="BQ96" s="31">
        <f t="shared" si="233"/>
        <v>0</v>
      </c>
      <c r="BR96" s="132"/>
      <c r="BS96" s="132">
        <f t="shared" si="234"/>
        <v>0</v>
      </c>
      <c r="BT96" s="132">
        <f t="shared" si="235"/>
        <v>0</v>
      </c>
      <c r="BU96" s="132">
        <f t="shared" si="236"/>
        <v>0</v>
      </c>
      <c r="BV96" s="132">
        <f t="shared" si="237"/>
        <v>0</v>
      </c>
      <c r="BW96" s="132">
        <f t="shared" si="238"/>
        <v>0</v>
      </c>
      <c r="BX96" s="132">
        <f t="shared" si="239"/>
        <v>0</v>
      </c>
      <c r="BY96" s="132">
        <f t="shared" si="240"/>
        <v>0</v>
      </c>
      <c r="BZ96" s="132">
        <f t="shared" si="241"/>
        <v>0</v>
      </c>
      <c r="CA96" s="132">
        <f t="shared" si="242"/>
        <v>0</v>
      </c>
      <c r="CB96" s="132">
        <f t="shared" si="243"/>
        <v>0</v>
      </c>
      <c r="CC96" s="132">
        <f t="shared" si="244"/>
        <v>0</v>
      </c>
      <c r="CD96" s="133">
        <f t="shared" si="245"/>
        <v>0</v>
      </c>
      <c r="CE96" s="133">
        <f t="shared" si="245"/>
        <v>0</v>
      </c>
      <c r="CF96" s="133">
        <f t="shared" si="246"/>
        <v>0</v>
      </c>
      <c r="CG96" s="133">
        <f t="shared" si="197"/>
        <v>0</v>
      </c>
      <c r="CH96" s="133">
        <f t="shared" si="195"/>
        <v>0</v>
      </c>
      <c r="CI96" s="133">
        <f t="shared" si="195"/>
        <v>0</v>
      </c>
      <c r="CJ96" s="133">
        <f t="shared" si="195"/>
        <v>0</v>
      </c>
      <c r="CK96" s="133">
        <f t="shared" si="195"/>
        <v>0</v>
      </c>
      <c r="CL96" s="133">
        <f t="shared" si="195"/>
        <v>0</v>
      </c>
      <c r="CM96" s="133">
        <f t="shared" si="195"/>
        <v>0</v>
      </c>
      <c r="CN96" s="133">
        <f t="shared" si="195"/>
        <v>0</v>
      </c>
      <c r="CO96" s="133">
        <f t="shared" si="195"/>
        <v>0</v>
      </c>
      <c r="CP96" s="134"/>
      <c r="CQ96" s="134">
        <f t="shared" si="247"/>
        <v>0</v>
      </c>
      <c r="CR96" s="134">
        <f t="shared" si="248"/>
        <v>0</v>
      </c>
      <c r="CS96" s="134">
        <f t="shared" si="249"/>
        <v>0</v>
      </c>
      <c r="CT96" s="134">
        <f t="shared" si="250"/>
        <v>0</v>
      </c>
      <c r="CU96" s="134">
        <f t="shared" si="251"/>
        <v>0</v>
      </c>
      <c r="CV96" s="134">
        <f t="shared" si="252"/>
        <v>0</v>
      </c>
      <c r="CW96" s="134">
        <f t="shared" si="253"/>
        <v>0</v>
      </c>
      <c r="CX96" s="134">
        <f t="shared" si="254"/>
        <v>0</v>
      </c>
      <c r="CY96" s="134">
        <f t="shared" si="255"/>
        <v>0</v>
      </c>
      <c r="CZ96" s="134">
        <f t="shared" si="256"/>
        <v>0</v>
      </c>
      <c r="DA96" s="134">
        <f t="shared" si="257"/>
        <v>0</v>
      </c>
      <c r="DB96" s="135"/>
      <c r="DC96" s="135">
        <f t="shared" si="258"/>
        <v>0</v>
      </c>
      <c r="DD96" s="135">
        <f t="shared" si="259"/>
        <v>0</v>
      </c>
      <c r="DE96" s="135">
        <f t="shared" si="260"/>
        <v>0</v>
      </c>
      <c r="DF96" s="135">
        <f t="shared" si="261"/>
        <v>0</v>
      </c>
      <c r="DG96" s="135">
        <f t="shared" si="262"/>
        <v>0</v>
      </c>
      <c r="DH96" s="135">
        <f t="shared" si="263"/>
        <v>0</v>
      </c>
      <c r="DI96" s="135">
        <f t="shared" si="264"/>
        <v>0</v>
      </c>
      <c r="DJ96" s="135">
        <f t="shared" si="265"/>
        <v>0</v>
      </c>
      <c r="DK96" s="135">
        <f t="shared" si="266"/>
        <v>0</v>
      </c>
      <c r="DL96" s="135">
        <f t="shared" si="267"/>
        <v>0</v>
      </c>
      <c r="DM96" s="135">
        <f t="shared" si="268"/>
        <v>0</v>
      </c>
      <c r="DN96" s="136"/>
      <c r="DO96" s="136">
        <f t="shared" si="269"/>
        <v>0</v>
      </c>
      <c r="DP96" s="136">
        <f t="shared" si="270"/>
        <v>0</v>
      </c>
      <c r="DQ96" s="136">
        <f t="shared" si="271"/>
        <v>0</v>
      </c>
      <c r="DR96" s="136">
        <f t="shared" si="272"/>
        <v>0</v>
      </c>
      <c r="DS96" s="136">
        <f t="shared" si="273"/>
        <v>0</v>
      </c>
      <c r="DT96" s="136">
        <f t="shared" si="274"/>
        <v>0</v>
      </c>
      <c r="DU96" s="136">
        <f t="shared" si="275"/>
        <v>0</v>
      </c>
      <c r="DV96" s="136">
        <f t="shared" si="276"/>
        <v>0</v>
      </c>
      <c r="DW96" s="136">
        <f t="shared" si="277"/>
        <v>0</v>
      </c>
      <c r="DX96" s="136">
        <f t="shared" si="278"/>
        <v>0</v>
      </c>
      <c r="DY96" s="136">
        <f t="shared" si="279"/>
        <v>0</v>
      </c>
      <c r="DZ96" s="132"/>
      <c r="EA96" s="132">
        <f t="shared" ref="EA96:EK96" si="325">DZ96</f>
        <v>0</v>
      </c>
      <c r="EB96" s="132">
        <f t="shared" si="325"/>
        <v>0</v>
      </c>
      <c r="EC96" s="132">
        <f t="shared" si="325"/>
        <v>0</v>
      </c>
      <c r="ED96" s="132">
        <f t="shared" si="325"/>
        <v>0</v>
      </c>
      <c r="EE96" s="132">
        <f t="shared" si="325"/>
        <v>0</v>
      </c>
      <c r="EF96" s="132">
        <f t="shared" si="325"/>
        <v>0</v>
      </c>
      <c r="EG96" s="132">
        <f t="shared" si="325"/>
        <v>0</v>
      </c>
      <c r="EH96" s="132">
        <f t="shared" si="325"/>
        <v>0</v>
      </c>
      <c r="EI96" s="132">
        <f t="shared" si="325"/>
        <v>0</v>
      </c>
      <c r="EJ96" s="132">
        <f t="shared" si="325"/>
        <v>0</v>
      </c>
      <c r="EK96" s="132">
        <f t="shared" si="325"/>
        <v>0</v>
      </c>
      <c r="EL96" s="134"/>
      <c r="EM96" s="134"/>
      <c r="EN96" s="134"/>
      <c r="EO96" s="134"/>
      <c r="EP96" s="134"/>
      <c r="EQ96" s="134"/>
      <c r="ER96" s="134"/>
      <c r="ES96" s="201">
        <f>IFERROR(IF(G96&gt;=1,(IF(EMP!AT92="YES",220,0)),0),0)</f>
        <v>0</v>
      </c>
      <c r="ET96" s="1">
        <f>IFERROR(IF(G96&gt;=1,ROUND(ALLO!K94/31*ALLO!BJ94,0),0),0)</f>
        <v>0</v>
      </c>
      <c r="EU96" s="1">
        <f>IFERROR(IF(G96&gt;=1,(IF(ALLO!$BH94=1,0,IF(ALLO!$BH94=2,(IF(EMP!AN92="YES",(IF(ALLO!$D94&gt;=5,ROUND((ALLO!GG94+ALLO!GS94+ALLO!HE94)/EU$1,0)*ALLO!$BK94,0)),0)),0))),0),0)</f>
        <v>0</v>
      </c>
      <c r="EV96" s="1">
        <f>IFERROR(IF(H96&gt;=1,(IF(ALLO!$BH94=1,0,IF(ALLO!$BH94=2,(IF(EMP!AO92="YES",(IF(ALLO!$D94&gt;=5,ROUND((ALLO!GH94+ALLO!GT94+ALLO!HF94)/EV$1,0)*ALLO!$BK94,0)),0)),0))),0),0)</f>
        <v>0</v>
      </c>
      <c r="EW96" s="1">
        <f>IFERROR(IF(I96&gt;=1,(IF(ALLO!$BH94=1,0,IF(ALLO!$BH94=2,(IF(EMP!AP92="YES",(IF(ALLO!$D94&gt;=5,ROUND((ALLO!GI94+ALLO!GU94+ALLO!HG94)/EW$1,0)*ALLO!$BK94,0)),0)),0))),0),0)</f>
        <v>0</v>
      </c>
      <c r="EX96" s="1">
        <f>IFERROR(IF(J96&gt;=1,(IF(ALLO!$BH94=1,0,IF(ALLO!$BH94=2,(IF(EMP!AQ92="YES",(IF(ALLO!$D94&gt;=5,ROUND((ALLO!GJ94+ALLO!GV94+ALLO!HH94)/EX$1,0)*ALLO!$BK94,0)),0)),0))),0),0)</f>
        <v>0</v>
      </c>
      <c r="EY96" s="1">
        <f>IFERROR(IF(K96&gt;=1,(IF(ALLO!$BH94=1,0,IF(ALLO!$BH94=2,(IF(EMP!AR92="YES",(IF(ALLO!$D94&gt;=5,ROUND((ALLO!GK94+ALLO!GW94+ALLO!HI94)/EY$1,0)*ALLO!$BK94,0)),0)),0))),0),0)</f>
        <v>0</v>
      </c>
      <c r="EZ96" s="1">
        <f>IFERROR(IF(L96&gt;=1,(IF(ALLO!$BH94=1,0,IF(ALLO!$BH94=2,(IF(EMP!AS92="YES",(IF(ALLO!$D94&gt;=5,ROUND((ALLO!GL94+ALLO!GX94+ALLO!HJ94)/EZ$1,0)*ALLO!$BK94,0)),0)),0))),0),0)</f>
        <v>0</v>
      </c>
      <c r="FA96" s="181">
        <f t="shared" si="281"/>
        <v>0</v>
      </c>
      <c r="FB96" s="181">
        <f t="shared" si="282"/>
        <v>0</v>
      </c>
      <c r="FC96" s="181">
        <f t="shared" si="283"/>
        <v>0</v>
      </c>
      <c r="FD96" s="181">
        <f t="shared" si="284"/>
        <v>0</v>
      </c>
      <c r="FE96" s="181">
        <f t="shared" si="285"/>
        <v>0</v>
      </c>
      <c r="FF96" s="181">
        <f t="shared" si="286"/>
        <v>0</v>
      </c>
      <c r="FG96" s="181">
        <f t="shared" si="287"/>
        <v>0</v>
      </c>
      <c r="FH96" s="181">
        <f t="shared" si="288"/>
        <v>0</v>
      </c>
      <c r="FI96" s="181">
        <f t="shared" si="289"/>
        <v>0</v>
      </c>
      <c r="FJ96" s="181">
        <f t="shared" si="290"/>
        <v>0</v>
      </c>
      <c r="FK96" s="181">
        <f t="shared" si="291"/>
        <v>0</v>
      </c>
      <c r="FL96" s="181">
        <f t="shared" si="292"/>
        <v>0</v>
      </c>
      <c r="FM96" s="182">
        <f t="shared" si="293"/>
        <v>0</v>
      </c>
      <c r="FN96" s="182">
        <f t="shared" si="294"/>
        <v>0</v>
      </c>
      <c r="FO96" s="182">
        <f t="shared" si="295"/>
        <v>0</v>
      </c>
      <c r="FP96" s="182">
        <f t="shared" si="296"/>
        <v>0</v>
      </c>
      <c r="FQ96" s="182">
        <f t="shared" si="297"/>
        <v>0</v>
      </c>
      <c r="FR96" s="182">
        <f t="shared" si="298"/>
        <v>0</v>
      </c>
      <c r="FS96" s="182">
        <f t="shared" si="299"/>
        <v>0</v>
      </c>
      <c r="FT96" s="1">
        <f>IFERROR(IF($G96&gt;=1,SUMIFS(ARR!P$8:P$607,ARR!$I$8:$I$607,$I96),0),0)</f>
        <v>0</v>
      </c>
      <c r="FU96" s="1">
        <f>IFERROR(IF($G96&gt;=1,SUMIFS(ARR!Q$8:Q$607,ARR!$I$8:$I$607,$I96),0),0)</f>
        <v>0</v>
      </c>
      <c r="FV96" s="1">
        <f>IFERROR(IF($G96&gt;=1,SUMIFS(ARR!R$8:R$607,ARR!$I$8:$I$607,$I96),0),0)</f>
        <v>0</v>
      </c>
      <c r="FW96" s="1">
        <f>IFERROR(IF($G96&gt;=1,SUMIFS(ARR!S$8:S$607,ARR!$I$8:$I$607,$I96),0),0)</f>
        <v>0</v>
      </c>
      <c r="FX96" s="1">
        <f>IFERROR(IF($G96&gt;=1,SUMIFS(ARR!T$8:T$607,ARR!$I$8:$I$607,$I96),0),0)</f>
        <v>0</v>
      </c>
      <c r="FY96" s="1">
        <f>IFERROR(IF($G96&gt;=1,SUMIFS(ARR!U$8:U$607,ARR!$I$8:$I$607,$I96),0),0)</f>
        <v>0</v>
      </c>
      <c r="FZ96" s="1">
        <f>IFERROR(IF($G96&gt;=1,SUMIFS(ARR!V$8:V$607,ARR!$I$8:$I$607,$I96),0),0)</f>
        <v>0</v>
      </c>
      <c r="GA96" s="1">
        <f>IFERROR(IF($G96&gt;=1,SUMIFS(ARR!W$8:W$607,ARR!$I$8:$I$607,$I96),0),0)</f>
        <v>0</v>
      </c>
      <c r="GB96" s="1">
        <f>IFERROR(IF($G96&gt;=1,SUMIFS(ARR!X$8:X$607,ARR!$I$8:$I$607,$I96),0),0)</f>
        <v>0</v>
      </c>
      <c r="GC96" s="1">
        <f>IFERROR(IF($G96&gt;=1,SUMIFS(ARR!Y$8:Y$607,ARR!$I$8:$I$607,$I96),0),0)</f>
        <v>0</v>
      </c>
      <c r="GD96" s="1">
        <f>IFERROR(IF($G96&gt;=1,SUMIFS(ARR!Z$8:Z$607,ARR!$I$8:$I$607,$I96),0),0)</f>
        <v>0</v>
      </c>
      <c r="GE96" s="1">
        <f>IFERROR(IF($G96&gt;=1,SUMIFS(ARR!AA$8:AA$607,ARR!$I$8:$I$607,$I96),0),0)</f>
        <v>0</v>
      </c>
      <c r="GF96" s="1">
        <f t="shared" si="300"/>
        <v>0</v>
      </c>
      <c r="GG96" s="1">
        <f t="shared" si="301"/>
        <v>0</v>
      </c>
      <c r="GH96" s="1">
        <f t="shared" si="302"/>
        <v>0</v>
      </c>
      <c r="GI96" s="1">
        <f t="shared" si="303"/>
        <v>0</v>
      </c>
      <c r="GJ96" s="1">
        <f t="shared" si="304"/>
        <v>0</v>
      </c>
    </row>
    <row r="97" spans="6:192" ht="18" customHeight="1" x14ac:dyDescent="0.25">
      <c r="F97" s="1">
        <f>ALLO!A95</f>
        <v>0</v>
      </c>
      <c r="G97" s="130">
        <f>EMP!O93</f>
        <v>0</v>
      </c>
      <c r="H97" s="131">
        <f>EMP!P93</f>
        <v>0</v>
      </c>
      <c r="I97" s="130">
        <f>EMP!Q93</f>
        <v>0</v>
      </c>
      <c r="J97" s="30">
        <f>IFERROR(IF($G97&gt;=1,(IF($F97=2,ROUND((ALLO!GA95+ALLO!GM95)/10,0),0)),0),0)</f>
        <v>0</v>
      </c>
      <c r="K97" s="30">
        <f>IFERROR(IF($G97&gt;=1,(IF($F97=2,ROUND((ALLO!GB95+ALLO!GN95)/10,0),0)),0),0)</f>
        <v>0</v>
      </c>
      <c r="L97" s="30">
        <f>IFERROR(IF($G97&gt;=1,(IF($F97=2,ROUND((ALLO!GC95+ALLO!GO95)/10,0),0)),0),0)</f>
        <v>0</v>
      </c>
      <c r="M97" s="30">
        <f>IFERROR(IF($G97&gt;=1,(IF($F97=2,ROUND((ALLO!GD95+ALLO!GP95)/10,0),0)),0),0)</f>
        <v>0</v>
      </c>
      <c r="N97" s="30">
        <f>IFERROR(IF($G97&gt;=1,(IF($F97=2,ROUND((ALLO!GE95+ALLO!GQ95)/10,0),0)),0),0)</f>
        <v>0</v>
      </c>
      <c r="O97" s="30">
        <f>IFERROR(IF($G97&gt;=1,(IF($F97=2,ROUND((ALLO!GF95+ALLO!GR95)/10,0),0)),0),0)</f>
        <v>0</v>
      </c>
      <c r="P97" s="30">
        <f>IFERROR(IF($G97&gt;=1,(IF($F97=2,ROUND((ALLO!GG95+ALLO!GS95)/10,0),0)),0),0)</f>
        <v>0</v>
      </c>
      <c r="Q97" s="30">
        <f>IFERROR(IF($G97&gt;=1,(IF($F97=2,ROUND((ALLO!GH95+ALLO!GT95)/10,0),0)),0),0)</f>
        <v>0</v>
      </c>
      <c r="R97" s="30">
        <f>IFERROR(IF($G97&gt;=1,(IF($F97=2,ROUND((ALLO!GI95+ALLO!GU95)/10,0),0)),0),0)</f>
        <v>0</v>
      </c>
      <c r="S97" s="30">
        <f>IFERROR(IF($G97&gt;=1,(IF($F97=2,ROUND((ALLO!GJ95+ALLO!GV95)/10,0),0)),0),0)</f>
        <v>0</v>
      </c>
      <c r="T97" s="30">
        <f>IFERROR(IF($G97&gt;=1,(IF($F97=2,ROUND((ALLO!GK95+ALLO!GW95)/10,0),0)),0),0)</f>
        <v>0</v>
      </c>
      <c r="U97" s="30">
        <f>IFERROR(IF($G97&gt;=1,(IF($F97=2,ROUND((ALLO!GL95+ALLO!GX95)/10,0),0)),0),0)</f>
        <v>0</v>
      </c>
      <c r="V97" s="132"/>
      <c r="W97" s="132"/>
      <c r="X97" s="132"/>
      <c r="Y97" s="132"/>
      <c r="Z97" s="132"/>
      <c r="AA97" s="132"/>
      <c r="AB97" s="132"/>
      <c r="AC97" s="132"/>
      <c r="AD97" s="132"/>
      <c r="AE97" s="132"/>
      <c r="AF97" s="132"/>
      <c r="AG97" s="132"/>
      <c r="AH97" s="133"/>
      <c r="AI97" s="133">
        <f t="shared" si="201"/>
        <v>0</v>
      </c>
      <c r="AJ97" s="133">
        <f t="shared" si="202"/>
        <v>0</v>
      </c>
      <c r="AK97" s="133">
        <f t="shared" si="203"/>
        <v>0</v>
      </c>
      <c r="AL97" s="133">
        <f t="shared" si="204"/>
        <v>0</v>
      </c>
      <c r="AM97" s="133">
        <f t="shared" si="205"/>
        <v>0</v>
      </c>
      <c r="AN97" s="133">
        <f t="shared" si="206"/>
        <v>0</v>
      </c>
      <c r="AO97" s="133">
        <f t="shared" si="207"/>
        <v>0</v>
      </c>
      <c r="AP97" s="133">
        <f t="shared" si="208"/>
        <v>0</v>
      </c>
      <c r="AQ97" s="133">
        <f t="shared" si="209"/>
        <v>0</v>
      </c>
      <c r="AR97" s="133">
        <f t="shared" si="210"/>
        <v>0</v>
      </c>
      <c r="AS97" s="133">
        <f t="shared" si="211"/>
        <v>0</v>
      </c>
      <c r="AT97" s="134"/>
      <c r="AU97" s="134">
        <f t="shared" si="212"/>
        <v>0</v>
      </c>
      <c r="AV97" s="134">
        <f t="shared" si="213"/>
        <v>0</v>
      </c>
      <c r="AW97" s="134">
        <f t="shared" si="214"/>
        <v>0</v>
      </c>
      <c r="AX97" s="134">
        <f t="shared" si="215"/>
        <v>0</v>
      </c>
      <c r="AY97" s="134">
        <f t="shared" si="216"/>
        <v>0</v>
      </c>
      <c r="AZ97" s="134">
        <f t="shared" si="217"/>
        <v>0</v>
      </c>
      <c r="BA97" s="134">
        <f t="shared" si="218"/>
        <v>0</v>
      </c>
      <c r="BB97" s="134">
        <f t="shared" si="219"/>
        <v>0</v>
      </c>
      <c r="BC97" s="134">
        <f t="shared" si="220"/>
        <v>0</v>
      </c>
      <c r="BD97" s="134">
        <f t="shared" si="221"/>
        <v>0</v>
      </c>
      <c r="BE97" s="134">
        <f t="shared" si="222"/>
        <v>0</v>
      </c>
      <c r="BF97" s="31"/>
      <c r="BG97" s="31">
        <f t="shared" si="223"/>
        <v>0</v>
      </c>
      <c r="BH97" s="31">
        <f t="shared" si="224"/>
        <v>0</v>
      </c>
      <c r="BI97" s="31">
        <f t="shared" si="225"/>
        <v>0</v>
      </c>
      <c r="BJ97" s="31">
        <f t="shared" si="226"/>
        <v>0</v>
      </c>
      <c r="BK97" s="31">
        <f t="shared" si="227"/>
        <v>0</v>
      </c>
      <c r="BL97" s="31">
        <f t="shared" si="228"/>
        <v>0</v>
      </c>
      <c r="BM97" s="31">
        <f t="shared" si="229"/>
        <v>0</v>
      </c>
      <c r="BN97" s="31">
        <f t="shared" si="230"/>
        <v>0</v>
      </c>
      <c r="BO97" s="31">
        <f t="shared" si="231"/>
        <v>0</v>
      </c>
      <c r="BP97" s="31">
        <f t="shared" si="232"/>
        <v>0</v>
      </c>
      <c r="BQ97" s="31">
        <f t="shared" si="233"/>
        <v>0</v>
      </c>
      <c r="BR97" s="132"/>
      <c r="BS97" s="132">
        <f t="shared" si="234"/>
        <v>0</v>
      </c>
      <c r="BT97" s="132">
        <f t="shared" si="235"/>
        <v>0</v>
      </c>
      <c r="BU97" s="132">
        <f t="shared" si="236"/>
        <v>0</v>
      </c>
      <c r="BV97" s="132">
        <f t="shared" si="237"/>
        <v>0</v>
      </c>
      <c r="BW97" s="132">
        <f t="shared" si="238"/>
        <v>0</v>
      </c>
      <c r="BX97" s="132">
        <f t="shared" si="239"/>
        <v>0</v>
      </c>
      <c r="BY97" s="132">
        <f t="shared" si="240"/>
        <v>0</v>
      </c>
      <c r="BZ97" s="132">
        <f t="shared" si="241"/>
        <v>0</v>
      </c>
      <c r="CA97" s="132">
        <f t="shared" si="242"/>
        <v>0</v>
      </c>
      <c r="CB97" s="132">
        <f t="shared" si="243"/>
        <v>0</v>
      </c>
      <c r="CC97" s="132">
        <f t="shared" si="244"/>
        <v>0</v>
      </c>
      <c r="CD97" s="133">
        <f t="shared" si="245"/>
        <v>0</v>
      </c>
      <c r="CE97" s="133">
        <f t="shared" si="245"/>
        <v>0</v>
      </c>
      <c r="CF97" s="133">
        <f t="shared" si="246"/>
        <v>0</v>
      </c>
      <c r="CG97" s="133">
        <f t="shared" si="197"/>
        <v>0</v>
      </c>
      <c r="CH97" s="133">
        <f t="shared" si="195"/>
        <v>0</v>
      </c>
      <c r="CI97" s="133">
        <f t="shared" si="195"/>
        <v>0</v>
      </c>
      <c r="CJ97" s="133">
        <f t="shared" si="195"/>
        <v>0</v>
      </c>
      <c r="CK97" s="133">
        <f t="shared" si="195"/>
        <v>0</v>
      </c>
      <c r="CL97" s="133">
        <f t="shared" si="195"/>
        <v>0</v>
      </c>
      <c r="CM97" s="133">
        <f t="shared" si="195"/>
        <v>0</v>
      </c>
      <c r="CN97" s="133">
        <f t="shared" si="195"/>
        <v>0</v>
      </c>
      <c r="CO97" s="133">
        <f t="shared" si="195"/>
        <v>0</v>
      </c>
      <c r="CP97" s="134"/>
      <c r="CQ97" s="134">
        <f t="shared" si="247"/>
        <v>0</v>
      </c>
      <c r="CR97" s="134">
        <f t="shared" si="248"/>
        <v>0</v>
      </c>
      <c r="CS97" s="134">
        <f t="shared" si="249"/>
        <v>0</v>
      </c>
      <c r="CT97" s="134">
        <f t="shared" si="250"/>
        <v>0</v>
      </c>
      <c r="CU97" s="134">
        <f t="shared" si="251"/>
        <v>0</v>
      </c>
      <c r="CV97" s="134">
        <f t="shared" si="252"/>
        <v>0</v>
      </c>
      <c r="CW97" s="134">
        <f t="shared" si="253"/>
        <v>0</v>
      </c>
      <c r="CX97" s="134">
        <f t="shared" si="254"/>
        <v>0</v>
      </c>
      <c r="CY97" s="134">
        <f t="shared" si="255"/>
        <v>0</v>
      </c>
      <c r="CZ97" s="134">
        <f t="shared" si="256"/>
        <v>0</v>
      </c>
      <c r="DA97" s="134">
        <f t="shared" si="257"/>
        <v>0</v>
      </c>
      <c r="DB97" s="135"/>
      <c r="DC97" s="135">
        <f t="shared" si="258"/>
        <v>0</v>
      </c>
      <c r="DD97" s="135">
        <f t="shared" si="259"/>
        <v>0</v>
      </c>
      <c r="DE97" s="135">
        <f t="shared" si="260"/>
        <v>0</v>
      </c>
      <c r="DF97" s="135">
        <f t="shared" si="261"/>
        <v>0</v>
      </c>
      <c r="DG97" s="135">
        <f t="shared" si="262"/>
        <v>0</v>
      </c>
      <c r="DH97" s="135">
        <f t="shared" si="263"/>
        <v>0</v>
      </c>
      <c r="DI97" s="135">
        <f t="shared" si="264"/>
        <v>0</v>
      </c>
      <c r="DJ97" s="135">
        <f t="shared" si="265"/>
        <v>0</v>
      </c>
      <c r="DK97" s="135">
        <f t="shared" si="266"/>
        <v>0</v>
      </c>
      <c r="DL97" s="135">
        <f t="shared" si="267"/>
        <v>0</v>
      </c>
      <c r="DM97" s="135">
        <f t="shared" si="268"/>
        <v>0</v>
      </c>
      <c r="DN97" s="136"/>
      <c r="DO97" s="136">
        <f t="shared" si="269"/>
        <v>0</v>
      </c>
      <c r="DP97" s="136">
        <f t="shared" si="270"/>
        <v>0</v>
      </c>
      <c r="DQ97" s="136">
        <f t="shared" si="271"/>
        <v>0</v>
      </c>
      <c r="DR97" s="136">
        <f t="shared" si="272"/>
        <v>0</v>
      </c>
      <c r="DS97" s="136">
        <f t="shared" si="273"/>
        <v>0</v>
      </c>
      <c r="DT97" s="136">
        <f t="shared" si="274"/>
        <v>0</v>
      </c>
      <c r="DU97" s="136">
        <f t="shared" si="275"/>
        <v>0</v>
      </c>
      <c r="DV97" s="136">
        <f t="shared" si="276"/>
        <v>0</v>
      </c>
      <c r="DW97" s="136">
        <f t="shared" si="277"/>
        <v>0</v>
      </c>
      <c r="DX97" s="136">
        <f t="shared" si="278"/>
        <v>0</v>
      </c>
      <c r="DY97" s="136">
        <f t="shared" si="279"/>
        <v>0</v>
      </c>
      <c r="DZ97" s="132"/>
      <c r="EA97" s="132">
        <f t="shared" ref="EA97:EK97" si="326">DZ97</f>
        <v>0</v>
      </c>
      <c r="EB97" s="132">
        <f t="shared" si="326"/>
        <v>0</v>
      </c>
      <c r="EC97" s="132">
        <f t="shared" si="326"/>
        <v>0</v>
      </c>
      <c r="ED97" s="132">
        <f t="shared" si="326"/>
        <v>0</v>
      </c>
      <c r="EE97" s="132">
        <f t="shared" si="326"/>
        <v>0</v>
      </c>
      <c r="EF97" s="132">
        <f t="shared" si="326"/>
        <v>0</v>
      </c>
      <c r="EG97" s="132">
        <f t="shared" si="326"/>
        <v>0</v>
      </c>
      <c r="EH97" s="132">
        <f t="shared" si="326"/>
        <v>0</v>
      </c>
      <c r="EI97" s="132">
        <f t="shared" si="326"/>
        <v>0</v>
      </c>
      <c r="EJ97" s="132">
        <f t="shared" si="326"/>
        <v>0</v>
      </c>
      <c r="EK97" s="132">
        <f t="shared" si="326"/>
        <v>0</v>
      </c>
      <c r="EL97" s="134"/>
      <c r="EM97" s="134"/>
      <c r="EN97" s="134"/>
      <c r="EO97" s="134"/>
      <c r="EP97" s="134"/>
      <c r="EQ97" s="134"/>
      <c r="ER97" s="134"/>
      <c r="ES97" s="201">
        <f>IFERROR(IF(G97&gt;=1,(IF(EMP!AT93="YES",220,0)),0),0)</f>
        <v>0</v>
      </c>
      <c r="ET97" s="1">
        <f>IFERROR(IF(G97&gt;=1,ROUND(ALLO!K95/31*ALLO!BJ95,0),0),0)</f>
        <v>0</v>
      </c>
      <c r="EU97" s="1">
        <f>IFERROR(IF(G97&gt;=1,(IF(ALLO!$BH95=1,0,IF(ALLO!$BH95=2,(IF(EMP!AN93="YES",(IF(ALLO!$D95&gt;=5,ROUND((ALLO!GG95+ALLO!GS95+ALLO!HE95)/EU$1,0)*ALLO!$BK95,0)),0)),0))),0),0)</f>
        <v>0</v>
      </c>
      <c r="EV97" s="1">
        <f>IFERROR(IF(H97&gt;=1,(IF(ALLO!$BH95=1,0,IF(ALLO!$BH95=2,(IF(EMP!AO93="YES",(IF(ALLO!$D95&gt;=5,ROUND((ALLO!GH95+ALLO!GT95+ALLO!HF95)/EV$1,0)*ALLO!$BK95,0)),0)),0))),0),0)</f>
        <v>0</v>
      </c>
      <c r="EW97" s="1">
        <f>IFERROR(IF(I97&gt;=1,(IF(ALLO!$BH95=1,0,IF(ALLO!$BH95=2,(IF(EMP!AP93="YES",(IF(ALLO!$D95&gt;=5,ROUND((ALLO!GI95+ALLO!GU95+ALLO!HG95)/EW$1,0)*ALLO!$BK95,0)),0)),0))),0),0)</f>
        <v>0</v>
      </c>
      <c r="EX97" s="1">
        <f>IFERROR(IF(J97&gt;=1,(IF(ALLO!$BH95=1,0,IF(ALLO!$BH95=2,(IF(EMP!AQ93="YES",(IF(ALLO!$D95&gt;=5,ROUND((ALLO!GJ95+ALLO!GV95+ALLO!HH95)/EX$1,0)*ALLO!$BK95,0)),0)),0))),0),0)</f>
        <v>0</v>
      </c>
      <c r="EY97" s="1">
        <f>IFERROR(IF(K97&gt;=1,(IF(ALLO!$BH95=1,0,IF(ALLO!$BH95=2,(IF(EMP!AR93="YES",(IF(ALLO!$D95&gt;=5,ROUND((ALLO!GK95+ALLO!GW95+ALLO!HI95)/EY$1,0)*ALLO!$BK95,0)),0)),0))),0),0)</f>
        <v>0</v>
      </c>
      <c r="EZ97" s="1">
        <f>IFERROR(IF(L97&gt;=1,(IF(ALLO!$BH95=1,0,IF(ALLO!$BH95=2,(IF(EMP!AS93="YES",(IF(ALLO!$D95&gt;=5,ROUND((ALLO!GL95+ALLO!GX95+ALLO!HJ95)/EZ$1,0)*ALLO!$BK95,0)),0)),0))),0),0)</f>
        <v>0</v>
      </c>
      <c r="FA97" s="181">
        <f t="shared" si="281"/>
        <v>0</v>
      </c>
      <c r="FB97" s="181">
        <f t="shared" si="282"/>
        <v>0</v>
      </c>
      <c r="FC97" s="181">
        <f t="shared" si="283"/>
        <v>0</v>
      </c>
      <c r="FD97" s="181">
        <f t="shared" si="284"/>
        <v>0</v>
      </c>
      <c r="FE97" s="181">
        <f t="shared" si="285"/>
        <v>0</v>
      </c>
      <c r="FF97" s="181">
        <f t="shared" si="286"/>
        <v>0</v>
      </c>
      <c r="FG97" s="181">
        <f t="shared" si="287"/>
        <v>0</v>
      </c>
      <c r="FH97" s="181">
        <f t="shared" si="288"/>
        <v>0</v>
      </c>
      <c r="FI97" s="181">
        <f t="shared" si="289"/>
        <v>0</v>
      </c>
      <c r="FJ97" s="181">
        <f t="shared" si="290"/>
        <v>0</v>
      </c>
      <c r="FK97" s="181">
        <f t="shared" si="291"/>
        <v>0</v>
      </c>
      <c r="FL97" s="181">
        <f t="shared" si="292"/>
        <v>0</v>
      </c>
      <c r="FM97" s="182">
        <f t="shared" si="293"/>
        <v>0</v>
      </c>
      <c r="FN97" s="182">
        <f t="shared" si="294"/>
        <v>0</v>
      </c>
      <c r="FO97" s="182">
        <f t="shared" si="295"/>
        <v>0</v>
      </c>
      <c r="FP97" s="182">
        <f t="shared" si="296"/>
        <v>0</v>
      </c>
      <c r="FQ97" s="182">
        <f t="shared" si="297"/>
        <v>0</v>
      </c>
      <c r="FR97" s="182">
        <f t="shared" si="298"/>
        <v>0</v>
      </c>
      <c r="FS97" s="182">
        <f t="shared" si="299"/>
        <v>0</v>
      </c>
      <c r="FT97" s="1">
        <f>IFERROR(IF($G97&gt;=1,SUMIFS(ARR!P$8:P$607,ARR!$I$8:$I$607,$I97),0),0)</f>
        <v>0</v>
      </c>
      <c r="FU97" s="1">
        <f>IFERROR(IF($G97&gt;=1,SUMIFS(ARR!Q$8:Q$607,ARR!$I$8:$I$607,$I97),0),0)</f>
        <v>0</v>
      </c>
      <c r="FV97" s="1">
        <f>IFERROR(IF($G97&gt;=1,SUMIFS(ARR!R$8:R$607,ARR!$I$8:$I$607,$I97),0),0)</f>
        <v>0</v>
      </c>
      <c r="FW97" s="1">
        <f>IFERROR(IF($G97&gt;=1,SUMIFS(ARR!S$8:S$607,ARR!$I$8:$I$607,$I97),0),0)</f>
        <v>0</v>
      </c>
      <c r="FX97" s="1">
        <f>IFERROR(IF($G97&gt;=1,SUMIFS(ARR!T$8:T$607,ARR!$I$8:$I$607,$I97),0),0)</f>
        <v>0</v>
      </c>
      <c r="FY97" s="1">
        <f>IFERROR(IF($G97&gt;=1,SUMIFS(ARR!U$8:U$607,ARR!$I$8:$I$607,$I97),0),0)</f>
        <v>0</v>
      </c>
      <c r="FZ97" s="1">
        <f>IFERROR(IF($G97&gt;=1,SUMIFS(ARR!V$8:V$607,ARR!$I$8:$I$607,$I97),0),0)</f>
        <v>0</v>
      </c>
      <c r="GA97" s="1">
        <f>IFERROR(IF($G97&gt;=1,SUMIFS(ARR!W$8:W$607,ARR!$I$8:$I$607,$I97),0),0)</f>
        <v>0</v>
      </c>
      <c r="GB97" s="1">
        <f>IFERROR(IF($G97&gt;=1,SUMIFS(ARR!X$8:X$607,ARR!$I$8:$I$607,$I97),0),0)</f>
        <v>0</v>
      </c>
      <c r="GC97" s="1">
        <f>IFERROR(IF($G97&gt;=1,SUMIFS(ARR!Y$8:Y$607,ARR!$I$8:$I$607,$I97),0),0)</f>
        <v>0</v>
      </c>
      <c r="GD97" s="1">
        <f>IFERROR(IF($G97&gt;=1,SUMIFS(ARR!Z$8:Z$607,ARR!$I$8:$I$607,$I97),0),0)</f>
        <v>0</v>
      </c>
      <c r="GE97" s="1">
        <f>IFERROR(IF($G97&gt;=1,SUMIFS(ARR!AA$8:AA$607,ARR!$I$8:$I$607,$I97),0),0)</f>
        <v>0</v>
      </c>
      <c r="GF97" s="1">
        <f t="shared" si="300"/>
        <v>0</v>
      </c>
      <c r="GG97" s="1">
        <f t="shared" si="301"/>
        <v>0</v>
      </c>
      <c r="GH97" s="1">
        <f t="shared" si="302"/>
        <v>0</v>
      </c>
      <c r="GI97" s="1">
        <f t="shared" si="303"/>
        <v>0</v>
      </c>
      <c r="GJ97" s="1">
        <f t="shared" si="304"/>
        <v>0</v>
      </c>
    </row>
    <row r="98" spans="6:192" ht="18" customHeight="1" x14ac:dyDescent="0.25">
      <c r="F98" s="1">
        <f>ALLO!A96</f>
        <v>0</v>
      </c>
      <c r="G98" s="130">
        <f>EMP!O94</f>
        <v>0</v>
      </c>
      <c r="H98" s="131">
        <f>EMP!P94</f>
        <v>0</v>
      </c>
      <c r="I98" s="130">
        <f>EMP!Q94</f>
        <v>0</v>
      </c>
      <c r="J98" s="30">
        <f>IFERROR(IF($G98&gt;=1,(IF($F98=2,ROUND((ALLO!GA96+ALLO!GM96)/10,0),0)),0),0)</f>
        <v>0</v>
      </c>
      <c r="K98" s="30">
        <f>IFERROR(IF($G98&gt;=1,(IF($F98=2,ROUND((ALLO!GB96+ALLO!GN96)/10,0),0)),0),0)</f>
        <v>0</v>
      </c>
      <c r="L98" s="30">
        <f>IFERROR(IF($G98&gt;=1,(IF($F98=2,ROUND((ALLO!GC96+ALLO!GO96)/10,0),0)),0),0)</f>
        <v>0</v>
      </c>
      <c r="M98" s="30">
        <f>IFERROR(IF($G98&gt;=1,(IF($F98=2,ROUND((ALLO!GD96+ALLO!GP96)/10,0),0)),0),0)</f>
        <v>0</v>
      </c>
      <c r="N98" s="30">
        <f>IFERROR(IF($G98&gt;=1,(IF($F98=2,ROUND((ALLO!GE96+ALLO!GQ96)/10,0),0)),0),0)</f>
        <v>0</v>
      </c>
      <c r="O98" s="30">
        <f>IFERROR(IF($G98&gt;=1,(IF($F98=2,ROUND((ALLO!GF96+ALLO!GR96)/10,0),0)),0),0)</f>
        <v>0</v>
      </c>
      <c r="P98" s="30">
        <f>IFERROR(IF($G98&gt;=1,(IF($F98=2,ROUND((ALLO!GG96+ALLO!GS96)/10,0),0)),0),0)</f>
        <v>0</v>
      </c>
      <c r="Q98" s="30">
        <f>IFERROR(IF($G98&gt;=1,(IF($F98=2,ROUND((ALLO!GH96+ALLO!GT96)/10,0),0)),0),0)</f>
        <v>0</v>
      </c>
      <c r="R98" s="30">
        <f>IFERROR(IF($G98&gt;=1,(IF($F98=2,ROUND((ALLO!GI96+ALLO!GU96)/10,0),0)),0),0)</f>
        <v>0</v>
      </c>
      <c r="S98" s="30">
        <f>IFERROR(IF($G98&gt;=1,(IF($F98=2,ROUND((ALLO!GJ96+ALLO!GV96)/10,0),0)),0),0)</f>
        <v>0</v>
      </c>
      <c r="T98" s="30">
        <f>IFERROR(IF($G98&gt;=1,(IF($F98=2,ROUND((ALLO!GK96+ALLO!GW96)/10,0),0)),0),0)</f>
        <v>0</v>
      </c>
      <c r="U98" s="30">
        <f>IFERROR(IF($G98&gt;=1,(IF($F98=2,ROUND((ALLO!GL96+ALLO!GX96)/10,0),0)),0),0)</f>
        <v>0</v>
      </c>
      <c r="V98" s="132"/>
      <c r="W98" s="132"/>
      <c r="X98" s="132"/>
      <c r="Y98" s="132"/>
      <c r="Z98" s="132"/>
      <c r="AA98" s="132"/>
      <c r="AB98" s="132"/>
      <c r="AC98" s="132"/>
      <c r="AD98" s="132"/>
      <c r="AE98" s="132"/>
      <c r="AF98" s="132"/>
      <c r="AG98" s="132"/>
      <c r="AH98" s="133"/>
      <c r="AI98" s="133">
        <f t="shared" si="201"/>
        <v>0</v>
      </c>
      <c r="AJ98" s="133">
        <f t="shared" si="202"/>
        <v>0</v>
      </c>
      <c r="AK98" s="133">
        <f t="shared" si="203"/>
        <v>0</v>
      </c>
      <c r="AL98" s="133">
        <f t="shared" si="204"/>
        <v>0</v>
      </c>
      <c r="AM98" s="133">
        <f t="shared" si="205"/>
        <v>0</v>
      </c>
      <c r="AN98" s="133">
        <f t="shared" si="206"/>
        <v>0</v>
      </c>
      <c r="AO98" s="133">
        <f t="shared" si="207"/>
        <v>0</v>
      </c>
      <c r="AP98" s="133">
        <f t="shared" si="208"/>
        <v>0</v>
      </c>
      <c r="AQ98" s="133">
        <f t="shared" si="209"/>
        <v>0</v>
      </c>
      <c r="AR98" s="133">
        <f t="shared" si="210"/>
        <v>0</v>
      </c>
      <c r="AS98" s="133">
        <f t="shared" si="211"/>
        <v>0</v>
      </c>
      <c r="AT98" s="134"/>
      <c r="AU98" s="134">
        <f t="shared" si="212"/>
        <v>0</v>
      </c>
      <c r="AV98" s="134">
        <f t="shared" si="213"/>
        <v>0</v>
      </c>
      <c r="AW98" s="134">
        <f t="shared" si="214"/>
        <v>0</v>
      </c>
      <c r="AX98" s="134">
        <f t="shared" si="215"/>
        <v>0</v>
      </c>
      <c r="AY98" s="134">
        <f t="shared" si="216"/>
        <v>0</v>
      </c>
      <c r="AZ98" s="134">
        <f t="shared" si="217"/>
        <v>0</v>
      </c>
      <c r="BA98" s="134">
        <f t="shared" si="218"/>
        <v>0</v>
      </c>
      <c r="BB98" s="134">
        <f t="shared" si="219"/>
        <v>0</v>
      </c>
      <c r="BC98" s="134">
        <f t="shared" si="220"/>
        <v>0</v>
      </c>
      <c r="BD98" s="134">
        <f t="shared" si="221"/>
        <v>0</v>
      </c>
      <c r="BE98" s="134">
        <f t="shared" si="222"/>
        <v>0</v>
      </c>
      <c r="BF98" s="31"/>
      <c r="BG98" s="31">
        <f t="shared" si="223"/>
        <v>0</v>
      </c>
      <c r="BH98" s="31">
        <f t="shared" si="224"/>
        <v>0</v>
      </c>
      <c r="BI98" s="31">
        <f t="shared" si="225"/>
        <v>0</v>
      </c>
      <c r="BJ98" s="31">
        <f t="shared" si="226"/>
        <v>0</v>
      </c>
      <c r="BK98" s="31">
        <f t="shared" si="227"/>
        <v>0</v>
      </c>
      <c r="BL98" s="31">
        <f t="shared" si="228"/>
        <v>0</v>
      </c>
      <c r="BM98" s="31">
        <f t="shared" si="229"/>
        <v>0</v>
      </c>
      <c r="BN98" s="31">
        <f t="shared" si="230"/>
        <v>0</v>
      </c>
      <c r="BO98" s="31">
        <f t="shared" si="231"/>
        <v>0</v>
      </c>
      <c r="BP98" s="31">
        <f t="shared" si="232"/>
        <v>0</v>
      </c>
      <c r="BQ98" s="31">
        <f t="shared" si="233"/>
        <v>0</v>
      </c>
      <c r="BR98" s="132"/>
      <c r="BS98" s="132">
        <f t="shared" si="234"/>
        <v>0</v>
      </c>
      <c r="BT98" s="132">
        <f t="shared" si="235"/>
        <v>0</v>
      </c>
      <c r="BU98" s="132">
        <f t="shared" si="236"/>
        <v>0</v>
      </c>
      <c r="BV98" s="132">
        <f t="shared" si="237"/>
        <v>0</v>
      </c>
      <c r="BW98" s="132">
        <f t="shared" si="238"/>
        <v>0</v>
      </c>
      <c r="BX98" s="132">
        <f t="shared" si="239"/>
        <v>0</v>
      </c>
      <c r="BY98" s="132">
        <f t="shared" si="240"/>
        <v>0</v>
      </c>
      <c r="BZ98" s="132">
        <f t="shared" si="241"/>
        <v>0</v>
      </c>
      <c r="CA98" s="132">
        <f t="shared" si="242"/>
        <v>0</v>
      </c>
      <c r="CB98" s="132">
        <f t="shared" si="243"/>
        <v>0</v>
      </c>
      <c r="CC98" s="132">
        <f t="shared" si="244"/>
        <v>0</v>
      </c>
      <c r="CD98" s="133">
        <f t="shared" si="245"/>
        <v>0</v>
      </c>
      <c r="CE98" s="133">
        <f t="shared" si="245"/>
        <v>0</v>
      </c>
      <c r="CF98" s="133">
        <f t="shared" si="246"/>
        <v>0</v>
      </c>
      <c r="CG98" s="133">
        <f t="shared" si="197"/>
        <v>0</v>
      </c>
      <c r="CH98" s="133">
        <f t="shared" si="195"/>
        <v>0</v>
      </c>
      <c r="CI98" s="133">
        <f t="shared" si="195"/>
        <v>0</v>
      </c>
      <c r="CJ98" s="133">
        <f t="shared" si="195"/>
        <v>0</v>
      </c>
      <c r="CK98" s="133">
        <f t="shared" si="195"/>
        <v>0</v>
      </c>
      <c r="CL98" s="133">
        <f t="shared" si="195"/>
        <v>0</v>
      </c>
      <c r="CM98" s="133">
        <f t="shared" si="195"/>
        <v>0</v>
      </c>
      <c r="CN98" s="133">
        <f t="shared" si="195"/>
        <v>0</v>
      </c>
      <c r="CO98" s="133">
        <f t="shared" si="195"/>
        <v>0</v>
      </c>
      <c r="CP98" s="134"/>
      <c r="CQ98" s="134">
        <f t="shared" si="247"/>
        <v>0</v>
      </c>
      <c r="CR98" s="134">
        <f t="shared" si="248"/>
        <v>0</v>
      </c>
      <c r="CS98" s="134">
        <f t="shared" si="249"/>
        <v>0</v>
      </c>
      <c r="CT98" s="134">
        <f t="shared" si="250"/>
        <v>0</v>
      </c>
      <c r="CU98" s="134">
        <f t="shared" si="251"/>
        <v>0</v>
      </c>
      <c r="CV98" s="134">
        <f t="shared" si="252"/>
        <v>0</v>
      </c>
      <c r="CW98" s="134">
        <f t="shared" si="253"/>
        <v>0</v>
      </c>
      <c r="CX98" s="134">
        <f t="shared" si="254"/>
        <v>0</v>
      </c>
      <c r="CY98" s="134">
        <f t="shared" si="255"/>
        <v>0</v>
      </c>
      <c r="CZ98" s="134">
        <f t="shared" si="256"/>
        <v>0</v>
      </c>
      <c r="DA98" s="134">
        <f t="shared" si="257"/>
        <v>0</v>
      </c>
      <c r="DB98" s="135"/>
      <c r="DC98" s="135">
        <f t="shared" si="258"/>
        <v>0</v>
      </c>
      <c r="DD98" s="135">
        <f t="shared" si="259"/>
        <v>0</v>
      </c>
      <c r="DE98" s="135">
        <f t="shared" si="260"/>
        <v>0</v>
      </c>
      <c r="DF98" s="135">
        <f t="shared" si="261"/>
        <v>0</v>
      </c>
      <c r="DG98" s="135">
        <f t="shared" si="262"/>
        <v>0</v>
      </c>
      <c r="DH98" s="135">
        <f t="shared" si="263"/>
        <v>0</v>
      </c>
      <c r="DI98" s="135">
        <f t="shared" si="264"/>
        <v>0</v>
      </c>
      <c r="DJ98" s="135">
        <f t="shared" si="265"/>
        <v>0</v>
      </c>
      <c r="DK98" s="135">
        <f t="shared" si="266"/>
        <v>0</v>
      </c>
      <c r="DL98" s="135">
        <f t="shared" si="267"/>
        <v>0</v>
      </c>
      <c r="DM98" s="135">
        <f t="shared" si="268"/>
        <v>0</v>
      </c>
      <c r="DN98" s="136"/>
      <c r="DO98" s="136">
        <f t="shared" si="269"/>
        <v>0</v>
      </c>
      <c r="DP98" s="136">
        <f t="shared" si="270"/>
        <v>0</v>
      </c>
      <c r="DQ98" s="136">
        <f t="shared" si="271"/>
        <v>0</v>
      </c>
      <c r="DR98" s="136">
        <f t="shared" si="272"/>
        <v>0</v>
      </c>
      <c r="DS98" s="136">
        <f t="shared" si="273"/>
        <v>0</v>
      </c>
      <c r="DT98" s="136">
        <f t="shared" si="274"/>
        <v>0</v>
      </c>
      <c r="DU98" s="136">
        <f t="shared" si="275"/>
        <v>0</v>
      </c>
      <c r="DV98" s="136">
        <f t="shared" si="276"/>
        <v>0</v>
      </c>
      <c r="DW98" s="136">
        <f t="shared" si="277"/>
        <v>0</v>
      </c>
      <c r="DX98" s="136">
        <f t="shared" si="278"/>
        <v>0</v>
      </c>
      <c r="DY98" s="136">
        <f t="shared" si="279"/>
        <v>0</v>
      </c>
      <c r="DZ98" s="132"/>
      <c r="EA98" s="132">
        <f t="shared" ref="EA98:EK98" si="327">DZ98</f>
        <v>0</v>
      </c>
      <c r="EB98" s="132">
        <f t="shared" si="327"/>
        <v>0</v>
      </c>
      <c r="EC98" s="132">
        <f t="shared" si="327"/>
        <v>0</v>
      </c>
      <c r="ED98" s="132">
        <f t="shared" si="327"/>
        <v>0</v>
      </c>
      <c r="EE98" s="132">
        <f t="shared" si="327"/>
        <v>0</v>
      </c>
      <c r="EF98" s="132">
        <f t="shared" si="327"/>
        <v>0</v>
      </c>
      <c r="EG98" s="132">
        <f t="shared" si="327"/>
        <v>0</v>
      </c>
      <c r="EH98" s="132">
        <f t="shared" si="327"/>
        <v>0</v>
      </c>
      <c r="EI98" s="132">
        <f t="shared" si="327"/>
        <v>0</v>
      </c>
      <c r="EJ98" s="132">
        <f t="shared" si="327"/>
        <v>0</v>
      </c>
      <c r="EK98" s="132">
        <f t="shared" si="327"/>
        <v>0</v>
      </c>
      <c r="EL98" s="134"/>
      <c r="EM98" s="134"/>
      <c r="EN98" s="134"/>
      <c r="EO98" s="134"/>
      <c r="EP98" s="134"/>
      <c r="EQ98" s="134"/>
      <c r="ER98" s="134"/>
      <c r="ES98" s="201">
        <f>IFERROR(IF(G98&gt;=1,(IF(EMP!AT94="YES",220,0)),0),0)</f>
        <v>0</v>
      </c>
      <c r="ET98" s="1">
        <f>IFERROR(IF(G98&gt;=1,ROUND(ALLO!K96/31*ALLO!BJ96,0),0),0)</f>
        <v>0</v>
      </c>
      <c r="EU98" s="1">
        <f>IFERROR(IF(G98&gt;=1,(IF(ALLO!$BH96=1,0,IF(ALLO!$BH96=2,(IF(EMP!AN94="YES",(IF(ALLO!$D96&gt;=5,ROUND((ALLO!GG96+ALLO!GS96+ALLO!HE96)/EU$1,0)*ALLO!$BK96,0)),0)),0))),0),0)</f>
        <v>0</v>
      </c>
      <c r="EV98" s="1">
        <f>IFERROR(IF(H98&gt;=1,(IF(ALLO!$BH96=1,0,IF(ALLO!$BH96=2,(IF(EMP!AO94="YES",(IF(ALLO!$D96&gt;=5,ROUND((ALLO!GH96+ALLO!GT96+ALLO!HF96)/EV$1,0)*ALLO!$BK96,0)),0)),0))),0),0)</f>
        <v>0</v>
      </c>
      <c r="EW98" s="1">
        <f>IFERROR(IF(I98&gt;=1,(IF(ALLO!$BH96=1,0,IF(ALLO!$BH96=2,(IF(EMP!AP94="YES",(IF(ALLO!$D96&gt;=5,ROUND((ALLO!GI96+ALLO!GU96+ALLO!HG96)/EW$1,0)*ALLO!$BK96,0)),0)),0))),0),0)</f>
        <v>0</v>
      </c>
      <c r="EX98" s="1">
        <f>IFERROR(IF(J98&gt;=1,(IF(ALLO!$BH96=1,0,IF(ALLO!$BH96=2,(IF(EMP!AQ94="YES",(IF(ALLO!$D96&gt;=5,ROUND((ALLO!GJ96+ALLO!GV96+ALLO!HH96)/EX$1,0)*ALLO!$BK96,0)),0)),0))),0),0)</f>
        <v>0</v>
      </c>
      <c r="EY98" s="1">
        <f>IFERROR(IF(K98&gt;=1,(IF(ALLO!$BH96=1,0,IF(ALLO!$BH96=2,(IF(EMP!AR94="YES",(IF(ALLO!$D96&gt;=5,ROUND((ALLO!GK96+ALLO!GW96+ALLO!HI96)/EY$1,0)*ALLO!$BK96,0)),0)),0))),0),0)</f>
        <v>0</v>
      </c>
      <c r="EZ98" s="1">
        <f>IFERROR(IF(L98&gt;=1,(IF(ALLO!$BH96=1,0,IF(ALLO!$BH96=2,(IF(EMP!AS94="YES",(IF(ALLO!$D96&gt;=5,ROUND((ALLO!GL96+ALLO!GX96+ALLO!HJ96)/EZ$1,0)*ALLO!$BK96,0)),0)),0))),0),0)</f>
        <v>0</v>
      </c>
      <c r="FA98" s="181">
        <f t="shared" si="281"/>
        <v>0</v>
      </c>
      <c r="FB98" s="181">
        <f t="shared" si="282"/>
        <v>0</v>
      </c>
      <c r="FC98" s="181">
        <f t="shared" si="283"/>
        <v>0</v>
      </c>
      <c r="FD98" s="181">
        <f t="shared" si="284"/>
        <v>0</v>
      </c>
      <c r="FE98" s="181">
        <f t="shared" si="285"/>
        <v>0</v>
      </c>
      <c r="FF98" s="181">
        <f t="shared" si="286"/>
        <v>0</v>
      </c>
      <c r="FG98" s="181">
        <f t="shared" si="287"/>
        <v>0</v>
      </c>
      <c r="FH98" s="181">
        <f t="shared" si="288"/>
        <v>0</v>
      </c>
      <c r="FI98" s="181">
        <f t="shared" si="289"/>
        <v>0</v>
      </c>
      <c r="FJ98" s="181">
        <f t="shared" si="290"/>
        <v>0</v>
      </c>
      <c r="FK98" s="181">
        <f t="shared" si="291"/>
        <v>0</v>
      </c>
      <c r="FL98" s="181">
        <f t="shared" si="292"/>
        <v>0</v>
      </c>
      <c r="FM98" s="182">
        <f t="shared" si="293"/>
        <v>0</v>
      </c>
      <c r="FN98" s="182">
        <f t="shared" si="294"/>
        <v>0</v>
      </c>
      <c r="FO98" s="182">
        <f t="shared" si="295"/>
        <v>0</v>
      </c>
      <c r="FP98" s="182">
        <f t="shared" si="296"/>
        <v>0</v>
      </c>
      <c r="FQ98" s="182">
        <f t="shared" si="297"/>
        <v>0</v>
      </c>
      <c r="FR98" s="182">
        <f t="shared" si="298"/>
        <v>0</v>
      </c>
      <c r="FS98" s="182">
        <f t="shared" si="299"/>
        <v>0</v>
      </c>
      <c r="FT98" s="1">
        <f>IFERROR(IF($G98&gt;=1,SUMIFS(ARR!P$8:P$607,ARR!$I$8:$I$607,$I98),0),0)</f>
        <v>0</v>
      </c>
      <c r="FU98" s="1">
        <f>IFERROR(IF($G98&gt;=1,SUMIFS(ARR!Q$8:Q$607,ARR!$I$8:$I$607,$I98),0),0)</f>
        <v>0</v>
      </c>
      <c r="FV98" s="1">
        <f>IFERROR(IF($G98&gt;=1,SUMIFS(ARR!R$8:R$607,ARR!$I$8:$I$607,$I98),0),0)</f>
        <v>0</v>
      </c>
      <c r="FW98" s="1">
        <f>IFERROR(IF($G98&gt;=1,SUMIFS(ARR!S$8:S$607,ARR!$I$8:$I$607,$I98),0),0)</f>
        <v>0</v>
      </c>
      <c r="FX98" s="1">
        <f>IFERROR(IF($G98&gt;=1,SUMIFS(ARR!T$8:T$607,ARR!$I$8:$I$607,$I98),0),0)</f>
        <v>0</v>
      </c>
      <c r="FY98" s="1">
        <f>IFERROR(IF($G98&gt;=1,SUMIFS(ARR!U$8:U$607,ARR!$I$8:$I$607,$I98),0),0)</f>
        <v>0</v>
      </c>
      <c r="FZ98" s="1">
        <f>IFERROR(IF($G98&gt;=1,SUMIFS(ARR!V$8:V$607,ARR!$I$8:$I$607,$I98),0),0)</f>
        <v>0</v>
      </c>
      <c r="GA98" s="1">
        <f>IFERROR(IF($G98&gt;=1,SUMIFS(ARR!W$8:W$607,ARR!$I$8:$I$607,$I98),0),0)</f>
        <v>0</v>
      </c>
      <c r="GB98" s="1">
        <f>IFERROR(IF($G98&gt;=1,SUMIFS(ARR!X$8:X$607,ARR!$I$8:$I$607,$I98),0),0)</f>
        <v>0</v>
      </c>
      <c r="GC98" s="1">
        <f>IFERROR(IF($G98&gt;=1,SUMIFS(ARR!Y$8:Y$607,ARR!$I$8:$I$607,$I98),0),0)</f>
        <v>0</v>
      </c>
      <c r="GD98" s="1">
        <f>IFERROR(IF($G98&gt;=1,SUMIFS(ARR!Z$8:Z$607,ARR!$I$8:$I$607,$I98),0),0)</f>
        <v>0</v>
      </c>
      <c r="GE98" s="1">
        <f>IFERROR(IF($G98&gt;=1,SUMIFS(ARR!AA$8:AA$607,ARR!$I$8:$I$607,$I98),0),0)</f>
        <v>0</v>
      </c>
      <c r="GF98" s="1">
        <f t="shared" si="300"/>
        <v>0</v>
      </c>
      <c r="GG98" s="1">
        <f t="shared" si="301"/>
        <v>0</v>
      </c>
      <c r="GH98" s="1">
        <f t="shared" si="302"/>
        <v>0</v>
      </c>
      <c r="GI98" s="1">
        <f t="shared" si="303"/>
        <v>0</v>
      </c>
      <c r="GJ98" s="1">
        <f t="shared" si="304"/>
        <v>0</v>
      </c>
    </row>
    <row r="99" spans="6:192" ht="18" customHeight="1" x14ac:dyDescent="0.25">
      <c r="F99" s="1">
        <f>ALLO!A97</f>
        <v>0</v>
      </c>
      <c r="G99" s="130">
        <f>EMP!O95</f>
        <v>0</v>
      </c>
      <c r="H99" s="131">
        <f>EMP!P95</f>
        <v>0</v>
      </c>
      <c r="I99" s="130">
        <f>EMP!Q95</f>
        <v>0</v>
      </c>
      <c r="J99" s="30">
        <f>IFERROR(IF($G99&gt;=1,(IF($F99=2,ROUND((ALLO!GA97+ALLO!GM97)/10,0),0)),0),0)</f>
        <v>0</v>
      </c>
      <c r="K99" s="30">
        <f>IFERROR(IF($G99&gt;=1,(IF($F99=2,ROUND((ALLO!GB97+ALLO!GN97)/10,0),0)),0),0)</f>
        <v>0</v>
      </c>
      <c r="L99" s="30">
        <f>IFERROR(IF($G99&gt;=1,(IF($F99=2,ROUND((ALLO!GC97+ALLO!GO97)/10,0),0)),0),0)</f>
        <v>0</v>
      </c>
      <c r="M99" s="30">
        <f>IFERROR(IF($G99&gt;=1,(IF($F99=2,ROUND((ALLO!GD97+ALLO!GP97)/10,0),0)),0),0)</f>
        <v>0</v>
      </c>
      <c r="N99" s="30">
        <f>IFERROR(IF($G99&gt;=1,(IF($F99=2,ROUND((ALLO!GE97+ALLO!GQ97)/10,0),0)),0),0)</f>
        <v>0</v>
      </c>
      <c r="O99" s="30">
        <f>IFERROR(IF($G99&gt;=1,(IF($F99=2,ROUND((ALLO!GF97+ALLO!GR97)/10,0),0)),0),0)</f>
        <v>0</v>
      </c>
      <c r="P99" s="30">
        <f>IFERROR(IF($G99&gt;=1,(IF($F99=2,ROUND((ALLO!GG97+ALLO!GS97)/10,0),0)),0),0)</f>
        <v>0</v>
      </c>
      <c r="Q99" s="30">
        <f>IFERROR(IF($G99&gt;=1,(IF($F99=2,ROUND((ALLO!GH97+ALLO!GT97)/10,0),0)),0),0)</f>
        <v>0</v>
      </c>
      <c r="R99" s="30">
        <f>IFERROR(IF($G99&gt;=1,(IF($F99=2,ROUND((ALLO!GI97+ALLO!GU97)/10,0),0)),0),0)</f>
        <v>0</v>
      </c>
      <c r="S99" s="30">
        <f>IFERROR(IF($G99&gt;=1,(IF($F99=2,ROUND((ALLO!GJ97+ALLO!GV97)/10,0),0)),0),0)</f>
        <v>0</v>
      </c>
      <c r="T99" s="30">
        <f>IFERROR(IF($G99&gt;=1,(IF($F99=2,ROUND((ALLO!GK97+ALLO!GW97)/10,0),0)),0),0)</f>
        <v>0</v>
      </c>
      <c r="U99" s="30">
        <f>IFERROR(IF($G99&gt;=1,(IF($F99=2,ROUND((ALLO!GL97+ALLO!GX97)/10,0),0)),0),0)</f>
        <v>0</v>
      </c>
      <c r="V99" s="132"/>
      <c r="W99" s="132"/>
      <c r="X99" s="132"/>
      <c r="Y99" s="132"/>
      <c r="Z99" s="132"/>
      <c r="AA99" s="132"/>
      <c r="AB99" s="132"/>
      <c r="AC99" s="132"/>
      <c r="AD99" s="132"/>
      <c r="AE99" s="132"/>
      <c r="AF99" s="132"/>
      <c r="AG99" s="132"/>
      <c r="AH99" s="133"/>
      <c r="AI99" s="133">
        <f t="shared" si="201"/>
        <v>0</v>
      </c>
      <c r="AJ99" s="133">
        <f t="shared" si="202"/>
        <v>0</v>
      </c>
      <c r="AK99" s="133">
        <f t="shared" si="203"/>
        <v>0</v>
      </c>
      <c r="AL99" s="133">
        <f t="shared" si="204"/>
        <v>0</v>
      </c>
      <c r="AM99" s="133">
        <f t="shared" si="205"/>
        <v>0</v>
      </c>
      <c r="AN99" s="133">
        <f t="shared" si="206"/>
        <v>0</v>
      </c>
      <c r="AO99" s="133">
        <f t="shared" si="207"/>
        <v>0</v>
      </c>
      <c r="AP99" s="133">
        <f t="shared" si="208"/>
        <v>0</v>
      </c>
      <c r="AQ99" s="133">
        <f t="shared" si="209"/>
        <v>0</v>
      </c>
      <c r="AR99" s="133">
        <f t="shared" si="210"/>
        <v>0</v>
      </c>
      <c r="AS99" s="133">
        <f t="shared" si="211"/>
        <v>0</v>
      </c>
      <c r="AT99" s="134"/>
      <c r="AU99" s="134">
        <f t="shared" si="212"/>
        <v>0</v>
      </c>
      <c r="AV99" s="134">
        <f t="shared" si="213"/>
        <v>0</v>
      </c>
      <c r="AW99" s="134">
        <f t="shared" si="214"/>
        <v>0</v>
      </c>
      <c r="AX99" s="134">
        <f t="shared" si="215"/>
        <v>0</v>
      </c>
      <c r="AY99" s="134">
        <f t="shared" si="216"/>
        <v>0</v>
      </c>
      <c r="AZ99" s="134">
        <f t="shared" si="217"/>
        <v>0</v>
      </c>
      <c r="BA99" s="134">
        <f t="shared" si="218"/>
        <v>0</v>
      </c>
      <c r="BB99" s="134">
        <f t="shared" si="219"/>
        <v>0</v>
      </c>
      <c r="BC99" s="134">
        <f t="shared" si="220"/>
        <v>0</v>
      </c>
      <c r="BD99" s="134">
        <f t="shared" si="221"/>
        <v>0</v>
      </c>
      <c r="BE99" s="134">
        <f t="shared" si="222"/>
        <v>0</v>
      </c>
      <c r="BF99" s="31"/>
      <c r="BG99" s="31">
        <f t="shared" si="223"/>
        <v>0</v>
      </c>
      <c r="BH99" s="31">
        <f t="shared" si="224"/>
        <v>0</v>
      </c>
      <c r="BI99" s="31">
        <f t="shared" si="225"/>
        <v>0</v>
      </c>
      <c r="BJ99" s="31">
        <f t="shared" si="226"/>
        <v>0</v>
      </c>
      <c r="BK99" s="31">
        <f t="shared" si="227"/>
        <v>0</v>
      </c>
      <c r="BL99" s="31">
        <f t="shared" si="228"/>
        <v>0</v>
      </c>
      <c r="BM99" s="31">
        <f t="shared" si="229"/>
        <v>0</v>
      </c>
      <c r="BN99" s="31">
        <f t="shared" si="230"/>
        <v>0</v>
      </c>
      <c r="BO99" s="31">
        <f t="shared" si="231"/>
        <v>0</v>
      </c>
      <c r="BP99" s="31">
        <f t="shared" si="232"/>
        <v>0</v>
      </c>
      <c r="BQ99" s="31">
        <f t="shared" si="233"/>
        <v>0</v>
      </c>
      <c r="BR99" s="132"/>
      <c r="BS99" s="132">
        <f t="shared" si="234"/>
        <v>0</v>
      </c>
      <c r="BT99" s="132">
        <f t="shared" si="235"/>
        <v>0</v>
      </c>
      <c r="BU99" s="132">
        <f t="shared" si="236"/>
        <v>0</v>
      </c>
      <c r="BV99" s="132">
        <f t="shared" si="237"/>
        <v>0</v>
      </c>
      <c r="BW99" s="132">
        <f t="shared" si="238"/>
        <v>0</v>
      </c>
      <c r="BX99" s="132">
        <f t="shared" si="239"/>
        <v>0</v>
      </c>
      <c r="BY99" s="132">
        <f t="shared" si="240"/>
        <v>0</v>
      </c>
      <c r="BZ99" s="132">
        <f t="shared" si="241"/>
        <v>0</v>
      </c>
      <c r="CA99" s="132">
        <f t="shared" si="242"/>
        <v>0</v>
      </c>
      <c r="CB99" s="132">
        <f t="shared" si="243"/>
        <v>0</v>
      </c>
      <c r="CC99" s="132">
        <f t="shared" si="244"/>
        <v>0</v>
      </c>
      <c r="CD99" s="133">
        <f t="shared" si="245"/>
        <v>0</v>
      </c>
      <c r="CE99" s="133">
        <f t="shared" si="245"/>
        <v>0</v>
      </c>
      <c r="CF99" s="133">
        <f t="shared" si="246"/>
        <v>0</v>
      </c>
      <c r="CG99" s="133">
        <f t="shared" si="197"/>
        <v>0</v>
      </c>
      <c r="CH99" s="133">
        <f t="shared" si="195"/>
        <v>0</v>
      </c>
      <c r="CI99" s="133">
        <f t="shared" si="195"/>
        <v>0</v>
      </c>
      <c r="CJ99" s="133">
        <f t="shared" si="195"/>
        <v>0</v>
      </c>
      <c r="CK99" s="133">
        <f t="shared" si="195"/>
        <v>0</v>
      </c>
      <c r="CL99" s="133">
        <f t="shared" si="195"/>
        <v>0</v>
      </c>
      <c r="CM99" s="133">
        <f t="shared" si="195"/>
        <v>0</v>
      </c>
      <c r="CN99" s="133">
        <f t="shared" si="195"/>
        <v>0</v>
      </c>
      <c r="CO99" s="133">
        <f t="shared" si="195"/>
        <v>0</v>
      </c>
      <c r="CP99" s="134"/>
      <c r="CQ99" s="134">
        <f t="shared" si="247"/>
        <v>0</v>
      </c>
      <c r="CR99" s="134">
        <f t="shared" si="248"/>
        <v>0</v>
      </c>
      <c r="CS99" s="134">
        <f t="shared" si="249"/>
        <v>0</v>
      </c>
      <c r="CT99" s="134">
        <f t="shared" si="250"/>
        <v>0</v>
      </c>
      <c r="CU99" s="134">
        <f t="shared" si="251"/>
        <v>0</v>
      </c>
      <c r="CV99" s="134">
        <f t="shared" si="252"/>
        <v>0</v>
      </c>
      <c r="CW99" s="134">
        <f t="shared" si="253"/>
        <v>0</v>
      </c>
      <c r="CX99" s="134">
        <f t="shared" si="254"/>
        <v>0</v>
      </c>
      <c r="CY99" s="134">
        <f t="shared" si="255"/>
        <v>0</v>
      </c>
      <c r="CZ99" s="134">
        <f t="shared" si="256"/>
        <v>0</v>
      </c>
      <c r="DA99" s="134">
        <f t="shared" si="257"/>
        <v>0</v>
      </c>
      <c r="DB99" s="135"/>
      <c r="DC99" s="135">
        <f t="shared" si="258"/>
        <v>0</v>
      </c>
      <c r="DD99" s="135">
        <f t="shared" si="259"/>
        <v>0</v>
      </c>
      <c r="DE99" s="135">
        <f t="shared" si="260"/>
        <v>0</v>
      </c>
      <c r="DF99" s="135">
        <f t="shared" si="261"/>
        <v>0</v>
      </c>
      <c r="DG99" s="135">
        <f t="shared" si="262"/>
        <v>0</v>
      </c>
      <c r="DH99" s="135">
        <f t="shared" si="263"/>
        <v>0</v>
      </c>
      <c r="DI99" s="135">
        <f t="shared" si="264"/>
        <v>0</v>
      </c>
      <c r="DJ99" s="135">
        <f t="shared" si="265"/>
        <v>0</v>
      </c>
      <c r="DK99" s="135">
        <f t="shared" si="266"/>
        <v>0</v>
      </c>
      <c r="DL99" s="135">
        <f t="shared" si="267"/>
        <v>0</v>
      </c>
      <c r="DM99" s="135">
        <f t="shared" si="268"/>
        <v>0</v>
      </c>
      <c r="DN99" s="136"/>
      <c r="DO99" s="136">
        <f t="shared" si="269"/>
        <v>0</v>
      </c>
      <c r="DP99" s="136">
        <f t="shared" si="270"/>
        <v>0</v>
      </c>
      <c r="DQ99" s="136">
        <f t="shared" si="271"/>
        <v>0</v>
      </c>
      <c r="DR99" s="136">
        <f t="shared" si="272"/>
        <v>0</v>
      </c>
      <c r="DS99" s="136">
        <f t="shared" si="273"/>
        <v>0</v>
      </c>
      <c r="DT99" s="136">
        <f t="shared" si="274"/>
        <v>0</v>
      </c>
      <c r="DU99" s="136">
        <f t="shared" si="275"/>
        <v>0</v>
      </c>
      <c r="DV99" s="136">
        <f t="shared" si="276"/>
        <v>0</v>
      </c>
      <c r="DW99" s="136">
        <f t="shared" si="277"/>
        <v>0</v>
      </c>
      <c r="DX99" s="136">
        <f t="shared" si="278"/>
        <v>0</v>
      </c>
      <c r="DY99" s="136">
        <f t="shared" si="279"/>
        <v>0</v>
      </c>
      <c r="DZ99" s="132"/>
      <c r="EA99" s="132">
        <f t="shared" ref="EA99:EK99" si="328">DZ99</f>
        <v>0</v>
      </c>
      <c r="EB99" s="132">
        <f t="shared" si="328"/>
        <v>0</v>
      </c>
      <c r="EC99" s="132">
        <f t="shared" si="328"/>
        <v>0</v>
      </c>
      <c r="ED99" s="132">
        <f t="shared" si="328"/>
        <v>0</v>
      </c>
      <c r="EE99" s="132">
        <f t="shared" si="328"/>
        <v>0</v>
      </c>
      <c r="EF99" s="132">
        <f t="shared" si="328"/>
        <v>0</v>
      </c>
      <c r="EG99" s="132">
        <f t="shared" si="328"/>
        <v>0</v>
      </c>
      <c r="EH99" s="132">
        <f t="shared" si="328"/>
        <v>0</v>
      </c>
      <c r="EI99" s="132">
        <f t="shared" si="328"/>
        <v>0</v>
      </c>
      <c r="EJ99" s="132">
        <f t="shared" si="328"/>
        <v>0</v>
      </c>
      <c r="EK99" s="132">
        <f t="shared" si="328"/>
        <v>0</v>
      </c>
      <c r="EL99" s="134"/>
      <c r="EM99" s="134"/>
      <c r="EN99" s="134"/>
      <c r="EO99" s="134"/>
      <c r="EP99" s="134"/>
      <c r="EQ99" s="134"/>
      <c r="ER99" s="134"/>
      <c r="ES99" s="201">
        <f>IFERROR(IF(G99&gt;=1,(IF(EMP!AT95="YES",220,0)),0),0)</f>
        <v>0</v>
      </c>
      <c r="ET99" s="1">
        <f>IFERROR(IF(G99&gt;=1,ROUND(ALLO!K97/31*ALLO!BJ97,0),0),0)</f>
        <v>0</v>
      </c>
      <c r="EU99" s="1">
        <f>IFERROR(IF(G99&gt;=1,(IF(ALLO!$BH97=1,0,IF(ALLO!$BH97=2,(IF(EMP!AN95="YES",(IF(ALLO!$D97&gt;=5,ROUND((ALLO!GG97+ALLO!GS97+ALLO!HE97)/EU$1,0)*ALLO!$BK97,0)),0)),0))),0),0)</f>
        <v>0</v>
      </c>
      <c r="EV99" s="1">
        <f>IFERROR(IF(H99&gt;=1,(IF(ALLO!$BH97=1,0,IF(ALLO!$BH97=2,(IF(EMP!AO95="YES",(IF(ALLO!$D97&gt;=5,ROUND((ALLO!GH97+ALLO!GT97+ALLO!HF97)/EV$1,0)*ALLO!$BK97,0)),0)),0))),0),0)</f>
        <v>0</v>
      </c>
      <c r="EW99" s="1">
        <f>IFERROR(IF(I99&gt;=1,(IF(ALLO!$BH97=1,0,IF(ALLO!$BH97=2,(IF(EMP!AP95="YES",(IF(ALLO!$D97&gt;=5,ROUND((ALLO!GI97+ALLO!GU97+ALLO!HG97)/EW$1,0)*ALLO!$BK97,0)),0)),0))),0),0)</f>
        <v>0</v>
      </c>
      <c r="EX99" s="1">
        <f>IFERROR(IF(J99&gt;=1,(IF(ALLO!$BH97=1,0,IF(ALLO!$BH97=2,(IF(EMP!AQ95="YES",(IF(ALLO!$D97&gt;=5,ROUND((ALLO!GJ97+ALLO!GV97+ALLO!HH97)/EX$1,0)*ALLO!$BK97,0)),0)),0))),0),0)</f>
        <v>0</v>
      </c>
      <c r="EY99" s="1">
        <f>IFERROR(IF(K99&gt;=1,(IF(ALLO!$BH97=1,0,IF(ALLO!$BH97=2,(IF(EMP!AR95="YES",(IF(ALLO!$D97&gt;=5,ROUND((ALLO!GK97+ALLO!GW97+ALLO!HI97)/EY$1,0)*ALLO!$BK97,0)),0)),0))),0),0)</f>
        <v>0</v>
      </c>
      <c r="EZ99" s="1">
        <f>IFERROR(IF(L99&gt;=1,(IF(ALLO!$BH97=1,0,IF(ALLO!$BH97=2,(IF(EMP!AS95="YES",(IF(ALLO!$D97&gt;=5,ROUND((ALLO!GL97+ALLO!GX97+ALLO!HJ97)/EZ$1,0)*ALLO!$BK97,0)),0)),0))),0),0)</f>
        <v>0</v>
      </c>
      <c r="FA99" s="181">
        <f t="shared" si="281"/>
        <v>0</v>
      </c>
      <c r="FB99" s="181">
        <f t="shared" si="282"/>
        <v>0</v>
      </c>
      <c r="FC99" s="181">
        <f t="shared" si="283"/>
        <v>0</v>
      </c>
      <c r="FD99" s="181">
        <f t="shared" si="284"/>
        <v>0</v>
      </c>
      <c r="FE99" s="181">
        <f t="shared" si="285"/>
        <v>0</v>
      </c>
      <c r="FF99" s="181">
        <f t="shared" si="286"/>
        <v>0</v>
      </c>
      <c r="FG99" s="181">
        <f t="shared" si="287"/>
        <v>0</v>
      </c>
      <c r="FH99" s="181">
        <f t="shared" si="288"/>
        <v>0</v>
      </c>
      <c r="FI99" s="181">
        <f t="shared" si="289"/>
        <v>0</v>
      </c>
      <c r="FJ99" s="181">
        <f t="shared" si="290"/>
        <v>0</v>
      </c>
      <c r="FK99" s="181">
        <f t="shared" si="291"/>
        <v>0</v>
      </c>
      <c r="FL99" s="181">
        <f t="shared" si="292"/>
        <v>0</v>
      </c>
      <c r="FM99" s="182">
        <f t="shared" si="293"/>
        <v>0</v>
      </c>
      <c r="FN99" s="182">
        <f t="shared" si="294"/>
        <v>0</v>
      </c>
      <c r="FO99" s="182">
        <f t="shared" si="295"/>
        <v>0</v>
      </c>
      <c r="FP99" s="182">
        <f t="shared" si="296"/>
        <v>0</v>
      </c>
      <c r="FQ99" s="182">
        <f t="shared" si="297"/>
        <v>0</v>
      </c>
      <c r="FR99" s="182">
        <f t="shared" si="298"/>
        <v>0</v>
      </c>
      <c r="FS99" s="182">
        <f t="shared" si="299"/>
        <v>0</v>
      </c>
      <c r="FT99" s="1">
        <f>IFERROR(IF($G99&gt;=1,SUMIFS(ARR!P$8:P$607,ARR!$I$8:$I$607,$I99),0),0)</f>
        <v>0</v>
      </c>
      <c r="FU99" s="1">
        <f>IFERROR(IF($G99&gt;=1,SUMIFS(ARR!Q$8:Q$607,ARR!$I$8:$I$607,$I99),0),0)</f>
        <v>0</v>
      </c>
      <c r="FV99" s="1">
        <f>IFERROR(IF($G99&gt;=1,SUMIFS(ARR!R$8:R$607,ARR!$I$8:$I$607,$I99),0),0)</f>
        <v>0</v>
      </c>
      <c r="FW99" s="1">
        <f>IFERROR(IF($G99&gt;=1,SUMIFS(ARR!S$8:S$607,ARR!$I$8:$I$607,$I99),0),0)</f>
        <v>0</v>
      </c>
      <c r="FX99" s="1">
        <f>IFERROR(IF($G99&gt;=1,SUMIFS(ARR!T$8:T$607,ARR!$I$8:$I$607,$I99),0),0)</f>
        <v>0</v>
      </c>
      <c r="FY99" s="1">
        <f>IFERROR(IF($G99&gt;=1,SUMIFS(ARR!U$8:U$607,ARR!$I$8:$I$607,$I99),0),0)</f>
        <v>0</v>
      </c>
      <c r="FZ99" s="1">
        <f>IFERROR(IF($G99&gt;=1,SUMIFS(ARR!V$8:V$607,ARR!$I$8:$I$607,$I99),0),0)</f>
        <v>0</v>
      </c>
      <c r="GA99" s="1">
        <f>IFERROR(IF($G99&gt;=1,SUMIFS(ARR!W$8:W$607,ARR!$I$8:$I$607,$I99),0),0)</f>
        <v>0</v>
      </c>
      <c r="GB99" s="1">
        <f>IFERROR(IF($G99&gt;=1,SUMIFS(ARR!X$8:X$607,ARR!$I$8:$I$607,$I99),0),0)</f>
        <v>0</v>
      </c>
      <c r="GC99" s="1">
        <f>IFERROR(IF($G99&gt;=1,SUMIFS(ARR!Y$8:Y$607,ARR!$I$8:$I$607,$I99),0),0)</f>
        <v>0</v>
      </c>
      <c r="GD99" s="1">
        <f>IFERROR(IF($G99&gt;=1,SUMIFS(ARR!Z$8:Z$607,ARR!$I$8:$I$607,$I99),0),0)</f>
        <v>0</v>
      </c>
      <c r="GE99" s="1">
        <f>IFERROR(IF($G99&gt;=1,SUMIFS(ARR!AA$8:AA$607,ARR!$I$8:$I$607,$I99),0),0)</f>
        <v>0</v>
      </c>
      <c r="GF99" s="1">
        <f t="shared" si="300"/>
        <v>0</v>
      </c>
      <c r="GG99" s="1">
        <f t="shared" si="301"/>
        <v>0</v>
      </c>
      <c r="GH99" s="1">
        <f t="shared" si="302"/>
        <v>0</v>
      </c>
      <c r="GI99" s="1">
        <f t="shared" si="303"/>
        <v>0</v>
      </c>
      <c r="GJ99" s="1">
        <f t="shared" si="304"/>
        <v>0</v>
      </c>
    </row>
    <row r="100" spans="6:192" ht="18" customHeight="1" x14ac:dyDescent="0.25">
      <c r="F100" s="1">
        <f>ALLO!A98</f>
        <v>0</v>
      </c>
      <c r="G100" s="130">
        <f>EMP!O96</f>
        <v>0</v>
      </c>
      <c r="H100" s="131">
        <f>EMP!P96</f>
        <v>0</v>
      </c>
      <c r="I100" s="130">
        <f>EMP!Q96</f>
        <v>0</v>
      </c>
      <c r="J100" s="30">
        <f>IFERROR(IF($G100&gt;=1,(IF($F100=2,ROUND((ALLO!GA98+ALLO!GM98)/10,0),0)),0),0)</f>
        <v>0</v>
      </c>
      <c r="K100" s="30">
        <f>IFERROR(IF($G100&gt;=1,(IF($F100=2,ROUND((ALLO!GB98+ALLO!GN98)/10,0),0)),0),0)</f>
        <v>0</v>
      </c>
      <c r="L100" s="30">
        <f>IFERROR(IF($G100&gt;=1,(IF($F100=2,ROUND((ALLO!GC98+ALLO!GO98)/10,0),0)),0),0)</f>
        <v>0</v>
      </c>
      <c r="M100" s="30">
        <f>IFERROR(IF($G100&gt;=1,(IF($F100=2,ROUND((ALLO!GD98+ALLO!GP98)/10,0),0)),0),0)</f>
        <v>0</v>
      </c>
      <c r="N100" s="30">
        <f>IFERROR(IF($G100&gt;=1,(IF($F100=2,ROUND((ALLO!GE98+ALLO!GQ98)/10,0),0)),0),0)</f>
        <v>0</v>
      </c>
      <c r="O100" s="30">
        <f>IFERROR(IF($G100&gt;=1,(IF($F100=2,ROUND((ALLO!GF98+ALLO!GR98)/10,0),0)),0),0)</f>
        <v>0</v>
      </c>
      <c r="P100" s="30">
        <f>IFERROR(IF($G100&gt;=1,(IF($F100=2,ROUND((ALLO!GG98+ALLO!GS98)/10,0),0)),0),0)</f>
        <v>0</v>
      </c>
      <c r="Q100" s="30">
        <f>IFERROR(IF($G100&gt;=1,(IF($F100=2,ROUND((ALLO!GH98+ALLO!GT98)/10,0),0)),0),0)</f>
        <v>0</v>
      </c>
      <c r="R100" s="30">
        <f>IFERROR(IF($G100&gt;=1,(IF($F100=2,ROUND((ALLO!GI98+ALLO!GU98)/10,0),0)),0),0)</f>
        <v>0</v>
      </c>
      <c r="S100" s="30">
        <f>IFERROR(IF($G100&gt;=1,(IF($F100=2,ROUND((ALLO!GJ98+ALLO!GV98)/10,0),0)),0),0)</f>
        <v>0</v>
      </c>
      <c r="T100" s="30">
        <f>IFERROR(IF($G100&gt;=1,(IF($F100=2,ROUND((ALLO!GK98+ALLO!GW98)/10,0),0)),0),0)</f>
        <v>0</v>
      </c>
      <c r="U100" s="30">
        <f>IFERROR(IF($G100&gt;=1,(IF($F100=2,ROUND((ALLO!GL98+ALLO!GX98)/10,0),0)),0),0)</f>
        <v>0</v>
      </c>
      <c r="V100" s="132"/>
      <c r="W100" s="132"/>
      <c r="X100" s="132"/>
      <c r="Y100" s="132"/>
      <c r="Z100" s="132"/>
      <c r="AA100" s="132"/>
      <c r="AB100" s="132"/>
      <c r="AC100" s="132"/>
      <c r="AD100" s="132"/>
      <c r="AE100" s="132"/>
      <c r="AF100" s="132"/>
      <c r="AG100" s="132"/>
      <c r="AH100" s="133"/>
      <c r="AI100" s="133">
        <f t="shared" si="201"/>
        <v>0</v>
      </c>
      <c r="AJ100" s="133">
        <f t="shared" si="202"/>
        <v>0</v>
      </c>
      <c r="AK100" s="133">
        <f t="shared" si="203"/>
        <v>0</v>
      </c>
      <c r="AL100" s="133">
        <f t="shared" si="204"/>
        <v>0</v>
      </c>
      <c r="AM100" s="133">
        <f t="shared" si="205"/>
        <v>0</v>
      </c>
      <c r="AN100" s="133">
        <f t="shared" si="206"/>
        <v>0</v>
      </c>
      <c r="AO100" s="133">
        <f t="shared" si="207"/>
        <v>0</v>
      </c>
      <c r="AP100" s="133">
        <f t="shared" si="208"/>
        <v>0</v>
      </c>
      <c r="AQ100" s="133">
        <f t="shared" si="209"/>
        <v>0</v>
      </c>
      <c r="AR100" s="133">
        <f t="shared" si="210"/>
        <v>0</v>
      </c>
      <c r="AS100" s="133">
        <f t="shared" si="211"/>
        <v>0</v>
      </c>
      <c r="AT100" s="134"/>
      <c r="AU100" s="134">
        <f t="shared" si="212"/>
        <v>0</v>
      </c>
      <c r="AV100" s="134">
        <f t="shared" si="213"/>
        <v>0</v>
      </c>
      <c r="AW100" s="134">
        <f t="shared" si="214"/>
        <v>0</v>
      </c>
      <c r="AX100" s="134">
        <f t="shared" si="215"/>
        <v>0</v>
      </c>
      <c r="AY100" s="134">
        <f t="shared" si="216"/>
        <v>0</v>
      </c>
      <c r="AZ100" s="134">
        <f t="shared" si="217"/>
        <v>0</v>
      </c>
      <c r="BA100" s="134">
        <f t="shared" si="218"/>
        <v>0</v>
      </c>
      <c r="BB100" s="134">
        <f t="shared" si="219"/>
        <v>0</v>
      </c>
      <c r="BC100" s="134">
        <f t="shared" si="220"/>
        <v>0</v>
      </c>
      <c r="BD100" s="134">
        <f t="shared" si="221"/>
        <v>0</v>
      </c>
      <c r="BE100" s="134">
        <f t="shared" si="222"/>
        <v>0</v>
      </c>
      <c r="BF100" s="31"/>
      <c r="BG100" s="31">
        <f t="shared" si="223"/>
        <v>0</v>
      </c>
      <c r="BH100" s="31">
        <f t="shared" si="224"/>
        <v>0</v>
      </c>
      <c r="BI100" s="31">
        <f t="shared" si="225"/>
        <v>0</v>
      </c>
      <c r="BJ100" s="31">
        <f t="shared" si="226"/>
        <v>0</v>
      </c>
      <c r="BK100" s="31">
        <f t="shared" si="227"/>
        <v>0</v>
      </c>
      <c r="BL100" s="31">
        <f t="shared" si="228"/>
        <v>0</v>
      </c>
      <c r="BM100" s="31">
        <f t="shared" si="229"/>
        <v>0</v>
      </c>
      <c r="BN100" s="31">
        <f t="shared" si="230"/>
        <v>0</v>
      </c>
      <c r="BO100" s="31">
        <f t="shared" si="231"/>
        <v>0</v>
      </c>
      <c r="BP100" s="31">
        <f t="shared" si="232"/>
        <v>0</v>
      </c>
      <c r="BQ100" s="31">
        <f t="shared" si="233"/>
        <v>0</v>
      </c>
      <c r="BR100" s="132"/>
      <c r="BS100" s="132">
        <f t="shared" si="234"/>
        <v>0</v>
      </c>
      <c r="BT100" s="132">
        <f t="shared" si="235"/>
        <v>0</v>
      </c>
      <c r="BU100" s="132">
        <f t="shared" si="236"/>
        <v>0</v>
      </c>
      <c r="BV100" s="132">
        <f t="shared" si="237"/>
        <v>0</v>
      </c>
      <c r="BW100" s="132">
        <f t="shared" si="238"/>
        <v>0</v>
      </c>
      <c r="BX100" s="132">
        <f t="shared" si="239"/>
        <v>0</v>
      </c>
      <c r="BY100" s="132">
        <f t="shared" si="240"/>
        <v>0</v>
      </c>
      <c r="BZ100" s="132">
        <f t="shared" si="241"/>
        <v>0</v>
      </c>
      <c r="CA100" s="132">
        <f t="shared" si="242"/>
        <v>0</v>
      </c>
      <c r="CB100" s="132">
        <f t="shared" si="243"/>
        <v>0</v>
      </c>
      <c r="CC100" s="132">
        <f t="shared" si="244"/>
        <v>0</v>
      </c>
      <c r="CD100" s="133">
        <f t="shared" si="245"/>
        <v>0</v>
      </c>
      <c r="CE100" s="133">
        <f t="shared" si="245"/>
        <v>0</v>
      </c>
      <c r="CF100" s="133">
        <f t="shared" si="246"/>
        <v>0</v>
      </c>
      <c r="CG100" s="133">
        <f t="shared" si="197"/>
        <v>0</v>
      </c>
      <c r="CH100" s="133">
        <f t="shared" si="195"/>
        <v>0</v>
      </c>
      <c r="CI100" s="133">
        <f t="shared" si="195"/>
        <v>0</v>
      </c>
      <c r="CJ100" s="133">
        <f t="shared" si="195"/>
        <v>0</v>
      </c>
      <c r="CK100" s="133">
        <f t="shared" si="195"/>
        <v>0</v>
      </c>
      <c r="CL100" s="133">
        <f t="shared" si="195"/>
        <v>0</v>
      </c>
      <c r="CM100" s="133">
        <f t="shared" si="195"/>
        <v>0</v>
      </c>
      <c r="CN100" s="133">
        <f t="shared" si="195"/>
        <v>0</v>
      </c>
      <c r="CO100" s="133">
        <f t="shared" si="195"/>
        <v>0</v>
      </c>
      <c r="CP100" s="134"/>
      <c r="CQ100" s="134">
        <f t="shared" si="247"/>
        <v>0</v>
      </c>
      <c r="CR100" s="134">
        <f t="shared" si="248"/>
        <v>0</v>
      </c>
      <c r="CS100" s="134">
        <f t="shared" si="249"/>
        <v>0</v>
      </c>
      <c r="CT100" s="134">
        <f t="shared" si="250"/>
        <v>0</v>
      </c>
      <c r="CU100" s="134">
        <f t="shared" si="251"/>
        <v>0</v>
      </c>
      <c r="CV100" s="134">
        <f t="shared" si="252"/>
        <v>0</v>
      </c>
      <c r="CW100" s="134">
        <f t="shared" si="253"/>
        <v>0</v>
      </c>
      <c r="CX100" s="134">
        <f t="shared" si="254"/>
        <v>0</v>
      </c>
      <c r="CY100" s="134">
        <f t="shared" si="255"/>
        <v>0</v>
      </c>
      <c r="CZ100" s="134">
        <f t="shared" si="256"/>
        <v>0</v>
      </c>
      <c r="DA100" s="134">
        <f t="shared" si="257"/>
        <v>0</v>
      </c>
      <c r="DB100" s="135"/>
      <c r="DC100" s="135">
        <f t="shared" si="258"/>
        <v>0</v>
      </c>
      <c r="DD100" s="135">
        <f t="shared" si="259"/>
        <v>0</v>
      </c>
      <c r="DE100" s="135">
        <f t="shared" si="260"/>
        <v>0</v>
      </c>
      <c r="DF100" s="135">
        <f t="shared" si="261"/>
        <v>0</v>
      </c>
      <c r="DG100" s="135">
        <f t="shared" si="262"/>
        <v>0</v>
      </c>
      <c r="DH100" s="135">
        <f t="shared" si="263"/>
        <v>0</v>
      </c>
      <c r="DI100" s="135">
        <f t="shared" si="264"/>
        <v>0</v>
      </c>
      <c r="DJ100" s="135">
        <f t="shared" si="265"/>
        <v>0</v>
      </c>
      <c r="DK100" s="135">
        <f t="shared" si="266"/>
        <v>0</v>
      </c>
      <c r="DL100" s="135">
        <f t="shared" si="267"/>
        <v>0</v>
      </c>
      <c r="DM100" s="135">
        <f t="shared" si="268"/>
        <v>0</v>
      </c>
      <c r="DN100" s="136"/>
      <c r="DO100" s="136">
        <f t="shared" si="269"/>
        <v>0</v>
      </c>
      <c r="DP100" s="136">
        <f t="shared" si="270"/>
        <v>0</v>
      </c>
      <c r="DQ100" s="136">
        <f t="shared" si="271"/>
        <v>0</v>
      </c>
      <c r="DR100" s="136">
        <f t="shared" si="272"/>
        <v>0</v>
      </c>
      <c r="DS100" s="136">
        <f t="shared" si="273"/>
        <v>0</v>
      </c>
      <c r="DT100" s="136">
        <f t="shared" si="274"/>
        <v>0</v>
      </c>
      <c r="DU100" s="136">
        <f t="shared" si="275"/>
        <v>0</v>
      </c>
      <c r="DV100" s="136">
        <f t="shared" si="276"/>
        <v>0</v>
      </c>
      <c r="DW100" s="136">
        <f t="shared" si="277"/>
        <v>0</v>
      </c>
      <c r="DX100" s="136">
        <f t="shared" si="278"/>
        <v>0</v>
      </c>
      <c r="DY100" s="136">
        <f t="shared" si="279"/>
        <v>0</v>
      </c>
      <c r="DZ100" s="132"/>
      <c r="EA100" s="132">
        <f t="shared" ref="EA100:EK100" si="329">DZ100</f>
        <v>0</v>
      </c>
      <c r="EB100" s="132">
        <f t="shared" si="329"/>
        <v>0</v>
      </c>
      <c r="EC100" s="132">
        <f t="shared" si="329"/>
        <v>0</v>
      </c>
      <c r="ED100" s="132">
        <f t="shared" si="329"/>
        <v>0</v>
      </c>
      <c r="EE100" s="132">
        <f t="shared" si="329"/>
        <v>0</v>
      </c>
      <c r="EF100" s="132">
        <f t="shared" si="329"/>
        <v>0</v>
      </c>
      <c r="EG100" s="132">
        <f t="shared" si="329"/>
        <v>0</v>
      </c>
      <c r="EH100" s="132">
        <f t="shared" si="329"/>
        <v>0</v>
      </c>
      <c r="EI100" s="132">
        <f t="shared" si="329"/>
        <v>0</v>
      </c>
      <c r="EJ100" s="132">
        <f t="shared" si="329"/>
        <v>0</v>
      </c>
      <c r="EK100" s="132">
        <f t="shared" si="329"/>
        <v>0</v>
      </c>
      <c r="EL100" s="134"/>
      <c r="EM100" s="134"/>
      <c r="EN100" s="134"/>
      <c r="EO100" s="134"/>
      <c r="EP100" s="134"/>
      <c r="EQ100" s="134"/>
      <c r="ER100" s="134"/>
      <c r="ES100" s="201">
        <f>IFERROR(IF(G100&gt;=1,(IF(EMP!AT96="YES",220,0)),0),0)</f>
        <v>0</v>
      </c>
      <c r="ET100" s="1">
        <f>IFERROR(IF(G100&gt;=1,ROUND(ALLO!K98/31*ALLO!BJ98,0),0),0)</f>
        <v>0</v>
      </c>
      <c r="EU100" s="1">
        <f>IFERROR(IF(G100&gt;=1,(IF(ALLO!$BH98=1,0,IF(ALLO!$BH98=2,(IF(EMP!AN96="YES",(IF(ALLO!$D98&gt;=5,ROUND((ALLO!GG98+ALLO!GS98+ALLO!HE98)/EU$1,0)*ALLO!$BK98,0)),0)),0))),0),0)</f>
        <v>0</v>
      </c>
      <c r="EV100" s="1">
        <f>IFERROR(IF(H100&gt;=1,(IF(ALLO!$BH98=1,0,IF(ALLO!$BH98=2,(IF(EMP!AO96="YES",(IF(ALLO!$D98&gt;=5,ROUND((ALLO!GH98+ALLO!GT98+ALLO!HF98)/EV$1,0)*ALLO!$BK98,0)),0)),0))),0),0)</f>
        <v>0</v>
      </c>
      <c r="EW100" s="1">
        <f>IFERROR(IF(I100&gt;=1,(IF(ALLO!$BH98=1,0,IF(ALLO!$BH98=2,(IF(EMP!AP96="YES",(IF(ALLO!$D98&gt;=5,ROUND((ALLO!GI98+ALLO!GU98+ALLO!HG98)/EW$1,0)*ALLO!$BK98,0)),0)),0))),0),0)</f>
        <v>0</v>
      </c>
      <c r="EX100" s="1">
        <f>IFERROR(IF(J100&gt;=1,(IF(ALLO!$BH98=1,0,IF(ALLO!$BH98=2,(IF(EMP!AQ96="YES",(IF(ALLO!$D98&gt;=5,ROUND((ALLO!GJ98+ALLO!GV98+ALLO!HH98)/EX$1,0)*ALLO!$BK98,0)),0)),0))),0),0)</f>
        <v>0</v>
      </c>
      <c r="EY100" s="1">
        <f>IFERROR(IF(K100&gt;=1,(IF(ALLO!$BH98=1,0,IF(ALLO!$BH98=2,(IF(EMP!AR96="YES",(IF(ALLO!$D98&gt;=5,ROUND((ALLO!GK98+ALLO!GW98+ALLO!HI98)/EY$1,0)*ALLO!$BK98,0)),0)),0))),0),0)</f>
        <v>0</v>
      </c>
      <c r="EZ100" s="1">
        <f>IFERROR(IF(L100&gt;=1,(IF(ALLO!$BH98=1,0,IF(ALLO!$BH98=2,(IF(EMP!AS96="YES",(IF(ALLO!$D98&gt;=5,ROUND((ALLO!GL98+ALLO!GX98+ALLO!HJ98)/EZ$1,0)*ALLO!$BK98,0)),0)),0))),0),0)</f>
        <v>0</v>
      </c>
      <c r="FA100" s="181">
        <f t="shared" si="281"/>
        <v>0</v>
      </c>
      <c r="FB100" s="181">
        <f t="shared" si="282"/>
        <v>0</v>
      </c>
      <c r="FC100" s="181">
        <f t="shared" si="283"/>
        <v>0</v>
      </c>
      <c r="FD100" s="181">
        <f t="shared" si="284"/>
        <v>0</v>
      </c>
      <c r="FE100" s="181">
        <f t="shared" si="285"/>
        <v>0</v>
      </c>
      <c r="FF100" s="181">
        <f t="shared" si="286"/>
        <v>0</v>
      </c>
      <c r="FG100" s="181">
        <f t="shared" si="287"/>
        <v>0</v>
      </c>
      <c r="FH100" s="181">
        <f t="shared" si="288"/>
        <v>0</v>
      </c>
      <c r="FI100" s="181">
        <f t="shared" si="289"/>
        <v>0</v>
      </c>
      <c r="FJ100" s="181">
        <f t="shared" si="290"/>
        <v>0</v>
      </c>
      <c r="FK100" s="181">
        <f t="shared" si="291"/>
        <v>0</v>
      </c>
      <c r="FL100" s="181">
        <f t="shared" si="292"/>
        <v>0</v>
      </c>
      <c r="FM100" s="182">
        <f t="shared" si="293"/>
        <v>0</v>
      </c>
      <c r="FN100" s="182">
        <f t="shared" si="294"/>
        <v>0</v>
      </c>
      <c r="FO100" s="182">
        <f t="shared" si="295"/>
        <v>0</v>
      </c>
      <c r="FP100" s="182">
        <f t="shared" si="296"/>
        <v>0</v>
      </c>
      <c r="FQ100" s="182">
        <f t="shared" si="297"/>
        <v>0</v>
      </c>
      <c r="FR100" s="182">
        <f t="shared" si="298"/>
        <v>0</v>
      </c>
      <c r="FS100" s="182">
        <f t="shared" si="299"/>
        <v>0</v>
      </c>
      <c r="FT100" s="1">
        <f>IFERROR(IF($G100&gt;=1,SUMIFS(ARR!P$8:P$607,ARR!$I$8:$I$607,$I100),0),0)</f>
        <v>0</v>
      </c>
      <c r="FU100" s="1">
        <f>IFERROR(IF($G100&gt;=1,SUMIFS(ARR!Q$8:Q$607,ARR!$I$8:$I$607,$I100),0),0)</f>
        <v>0</v>
      </c>
      <c r="FV100" s="1">
        <f>IFERROR(IF($G100&gt;=1,SUMIFS(ARR!R$8:R$607,ARR!$I$8:$I$607,$I100),0),0)</f>
        <v>0</v>
      </c>
      <c r="FW100" s="1">
        <f>IFERROR(IF($G100&gt;=1,SUMIFS(ARR!S$8:S$607,ARR!$I$8:$I$607,$I100),0),0)</f>
        <v>0</v>
      </c>
      <c r="FX100" s="1">
        <f>IFERROR(IF($G100&gt;=1,SUMIFS(ARR!T$8:T$607,ARR!$I$8:$I$607,$I100),0),0)</f>
        <v>0</v>
      </c>
      <c r="FY100" s="1">
        <f>IFERROR(IF($G100&gt;=1,SUMIFS(ARR!U$8:U$607,ARR!$I$8:$I$607,$I100),0),0)</f>
        <v>0</v>
      </c>
      <c r="FZ100" s="1">
        <f>IFERROR(IF($G100&gt;=1,SUMIFS(ARR!V$8:V$607,ARR!$I$8:$I$607,$I100),0),0)</f>
        <v>0</v>
      </c>
      <c r="GA100" s="1">
        <f>IFERROR(IF($G100&gt;=1,SUMIFS(ARR!W$8:W$607,ARR!$I$8:$I$607,$I100),0),0)</f>
        <v>0</v>
      </c>
      <c r="GB100" s="1">
        <f>IFERROR(IF($G100&gt;=1,SUMIFS(ARR!X$8:X$607,ARR!$I$8:$I$607,$I100),0),0)</f>
        <v>0</v>
      </c>
      <c r="GC100" s="1">
        <f>IFERROR(IF($G100&gt;=1,SUMIFS(ARR!Y$8:Y$607,ARR!$I$8:$I$607,$I100),0),0)</f>
        <v>0</v>
      </c>
      <c r="GD100" s="1">
        <f>IFERROR(IF($G100&gt;=1,SUMIFS(ARR!Z$8:Z$607,ARR!$I$8:$I$607,$I100),0),0)</f>
        <v>0</v>
      </c>
      <c r="GE100" s="1">
        <f>IFERROR(IF($G100&gt;=1,SUMIFS(ARR!AA$8:AA$607,ARR!$I$8:$I$607,$I100),0),0)</f>
        <v>0</v>
      </c>
      <c r="GF100" s="1">
        <f t="shared" si="300"/>
        <v>0</v>
      </c>
      <c r="GG100" s="1">
        <f t="shared" si="301"/>
        <v>0</v>
      </c>
      <c r="GH100" s="1">
        <f t="shared" si="302"/>
        <v>0</v>
      </c>
      <c r="GI100" s="1">
        <f t="shared" si="303"/>
        <v>0</v>
      </c>
      <c r="GJ100" s="1">
        <f t="shared" si="304"/>
        <v>0</v>
      </c>
    </row>
    <row r="101" spans="6:192" ht="18" customHeight="1" x14ac:dyDescent="0.25">
      <c r="F101" s="1">
        <f>ALLO!A99</f>
        <v>0</v>
      </c>
      <c r="G101" s="130">
        <f>EMP!O97</f>
        <v>0</v>
      </c>
      <c r="H101" s="131">
        <f>EMP!P97</f>
        <v>0</v>
      </c>
      <c r="I101" s="130">
        <f>EMP!Q97</f>
        <v>0</v>
      </c>
      <c r="J101" s="30">
        <f>IFERROR(IF($G101&gt;=1,(IF($F101=2,ROUND((ALLO!GA99+ALLO!GM99)/10,0),0)),0),0)</f>
        <v>0</v>
      </c>
      <c r="K101" s="30">
        <f>IFERROR(IF($G101&gt;=1,(IF($F101=2,ROUND((ALLO!GB99+ALLO!GN99)/10,0),0)),0),0)</f>
        <v>0</v>
      </c>
      <c r="L101" s="30">
        <f>IFERROR(IF($G101&gt;=1,(IF($F101=2,ROUND((ALLO!GC99+ALLO!GO99)/10,0),0)),0),0)</f>
        <v>0</v>
      </c>
      <c r="M101" s="30">
        <f>IFERROR(IF($G101&gt;=1,(IF($F101=2,ROUND((ALLO!GD99+ALLO!GP99)/10,0),0)),0),0)</f>
        <v>0</v>
      </c>
      <c r="N101" s="30">
        <f>IFERROR(IF($G101&gt;=1,(IF($F101=2,ROUND((ALLO!GE99+ALLO!GQ99)/10,0),0)),0),0)</f>
        <v>0</v>
      </c>
      <c r="O101" s="30">
        <f>IFERROR(IF($G101&gt;=1,(IF($F101=2,ROUND((ALLO!GF99+ALLO!GR99)/10,0),0)),0),0)</f>
        <v>0</v>
      </c>
      <c r="P101" s="30">
        <f>IFERROR(IF($G101&gt;=1,(IF($F101=2,ROUND((ALLO!GG99+ALLO!GS99)/10,0),0)),0),0)</f>
        <v>0</v>
      </c>
      <c r="Q101" s="30">
        <f>IFERROR(IF($G101&gt;=1,(IF($F101=2,ROUND((ALLO!GH99+ALLO!GT99)/10,0),0)),0),0)</f>
        <v>0</v>
      </c>
      <c r="R101" s="30">
        <f>IFERROR(IF($G101&gt;=1,(IF($F101=2,ROUND((ALLO!GI99+ALLO!GU99)/10,0),0)),0),0)</f>
        <v>0</v>
      </c>
      <c r="S101" s="30">
        <f>IFERROR(IF($G101&gt;=1,(IF($F101=2,ROUND((ALLO!GJ99+ALLO!GV99)/10,0),0)),0),0)</f>
        <v>0</v>
      </c>
      <c r="T101" s="30">
        <f>IFERROR(IF($G101&gt;=1,(IF($F101=2,ROUND((ALLO!GK99+ALLO!GW99)/10,0),0)),0),0)</f>
        <v>0</v>
      </c>
      <c r="U101" s="30">
        <f>IFERROR(IF($G101&gt;=1,(IF($F101=2,ROUND((ALLO!GL99+ALLO!GX99)/10,0),0)),0),0)</f>
        <v>0</v>
      </c>
      <c r="V101" s="132"/>
      <c r="W101" s="132"/>
      <c r="X101" s="132"/>
      <c r="Y101" s="132"/>
      <c r="Z101" s="132"/>
      <c r="AA101" s="132"/>
      <c r="AB101" s="132"/>
      <c r="AC101" s="132"/>
      <c r="AD101" s="132"/>
      <c r="AE101" s="132"/>
      <c r="AF101" s="132"/>
      <c r="AG101" s="132"/>
      <c r="AH101" s="133"/>
      <c r="AI101" s="133">
        <f t="shared" si="201"/>
        <v>0</v>
      </c>
      <c r="AJ101" s="133">
        <f t="shared" si="202"/>
        <v>0</v>
      </c>
      <c r="AK101" s="133">
        <f t="shared" si="203"/>
        <v>0</v>
      </c>
      <c r="AL101" s="133">
        <f t="shared" si="204"/>
        <v>0</v>
      </c>
      <c r="AM101" s="133">
        <f t="shared" si="205"/>
        <v>0</v>
      </c>
      <c r="AN101" s="133">
        <f t="shared" si="206"/>
        <v>0</v>
      </c>
      <c r="AO101" s="133">
        <f t="shared" si="207"/>
        <v>0</v>
      </c>
      <c r="AP101" s="133">
        <f t="shared" si="208"/>
        <v>0</v>
      </c>
      <c r="AQ101" s="133">
        <f t="shared" si="209"/>
        <v>0</v>
      </c>
      <c r="AR101" s="133">
        <f t="shared" si="210"/>
        <v>0</v>
      </c>
      <c r="AS101" s="133">
        <f t="shared" si="211"/>
        <v>0</v>
      </c>
      <c r="AT101" s="134"/>
      <c r="AU101" s="134">
        <f t="shared" si="212"/>
        <v>0</v>
      </c>
      <c r="AV101" s="134">
        <f t="shared" si="213"/>
        <v>0</v>
      </c>
      <c r="AW101" s="134">
        <f t="shared" si="214"/>
        <v>0</v>
      </c>
      <c r="AX101" s="134">
        <f t="shared" si="215"/>
        <v>0</v>
      </c>
      <c r="AY101" s="134">
        <f t="shared" si="216"/>
        <v>0</v>
      </c>
      <c r="AZ101" s="134">
        <f t="shared" si="217"/>
        <v>0</v>
      </c>
      <c r="BA101" s="134">
        <f t="shared" si="218"/>
        <v>0</v>
      </c>
      <c r="BB101" s="134">
        <f t="shared" si="219"/>
        <v>0</v>
      </c>
      <c r="BC101" s="134">
        <f t="shared" si="220"/>
        <v>0</v>
      </c>
      <c r="BD101" s="134">
        <f t="shared" si="221"/>
        <v>0</v>
      </c>
      <c r="BE101" s="134">
        <f t="shared" si="222"/>
        <v>0</v>
      </c>
      <c r="BF101" s="31"/>
      <c r="BG101" s="31">
        <f t="shared" si="223"/>
        <v>0</v>
      </c>
      <c r="BH101" s="31">
        <f t="shared" si="224"/>
        <v>0</v>
      </c>
      <c r="BI101" s="31">
        <f t="shared" si="225"/>
        <v>0</v>
      </c>
      <c r="BJ101" s="31">
        <f t="shared" si="226"/>
        <v>0</v>
      </c>
      <c r="BK101" s="31">
        <f t="shared" si="227"/>
        <v>0</v>
      </c>
      <c r="BL101" s="31">
        <f t="shared" si="228"/>
        <v>0</v>
      </c>
      <c r="BM101" s="31">
        <f t="shared" si="229"/>
        <v>0</v>
      </c>
      <c r="BN101" s="31">
        <f t="shared" si="230"/>
        <v>0</v>
      </c>
      <c r="BO101" s="31">
        <f t="shared" si="231"/>
        <v>0</v>
      </c>
      <c r="BP101" s="31">
        <f t="shared" si="232"/>
        <v>0</v>
      </c>
      <c r="BQ101" s="31">
        <f t="shared" si="233"/>
        <v>0</v>
      </c>
      <c r="BR101" s="132"/>
      <c r="BS101" s="132">
        <f t="shared" si="234"/>
        <v>0</v>
      </c>
      <c r="BT101" s="132">
        <f t="shared" si="235"/>
        <v>0</v>
      </c>
      <c r="BU101" s="132">
        <f t="shared" si="236"/>
        <v>0</v>
      </c>
      <c r="BV101" s="132">
        <f t="shared" si="237"/>
        <v>0</v>
      </c>
      <c r="BW101" s="132">
        <f t="shared" si="238"/>
        <v>0</v>
      </c>
      <c r="BX101" s="132">
        <f t="shared" si="239"/>
        <v>0</v>
      </c>
      <c r="BY101" s="132">
        <f t="shared" si="240"/>
        <v>0</v>
      </c>
      <c r="BZ101" s="132">
        <f t="shared" si="241"/>
        <v>0</v>
      </c>
      <c r="CA101" s="132">
        <f t="shared" si="242"/>
        <v>0</v>
      </c>
      <c r="CB101" s="132">
        <f t="shared" si="243"/>
        <v>0</v>
      </c>
      <c r="CC101" s="132">
        <f t="shared" si="244"/>
        <v>0</v>
      </c>
      <c r="CD101" s="133">
        <f t="shared" si="245"/>
        <v>0</v>
      </c>
      <c r="CE101" s="133">
        <f t="shared" si="245"/>
        <v>0</v>
      </c>
      <c r="CF101" s="133">
        <f t="shared" si="246"/>
        <v>0</v>
      </c>
      <c r="CG101" s="133">
        <f t="shared" si="197"/>
        <v>0</v>
      </c>
      <c r="CH101" s="133">
        <f t="shared" si="195"/>
        <v>0</v>
      </c>
      <c r="CI101" s="133">
        <f t="shared" si="195"/>
        <v>0</v>
      </c>
      <c r="CJ101" s="133">
        <f t="shared" si="195"/>
        <v>0</v>
      </c>
      <c r="CK101" s="133">
        <f t="shared" si="195"/>
        <v>0</v>
      </c>
      <c r="CL101" s="133">
        <f t="shared" si="195"/>
        <v>0</v>
      </c>
      <c r="CM101" s="133">
        <f t="shared" si="195"/>
        <v>0</v>
      </c>
      <c r="CN101" s="133">
        <f t="shared" si="195"/>
        <v>0</v>
      </c>
      <c r="CO101" s="133">
        <f t="shared" si="195"/>
        <v>0</v>
      </c>
      <c r="CP101" s="134"/>
      <c r="CQ101" s="134">
        <f t="shared" si="247"/>
        <v>0</v>
      </c>
      <c r="CR101" s="134">
        <f t="shared" si="248"/>
        <v>0</v>
      </c>
      <c r="CS101" s="134">
        <f t="shared" si="249"/>
        <v>0</v>
      </c>
      <c r="CT101" s="134">
        <f t="shared" si="250"/>
        <v>0</v>
      </c>
      <c r="CU101" s="134">
        <f t="shared" si="251"/>
        <v>0</v>
      </c>
      <c r="CV101" s="134">
        <f t="shared" si="252"/>
        <v>0</v>
      </c>
      <c r="CW101" s="134">
        <f t="shared" si="253"/>
        <v>0</v>
      </c>
      <c r="CX101" s="134">
        <f t="shared" si="254"/>
        <v>0</v>
      </c>
      <c r="CY101" s="134">
        <f t="shared" si="255"/>
        <v>0</v>
      </c>
      <c r="CZ101" s="134">
        <f t="shared" si="256"/>
        <v>0</v>
      </c>
      <c r="DA101" s="134">
        <f t="shared" si="257"/>
        <v>0</v>
      </c>
      <c r="DB101" s="135"/>
      <c r="DC101" s="135">
        <f t="shared" si="258"/>
        <v>0</v>
      </c>
      <c r="DD101" s="135">
        <f t="shared" si="259"/>
        <v>0</v>
      </c>
      <c r="DE101" s="135">
        <f t="shared" si="260"/>
        <v>0</v>
      </c>
      <c r="DF101" s="135">
        <f t="shared" si="261"/>
        <v>0</v>
      </c>
      <c r="DG101" s="135">
        <f t="shared" si="262"/>
        <v>0</v>
      </c>
      <c r="DH101" s="135">
        <f t="shared" si="263"/>
        <v>0</v>
      </c>
      <c r="DI101" s="135">
        <f t="shared" si="264"/>
        <v>0</v>
      </c>
      <c r="DJ101" s="135">
        <f t="shared" si="265"/>
        <v>0</v>
      </c>
      <c r="DK101" s="135">
        <f t="shared" si="266"/>
        <v>0</v>
      </c>
      <c r="DL101" s="135">
        <f t="shared" si="267"/>
        <v>0</v>
      </c>
      <c r="DM101" s="135">
        <f t="shared" si="268"/>
        <v>0</v>
      </c>
      <c r="DN101" s="136"/>
      <c r="DO101" s="136">
        <f t="shared" si="269"/>
        <v>0</v>
      </c>
      <c r="DP101" s="136">
        <f t="shared" si="270"/>
        <v>0</v>
      </c>
      <c r="DQ101" s="136">
        <f t="shared" si="271"/>
        <v>0</v>
      </c>
      <c r="DR101" s="136">
        <f t="shared" si="272"/>
        <v>0</v>
      </c>
      <c r="DS101" s="136">
        <f t="shared" si="273"/>
        <v>0</v>
      </c>
      <c r="DT101" s="136">
        <f t="shared" si="274"/>
        <v>0</v>
      </c>
      <c r="DU101" s="136">
        <f t="shared" si="275"/>
        <v>0</v>
      </c>
      <c r="DV101" s="136">
        <f t="shared" si="276"/>
        <v>0</v>
      </c>
      <c r="DW101" s="136">
        <f t="shared" si="277"/>
        <v>0</v>
      </c>
      <c r="DX101" s="136">
        <f t="shared" si="278"/>
        <v>0</v>
      </c>
      <c r="DY101" s="136">
        <f t="shared" si="279"/>
        <v>0</v>
      </c>
      <c r="DZ101" s="132"/>
      <c r="EA101" s="132">
        <f t="shared" ref="EA101:EK101" si="330">DZ101</f>
        <v>0</v>
      </c>
      <c r="EB101" s="132">
        <f t="shared" si="330"/>
        <v>0</v>
      </c>
      <c r="EC101" s="132">
        <f t="shared" si="330"/>
        <v>0</v>
      </c>
      <c r="ED101" s="132">
        <f t="shared" si="330"/>
        <v>0</v>
      </c>
      <c r="EE101" s="132">
        <f t="shared" si="330"/>
        <v>0</v>
      </c>
      <c r="EF101" s="132">
        <f t="shared" si="330"/>
        <v>0</v>
      </c>
      <c r="EG101" s="132">
        <f t="shared" si="330"/>
        <v>0</v>
      </c>
      <c r="EH101" s="132">
        <f t="shared" si="330"/>
        <v>0</v>
      </c>
      <c r="EI101" s="132">
        <f t="shared" si="330"/>
        <v>0</v>
      </c>
      <c r="EJ101" s="132">
        <f t="shared" si="330"/>
        <v>0</v>
      </c>
      <c r="EK101" s="132">
        <f t="shared" si="330"/>
        <v>0</v>
      </c>
      <c r="EL101" s="134"/>
      <c r="EM101" s="134"/>
      <c r="EN101" s="134"/>
      <c r="EO101" s="134"/>
      <c r="EP101" s="134"/>
      <c r="EQ101" s="134"/>
      <c r="ER101" s="134"/>
      <c r="ES101" s="201">
        <f>IFERROR(IF(G101&gt;=1,(IF(EMP!AT97="YES",220,0)),0),0)</f>
        <v>0</v>
      </c>
      <c r="ET101" s="1">
        <f>IFERROR(IF(G101&gt;=1,ROUND(ALLO!K99/31*ALLO!BJ99,0),0),0)</f>
        <v>0</v>
      </c>
      <c r="EU101" s="1">
        <f>IFERROR(IF(G101&gt;=1,(IF(ALLO!$BH99=1,0,IF(ALLO!$BH99=2,(IF(EMP!AN97="YES",(IF(ALLO!$D99&gt;=5,ROUND((ALLO!GG99+ALLO!GS99+ALLO!HE99)/EU$1,0)*ALLO!$BK99,0)),0)),0))),0),0)</f>
        <v>0</v>
      </c>
      <c r="EV101" s="1">
        <f>IFERROR(IF(H101&gt;=1,(IF(ALLO!$BH99=1,0,IF(ALLO!$BH99=2,(IF(EMP!AO97="YES",(IF(ALLO!$D99&gt;=5,ROUND((ALLO!GH99+ALLO!GT99+ALLO!HF99)/EV$1,0)*ALLO!$BK99,0)),0)),0))),0),0)</f>
        <v>0</v>
      </c>
      <c r="EW101" s="1">
        <f>IFERROR(IF(I101&gt;=1,(IF(ALLO!$BH99=1,0,IF(ALLO!$BH99=2,(IF(EMP!AP97="YES",(IF(ALLO!$D99&gt;=5,ROUND((ALLO!GI99+ALLO!GU99+ALLO!HG99)/EW$1,0)*ALLO!$BK99,0)),0)),0))),0),0)</f>
        <v>0</v>
      </c>
      <c r="EX101" s="1">
        <f>IFERROR(IF(J101&gt;=1,(IF(ALLO!$BH99=1,0,IF(ALLO!$BH99=2,(IF(EMP!AQ97="YES",(IF(ALLO!$D99&gt;=5,ROUND((ALLO!GJ99+ALLO!GV99+ALLO!HH99)/EX$1,0)*ALLO!$BK99,0)),0)),0))),0),0)</f>
        <v>0</v>
      </c>
      <c r="EY101" s="1">
        <f>IFERROR(IF(K101&gt;=1,(IF(ALLO!$BH99=1,0,IF(ALLO!$BH99=2,(IF(EMP!AR97="YES",(IF(ALLO!$D99&gt;=5,ROUND((ALLO!GK99+ALLO!GW99+ALLO!HI99)/EY$1,0)*ALLO!$BK99,0)),0)),0))),0),0)</f>
        <v>0</v>
      </c>
      <c r="EZ101" s="1">
        <f>IFERROR(IF(L101&gt;=1,(IF(ALLO!$BH99=1,0,IF(ALLO!$BH99=2,(IF(EMP!AS97="YES",(IF(ALLO!$D99&gt;=5,ROUND((ALLO!GL99+ALLO!GX99+ALLO!HJ99)/EZ$1,0)*ALLO!$BK99,0)),0)),0))),0),0)</f>
        <v>0</v>
      </c>
      <c r="FA101" s="181">
        <f t="shared" si="281"/>
        <v>0</v>
      </c>
      <c r="FB101" s="181">
        <f t="shared" si="282"/>
        <v>0</v>
      </c>
      <c r="FC101" s="181">
        <f t="shared" si="283"/>
        <v>0</v>
      </c>
      <c r="FD101" s="181">
        <f t="shared" si="284"/>
        <v>0</v>
      </c>
      <c r="FE101" s="181">
        <f t="shared" si="285"/>
        <v>0</v>
      </c>
      <c r="FF101" s="181">
        <f t="shared" si="286"/>
        <v>0</v>
      </c>
      <c r="FG101" s="181">
        <f t="shared" si="287"/>
        <v>0</v>
      </c>
      <c r="FH101" s="181">
        <f t="shared" si="288"/>
        <v>0</v>
      </c>
      <c r="FI101" s="181">
        <f t="shared" si="289"/>
        <v>0</v>
      </c>
      <c r="FJ101" s="181">
        <f t="shared" si="290"/>
        <v>0</v>
      </c>
      <c r="FK101" s="181">
        <f t="shared" si="291"/>
        <v>0</v>
      </c>
      <c r="FL101" s="181">
        <f t="shared" si="292"/>
        <v>0</v>
      </c>
      <c r="FM101" s="182">
        <f t="shared" si="293"/>
        <v>0</v>
      </c>
      <c r="FN101" s="182">
        <f t="shared" si="294"/>
        <v>0</v>
      </c>
      <c r="FO101" s="182">
        <f t="shared" si="295"/>
        <v>0</v>
      </c>
      <c r="FP101" s="182">
        <f t="shared" si="296"/>
        <v>0</v>
      </c>
      <c r="FQ101" s="182">
        <f t="shared" si="297"/>
        <v>0</v>
      </c>
      <c r="FR101" s="182">
        <f t="shared" si="298"/>
        <v>0</v>
      </c>
      <c r="FS101" s="182">
        <f t="shared" si="299"/>
        <v>0</v>
      </c>
      <c r="FT101" s="1">
        <f>IFERROR(IF($G101&gt;=1,SUMIFS(ARR!P$8:P$607,ARR!$I$8:$I$607,$I101),0),0)</f>
        <v>0</v>
      </c>
      <c r="FU101" s="1">
        <f>IFERROR(IF($G101&gt;=1,SUMIFS(ARR!Q$8:Q$607,ARR!$I$8:$I$607,$I101),0),0)</f>
        <v>0</v>
      </c>
      <c r="FV101" s="1">
        <f>IFERROR(IF($G101&gt;=1,SUMIFS(ARR!R$8:R$607,ARR!$I$8:$I$607,$I101),0),0)</f>
        <v>0</v>
      </c>
      <c r="FW101" s="1">
        <f>IFERROR(IF($G101&gt;=1,SUMIFS(ARR!S$8:S$607,ARR!$I$8:$I$607,$I101),0),0)</f>
        <v>0</v>
      </c>
      <c r="FX101" s="1">
        <f>IFERROR(IF($G101&gt;=1,SUMIFS(ARR!T$8:T$607,ARR!$I$8:$I$607,$I101),0),0)</f>
        <v>0</v>
      </c>
      <c r="FY101" s="1">
        <f>IFERROR(IF($G101&gt;=1,SUMIFS(ARR!U$8:U$607,ARR!$I$8:$I$607,$I101),0),0)</f>
        <v>0</v>
      </c>
      <c r="FZ101" s="1">
        <f>IFERROR(IF($G101&gt;=1,SUMIFS(ARR!V$8:V$607,ARR!$I$8:$I$607,$I101),0),0)</f>
        <v>0</v>
      </c>
      <c r="GA101" s="1">
        <f>IFERROR(IF($G101&gt;=1,SUMIFS(ARR!W$8:W$607,ARR!$I$8:$I$607,$I101),0),0)</f>
        <v>0</v>
      </c>
      <c r="GB101" s="1">
        <f>IFERROR(IF($G101&gt;=1,SUMIFS(ARR!X$8:X$607,ARR!$I$8:$I$607,$I101),0),0)</f>
        <v>0</v>
      </c>
      <c r="GC101" s="1">
        <f>IFERROR(IF($G101&gt;=1,SUMIFS(ARR!Y$8:Y$607,ARR!$I$8:$I$607,$I101),0),0)</f>
        <v>0</v>
      </c>
      <c r="GD101" s="1">
        <f>IFERROR(IF($G101&gt;=1,SUMIFS(ARR!Z$8:Z$607,ARR!$I$8:$I$607,$I101),0),0)</f>
        <v>0</v>
      </c>
      <c r="GE101" s="1">
        <f>IFERROR(IF($G101&gt;=1,SUMIFS(ARR!AA$8:AA$607,ARR!$I$8:$I$607,$I101),0),0)</f>
        <v>0</v>
      </c>
      <c r="GF101" s="1">
        <f t="shared" si="300"/>
        <v>0</v>
      </c>
      <c r="GG101" s="1">
        <f t="shared" si="301"/>
        <v>0</v>
      </c>
      <c r="GH101" s="1">
        <f t="shared" si="302"/>
        <v>0</v>
      </c>
      <c r="GI101" s="1">
        <f t="shared" si="303"/>
        <v>0</v>
      </c>
      <c r="GJ101" s="1">
        <f t="shared" si="304"/>
        <v>0</v>
      </c>
    </row>
    <row r="102" spans="6:192" ht="18" customHeight="1" x14ac:dyDescent="0.25">
      <c r="F102" s="1">
        <f>ALLO!A100</f>
        <v>0</v>
      </c>
      <c r="G102" s="130">
        <f>EMP!O98</f>
        <v>0</v>
      </c>
      <c r="H102" s="131">
        <f>EMP!P98</f>
        <v>0</v>
      </c>
      <c r="I102" s="130">
        <f>EMP!Q98</f>
        <v>0</v>
      </c>
      <c r="J102" s="30">
        <f>IFERROR(IF($G102&gt;=1,(IF($F102=2,ROUND((ALLO!GA100+ALLO!GM100)/10,0),0)),0),0)</f>
        <v>0</v>
      </c>
      <c r="K102" s="30">
        <f>IFERROR(IF($G102&gt;=1,(IF($F102=2,ROUND((ALLO!GB100+ALLO!GN100)/10,0),0)),0),0)</f>
        <v>0</v>
      </c>
      <c r="L102" s="30">
        <f>IFERROR(IF($G102&gt;=1,(IF($F102=2,ROUND((ALLO!GC100+ALLO!GO100)/10,0),0)),0),0)</f>
        <v>0</v>
      </c>
      <c r="M102" s="30">
        <f>IFERROR(IF($G102&gt;=1,(IF($F102=2,ROUND((ALLO!GD100+ALLO!GP100)/10,0),0)),0),0)</f>
        <v>0</v>
      </c>
      <c r="N102" s="30">
        <f>IFERROR(IF($G102&gt;=1,(IF($F102=2,ROUND((ALLO!GE100+ALLO!GQ100)/10,0),0)),0),0)</f>
        <v>0</v>
      </c>
      <c r="O102" s="30">
        <f>IFERROR(IF($G102&gt;=1,(IF($F102=2,ROUND((ALLO!GF100+ALLO!GR100)/10,0),0)),0),0)</f>
        <v>0</v>
      </c>
      <c r="P102" s="30">
        <f>IFERROR(IF($G102&gt;=1,(IF($F102=2,ROUND((ALLO!GG100+ALLO!GS100)/10,0),0)),0),0)</f>
        <v>0</v>
      </c>
      <c r="Q102" s="30">
        <f>IFERROR(IF($G102&gt;=1,(IF($F102=2,ROUND((ALLO!GH100+ALLO!GT100)/10,0),0)),0),0)</f>
        <v>0</v>
      </c>
      <c r="R102" s="30">
        <f>IFERROR(IF($G102&gt;=1,(IF($F102=2,ROUND((ALLO!GI100+ALLO!GU100)/10,0),0)),0),0)</f>
        <v>0</v>
      </c>
      <c r="S102" s="30">
        <f>IFERROR(IF($G102&gt;=1,(IF($F102=2,ROUND((ALLO!GJ100+ALLO!GV100)/10,0),0)),0),0)</f>
        <v>0</v>
      </c>
      <c r="T102" s="30">
        <f>IFERROR(IF($G102&gt;=1,(IF($F102=2,ROUND((ALLO!GK100+ALLO!GW100)/10,0),0)),0),0)</f>
        <v>0</v>
      </c>
      <c r="U102" s="30">
        <f>IFERROR(IF($G102&gt;=1,(IF($F102=2,ROUND((ALLO!GL100+ALLO!GX100)/10,0),0)),0),0)</f>
        <v>0</v>
      </c>
      <c r="V102" s="132"/>
      <c r="W102" s="132"/>
      <c r="X102" s="132"/>
      <c r="Y102" s="132"/>
      <c r="Z102" s="132"/>
      <c r="AA102" s="132"/>
      <c r="AB102" s="132"/>
      <c r="AC102" s="132"/>
      <c r="AD102" s="132"/>
      <c r="AE102" s="132"/>
      <c r="AF102" s="132"/>
      <c r="AG102" s="132"/>
      <c r="AH102" s="133"/>
      <c r="AI102" s="133">
        <f t="shared" si="201"/>
        <v>0</v>
      </c>
      <c r="AJ102" s="133">
        <f t="shared" si="202"/>
        <v>0</v>
      </c>
      <c r="AK102" s="133">
        <f t="shared" si="203"/>
        <v>0</v>
      </c>
      <c r="AL102" s="133">
        <f t="shared" si="204"/>
        <v>0</v>
      </c>
      <c r="AM102" s="133">
        <f t="shared" si="205"/>
        <v>0</v>
      </c>
      <c r="AN102" s="133">
        <f t="shared" si="206"/>
        <v>0</v>
      </c>
      <c r="AO102" s="133">
        <f t="shared" si="207"/>
        <v>0</v>
      </c>
      <c r="AP102" s="133">
        <f t="shared" si="208"/>
        <v>0</v>
      </c>
      <c r="AQ102" s="133">
        <f t="shared" si="209"/>
        <v>0</v>
      </c>
      <c r="AR102" s="133">
        <f t="shared" si="210"/>
        <v>0</v>
      </c>
      <c r="AS102" s="133">
        <f t="shared" si="211"/>
        <v>0</v>
      </c>
      <c r="AT102" s="134"/>
      <c r="AU102" s="134">
        <f t="shared" si="212"/>
        <v>0</v>
      </c>
      <c r="AV102" s="134">
        <f t="shared" si="213"/>
        <v>0</v>
      </c>
      <c r="AW102" s="134">
        <f t="shared" si="214"/>
        <v>0</v>
      </c>
      <c r="AX102" s="134">
        <f t="shared" si="215"/>
        <v>0</v>
      </c>
      <c r="AY102" s="134">
        <f t="shared" si="216"/>
        <v>0</v>
      </c>
      <c r="AZ102" s="134">
        <f t="shared" si="217"/>
        <v>0</v>
      </c>
      <c r="BA102" s="134">
        <f t="shared" si="218"/>
        <v>0</v>
      </c>
      <c r="BB102" s="134">
        <f t="shared" si="219"/>
        <v>0</v>
      </c>
      <c r="BC102" s="134">
        <f t="shared" si="220"/>
        <v>0</v>
      </c>
      <c r="BD102" s="134">
        <f t="shared" si="221"/>
        <v>0</v>
      </c>
      <c r="BE102" s="134">
        <f t="shared" si="222"/>
        <v>0</v>
      </c>
      <c r="BF102" s="31"/>
      <c r="BG102" s="31">
        <f t="shared" si="223"/>
        <v>0</v>
      </c>
      <c r="BH102" s="31">
        <f t="shared" si="224"/>
        <v>0</v>
      </c>
      <c r="BI102" s="31">
        <f t="shared" si="225"/>
        <v>0</v>
      </c>
      <c r="BJ102" s="31">
        <f t="shared" si="226"/>
        <v>0</v>
      </c>
      <c r="BK102" s="31">
        <f t="shared" si="227"/>
        <v>0</v>
      </c>
      <c r="BL102" s="31">
        <f t="shared" si="228"/>
        <v>0</v>
      </c>
      <c r="BM102" s="31">
        <f t="shared" si="229"/>
        <v>0</v>
      </c>
      <c r="BN102" s="31">
        <f t="shared" si="230"/>
        <v>0</v>
      </c>
      <c r="BO102" s="31">
        <f t="shared" si="231"/>
        <v>0</v>
      </c>
      <c r="BP102" s="31">
        <f t="shared" si="232"/>
        <v>0</v>
      </c>
      <c r="BQ102" s="31">
        <f t="shared" si="233"/>
        <v>0</v>
      </c>
      <c r="BR102" s="132"/>
      <c r="BS102" s="132">
        <f t="shared" si="234"/>
        <v>0</v>
      </c>
      <c r="BT102" s="132">
        <f t="shared" si="235"/>
        <v>0</v>
      </c>
      <c r="BU102" s="132">
        <f t="shared" si="236"/>
        <v>0</v>
      </c>
      <c r="BV102" s="132">
        <f t="shared" si="237"/>
        <v>0</v>
      </c>
      <c r="BW102" s="132">
        <f t="shared" si="238"/>
        <v>0</v>
      </c>
      <c r="BX102" s="132">
        <f t="shared" si="239"/>
        <v>0</v>
      </c>
      <c r="BY102" s="132">
        <f t="shared" si="240"/>
        <v>0</v>
      </c>
      <c r="BZ102" s="132">
        <f t="shared" si="241"/>
        <v>0</v>
      </c>
      <c r="CA102" s="132">
        <f t="shared" si="242"/>
        <v>0</v>
      </c>
      <c r="CB102" s="132">
        <f t="shared" si="243"/>
        <v>0</v>
      </c>
      <c r="CC102" s="132">
        <f t="shared" si="244"/>
        <v>0</v>
      </c>
      <c r="CD102" s="133">
        <f t="shared" si="245"/>
        <v>0</v>
      </c>
      <c r="CE102" s="133">
        <f t="shared" si="245"/>
        <v>0</v>
      </c>
      <c r="CF102" s="133">
        <f t="shared" si="246"/>
        <v>0</v>
      </c>
      <c r="CG102" s="133">
        <f t="shared" si="197"/>
        <v>0</v>
      </c>
      <c r="CH102" s="133">
        <f t="shared" si="195"/>
        <v>0</v>
      </c>
      <c r="CI102" s="133">
        <f t="shared" si="195"/>
        <v>0</v>
      </c>
      <c r="CJ102" s="133">
        <f t="shared" si="195"/>
        <v>0</v>
      </c>
      <c r="CK102" s="133">
        <f t="shared" si="195"/>
        <v>0</v>
      </c>
      <c r="CL102" s="133">
        <f t="shared" si="195"/>
        <v>0</v>
      </c>
      <c r="CM102" s="133">
        <f t="shared" si="195"/>
        <v>0</v>
      </c>
      <c r="CN102" s="133">
        <f t="shared" si="195"/>
        <v>0</v>
      </c>
      <c r="CO102" s="133">
        <f t="shared" si="195"/>
        <v>0</v>
      </c>
      <c r="CP102" s="134"/>
      <c r="CQ102" s="134">
        <f t="shared" si="247"/>
        <v>0</v>
      </c>
      <c r="CR102" s="134">
        <f t="shared" si="248"/>
        <v>0</v>
      </c>
      <c r="CS102" s="134">
        <f t="shared" si="249"/>
        <v>0</v>
      </c>
      <c r="CT102" s="134">
        <f t="shared" si="250"/>
        <v>0</v>
      </c>
      <c r="CU102" s="134">
        <f t="shared" si="251"/>
        <v>0</v>
      </c>
      <c r="CV102" s="134">
        <f t="shared" si="252"/>
        <v>0</v>
      </c>
      <c r="CW102" s="134">
        <f t="shared" si="253"/>
        <v>0</v>
      </c>
      <c r="CX102" s="134">
        <f t="shared" si="254"/>
        <v>0</v>
      </c>
      <c r="CY102" s="134">
        <f t="shared" si="255"/>
        <v>0</v>
      </c>
      <c r="CZ102" s="134">
        <f t="shared" si="256"/>
        <v>0</v>
      </c>
      <c r="DA102" s="134">
        <f t="shared" si="257"/>
        <v>0</v>
      </c>
      <c r="DB102" s="135"/>
      <c r="DC102" s="135">
        <f t="shared" si="258"/>
        <v>0</v>
      </c>
      <c r="DD102" s="135">
        <f t="shared" si="259"/>
        <v>0</v>
      </c>
      <c r="DE102" s="135">
        <f t="shared" si="260"/>
        <v>0</v>
      </c>
      <c r="DF102" s="135">
        <f t="shared" si="261"/>
        <v>0</v>
      </c>
      <c r="DG102" s="135">
        <f t="shared" si="262"/>
        <v>0</v>
      </c>
      <c r="DH102" s="135">
        <f t="shared" si="263"/>
        <v>0</v>
      </c>
      <c r="DI102" s="135">
        <f t="shared" si="264"/>
        <v>0</v>
      </c>
      <c r="DJ102" s="135">
        <f t="shared" si="265"/>
        <v>0</v>
      </c>
      <c r="DK102" s="135">
        <f t="shared" si="266"/>
        <v>0</v>
      </c>
      <c r="DL102" s="135">
        <f t="shared" si="267"/>
        <v>0</v>
      </c>
      <c r="DM102" s="135">
        <f t="shared" si="268"/>
        <v>0</v>
      </c>
      <c r="DN102" s="136"/>
      <c r="DO102" s="136">
        <f t="shared" si="269"/>
        <v>0</v>
      </c>
      <c r="DP102" s="136">
        <f t="shared" si="270"/>
        <v>0</v>
      </c>
      <c r="DQ102" s="136">
        <f t="shared" si="271"/>
        <v>0</v>
      </c>
      <c r="DR102" s="136">
        <f t="shared" si="272"/>
        <v>0</v>
      </c>
      <c r="DS102" s="136">
        <f t="shared" si="273"/>
        <v>0</v>
      </c>
      <c r="DT102" s="136">
        <f t="shared" si="274"/>
        <v>0</v>
      </c>
      <c r="DU102" s="136">
        <f t="shared" si="275"/>
        <v>0</v>
      </c>
      <c r="DV102" s="136">
        <f t="shared" si="276"/>
        <v>0</v>
      </c>
      <c r="DW102" s="136">
        <f t="shared" si="277"/>
        <v>0</v>
      </c>
      <c r="DX102" s="136">
        <f t="shared" si="278"/>
        <v>0</v>
      </c>
      <c r="DY102" s="136">
        <f t="shared" si="279"/>
        <v>0</v>
      </c>
      <c r="DZ102" s="132"/>
      <c r="EA102" s="132">
        <f t="shared" ref="EA102:EK102" si="331">DZ102</f>
        <v>0</v>
      </c>
      <c r="EB102" s="132">
        <f t="shared" si="331"/>
        <v>0</v>
      </c>
      <c r="EC102" s="132">
        <f t="shared" si="331"/>
        <v>0</v>
      </c>
      <c r="ED102" s="132">
        <f t="shared" si="331"/>
        <v>0</v>
      </c>
      <c r="EE102" s="132">
        <f t="shared" si="331"/>
        <v>0</v>
      </c>
      <c r="EF102" s="132">
        <f t="shared" si="331"/>
        <v>0</v>
      </c>
      <c r="EG102" s="132">
        <f t="shared" si="331"/>
        <v>0</v>
      </c>
      <c r="EH102" s="132">
        <f t="shared" si="331"/>
        <v>0</v>
      </c>
      <c r="EI102" s="132">
        <f t="shared" si="331"/>
        <v>0</v>
      </c>
      <c r="EJ102" s="132">
        <f t="shared" si="331"/>
        <v>0</v>
      </c>
      <c r="EK102" s="132">
        <f t="shared" si="331"/>
        <v>0</v>
      </c>
      <c r="EL102" s="134"/>
      <c r="EM102" s="134"/>
      <c r="EN102" s="134"/>
      <c r="EO102" s="134"/>
      <c r="EP102" s="134"/>
      <c r="EQ102" s="134"/>
      <c r="ER102" s="134"/>
      <c r="ES102" s="201">
        <f>IFERROR(IF(G102&gt;=1,(IF(EMP!AT98="YES",220,0)),0),0)</f>
        <v>0</v>
      </c>
      <c r="ET102" s="1">
        <f>IFERROR(IF(G102&gt;=1,ROUND(ALLO!K100/31*ALLO!BJ100,0),0),0)</f>
        <v>0</v>
      </c>
      <c r="EU102" s="1">
        <f>IFERROR(IF(G102&gt;=1,(IF(ALLO!$BH100=1,0,IF(ALLO!$BH100=2,(IF(EMP!AN98="YES",(IF(ALLO!$D100&gt;=5,ROUND((ALLO!GG100+ALLO!GS100+ALLO!HE100)/EU$1,0)*ALLO!$BK100,0)),0)),0))),0),0)</f>
        <v>0</v>
      </c>
      <c r="EV102" s="1">
        <f>IFERROR(IF(H102&gt;=1,(IF(ALLO!$BH100=1,0,IF(ALLO!$BH100=2,(IF(EMP!AO98="YES",(IF(ALLO!$D100&gt;=5,ROUND((ALLO!GH100+ALLO!GT100+ALLO!HF100)/EV$1,0)*ALLO!$BK100,0)),0)),0))),0),0)</f>
        <v>0</v>
      </c>
      <c r="EW102" s="1">
        <f>IFERROR(IF(I102&gt;=1,(IF(ALLO!$BH100=1,0,IF(ALLO!$BH100=2,(IF(EMP!AP98="YES",(IF(ALLO!$D100&gt;=5,ROUND((ALLO!GI100+ALLO!GU100+ALLO!HG100)/EW$1,0)*ALLO!$BK100,0)),0)),0))),0),0)</f>
        <v>0</v>
      </c>
      <c r="EX102" s="1">
        <f>IFERROR(IF(J102&gt;=1,(IF(ALLO!$BH100=1,0,IF(ALLO!$BH100=2,(IF(EMP!AQ98="YES",(IF(ALLO!$D100&gt;=5,ROUND((ALLO!GJ100+ALLO!GV100+ALLO!HH100)/EX$1,0)*ALLO!$BK100,0)),0)),0))),0),0)</f>
        <v>0</v>
      </c>
      <c r="EY102" s="1">
        <f>IFERROR(IF(K102&gt;=1,(IF(ALLO!$BH100=1,0,IF(ALLO!$BH100=2,(IF(EMP!AR98="YES",(IF(ALLO!$D100&gt;=5,ROUND((ALLO!GK100+ALLO!GW100+ALLO!HI100)/EY$1,0)*ALLO!$BK100,0)),0)),0))),0),0)</f>
        <v>0</v>
      </c>
      <c r="EZ102" s="1">
        <f>IFERROR(IF(L102&gt;=1,(IF(ALLO!$BH100=1,0,IF(ALLO!$BH100=2,(IF(EMP!AS98="YES",(IF(ALLO!$D100&gt;=5,ROUND((ALLO!GL100+ALLO!GX100+ALLO!HJ100)/EZ$1,0)*ALLO!$BK100,0)),0)),0))),0),0)</f>
        <v>0</v>
      </c>
      <c r="FA102" s="181">
        <f t="shared" si="281"/>
        <v>0</v>
      </c>
      <c r="FB102" s="181">
        <f t="shared" si="282"/>
        <v>0</v>
      </c>
      <c r="FC102" s="181">
        <f t="shared" si="283"/>
        <v>0</v>
      </c>
      <c r="FD102" s="181">
        <f t="shared" si="284"/>
        <v>0</v>
      </c>
      <c r="FE102" s="181">
        <f t="shared" si="285"/>
        <v>0</v>
      </c>
      <c r="FF102" s="181">
        <f t="shared" si="286"/>
        <v>0</v>
      </c>
      <c r="FG102" s="181">
        <f t="shared" si="287"/>
        <v>0</v>
      </c>
      <c r="FH102" s="181">
        <f t="shared" si="288"/>
        <v>0</v>
      </c>
      <c r="FI102" s="181">
        <f t="shared" si="289"/>
        <v>0</v>
      </c>
      <c r="FJ102" s="181">
        <f t="shared" si="290"/>
        <v>0</v>
      </c>
      <c r="FK102" s="181">
        <f t="shared" si="291"/>
        <v>0</v>
      </c>
      <c r="FL102" s="181">
        <f t="shared" si="292"/>
        <v>0</v>
      </c>
      <c r="FM102" s="182">
        <f t="shared" si="293"/>
        <v>0</v>
      </c>
      <c r="FN102" s="182">
        <f t="shared" si="294"/>
        <v>0</v>
      </c>
      <c r="FO102" s="182">
        <f t="shared" si="295"/>
        <v>0</v>
      </c>
      <c r="FP102" s="182">
        <f t="shared" si="296"/>
        <v>0</v>
      </c>
      <c r="FQ102" s="182">
        <f t="shared" si="297"/>
        <v>0</v>
      </c>
      <c r="FR102" s="182">
        <f t="shared" si="298"/>
        <v>0</v>
      </c>
      <c r="FS102" s="182">
        <f t="shared" si="299"/>
        <v>0</v>
      </c>
      <c r="FT102" s="1">
        <f>IFERROR(IF($G102&gt;=1,SUMIFS(ARR!P$8:P$607,ARR!$I$8:$I$607,$I102),0),0)</f>
        <v>0</v>
      </c>
      <c r="FU102" s="1">
        <f>IFERROR(IF($G102&gt;=1,SUMIFS(ARR!Q$8:Q$607,ARR!$I$8:$I$607,$I102),0),0)</f>
        <v>0</v>
      </c>
      <c r="FV102" s="1">
        <f>IFERROR(IF($G102&gt;=1,SUMIFS(ARR!R$8:R$607,ARR!$I$8:$I$607,$I102),0),0)</f>
        <v>0</v>
      </c>
      <c r="FW102" s="1">
        <f>IFERROR(IF($G102&gt;=1,SUMIFS(ARR!S$8:S$607,ARR!$I$8:$I$607,$I102),0),0)</f>
        <v>0</v>
      </c>
      <c r="FX102" s="1">
        <f>IFERROR(IF($G102&gt;=1,SUMIFS(ARR!T$8:T$607,ARR!$I$8:$I$607,$I102),0),0)</f>
        <v>0</v>
      </c>
      <c r="FY102" s="1">
        <f>IFERROR(IF($G102&gt;=1,SUMIFS(ARR!U$8:U$607,ARR!$I$8:$I$607,$I102),0),0)</f>
        <v>0</v>
      </c>
      <c r="FZ102" s="1">
        <f>IFERROR(IF($G102&gt;=1,SUMIFS(ARR!V$8:V$607,ARR!$I$8:$I$607,$I102),0),0)</f>
        <v>0</v>
      </c>
      <c r="GA102" s="1">
        <f>IFERROR(IF($G102&gt;=1,SUMIFS(ARR!W$8:W$607,ARR!$I$8:$I$607,$I102),0),0)</f>
        <v>0</v>
      </c>
      <c r="GB102" s="1">
        <f>IFERROR(IF($G102&gt;=1,SUMIFS(ARR!X$8:X$607,ARR!$I$8:$I$607,$I102),0),0)</f>
        <v>0</v>
      </c>
      <c r="GC102" s="1">
        <f>IFERROR(IF($G102&gt;=1,SUMIFS(ARR!Y$8:Y$607,ARR!$I$8:$I$607,$I102),0),0)</f>
        <v>0</v>
      </c>
      <c r="GD102" s="1">
        <f>IFERROR(IF($G102&gt;=1,SUMIFS(ARR!Z$8:Z$607,ARR!$I$8:$I$607,$I102),0),0)</f>
        <v>0</v>
      </c>
      <c r="GE102" s="1">
        <f>IFERROR(IF($G102&gt;=1,SUMIFS(ARR!AA$8:AA$607,ARR!$I$8:$I$607,$I102),0),0)</f>
        <v>0</v>
      </c>
      <c r="GF102" s="1">
        <f t="shared" si="300"/>
        <v>0</v>
      </c>
      <c r="GG102" s="1">
        <f t="shared" si="301"/>
        <v>0</v>
      </c>
      <c r="GH102" s="1">
        <f t="shared" si="302"/>
        <v>0</v>
      </c>
      <c r="GI102" s="1">
        <f t="shared" si="303"/>
        <v>0</v>
      </c>
      <c r="GJ102" s="1">
        <f t="shared" si="304"/>
        <v>0</v>
      </c>
    </row>
    <row r="103" spans="6:192" ht="18" customHeight="1" x14ac:dyDescent="0.25">
      <c r="F103" s="1">
        <f>ALLO!A101</f>
        <v>0</v>
      </c>
      <c r="G103" s="130">
        <f>EMP!O99</f>
        <v>0</v>
      </c>
      <c r="H103" s="131">
        <f>EMP!P99</f>
        <v>0</v>
      </c>
      <c r="I103" s="130">
        <f>EMP!Q99</f>
        <v>0</v>
      </c>
      <c r="J103" s="30">
        <f>IFERROR(IF($G103&gt;=1,(IF($F103=2,ROUND((ALLO!GA101+ALLO!GM101)/10,0),0)),0),0)</f>
        <v>0</v>
      </c>
      <c r="K103" s="30">
        <f>IFERROR(IF($G103&gt;=1,(IF($F103=2,ROUND((ALLO!GB101+ALLO!GN101)/10,0),0)),0),0)</f>
        <v>0</v>
      </c>
      <c r="L103" s="30">
        <f>IFERROR(IF($G103&gt;=1,(IF($F103=2,ROUND((ALLO!GC101+ALLO!GO101)/10,0),0)),0),0)</f>
        <v>0</v>
      </c>
      <c r="M103" s="30">
        <f>IFERROR(IF($G103&gt;=1,(IF($F103=2,ROUND((ALLO!GD101+ALLO!GP101)/10,0),0)),0),0)</f>
        <v>0</v>
      </c>
      <c r="N103" s="30">
        <f>IFERROR(IF($G103&gt;=1,(IF($F103=2,ROUND((ALLO!GE101+ALLO!GQ101)/10,0),0)),0),0)</f>
        <v>0</v>
      </c>
      <c r="O103" s="30">
        <f>IFERROR(IF($G103&gt;=1,(IF($F103=2,ROUND((ALLO!GF101+ALLO!GR101)/10,0),0)),0),0)</f>
        <v>0</v>
      </c>
      <c r="P103" s="30">
        <f>IFERROR(IF($G103&gt;=1,(IF($F103=2,ROUND((ALLO!GG101+ALLO!GS101)/10,0),0)),0),0)</f>
        <v>0</v>
      </c>
      <c r="Q103" s="30">
        <f>IFERROR(IF($G103&gt;=1,(IF($F103=2,ROUND((ALLO!GH101+ALLO!GT101)/10,0),0)),0),0)</f>
        <v>0</v>
      </c>
      <c r="R103" s="30">
        <f>IFERROR(IF($G103&gt;=1,(IF($F103=2,ROUND((ALLO!GI101+ALLO!GU101)/10,0),0)),0),0)</f>
        <v>0</v>
      </c>
      <c r="S103" s="30">
        <f>IFERROR(IF($G103&gt;=1,(IF($F103=2,ROUND((ALLO!GJ101+ALLO!GV101)/10,0),0)),0),0)</f>
        <v>0</v>
      </c>
      <c r="T103" s="30">
        <f>IFERROR(IF($G103&gt;=1,(IF($F103=2,ROUND((ALLO!GK101+ALLO!GW101)/10,0),0)),0),0)</f>
        <v>0</v>
      </c>
      <c r="U103" s="30">
        <f>IFERROR(IF($G103&gt;=1,(IF($F103=2,ROUND((ALLO!GL101+ALLO!GX101)/10,0),0)),0),0)</f>
        <v>0</v>
      </c>
      <c r="V103" s="132"/>
      <c r="W103" s="132"/>
      <c r="X103" s="132"/>
      <c r="Y103" s="132"/>
      <c r="Z103" s="132"/>
      <c r="AA103" s="132"/>
      <c r="AB103" s="132"/>
      <c r="AC103" s="132"/>
      <c r="AD103" s="132"/>
      <c r="AE103" s="132"/>
      <c r="AF103" s="132"/>
      <c r="AG103" s="132"/>
      <c r="AH103" s="133"/>
      <c r="AI103" s="133">
        <f t="shared" si="201"/>
        <v>0</v>
      </c>
      <c r="AJ103" s="133">
        <f t="shared" si="202"/>
        <v>0</v>
      </c>
      <c r="AK103" s="133">
        <f t="shared" si="203"/>
        <v>0</v>
      </c>
      <c r="AL103" s="133">
        <f t="shared" si="204"/>
        <v>0</v>
      </c>
      <c r="AM103" s="133">
        <f t="shared" si="205"/>
        <v>0</v>
      </c>
      <c r="AN103" s="133">
        <f t="shared" si="206"/>
        <v>0</v>
      </c>
      <c r="AO103" s="133">
        <f t="shared" si="207"/>
        <v>0</v>
      </c>
      <c r="AP103" s="133">
        <f t="shared" si="208"/>
        <v>0</v>
      </c>
      <c r="AQ103" s="133">
        <f t="shared" si="209"/>
        <v>0</v>
      </c>
      <c r="AR103" s="133">
        <f t="shared" si="210"/>
        <v>0</v>
      </c>
      <c r="AS103" s="133">
        <f t="shared" si="211"/>
        <v>0</v>
      </c>
      <c r="AT103" s="134"/>
      <c r="AU103" s="134">
        <f t="shared" si="212"/>
        <v>0</v>
      </c>
      <c r="AV103" s="134">
        <f t="shared" si="213"/>
        <v>0</v>
      </c>
      <c r="AW103" s="134">
        <f t="shared" si="214"/>
        <v>0</v>
      </c>
      <c r="AX103" s="134">
        <f t="shared" si="215"/>
        <v>0</v>
      </c>
      <c r="AY103" s="134">
        <f t="shared" si="216"/>
        <v>0</v>
      </c>
      <c r="AZ103" s="134">
        <f t="shared" si="217"/>
        <v>0</v>
      </c>
      <c r="BA103" s="134">
        <f t="shared" si="218"/>
        <v>0</v>
      </c>
      <c r="BB103" s="134">
        <f t="shared" si="219"/>
        <v>0</v>
      </c>
      <c r="BC103" s="134">
        <f t="shared" si="220"/>
        <v>0</v>
      </c>
      <c r="BD103" s="134">
        <f t="shared" si="221"/>
        <v>0</v>
      </c>
      <c r="BE103" s="134">
        <f t="shared" si="222"/>
        <v>0</v>
      </c>
      <c r="BF103" s="31"/>
      <c r="BG103" s="31">
        <f t="shared" si="223"/>
        <v>0</v>
      </c>
      <c r="BH103" s="31">
        <f t="shared" si="224"/>
        <v>0</v>
      </c>
      <c r="BI103" s="31">
        <f t="shared" si="225"/>
        <v>0</v>
      </c>
      <c r="BJ103" s="31">
        <f t="shared" si="226"/>
        <v>0</v>
      </c>
      <c r="BK103" s="31">
        <f t="shared" si="227"/>
        <v>0</v>
      </c>
      <c r="BL103" s="31">
        <f t="shared" si="228"/>
        <v>0</v>
      </c>
      <c r="BM103" s="31">
        <f t="shared" si="229"/>
        <v>0</v>
      </c>
      <c r="BN103" s="31">
        <f t="shared" si="230"/>
        <v>0</v>
      </c>
      <c r="BO103" s="31">
        <f t="shared" si="231"/>
        <v>0</v>
      </c>
      <c r="BP103" s="31">
        <f t="shared" si="232"/>
        <v>0</v>
      </c>
      <c r="BQ103" s="31">
        <f t="shared" si="233"/>
        <v>0</v>
      </c>
      <c r="BR103" s="132"/>
      <c r="BS103" s="132">
        <f t="shared" si="234"/>
        <v>0</v>
      </c>
      <c r="BT103" s="132">
        <f t="shared" si="235"/>
        <v>0</v>
      </c>
      <c r="BU103" s="132">
        <f t="shared" si="236"/>
        <v>0</v>
      </c>
      <c r="BV103" s="132">
        <f t="shared" si="237"/>
        <v>0</v>
      </c>
      <c r="BW103" s="132">
        <f t="shared" si="238"/>
        <v>0</v>
      </c>
      <c r="BX103" s="132">
        <f t="shared" si="239"/>
        <v>0</v>
      </c>
      <c r="BY103" s="132">
        <f t="shared" si="240"/>
        <v>0</v>
      </c>
      <c r="BZ103" s="132">
        <f t="shared" si="241"/>
        <v>0</v>
      </c>
      <c r="CA103" s="132">
        <f t="shared" si="242"/>
        <v>0</v>
      </c>
      <c r="CB103" s="132">
        <f t="shared" si="243"/>
        <v>0</v>
      </c>
      <c r="CC103" s="132">
        <f t="shared" si="244"/>
        <v>0</v>
      </c>
      <c r="CD103" s="133">
        <f t="shared" si="245"/>
        <v>0</v>
      </c>
      <c r="CE103" s="133">
        <f t="shared" si="245"/>
        <v>0</v>
      </c>
      <c r="CF103" s="133">
        <f t="shared" si="246"/>
        <v>0</v>
      </c>
      <c r="CG103" s="133">
        <f t="shared" si="197"/>
        <v>0</v>
      </c>
      <c r="CH103" s="133">
        <f t="shared" si="195"/>
        <v>0</v>
      </c>
      <c r="CI103" s="133">
        <f t="shared" ref="CH103:CO134" si="332">IFERROR(IF($G103&gt;=1,(IF($F103=1,875,0)),0),0)</f>
        <v>0</v>
      </c>
      <c r="CJ103" s="133">
        <f t="shared" si="332"/>
        <v>0</v>
      </c>
      <c r="CK103" s="133">
        <f t="shared" si="332"/>
        <v>0</v>
      </c>
      <c r="CL103" s="133">
        <f t="shared" si="332"/>
        <v>0</v>
      </c>
      <c r="CM103" s="133">
        <f t="shared" si="332"/>
        <v>0</v>
      </c>
      <c r="CN103" s="133">
        <f t="shared" si="332"/>
        <v>0</v>
      </c>
      <c r="CO103" s="133">
        <f t="shared" si="332"/>
        <v>0</v>
      </c>
      <c r="CP103" s="134"/>
      <c r="CQ103" s="134">
        <f t="shared" si="247"/>
        <v>0</v>
      </c>
      <c r="CR103" s="134">
        <f t="shared" si="248"/>
        <v>0</v>
      </c>
      <c r="CS103" s="134">
        <f t="shared" si="249"/>
        <v>0</v>
      </c>
      <c r="CT103" s="134">
        <f t="shared" si="250"/>
        <v>0</v>
      </c>
      <c r="CU103" s="134">
        <f t="shared" si="251"/>
        <v>0</v>
      </c>
      <c r="CV103" s="134">
        <f t="shared" si="252"/>
        <v>0</v>
      </c>
      <c r="CW103" s="134">
        <f t="shared" si="253"/>
        <v>0</v>
      </c>
      <c r="CX103" s="134">
        <f t="shared" si="254"/>
        <v>0</v>
      </c>
      <c r="CY103" s="134">
        <f t="shared" si="255"/>
        <v>0</v>
      </c>
      <c r="CZ103" s="134">
        <f t="shared" si="256"/>
        <v>0</v>
      </c>
      <c r="DA103" s="134">
        <f t="shared" si="257"/>
        <v>0</v>
      </c>
      <c r="DB103" s="135"/>
      <c r="DC103" s="135">
        <f t="shared" si="258"/>
        <v>0</v>
      </c>
      <c r="DD103" s="135">
        <f t="shared" si="259"/>
        <v>0</v>
      </c>
      <c r="DE103" s="135">
        <f t="shared" si="260"/>
        <v>0</v>
      </c>
      <c r="DF103" s="135">
        <f t="shared" si="261"/>
        <v>0</v>
      </c>
      <c r="DG103" s="135">
        <f t="shared" si="262"/>
        <v>0</v>
      </c>
      <c r="DH103" s="135">
        <f t="shared" si="263"/>
        <v>0</v>
      </c>
      <c r="DI103" s="135">
        <f t="shared" si="264"/>
        <v>0</v>
      </c>
      <c r="DJ103" s="135">
        <f t="shared" si="265"/>
        <v>0</v>
      </c>
      <c r="DK103" s="135">
        <f t="shared" si="266"/>
        <v>0</v>
      </c>
      <c r="DL103" s="135">
        <f t="shared" si="267"/>
        <v>0</v>
      </c>
      <c r="DM103" s="135">
        <f t="shared" si="268"/>
        <v>0</v>
      </c>
      <c r="DN103" s="136"/>
      <c r="DO103" s="136">
        <f t="shared" si="269"/>
        <v>0</v>
      </c>
      <c r="DP103" s="136">
        <f t="shared" si="270"/>
        <v>0</v>
      </c>
      <c r="DQ103" s="136">
        <f t="shared" si="271"/>
        <v>0</v>
      </c>
      <c r="DR103" s="136">
        <f t="shared" si="272"/>
        <v>0</v>
      </c>
      <c r="DS103" s="136">
        <f t="shared" si="273"/>
        <v>0</v>
      </c>
      <c r="DT103" s="136">
        <f t="shared" si="274"/>
        <v>0</v>
      </c>
      <c r="DU103" s="136">
        <f t="shared" si="275"/>
        <v>0</v>
      </c>
      <c r="DV103" s="136">
        <f t="shared" si="276"/>
        <v>0</v>
      </c>
      <c r="DW103" s="136">
        <f t="shared" si="277"/>
        <v>0</v>
      </c>
      <c r="DX103" s="136">
        <f t="shared" si="278"/>
        <v>0</v>
      </c>
      <c r="DY103" s="136">
        <f t="shared" si="279"/>
        <v>0</v>
      </c>
      <c r="DZ103" s="132"/>
      <c r="EA103" s="132">
        <f t="shared" ref="EA103:EK103" si="333">DZ103</f>
        <v>0</v>
      </c>
      <c r="EB103" s="132">
        <f t="shared" si="333"/>
        <v>0</v>
      </c>
      <c r="EC103" s="132">
        <f t="shared" si="333"/>
        <v>0</v>
      </c>
      <c r="ED103" s="132">
        <f t="shared" si="333"/>
        <v>0</v>
      </c>
      <c r="EE103" s="132">
        <f t="shared" si="333"/>
        <v>0</v>
      </c>
      <c r="EF103" s="132">
        <f t="shared" si="333"/>
        <v>0</v>
      </c>
      <c r="EG103" s="132">
        <f t="shared" si="333"/>
        <v>0</v>
      </c>
      <c r="EH103" s="132">
        <f t="shared" si="333"/>
        <v>0</v>
      </c>
      <c r="EI103" s="132">
        <f t="shared" si="333"/>
        <v>0</v>
      </c>
      <c r="EJ103" s="132">
        <f t="shared" si="333"/>
        <v>0</v>
      </c>
      <c r="EK103" s="132">
        <f t="shared" si="333"/>
        <v>0</v>
      </c>
      <c r="EL103" s="134"/>
      <c r="EM103" s="134"/>
      <c r="EN103" s="134"/>
      <c r="EO103" s="134"/>
      <c r="EP103" s="134"/>
      <c r="EQ103" s="134"/>
      <c r="ER103" s="134"/>
      <c r="ES103" s="201">
        <f>IFERROR(IF(G103&gt;=1,(IF(EMP!AT99="YES",220,0)),0),0)</f>
        <v>0</v>
      </c>
      <c r="ET103" s="1">
        <f>IFERROR(IF(G103&gt;=1,ROUND(ALLO!K101/31*ALLO!BJ101,0),0),0)</f>
        <v>0</v>
      </c>
      <c r="EU103" s="1">
        <f>IFERROR(IF(G103&gt;=1,(IF(ALLO!$BH101=1,0,IF(ALLO!$BH101=2,(IF(EMP!AN99="YES",(IF(ALLO!$D101&gt;=5,ROUND((ALLO!GG101+ALLO!GS101+ALLO!HE101)/EU$1,0)*ALLO!$BK101,0)),0)),0))),0),0)</f>
        <v>0</v>
      </c>
      <c r="EV103" s="1">
        <f>IFERROR(IF(H103&gt;=1,(IF(ALLO!$BH101=1,0,IF(ALLO!$BH101=2,(IF(EMP!AO99="YES",(IF(ALLO!$D101&gt;=5,ROUND((ALLO!GH101+ALLO!GT101+ALLO!HF101)/EV$1,0)*ALLO!$BK101,0)),0)),0))),0),0)</f>
        <v>0</v>
      </c>
      <c r="EW103" s="1">
        <f>IFERROR(IF(I103&gt;=1,(IF(ALLO!$BH101=1,0,IF(ALLO!$BH101=2,(IF(EMP!AP99="YES",(IF(ALLO!$D101&gt;=5,ROUND((ALLO!GI101+ALLO!GU101+ALLO!HG101)/EW$1,0)*ALLO!$BK101,0)),0)),0))),0),0)</f>
        <v>0</v>
      </c>
      <c r="EX103" s="1">
        <f>IFERROR(IF(J103&gt;=1,(IF(ALLO!$BH101=1,0,IF(ALLO!$BH101=2,(IF(EMP!AQ99="YES",(IF(ALLO!$D101&gt;=5,ROUND((ALLO!GJ101+ALLO!GV101+ALLO!HH101)/EX$1,0)*ALLO!$BK101,0)),0)),0))),0),0)</f>
        <v>0</v>
      </c>
      <c r="EY103" s="1">
        <f>IFERROR(IF(K103&gt;=1,(IF(ALLO!$BH101=1,0,IF(ALLO!$BH101=2,(IF(EMP!AR99="YES",(IF(ALLO!$D101&gt;=5,ROUND((ALLO!GK101+ALLO!GW101+ALLO!HI101)/EY$1,0)*ALLO!$BK101,0)),0)),0))),0),0)</f>
        <v>0</v>
      </c>
      <c r="EZ103" s="1">
        <f>IFERROR(IF(L103&gt;=1,(IF(ALLO!$BH101=1,0,IF(ALLO!$BH101=2,(IF(EMP!AS99="YES",(IF(ALLO!$D101&gt;=5,ROUND((ALLO!GL101+ALLO!GX101+ALLO!HJ101)/EZ$1,0)*ALLO!$BK101,0)),0)),0))),0),0)</f>
        <v>0</v>
      </c>
      <c r="FA103" s="181">
        <f t="shared" si="281"/>
        <v>0</v>
      </c>
      <c r="FB103" s="181">
        <f t="shared" si="282"/>
        <v>0</v>
      </c>
      <c r="FC103" s="181">
        <f t="shared" si="283"/>
        <v>0</v>
      </c>
      <c r="FD103" s="181">
        <f t="shared" si="284"/>
        <v>0</v>
      </c>
      <c r="FE103" s="181">
        <f t="shared" si="285"/>
        <v>0</v>
      </c>
      <c r="FF103" s="181">
        <f t="shared" si="286"/>
        <v>0</v>
      </c>
      <c r="FG103" s="181">
        <f t="shared" si="287"/>
        <v>0</v>
      </c>
      <c r="FH103" s="181">
        <f t="shared" si="288"/>
        <v>0</v>
      </c>
      <c r="FI103" s="181">
        <f t="shared" si="289"/>
        <v>0</v>
      </c>
      <c r="FJ103" s="181">
        <f t="shared" si="290"/>
        <v>0</v>
      </c>
      <c r="FK103" s="181">
        <f t="shared" si="291"/>
        <v>0</v>
      </c>
      <c r="FL103" s="181">
        <f t="shared" si="292"/>
        <v>0</v>
      </c>
      <c r="FM103" s="182">
        <f t="shared" si="293"/>
        <v>0</v>
      </c>
      <c r="FN103" s="182">
        <f t="shared" si="294"/>
        <v>0</v>
      </c>
      <c r="FO103" s="182">
        <f t="shared" si="295"/>
        <v>0</v>
      </c>
      <c r="FP103" s="182">
        <f t="shared" si="296"/>
        <v>0</v>
      </c>
      <c r="FQ103" s="182">
        <f t="shared" si="297"/>
        <v>0</v>
      </c>
      <c r="FR103" s="182">
        <f t="shared" si="298"/>
        <v>0</v>
      </c>
      <c r="FS103" s="182">
        <f t="shared" si="299"/>
        <v>0</v>
      </c>
      <c r="FT103" s="1">
        <f>IFERROR(IF($G103&gt;=1,SUMIFS(ARR!P$8:P$607,ARR!$I$8:$I$607,$I103),0),0)</f>
        <v>0</v>
      </c>
      <c r="FU103" s="1">
        <f>IFERROR(IF($G103&gt;=1,SUMIFS(ARR!Q$8:Q$607,ARR!$I$8:$I$607,$I103),0),0)</f>
        <v>0</v>
      </c>
      <c r="FV103" s="1">
        <f>IFERROR(IF($G103&gt;=1,SUMIFS(ARR!R$8:R$607,ARR!$I$8:$I$607,$I103),0),0)</f>
        <v>0</v>
      </c>
      <c r="FW103" s="1">
        <f>IFERROR(IF($G103&gt;=1,SUMIFS(ARR!S$8:S$607,ARR!$I$8:$I$607,$I103),0),0)</f>
        <v>0</v>
      </c>
      <c r="FX103" s="1">
        <f>IFERROR(IF($G103&gt;=1,SUMIFS(ARR!T$8:T$607,ARR!$I$8:$I$607,$I103),0),0)</f>
        <v>0</v>
      </c>
      <c r="FY103" s="1">
        <f>IFERROR(IF($G103&gt;=1,SUMIFS(ARR!U$8:U$607,ARR!$I$8:$I$607,$I103),0),0)</f>
        <v>0</v>
      </c>
      <c r="FZ103" s="1">
        <f>IFERROR(IF($G103&gt;=1,SUMIFS(ARR!V$8:V$607,ARR!$I$8:$I$607,$I103),0),0)</f>
        <v>0</v>
      </c>
      <c r="GA103" s="1">
        <f>IFERROR(IF($G103&gt;=1,SUMIFS(ARR!W$8:W$607,ARR!$I$8:$I$607,$I103),0),0)</f>
        <v>0</v>
      </c>
      <c r="GB103" s="1">
        <f>IFERROR(IF($G103&gt;=1,SUMIFS(ARR!X$8:X$607,ARR!$I$8:$I$607,$I103),0),0)</f>
        <v>0</v>
      </c>
      <c r="GC103" s="1">
        <f>IFERROR(IF($G103&gt;=1,SUMIFS(ARR!Y$8:Y$607,ARR!$I$8:$I$607,$I103),0),0)</f>
        <v>0</v>
      </c>
      <c r="GD103" s="1">
        <f>IFERROR(IF($G103&gt;=1,SUMIFS(ARR!Z$8:Z$607,ARR!$I$8:$I$607,$I103),0),0)</f>
        <v>0</v>
      </c>
      <c r="GE103" s="1">
        <f>IFERROR(IF($G103&gt;=1,SUMIFS(ARR!AA$8:AA$607,ARR!$I$8:$I$607,$I103),0),0)</f>
        <v>0</v>
      </c>
      <c r="GF103" s="1">
        <f t="shared" si="300"/>
        <v>0</v>
      </c>
      <c r="GG103" s="1">
        <f t="shared" si="301"/>
        <v>0</v>
      </c>
      <c r="GH103" s="1">
        <f t="shared" si="302"/>
        <v>0</v>
      </c>
      <c r="GI103" s="1">
        <f t="shared" si="303"/>
        <v>0</v>
      </c>
      <c r="GJ103" s="1">
        <f t="shared" si="304"/>
        <v>0</v>
      </c>
    </row>
    <row r="104" spans="6:192" ht="18" customHeight="1" x14ac:dyDescent="0.25">
      <c r="F104" s="1">
        <f>ALLO!A102</f>
        <v>0</v>
      </c>
      <c r="G104" s="130">
        <f>EMP!O100</f>
        <v>0</v>
      </c>
      <c r="H104" s="131">
        <f>EMP!P100</f>
        <v>0</v>
      </c>
      <c r="I104" s="130">
        <f>EMP!Q100</f>
        <v>0</v>
      </c>
      <c r="J104" s="30">
        <f>IFERROR(IF($G104&gt;=1,(IF($F104=2,ROUND((ALLO!GA102+ALLO!GM102)/10,0),0)),0),0)</f>
        <v>0</v>
      </c>
      <c r="K104" s="30">
        <f>IFERROR(IF($G104&gt;=1,(IF($F104=2,ROUND((ALLO!GB102+ALLO!GN102)/10,0),0)),0),0)</f>
        <v>0</v>
      </c>
      <c r="L104" s="30">
        <f>IFERROR(IF($G104&gt;=1,(IF($F104=2,ROUND((ALLO!GC102+ALLO!GO102)/10,0),0)),0),0)</f>
        <v>0</v>
      </c>
      <c r="M104" s="30">
        <f>IFERROR(IF($G104&gt;=1,(IF($F104=2,ROUND((ALLO!GD102+ALLO!GP102)/10,0),0)),0),0)</f>
        <v>0</v>
      </c>
      <c r="N104" s="30">
        <f>IFERROR(IF($G104&gt;=1,(IF($F104=2,ROUND((ALLO!GE102+ALLO!GQ102)/10,0),0)),0),0)</f>
        <v>0</v>
      </c>
      <c r="O104" s="30">
        <f>IFERROR(IF($G104&gt;=1,(IF($F104=2,ROUND((ALLO!GF102+ALLO!GR102)/10,0),0)),0),0)</f>
        <v>0</v>
      </c>
      <c r="P104" s="30">
        <f>IFERROR(IF($G104&gt;=1,(IF($F104=2,ROUND((ALLO!GG102+ALLO!GS102)/10,0),0)),0),0)</f>
        <v>0</v>
      </c>
      <c r="Q104" s="30">
        <f>IFERROR(IF($G104&gt;=1,(IF($F104=2,ROUND((ALLO!GH102+ALLO!GT102)/10,0),0)),0),0)</f>
        <v>0</v>
      </c>
      <c r="R104" s="30">
        <f>IFERROR(IF($G104&gt;=1,(IF($F104=2,ROUND((ALLO!GI102+ALLO!GU102)/10,0),0)),0),0)</f>
        <v>0</v>
      </c>
      <c r="S104" s="30">
        <f>IFERROR(IF($G104&gt;=1,(IF($F104=2,ROUND((ALLO!GJ102+ALLO!GV102)/10,0),0)),0),0)</f>
        <v>0</v>
      </c>
      <c r="T104" s="30">
        <f>IFERROR(IF($G104&gt;=1,(IF($F104=2,ROUND((ALLO!GK102+ALLO!GW102)/10,0),0)),0),0)</f>
        <v>0</v>
      </c>
      <c r="U104" s="30">
        <f>IFERROR(IF($G104&gt;=1,(IF($F104=2,ROUND((ALLO!GL102+ALLO!GX102)/10,0),0)),0),0)</f>
        <v>0</v>
      </c>
      <c r="V104" s="132"/>
      <c r="W104" s="132"/>
      <c r="X104" s="132"/>
      <c r="Y104" s="132"/>
      <c r="Z104" s="132"/>
      <c r="AA104" s="132"/>
      <c r="AB104" s="132"/>
      <c r="AC104" s="132"/>
      <c r="AD104" s="132"/>
      <c r="AE104" s="132"/>
      <c r="AF104" s="132"/>
      <c r="AG104" s="132"/>
      <c r="AH104" s="133"/>
      <c r="AI104" s="133">
        <f t="shared" si="201"/>
        <v>0</v>
      </c>
      <c r="AJ104" s="133">
        <f t="shared" si="202"/>
        <v>0</v>
      </c>
      <c r="AK104" s="133">
        <f t="shared" si="203"/>
        <v>0</v>
      </c>
      <c r="AL104" s="133">
        <f t="shared" si="204"/>
        <v>0</v>
      </c>
      <c r="AM104" s="133">
        <f t="shared" si="205"/>
        <v>0</v>
      </c>
      <c r="AN104" s="133">
        <f t="shared" si="206"/>
        <v>0</v>
      </c>
      <c r="AO104" s="133">
        <f t="shared" si="207"/>
        <v>0</v>
      </c>
      <c r="AP104" s="133">
        <f t="shared" si="208"/>
        <v>0</v>
      </c>
      <c r="AQ104" s="133">
        <f t="shared" si="209"/>
        <v>0</v>
      </c>
      <c r="AR104" s="133">
        <f t="shared" si="210"/>
        <v>0</v>
      </c>
      <c r="AS104" s="133">
        <f t="shared" si="211"/>
        <v>0</v>
      </c>
      <c r="AT104" s="134"/>
      <c r="AU104" s="134">
        <f t="shared" si="212"/>
        <v>0</v>
      </c>
      <c r="AV104" s="134">
        <f t="shared" si="213"/>
        <v>0</v>
      </c>
      <c r="AW104" s="134">
        <f t="shared" si="214"/>
        <v>0</v>
      </c>
      <c r="AX104" s="134">
        <f t="shared" si="215"/>
        <v>0</v>
      </c>
      <c r="AY104" s="134">
        <f t="shared" si="216"/>
        <v>0</v>
      </c>
      <c r="AZ104" s="134">
        <f t="shared" si="217"/>
        <v>0</v>
      </c>
      <c r="BA104" s="134">
        <f t="shared" si="218"/>
        <v>0</v>
      </c>
      <c r="BB104" s="134">
        <f t="shared" si="219"/>
        <v>0</v>
      </c>
      <c r="BC104" s="134">
        <f t="shared" si="220"/>
        <v>0</v>
      </c>
      <c r="BD104" s="134">
        <f t="shared" si="221"/>
        <v>0</v>
      </c>
      <c r="BE104" s="134">
        <f t="shared" si="222"/>
        <v>0</v>
      </c>
      <c r="BF104" s="31"/>
      <c r="BG104" s="31">
        <f t="shared" si="223"/>
        <v>0</v>
      </c>
      <c r="BH104" s="31">
        <f t="shared" si="224"/>
        <v>0</v>
      </c>
      <c r="BI104" s="31">
        <f t="shared" si="225"/>
        <v>0</v>
      </c>
      <c r="BJ104" s="31">
        <f t="shared" si="226"/>
        <v>0</v>
      </c>
      <c r="BK104" s="31">
        <f t="shared" si="227"/>
        <v>0</v>
      </c>
      <c r="BL104" s="31">
        <f t="shared" si="228"/>
        <v>0</v>
      </c>
      <c r="BM104" s="31">
        <f t="shared" si="229"/>
        <v>0</v>
      </c>
      <c r="BN104" s="31">
        <f t="shared" si="230"/>
        <v>0</v>
      </c>
      <c r="BO104" s="31">
        <f t="shared" si="231"/>
        <v>0</v>
      </c>
      <c r="BP104" s="31">
        <f t="shared" si="232"/>
        <v>0</v>
      </c>
      <c r="BQ104" s="31">
        <f t="shared" si="233"/>
        <v>0</v>
      </c>
      <c r="BR104" s="132"/>
      <c r="BS104" s="132">
        <f t="shared" si="234"/>
        <v>0</v>
      </c>
      <c r="BT104" s="132">
        <f t="shared" si="235"/>
        <v>0</v>
      </c>
      <c r="BU104" s="132">
        <f t="shared" si="236"/>
        <v>0</v>
      </c>
      <c r="BV104" s="132">
        <f t="shared" si="237"/>
        <v>0</v>
      </c>
      <c r="BW104" s="132">
        <f t="shared" si="238"/>
        <v>0</v>
      </c>
      <c r="BX104" s="132">
        <f t="shared" si="239"/>
        <v>0</v>
      </c>
      <c r="BY104" s="132">
        <f t="shared" si="240"/>
        <v>0</v>
      </c>
      <c r="BZ104" s="132">
        <f t="shared" si="241"/>
        <v>0</v>
      </c>
      <c r="CA104" s="132">
        <f t="shared" si="242"/>
        <v>0</v>
      </c>
      <c r="CB104" s="132">
        <f t="shared" si="243"/>
        <v>0</v>
      </c>
      <c r="CC104" s="132">
        <f t="shared" si="244"/>
        <v>0</v>
      </c>
      <c r="CD104" s="133">
        <f t="shared" si="245"/>
        <v>0</v>
      </c>
      <c r="CE104" s="133">
        <f t="shared" si="245"/>
        <v>0</v>
      </c>
      <c r="CF104" s="133">
        <f t="shared" si="246"/>
        <v>0</v>
      </c>
      <c r="CG104" s="133">
        <f t="shared" si="197"/>
        <v>0</v>
      </c>
      <c r="CH104" s="133">
        <f t="shared" si="332"/>
        <v>0</v>
      </c>
      <c r="CI104" s="133">
        <f t="shared" si="332"/>
        <v>0</v>
      </c>
      <c r="CJ104" s="133">
        <f t="shared" si="332"/>
        <v>0</v>
      </c>
      <c r="CK104" s="133">
        <f t="shared" si="332"/>
        <v>0</v>
      </c>
      <c r="CL104" s="133">
        <f t="shared" si="332"/>
        <v>0</v>
      </c>
      <c r="CM104" s="133">
        <f t="shared" si="332"/>
        <v>0</v>
      </c>
      <c r="CN104" s="133">
        <f t="shared" si="332"/>
        <v>0</v>
      </c>
      <c r="CO104" s="133">
        <f t="shared" si="332"/>
        <v>0</v>
      </c>
      <c r="CP104" s="134"/>
      <c r="CQ104" s="134">
        <f t="shared" si="247"/>
        <v>0</v>
      </c>
      <c r="CR104" s="134">
        <f t="shared" si="248"/>
        <v>0</v>
      </c>
      <c r="CS104" s="134">
        <f t="shared" si="249"/>
        <v>0</v>
      </c>
      <c r="CT104" s="134">
        <f t="shared" si="250"/>
        <v>0</v>
      </c>
      <c r="CU104" s="134">
        <f t="shared" si="251"/>
        <v>0</v>
      </c>
      <c r="CV104" s="134">
        <f t="shared" si="252"/>
        <v>0</v>
      </c>
      <c r="CW104" s="134">
        <f t="shared" si="253"/>
        <v>0</v>
      </c>
      <c r="CX104" s="134">
        <f t="shared" si="254"/>
        <v>0</v>
      </c>
      <c r="CY104" s="134">
        <f t="shared" si="255"/>
        <v>0</v>
      </c>
      <c r="CZ104" s="134">
        <f t="shared" si="256"/>
        <v>0</v>
      </c>
      <c r="DA104" s="134">
        <f t="shared" si="257"/>
        <v>0</v>
      </c>
      <c r="DB104" s="135"/>
      <c r="DC104" s="135">
        <f t="shared" si="258"/>
        <v>0</v>
      </c>
      <c r="DD104" s="135">
        <f t="shared" si="259"/>
        <v>0</v>
      </c>
      <c r="DE104" s="135">
        <f t="shared" si="260"/>
        <v>0</v>
      </c>
      <c r="DF104" s="135">
        <f t="shared" si="261"/>
        <v>0</v>
      </c>
      <c r="DG104" s="135">
        <f t="shared" si="262"/>
        <v>0</v>
      </c>
      <c r="DH104" s="135">
        <f t="shared" si="263"/>
        <v>0</v>
      </c>
      <c r="DI104" s="135">
        <f t="shared" si="264"/>
        <v>0</v>
      </c>
      <c r="DJ104" s="135">
        <f t="shared" si="265"/>
        <v>0</v>
      </c>
      <c r="DK104" s="135">
        <f t="shared" si="266"/>
        <v>0</v>
      </c>
      <c r="DL104" s="135">
        <f t="shared" si="267"/>
        <v>0</v>
      </c>
      <c r="DM104" s="135">
        <f t="shared" si="268"/>
        <v>0</v>
      </c>
      <c r="DN104" s="136"/>
      <c r="DO104" s="136">
        <f t="shared" si="269"/>
        <v>0</v>
      </c>
      <c r="DP104" s="136">
        <f t="shared" si="270"/>
        <v>0</v>
      </c>
      <c r="DQ104" s="136">
        <f t="shared" si="271"/>
        <v>0</v>
      </c>
      <c r="DR104" s="136">
        <f t="shared" si="272"/>
        <v>0</v>
      </c>
      <c r="DS104" s="136">
        <f t="shared" si="273"/>
        <v>0</v>
      </c>
      <c r="DT104" s="136">
        <f t="shared" si="274"/>
        <v>0</v>
      </c>
      <c r="DU104" s="136">
        <f t="shared" si="275"/>
        <v>0</v>
      </c>
      <c r="DV104" s="136">
        <f t="shared" si="276"/>
        <v>0</v>
      </c>
      <c r="DW104" s="136">
        <f t="shared" si="277"/>
        <v>0</v>
      </c>
      <c r="DX104" s="136">
        <f t="shared" si="278"/>
        <v>0</v>
      </c>
      <c r="DY104" s="136">
        <f t="shared" si="279"/>
        <v>0</v>
      </c>
      <c r="DZ104" s="132"/>
      <c r="EA104" s="132">
        <f t="shared" ref="EA104:EK104" si="334">DZ104</f>
        <v>0</v>
      </c>
      <c r="EB104" s="132">
        <f t="shared" si="334"/>
        <v>0</v>
      </c>
      <c r="EC104" s="132">
        <f t="shared" si="334"/>
        <v>0</v>
      </c>
      <c r="ED104" s="132">
        <f t="shared" si="334"/>
        <v>0</v>
      </c>
      <c r="EE104" s="132">
        <f t="shared" si="334"/>
        <v>0</v>
      </c>
      <c r="EF104" s="132">
        <f t="shared" si="334"/>
        <v>0</v>
      </c>
      <c r="EG104" s="132">
        <f t="shared" si="334"/>
        <v>0</v>
      </c>
      <c r="EH104" s="132">
        <f t="shared" si="334"/>
        <v>0</v>
      </c>
      <c r="EI104" s="132">
        <f t="shared" si="334"/>
        <v>0</v>
      </c>
      <c r="EJ104" s="132">
        <f t="shared" si="334"/>
        <v>0</v>
      </c>
      <c r="EK104" s="132">
        <f t="shared" si="334"/>
        <v>0</v>
      </c>
      <c r="EL104" s="134"/>
      <c r="EM104" s="134"/>
      <c r="EN104" s="134"/>
      <c r="EO104" s="134"/>
      <c r="EP104" s="134"/>
      <c r="EQ104" s="134"/>
      <c r="ER104" s="134"/>
      <c r="ES104" s="201">
        <f>IFERROR(IF(G104&gt;=1,(IF(EMP!AT100="YES",220,0)),0),0)</f>
        <v>0</v>
      </c>
      <c r="ET104" s="1">
        <f>IFERROR(IF(G104&gt;=1,ROUND(ALLO!K102/31*ALLO!BJ102,0),0),0)</f>
        <v>0</v>
      </c>
      <c r="EU104" s="1">
        <f>IFERROR(IF(G104&gt;=1,(IF(ALLO!$BH102=1,0,IF(ALLO!$BH102=2,(IF(EMP!AN100="YES",(IF(ALLO!$D102&gt;=5,ROUND((ALLO!GG102+ALLO!GS102+ALLO!HE102)/EU$1,0)*ALLO!$BK102,0)),0)),0))),0),0)</f>
        <v>0</v>
      </c>
      <c r="EV104" s="1">
        <f>IFERROR(IF(H104&gt;=1,(IF(ALLO!$BH102=1,0,IF(ALLO!$BH102=2,(IF(EMP!AO100="YES",(IF(ALLO!$D102&gt;=5,ROUND((ALLO!GH102+ALLO!GT102+ALLO!HF102)/EV$1,0)*ALLO!$BK102,0)),0)),0))),0),0)</f>
        <v>0</v>
      </c>
      <c r="EW104" s="1">
        <f>IFERROR(IF(I104&gt;=1,(IF(ALLO!$BH102=1,0,IF(ALLO!$BH102=2,(IF(EMP!AP100="YES",(IF(ALLO!$D102&gt;=5,ROUND((ALLO!GI102+ALLO!GU102+ALLO!HG102)/EW$1,0)*ALLO!$BK102,0)),0)),0))),0),0)</f>
        <v>0</v>
      </c>
      <c r="EX104" s="1">
        <f>IFERROR(IF(J104&gt;=1,(IF(ALLO!$BH102=1,0,IF(ALLO!$BH102=2,(IF(EMP!AQ100="YES",(IF(ALLO!$D102&gt;=5,ROUND((ALLO!GJ102+ALLO!GV102+ALLO!HH102)/EX$1,0)*ALLO!$BK102,0)),0)),0))),0),0)</f>
        <v>0</v>
      </c>
      <c r="EY104" s="1">
        <f>IFERROR(IF(K104&gt;=1,(IF(ALLO!$BH102=1,0,IF(ALLO!$BH102=2,(IF(EMP!AR100="YES",(IF(ALLO!$D102&gt;=5,ROUND((ALLO!GK102+ALLO!GW102+ALLO!HI102)/EY$1,0)*ALLO!$BK102,0)),0)),0))),0),0)</f>
        <v>0</v>
      </c>
      <c r="EZ104" s="1">
        <f>IFERROR(IF(L104&gt;=1,(IF(ALLO!$BH102=1,0,IF(ALLO!$BH102=2,(IF(EMP!AS100="YES",(IF(ALLO!$D102&gt;=5,ROUND((ALLO!GL102+ALLO!GX102+ALLO!HJ102)/EZ$1,0)*ALLO!$BK102,0)),0)),0))),0),0)</f>
        <v>0</v>
      </c>
      <c r="FA104" s="181">
        <f t="shared" si="281"/>
        <v>0</v>
      </c>
      <c r="FB104" s="181">
        <f t="shared" si="282"/>
        <v>0</v>
      </c>
      <c r="FC104" s="181">
        <f t="shared" si="283"/>
        <v>0</v>
      </c>
      <c r="FD104" s="181">
        <f t="shared" si="284"/>
        <v>0</v>
      </c>
      <c r="FE104" s="181">
        <f t="shared" si="285"/>
        <v>0</v>
      </c>
      <c r="FF104" s="181">
        <f t="shared" si="286"/>
        <v>0</v>
      </c>
      <c r="FG104" s="181">
        <f t="shared" si="287"/>
        <v>0</v>
      </c>
      <c r="FH104" s="181">
        <f t="shared" si="288"/>
        <v>0</v>
      </c>
      <c r="FI104" s="181">
        <f t="shared" si="289"/>
        <v>0</v>
      </c>
      <c r="FJ104" s="181">
        <f t="shared" si="290"/>
        <v>0</v>
      </c>
      <c r="FK104" s="181">
        <f t="shared" si="291"/>
        <v>0</v>
      </c>
      <c r="FL104" s="181">
        <f t="shared" si="292"/>
        <v>0</v>
      </c>
      <c r="FM104" s="182">
        <f t="shared" si="293"/>
        <v>0</v>
      </c>
      <c r="FN104" s="182">
        <f t="shared" si="294"/>
        <v>0</v>
      </c>
      <c r="FO104" s="182">
        <f t="shared" si="295"/>
        <v>0</v>
      </c>
      <c r="FP104" s="182">
        <f t="shared" si="296"/>
        <v>0</v>
      </c>
      <c r="FQ104" s="182">
        <f t="shared" si="297"/>
        <v>0</v>
      </c>
      <c r="FR104" s="182">
        <f t="shared" si="298"/>
        <v>0</v>
      </c>
      <c r="FS104" s="182">
        <f t="shared" si="299"/>
        <v>0</v>
      </c>
      <c r="FT104" s="1">
        <f>IFERROR(IF($G104&gt;=1,SUMIFS(ARR!P$8:P$607,ARR!$I$8:$I$607,$I104),0),0)</f>
        <v>0</v>
      </c>
      <c r="FU104" s="1">
        <f>IFERROR(IF($G104&gt;=1,SUMIFS(ARR!Q$8:Q$607,ARR!$I$8:$I$607,$I104),0),0)</f>
        <v>0</v>
      </c>
      <c r="FV104" s="1">
        <f>IFERROR(IF($G104&gt;=1,SUMIFS(ARR!R$8:R$607,ARR!$I$8:$I$607,$I104),0),0)</f>
        <v>0</v>
      </c>
      <c r="FW104" s="1">
        <f>IFERROR(IF($G104&gt;=1,SUMIFS(ARR!S$8:S$607,ARR!$I$8:$I$607,$I104),0),0)</f>
        <v>0</v>
      </c>
      <c r="FX104" s="1">
        <f>IFERROR(IF($G104&gt;=1,SUMIFS(ARR!T$8:T$607,ARR!$I$8:$I$607,$I104),0),0)</f>
        <v>0</v>
      </c>
      <c r="FY104" s="1">
        <f>IFERROR(IF($G104&gt;=1,SUMIFS(ARR!U$8:U$607,ARR!$I$8:$I$607,$I104),0),0)</f>
        <v>0</v>
      </c>
      <c r="FZ104" s="1">
        <f>IFERROR(IF($G104&gt;=1,SUMIFS(ARR!V$8:V$607,ARR!$I$8:$I$607,$I104),0),0)</f>
        <v>0</v>
      </c>
      <c r="GA104" s="1">
        <f>IFERROR(IF($G104&gt;=1,SUMIFS(ARR!W$8:W$607,ARR!$I$8:$I$607,$I104),0),0)</f>
        <v>0</v>
      </c>
      <c r="GB104" s="1">
        <f>IFERROR(IF($G104&gt;=1,SUMIFS(ARR!X$8:X$607,ARR!$I$8:$I$607,$I104),0),0)</f>
        <v>0</v>
      </c>
      <c r="GC104" s="1">
        <f>IFERROR(IF($G104&gt;=1,SUMIFS(ARR!Y$8:Y$607,ARR!$I$8:$I$607,$I104),0),0)</f>
        <v>0</v>
      </c>
      <c r="GD104" s="1">
        <f>IFERROR(IF($G104&gt;=1,SUMIFS(ARR!Z$8:Z$607,ARR!$I$8:$I$607,$I104),0),0)</f>
        <v>0</v>
      </c>
      <c r="GE104" s="1">
        <f>IFERROR(IF($G104&gt;=1,SUMIFS(ARR!AA$8:AA$607,ARR!$I$8:$I$607,$I104),0),0)</f>
        <v>0</v>
      </c>
      <c r="GF104" s="1">
        <f t="shared" si="300"/>
        <v>0</v>
      </c>
      <c r="GG104" s="1">
        <f t="shared" si="301"/>
        <v>0</v>
      </c>
      <c r="GH104" s="1">
        <f t="shared" si="302"/>
        <v>0</v>
      </c>
      <c r="GI104" s="1">
        <f t="shared" si="303"/>
        <v>0</v>
      </c>
      <c r="GJ104" s="1">
        <f t="shared" si="304"/>
        <v>0</v>
      </c>
    </row>
    <row r="105" spans="6:192" ht="18" customHeight="1" x14ac:dyDescent="0.25">
      <c r="F105" s="1">
        <f>ALLO!A103</f>
        <v>0</v>
      </c>
      <c r="G105" s="130">
        <f>EMP!O101</f>
        <v>0</v>
      </c>
      <c r="H105" s="131">
        <f>EMP!P101</f>
        <v>0</v>
      </c>
      <c r="I105" s="130">
        <f>EMP!Q101</f>
        <v>0</v>
      </c>
      <c r="J105" s="30">
        <f>IFERROR(IF($G105&gt;=1,(IF($F105=2,ROUND((ALLO!GA103+ALLO!GM103)/10,0),0)),0),0)</f>
        <v>0</v>
      </c>
      <c r="K105" s="30">
        <f>IFERROR(IF($G105&gt;=1,(IF($F105=2,ROUND((ALLO!GB103+ALLO!GN103)/10,0),0)),0),0)</f>
        <v>0</v>
      </c>
      <c r="L105" s="30">
        <f>IFERROR(IF($G105&gt;=1,(IF($F105=2,ROUND((ALLO!GC103+ALLO!GO103)/10,0),0)),0),0)</f>
        <v>0</v>
      </c>
      <c r="M105" s="30">
        <f>IFERROR(IF($G105&gt;=1,(IF($F105=2,ROUND((ALLO!GD103+ALLO!GP103)/10,0),0)),0),0)</f>
        <v>0</v>
      </c>
      <c r="N105" s="30">
        <f>IFERROR(IF($G105&gt;=1,(IF($F105=2,ROUND((ALLO!GE103+ALLO!GQ103)/10,0),0)),0),0)</f>
        <v>0</v>
      </c>
      <c r="O105" s="30">
        <f>IFERROR(IF($G105&gt;=1,(IF($F105=2,ROUND((ALLO!GF103+ALLO!GR103)/10,0),0)),0),0)</f>
        <v>0</v>
      </c>
      <c r="P105" s="30">
        <f>IFERROR(IF($G105&gt;=1,(IF($F105=2,ROUND((ALLO!GG103+ALLO!GS103)/10,0),0)),0),0)</f>
        <v>0</v>
      </c>
      <c r="Q105" s="30">
        <f>IFERROR(IF($G105&gt;=1,(IF($F105=2,ROUND((ALLO!GH103+ALLO!GT103)/10,0),0)),0),0)</f>
        <v>0</v>
      </c>
      <c r="R105" s="30">
        <f>IFERROR(IF($G105&gt;=1,(IF($F105=2,ROUND((ALLO!GI103+ALLO!GU103)/10,0),0)),0),0)</f>
        <v>0</v>
      </c>
      <c r="S105" s="30">
        <f>IFERROR(IF($G105&gt;=1,(IF($F105=2,ROUND((ALLO!GJ103+ALLO!GV103)/10,0),0)),0),0)</f>
        <v>0</v>
      </c>
      <c r="T105" s="30">
        <f>IFERROR(IF($G105&gt;=1,(IF($F105=2,ROUND((ALLO!GK103+ALLO!GW103)/10,0),0)),0),0)</f>
        <v>0</v>
      </c>
      <c r="U105" s="30">
        <f>IFERROR(IF($G105&gt;=1,(IF($F105=2,ROUND((ALLO!GL103+ALLO!GX103)/10,0),0)),0),0)</f>
        <v>0</v>
      </c>
      <c r="V105" s="132"/>
      <c r="W105" s="132"/>
      <c r="X105" s="132"/>
      <c r="Y105" s="132"/>
      <c r="Z105" s="132"/>
      <c r="AA105" s="132"/>
      <c r="AB105" s="132"/>
      <c r="AC105" s="132"/>
      <c r="AD105" s="132"/>
      <c r="AE105" s="132"/>
      <c r="AF105" s="132"/>
      <c r="AG105" s="132"/>
      <c r="AH105" s="133"/>
      <c r="AI105" s="133">
        <f t="shared" si="201"/>
        <v>0</v>
      </c>
      <c r="AJ105" s="133">
        <f t="shared" si="202"/>
        <v>0</v>
      </c>
      <c r="AK105" s="133">
        <f t="shared" si="203"/>
        <v>0</v>
      </c>
      <c r="AL105" s="133">
        <f t="shared" si="204"/>
        <v>0</v>
      </c>
      <c r="AM105" s="133">
        <f t="shared" si="205"/>
        <v>0</v>
      </c>
      <c r="AN105" s="133">
        <f t="shared" si="206"/>
        <v>0</v>
      </c>
      <c r="AO105" s="133">
        <f t="shared" si="207"/>
        <v>0</v>
      </c>
      <c r="AP105" s="133">
        <f t="shared" si="208"/>
        <v>0</v>
      </c>
      <c r="AQ105" s="133">
        <f t="shared" si="209"/>
        <v>0</v>
      </c>
      <c r="AR105" s="133">
        <f t="shared" si="210"/>
        <v>0</v>
      </c>
      <c r="AS105" s="133">
        <f t="shared" si="211"/>
        <v>0</v>
      </c>
      <c r="AT105" s="134"/>
      <c r="AU105" s="134">
        <f t="shared" si="212"/>
        <v>0</v>
      </c>
      <c r="AV105" s="134">
        <f t="shared" si="213"/>
        <v>0</v>
      </c>
      <c r="AW105" s="134">
        <f t="shared" si="214"/>
        <v>0</v>
      </c>
      <c r="AX105" s="134">
        <f t="shared" si="215"/>
        <v>0</v>
      </c>
      <c r="AY105" s="134">
        <f t="shared" si="216"/>
        <v>0</v>
      </c>
      <c r="AZ105" s="134">
        <f t="shared" si="217"/>
        <v>0</v>
      </c>
      <c r="BA105" s="134">
        <f t="shared" si="218"/>
        <v>0</v>
      </c>
      <c r="BB105" s="134">
        <f t="shared" si="219"/>
        <v>0</v>
      </c>
      <c r="BC105" s="134">
        <f t="shared" si="220"/>
        <v>0</v>
      </c>
      <c r="BD105" s="134">
        <f t="shared" si="221"/>
        <v>0</v>
      </c>
      <c r="BE105" s="134">
        <f t="shared" si="222"/>
        <v>0</v>
      </c>
      <c r="BF105" s="31"/>
      <c r="BG105" s="31">
        <f t="shared" si="223"/>
        <v>0</v>
      </c>
      <c r="BH105" s="31">
        <f t="shared" si="224"/>
        <v>0</v>
      </c>
      <c r="BI105" s="31">
        <f t="shared" si="225"/>
        <v>0</v>
      </c>
      <c r="BJ105" s="31">
        <f t="shared" si="226"/>
        <v>0</v>
      </c>
      <c r="BK105" s="31">
        <f t="shared" si="227"/>
        <v>0</v>
      </c>
      <c r="BL105" s="31">
        <f t="shared" si="228"/>
        <v>0</v>
      </c>
      <c r="BM105" s="31">
        <f t="shared" si="229"/>
        <v>0</v>
      </c>
      <c r="BN105" s="31">
        <f t="shared" si="230"/>
        <v>0</v>
      </c>
      <c r="BO105" s="31">
        <f t="shared" si="231"/>
        <v>0</v>
      </c>
      <c r="BP105" s="31">
        <f t="shared" si="232"/>
        <v>0</v>
      </c>
      <c r="BQ105" s="31">
        <f t="shared" si="233"/>
        <v>0</v>
      </c>
      <c r="BR105" s="132"/>
      <c r="BS105" s="132">
        <f t="shared" si="234"/>
        <v>0</v>
      </c>
      <c r="BT105" s="132">
        <f t="shared" si="235"/>
        <v>0</v>
      </c>
      <c r="BU105" s="132">
        <f t="shared" si="236"/>
        <v>0</v>
      </c>
      <c r="BV105" s="132">
        <f t="shared" si="237"/>
        <v>0</v>
      </c>
      <c r="BW105" s="132">
        <f t="shared" si="238"/>
        <v>0</v>
      </c>
      <c r="BX105" s="132">
        <f t="shared" si="239"/>
        <v>0</v>
      </c>
      <c r="BY105" s="132">
        <f t="shared" si="240"/>
        <v>0</v>
      </c>
      <c r="BZ105" s="132">
        <f t="shared" si="241"/>
        <v>0</v>
      </c>
      <c r="CA105" s="132">
        <f t="shared" si="242"/>
        <v>0</v>
      </c>
      <c r="CB105" s="132">
        <f t="shared" si="243"/>
        <v>0</v>
      </c>
      <c r="CC105" s="132">
        <f t="shared" si="244"/>
        <v>0</v>
      </c>
      <c r="CD105" s="133">
        <f t="shared" si="245"/>
        <v>0</v>
      </c>
      <c r="CE105" s="133">
        <f t="shared" si="245"/>
        <v>0</v>
      </c>
      <c r="CF105" s="133">
        <f t="shared" si="246"/>
        <v>0</v>
      </c>
      <c r="CG105" s="133">
        <f t="shared" si="197"/>
        <v>0</v>
      </c>
      <c r="CH105" s="133">
        <f t="shared" si="332"/>
        <v>0</v>
      </c>
      <c r="CI105" s="133">
        <f t="shared" si="332"/>
        <v>0</v>
      </c>
      <c r="CJ105" s="133">
        <f t="shared" si="332"/>
        <v>0</v>
      </c>
      <c r="CK105" s="133">
        <f t="shared" si="332"/>
        <v>0</v>
      </c>
      <c r="CL105" s="133">
        <f t="shared" si="332"/>
        <v>0</v>
      </c>
      <c r="CM105" s="133">
        <f t="shared" si="332"/>
        <v>0</v>
      </c>
      <c r="CN105" s="133">
        <f t="shared" si="332"/>
        <v>0</v>
      </c>
      <c r="CO105" s="133">
        <f t="shared" si="332"/>
        <v>0</v>
      </c>
      <c r="CP105" s="134"/>
      <c r="CQ105" s="134">
        <f t="shared" si="247"/>
        <v>0</v>
      </c>
      <c r="CR105" s="134">
        <f t="shared" si="248"/>
        <v>0</v>
      </c>
      <c r="CS105" s="134">
        <f t="shared" si="249"/>
        <v>0</v>
      </c>
      <c r="CT105" s="134">
        <f t="shared" si="250"/>
        <v>0</v>
      </c>
      <c r="CU105" s="134">
        <f t="shared" si="251"/>
        <v>0</v>
      </c>
      <c r="CV105" s="134">
        <f t="shared" si="252"/>
        <v>0</v>
      </c>
      <c r="CW105" s="134">
        <f t="shared" si="253"/>
        <v>0</v>
      </c>
      <c r="CX105" s="134">
        <f t="shared" si="254"/>
        <v>0</v>
      </c>
      <c r="CY105" s="134">
        <f t="shared" si="255"/>
        <v>0</v>
      </c>
      <c r="CZ105" s="134">
        <f t="shared" si="256"/>
        <v>0</v>
      </c>
      <c r="DA105" s="134">
        <f t="shared" si="257"/>
        <v>0</v>
      </c>
      <c r="DB105" s="135"/>
      <c r="DC105" s="135">
        <f t="shared" si="258"/>
        <v>0</v>
      </c>
      <c r="DD105" s="135">
        <f t="shared" si="259"/>
        <v>0</v>
      </c>
      <c r="DE105" s="135">
        <f t="shared" si="260"/>
        <v>0</v>
      </c>
      <c r="DF105" s="135">
        <f t="shared" si="261"/>
        <v>0</v>
      </c>
      <c r="DG105" s="135">
        <f t="shared" si="262"/>
        <v>0</v>
      </c>
      <c r="DH105" s="135">
        <f t="shared" si="263"/>
        <v>0</v>
      </c>
      <c r="DI105" s="135">
        <f t="shared" si="264"/>
        <v>0</v>
      </c>
      <c r="DJ105" s="135">
        <f t="shared" si="265"/>
        <v>0</v>
      </c>
      <c r="DK105" s="135">
        <f t="shared" si="266"/>
        <v>0</v>
      </c>
      <c r="DL105" s="135">
        <f t="shared" si="267"/>
        <v>0</v>
      </c>
      <c r="DM105" s="135">
        <f t="shared" si="268"/>
        <v>0</v>
      </c>
      <c r="DN105" s="136"/>
      <c r="DO105" s="136">
        <f t="shared" si="269"/>
        <v>0</v>
      </c>
      <c r="DP105" s="136">
        <f t="shared" si="270"/>
        <v>0</v>
      </c>
      <c r="DQ105" s="136">
        <f t="shared" si="271"/>
        <v>0</v>
      </c>
      <c r="DR105" s="136">
        <f t="shared" si="272"/>
        <v>0</v>
      </c>
      <c r="DS105" s="136">
        <f t="shared" si="273"/>
        <v>0</v>
      </c>
      <c r="DT105" s="136">
        <f t="shared" si="274"/>
        <v>0</v>
      </c>
      <c r="DU105" s="136">
        <f t="shared" si="275"/>
        <v>0</v>
      </c>
      <c r="DV105" s="136">
        <f t="shared" si="276"/>
        <v>0</v>
      </c>
      <c r="DW105" s="136">
        <f t="shared" si="277"/>
        <v>0</v>
      </c>
      <c r="DX105" s="136">
        <f t="shared" si="278"/>
        <v>0</v>
      </c>
      <c r="DY105" s="136">
        <f t="shared" si="279"/>
        <v>0</v>
      </c>
      <c r="DZ105" s="132"/>
      <c r="EA105" s="132">
        <f t="shared" ref="EA105:EK105" si="335">DZ105</f>
        <v>0</v>
      </c>
      <c r="EB105" s="132">
        <f t="shared" si="335"/>
        <v>0</v>
      </c>
      <c r="EC105" s="132">
        <f t="shared" si="335"/>
        <v>0</v>
      </c>
      <c r="ED105" s="132">
        <f t="shared" si="335"/>
        <v>0</v>
      </c>
      <c r="EE105" s="132">
        <f t="shared" si="335"/>
        <v>0</v>
      </c>
      <c r="EF105" s="132">
        <f t="shared" si="335"/>
        <v>0</v>
      </c>
      <c r="EG105" s="132">
        <f t="shared" si="335"/>
        <v>0</v>
      </c>
      <c r="EH105" s="132">
        <f t="shared" si="335"/>
        <v>0</v>
      </c>
      <c r="EI105" s="132">
        <f t="shared" si="335"/>
        <v>0</v>
      </c>
      <c r="EJ105" s="132">
        <f t="shared" si="335"/>
        <v>0</v>
      </c>
      <c r="EK105" s="132">
        <f t="shared" si="335"/>
        <v>0</v>
      </c>
      <c r="EL105" s="134"/>
      <c r="EM105" s="134"/>
      <c r="EN105" s="134"/>
      <c r="EO105" s="134"/>
      <c r="EP105" s="134"/>
      <c r="EQ105" s="134"/>
      <c r="ER105" s="134"/>
      <c r="ES105" s="201">
        <f>IFERROR(IF(G105&gt;=1,(IF(EMP!AT101="YES",220,0)),0),0)</f>
        <v>0</v>
      </c>
      <c r="ET105" s="1">
        <f>IFERROR(IF(G105&gt;=1,ROUND(ALLO!K103/31*ALLO!BJ103,0),0),0)</f>
        <v>0</v>
      </c>
      <c r="EU105" s="1">
        <f>IFERROR(IF(G105&gt;=1,(IF(ALLO!$BH103=1,0,IF(ALLO!$BH103=2,(IF(EMP!AN101="YES",(IF(ALLO!$D103&gt;=5,ROUND((ALLO!GG103+ALLO!GS103+ALLO!HE103)/EU$1,0)*ALLO!$BK103,0)),0)),0))),0),0)</f>
        <v>0</v>
      </c>
      <c r="EV105" s="1">
        <f>IFERROR(IF(H105&gt;=1,(IF(ALLO!$BH103=1,0,IF(ALLO!$BH103=2,(IF(EMP!AO101="YES",(IF(ALLO!$D103&gt;=5,ROUND((ALLO!GH103+ALLO!GT103+ALLO!HF103)/EV$1,0)*ALLO!$BK103,0)),0)),0))),0),0)</f>
        <v>0</v>
      </c>
      <c r="EW105" s="1">
        <f>IFERROR(IF(I105&gt;=1,(IF(ALLO!$BH103=1,0,IF(ALLO!$BH103=2,(IF(EMP!AP101="YES",(IF(ALLO!$D103&gt;=5,ROUND((ALLO!GI103+ALLO!GU103+ALLO!HG103)/EW$1,0)*ALLO!$BK103,0)),0)),0))),0),0)</f>
        <v>0</v>
      </c>
      <c r="EX105" s="1">
        <f>IFERROR(IF(J105&gt;=1,(IF(ALLO!$BH103=1,0,IF(ALLO!$BH103=2,(IF(EMP!AQ101="YES",(IF(ALLO!$D103&gt;=5,ROUND((ALLO!GJ103+ALLO!GV103+ALLO!HH103)/EX$1,0)*ALLO!$BK103,0)),0)),0))),0),0)</f>
        <v>0</v>
      </c>
      <c r="EY105" s="1">
        <f>IFERROR(IF(K105&gt;=1,(IF(ALLO!$BH103=1,0,IF(ALLO!$BH103=2,(IF(EMP!AR101="YES",(IF(ALLO!$D103&gt;=5,ROUND((ALLO!GK103+ALLO!GW103+ALLO!HI103)/EY$1,0)*ALLO!$BK103,0)),0)),0))),0),0)</f>
        <v>0</v>
      </c>
      <c r="EZ105" s="1">
        <f>IFERROR(IF(L105&gt;=1,(IF(ALLO!$BH103=1,0,IF(ALLO!$BH103=2,(IF(EMP!AS101="YES",(IF(ALLO!$D103&gt;=5,ROUND((ALLO!GL103+ALLO!GX103+ALLO!HJ103)/EZ$1,0)*ALLO!$BK103,0)),0)),0))),0),0)</f>
        <v>0</v>
      </c>
      <c r="FA105" s="181">
        <f t="shared" si="281"/>
        <v>0</v>
      </c>
      <c r="FB105" s="181">
        <f t="shared" si="282"/>
        <v>0</v>
      </c>
      <c r="FC105" s="181">
        <f t="shared" si="283"/>
        <v>0</v>
      </c>
      <c r="FD105" s="181">
        <f t="shared" si="284"/>
        <v>0</v>
      </c>
      <c r="FE105" s="181">
        <f t="shared" si="285"/>
        <v>0</v>
      </c>
      <c r="FF105" s="181">
        <f t="shared" si="286"/>
        <v>0</v>
      </c>
      <c r="FG105" s="181">
        <f t="shared" si="287"/>
        <v>0</v>
      </c>
      <c r="FH105" s="181">
        <f t="shared" si="288"/>
        <v>0</v>
      </c>
      <c r="FI105" s="181">
        <f t="shared" si="289"/>
        <v>0</v>
      </c>
      <c r="FJ105" s="181">
        <f t="shared" si="290"/>
        <v>0</v>
      </c>
      <c r="FK105" s="181">
        <f t="shared" si="291"/>
        <v>0</v>
      </c>
      <c r="FL105" s="181">
        <f t="shared" si="292"/>
        <v>0</v>
      </c>
      <c r="FM105" s="182">
        <f t="shared" si="293"/>
        <v>0</v>
      </c>
      <c r="FN105" s="182">
        <f t="shared" si="294"/>
        <v>0</v>
      </c>
      <c r="FO105" s="182">
        <f t="shared" si="295"/>
        <v>0</v>
      </c>
      <c r="FP105" s="182">
        <f t="shared" si="296"/>
        <v>0</v>
      </c>
      <c r="FQ105" s="182">
        <f t="shared" si="297"/>
        <v>0</v>
      </c>
      <c r="FR105" s="182">
        <f t="shared" si="298"/>
        <v>0</v>
      </c>
      <c r="FS105" s="182">
        <f t="shared" si="299"/>
        <v>0</v>
      </c>
      <c r="FT105" s="1">
        <f>IFERROR(IF($G105&gt;=1,SUMIFS(ARR!P$8:P$607,ARR!$I$8:$I$607,$I105),0),0)</f>
        <v>0</v>
      </c>
      <c r="FU105" s="1">
        <f>IFERROR(IF($G105&gt;=1,SUMIFS(ARR!Q$8:Q$607,ARR!$I$8:$I$607,$I105),0),0)</f>
        <v>0</v>
      </c>
      <c r="FV105" s="1">
        <f>IFERROR(IF($G105&gt;=1,SUMIFS(ARR!R$8:R$607,ARR!$I$8:$I$607,$I105),0),0)</f>
        <v>0</v>
      </c>
      <c r="FW105" s="1">
        <f>IFERROR(IF($G105&gt;=1,SUMIFS(ARR!S$8:S$607,ARR!$I$8:$I$607,$I105),0),0)</f>
        <v>0</v>
      </c>
      <c r="FX105" s="1">
        <f>IFERROR(IF($G105&gt;=1,SUMIFS(ARR!T$8:T$607,ARR!$I$8:$I$607,$I105),0),0)</f>
        <v>0</v>
      </c>
      <c r="FY105" s="1">
        <f>IFERROR(IF($G105&gt;=1,SUMIFS(ARR!U$8:U$607,ARR!$I$8:$I$607,$I105),0),0)</f>
        <v>0</v>
      </c>
      <c r="FZ105" s="1">
        <f>IFERROR(IF($G105&gt;=1,SUMIFS(ARR!V$8:V$607,ARR!$I$8:$I$607,$I105),0),0)</f>
        <v>0</v>
      </c>
      <c r="GA105" s="1">
        <f>IFERROR(IF($G105&gt;=1,SUMIFS(ARR!W$8:W$607,ARR!$I$8:$I$607,$I105),0),0)</f>
        <v>0</v>
      </c>
      <c r="GB105" s="1">
        <f>IFERROR(IF($G105&gt;=1,SUMIFS(ARR!X$8:X$607,ARR!$I$8:$I$607,$I105),0),0)</f>
        <v>0</v>
      </c>
      <c r="GC105" s="1">
        <f>IFERROR(IF($G105&gt;=1,SUMIFS(ARR!Y$8:Y$607,ARR!$I$8:$I$607,$I105),0),0)</f>
        <v>0</v>
      </c>
      <c r="GD105" s="1">
        <f>IFERROR(IF($G105&gt;=1,SUMIFS(ARR!Z$8:Z$607,ARR!$I$8:$I$607,$I105),0),0)</f>
        <v>0</v>
      </c>
      <c r="GE105" s="1">
        <f>IFERROR(IF($G105&gt;=1,SUMIFS(ARR!AA$8:AA$607,ARR!$I$8:$I$607,$I105),0),0)</f>
        <v>0</v>
      </c>
      <c r="GF105" s="1">
        <f t="shared" si="300"/>
        <v>0</v>
      </c>
      <c r="GG105" s="1">
        <f t="shared" si="301"/>
        <v>0</v>
      </c>
      <c r="GH105" s="1">
        <f t="shared" si="302"/>
        <v>0</v>
      </c>
      <c r="GI105" s="1">
        <f t="shared" si="303"/>
        <v>0</v>
      </c>
      <c r="GJ105" s="1">
        <f t="shared" si="304"/>
        <v>0</v>
      </c>
    </row>
    <row r="106" spans="6:192" ht="18" customHeight="1" x14ac:dyDescent="0.25">
      <c r="F106" s="1">
        <f>ALLO!A104</f>
        <v>0</v>
      </c>
      <c r="G106" s="130">
        <f>EMP!O102</f>
        <v>0</v>
      </c>
      <c r="H106" s="131">
        <f>EMP!P102</f>
        <v>0</v>
      </c>
      <c r="I106" s="130">
        <f>EMP!Q102</f>
        <v>0</v>
      </c>
      <c r="J106" s="30">
        <f>IFERROR(IF($G106&gt;=1,(IF($F106=2,ROUND((ALLO!GA104+ALLO!GM104)/10,0),0)),0),0)</f>
        <v>0</v>
      </c>
      <c r="K106" s="30">
        <f>IFERROR(IF($G106&gt;=1,(IF($F106=2,ROUND((ALLO!GB104+ALLO!GN104)/10,0),0)),0),0)</f>
        <v>0</v>
      </c>
      <c r="L106" s="30">
        <f>IFERROR(IF($G106&gt;=1,(IF($F106=2,ROUND((ALLO!GC104+ALLO!GO104)/10,0),0)),0),0)</f>
        <v>0</v>
      </c>
      <c r="M106" s="30">
        <f>IFERROR(IF($G106&gt;=1,(IF($F106=2,ROUND((ALLO!GD104+ALLO!GP104)/10,0),0)),0),0)</f>
        <v>0</v>
      </c>
      <c r="N106" s="30">
        <f>IFERROR(IF($G106&gt;=1,(IF($F106=2,ROUND((ALLO!GE104+ALLO!GQ104)/10,0),0)),0),0)</f>
        <v>0</v>
      </c>
      <c r="O106" s="30">
        <f>IFERROR(IF($G106&gt;=1,(IF($F106=2,ROUND((ALLO!GF104+ALLO!GR104)/10,0),0)),0),0)</f>
        <v>0</v>
      </c>
      <c r="P106" s="30">
        <f>IFERROR(IF($G106&gt;=1,(IF($F106=2,ROUND((ALLO!GG104+ALLO!GS104)/10,0),0)),0),0)</f>
        <v>0</v>
      </c>
      <c r="Q106" s="30">
        <f>IFERROR(IF($G106&gt;=1,(IF($F106=2,ROUND((ALLO!GH104+ALLO!GT104)/10,0),0)),0),0)</f>
        <v>0</v>
      </c>
      <c r="R106" s="30">
        <f>IFERROR(IF($G106&gt;=1,(IF($F106=2,ROUND((ALLO!GI104+ALLO!GU104)/10,0),0)),0),0)</f>
        <v>0</v>
      </c>
      <c r="S106" s="30">
        <f>IFERROR(IF($G106&gt;=1,(IF($F106=2,ROUND((ALLO!GJ104+ALLO!GV104)/10,0),0)),0),0)</f>
        <v>0</v>
      </c>
      <c r="T106" s="30">
        <f>IFERROR(IF($G106&gt;=1,(IF($F106=2,ROUND((ALLO!GK104+ALLO!GW104)/10,0),0)),0),0)</f>
        <v>0</v>
      </c>
      <c r="U106" s="30">
        <f>IFERROR(IF($G106&gt;=1,(IF($F106=2,ROUND((ALLO!GL104+ALLO!GX104)/10,0),0)),0),0)</f>
        <v>0</v>
      </c>
      <c r="V106" s="132"/>
      <c r="W106" s="132"/>
      <c r="X106" s="132"/>
      <c r="Y106" s="132"/>
      <c r="Z106" s="132"/>
      <c r="AA106" s="132"/>
      <c r="AB106" s="132"/>
      <c r="AC106" s="132"/>
      <c r="AD106" s="132"/>
      <c r="AE106" s="132"/>
      <c r="AF106" s="132"/>
      <c r="AG106" s="132"/>
      <c r="AH106" s="133"/>
      <c r="AI106" s="133">
        <f t="shared" si="201"/>
        <v>0</v>
      </c>
      <c r="AJ106" s="133">
        <f t="shared" si="202"/>
        <v>0</v>
      </c>
      <c r="AK106" s="133">
        <f t="shared" si="203"/>
        <v>0</v>
      </c>
      <c r="AL106" s="133">
        <f t="shared" si="204"/>
        <v>0</v>
      </c>
      <c r="AM106" s="133">
        <f t="shared" si="205"/>
        <v>0</v>
      </c>
      <c r="AN106" s="133">
        <f t="shared" si="206"/>
        <v>0</v>
      </c>
      <c r="AO106" s="133">
        <f t="shared" si="207"/>
        <v>0</v>
      </c>
      <c r="AP106" s="133">
        <f t="shared" si="208"/>
        <v>0</v>
      </c>
      <c r="AQ106" s="133">
        <f t="shared" si="209"/>
        <v>0</v>
      </c>
      <c r="AR106" s="133">
        <f t="shared" si="210"/>
        <v>0</v>
      </c>
      <c r="AS106" s="133">
        <f t="shared" si="211"/>
        <v>0</v>
      </c>
      <c r="AT106" s="134"/>
      <c r="AU106" s="134">
        <f t="shared" si="212"/>
        <v>0</v>
      </c>
      <c r="AV106" s="134">
        <f t="shared" si="213"/>
        <v>0</v>
      </c>
      <c r="AW106" s="134">
        <f t="shared" si="214"/>
        <v>0</v>
      </c>
      <c r="AX106" s="134">
        <f t="shared" si="215"/>
        <v>0</v>
      </c>
      <c r="AY106" s="134">
        <f t="shared" si="216"/>
        <v>0</v>
      </c>
      <c r="AZ106" s="134">
        <f t="shared" si="217"/>
        <v>0</v>
      </c>
      <c r="BA106" s="134">
        <f t="shared" si="218"/>
        <v>0</v>
      </c>
      <c r="BB106" s="134">
        <f t="shared" si="219"/>
        <v>0</v>
      </c>
      <c r="BC106" s="134">
        <f t="shared" si="220"/>
        <v>0</v>
      </c>
      <c r="BD106" s="134">
        <f t="shared" si="221"/>
        <v>0</v>
      </c>
      <c r="BE106" s="134">
        <f t="shared" si="222"/>
        <v>0</v>
      </c>
      <c r="BF106" s="31"/>
      <c r="BG106" s="31">
        <f t="shared" si="223"/>
        <v>0</v>
      </c>
      <c r="BH106" s="31">
        <f t="shared" si="224"/>
        <v>0</v>
      </c>
      <c r="BI106" s="31">
        <f t="shared" si="225"/>
        <v>0</v>
      </c>
      <c r="BJ106" s="31">
        <f t="shared" si="226"/>
        <v>0</v>
      </c>
      <c r="BK106" s="31">
        <f t="shared" si="227"/>
        <v>0</v>
      </c>
      <c r="BL106" s="31">
        <f t="shared" si="228"/>
        <v>0</v>
      </c>
      <c r="BM106" s="31">
        <f t="shared" si="229"/>
        <v>0</v>
      </c>
      <c r="BN106" s="31">
        <f t="shared" si="230"/>
        <v>0</v>
      </c>
      <c r="BO106" s="31">
        <f t="shared" si="231"/>
        <v>0</v>
      </c>
      <c r="BP106" s="31">
        <f t="shared" si="232"/>
        <v>0</v>
      </c>
      <c r="BQ106" s="31">
        <f t="shared" si="233"/>
        <v>0</v>
      </c>
      <c r="BR106" s="132"/>
      <c r="BS106" s="132">
        <f t="shared" si="234"/>
        <v>0</v>
      </c>
      <c r="BT106" s="132">
        <f t="shared" si="235"/>
        <v>0</v>
      </c>
      <c r="BU106" s="132">
        <f t="shared" si="236"/>
        <v>0</v>
      </c>
      <c r="BV106" s="132">
        <f t="shared" si="237"/>
        <v>0</v>
      </c>
      <c r="BW106" s="132">
        <f t="shared" si="238"/>
        <v>0</v>
      </c>
      <c r="BX106" s="132">
        <f t="shared" si="239"/>
        <v>0</v>
      </c>
      <c r="BY106" s="132">
        <f t="shared" si="240"/>
        <v>0</v>
      </c>
      <c r="BZ106" s="132">
        <f t="shared" si="241"/>
        <v>0</v>
      </c>
      <c r="CA106" s="132">
        <f t="shared" si="242"/>
        <v>0</v>
      </c>
      <c r="CB106" s="132">
        <f t="shared" si="243"/>
        <v>0</v>
      </c>
      <c r="CC106" s="132">
        <f t="shared" si="244"/>
        <v>0</v>
      </c>
      <c r="CD106" s="133">
        <f t="shared" si="245"/>
        <v>0</v>
      </c>
      <c r="CE106" s="133">
        <f t="shared" si="245"/>
        <v>0</v>
      </c>
      <c r="CF106" s="133">
        <f t="shared" si="246"/>
        <v>0</v>
      </c>
      <c r="CG106" s="133">
        <f t="shared" si="197"/>
        <v>0</v>
      </c>
      <c r="CH106" s="133">
        <f t="shared" si="332"/>
        <v>0</v>
      </c>
      <c r="CI106" s="133">
        <f t="shared" si="332"/>
        <v>0</v>
      </c>
      <c r="CJ106" s="133">
        <f t="shared" si="332"/>
        <v>0</v>
      </c>
      <c r="CK106" s="133">
        <f t="shared" si="332"/>
        <v>0</v>
      </c>
      <c r="CL106" s="133">
        <f t="shared" si="332"/>
        <v>0</v>
      </c>
      <c r="CM106" s="133">
        <f t="shared" si="332"/>
        <v>0</v>
      </c>
      <c r="CN106" s="133">
        <f t="shared" si="332"/>
        <v>0</v>
      </c>
      <c r="CO106" s="133">
        <f t="shared" si="332"/>
        <v>0</v>
      </c>
      <c r="CP106" s="134"/>
      <c r="CQ106" s="134">
        <f t="shared" si="247"/>
        <v>0</v>
      </c>
      <c r="CR106" s="134">
        <f t="shared" si="248"/>
        <v>0</v>
      </c>
      <c r="CS106" s="134">
        <f t="shared" si="249"/>
        <v>0</v>
      </c>
      <c r="CT106" s="134">
        <f t="shared" si="250"/>
        <v>0</v>
      </c>
      <c r="CU106" s="134">
        <f t="shared" si="251"/>
        <v>0</v>
      </c>
      <c r="CV106" s="134">
        <f t="shared" si="252"/>
        <v>0</v>
      </c>
      <c r="CW106" s="134">
        <f t="shared" si="253"/>
        <v>0</v>
      </c>
      <c r="CX106" s="134">
        <f t="shared" si="254"/>
        <v>0</v>
      </c>
      <c r="CY106" s="134">
        <f t="shared" si="255"/>
        <v>0</v>
      </c>
      <c r="CZ106" s="134">
        <f t="shared" si="256"/>
        <v>0</v>
      </c>
      <c r="DA106" s="134">
        <f t="shared" si="257"/>
        <v>0</v>
      </c>
      <c r="DB106" s="135"/>
      <c r="DC106" s="135">
        <f t="shared" si="258"/>
        <v>0</v>
      </c>
      <c r="DD106" s="135">
        <f t="shared" si="259"/>
        <v>0</v>
      </c>
      <c r="DE106" s="135">
        <f t="shared" si="260"/>
        <v>0</v>
      </c>
      <c r="DF106" s="135">
        <f t="shared" si="261"/>
        <v>0</v>
      </c>
      <c r="DG106" s="135">
        <f t="shared" si="262"/>
        <v>0</v>
      </c>
      <c r="DH106" s="135">
        <f t="shared" si="263"/>
        <v>0</v>
      </c>
      <c r="DI106" s="135">
        <f t="shared" si="264"/>
        <v>0</v>
      </c>
      <c r="DJ106" s="135">
        <f t="shared" si="265"/>
        <v>0</v>
      </c>
      <c r="DK106" s="135">
        <f t="shared" si="266"/>
        <v>0</v>
      </c>
      <c r="DL106" s="135">
        <f t="shared" si="267"/>
        <v>0</v>
      </c>
      <c r="DM106" s="135">
        <f t="shared" si="268"/>
        <v>0</v>
      </c>
      <c r="DN106" s="136"/>
      <c r="DO106" s="136">
        <f t="shared" si="269"/>
        <v>0</v>
      </c>
      <c r="DP106" s="136">
        <f t="shared" si="270"/>
        <v>0</v>
      </c>
      <c r="DQ106" s="136">
        <f t="shared" si="271"/>
        <v>0</v>
      </c>
      <c r="DR106" s="136">
        <f t="shared" si="272"/>
        <v>0</v>
      </c>
      <c r="DS106" s="136">
        <f t="shared" si="273"/>
        <v>0</v>
      </c>
      <c r="DT106" s="136">
        <f t="shared" si="274"/>
        <v>0</v>
      </c>
      <c r="DU106" s="136">
        <f t="shared" si="275"/>
        <v>0</v>
      </c>
      <c r="DV106" s="136">
        <f t="shared" si="276"/>
        <v>0</v>
      </c>
      <c r="DW106" s="136">
        <f t="shared" si="277"/>
        <v>0</v>
      </c>
      <c r="DX106" s="136">
        <f t="shared" si="278"/>
        <v>0</v>
      </c>
      <c r="DY106" s="136">
        <f t="shared" si="279"/>
        <v>0</v>
      </c>
      <c r="DZ106" s="132"/>
      <c r="EA106" s="132">
        <f t="shared" ref="EA106:EK106" si="336">DZ106</f>
        <v>0</v>
      </c>
      <c r="EB106" s="132">
        <f t="shared" si="336"/>
        <v>0</v>
      </c>
      <c r="EC106" s="132">
        <f t="shared" si="336"/>
        <v>0</v>
      </c>
      <c r="ED106" s="132">
        <f t="shared" si="336"/>
        <v>0</v>
      </c>
      <c r="EE106" s="132">
        <f t="shared" si="336"/>
        <v>0</v>
      </c>
      <c r="EF106" s="132">
        <f t="shared" si="336"/>
        <v>0</v>
      </c>
      <c r="EG106" s="132">
        <f t="shared" si="336"/>
        <v>0</v>
      </c>
      <c r="EH106" s="132">
        <f t="shared" si="336"/>
        <v>0</v>
      </c>
      <c r="EI106" s="132">
        <f t="shared" si="336"/>
        <v>0</v>
      </c>
      <c r="EJ106" s="132">
        <f t="shared" si="336"/>
        <v>0</v>
      </c>
      <c r="EK106" s="132">
        <f t="shared" si="336"/>
        <v>0</v>
      </c>
      <c r="EL106" s="134"/>
      <c r="EM106" s="134"/>
      <c r="EN106" s="134"/>
      <c r="EO106" s="134"/>
      <c r="EP106" s="134"/>
      <c r="EQ106" s="134"/>
      <c r="ER106" s="134"/>
      <c r="ES106" s="201">
        <f>IFERROR(IF(G106&gt;=1,(IF(EMP!AT102="YES",220,0)),0),0)</f>
        <v>0</v>
      </c>
      <c r="ET106" s="1">
        <f>IFERROR(IF(G106&gt;=1,ROUND(ALLO!K104/31*ALLO!BJ104,0),0),0)</f>
        <v>0</v>
      </c>
      <c r="EU106" s="1">
        <f>IFERROR(IF(G106&gt;=1,(IF(ALLO!$BH104=1,0,IF(ALLO!$BH104=2,(IF(EMP!AN102="YES",(IF(ALLO!$D104&gt;=5,ROUND((ALLO!GG104+ALLO!GS104+ALLO!HE104)/EU$1,0)*ALLO!$BK104,0)),0)),0))),0),0)</f>
        <v>0</v>
      </c>
      <c r="EV106" s="1">
        <f>IFERROR(IF(H106&gt;=1,(IF(ALLO!$BH104=1,0,IF(ALLO!$BH104=2,(IF(EMP!AO102="YES",(IF(ALLO!$D104&gt;=5,ROUND((ALLO!GH104+ALLO!GT104+ALLO!HF104)/EV$1,0)*ALLO!$BK104,0)),0)),0))),0),0)</f>
        <v>0</v>
      </c>
      <c r="EW106" s="1">
        <f>IFERROR(IF(I106&gt;=1,(IF(ALLO!$BH104=1,0,IF(ALLO!$BH104=2,(IF(EMP!AP102="YES",(IF(ALLO!$D104&gt;=5,ROUND((ALLO!GI104+ALLO!GU104+ALLO!HG104)/EW$1,0)*ALLO!$BK104,0)),0)),0))),0),0)</f>
        <v>0</v>
      </c>
      <c r="EX106" s="1">
        <f>IFERROR(IF(J106&gt;=1,(IF(ALLO!$BH104=1,0,IF(ALLO!$BH104=2,(IF(EMP!AQ102="YES",(IF(ALLO!$D104&gt;=5,ROUND((ALLO!GJ104+ALLO!GV104+ALLO!HH104)/EX$1,0)*ALLO!$BK104,0)),0)),0))),0),0)</f>
        <v>0</v>
      </c>
      <c r="EY106" s="1">
        <f>IFERROR(IF(K106&gt;=1,(IF(ALLO!$BH104=1,0,IF(ALLO!$BH104=2,(IF(EMP!AR102="YES",(IF(ALLO!$D104&gt;=5,ROUND((ALLO!GK104+ALLO!GW104+ALLO!HI104)/EY$1,0)*ALLO!$BK104,0)),0)),0))),0),0)</f>
        <v>0</v>
      </c>
      <c r="EZ106" s="1">
        <f>IFERROR(IF(L106&gt;=1,(IF(ALLO!$BH104=1,0,IF(ALLO!$BH104=2,(IF(EMP!AS102="YES",(IF(ALLO!$D104&gt;=5,ROUND((ALLO!GL104+ALLO!GX104+ALLO!HJ104)/EZ$1,0)*ALLO!$BK104,0)),0)),0))),0),0)</f>
        <v>0</v>
      </c>
      <c r="FA106" s="181">
        <f t="shared" si="281"/>
        <v>0</v>
      </c>
      <c r="FB106" s="181">
        <f t="shared" si="282"/>
        <v>0</v>
      </c>
      <c r="FC106" s="181">
        <f t="shared" si="283"/>
        <v>0</v>
      </c>
      <c r="FD106" s="181">
        <f t="shared" si="284"/>
        <v>0</v>
      </c>
      <c r="FE106" s="181">
        <f t="shared" si="285"/>
        <v>0</v>
      </c>
      <c r="FF106" s="181">
        <f t="shared" si="286"/>
        <v>0</v>
      </c>
      <c r="FG106" s="181">
        <f t="shared" si="287"/>
        <v>0</v>
      </c>
      <c r="FH106" s="181">
        <f t="shared" si="288"/>
        <v>0</v>
      </c>
      <c r="FI106" s="181">
        <f t="shared" si="289"/>
        <v>0</v>
      </c>
      <c r="FJ106" s="181">
        <f t="shared" si="290"/>
        <v>0</v>
      </c>
      <c r="FK106" s="181">
        <f t="shared" si="291"/>
        <v>0</v>
      </c>
      <c r="FL106" s="181">
        <f t="shared" si="292"/>
        <v>0</v>
      </c>
      <c r="FM106" s="182">
        <f t="shared" si="293"/>
        <v>0</v>
      </c>
      <c r="FN106" s="182">
        <f t="shared" si="294"/>
        <v>0</v>
      </c>
      <c r="FO106" s="182">
        <f t="shared" si="295"/>
        <v>0</v>
      </c>
      <c r="FP106" s="182">
        <f t="shared" si="296"/>
        <v>0</v>
      </c>
      <c r="FQ106" s="182">
        <f t="shared" si="297"/>
        <v>0</v>
      </c>
      <c r="FR106" s="182">
        <f t="shared" si="298"/>
        <v>0</v>
      </c>
      <c r="FS106" s="182">
        <f t="shared" si="299"/>
        <v>0</v>
      </c>
      <c r="FT106" s="1">
        <f>IFERROR(IF($G106&gt;=1,SUMIFS(ARR!P$8:P$607,ARR!$I$8:$I$607,$I106),0),0)</f>
        <v>0</v>
      </c>
      <c r="FU106" s="1">
        <f>IFERROR(IF($G106&gt;=1,SUMIFS(ARR!Q$8:Q$607,ARR!$I$8:$I$607,$I106),0),0)</f>
        <v>0</v>
      </c>
      <c r="FV106" s="1">
        <f>IFERROR(IF($G106&gt;=1,SUMIFS(ARR!R$8:R$607,ARR!$I$8:$I$607,$I106),0),0)</f>
        <v>0</v>
      </c>
      <c r="FW106" s="1">
        <f>IFERROR(IF($G106&gt;=1,SUMIFS(ARR!S$8:S$607,ARR!$I$8:$I$607,$I106),0),0)</f>
        <v>0</v>
      </c>
      <c r="FX106" s="1">
        <f>IFERROR(IF($G106&gt;=1,SUMIFS(ARR!T$8:T$607,ARR!$I$8:$I$607,$I106),0),0)</f>
        <v>0</v>
      </c>
      <c r="FY106" s="1">
        <f>IFERROR(IF($G106&gt;=1,SUMIFS(ARR!U$8:U$607,ARR!$I$8:$I$607,$I106),0),0)</f>
        <v>0</v>
      </c>
      <c r="FZ106" s="1">
        <f>IFERROR(IF($G106&gt;=1,SUMIFS(ARR!V$8:V$607,ARR!$I$8:$I$607,$I106),0),0)</f>
        <v>0</v>
      </c>
      <c r="GA106" s="1">
        <f>IFERROR(IF($G106&gt;=1,SUMIFS(ARR!W$8:W$607,ARR!$I$8:$I$607,$I106),0),0)</f>
        <v>0</v>
      </c>
      <c r="GB106" s="1">
        <f>IFERROR(IF($G106&gt;=1,SUMIFS(ARR!X$8:X$607,ARR!$I$8:$I$607,$I106),0),0)</f>
        <v>0</v>
      </c>
      <c r="GC106" s="1">
        <f>IFERROR(IF($G106&gt;=1,SUMIFS(ARR!Y$8:Y$607,ARR!$I$8:$I$607,$I106),0),0)</f>
        <v>0</v>
      </c>
      <c r="GD106" s="1">
        <f>IFERROR(IF($G106&gt;=1,SUMIFS(ARR!Z$8:Z$607,ARR!$I$8:$I$607,$I106),0),0)</f>
        <v>0</v>
      </c>
      <c r="GE106" s="1">
        <f>IFERROR(IF($G106&gt;=1,SUMIFS(ARR!AA$8:AA$607,ARR!$I$8:$I$607,$I106),0),0)</f>
        <v>0</v>
      </c>
      <c r="GF106" s="1">
        <f t="shared" si="300"/>
        <v>0</v>
      </c>
      <c r="GG106" s="1">
        <f t="shared" si="301"/>
        <v>0</v>
      </c>
      <c r="GH106" s="1">
        <f t="shared" si="302"/>
        <v>0</v>
      </c>
      <c r="GI106" s="1">
        <f t="shared" si="303"/>
        <v>0</v>
      </c>
      <c r="GJ106" s="1">
        <f t="shared" si="304"/>
        <v>0</v>
      </c>
    </row>
    <row r="107" spans="6:192" ht="18" customHeight="1" x14ac:dyDescent="0.25">
      <c r="F107" s="1">
        <f>ALLO!A105</f>
        <v>0</v>
      </c>
      <c r="G107" s="130">
        <f>EMP!O103</f>
        <v>0</v>
      </c>
      <c r="H107" s="131">
        <f>EMP!P103</f>
        <v>0</v>
      </c>
      <c r="I107" s="130">
        <f>EMP!Q103</f>
        <v>0</v>
      </c>
      <c r="J107" s="30">
        <f>IFERROR(IF($G107&gt;=1,(IF($F107=2,ROUND((ALLO!GA105+ALLO!GM105)/10,0),0)),0),0)</f>
        <v>0</v>
      </c>
      <c r="K107" s="30">
        <f>IFERROR(IF($G107&gt;=1,(IF($F107=2,ROUND((ALLO!GB105+ALLO!GN105)/10,0),0)),0),0)</f>
        <v>0</v>
      </c>
      <c r="L107" s="30">
        <f>IFERROR(IF($G107&gt;=1,(IF($F107=2,ROUND((ALLO!GC105+ALLO!GO105)/10,0),0)),0),0)</f>
        <v>0</v>
      </c>
      <c r="M107" s="30">
        <f>IFERROR(IF($G107&gt;=1,(IF($F107=2,ROUND((ALLO!GD105+ALLO!GP105)/10,0),0)),0),0)</f>
        <v>0</v>
      </c>
      <c r="N107" s="30">
        <f>IFERROR(IF($G107&gt;=1,(IF($F107=2,ROUND((ALLO!GE105+ALLO!GQ105)/10,0),0)),0),0)</f>
        <v>0</v>
      </c>
      <c r="O107" s="30">
        <f>IFERROR(IF($G107&gt;=1,(IF($F107=2,ROUND((ALLO!GF105+ALLO!GR105)/10,0),0)),0),0)</f>
        <v>0</v>
      </c>
      <c r="P107" s="30">
        <f>IFERROR(IF($G107&gt;=1,(IF($F107=2,ROUND((ALLO!GG105+ALLO!GS105)/10,0),0)),0),0)</f>
        <v>0</v>
      </c>
      <c r="Q107" s="30">
        <f>IFERROR(IF($G107&gt;=1,(IF($F107=2,ROUND((ALLO!GH105+ALLO!GT105)/10,0),0)),0),0)</f>
        <v>0</v>
      </c>
      <c r="R107" s="30">
        <f>IFERROR(IF($G107&gt;=1,(IF($F107=2,ROUND((ALLO!GI105+ALLO!GU105)/10,0),0)),0),0)</f>
        <v>0</v>
      </c>
      <c r="S107" s="30">
        <f>IFERROR(IF($G107&gt;=1,(IF($F107=2,ROUND((ALLO!GJ105+ALLO!GV105)/10,0),0)),0),0)</f>
        <v>0</v>
      </c>
      <c r="T107" s="30">
        <f>IFERROR(IF($G107&gt;=1,(IF($F107=2,ROUND((ALLO!GK105+ALLO!GW105)/10,0),0)),0),0)</f>
        <v>0</v>
      </c>
      <c r="U107" s="30">
        <f>IFERROR(IF($G107&gt;=1,(IF($F107=2,ROUND((ALLO!GL105+ALLO!GX105)/10,0),0)),0),0)</f>
        <v>0</v>
      </c>
      <c r="V107" s="132"/>
      <c r="W107" s="132"/>
      <c r="X107" s="132"/>
      <c r="Y107" s="132"/>
      <c r="Z107" s="132"/>
      <c r="AA107" s="132"/>
      <c r="AB107" s="132"/>
      <c r="AC107" s="132"/>
      <c r="AD107" s="132"/>
      <c r="AE107" s="132"/>
      <c r="AF107" s="132"/>
      <c r="AG107" s="132"/>
      <c r="AH107" s="133"/>
      <c r="AI107" s="133">
        <f t="shared" si="201"/>
        <v>0</v>
      </c>
      <c r="AJ107" s="133">
        <f t="shared" si="202"/>
        <v>0</v>
      </c>
      <c r="AK107" s="133">
        <f t="shared" si="203"/>
        <v>0</v>
      </c>
      <c r="AL107" s="133">
        <f t="shared" si="204"/>
        <v>0</v>
      </c>
      <c r="AM107" s="133">
        <f t="shared" si="205"/>
        <v>0</v>
      </c>
      <c r="AN107" s="133">
        <f t="shared" si="206"/>
        <v>0</v>
      </c>
      <c r="AO107" s="133">
        <f t="shared" si="207"/>
        <v>0</v>
      </c>
      <c r="AP107" s="133">
        <f t="shared" si="208"/>
        <v>0</v>
      </c>
      <c r="AQ107" s="133">
        <f t="shared" si="209"/>
        <v>0</v>
      </c>
      <c r="AR107" s="133">
        <f t="shared" si="210"/>
        <v>0</v>
      </c>
      <c r="AS107" s="133">
        <f t="shared" si="211"/>
        <v>0</v>
      </c>
      <c r="AT107" s="134"/>
      <c r="AU107" s="134">
        <f t="shared" si="212"/>
        <v>0</v>
      </c>
      <c r="AV107" s="134">
        <f t="shared" si="213"/>
        <v>0</v>
      </c>
      <c r="AW107" s="134">
        <f t="shared" si="214"/>
        <v>0</v>
      </c>
      <c r="AX107" s="134">
        <f t="shared" si="215"/>
        <v>0</v>
      </c>
      <c r="AY107" s="134">
        <f t="shared" si="216"/>
        <v>0</v>
      </c>
      <c r="AZ107" s="134">
        <f t="shared" si="217"/>
        <v>0</v>
      </c>
      <c r="BA107" s="134">
        <f t="shared" si="218"/>
        <v>0</v>
      </c>
      <c r="BB107" s="134">
        <f t="shared" si="219"/>
        <v>0</v>
      </c>
      <c r="BC107" s="134">
        <f t="shared" si="220"/>
        <v>0</v>
      </c>
      <c r="BD107" s="134">
        <f t="shared" si="221"/>
        <v>0</v>
      </c>
      <c r="BE107" s="134">
        <f t="shared" si="222"/>
        <v>0</v>
      </c>
      <c r="BF107" s="31"/>
      <c r="BG107" s="31">
        <f t="shared" si="223"/>
        <v>0</v>
      </c>
      <c r="BH107" s="31">
        <f t="shared" si="224"/>
        <v>0</v>
      </c>
      <c r="BI107" s="31">
        <f t="shared" si="225"/>
        <v>0</v>
      </c>
      <c r="BJ107" s="31">
        <f t="shared" si="226"/>
        <v>0</v>
      </c>
      <c r="BK107" s="31">
        <f t="shared" si="227"/>
        <v>0</v>
      </c>
      <c r="BL107" s="31">
        <f t="shared" si="228"/>
        <v>0</v>
      </c>
      <c r="BM107" s="31">
        <f t="shared" si="229"/>
        <v>0</v>
      </c>
      <c r="BN107" s="31">
        <f t="shared" si="230"/>
        <v>0</v>
      </c>
      <c r="BO107" s="31">
        <f t="shared" si="231"/>
        <v>0</v>
      </c>
      <c r="BP107" s="31">
        <f t="shared" si="232"/>
        <v>0</v>
      </c>
      <c r="BQ107" s="31">
        <f t="shared" si="233"/>
        <v>0</v>
      </c>
      <c r="BR107" s="132"/>
      <c r="BS107" s="132">
        <f t="shared" si="234"/>
        <v>0</v>
      </c>
      <c r="BT107" s="132">
        <f t="shared" si="235"/>
        <v>0</v>
      </c>
      <c r="BU107" s="132">
        <f t="shared" si="236"/>
        <v>0</v>
      </c>
      <c r="BV107" s="132">
        <f t="shared" si="237"/>
        <v>0</v>
      </c>
      <c r="BW107" s="132">
        <f t="shared" si="238"/>
        <v>0</v>
      </c>
      <c r="BX107" s="132">
        <f t="shared" si="239"/>
        <v>0</v>
      </c>
      <c r="BY107" s="132">
        <f t="shared" si="240"/>
        <v>0</v>
      </c>
      <c r="BZ107" s="132">
        <f t="shared" si="241"/>
        <v>0</v>
      </c>
      <c r="CA107" s="132">
        <f t="shared" si="242"/>
        <v>0</v>
      </c>
      <c r="CB107" s="132">
        <f t="shared" si="243"/>
        <v>0</v>
      </c>
      <c r="CC107" s="132">
        <f t="shared" si="244"/>
        <v>0</v>
      </c>
      <c r="CD107" s="133">
        <f t="shared" ref="CD107:CE138" si="337">IFERROR(IF($G107&gt;=1,(IF($F107=1,800,0)),0),0)</f>
        <v>0</v>
      </c>
      <c r="CE107" s="133">
        <f t="shared" si="337"/>
        <v>0</v>
      </c>
      <c r="CF107" s="133">
        <f t="shared" si="246"/>
        <v>0</v>
      </c>
      <c r="CG107" s="133">
        <f t="shared" si="197"/>
        <v>0</v>
      </c>
      <c r="CH107" s="133">
        <f t="shared" si="332"/>
        <v>0</v>
      </c>
      <c r="CI107" s="133">
        <f t="shared" si="332"/>
        <v>0</v>
      </c>
      <c r="CJ107" s="133">
        <f t="shared" si="332"/>
        <v>0</v>
      </c>
      <c r="CK107" s="133">
        <f t="shared" si="332"/>
        <v>0</v>
      </c>
      <c r="CL107" s="133">
        <f t="shared" si="332"/>
        <v>0</v>
      </c>
      <c r="CM107" s="133">
        <f t="shared" si="332"/>
        <v>0</v>
      </c>
      <c r="CN107" s="133">
        <f t="shared" si="332"/>
        <v>0</v>
      </c>
      <c r="CO107" s="133">
        <f t="shared" si="332"/>
        <v>0</v>
      </c>
      <c r="CP107" s="134"/>
      <c r="CQ107" s="134">
        <f t="shared" si="247"/>
        <v>0</v>
      </c>
      <c r="CR107" s="134">
        <f t="shared" si="248"/>
        <v>0</v>
      </c>
      <c r="CS107" s="134">
        <f t="shared" si="249"/>
        <v>0</v>
      </c>
      <c r="CT107" s="134">
        <f t="shared" si="250"/>
        <v>0</v>
      </c>
      <c r="CU107" s="134">
        <f t="shared" si="251"/>
        <v>0</v>
      </c>
      <c r="CV107" s="134">
        <f t="shared" si="252"/>
        <v>0</v>
      </c>
      <c r="CW107" s="134">
        <f t="shared" si="253"/>
        <v>0</v>
      </c>
      <c r="CX107" s="134">
        <f t="shared" si="254"/>
        <v>0</v>
      </c>
      <c r="CY107" s="134">
        <f t="shared" si="255"/>
        <v>0</v>
      </c>
      <c r="CZ107" s="134">
        <f t="shared" si="256"/>
        <v>0</v>
      </c>
      <c r="DA107" s="134">
        <f t="shared" si="257"/>
        <v>0</v>
      </c>
      <c r="DB107" s="135"/>
      <c r="DC107" s="135">
        <f t="shared" si="258"/>
        <v>0</v>
      </c>
      <c r="DD107" s="135">
        <f t="shared" si="259"/>
        <v>0</v>
      </c>
      <c r="DE107" s="135">
        <f t="shared" si="260"/>
        <v>0</v>
      </c>
      <c r="DF107" s="135">
        <f t="shared" si="261"/>
        <v>0</v>
      </c>
      <c r="DG107" s="135">
        <f t="shared" si="262"/>
        <v>0</v>
      </c>
      <c r="DH107" s="135">
        <f t="shared" si="263"/>
        <v>0</v>
      </c>
      <c r="DI107" s="135">
        <f t="shared" si="264"/>
        <v>0</v>
      </c>
      <c r="DJ107" s="135">
        <f t="shared" si="265"/>
        <v>0</v>
      </c>
      <c r="DK107" s="135">
        <f t="shared" si="266"/>
        <v>0</v>
      </c>
      <c r="DL107" s="135">
        <f t="shared" si="267"/>
        <v>0</v>
      </c>
      <c r="DM107" s="135">
        <f t="shared" si="268"/>
        <v>0</v>
      </c>
      <c r="DN107" s="136"/>
      <c r="DO107" s="136">
        <f t="shared" si="269"/>
        <v>0</v>
      </c>
      <c r="DP107" s="136">
        <f t="shared" si="270"/>
        <v>0</v>
      </c>
      <c r="DQ107" s="136">
        <f t="shared" si="271"/>
        <v>0</v>
      </c>
      <c r="DR107" s="136">
        <f t="shared" si="272"/>
        <v>0</v>
      </c>
      <c r="DS107" s="136">
        <f t="shared" si="273"/>
        <v>0</v>
      </c>
      <c r="DT107" s="136">
        <f t="shared" si="274"/>
        <v>0</v>
      </c>
      <c r="DU107" s="136">
        <f t="shared" si="275"/>
        <v>0</v>
      </c>
      <c r="DV107" s="136">
        <f t="shared" si="276"/>
        <v>0</v>
      </c>
      <c r="DW107" s="136">
        <f t="shared" si="277"/>
        <v>0</v>
      </c>
      <c r="DX107" s="136">
        <f t="shared" si="278"/>
        <v>0</v>
      </c>
      <c r="DY107" s="136">
        <f t="shared" si="279"/>
        <v>0</v>
      </c>
      <c r="DZ107" s="132"/>
      <c r="EA107" s="132">
        <f t="shared" ref="EA107:EK107" si="338">DZ107</f>
        <v>0</v>
      </c>
      <c r="EB107" s="132">
        <f t="shared" si="338"/>
        <v>0</v>
      </c>
      <c r="EC107" s="132">
        <f t="shared" si="338"/>
        <v>0</v>
      </c>
      <c r="ED107" s="132">
        <f t="shared" si="338"/>
        <v>0</v>
      </c>
      <c r="EE107" s="132">
        <f t="shared" si="338"/>
        <v>0</v>
      </c>
      <c r="EF107" s="132">
        <f t="shared" si="338"/>
        <v>0</v>
      </c>
      <c r="EG107" s="132">
        <f t="shared" si="338"/>
        <v>0</v>
      </c>
      <c r="EH107" s="132">
        <f t="shared" si="338"/>
        <v>0</v>
      </c>
      <c r="EI107" s="132">
        <f t="shared" si="338"/>
        <v>0</v>
      </c>
      <c r="EJ107" s="132">
        <f t="shared" si="338"/>
        <v>0</v>
      </c>
      <c r="EK107" s="132">
        <f t="shared" si="338"/>
        <v>0</v>
      </c>
      <c r="EL107" s="134"/>
      <c r="EM107" s="134"/>
      <c r="EN107" s="134"/>
      <c r="EO107" s="134"/>
      <c r="EP107" s="134"/>
      <c r="EQ107" s="134"/>
      <c r="ER107" s="134"/>
      <c r="ES107" s="201">
        <f>IFERROR(IF(G107&gt;=1,(IF(EMP!AT103="YES",220,0)),0),0)</f>
        <v>0</v>
      </c>
      <c r="ET107" s="1">
        <f>IFERROR(IF(G107&gt;=1,ROUND(ALLO!K105/31*ALLO!BJ105,0),0),0)</f>
        <v>0</v>
      </c>
      <c r="EU107" s="1">
        <f>IFERROR(IF(G107&gt;=1,(IF(ALLO!$BH105=1,0,IF(ALLO!$BH105=2,(IF(EMP!AN103="YES",(IF(ALLO!$D105&gt;=5,ROUND((ALLO!GG105+ALLO!GS105+ALLO!HE105)/EU$1,0)*ALLO!$BK105,0)),0)),0))),0),0)</f>
        <v>0</v>
      </c>
      <c r="EV107" s="1">
        <f>IFERROR(IF(H107&gt;=1,(IF(ALLO!$BH105=1,0,IF(ALLO!$BH105=2,(IF(EMP!AO103="YES",(IF(ALLO!$D105&gt;=5,ROUND((ALLO!GH105+ALLO!GT105+ALLO!HF105)/EV$1,0)*ALLO!$BK105,0)),0)),0))),0),0)</f>
        <v>0</v>
      </c>
      <c r="EW107" s="1">
        <f>IFERROR(IF(I107&gt;=1,(IF(ALLO!$BH105=1,0,IF(ALLO!$BH105=2,(IF(EMP!AP103="YES",(IF(ALLO!$D105&gt;=5,ROUND((ALLO!GI105+ALLO!GU105+ALLO!HG105)/EW$1,0)*ALLO!$BK105,0)),0)),0))),0),0)</f>
        <v>0</v>
      </c>
      <c r="EX107" s="1">
        <f>IFERROR(IF(J107&gt;=1,(IF(ALLO!$BH105=1,0,IF(ALLO!$BH105=2,(IF(EMP!AQ103="YES",(IF(ALLO!$D105&gt;=5,ROUND((ALLO!GJ105+ALLO!GV105+ALLO!HH105)/EX$1,0)*ALLO!$BK105,0)),0)),0))),0),0)</f>
        <v>0</v>
      </c>
      <c r="EY107" s="1">
        <f>IFERROR(IF(K107&gt;=1,(IF(ALLO!$BH105=1,0,IF(ALLO!$BH105=2,(IF(EMP!AR103="YES",(IF(ALLO!$D105&gt;=5,ROUND((ALLO!GK105+ALLO!GW105+ALLO!HI105)/EY$1,0)*ALLO!$BK105,0)),0)),0))),0),0)</f>
        <v>0</v>
      </c>
      <c r="EZ107" s="1">
        <f>IFERROR(IF(L107&gt;=1,(IF(ALLO!$BH105=1,0,IF(ALLO!$BH105=2,(IF(EMP!AS103="YES",(IF(ALLO!$D105&gt;=5,ROUND((ALLO!GL105+ALLO!GX105+ALLO!HJ105)/EZ$1,0)*ALLO!$BK105,0)),0)),0))),0),0)</f>
        <v>0</v>
      </c>
      <c r="FA107" s="181">
        <f t="shared" si="281"/>
        <v>0</v>
      </c>
      <c r="FB107" s="181">
        <f t="shared" si="282"/>
        <v>0</v>
      </c>
      <c r="FC107" s="181">
        <f t="shared" si="283"/>
        <v>0</v>
      </c>
      <c r="FD107" s="181">
        <f t="shared" si="284"/>
        <v>0</v>
      </c>
      <c r="FE107" s="181">
        <f t="shared" si="285"/>
        <v>0</v>
      </c>
      <c r="FF107" s="181">
        <f t="shared" si="286"/>
        <v>0</v>
      </c>
      <c r="FG107" s="181">
        <f t="shared" si="287"/>
        <v>0</v>
      </c>
      <c r="FH107" s="181">
        <f t="shared" si="288"/>
        <v>0</v>
      </c>
      <c r="FI107" s="181">
        <f t="shared" si="289"/>
        <v>0</v>
      </c>
      <c r="FJ107" s="181">
        <f t="shared" si="290"/>
        <v>0</v>
      </c>
      <c r="FK107" s="181">
        <f t="shared" si="291"/>
        <v>0</v>
      </c>
      <c r="FL107" s="181">
        <f t="shared" si="292"/>
        <v>0</v>
      </c>
      <c r="FM107" s="182">
        <f t="shared" si="293"/>
        <v>0</v>
      </c>
      <c r="FN107" s="182">
        <f t="shared" si="294"/>
        <v>0</v>
      </c>
      <c r="FO107" s="182">
        <f t="shared" si="295"/>
        <v>0</v>
      </c>
      <c r="FP107" s="182">
        <f t="shared" si="296"/>
        <v>0</v>
      </c>
      <c r="FQ107" s="182">
        <f t="shared" si="297"/>
        <v>0</v>
      </c>
      <c r="FR107" s="182">
        <f t="shared" si="298"/>
        <v>0</v>
      </c>
      <c r="FS107" s="182">
        <f t="shared" si="299"/>
        <v>0</v>
      </c>
      <c r="FT107" s="1">
        <f>IFERROR(IF($G107&gt;=1,SUMIFS(ARR!P$8:P$607,ARR!$I$8:$I$607,$I107),0),0)</f>
        <v>0</v>
      </c>
      <c r="FU107" s="1">
        <f>IFERROR(IF($G107&gt;=1,SUMIFS(ARR!Q$8:Q$607,ARR!$I$8:$I$607,$I107),0),0)</f>
        <v>0</v>
      </c>
      <c r="FV107" s="1">
        <f>IFERROR(IF($G107&gt;=1,SUMIFS(ARR!R$8:R$607,ARR!$I$8:$I$607,$I107),0),0)</f>
        <v>0</v>
      </c>
      <c r="FW107" s="1">
        <f>IFERROR(IF($G107&gt;=1,SUMIFS(ARR!S$8:S$607,ARR!$I$8:$I$607,$I107),0),0)</f>
        <v>0</v>
      </c>
      <c r="FX107" s="1">
        <f>IFERROR(IF($G107&gt;=1,SUMIFS(ARR!T$8:T$607,ARR!$I$8:$I$607,$I107),0),0)</f>
        <v>0</v>
      </c>
      <c r="FY107" s="1">
        <f>IFERROR(IF($G107&gt;=1,SUMIFS(ARR!U$8:U$607,ARR!$I$8:$I$607,$I107),0),0)</f>
        <v>0</v>
      </c>
      <c r="FZ107" s="1">
        <f>IFERROR(IF($G107&gt;=1,SUMIFS(ARR!V$8:V$607,ARR!$I$8:$I$607,$I107),0),0)</f>
        <v>0</v>
      </c>
      <c r="GA107" s="1">
        <f>IFERROR(IF($G107&gt;=1,SUMIFS(ARR!W$8:W$607,ARR!$I$8:$I$607,$I107),0),0)</f>
        <v>0</v>
      </c>
      <c r="GB107" s="1">
        <f>IFERROR(IF($G107&gt;=1,SUMIFS(ARR!X$8:X$607,ARR!$I$8:$I$607,$I107),0),0)</f>
        <v>0</v>
      </c>
      <c r="GC107" s="1">
        <f>IFERROR(IF($G107&gt;=1,SUMIFS(ARR!Y$8:Y$607,ARR!$I$8:$I$607,$I107),0),0)</f>
        <v>0</v>
      </c>
      <c r="GD107" s="1">
        <f>IFERROR(IF($G107&gt;=1,SUMIFS(ARR!Z$8:Z$607,ARR!$I$8:$I$607,$I107),0),0)</f>
        <v>0</v>
      </c>
      <c r="GE107" s="1">
        <f>IFERROR(IF($G107&gt;=1,SUMIFS(ARR!AA$8:AA$607,ARR!$I$8:$I$607,$I107),0),0)</f>
        <v>0</v>
      </c>
      <c r="GF107" s="1">
        <f t="shared" si="300"/>
        <v>0</v>
      </c>
      <c r="GG107" s="1">
        <f t="shared" si="301"/>
        <v>0</v>
      </c>
      <c r="GH107" s="1">
        <f t="shared" si="302"/>
        <v>0</v>
      </c>
      <c r="GI107" s="1">
        <f t="shared" si="303"/>
        <v>0</v>
      </c>
      <c r="GJ107" s="1">
        <f t="shared" si="304"/>
        <v>0</v>
      </c>
    </row>
    <row r="108" spans="6:192" ht="18" customHeight="1" x14ac:dyDescent="0.25">
      <c r="F108" s="1">
        <f>ALLO!A106</f>
        <v>0</v>
      </c>
      <c r="G108" s="130">
        <f>EMP!O104</f>
        <v>0</v>
      </c>
      <c r="H108" s="131">
        <f>EMP!P104</f>
        <v>0</v>
      </c>
      <c r="I108" s="130">
        <f>EMP!Q104</f>
        <v>0</v>
      </c>
      <c r="J108" s="30">
        <f>IFERROR(IF($G108&gt;=1,(IF($F108=2,ROUND((ALLO!GA106+ALLO!GM106)/10,0),0)),0),0)</f>
        <v>0</v>
      </c>
      <c r="K108" s="30">
        <f>IFERROR(IF($G108&gt;=1,(IF($F108=2,ROUND((ALLO!GB106+ALLO!GN106)/10,0),0)),0),0)</f>
        <v>0</v>
      </c>
      <c r="L108" s="30">
        <f>IFERROR(IF($G108&gt;=1,(IF($F108=2,ROUND((ALLO!GC106+ALLO!GO106)/10,0),0)),0),0)</f>
        <v>0</v>
      </c>
      <c r="M108" s="30">
        <f>IFERROR(IF($G108&gt;=1,(IF($F108=2,ROUND((ALLO!GD106+ALLO!GP106)/10,0),0)),0),0)</f>
        <v>0</v>
      </c>
      <c r="N108" s="30">
        <f>IFERROR(IF($G108&gt;=1,(IF($F108=2,ROUND((ALLO!GE106+ALLO!GQ106)/10,0),0)),0),0)</f>
        <v>0</v>
      </c>
      <c r="O108" s="30">
        <f>IFERROR(IF($G108&gt;=1,(IF($F108=2,ROUND((ALLO!GF106+ALLO!GR106)/10,0),0)),0),0)</f>
        <v>0</v>
      </c>
      <c r="P108" s="30">
        <f>IFERROR(IF($G108&gt;=1,(IF($F108=2,ROUND((ALLO!GG106+ALLO!GS106)/10,0),0)),0),0)</f>
        <v>0</v>
      </c>
      <c r="Q108" s="30">
        <f>IFERROR(IF($G108&gt;=1,(IF($F108=2,ROUND((ALLO!GH106+ALLO!GT106)/10,0),0)),0),0)</f>
        <v>0</v>
      </c>
      <c r="R108" s="30">
        <f>IFERROR(IF($G108&gt;=1,(IF($F108=2,ROUND((ALLO!GI106+ALLO!GU106)/10,0),0)),0),0)</f>
        <v>0</v>
      </c>
      <c r="S108" s="30">
        <f>IFERROR(IF($G108&gt;=1,(IF($F108=2,ROUND((ALLO!GJ106+ALLO!GV106)/10,0),0)),0),0)</f>
        <v>0</v>
      </c>
      <c r="T108" s="30">
        <f>IFERROR(IF($G108&gt;=1,(IF($F108=2,ROUND((ALLO!GK106+ALLO!GW106)/10,0),0)),0),0)</f>
        <v>0</v>
      </c>
      <c r="U108" s="30">
        <f>IFERROR(IF($G108&gt;=1,(IF($F108=2,ROUND((ALLO!GL106+ALLO!GX106)/10,0),0)),0),0)</f>
        <v>0</v>
      </c>
      <c r="V108" s="132"/>
      <c r="W108" s="132"/>
      <c r="X108" s="132"/>
      <c r="Y108" s="132"/>
      <c r="Z108" s="132"/>
      <c r="AA108" s="132"/>
      <c r="AB108" s="132"/>
      <c r="AC108" s="132"/>
      <c r="AD108" s="132"/>
      <c r="AE108" s="132"/>
      <c r="AF108" s="132"/>
      <c r="AG108" s="132"/>
      <c r="AH108" s="133"/>
      <c r="AI108" s="133">
        <f t="shared" si="201"/>
        <v>0</v>
      </c>
      <c r="AJ108" s="133">
        <f t="shared" si="202"/>
        <v>0</v>
      </c>
      <c r="AK108" s="133">
        <f t="shared" si="203"/>
        <v>0</v>
      </c>
      <c r="AL108" s="133">
        <f t="shared" si="204"/>
        <v>0</v>
      </c>
      <c r="AM108" s="133">
        <f t="shared" si="205"/>
        <v>0</v>
      </c>
      <c r="AN108" s="133">
        <f t="shared" si="206"/>
        <v>0</v>
      </c>
      <c r="AO108" s="133">
        <f t="shared" si="207"/>
        <v>0</v>
      </c>
      <c r="AP108" s="133">
        <f t="shared" si="208"/>
        <v>0</v>
      </c>
      <c r="AQ108" s="133">
        <f t="shared" si="209"/>
        <v>0</v>
      </c>
      <c r="AR108" s="133">
        <f t="shared" si="210"/>
        <v>0</v>
      </c>
      <c r="AS108" s="133">
        <f t="shared" si="211"/>
        <v>0</v>
      </c>
      <c r="AT108" s="134"/>
      <c r="AU108" s="134">
        <f t="shared" si="212"/>
        <v>0</v>
      </c>
      <c r="AV108" s="134">
        <f t="shared" si="213"/>
        <v>0</v>
      </c>
      <c r="AW108" s="134">
        <f t="shared" si="214"/>
        <v>0</v>
      </c>
      <c r="AX108" s="134">
        <f t="shared" si="215"/>
        <v>0</v>
      </c>
      <c r="AY108" s="134">
        <f t="shared" si="216"/>
        <v>0</v>
      </c>
      <c r="AZ108" s="134">
        <f t="shared" si="217"/>
        <v>0</v>
      </c>
      <c r="BA108" s="134">
        <f t="shared" si="218"/>
        <v>0</v>
      </c>
      <c r="BB108" s="134">
        <f t="shared" si="219"/>
        <v>0</v>
      </c>
      <c r="BC108" s="134">
        <f t="shared" si="220"/>
        <v>0</v>
      </c>
      <c r="BD108" s="134">
        <f t="shared" si="221"/>
        <v>0</v>
      </c>
      <c r="BE108" s="134">
        <f t="shared" si="222"/>
        <v>0</v>
      </c>
      <c r="BF108" s="31"/>
      <c r="BG108" s="31">
        <f t="shared" si="223"/>
        <v>0</v>
      </c>
      <c r="BH108" s="31">
        <f t="shared" si="224"/>
        <v>0</v>
      </c>
      <c r="BI108" s="31">
        <f t="shared" si="225"/>
        <v>0</v>
      </c>
      <c r="BJ108" s="31">
        <f t="shared" si="226"/>
        <v>0</v>
      </c>
      <c r="BK108" s="31">
        <f t="shared" si="227"/>
        <v>0</v>
      </c>
      <c r="BL108" s="31">
        <f t="shared" si="228"/>
        <v>0</v>
      </c>
      <c r="BM108" s="31">
        <f t="shared" si="229"/>
        <v>0</v>
      </c>
      <c r="BN108" s="31">
        <f t="shared" si="230"/>
        <v>0</v>
      </c>
      <c r="BO108" s="31">
        <f t="shared" si="231"/>
        <v>0</v>
      </c>
      <c r="BP108" s="31">
        <f t="shared" si="232"/>
        <v>0</v>
      </c>
      <c r="BQ108" s="31">
        <f t="shared" si="233"/>
        <v>0</v>
      </c>
      <c r="BR108" s="132"/>
      <c r="BS108" s="132">
        <f t="shared" si="234"/>
        <v>0</v>
      </c>
      <c r="BT108" s="132">
        <f t="shared" si="235"/>
        <v>0</v>
      </c>
      <c r="BU108" s="132">
        <f t="shared" si="236"/>
        <v>0</v>
      </c>
      <c r="BV108" s="132">
        <f t="shared" si="237"/>
        <v>0</v>
      </c>
      <c r="BW108" s="132">
        <f t="shared" si="238"/>
        <v>0</v>
      </c>
      <c r="BX108" s="132">
        <f t="shared" si="239"/>
        <v>0</v>
      </c>
      <c r="BY108" s="132">
        <f t="shared" si="240"/>
        <v>0</v>
      </c>
      <c r="BZ108" s="132">
        <f t="shared" si="241"/>
        <v>0</v>
      </c>
      <c r="CA108" s="132">
        <f t="shared" si="242"/>
        <v>0</v>
      </c>
      <c r="CB108" s="132">
        <f t="shared" si="243"/>
        <v>0</v>
      </c>
      <c r="CC108" s="132">
        <f t="shared" si="244"/>
        <v>0</v>
      </c>
      <c r="CD108" s="133">
        <f t="shared" si="337"/>
        <v>0</v>
      </c>
      <c r="CE108" s="133">
        <f t="shared" si="337"/>
        <v>0</v>
      </c>
      <c r="CF108" s="133">
        <f t="shared" si="246"/>
        <v>0</v>
      </c>
      <c r="CG108" s="133">
        <f t="shared" si="197"/>
        <v>0</v>
      </c>
      <c r="CH108" s="133">
        <f t="shared" si="332"/>
        <v>0</v>
      </c>
      <c r="CI108" s="133">
        <f t="shared" si="332"/>
        <v>0</v>
      </c>
      <c r="CJ108" s="133">
        <f t="shared" si="332"/>
        <v>0</v>
      </c>
      <c r="CK108" s="133">
        <f t="shared" si="332"/>
        <v>0</v>
      </c>
      <c r="CL108" s="133">
        <f t="shared" si="332"/>
        <v>0</v>
      </c>
      <c r="CM108" s="133">
        <f t="shared" si="332"/>
        <v>0</v>
      </c>
      <c r="CN108" s="133">
        <f t="shared" si="332"/>
        <v>0</v>
      </c>
      <c r="CO108" s="133">
        <f t="shared" si="332"/>
        <v>0</v>
      </c>
      <c r="CP108" s="134"/>
      <c r="CQ108" s="134">
        <f t="shared" si="247"/>
        <v>0</v>
      </c>
      <c r="CR108" s="134">
        <f t="shared" si="248"/>
        <v>0</v>
      </c>
      <c r="CS108" s="134">
        <f t="shared" si="249"/>
        <v>0</v>
      </c>
      <c r="CT108" s="134">
        <f t="shared" si="250"/>
        <v>0</v>
      </c>
      <c r="CU108" s="134">
        <f t="shared" si="251"/>
        <v>0</v>
      </c>
      <c r="CV108" s="134">
        <f t="shared" si="252"/>
        <v>0</v>
      </c>
      <c r="CW108" s="134">
        <f t="shared" si="253"/>
        <v>0</v>
      </c>
      <c r="CX108" s="134">
        <f t="shared" si="254"/>
        <v>0</v>
      </c>
      <c r="CY108" s="134">
        <f t="shared" si="255"/>
        <v>0</v>
      </c>
      <c r="CZ108" s="134">
        <f t="shared" si="256"/>
        <v>0</v>
      </c>
      <c r="DA108" s="134">
        <f t="shared" si="257"/>
        <v>0</v>
      </c>
      <c r="DB108" s="135"/>
      <c r="DC108" s="135">
        <f t="shared" si="258"/>
        <v>0</v>
      </c>
      <c r="DD108" s="135">
        <f t="shared" si="259"/>
        <v>0</v>
      </c>
      <c r="DE108" s="135">
        <f t="shared" si="260"/>
        <v>0</v>
      </c>
      <c r="DF108" s="135">
        <f t="shared" si="261"/>
        <v>0</v>
      </c>
      <c r="DG108" s="135">
        <f t="shared" si="262"/>
        <v>0</v>
      </c>
      <c r="DH108" s="135">
        <f t="shared" si="263"/>
        <v>0</v>
      </c>
      <c r="DI108" s="135">
        <f t="shared" si="264"/>
        <v>0</v>
      </c>
      <c r="DJ108" s="135">
        <f t="shared" si="265"/>
        <v>0</v>
      </c>
      <c r="DK108" s="135">
        <f t="shared" si="266"/>
        <v>0</v>
      </c>
      <c r="DL108" s="135">
        <f t="shared" si="267"/>
        <v>0</v>
      </c>
      <c r="DM108" s="135">
        <f t="shared" si="268"/>
        <v>0</v>
      </c>
      <c r="DN108" s="136"/>
      <c r="DO108" s="136">
        <f t="shared" si="269"/>
        <v>0</v>
      </c>
      <c r="DP108" s="136">
        <f t="shared" si="270"/>
        <v>0</v>
      </c>
      <c r="DQ108" s="136">
        <f t="shared" si="271"/>
        <v>0</v>
      </c>
      <c r="DR108" s="136">
        <f t="shared" si="272"/>
        <v>0</v>
      </c>
      <c r="DS108" s="136">
        <f t="shared" si="273"/>
        <v>0</v>
      </c>
      <c r="DT108" s="136">
        <f t="shared" si="274"/>
        <v>0</v>
      </c>
      <c r="DU108" s="136">
        <f t="shared" si="275"/>
        <v>0</v>
      </c>
      <c r="DV108" s="136">
        <f t="shared" si="276"/>
        <v>0</v>
      </c>
      <c r="DW108" s="136">
        <f t="shared" si="277"/>
        <v>0</v>
      </c>
      <c r="DX108" s="136">
        <f t="shared" si="278"/>
        <v>0</v>
      </c>
      <c r="DY108" s="136">
        <f t="shared" si="279"/>
        <v>0</v>
      </c>
      <c r="DZ108" s="132"/>
      <c r="EA108" s="132">
        <f t="shared" ref="EA108:EK108" si="339">DZ108</f>
        <v>0</v>
      </c>
      <c r="EB108" s="132">
        <f t="shared" si="339"/>
        <v>0</v>
      </c>
      <c r="EC108" s="132">
        <f t="shared" si="339"/>
        <v>0</v>
      </c>
      <c r="ED108" s="132">
        <f t="shared" si="339"/>
        <v>0</v>
      </c>
      <c r="EE108" s="132">
        <f t="shared" si="339"/>
        <v>0</v>
      </c>
      <c r="EF108" s="132">
        <f t="shared" si="339"/>
        <v>0</v>
      </c>
      <c r="EG108" s="132">
        <f t="shared" si="339"/>
        <v>0</v>
      </c>
      <c r="EH108" s="132">
        <f t="shared" si="339"/>
        <v>0</v>
      </c>
      <c r="EI108" s="132">
        <f t="shared" si="339"/>
        <v>0</v>
      </c>
      <c r="EJ108" s="132">
        <f t="shared" si="339"/>
        <v>0</v>
      </c>
      <c r="EK108" s="132">
        <f t="shared" si="339"/>
        <v>0</v>
      </c>
      <c r="EL108" s="134"/>
      <c r="EM108" s="134"/>
      <c r="EN108" s="134"/>
      <c r="EO108" s="134"/>
      <c r="EP108" s="134"/>
      <c r="EQ108" s="134"/>
      <c r="ER108" s="134"/>
      <c r="ES108" s="201">
        <f>IFERROR(IF(G108&gt;=1,(IF(EMP!AT104="YES",220,0)),0),0)</f>
        <v>0</v>
      </c>
      <c r="ET108" s="1">
        <f>IFERROR(IF(G108&gt;=1,ROUND(ALLO!K106/31*ALLO!BJ106,0),0),0)</f>
        <v>0</v>
      </c>
      <c r="EU108" s="1">
        <f>IFERROR(IF(G108&gt;=1,(IF(ALLO!$BH106=1,0,IF(ALLO!$BH106=2,(IF(EMP!AN104="YES",(IF(ALLO!$D106&gt;=5,ROUND((ALLO!GG106+ALLO!GS106+ALLO!HE106)/EU$1,0)*ALLO!$BK106,0)),0)),0))),0),0)</f>
        <v>0</v>
      </c>
      <c r="EV108" s="1">
        <f>IFERROR(IF(H108&gt;=1,(IF(ALLO!$BH106=1,0,IF(ALLO!$BH106=2,(IF(EMP!AO104="YES",(IF(ALLO!$D106&gt;=5,ROUND((ALLO!GH106+ALLO!GT106+ALLO!HF106)/EV$1,0)*ALLO!$BK106,0)),0)),0))),0),0)</f>
        <v>0</v>
      </c>
      <c r="EW108" s="1">
        <f>IFERROR(IF(I108&gt;=1,(IF(ALLO!$BH106=1,0,IF(ALLO!$BH106=2,(IF(EMP!AP104="YES",(IF(ALLO!$D106&gt;=5,ROUND((ALLO!GI106+ALLO!GU106+ALLO!HG106)/EW$1,0)*ALLO!$BK106,0)),0)),0))),0),0)</f>
        <v>0</v>
      </c>
      <c r="EX108" s="1">
        <f>IFERROR(IF(J108&gt;=1,(IF(ALLO!$BH106=1,0,IF(ALLO!$BH106=2,(IF(EMP!AQ104="YES",(IF(ALLO!$D106&gt;=5,ROUND((ALLO!GJ106+ALLO!GV106+ALLO!HH106)/EX$1,0)*ALLO!$BK106,0)),0)),0))),0),0)</f>
        <v>0</v>
      </c>
      <c r="EY108" s="1">
        <f>IFERROR(IF(K108&gt;=1,(IF(ALLO!$BH106=1,0,IF(ALLO!$BH106=2,(IF(EMP!AR104="YES",(IF(ALLO!$D106&gt;=5,ROUND((ALLO!GK106+ALLO!GW106+ALLO!HI106)/EY$1,0)*ALLO!$BK106,0)),0)),0))),0),0)</f>
        <v>0</v>
      </c>
      <c r="EZ108" s="1">
        <f>IFERROR(IF(L108&gt;=1,(IF(ALLO!$BH106=1,0,IF(ALLO!$BH106=2,(IF(EMP!AS104="YES",(IF(ALLO!$D106&gt;=5,ROUND((ALLO!GL106+ALLO!GX106+ALLO!HJ106)/EZ$1,0)*ALLO!$BK106,0)),0)),0))),0),0)</f>
        <v>0</v>
      </c>
      <c r="FA108" s="181">
        <f t="shared" si="281"/>
        <v>0</v>
      </c>
      <c r="FB108" s="181">
        <f t="shared" si="282"/>
        <v>0</v>
      </c>
      <c r="FC108" s="181">
        <f t="shared" si="283"/>
        <v>0</v>
      </c>
      <c r="FD108" s="181">
        <f t="shared" si="284"/>
        <v>0</v>
      </c>
      <c r="FE108" s="181">
        <f t="shared" si="285"/>
        <v>0</v>
      </c>
      <c r="FF108" s="181">
        <f t="shared" si="286"/>
        <v>0</v>
      </c>
      <c r="FG108" s="181">
        <f t="shared" si="287"/>
        <v>0</v>
      </c>
      <c r="FH108" s="181">
        <f t="shared" si="288"/>
        <v>0</v>
      </c>
      <c r="FI108" s="181">
        <f t="shared" si="289"/>
        <v>0</v>
      </c>
      <c r="FJ108" s="181">
        <f t="shared" si="290"/>
        <v>0</v>
      </c>
      <c r="FK108" s="181">
        <f t="shared" si="291"/>
        <v>0</v>
      </c>
      <c r="FL108" s="181">
        <f t="shared" si="292"/>
        <v>0</v>
      </c>
      <c r="FM108" s="182">
        <f t="shared" si="293"/>
        <v>0</v>
      </c>
      <c r="FN108" s="182">
        <f t="shared" si="294"/>
        <v>0</v>
      </c>
      <c r="FO108" s="182">
        <f t="shared" si="295"/>
        <v>0</v>
      </c>
      <c r="FP108" s="182">
        <f t="shared" si="296"/>
        <v>0</v>
      </c>
      <c r="FQ108" s="182">
        <f t="shared" si="297"/>
        <v>0</v>
      </c>
      <c r="FR108" s="182">
        <f t="shared" si="298"/>
        <v>0</v>
      </c>
      <c r="FS108" s="182">
        <f t="shared" si="299"/>
        <v>0</v>
      </c>
      <c r="FT108" s="1">
        <f>IFERROR(IF($G108&gt;=1,SUMIFS(ARR!P$8:P$607,ARR!$I$8:$I$607,$I108),0),0)</f>
        <v>0</v>
      </c>
      <c r="FU108" s="1">
        <f>IFERROR(IF($G108&gt;=1,SUMIFS(ARR!Q$8:Q$607,ARR!$I$8:$I$607,$I108),0),0)</f>
        <v>0</v>
      </c>
      <c r="FV108" s="1">
        <f>IFERROR(IF($G108&gt;=1,SUMIFS(ARR!R$8:R$607,ARR!$I$8:$I$607,$I108),0),0)</f>
        <v>0</v>
      </c>
      <c r="FW108" s="1">
        <f>IFERROR(IF($G108&gt;=1,SUMIFS(ARR!S$8:S$607,ARR!$I$8:$I$607,$I108),0),0)</f>
        <v>0</v>
      </c>
      <c r="FX108" s="1">
        <f>IFERROR(IF($G108&gt;=1,SUMIFS(ARR!T$8:T$607,ARR!$I$8:$I$607,$I108),0),0)</f>
        <v>0</v>
      </c>
      <c r="FY108" s="1">
        <f>IFERROR(IF($G108&gt;=1,SUMIFS(ARR!U$8:U$607,ARR!$I$8:$I$607,$I108),0),0)</f>
        <v>0</v>
      </c>
      <c r="FZ108" s="1">
        <f>IFERROR(IF($G108&gt;=1,SUMIFS(ARR!V$8:V$607,ARR!$I$8:$I$607,$I108),0),0)</f>
        <v>0</v>
      </c>
      <c r="GA108" s="1">
        <f>IFERROR(IF($G108&gt;=1,SUMIFS(ARR!W$8:W$607,ARR!$I$8:$I$607,$I108),0),0)</f>
        <v>0</v>
      </c>
      <c r="GB108" s="1">
        <f>IFERROR(IF($G108&gt;=1,SUMIFS(ARR!X$8:X$607,ARR!$I$8:$I$607,$I108),0),0)</f>
        <v>0</v>
      </c>
      <c r="GC108" s="1">
        <f>IFERROR(IF($G108&gt;=1,SUMIFS(ARR!Y$8:Y$607,ARR!$I$8:$I$607,$I108),0),0)</f>
        <v>0</v>
      </c>
      <c r="GD108" s="1">
        <f>IFERROR(IF($G108&gt;=1,SUMIFS(ARR!Z$8:Z$607,ARR!$I$8:$I$607,$I108),0),0)</f>
        <v>0</v>
      </c>
      <c r="GE108" s="1">
        <f>IFERROR(IF($G108&gt;=1,SUMIFS(ARR!AA$8:AA$607,ARR!$I$8:$I$607,$I108),0),0)</f>
        <v>0</v>
      </c>
      <c r="GF108" s="1">
        <f t="shared" si="300"/>
        <v>0</v>
      </c>
      <c r="GG108" s="1">
        <f t="shared" si="301"/>
        <v>0</v>
      </c>
      <c r="GH108" s="1">
        <f t="shared" si="302"/>
        <v>0</v>
      </c>
      <c r="GI108" s="1">
        <f t="shared" si="303"/>
        <v>0</v>
      </c>
      <c r="GJ108" s="1">
        <f t="shared" si="304"/>
        <v>0</v>
      </c>
    </row>
    <row r="109" spans="6:192" ht="18" customHeight="1" x14ac:dyDescent="0.25">
      <c r="F109" s="1">
        <f>ALLO!A107</f>
        <v>0</v>
      </c>
      <c r="G109" s="130">
        <f>EMP!O105</f>
        <v>0</v>
      </c>
      <c r="H109" s="131">
        <f>EMP!P105</f>
        <v>0</v>
      </c>
      <c r="I109" s="130">
        <f>EMP!Q105</f>
        <v>0</v>
      </c>
      <c r="J109" s="30">
        <f>IFERROR(IF($G109&gt;=1,(IF($F109=2,ROUND((ALLO!GA107+ALLO!GM107)/10,0),0)),0),0)</f>
        <v>0</v>
      </c>
      <c r="K109" s="30">
        <f>IFERROR(IF($G109&gt;=1,(IF($F109=2,ROUND((ALLO!GB107+ALLO!GN107)/10,0),0)),0),0)</f>
        <v>0</v>
      </c>
      <c r="L109" s="30">
        <f>IFERROR(IF($G109&gt;=1,(IF($F109=2,ROUND((ALLO!GC107+ALLO!GO107)/10,0),0)),0),0)</f>
        <v>0</v>
      </c>
      <c r="M109" s="30">
        <f>IFERROR(IF($G109&gt;=1,(IF($F109=2,ROUND((ALLO!GD107+ALLO!GP107)/10,0),0)),0),0)</f>
        <v>0</v>
      </c>
      <c r="N109" s="30">
        <f>IFERROR(IF($G109&gt;=1,(IF($F109=2,ROUND((ALLO!GE107+ALLO!GQ107)/10,0),0)),0),0)</f>
        <v>0</v>
      </c>
      <c r="O109" s="30">
        <f>IFERROR(IF($G109&gt;=1,(IF($F109=2,ROUND((ALLO!GF107+ALLO!GR107)/10,0),0)),0),0)</f>
        <v>0</v>
      </c>
      <c r="P109" s="30">
        <f>IFERROR(IF($G109&gt;=1,(IF($F109=2,ROUND((ALLO!GG107+ALLO!GS107)/10,0),0)),0),0)</f>
        <v>0</v>
      </c>
      <c r="Q109" s="30">
        <f>IFERROR(IF($G109&gt;=1,(IF($F109=2,ROUND((ALLO!GH107+ALLO!GT107)/10,0),0)),0),0)</f>
        <v>0</v>
      </c>
      <c r="R109" s="30">
        <f>IFERROR(IF($G109&gt;=1,(IF($F109=2,ROUND((ALLO!GI107+ALLO!GU107)/10,0),0)),0),0)</f>
        <v>0</v>
      </c>
      <c r="S109" s="30">
        <f>IFERROR(IF($G109&gt;=1,(IF($F109=2,ROUND((ALLO!GJ107+ALLO!GV107)/10,0),0)),0),0)</f>
        <v>0</v>
      </c>
      <c r="T109" s="30">
        <f>IFERROR(IF($G109&gt;=1,(IF($F109=2,ROUND((ALLO!GK107+ALLO!GW107)/10,0),0)),0),0)</f>
        <v>0</v>
      </c>
      <c r="U109" s="30">
        <f>IFERROR(IF($G109&gt;=1,(IF($F109=2,ROUND((ALLO!GL107+ALLO!GX107)/10,0),0)),0),0)</f>
        <v>0</v>
      </c>
      <c r="V109" s="132"/>
      <c r="W109" s="132"/>
      <c r="X109" s="132"/>
      <c r="Y109" s="132"/>
      <c r="Z109" s="132"/>
      <c r="AA109" s="132"/>
      <c r="AB109" s="132"/>
      <c r="AC109" s="132"/>
      <c r="AD109" s="132"/>
      <c r="AE109" s="132"/>
      <c r="AF109" s="132"/>
      <c r="AG109" s="132"/>
      <c r="AH109" s="133"/>
      <c r="AI109" s="133">
        <f t="shared" si="201"/>
        <v>0</v>
      </c>
      <c r="AJ109" s="133">
        <f t="shared" si="202"/>
        <v>0</v>
      </c>
      <c r="AK109" s="133">
        <f t="shared" si="203"/>
        <v>0</v>
      </c>
      <c r="AL109" s="133">
        <f t="shared" si="204"/>
        <v>0</v>
      </c>
      <c r="AM109" s="133">
        <f t="shared" si="205"/>
        <v>0</v>
      </c>
      <c r="AN109" s="133">
        <f t="shared" si="206"/>
        <v>0</v>
      </c>
      <c r="AO109" s="133">
        <f t="shared" si="207"/>
        <v>0</v>
      </c>
      <c r="AP109" s="133">
        <f t="shared" si="208"/>
        <v>0</v>
      </c>
      <c r="AQ109" s="133">
        <f t="shared" si="209"/>
        <v>0</v>
      </c>
      <c r="AR109" s="133">
        <f t="shared" si="210"/>
        <v>0</v>
      </c>
      <c r="AS109" s="133">
        <f t="shared" si="211"/>
        <v>0</v>
      </c>
      <c r="AT109" s="134"/>
      <c r="AU109" s="134">
        <f t="shared" si="212"/>
        <v>0</v>
      </c>
      <c r="AV109" s="134">
        <f t="shared" si="213"/>
        <v>0</v>
      </c>
      <c r="AW109" s="134">
        <f t="shared" si="214"/>
        <v>0</v>
      </c>
      <c r="AX109" s="134">
        <f t="shared" si="215"/>
        <v>0</v>
      </c>
      <c r="AY109" s="134">
        <f t="shared" si="216"/>
        <v>0</v>
      </c>
      <c r="AZ109" s="134">
        <f t="shared" si="217"/>
        <v>0</v>
      </c>
      <c r="BA109" s="134">
        <f t="shared" si="218"/>
        <v>0</v>
      </c>
      <c r="BB109" s="134">
        <f t="shared" si="219"/>
        <v>0</v>
      </c>
      <c r="BC109" s="134">
        <f t="shared" si="220"/>
        <v>0</v>
      </c>
      <c r="BD109" s="134">
        <f t="shared" si="221"/>
        <v>0</v>
      </c>
      <c r="BE109" s="134">
        <f t="shared" si="222"/>
        <v>0</v>
      </c>
      <c r="BF109" s="31"/>
      <c r="BG109" s="31">
        <f t="shared" si="223"/>
        <v>0</v>
      </c>
      <c r="BH109" s="31">
        <f t="shared" si="224"/>
        <v>0</v>
      </c>
      <c r="BI109" s="31">
        <f t="shared" si="225"/>
        <v>0</v>
      </c>
      <c r="BJ109" s="31">
        <f t="shared" si="226"/>
        <v>0</v>
      </c>
      <c r="BK109" s="31">
        <f t="shared" si="227"/>
        <v>0</v>
      </c>
      <c r="BL109" s="31">
        <f t="shared" si="228"/>
        <v>0</v>
      </c>
      <c r="BM109" s="31">
        <f t="shared" si="229"/>
        <v>0</v>
      </c>
      <c r="BN109" s="31">
        <f t="shared" si="230"/>
        <v>0</v>
      </c>
      <c r="BO109" s="31">
        <f t="shared" si="231"/>
        <v>0</v>
      </c>
      <c r="BP109" s="31">
        <f t="shared" si="232"/>
        <v>0</v>
      </c>
      <c r="BQ109" s="31">
        <f t="shared" si="233"/>
        <v>0</v>
      </c>
      <c r="BR109" s="132"/>
      <c r="BS109" s="132">
        <f t="shared" si="234"/>
        <v>0</v>
      </c>
      <c r="BT109" s="132">
        <f t="shared" si="235"/>
        <v>0</v>
      </c>
      <c r="BU109" s="132">
        <f t="shared" si="236"/>
        <v>0</v>
      </c>
      <c r="BV109" s="132">
        <f t="shared" si="237"/>
        <v>0</v>
      </c>
      <c r="BW109" s="132">
        <f t="shared" si="238"/>
        <v>0</v>
      </c>
      <c r="BX109" s="132">
        <f t="shared" si="239"/>
        <v>0</v>
      </c>
      <c r="BY109" s="132">
        <f t="shared" si="240"/>
        <v>0</v>
      </c>
      <c r="BZ109" s="132">
        <f t="shared" si="241"/>
        <v>0</v>
      </c>
      <c r="CA109" s="132">
        <f t="shared" si="242"/>
        <v>0</v>
      </c>
      <c r="CB109" s="132">
        <f t="shared" si="243"/>
        <v>0</v>
      </c>
      <c r="CC109" s="132">
        <f t="shared" si="244"/>
        <v>0</v>
      </c>
      <c r="CD109" s="133">
        <f t="shared" si="337"/>
        <v>0</v>
      </c>
      <c r="CE109" s="133">
        <f t="shared" si="337"/>
        <v>0</v>
      </c>
      <c r="CF109" s="133">
        <f t="shared" si="246"/>
        <v>0</v>
      </c>
      <c r="CG109" s="133">
        <f t="shared" si="197"/>
        <v>0</v>
      </c>
      <c r="CH109" s="133">
        <f t="shared" si="332"/>
        <v>0</v>
      </c>
      <c r="CI109" s="133">
        <f t="shared" si="332"/>
        <v>0</v>
      </c>
      <c r="CJ109" s="133">
        <f t="shared" si="332"/>
        <v>0</v>
      </c>
      <c r="CK109" s="133">
        <f t="shared" si="332"/>
        <v>0</v>
      </c>
      <c r="CL109" s="133">
        <f t="shared" si="332"/>
        <v>0</v>
      </c>
      <c r="CM109" s="133">
        <f t="shared" si="332"/>
        <v>0</v>
      </c>
      <c r="CN109" s="133">
        <f t="shared" si="332"/>
        <v>0</v>
      </c>
      <c r="CO109" s="133">
        <f t="shared" si="332"/>
        <v>0</v>
      </c>
      <c r="CP109" s="134"/>
      <c r="CQ109" s="134">
        <f t="shared" si="247"/>
        <v>0</v>
      </c>
      <c r="CR109" s="134">
        <f t="shared" si="248"/>
        <v>0</v>
      </c>
      <c r="CS109" s="134">
        <f t="shared" si="249"/>
        <v>0</v>
      </c>
      <c r="CT109" s="134">
        <f t="shared" si="250"/>
        <v>0</v>
      </c>
      <c r="CU109" s="134">
        <f t="shared" si="251"/>
        <v>0</v>
      </c>
      <c r="CV109" s="134">
        <f t="shared" si="252"/>
        <v>0</v>
      </c>
      <c r="CW109" s="134">
        <f t="shared" si="253"/>
        <v>0</v>
      </c>
      <c r="CX109" s="134">
        <f t="shared" si="254"/>
        <v>0</v>
      </c>
      <c r="CY109" s="134">
        <f t="shared" si="255"/>
        <v>0</v>
      </c>
      <c r="CZ109" s="134">
        <f t="shared" si="256"/>
        <v>0</v>
      </c>
      <c r="DA109" s="134">
        <f t="shared" si="257"/>
        <v>0</v>
      </c>
      <c r="DB109" s="135"/>
      <c r="DC109" s="135">
        <f t="shared" si="258"/>
        <v>0</v>
      </c>
      <c r="DD109" s="135">
        <f t="shared" si="259"/>
        <v>0</v>
      </c>
      <c r="DE109" s="135">
        <f t="shared" si="260"/>
        <v>0</v>
      </c>
      <c r="DF109" s="135">
        <f t="shared" si="261"/>
        <v>0</v>
      </c>
      <c r="DG109" s="135">
        <f t="shared" si="262"/>
        <v>0</v>
      </c>
      <c r="DH109" s="135">
        <f t="shared" si="263"/>
        <v>0</v>
      </c>
      <c r="DI109" s="135">
        <f t="shared" si="264"/>
        <v>0</v>
      </c>
      <c r="DJ109" s="135">
        <f t="shared" si="265"/>
        <v>0</v>
      </c>
      <c r="DK109" s="135">
        <f t="shared" si="266"/>
        <v>0</v>
      </c>
      <c r="DL109" s="135">
        <f t="shared" si="267"/>
        <v>0</v>
      </c>
      <c r="DM109" s="135">
        <f t="shared" si="268"/>
        <v>0</v>
      </c>
      <c r="DN109" s="136"/>
      <c r="DO109" s="136">
        <f t="shared" si="269"/>
        <v>0</v>
      </c>
      <c r="DP109" s="136">
        <f t="shared" si="270"/>
        <v>0</v>
      </c>
      <c r="DQ109" s="136">
        <f t="shared" si="271"/>
        <v>0</v>
      </c>
      <c r="DR109" s="136">
        <f t="shared" si="272"/>
        <v>0</v>
      </c>
      <c r="DS109" s="136">
        <f t="shared" si="273"/>
        <v>0</v>
      </c>
      <c r="DT109" s="136">
        <f t="shared" si="274"/>
        <v>0</v>
      </c>
      <c r="DU109" s="136">
        <f t="shared" si="275"/>
        <v>0</v>
      </c>
      <c r="DV109" s="136">
        <f t="shared" si="276"/>
        <v>0</v>
      </c>
      <c r="DW109" s="136">
        <f t="shared" si="277"/>
        <v>0</v>
      </c>
      <c r="DX109" s="136">
        <f t="shared" si="278"/>
        <v>0</v>
      </c>
      <c r="DY109" s="136">
        <f t="shared" si="279"/>
        <v>0</v>
      </c>
      <c r="DZ109" s="132"/>
      <c r="EA109" s="132">
        <f t="shared" ref="EA109:EK109" si="340">DZ109</f>
        <v>0</v>
      </c>
      <c r="EB109" s="132">
        <f t="shared" si="340"/>
        <v>0</v>
      </c>
      <c r="EC109" s="132">
        <f t="shared" si="340"/>
        <v>0</v>
      </c>
      <c r="ED109" s="132">
        <f t="shared" si="340"/>
        <v>0</v>
      </c>
      <c r="EE109" s="132">
        <f t="shared" si="340"/>
        <v>0</v>
      </c>
      <c r="EF109" s="132">
        <f t="shared" si="340"/>
        <v>0</v>
      </c>
      <c r="EG109" s="132">
        <f t="shared" si="340"/>
        <v>0</v>
      </c>
      <c r="EH109" s="132">
        <f t="shared" si="340"/>
        <v>0</v>
      </c>
      <c r="EI109" s="132">
        <f t="shared" si="340"/>
        <v>0</v>
      </c>
      <c r="EJ109" s="132">
        <f t="shared" si="340"/>
        <v>0</v>
      </c>
      <c r="EK109" s="132">
        <f t="shared" si="340"/>
        <v>0</v>
      </c>
      <c r="EL109" s="134"/>
      <c r="EM109" s="134"/>
      <c r="EN109" s="134"/>
      <c r="EO109" s="134"/>
      <c r="EP109" s="134"/>
      <c r="EQ109" s="134"/>
      <c r="ER109" s="134"/>
      <c r="ES109" s="201">
        <f>IFERROR(IF(G109&gt;=1,(IF(EMP!AT105="YES",220,0)),0),0)</f>
        <v>0</v>
      </c>
      <c r="ET109" s="1">
        <f>IFERROR(IF(G109&gt;=1,ROUND(ALLO!K107/31*ALLO!BJ107,0),0),0)</f>
        <v>0</v>
      </c>
      <c r="EU109" s="1">
        <f>IFERROR(IF(G109&gt;=1,(IF(ALLO!$BH107=1,0,IF(ALLO!$BH107=2,(IF(EMP!AN105="YES",(IF(ALLO!$D107&gt;=5,ROUND((ALLO!GG107+ALLO!GS107+ALLO!HE107)/EU$1,0)*ALLO!$BK107,0)),0)),0))),0),0)</f>
        <v>0</v>
      </c>
      <c r="EV109" s="1">
        <f>IFERROR(IF(H109&gt;=1,(IF(ALLO!$BH107=1,0,IF(ALLO!$BH107=2,(IF(EMP!AO105="YES",(IF(ALLO!$D107&gt;=5,ROUND((ALLO!GH107+ALLO!GT107+ALLO!HF107)/EV$1,0)*ALLO!$BK107,0)),0)),0))),0),0)</f>
        <v>0</v>
      </c>
      <c r="EW109" s="1">
        <f>IFERROR(IF(I109&gt;=1,(IF(ALLO!$BH107=1,0,IF(ALLO!$BH107=2,(IF(EMP!AP105="YES",(IF(ALLO!$D107&gt;=5,ROUND((ALLO!GI107+ALLO!GU107+ALLO!HG107)/EW$1,0)*ALLO!$BK107,0)),0)),0))),0),0)</f>
        <v>0</v>
      </c>
      <c r="EX109" s="1">
        <f>IFERROR(IF(J109&gt;=1,(IF(ALLO!$BH107=1,0,IF(ALLO!$BH107=2,(IF(EMP!AQ105="YES",(IF(ALLO!$D107&gt;=5,ROUND((ALLO!GJ107+ALLO!GV107+ALLO!HH107)/EX$1,0)*ALLO!$BK107,0)),0)),0))),0),0)</f>
        <v>0</v>
      </c>
      <c r="EY109" s="1">
        <f>IFERROR(IF(K109&gt;=1,(IF(ALLO!$BH107=1,0,IF(ALLO!$BH107=2,(IF(EMP!AR105="YES",(IF(ALLO!$D107&gt;=5,ROUND((ALLO!GK107+ALLO!GW107+ALLO!HI107)/EY$1,0)*ALLO!$BK107,0)),0)),0))),0),0)</f>
        <v>0</v>
      </c>
      <c r="EZ109" s="1">
        <f>IFERROR(IF(L109&gt;=1,(IF(ALLO!$BH107=1,0,IF(ALLO!$BH107=2,(IF(EMP!AS105="YES",(IF(ALLO!$D107&gt;=5,ROUND((ALLO!GL107+ALLO!GX107+ALLO!HJ107)/EZ$1,0)*ALLO!$BK107,0)),0)),0))),0),0)</f>
        <v>0</v>
      </c>
      <c r="FA109" s="181">
        <f t="shared" si="281"/>
        <v>0</v>
      </c>
      <c r="FB109" s="181">
        <f t="shared" si="282"/>
        <v>0</v>
      </c>
      <c r="FC109" s="181">
        <f t="shared" si="283"/>
        <v>0</v>
      </c>
      <c r="FD109" s="181">
        <f t="shared" si="284"/>
        <v>0</v>
      </c>
      <c r="FE109" s="181">
        <f t="shared" si="285"/>
        <v>0</v>
      </c>
      <c r="FF109" s="181">
        <f t="shared" si="286"/>
        <v>0</v>
      </c>
      <c r="FG109" s="181">
        <f t="shared" si="287"/>
        <v>0</v>
      </c>
      <c r="FH109" s="181">
        <f t="shared" si="288"/>
        <v>0</v>
      </c>
      <c r="FI109" s="181">
        <f t="shared" si="289"/>
        <v>0</v>
      </c>
      <c r="FJ109" s="181">
        <f t="shared" si="290"/>
        <v>0</v>
      </c>
      <c r="FK109" s="181">
        <f t="shared" si="291"/>
        <v>0</v>
      </c>
      <c r="FL109" s="181">
        <f t="shared" si="292"/>
        <v>0</v>
      </c>
      <c r="FM109" s="182">
        <f t="shared" si="293"/>
        <v>0</v>
      </c>
      <c r="FN109" s="182">
        <f t="shared" si="294"/>
        <v>0</v>
      </c>
      <c r="FO109" s="182">
        <f t="shared" si="295"/>
        <v>0</v>
      </c>
      <c r="FP109" s="182">
        <f t="shared" si="296"/>
        <v>0</v>
      </c>
      <c r="FQ109" s="182">
        <f t="shared" si="297"/>
        <v>0</v>
      </c>
      <c r="FR109" s="182">
        <f t="shared" si="298"/>
        <v>0</v>
      </c>
      <c r="FS109" s="182">
        <f t="shared" si="299"/>
        <v>0</v>
      </c>
      <c r="FT109" s="1">
        <f>IFERROR(IF($G109&gt;=1,SUMIFS(ARR!P$8:P$607,ARR!$I$8:$I$607,$I109),0),0)</f>
        <v>0</v>
      </c>
      <c r="FU109" s="1">
        <f>IFERROR(IF($G109&gt;=1,SUMIFS(ARR!Q$8:Q$607,ARR!$I$8:$I$607,$I109),0),0)</f>
        <v>0</v>
      </c>
      <c r="FV109" s="1">
        <f>IFERROR(IF($G109&gt;=1,SUMIFS(ARR!R$8:R$607,ARR!$I$8:$I$607,$I109),0),0)</f>
        <v>0</v>
      </c>
      <c r="FW109" s="1">
        <f>IFERROR(IF($G109&gt;=1,SUMIFS(ARR!S$8:S$607,ARR!$I$8:$I$607,$I109),0),0)</f>
        <v>0</v>
      </c>
      <c r="FX109" s="1">
        <f>IFERROR(IF($G109&gt;=1,SUMIFS(ARR!T$8:T$607,ARR!$I$8:$I$607,$I109),0),0)</f>
        <v>0</v>
      </c>
      <c r="FY109" s="1">
        <f>IFERROR(IF($G109&gt;=1,SUMIFS(ARR!U$8:U$607,ARR!$I$8:$I$607,$I109),0),0)</f>
        <v>0</v>
      </c>
      <c r="FZ109" s="1">
        <f>IFERROR(IF($G109&gt;=1,SUMIFS(ARR!V$8:V$607,ARR!$I$8:$I$607,$I109),0),0)</f>
        <v>0</v>
      </c>
      <c r="GA109" s="1">
        <f>IFERROR(IF($G109&gt;=1,SUMIFS(ARR!W$8:W$607,ARR!$I$8:$I$607,$I109),0),0)</f>
        <v>0</v>
      </c>
      <c r="GB109" s="1">
        <f>IFERROR(IF($G109&gt;=1,SUMIFS(ARR!X$8:X$607,ARR!$I$8:$I$607,$I109),0),0)</f>
        <v>0</v>
      </c>
      <c r="GC109" s="1">
        <f>IFERROR(IF($G109&gt;=1,SUMIFS(ARR!Y$8:Y$607,ARR!$I$8:$I$607,$I109),0),0)</f>
        <v>0</v>
      </c>
      <c r="GD109" s="1">
        <f>IFERROR(IF($G109&gt;=1,SUMIFS(ARR!Z$8:Z$607,ARR!$I$8:$I$607,$I109),0),0)</f>
        <v>0</v>
      </c>
      <c r="GE109" s="1">
        <f>IFERROR(IF($G109&gt;=1,SUMIFS(ARR!AA$8:AA$607,ARR!$I$8:$I$607,$I109),0),0)</f>
        <v>0</v>
      </c>
      <c r="GF109" s="1">
        <f t="shared" si="300"/>
        <v>0</v>
      </c>
      <c r="GG109" s="1">
        <f t="shared" si="301"/>
        <v>0</v>
      </c>
      <c r="GH109" s="1">
        <f t="shared" si="302"/>
        <v>0</v>
      </c>
      <c r="GI109" s="1">
        <f t="shared" si="303"/>
        <v>0</v>
      </c>
      <c r="GJ109" s="1">
        <f t="shared" si="304"/>
        <v>0</v>
      </c>
    </row>
    <row r="110" spans="6:192" ht="18" customHeight="1" x14ac:dyDescent="0.25">
      <c r="F110" s="1">
        <f>ALLO!A108</f>
        <v>0</v>
      </c>
      <c r="G110" s="130">
        <f>EMP!O106</f>
        <v>0</v>
      </c>
      <c r="H110" s="131">
        <f>EMP!P106</f>
        <v>0</v>
      </c>
      <c r="I110" s="130">
        <f>EMP!Q106</f>
        <v>0</v>
      </c>
      <c r="J110" s="30">
        <f>IFERROR(IF($G110&gt;=1,(IF($F110=2,ROUND((ALLO!GA108+ALLO!GM108)/10,0),0)),0),0)</f>
        <v>0</v>
      </c>
      <c r="K110" s="30">
        <f>IFERROR(IF($G110&gt;=1,(IF($F110=2,ROUND((ALLO!GB108+ALLO!GN108)/10,0),0)),0),0)</f>
        <v>0</v>
      </c>
      <c r="L110" s="30">
        <f>IFERROR(IF($G110&gt;=1,(IF($F110=2,ROUND((ALLO!GC108+ALLO!GO108)/10,0),0)),0),0)</f>
        <v>0</v>
      </c>
      <c r="M110" s="30">
        <f>IFERROR(IF($G110&gt;=1,(IF($F110=2,ROUND((ALLO!GD108+ALLO!GP108)/10,0),0)),0),0)</f>
        <v>0</v>
      </c>
      <c r="N110" s="30">
        <f>IFERROR(IF($G110&gt;=1,(IF($F110=2,ROUND((ALLO!GE108+ALLO!GQ108)/10,0),0)),0),0)</f>
        <v>0</v>
      </c>
      <c r="O110" s="30">
        <f>IFERROR(IF($G110&gt;=1,(IF($F110=2,ROUND((ALLO!GF108+ALLO!GR108)/10,0),0)),0),0)</f>
        <v>0</v>
      </c>
      <c r="P110" s="30">
        <f>IFERROR(IF($G110&gt;=1,(IF($F110=2,ROUND((ALLO!GG108+ALLO!GS108)/10,0),0)),0),0)</f>
        <v>0</v>
      </c>
      <c r="Q110" s="30">
        <f>IFERROR(IF($G110&gt;=1,(IF($F110=2,ROUND((ALLO!GH108+ALLO!GT108)/10,0),0)),0),0)</f>
        <v>0</v>
      </c>
      <c r="R110" s="30">
        <f>IFERROR(IF($G110&gt;=1,(IF($F110=2,ROUND((ALLO!GI108+ALLO!GU108)/10,0),0)),0),0)</f>
        <v>0</v>
      </c>
      <c r="S110" s="30">
        <f>IFERROR(IF($G110&gt;=1,(IF($F110=2,ROUND((ALLO!GJ108+ALLO!GV108)/10,0),0)),0),0)</f>
        <v>0</v>
      </c>
      <c r="T110" s="30">
        <f>IFERROR(IF($G110&gt;=1,(IF($F110=2,ROUND((ALLO!GK108+ALLO!GW108)/10,0),0)),0),0)</f>
        <v>0</v>
      </c>
      <c r="U110" s="30">
        <f>IFERROR(IF($G110&gt;=1,(IF($F110=2,ROUND((ALLO!GL108+ALLO!GX108)/10,0),0)),0),0)</f>
        <v>0</v>
      </c>
      <c r="V110" s="132"/>
      <c r="W110" s="132"/>
      <c r="X110" s="132"/>
      <c r="Y110" s="132"/>
      <c r="Z110" s="132"/>
      <c r="AA110" s="132"/>
      <c r="AB110" s="132"/>
      <c r="AC110" s="132"/>
      <c r="AD110" s="132"/>
      <c r="AE110" s="132"/>
      <c r="AF110" s="132"/>
      <c r="AG110" s="132"/>
      <c r="AH110" s="133"/>
      <c r="AI110" s="133">
        <f t="shared" si="201"/>
        <v>0</v>
      </c>
      <c r="AJ110" s="133">
        <f t="shared" si="202"/>
        <v>0</v>
      </c>
      <c r="AK110" s="133">
        <f t="shared" si="203"/>
        <v>0</v>
      </c>
      <c r="AL110" s="133">
        <f t="shared" si="204"/>
        <v>0</v>
      </c>
      <c r="AM110" s="133">
        <f t="shared" si="205"/>
        <v>0</v>
      </c>
      <c r="AN110" s="133">
        <f t="shared" si="206"/>
        <v>0</v>
      </c>
      <c r="AO110" s="133">
        <f t="shared" si="207"/>
        <v>0</v>
      </c>
      <c r="AP110" s="133">
        <f t="shared" si="208"/>
        <v>0</v>
      </c>
      <c r="AQ110" s="133">
        <f t="shared" si="209"/>
        <v>0</v>
      </c>
      <c r="AR110" s="133">
        <f t="shared" si="210"/>
        <v>0</v>
      </c>
      <c r="AS110" s="133">
        <f t="shared" si="211"/>
        <v>0</v>
      </c>
      <c r="AT110" s="134"/>
      <c r="AU110" s="134">
        <f t="shared" si="212"/>
        <v>0</v>
      </c>
      <c r="AV110" s="134">
        <f t="shared" si="213"/>
        <v>0</v>
      </c>
      <c r="AW110" s="134">
        <f t="shared" si="214"/>
        <v>0</v>
      </c>
      <c r="AX110" s="134">
        <f t="shared" si="215"/>
        <v>0</v>
      </c>
      <c r="AY110" s="134">
        <f t="shared" si="216"/>
        <v>0</v>
      </c>
      <c r="AZ110" s="134">
        <f t="shared" si="217"/>
        <v>0</v>
      </c>
      <c r="BA110" s="134">
        <f t="shared" si="218"/>
        <v>0</v>
      </c>
      <c r="BB110" s="134">
        <f t="shared" si="219"/>
        <v>0</v>
      </c>
      <c r="BC110" s="134">
        <f t="shared" si="220"/>
        <v>0</v>
      </c>
      <c r="BD110" s="134">
        <f t="shared" si="221"/>
        <v>0</v>
      </c>
      <c r="BE110" s="134">
        <f t="shared" si="222"/>
        <v>0</v>
      </c>
      <c r="BF110" s="31"/>
      <c r="BG110" s="31">
        <f t="shared" si="223"/>
        <v>0</v>
      </c>
      <c r="BH110" s="31">
        <f t="shared" si="224"/>
        <v>0</v>
      </c>
      <c r="BI110" s="31">
        <f t="shared" si="225"/>
        <v>0</v>
      </c>
      <c r="BJ110" s="31">
        <f t="shared" si="226"/>
        <v>0</v>
      </c>
      <c r="BK110" s="31">
        <f t="shared" si="227"/>
        <v>0</v>
      </c>
      <c r="BL110" s="31">
        <f t="shared" si="228"/>
        <v>0</v>
      </c>
      <c r="BM110" s="31">
        <f t="shared" si="229"/>
        <v>0</v>
      </c>
      <c r="BN110" s="31">
        <f t="shared" si="230"/>
        <v>0</v>
      </c>
      <c r="BO110" s="31">
        <f t="shared" si="231"/>
        <v>0</v>
      </c>
      <c r="BP110" s="31">
        <f t="shared" si="232"/>
        <v>0</v>
      </c>
      <c r="BQ110" s="31">
        <f t="shared" si="233"/>
        <v>0</v>
      </c>
      <c r="BR110" s="132"/>
      <c r="BS110" s="132">
        <f t="shared" si="234"/>
        <v>0</v>
      </c>
      <c r="BT110" s="132">
        <f t="shared" si="235"/>
        <v>0</v>
      </c>
      <c r="BU110" s="132">
        <f t="shared" si="236"/>
        <v>0</v>
      </c>
      <c r="BV110" s="132">
        <f t="shared" si="237"/>
        <v>0</v>
      </c>
      <c r="BW110" s="132">
        <f t="shared" si="238"/>
        <v>0</v>
      </c>
      <c r="BX110" s="132">
        <f t="shared" si="239"/>
        <v>0</v>
      </c>
      <c r="BY110" s="132">
        <f t="shared" si="240"/>
        <v>0</v>
      </c>
      <c r="BZ110" s="132">
        <f t="shared" si="241"/>
        <v>0</v>
      </c>
      <c r="CA110" s="132">
        <f t="shared" si="242"/>
        <v>0</v>
      </c>
      <c r="CB110" s="132">
        <f t="shared" si="243"/>
        <v>0</v>
      </c>
      <c r="CC110" s="132">
        <f t="shared" si="244"/>
        <v>0</v>
      </c>
      <c r="CD110" s="133">
        <f t="shared" si="337"/>
        <v>0</v>
      </c>
      <c r="CE110" s="133">
        <f t="shared" si="337"/>
        <v>0</v>
      </c>
      <c r="CF110" s="133">
        <f t="shared" si="246"/>
        <v>0</v>
      </c>
      <c r="CG110" s="133">
        <f t="shared" si="197"/>
        <v>0</v>
      </c>
      <c r="CH110" s="133">
        <f t="shared" si="332"/>
        <v>0</v>
      </c>
      <c r="CI110" s="133">
        <f t="shared" si="332"/>
        <v>0</v>
      </c>
      <c r="CJ110" s="133">
        <f t="shared" si="332"/>
        <v>0</v>
      </c>
      <c r="CK110" s="133">
        <f t="shared" si="332"/>
        <v>0</v>
      </c>
      <c r="CL110" s="133">
        <f t="shared" si="332"/>
        <v>0</v>
      </c>
      <c r="CM110" s="133">
        <f t="shared" si="332"/>
        <v>0</v>
      </c>
      <c r="CN110" s="133">
        <f t="shared" si="332"/>
        <v>0</v>
      </c>
      <c r="CO110" s="133">
        <f t="shared" si="332"/>
        <v>0</v>
      </c>
      <c r="CP110" s="134"/>
      <c r="CQ110" s="134">
        <f t="shared" si="247"/>
        <v>0</v>
      </c>
      <c r="CR110" s="134">
        <f t="shared" si="248"/>
        <v>0</v>
      </c>
      <c r="CS110" s="134">
        <f t="shared" si="249"/>
        <v>0</v>
      </c>
      <c r="CT110" s="134">
        <f t="shared" si="250"/>
        <v>0</v>
      </c>
      <c r="CU110" s="134">
        <f t="shared" si="251"/>
        <v>0</v>
      </c>
      <c r="CV110" s="134">
        <f t="shared" si="252"/>
        <v>0</v>
      </c>
      <c r="CW110" s="134">
        <f t="shared" si="253"/>
        <v>0</v>
      </c>
      <c r="CX110" s="134">
        <f t="shared" si="254"/>
        <v>0</v>
      </c>
      <c r="CY110" s="134">
        <f t="shared" si="255"/>
        <v>0</v>
      </c>
      <c r="CZ110" s="134">
        <f t="shared" si="256"/>
        <v>0</v>
      </c>
      <c r="DA110" s="134">
        <f t="shared" si="257"/>
        <v>0</v>
      </c>
      <c r="DB110" s="135"/>
      <c r="DC110" s="135">
        <f t="shared" si="258"/>
        <v>0</v>
      </c>
      <c r="DD110" s="135">
        <f t="shared" si="259"/>
        <v>0</v>
      </c>
      <c r="DE110" s="135">
        <f t="shared" si="260"/>
        <v>0</v>
      </c>
      <c r="DF110" s="135">
        <f t="shared" si="261"/>
        <v>0</v>
      </c>
      <c r="DG110" s="135">
        <f t="shared" si="262"/>
        <v>0</v>
      </c>
      <c r="DH110" s="135">
        <f t="shared" si="263"/>
        <v>0</v>
      </c>
      <c r="DI110" s="135">
        <f t="shared" si="264"/>
        <v>0</v>
      </c>
      <c r="DJ110" s="135">
        <f t="shared" si="265"/>
        <v>0</v>
      </c>
      <c r="DK110" s="135">
        <f t="shared" si="266"/>
        <v>0</v>
      </c>
      <c r="DL110" s="135">
        <f t="shared" si="267"/>
        <v>0</v>
      </c>
      <c r="DM110" s="135">
        <f t="shared" si="268"/>
        <v>0</v>
      </c>
      <c r="DN110" s="136"/>
      <c r="DO110" s="136">
        <f t="shared" si="269"/>
        <v>0</v>
      </c>
      <c r="DP110" s="136">
        <f t="shared" si="270"/>
        <v>0</v>
      </c>
      <c r="DQ110" s="136">
        <f t="shared" si="271"/>
        <v>0</v>
      </c>
      <c r="DR110" s="136">
        <f t="shared" si="272"/>
        <v>0</v>
      </c>
      <c r="DS110" s="136">
        <f t="shared" si="273"/>
        <v>0</v>
      </c>
      <c r="DT110" s="136">
        <f t="shared" si="274"/>
        <v>0</v>
      </c>
      <c r="DU110" s="136">
        <f t="shared" si="275"/>
        <v>0</v>
      </c>
      <c r="DV110" s="136">
        <f t="shared" si="276"/>
        <v>0</v>
      </c>
      <c r="DW110" s="136">
        <f t="shared" si="277"/>
        <v>0</v>
      </c>
      <c r="DX110" s="136">
        <f t="shared" si="278"/>
        <v>0</v>
      </c>
      <c r="DY110" s="136">
        <f t="shared" si="279"/>
        <v>0</v>
      </c>
      <c r="DZ110" s="132"/>
      <c r="EA110" s="132">
        <f t="shared" ref="EA110:EK110" si="341">DZ110</f>
        <v>0</v>
      </c>
      <c r="EB110" s="132">
        <f t="shared" si="341"/>
        <v>0</v>
      </c>
      <c r="EC110" s="132">
        <f t="shared" si="341"/>
        <v>0</v>
      </c>
      <c r="ED110" s="132">
        <f t="shared" si="341"/>
        <v>0</v>
      </c>
      <c r="EE110" s="132">
        <f t="shared" si="341"/>
        <v>0</v>
      </c>
      <c r="EF110" s="132">
        <f t="shared" si="341"/>
        <v>0</v>
      </c>
      <c r="EG110" s="132">
        <f t="shared" si="341"/>
        <v>0</v>
      </c>
      <c r="EH110" s="132">
        <f t="shared" si="341"/>
        <v>0</v>
      </c>
      <c r="EI110" s="132">
        <f t="shared" si="341"/>
        <v>0</v>
      </c>
      <c r="EJ110" s="132">
        <f t="shared" si="341"/>
        <v>0</v>
      </c>
      <c r="EK110" s="132">
        <f t="shared" si="341"/>
        <v>0</v>
      </c>
      <c r="EL110" s="134"/>
      <c r="EM110" s="134"/>
      <c r="EN110" s="134"/>
      <c r="EO110" s="134"/>
      <c r="EP110" s="134"/>
      <c r="EQ110" s="134"/>
      <c r="ER110" s="134"/>
      <c r="ES110" s="201">
        <f>IFERROR(IF(G110&gt;=1,(IF(EMP!AT106="YES",220,0)),0),0)</f>
        <v>0</v>
      </c>
      <c r="ET110" s="1">
        <f>IFERROR(IF(G110&gt;=1,ROUND(ALLO!K108/31*ALLO!BJ108,0),0),0)</f>
        <v>0</v>
      </c>
      <c r="EU110" s="1">
        <f>IFERROR(IF(G110&gt;=1,(IF(ALLO!$BH108=1,0,IF(ALLO!$BH108=2,(IF(EMP!AN106="YES",(IF(ALLO!$D108&gt;=5,ROUND((ALLO!GG108+ALLO!GS108+ALLO!HE108)/EU$1,0)*ALLO!$BK108,0)),0)),0))),0),0)</f>
        <v>0</v>
      </c>
      <c r="EV110" s="1">
        <f>IFERROR(IF(H110&gt;=1,(IF(ALLO!$BH108=1,0,IF(ALLO!$BH108=2,(IF(EMP!AO106="YES",(IF(ALLO!$D108&gt;=5,ROUND((ALLO!GH108+ALLO!GT108+ALLO!HF108)/EV$1,0)*ALLO!$BK108,0)),0)),0))),0),0)</f>
        <v>0</v>
      </c>
      <c r="EW110" s="1">
        <f>IFERROR(IF(I110&gt;=1,(IF(ALLO!$BH108=1,0,IF(ALLO!$BH108=2,(IF(EMP!AP106="YES",(IF(ALLO!$D108&gt;=5,ROUND((ALLO!GI108+ALLO!GU108+ALLO!HG108)/EW$1,0)*ALLO!$BK108,0)),0)),0))),0),0)</f>
        <v>0</v>
      </c>
      <c r="EX110" s="1">
        <f>IFERROR(IF(J110&gt;=1,(IF(ALLO!$BH108=1,0,IF(ALLO!$BH108=2,(IF(EMP!AQ106="YES",(IF(ALLO!$D108&gt;=5,ROUND((ALLO!GJ108+ALLO!GV108+ALLO!HH108)/EX$1,0)*ALLO!$BK108,0)),0)),0))),0),0)</f>
        <v>0</v>
      </c>
      <c r="EY110" s="1">
        <f>IFERROR(IF(K110&gt;=1,(IF(ALLO!$BH108=1,0,IF(ALLO!$BH108=2,(IF(EMP!AR106="YES",(IF(ALLO!$D108&gt;=5,ROUND((ALLO!GK108+ALLO!GW108+ALLO!HI108)/EY$1,0)*ALLO!$BK108,0)),0)),0))),0),0)</f>
        <v>0</v>
      </c>
      <c r="EZ110" s="1">
        <f>IFERROR(IF(L110&gt;=1,(IF(ALLO!$BH108=1,0,IF(ALLO!$BH108=2,(IF(EMP!AS106="YES",(IF(ALLO!$D108&gt;=5,ROUND((ALLO!GL108+ALLO!GX108+ALLO!HJ108)/EZ$1,0)*ALLO!$BK108,0)),0)),0))),0),0)</f>
        <v>0</v>
      </c>
      <c r="FA110" s="181">
        <f t="shared" si="281"/>
        <v>0</v>
      </c>
      <c r="FB110" s="181">
        <f t="shared" si="282"/>
        <v>0</v>
      </c>
      <c r="FC110" s="181">
        <f t="shared" si="283"/>
        <v>0</v>
      </c>
      <c r="FD110" s="181">
        <f t="shared" si="284"/>
        <v>0</v>
      </c>
      <c r="FE110" s="181">
        <f t="shared" si="285"/>
        <v>0</v>
      </c>
      <c r="FF110" s="181">
        <f t="shared" si="286"/>
        <v>0</v>
      </c>
      <c r="FG110" s="181">
        <f t="shared" si="287"/>
        <v>0</v>
      </c>
      <c r="FH110" s="181">
        <f t="shared" si="288"/>
        <v>0</v>
      </c>
      <c r="FI110" s="181">
        <f t="shared" si="289"/>
        <v>0</v>
      </c>
      <c r="FJ110" s="181">
        <f t="shared" si="290"/>
        <v>0</v>
      </c>
      <c r="FK110" s="181">
        <f t="shared" si="291"/>
        <v>0</v>
      </c>
      <c r="FL110" s="181">
        <f t="shared" si="292"/>
        <v>0</v>
      </c>
      <c r="FM110" s="182">
        <f t="shared" si="293"/>
        <v>0</v>
      </c>
      <c r="FN110" s="182">
        <f t="shared" si="294"/>
        <v>0</v>
      </c>
      <c r="FO110" s="182">
        <f t="shared" si="295"/>
        <v>0</v>
      </c>
      <c r="FP110" s="182">
        <f t="shared" si="296"/>
        <v>0</v>
      </c>
      <c r="FQ110" s="182">
        <f t="shared" si="297"/>
        <v>0</v>
      </c>
      <c r="FR110" s="182">
        <f t="shared" si="298"/>
        <v>0</v>
      </c>
      <c r="FS110" s="182">
        <f t="shared" si="299"/>
        <v>0</v>
      </c>
      <c r="FT110" s="1">
        <f>IFERROR(IF($G110&gt;=1,SUMIFS(ARR!P$8:P$607,ARR!$I$8:$I$607,$I110),0),0)</f>
        <v>0</v>
      </c>
      <c r="FU110" s="1">
        <f>IFERROR(IF($G110&gt;=1,SUMIFS(ARR!Q$8:Q$607,ARR!$I$8:$I$607,$I110),0),0)</f>
        <v>0</v>
      </c>
      <c r="FV110" s="1">
        <f>IFERROR(IF($G110&gt;=1,SUMIFS(ARR!R$8:R$607,ARR!$I$8:$I$607,$I110),0),0)</f>
        <v>0</v>
      </c>
      <c r="FW110" s="1">
        <f>IFERROR(IF($G110&gt;=1,SUMIFS(ARR!S$8:S$607,ARR!$I$8:$I$607,$I110),0),0)</f>
        <v>0</v>
      </c>
      <c r="FX110" s="1">
        <f>IFERROR(IF($G110&gt;=1,SUMIFS(ARR!T$8:T$607,ARR!$I$8:$I$607,$I110),0),0)</f>
        <v>0</v>
      </c>
      <c r="FY110" s="1">
        <f>IFERROR(IF($G110&gt;=1,SUMIFS(ARR!U$8:U$607,ARR!$I$8:$I$607,$I110),0),0)</f>
        <v>0</v>
      </c>
      <c r="FZ110" s="1">
        <f>IFERROR(IF($G110&gt;=1,SUMIFS(ARR!V$8:V$607,ARR!$I$8:$I$607,$I110),0),0)</f>
        <v>0</v>
      </c>
      <c r="GA110" s="1">
        <f>IFERROR(IF($G110&gt;=1,SUMIFS(ARR!W$8:W$607,ARR!$I$8:$I$607,$I110),0),0)</f>
        <v>0</v>
      </c>
      <c r="GB110" s="1">
        <f>IFERROR(IF($G110&gt;=1,SUMIFS(ARR!X$8:X$607,ARR!$I$8:$I$607,$I110),0),0)</f>
        <v>0</v>
      </c>
      <c r="GC110" s="1">
        <f>IFERROR(IF($G110&gt;=1,SUMIFS(ARR!Y$8:Y$607,ARR!$I$8:$I$607,$I110),0),0)</f>
        <v>0</v>
      </c>
      <c r="GD110" s="1">
        <f>IFERROR(IF($G110&gt;=1,SUMIFS(ARR!Z$8:Z$607,ARR!$I$8:$I$607,$I110),0),0)</f>
        <v>0</v>
      </c>
      <c r="GE110" s="1">
        <f>IFERROR(IF($G110&gt;=1,SUMIFS(ARR!AA$8:AA$607,ARR!$I$8:$I$607,$I110),0),0)</f>
        <v>0</v>
      </c>
      <c r="GF110" s="1">
        <f t="shared" si="300"/>
        <v>0</v>
      </c>
      <c r="GG110" s="1">
        <f t="shared" si="301"/>
        <v>0</v>
      </c>
      <c r="GH110" s="1">
        <f t="shared" si="302"/>
        <v>0</v>
      </c>
      <c r="GI110" s="1">
        <f t="shared" si="303"/>
        <v>0</v>
      </c>
      <c r="GJ110" s="1">
        <f t="shared" si="304"/>
        <v>0</v>
      </c>
    </row>
    <row r="111" spans="6:192" ht="18" customHeight="1" x14ac:dyDescent="0.25">
      <c r="F111" s="1">
        <f>ALLO!A109</f>
        <v>0</v>
      </c>
      <c r="G111" s="130">
        <f>EMP!O107</f>
        <v>0</v>
      </c>
      <c r="H111" s="131">
        <f>EMP!P107</f>
        <v>0</v>
      </c>
      <c r="I111" s="130">
        <f>EMP!Q107</f>
        <v>0</v>
      </c>
      <c r="J111" s="30">
        <f>IFERROR(IF($G111&gt;=1,(IF($F111=2,ROUND((ALLO!GA109+ALLO!GM109)/10,0),0)),0),0)</f>
        <v>0</v>
      </c>
      <c r="K111" s="30">
        <f>IFERROR(IF($G111&gt;=1,(IF($F111=2,ROUND((ALLO!GB109+ALLO!GN109)/10,0),0)),0),0)</f>
        <v>0</v>
      </c>
      <c r="L111" s="30">
        <f>IFERROR(IF($G111&gt;=1,(IF($F111=2,ROUND((ALLO!GC109+ALLO!GO109)/10,0),0)),0),0)</f>
        <v>0</v>
      </c>
      <c r="M111" s="30">
        <f>IFERROR(IF($G111&gt;=1,(IF($F111=2,ROUND((ALLO!GD109+ALLO!GP109)/10,0),0)),0),0)</f>
        <v>0</v>
      </c>
      <c r="N111" s="30">
        <f>IFERROR(IF($G111&gt;=1,(IF($F111=2,ROUND((ALLO!GE109+ALLO!GQ109)/10,0),0)),0),0)</f>
        <v>0</v>
      </c>
      <c r="O111" s="30">
        <f>IFERROR(IF($G111&gt;=1,(IF($F111=2,ROUND((ALLO!GF109+ALLO!GR109)/10,0),0)),0),0)</f>
        <v>0</v>
      </c>
      <c r="P111" s="30">
        <f>IFERROR(IF($G111&gt;=1,(IF($F111=2,ROUND((ALLO!GG109+ALLO!GS109)/10,0),0)),0),0)</f>
        <v>0</v>
      </c>
      <c r="Q111" s="30">
        <f>IFERROR(IF($G111&gt;=1,(IF($F111=2,ROUND((ALLO!GH109+ALLO!GT109)/10,0),0)),0),0)</f>
        <v>0</v>
      </c>
      <c r="R111" s="30">
        <f>IFERROR(IF($G111&gt;=1,(IF($F111=2,ROUND((ALLO!GI109+ALLO!GU109)/10,0),0)),0),0)</f>
        <v>0</v>
      </c>
      <c r="S111" s="30">
        <f>IFERROR(IF($G111&gt;=1,(IF($F111=2,ROUND((ALLO!GJ109+ALLO!GV109)/10,0),0)),0),0)</f>
        <v>0</v>
      </c>
      <c r="T111" s="30">
        <f>IFERROR(IF($G111&gt;=1,(IF($F111=2,ROUND((ALLO!GK109+ALLO!GW109)/10,0),0)),0),0)</f>
        <v>0</v>
      </c>
      <c r="U111" s="30">
        <f>IFERROR(IF($G111&gt;=1,(IF($F111=2,ROUND((ALLO!GL109+ALLO!GX109)/10,0),0)),0),0)</f>
        <v>0</v>
      </c>
      <c r="V111" s="132"/>
      <c r="W111" s="132"/>
      <c r="X111" s="132"/>
      <c r="Y111" s="132"/>
      <c r="Z111" s="132"/>
      <c r="AA111" s="132"/>
      <c r="AB111" s="132"/>
      <c r="AC111" s="132"/>
      <c r="AD111" s="132"/>
      <c r="AE111" s="132"/>
      <c r="AF111" s="132"/>
      <c r="AG111" s="132"/>
      <c r="AH111" s="133"/>
      <c r="AI111" s="133">
        <f t="shared" si="201"/>
        <v>0</v>
      </c>
      <c r="AJ111" s="133">
        <f t="shared" si="202"/>
        <v>0</v>
      </c>
      <c r="AK111" s="133">
        <f t="shared" si="203"/>
        <v>0</v>
      </c>
      <c r="AL111" s="133">
        <f t="shared" si="204"/>
        <v>0</v>
      </c>
      <c r="AM111" s="133">
        <f t="shared" si="205"/>
        <v>0</v>
      </c>
      <c r="AN111" s="133">
        <f t="shared" si="206"/>
        <v>0</v>
      </c>
      <c r="AO111" s="133">
        <f t="shared" si="207"/>
        <v>0</v>
      </c>
      <c r="AP111" s="133">
        <f t="shared" si="208"/>
        <v>0</v>
      </c>
      <c r="AQ111" s="133">
        <f t="shared" si="209"/>
        <v>0</v>
      </c>
      <c r="AR111" s="133">
        <f t="shared" si="210"/>
        <v>0</v>
      </c>
      <c r="AS111" s="133">
        <f t="shared" si="211"/>
        <v>0</v>
      </c>
      <c r="AT111" s="134"/>
      <c r="AU111" s="134">
        <f t="shared" si="212"/>
        <v>0</v>
      </c>
      <c r="AV111" s="134">
        <f t="shared" si="213"/>
        <v>0</v>
      </c>
      <c r="AW111" s="134">
        <f t="shared" si="214"/>
        <v>0</v>
      </c>
      <c r="AX111" s="134">
        <f t="shared" si="215"/>
        <v>0</v>
      </c>
      <c r="AY111" s="134">
        <f t="shared" si="216"/>
        <v>0</v>
      </c>
      <c r="AZ111" s="134">
        <f t="shared" si="217"/>
        <v>0</v>
      </c>
      <c r="BA111" s="134">
        <f t="shared" si="218"/>
        <v>0</v>
      </c>
      <c r="BB111" s="134">
        <f t="shared" si="219"/>
        <v>0</v>
      </c>
      <c r="BC111" s="134">
        <f t="shared" si="220"/>
        <v>0</v>
      </c>
      <c r="BD111" s="134">
        <f t="shared" si="221"/>
        <v>0</v>
      </c>
      <c r="BE111" s="134">
        <f t="shared" si="222"/>
        <v>0</v>
      </c>
      <c r="BF111" s="31"/>
      <c r="BG111" s="31">
        <f t="shared" si="223"/>
        <v>0</v>
      </c>
      <c r="BH111" s="31">
        <f t="shared" si="224"/>
        <v>0</v>
      </c>
      <c r="BI111" s="31">
        <f t="shared" si="225"/>
        <v>0</v>
      </c>
      <c r="BJ111" s="31">
        <f t="shared" si="226"/>
        <v>0</v>
      </c>
      <c r="BK111" s="31">
        <f t="shared" si="227"/>
        <v>0</v>
      </c>
      <c r="BL111" s="31">
        <f t="shared" si="228"/>
        <v>0</v>
      </c>
      <c r="BM111" s="31">
        <f t="shared" si="229"/>
        <v>0</v>
      </c>
      <c r="BN111" s="31">
        <f t="shared" si="230"/>
        <v>0</v>
      </c>
      <c r="BO111" s="31">
        <f t="shared" si="231"/>
        <v>0</v>
      </c>
      <c r="BP111" s="31">
        <f t="shared" si="232"/>
        <v>0</v>
      </c>
      <c r="BQ111" s="31">
        <f t="shared" si="233"/>
        <v>0</v>
      </c>
      <c r="BR111" s="132"/>
      <c r="BS111" s="132">
        <f t="shared" si="234"/>
        <v>0</v>
      </c>
      <c r="BT111" s="132">
        <f t="shared" si="235"/>
        <v>0</v>
      </c>
      <c r="BU111" s="132">
        <f t="shared" si="236"/>
        <v>0</v>
      </c>
      <c r="BV111" s="132">
        <f t="shared" si="237"/>
        <v>0</v>
      </c>
      <c r="BW111" s="132">
        <f t="shared" si="238"/>
        <v>0</v>
      </c>
      <c r="BX111" s="132">
        <f t="shared" si="239"/>
        <v>0</v>
      </c>
      <c r="BY111" s="132">
        <f t="shared" si="240"/>
        <v>0</v>
      </c>
      <c r="BZ111" s="132">
        <f t="shared" si="241"/>
        <v>0</v>
      </c>
      <c r="CA111" s="132">
        <f t="shared" si="242"/>
        <v>0</v>
      </c>
      <c r="CB111" s="132">
        <f t="shared" si="243"/>
        <v>0</v>
      </c>
      <c r="CC111" s="132">
        <f t="shared" si="244"/>
        <v>0</v>
      </c>
      <c r="CD111" s="133">
        <f t="shared" si="337"/>
        <v>0</v>
      </c>
      <c r="CE111" s="133">
        <f t="shared" si="337"/>
        <v>0</v>
      </c>
      <c r="CF111" s="133">
        <f t="shared" si="246"/>
        <v>0</v>
      </c>
      <c r="CG111" s="133">
        <f t="shared" si="197"/>
        <v>0</v>
      </c>
      <c r="CH111" s="133">
        <f t="shared" si="332"/>
        <v>0</v>
      </c>
      <c r="CI111" s="133">
        <f t="shared" si="332"/>
        <v>0</v>
      </c>
      <c r="CJ111" s="133">
        <f t="shared" si="332"/>
        <v>0</v>
      </c>
      <c r="CK111" s="133">
        <f t="shared" si="332"/>
        <v>0</v>
      </c>
      <c r="CL111" s="133">
        <f t="shared" si="332"/>
        <v>0</v>
      </c>
      <c r="CM111" s="133">
        <f t="shared" si="332"/>
        <v>0</v>
      </c>
      <c r="CN111" s="133">
        <f t="shared" si="332"/>
        <v>0</v>
      </c>
      <c r="CO111" s="133">
        <f t="shared" si="332"/>
        <v>0</v>
      </c>
      <c r="CP111" s="134"/>
      <c r="CQ111" s="134">
        <f t="shared" si="247"/>
        <v>0</v>
      </c>
      <c r="CR111" s="134">
        <f t="shared" si="248"/>
        <v>0</v>
      </c>
      <c r="CS111" s="134">
        <f t="shared" si="249"/>
        <v>0</v>
      </c>
      <c r="CT111" s="134">
        <f t="shared" si="250"/>
        <v>0</v>
      </c>
      <c r="CU111" s="134">
        <f t="shared" si="251"/>
        <v>0</v>
      </c>
      <c r="CV111" s="134">
        <f t="shared" si="252"/>
        <v>0</v>
      </c>
      <c r="CW111" s="134">
        <f t="shared" si="253"/>
        <v>0</v>
      </c>
      <c r="CX111" s="134">
        <f t="shared" si="254"/>
        <v>0</v>
      </c>
      <c r="CY111" s="134">
        <f t="shared" si="255"/>
        <v>0</v>
      </c>
      <c r="CZ111" s="134">
        <f t="shared" si="256"/>
        <v>0</v>
      </c>
      <c r="DA111" s="134">
        <f t="shared" si="257"/>
        <v>0</v>
      </c>
      <c r="DB111" s="135"/>
      <c r="DC111" s="135">
        <f t="shared" si="258"/>
        <v>0</v>
      </c>
      <c r="DD111" s="135">
        <f t="shared" si="259"/>
        <v>0</v>
      </c>
      <c r="DE111" s="135">
        <f t="shared" si="260"/>
        <v>0</v>
      </c>
      <c r="DF111" s="135">
        <f t="shared" si="261"/>
        <v>0</v>
      </c>
      <c r="DG111" s="135">
        <f t="shared" si="262"/>
        <v>0</v>
      </c>
      <c r="DH111" s="135">
        <f t="shared" si="263"/>
        <v>0</v>
      </c>
      <c r="DI111" s="135">
        <f t="shared" si="264"/>
        <v>0</v>
      </c>
      <c r="DJ111" s="135">
        <f t="shared" si="265"/>
        <v>0</v>
      </c>
      <c r="DK111" s="135">
        <f t="shared" si="266"/>
        <v>0</v>
      </c>
      <c r="DL111" s="135">
        <f t="shared" si="267"/>
        <v>0</v>
      </c>
      <c r="DM111" s="135">
        <f t="shared" si="268"/>
        <v>0</v>
      </c>
      <c r="DN111" s="136"/>
      <c r="DO111" s="136">
        <f t="shared" si="269"/>
        <v>0</v>
      </c>
      <c r="DP111" s="136">
        <f t="shared" si="270"/>
        <v>0</v>
      </c>
      <c r="DQ111" s="136">
        <f t="shared" si="271"/>
        <v>0</v>
      </c>
      <c r="DR111" s="136">
        <f t="shared" si="272"/>
        <v>0</v>
      </c>
      <c r="DS111" s="136">
        <f t="shared" si="273"/>
        <v>0</v>
      </c>
      <c r="DT111" s="136">
        <f t="shared" si="274"/>
        <v>0</v>
      </c>
      <c r="DU111" s="136">
        <f t="shared" si="275"/>
        <v>0</v>
      </c>
      <c r="DV111" s="136">
        <f t="shared" si="276"/>
        <v>0</v>
      </c>
      <c r="DW111" s="136">
        <f t="shared" si="277"/>
        <v>0</v>
      </c>
      <c r="DX111" s="136">
        <f t="shared" si="278"/>
        <v>0</v>
      </c>
      <c r="DY111" s="136">
        <f t="shared" si="279"/>
        <v>0</v>
      </c>
      <c r="DZ111" s="132"/>
      <c r="EA111" s="132">
        <f t="shared" ref="EA111:EK111" si="342">DZ111</f>
        <v>0</v>
      </c>
      <c r="EB111" s="132">
        <f t="shared" si="342"/>
        <v>0</v>
      </c>
      <c r="EC111" s="132">
        <f t="shared" si="342"/>
        <v>0</v>
      </c>
      <c r="ED111" s="132">
        <f t="shared" si="342"/>
        <v>0</v>
      </c>
      <c r="EE111" s="132">
        <f t="shared" si="342"/>
        <v>0</v>
      </c>
      <c r="EF111" s="132">
        <f t="shared" si="342"/>
        <v>0</v>
      </c>
      <c r="EG111" s="132">
        <f t="shared" si="342"/>
        <v>0</v>
      </c>
      <c r="EH111" s="132">
        <f t="shared" si="342"/>
        <v>0</v>
      </c>
      <c r="EI111" s="132">
        <f t="shared" si="342"/>
        <v>0</v>
      </c>
      <c r="EJ111" s="132">
        <f t="shared" si="342"/>
        <v>0</v>
      </c>
      <c r="EK111" s="132">
        <f t="shared" si="342"/>
        <v>0</v>
      </c>
      <c r="EL111" s="134"/>
      <c r="EM111" s="134"/>
      <c r="EN111" s="134"/>
      <c r="EO111" s="134"/>
      <c r="EP111" s="134"/>
      <c r="EQ111" s="134"/>
      <c r="ER111" s="134"/>
      <c r="ES111" s="201">
        <f>IFERROR(IF(G111&gt;=1,(IF(EMP!AT107="YES",220,0)),0),0)</f>
        <v>0</v>
      </c>
      <c r="ET111" s="1">
        <f>IFERROR(IF(G111&gt;=1,ROUND(ALLO!K109/31*ALLO!BJ109,0),0),0)</f>
        <v>0</v>
      </c>
      <c r="EU111" s="1">
        <f>IFERROR(IF(G111&gt;=1,(IF(ALLO!$BH109=1,0,IF(ALLO!$BH109=2,(IF(EMP!AN107="YES",(IF(ALLO!$D109&gt;=5,ROUND((ALLO!GG109+ALLO!GS109+ALLO!HE109)/EU$1,0)*ALLO!$BK109,0)),0)),0))),0),0)</f>
        <v>0</v>
      </c>
      <c r="EV111" s="1">
        <f>IFERROR(IF(H111&gt;=1,(IF(ALLO!$BH109=1,0,IF(ALLO!$BH109=2,(IF(EMP!AO107="YES",(IF(ALLO!$D109&gt;=5,ROUND((ALLO!GH109+ALLO!GT109+ALLO!HF109)/EV$1,0)*ALLO!$BK109,0)),0)),0))),0),0)</f>
        <v>0</v>
      </c>
      <c r="EW111" s="1">
        <f>IFERROR(IF(I111&gt;=1,(IF(ALLO!$BH109=1,0,IF(ALLO!$BH109=2,(IF(EMP!AP107="YES",(IF(ALLO!$D109&gt;=5,ROUND((ALLO!GI109+ALLO!GU109+ALLO!HG109)/EW$1,0)*ALLO!$BK109,0)),0)),0))),0),0)</f>
        <v>0</v>
      </c>
      <c r="EX111" s="1">
        <f>IFERROR(IF(J111&gt;=1,(IF(ALLO!$BH109=1,0,IF(ALLO!$BH109=2,(IF(EMP!AQ107="YES",(IF(ALLO!$D109&gt;=5,ROUND((ALLO!GJ109+ALLO!GV109+ALLO!HH109)/EX$1,0)*ALLO!$BK109,0)),0)),0))),0),0)</f>
        <v>0</v>
      </c>
      <c r="EY111" s="1">
        <f>IFERROR(IF(K111&gt;=1,(IF(ALLO!$BH109=1,0,IF(ALLO!$BH109=2,(IF(EMP!AR107="YES",(IF(ALLO!$D109&gt;=5,ROUND((ALLO!GK109+ALLO!GW109+ALLO!HI109)/EY$1,0)*ALLO!$BK109,0)),0)),0))),0),0)</f>
        <v>0</v>
      </c>
      <c r="EZ111" s="1">
        <f>IFERROR(IF(L111&gt;=1,(IF(ALLO!$BH109=1,0,IF(ALLO!$BH109=2,(IF(EMP!AS107="YES",(IF(ALLO!$D109&gt;=5,ROUND((ALLO!GL109+ALLO!GX109+ALLO!HJ109)/EZ$1,0)*ALLO!$BK109,0)),0)),0))),0),0)</f>
        <v>0</v>
      </c>
      <c r="FA111" s="181">
        <f t="shared" si="281"/>
        <v>0</v>
      </c>
      <c r="FB111" s="181">
        <f t="shared" si="282"/>
        <v>0</v>
      </c>
      <c r="FC111" s="181">
        <f t="shared" si="283"/>
        <v>0</v>
      </c>
      <c r="FD111" s="181">
        <f t="shared" si="284"/>
        <v>0</v>
      </c>
      <c r="FE111" s="181">
        <f t="shared" si="285"/>
        <v>0</v>
      </c>
      <c r="FF111" s="181">
        <f t="shared" si="286"/>
        <v>0</v>
      </c>
      <c r="FG111" s="181">
        <f t="shared" si="287"/>
        <v>0</v>
      </c>
      <c r="FH111" s="181">
        <f t="shared" si="288"/>
        <v>0</v>
      </c>
      <c r="FI111" s="181">
        <f t="shared" si="289"/>
        <v>0</v>
      </c>
      <c r="FJ111" s="181">
        <f t="shared" si="290"/>
        <v>0</v>
      </c>
      <c r="FK111" s="181">
        <f t="shared" si="291"/>
        <v>0</v>
      </c>
      <c r="FL111" s="181">
        <f t="shared" si="292"/>
        <v>0</v>
      </c>
      <c r="FM111" s="182">
        <f t="shared" si="293"/>
        <v>0</v>
      </c>
      <c r="FN111" s="182">
        <f t="shared" si="294"/>
        <v>0</v>
      </c>
      <c r="FO111" s="182">
        <f t="shared" si="295"/>
        <v>0</v>
      </c>
      <c r="FP111" s="182">
        <f t="shared" si="296"/>
        <v>0</v>
      </c>
      <c r="FQ111" s="182">
        <f t="shared" si="297"/>
        <v>0</v>
      </c>
      <c r="FR111" s="182">
        <f t="shared" si="298"/>
        <v>0</v>
      </c>
      <c r="FS111" s="182">
        <f t="shared" si="299"/>
        <v>0</v>
      </c>
      <c r="FT111" s="1">
        <f>IFERROR(IF($G111&gt;=1,SUMIFS(ARR!P$8:P$607,ARR!$I$8:$I$607,$I111),0),0)</f>
        <v>0</v>
      </c>
      <c r="FU111" s="1">
        <f>IFERROR(IF($G111&gt;=1,SUMIFS(ARR!Q$8:Q$607,ARR!$I$8:$I$607,$I111),0),0)</f>
        <v>0</v>
      </c>
      <c r="FV111" s="1">
        <f>IFERROR(IF($G111&gt;=1,SUMIFS(ARR!R$8:R$607,ARR!$I$8:$I$607,$I111),0),0)</f>
        <v>0</v>
      </c>
      <c r="FW111" s="1">
        <f>IFERROR(IF($G111&gt;=1,SUMIFS(ARR!S$8:S$607,ARR!$I$8:$I$607,$I111),0),0)</f>
        <v>0</v>
      </c>
      <c r="FX111" s="1">
        <f>IFERROR(IF($G111&gt;=1,SUMIFS(ARR!T$8:T$607,ARR!$I$8:$I$607,$I111),0),0)</f>
        <v>0</v>
      </c>
      <c r="FY111" s="1">
        <f>IFERROR(IF($G111&gt;=1,SUMIFS(ARR!U$8:U$607,ARR!$I$8:$I$607,$I111),0),0)</f>
        <v>0</v>
      </c>
      <c r="FZ111" s="1">
        <f>IFERROR(IF($G111&gt;=1,SUMIFS(ARR!V$8:V$607,ARR!$I$8:$I$607,$I111),0),0)</f>
        <v>0</v>
      </c>
      <c r="GA111" s="1">
        <f>IFERROR(IF($G111&gt;=1,SUMIFS(ARR!W$8:W$607,ARR!$I$8:$I$607,$I111),0),0)</f>
        <v>0</v>
      </c>
      <c r="GB111" s="1">
        <f>IFERROR(IF($G111&gt;=1,SUMIFS(ARR!X$8:X$607,ARR!$I$8:$I$607,$I111),0),0)</f>
        <v>0</v>
      </c>
      <c r="GC111" s="1">
        <f>IFERROR(IF($G111&gt;=1,SUMIFS(ARR!Y$8:Y$607,ARR!$I$8:$I$607,$I111),0),0)</f>
        <v>0</v>
      </c>
      <c r="GD111" s="1">
        <f>IFERROR(IF($G111&gt;=1,SUMIFS(ARR!Z$8:Z$607,ARR!$I$8:$I$607,$I111),0),0)</f>
        <v>0</v>
      </c>
      <c r="GE111" s="1">
        <f>IFERROR(IF($G111&gt;=1,SUMIFS(ARR!AA$8:AA$607,ARR!$I$8:$I$607,$I111),0),0)</f>
        <v>0</v>
      </c>
      <c r="GF111" s="1">
        <f t="shared" si="300"/>
        <v>0</v>
      </c>
      <c r="GG111" s="1">
        <f t="shared" si="301"/>
        <v>0</v>
      </c>
      <c r="GH111" s="1">
        <f t="shared" si="302"/>
        <v>0</v>
      </c>
      <c r="GI111" s="1">
        <f t="shared" si="303"/>
        <v>0</v>
      </c>
      <c r="GJ111" s="1">
        <f t="shared" si="304"/>
        <v>0</v>
      </c>
    </row>
    <row r="112" spans="6:192" ht="18" customHeight="1" x14ac:dyDescent="0.25">
      <c r="F112" s="1">
        <f>ALLO!A110</f>
        <v>0</v>
      </c>
      <c r="G112" s="130">
        <f>EMP!O108</f>
        <v>0</v>
      </c>
      <c r="H112" s="131">
        <f>EMP!P108</f>
        <v>0</v>
      </c>
      <c r="I112" s="130">
        <f>EMP!Q108</f>
        <v>0</v>
      </c>
      <c r="J112" s="30">
        <f>IFERROR(IF($G112&gt;=1,(IF($F112=2,ROUND((ALLO!GA110+ALLO!GM110)/10,0),0)),0),0)</f>
        <v>0</v>
      </c>
      <c r="K112" s="30">
        <f>IFERROR(IF($G112&gt;=1,(IF($F112=2,ROUND((ALLO!GB110+ALLO!GN110)/10,0),0)),0),0)</f>
        <v>0</v>
      </c>
      <c r="L112" s="30">
        <f>IFERROR(IF($G112&gt;=1,(IF($F112=2,ROUND((ALLO!GC110+ALLO!GO110)/10,0),0)),0),0)</f>
        <v>0</v>
      </c>
      <c r="M112" s="30">
        <f>IFERROR(IF($G112&gt;=1,(IF($F112=2,ROUND((ALLO!GD110+ALLO!GP110)/10,0),0)),0),0)</f>
        <v>0</v>
      </c>
      <c r="N112" s="30">
        <f>IFERROR(IF($G112&gt;=1,(IF($F112=2,ROUND((ALLO!GE110+ALLO!GQ110)/10,0),0)),0),0)</f>
        <v>0</v>
      </c>
      <c r="O112" s="30">
        <f>IFERROR(IF($G112&gt;=1,(IF($F112=2,ROUND((ALLO!GF110+ALLO!GR110)/10,0),0)),0),0)</f>
        <v>0</v>
      </c>
      <c r="P112" s="30">
        <f>IFERROR(IF($G112&gt;=1,(IF($F112=2,ROUND((ALLO!GG110+ALLO!GS110)/10,0),0)),0),0)</f>
        <v>0</v>
      </c>
      <c r="Q112" s="30">
        <f>IFERROR(IF($G112&gt;=1,(IF($F112=2,ROUND((ALLO!GH110+ALLO!GT110)/10,0),0)),0),0)</f>
        <v>0</v>
      </c>
      <c r="R112" s="30">
        <f>IFERROR(IF($G112&gt;=1,(IF($F112=2,ROUND((ALLO!GI110+ALLO!GU110)/10,0),0)),0),0)</f>
        <v>0</v>
      </c>
      <c r="S112" s="30">
        <f>IFERROR(IF($G112&gt;=1,(IF($F112=2,ROUND((ALLO!GJ110+ALLO!GV110)/10,0),0)),0),0)</f>
        <v>0</v>
      </c>
      <c r="T112" s="30">
        <f>IFERROR(IF($G112&gt;=1,(IF($F112=2,ROUND((ALLO!GK110+ALLO!GW110)/10,0),0)),0),0)</f>
        <v>0</v>
      </c>
      <c r="U112" s="30">
        <f>IFERROR(IF($G112&gt;=1,(IF($F112=2,ROUND((ALLO!GL110+ALLO!GX110)/10,0),0)),0),0)</f>
        <v>0</v>
      </c>
      <c r="V112" s="132"/>
      <c r="W112" s="132"/>
      <c r="X112" s="132"/>
      <c r="Y112" s="132"/>
      <c r="Z112" s="132"/>
      <c r="AA112" s="132"/>
      <c r="AB112" s="132"/>
      <c r="AC112" s="132"/>
      <c r="AD112" s="132"/>
      <c r="AE112" s="132"/>
      <c r="AF112" s="132"/>
      <c r="AG112" s="132"/>
      <c r="AH112" s="133"/>
      <c r="AI112" s="133">
        <f t="shared" si="201"/>
        <v>0</v>
      </c>
      <c r="AJ112" s="133">
        <f t="shared" si="202"/>
        <v>0</v>
      </c>
      <c r="AK112" s="133">
        <f t="shared" si="203"/>
        <v>0</v>
      </c>
      <c r="AL112" s="133">
        <f t="shared" si="204"/>
        <v>0</v>
      </c>
      <c r="AM112" s="133">
        <f t="shared" si="205"/>
        <v>0</v>
      </c>
      <c r="AN112" s="133">
        <f t="shared" si="206"/>
        <v>0</v>
      </c>
      <c r="AO112" s="133">
        <f t="shared" si="207"/>
        <v>0</v>
      </c>
      <c r="AP112" s="133">
        <f t="shared" si="208"/>
        <v>0</v>
      </c>
      <c r="AQ112" s="133">
        <f t="shared" si="209"/>
        <v>0</v>
      </c>
      <c r="AR112" s="133">
        <f t="shared" si="210"/>
        <v>0</v>
      </c>
      <c r="AS112" s="133">
        <f t="shared" si="211"/>
        <v>0</v>
      </c>
      <c r="AT112" s="134"/>
      <c r="AU112" s="134">
        <f t="shared" si="212"/>
        <v>0</v>
      </c>
      <c r="AV112" s="134">
        <f t="shared" si="213"/>
        <v>0</v>
      </c>
      <c r="AW112" s="134">
        <f t="shared" si="214"/>
        <v>0</v>
      </c>
      <c r="AX112" s="134">
        <f t="shared" si="215"/>
        <v>0</v>
      </c>
      <c r="AY112" s="134">
        <f t="shared" si="216"/>
        <v>0</v>
      </c>
      <c r="AZ112" s="134">
        <f t="shared" si="217"/>
        <v>0</v>
      </c>
      <c r="BA112" s="134">
        <f t="shared" si="218"/>
        <v>0</v>
      </c>
      <c r="BB112" s="134">
        <f t="shared" si="219"/>
        <v>0</v>
      </c>
      <c r="BC112" s="134">
        <f t="shared" si="220"/>
        <v>0</v>
      </c>
      <c r="BD112" s="134">
        <f t="shared" si="221"/>
        <v>0</v>
      </c>
      <c r="BE112" s="134">
        <f t="shared" si="222"/>
        <v>0</v>
      </c>
      <c r="BF112" s="31"/>
      <c r="BG112" s="31">
        <f t="shared" si="223"/>
        <v>0</v>
      </c>
      <c r="BH112" s="31">
        <f t="shared" si="224"/>
        <v>0</v>
      </c>
      <c r="BI112" s="31">
        <f t="shared" si="225"/>
        <v>0</v>
      </c>
      <c r="BJ112" s="31">
        <f t="shared" si="226"/>
        <v>0</v>
      </c>
      <c r="BK112" s="31">
        <f t="shared" si="227"/>
        <v>0</v>
      </c>
      <c r="BL112" s="31">
        <f t="shared" si="228"/>
        <v>0</v>
      </c>
      <c r="BM112" s="31">
        <f t="shared" si="229"/>
        <v>0</v>
      </c>
      <c r="BN112" s="31">
        <f t="shared" si="230"/>
        <v>0</v>
      </c>
      <c r="BO112" s="31">
        <f t="shared" si="231"/>
        <v>0</v>
      </c>
      <c r="BP112" s="31">
        <f t="shared" si="232"/>
        <v>0</v>
      </c>
      <c r="BQ112" s="31">
        <f t="shared" si="233"/>
        <v>0</v>
      </c>
      <c r="BR112" s="132"/>
      <c r="BS112" s="132">
        <f t="shared" si="234"/>
        <v>0</v>
      </c>
      <c r="BT112" s="132">
        <f t="shared" si="235"/>
        <v>0</v>
      </c>
      <c r="BU112" s="132">
        <f t="shared" si="236"/>
        <v>0</v>
      </c>
      <c r="BV112" s="132">
        <f t="shared" si="237"/>
        <v>0</v>
      </c>
      <c r="BW112" s="132">
        <f t="shared" si="238"/>
        <v>0</v>
      </c>
      <c r="BX112" s="132">
        <f t="shared" si="239"/>
        <v>0</v>
      </c>
      <c r="BY112" s="132">
        <f t="shared" si="240"/>
        <v>0</v>
      </c>
      <c r="BZ112" s="132">
        <f t="shared" si="241"/>
        <v>0</v>
      </c>
      <c r="CA112" s="132">
        <f t="shared" si="242"/>
        <v>0</v>
      </c>
      <c r="CB112" s="132">
        <f t="shared" si="243"/>
        <v>0</v>
      </c>
      <c r="CC112" s="132">
        <f t="shared" si="244"/>
        <v>0</v>
      </c>
      <c r="CD112" s="133">
        <f t="shared" si="337"/>
        <v>0</v>
      </c>
      <c r="CE112" s="133">
        <f t="shared" si="337"/>
        <v>0</v>
      </c>
      <c r="CF112" s="133">
        <f t="shared" si="246"/>
        <v>0</v>
      </c>
      <c r="CG112" s="133">
        <f t="shared" si="197"/>
        <v>0</v>
      </c>
      <c r="CH112" s="133">
        <f t="shared" si="332"/>
        <v>0</v>
      </c>
      <c r="CI112" s="133">
        <f t="shared" si="332"/>
        <v>0</v>
      </c>
      <c r="CJ112" s="133">
        <f t="shared" si="332"/>
        <v>0</v>
      </c>
      <c r="CK112" s="133">
        <f t="shared" si="332"/>
        <v>0</v>
      </c>
      <c r="CL112" s="133">
        <f t="shared" si="332"/>
        <v>0</v>
      </c>
      <c r="CM112" s="133">
        <f t="shared" si="332"/>
        <v>0</v>
      </c>
      <c r="CN112" s="133">
        <f t="shared" si="332"/>
        <v>0</v>
      </c>
      <c r="CO112" s="133">
        <f t="shared" si="332"/>
        <v>0</v>
      </c>
      <c r="CP112" s="134"/>
      <c r="CQ112" s="134">
        <f t="shared" si="247"/>
        <v>0</v>
      </c>
      <c r="CR112" s="134">
        <f t="shared" si="248"/>
        <v>0</v>
      </c>
      <c r="CS112" s="134">
        <f t="shared" si="249"/>
        <v>0</v>
      </c>
      <c r="CT112" s="134">
        <f t="shared" si="250"/>
        <v>0</v>
      </c>
      <c r="CU112" s="134">
        <f t="shared" si="251"/>
        <v>0</v>
      </c>
      <c r="CV112" s="134">
        <f t="shared" si="252"/>
        <v>0</v>
      </c>
      <c r="CW112" s="134">
        <f t="shared" si="253"/>
        <v>0</v>
      </c>
      <c r="CX112" s="134">
        <f t="shared" si="254"/>
        <v>0</v>
      </c>
      <c r="CY112" s="134">
        <f t="shared" si="255"/>
        <v>0</v>
      </c>
      <c r="CZ112" s="134">
        <f t="shared" si="256"/>
        <v>0</v>
      </c>
      <c r="DA112" s="134">
        <f t="shared" si="257"/>
        <v>0</v>
      </c>
      <c r="DB112" s="135"/>
      <c r="DC112" s="135">
        <f t="shared" si="258"/>
        <v>0</v>
      </c>
      <c r="DD112" s="135">
        <f t="shared" si="259"/>
        <v>0</v>
      </c>
      <c r="DE112" s="135">
        <f t="shared" si="260"/>
        <v>0</v>
      </c>
      <c r="DF112" s="135">
        <f t="shared" si="261"/>
        <v>0</v>
      </c>
      <c r="DG112" s="135">
        <f t="shared" si="262"/>
        <v>0</v>
      </c>
      <c r="DH112" s="135">
        <f t="shared" si="263"/>
        <v>0</v>
      </c>
      <c r="DI112" s="135">
        <f t="shared" si="264"/>
        <v>0</v>
      </c>
      <c r="DJ112" s="135">
        <f t="shared" si="265"/>
        <v>0</v>
      </c>
      <c r="DK112" s="135">
        <f t="shared" si="266"/>
        <v>0</v>
      </c>
      <c r="DL112" s="135">
        <f t="shared" si="267"/>
        <v>0</v>
      </c>
      <c r="DM112" s="135">
        <f t="shared" si="268"/>
        <v>0</v>
      </c>
      <c r="DN112" s="136"/>
      <c r="DO112" s="136">
        <f t="shared" si="269"/>
        <v>0</v>
      </c>
      <c r="DP112" s="136">
        <f t="shared" si="270"/>
        <v>0</v>
      </c>
      <c r="DQ112" s="136">
        <f t="shared" si="271"/>
        <v>0</v>
      </c>
      <c r="DR112" s="136">
        <f t="shared" si="272"/>
        <v>0</v>
      </c>
      <c r="DS112" s="136">
        <f t="shared" si="273"/>
        <v>0</v>
      </c>
      <c r="DT112" s="136">
        <f t="shared" si="274"/>
        <v>0</v>
      </c>
      <c r="DU112" s="136">
        <f t="shared" si="275"/>
        <v>0</v>
      </c>
      <c r="DV112" s="136">
        <f t="shared" si="276"/>
        <v>0</v>
      </c>
      <c r="DW112" s="136">
        <f t="shared" si="277"/>
        <v>0</v>
      </c>
      <c r="DX112" s="136">
        <f t="shared" si="278"/>
        <v>0</v>
      </c>
      <c r="DY112" s="136">
        <f t="shared" si="279"/>
        <v>0</v>
      </c>
      <c r="DZ112" s="132"/>
      <c r="EA112" s="132">
        <f t="shared" ref="EA112:EK112" si="343">DZ112</f>
        <v>0</v>
      </c>
      <c r="EB112" s="132">
        <f t="shared" si="343"/>
        <v>0</v>
      </c>
      <c r="EC112" s="132">
        <f t="shared" si="343"/>
        <v>0</v>
      </c>
      <c r="ED112" s="132">
        <f t="shared" si="343"/>
        <v>0</v>
      </c>
      <c r="EE112" s="132">
        <f t="shared" si="343"/>
        <v>0</v>
      </c>
      <c r="EF112" s="132">
        <f t="shared" si="343"/>
        <v>0</v>
      </c>
      <c r="EG112" s="132">
        <f t="shared" si="343"/>
        <v>0</v>
      </c>
      <c r="EH112" s="132">
        <f t="shared" si="343"/>
        <v>0</v>
      </c>
      <c r="EI112" s="132">
        <f t="shared" si="343"/>
        <v>0</v>
      </c>
      <c r="EJ112" s="132">
        <f t="shared" si="343"/>
        <v>0</v>
      </c>
      <c r="EK112" s="132">
        <f t="shared" si="343"/>
        <v>0</v>
      </c>
      <c r="EL112" s="134"/>
      <c r="EM112" s="134"/>
      <c r="EN112" s="134"/>
      <c r="EO112" s="134"/>
      <c r="EP112" s="134"/>
      <c r="EQ112" s="134"/>
      <c r="ER112" s="134"/>
      <c r="ES112" s="201">
        <f>IFERROR(IF(G112&gt;=1,(IF(EMP!AT108="YES",220,0)),0),0)</f>
        <v>0</v>
      </c>
      <c r="ET112" s="1">
        <f>IFERROR(IF(G112&gt;=1,ROUND(ALLO!K110/31*ALLO!BJ110,0),0),0)</f>
        <v>0</v>
      </c>
      <c r="EU112" s="1">
        <f>IFERROR(IF(G112&gt;=1,(IF(ALLO!$BH110=1,0,IF(ALLO!$BH110=2,(IF(EMP!AN108="YES",(IF(ALLO!$D110&gt;=5,ROUND((ALLO!GG110+ALLO!GS110+ALLO!HE110)/EU$1,0)*ALLO!$BK110,0)),0)),0))),0),0)</f>
        <v>0</v>
      </c>
      <c r="EV112" s="1">
        <f>IFERROR(IF(H112&gt;=1,(IF(ALLO!$BH110=1,0,IF(ALLO!$BH110=2,(IF(EMP!AO108="YES",(IF(ALLO!$D110&gt;=5,ROUND((ALLO!GH110+ALLO!GT110+ALLO!HF110)/EV$1,0)*ALLO!$BK110,0)),0)),0))),0),0)</f>
        <v>0</v>
      </c>
      <c r="EW112" s="1">
        <f>IFERROR(IF(I112&gt;=1,(IF(ALLO!$BH110=1,0,IF(ALLO!$BH110=2,(IF(EMP!AP108="YES",(IF(ALLO!$D110&gt;=5,ROUND((ALLO!GI110+ALLO!GU110+ALLO!HG110)/EW$1,0)*ALLO!$BK110,0)),0)),0))),0),0)</f>
        <v>0</v>
      </c>
      <c r="EX112" s="1">
        <f>IFERROR(IF(J112&gt;=1,(IF(ALLO!$BH110=1,0,IF(ALLO!$BH110=2,(IF(EMP!AQ108="YES",(IF(ALLO!$D110&gt;=5,ROUND((ALLO!GJ110+ALLO!GV110+ALLO!HH110)/EX$1,0)*ALLO!$BK110,0)),0)),0))),0),0)</f>
        <v>0</v>
      </c>
      <c r="EY112" s="1">
        <f>IFERROR(IF(K112&gt;=1,(IF(ALLO!$BH110=1,0,IF(ALLO!$BH110=2,(IF(EMP!AR108="YES",(IF(ALLO!$D110&gt;=5,ROUND((ALLO!GK110+ALLO!GW110+ALLO!HI110)/EY$1,0)*ALLO!$BK110,0)),0)),0))),0),0)</f>
        <v>0</v>
      </c>
      <c r="EZ112" s="1">
        <f>IFERROR(IF(L112&gt;=1,(IF(ALLO!$BH110=1,0,IF(ALLO!$BH110=2,(IF(EMP!AS108="YES",(IF(ALLO!$D110&gt;=5,ROUND((ALLO!GL110+ALLO!GX110+ALLO!HJ110)/EZ$1,0)*ALLO!$BK110,0)),0)),0))),0),0)</f>
        <v>0</v>
      </c>
      <c r="FA112" s="181">
        <f t="shared" si="281"/>
        <v>0</v>
      </c>
      <c r="FB112" s="181">
        <f t="shared" si="282"/>
        <v>0</v>
      </c>
      <c r="FC112" s="181">
        <f t="shared" si="283"/>
        <v>0</v>
      </c>
      <c r="FD112" s="181">
        <f t="shared" si="284"/>
        <v>0</v>
      </c>
      <c r="FE112" s="181">
        <f t="shared" si="285"/>
        <v>0</v>
      </c>
      <c r="FF112" s="181">
        <f t="shared" si="286"/>
        <v>0</v>
      </c>
      <c r="FG112" s="181">
        <f t="shared" si="287"/>
        <v>0</v>
      </c>
      <c r="FH112" s="181">
        <f t="shared" si="288"/>
        <v>0</v>
      </c>
      <c r="FI112" s="181">
        <f t="shared" si="289"/>
        <v>0</v>
      </c>
      <c r="FJ112" s="181">
        <f t="shared" si="290"/>
        <v>0</v>
      </c>
      <c r="FK112" s="181">
        <f t="shared" si="291"/>
        <v>0</v>
      </c>
      <c r="FL112" s="181">
        <f t="shared" si="292"/>
        <v>0</v>
      </c>
      <c r="FM112" s="182">
        <f t="shared" si="293"/>
        <v>0</v>
      </c>
      <c r="FN112" s="182">
        <f t="shared" si="294"/>
        <v>0</v>
      </c>
      <c r="FO112" s="182">
        <f t="shared" si="295"/>
        <v>0</v>
      </c>
      <c r="FP112" s="182">
        <f t="shared" si="296"/>
        <v>0</v>
      </c>
      <c r="FQ112" s="182">
        <f t="shared" si="297"/>
        <v>0</v>
      </c>
      <c r="FR112" s="182">
        <f t="shared" si="298"/>
        <v>0</v>
      </c>
      <c r="FS112" s="182">
        <f t="shared" si="299"/>
        <v>0</v>
      </c>
      <c r="FT112" s="1">
        <f>IFERROR(IF($G112&gt;=1,SUMIFS(ARR!P$8:P$607,ARR!$I$8:$I$607,$I112),0),0)</f>
        <v>0</v>
      </c>
      <c r="FU112" s="1">
        <f>IFERROR(IF($G112&gt;=1,SUMIFS(ARR!Q$8:Q$607,ARR!$I$8:$I$607,$I112),0),0)</f>
        <v>0</v>
      </c>
      <c r="FV112" s="1">
        <f>IFERROR(IF($G112&gt;=1,SUMIFS(ARR!R$8:R$607,ARR!$I$8:$I$607,$I112),0),0)</f>
        <v>0</v>
      </c>
      <c r="FW112" s="1">
        <f>IFERROR(IF($G112&gt;=1,SUMIFS(ARR!S$8:S$607,ARR!$I$8:$I$607,$I112),0),0)</f>
        <v>0</v>
      </c>
      <c r="FX112" s="1">
        <f>IFERROR(IF($G112&gt;=1,SUMIFS(ARR!T$8:T$607,ARR!$I$8:$I$607,$I112),0),0)</f>
        <v>0</v>
      </c>
      <c r="FY112" s="1">
        <f>IFERROR(IF($G112&gt;=1,SUMIFS(ARR!U$8:U$607,ARR!$I$8:$I$607,$I112),0),0)</f>
        <v>0</v>
      </c>
      <c r="FZ112" s="1">
        <f>IFERROR(IF($G112&gt;=1,SUMIFS(ARR!V$8:V$607,ARR!$I$8:$I$607,$I112),0),0)</f>
        <v>0</v>
      </c>
      <c r="GA112" s="1">
        <f>IFERROR(IF($G112&gt;=1,SUMIFS(ARR!W$8:W$607,ARR!$I$8:$I$607,$I112),0),0)</f>
        <v>0</v>
      </c>
      <c r="GB112" s="1">
        <f>IFERROR(IF($G112&gt;=1,SUMIFS(ARR!X$8:X$607,ARR!$I$8:$I$607,$I112),0),0)</f>
        <v>0</v>
      </c>
      <c r="GC112" s="1">
        <f>IFERROR(IF($G112&gt;=1,SUMIFS(ARR!Y$8:Y$607,ARR!$I$8:$I$607,$I112),0),0)</f>
        <v>0</v>
      </c>
      <c r="GD112" s="1">
        <f>IFERROR(IF($G112&gt;=1,SUMIFS(ARR!Z$8:Z$607,ARR!$I$8:$I$607,$I112),0),0)</f>
        <v>0</v>
      </c>
      <c r="GE112" s="1">
        <f>IFERROR(IF($G112&gt;=1,SUMIFS(ARR!AA$8:AA$607,ARR!$I$8:$I$607,$I112),0),0)</f>
        <v>0</v>
      </c>
      <c r="GF112" s="1">
        <f t="shared" si="300"/>
        <v>0</v>
      </c>
      <c r="GG112" s="1">
        <f t="shared" si="301"/>
        <v>0</v>
      </c>
      <c r="GH112" s="1">
        <f t="shared" si="302"/>
        <v>0</v>
      </c>
      <c r="GI112" s="1">
        <f t="shared" si="303"/>
        <v>0</v>
      </c>
      <c r="GJ112" s="1">
        <f t="shared" si="304"/>
        <v>0</v>
      </c>
    </row>
    <row r="113" spans="6:192" ht="18" customHeight="1" x14ac:dyDescent="0.25">
      <c r="F113" s="1">
        <f>ALLO!A111</f>
        <v>0</v>
      </c>
      <c r="G113" s="130">
        <f>EMP!O109</f>
        <v>0</v>
      </c>
      <c r="H113" s="131">
        <f>EMP!P109</f>
        <v>0</v>
      </c>
      <c r="I113" s="130">
        <f>EMP!Q109</f>
        <v>0</v>
      </c>
      <c r="J113" s="30">
        <f>IFERROR(IF($G113&gt;=1,(IF($F113=2,ROUND((ALLO!GA111+ALLO!GM111)/10,0),0)),0),0)</f>
        <v>0</v>
      </c>
      <c r="K113" s="30">
        <f>IFERROR(IF($G113&gt;=1,(IF($F113=2,ROUND((ALLO!GB111+ALLO!GN111)/10,0),0)),0),0)</f>
        <v>0</v>
      </c>
      <c r="L113" s="30">
        <f>IFERROR(IF($G113&gt;=1,(IF($F113=2,ROUND((ALLO!GC111+ALLO!GO111)/10,0),0)),0),0)</f>
        <v>0</v>
      </c>
      <c r="M113" s="30">
        <f>IFERROR(IF($G113&gt;=1,(IF($F113=2,ROUND((ALLO!GD111+ALLO!GP111)/10,0),0)),0),0)</f>
        <v>0</v>
      </c>
      <c r="N113" s="30">
        <f>IFERROR(IF($G113&gt;=1,(IF($F113=2,ROUND((ALLO!GE111+ALLO!GQ111)/10,0),0)),0),0)</f>
        <v>0</v>
      </c>
      <c r="O113" s="30">
        <f>IFERROR(IF($G113&gt;=1,(IF($F113=2,ROUND((ALLO!GF111+ALLO!GR111)/10,0),0)),0),0)</f>
        <v>0</v>
      </c>
      <c r="P113" s="30">
        <f>IFERROR(IF($G113&gt;=1,(IF($F113=2,ROUND((ALLO!GG111+ALLO!GS111)/10,0),0)),0),0)</f>
        <v>0</v>
      </c>
      <c r="Q113" s="30">
        <f>IFERROR(IF($G113&gt;=1,(IF($F113=2,ROUND((ALLO!GH111+ALLO!GT111)/10,0),0)),0),0)</f>
        <v>0</v>
      </c>
      <c r="R113" s="30">
        <f>IFERROR(IF($G113&gt;=1,(IF($F113=2,ROUND((ALLO!GI111+ALLO!GU111)/10,0),0)),0),0)</f>
        <v>0</v>
      </c>
      <c r="S113" s="30">
        <f>IFERROR(IF($G113&gt;=1,(IF($F113=2,ROUND((ALLO!GJ111+ALLO!GV111)/10,0),0)),0),0)</f>
        <v>0</v>
      </c>
      <c r="T113" s="30">
        <f>IFERROR(IF($G113&gt;=1,(IF($F113=2,ROUND((ALLO!GK111+ALLO!GW111)/10,0),0)),0),0)</f>
        <v>0</v>
      </c>
      <c r="U113" s="30">
        <f>IFERROR(IF($G113&gt;=1,(IF($F113=2,ROUND((ALLO!GL111+ALLO!GX111)/10,0),0)),0),0)</f>
        <v>0</v>
      </c>
      <c r="V113" s="132"/>
      <c r="W113" s="132"/>
      <c r="X113" s="132"/>
      <c r="Y113" s="132"/>
      <c r="Z113" s="132"/>
      <c r="AA113" s="132"/>
      <c r="AB113" s="132"/>
      <c r="AC113" s="132"/>
      <c r="AD113" s="132"/>
      <c r="AE113" s="132"/>
      <c r="AF113" s="132"/>
      <c r="AG113" s="132"/>
      <c r="AH113" s="133"/>
      <c r="AI113" s="133">
        <f t="shared" si="201"/>
        <v>0</v>
      </c>
      <c r="AJ113" s="133">
        <f t="shared" si="202"/>
        <v>0</v>
      </c>
      <c r="AK113" s="133">
        <f t="shared" si="203"/>
        <v>0</v>
      </c>
      <c r="AL113" s="133">
        <f t="shared" si="204"/>
        <v>0</v>
      </c>
      <c r="AM113" s="133">
        <f t="shared" si="205"/>
        <v>0</v>
      </c>
      <c r="AN113" s="133">
        <f t="shared" si="206"/>
        <v>0</v>
      </c>
      <c r="AO113" s="133">
        <f t="shared" si="207"/>
        <v>0</v>
      </c>
      <c r="AP113" s="133">
        <f t="shared" si="208"/>
        <v>0</v>
      </c>
      <c r="AQ113" s="133">
        <f t="shared" si="209"/>
        <v>0</v>
      </c>
      <c r="AR113" s="133">
        <f t="shared" si="210"/>
        <v>0</v>
      </c>
      <c r="AS113" s="133">
        <f t="shared" si="211"/>
        <v>0</v>
      </c>
      <c r="AT113" s="134"/>
      <c r="AU113" s="134">
        <f t="shared" si="212"/>
        <v>0</v>
      </c>
      <c r="AV113" s="134">
        <f t="shared" si="213"/>
        <v>0</v>
      </c>
      <c r="AW113" s="134">
        <f t="shared" si="214"/>
        <v>0</v>
      </c>
      <c r="AX113" s="134">
        <f t="shared" si="215"/>
        <v>0</v>
      </c>
      <c r="AY113" s="134">
        <f t="shared" si="216"/>
        <v>0</v>
      </c>
      <c r="AZ113" s="134">
        <f t="shared" si="217"/>
        <v>0</v>
      </c>
      <c r="BA113" s="134">
        <f t="shared" si="218"/>
        <v>0</v>
      </c>
      <c r="BB113" s="134">
        <f t="shared" si="219"/>
        <v>0</v>
      </c>
      <c r="BC113" s="134">
        <f t="shared" si="220"/>
        <v>0</v>
      </c>
      <c r="BD113" s="134">
        <f t="shared" si="221"/>
        <v>0</v>
      </c>
      <c r="BE113" s="134">
        <f t="shared" si="222"/>
        <v>0</v>
      </c>
      <c r="BF113" s="31"/>
      <c r="BG113" s="31">
        <f t="shared" si="223"/>
        <v>0</v>
      </c>
      <c r="BH113" s="31">
        <f t="shared" si="224"/>
        <v>0</v>
      </c>
      <c r="BI113" s="31">
        <f t="shared" si="225"/>
        <v>0</v>
      </c>
      <c r="BJ113" s="31">
        <f t="shared" si="226"/>
        <v>0</v>
      </c>
      <c r="BK113" s="31">
        <f t="shared" si="227"/>
        <v>0</v>
      </c>
      <c r="BL113" s="31">
        <f t="shared" si="228"/>
        <v>0</v>
      </c>
      <c r="BM113" s="31">
        <f t="shared" si="229"/>
        <v>0</v>
      </c>
      <c r="BN113" s="31">
        <f t="shared" si="230"/>
        <v>0</v>
      </c>
      <c r="BO113" s="31">
        <f t="shared" si="231"/>
        <v>0</v>
      </c>
      <c r="BP113" s="31">
        <f t="shared" si="232"/>
        <v>0</v>
      </c>
      <c r="BQ113" s="31">
        <f t="shared" si="233"/>
        <v>0</v>
      </c>
      <c r="BR113" s="132"/>
      <c r="BS113" s="132">
        <f t="shared" si="234"/>
        <v>0</v>
      </c>
      <c r="BT113" s="132">
        <f t="shared" si="235"/>
        <v>0</v>
      </c>
      <c r="BU113" s="132">
        <f t="shared" si="236"/>
        <v>0</v>
      </c>
      <c r="BV113" s="132">
        <f t="shared" si="237"/>
        <v>0</v>
      </c>
      <c r="BW113" s="132">
        <f t="shared" si="238"/>
        <v>0</v>
      </c>
      <c r="BX113" s="132">
        <f t="shared" si="239"/>
        <v>0</v>
      </c>
      <c r="BY113" s="132">
        <f t="shared" si="240"/>
        <v>0</v>
      </c>
      <c r="BZ113" s="132">
        <f t="shared" si="241"/>
        <v>0</v>
      </c>
      <c r="CA113" s="132">
        <f t="shared" si="242"/>
        <v>0</v>
      </c>
      <c r="CB113" s="132">
        <f t="shared" si="243"/>
        <v>0</v>
      </c>
      <c r="CC113" s="132">
        <f t="shared" si="244"/>
        <v>0</v>
      </c>
      <c r="CD113" s="133">
        <f t="shared" si="337"/>
        <v>0</v>
      </c>
      <c r="CE113" s="133">
        <f t="shared" si="337"/>
        <v>0</v>
      </c>
      <c r="CF113" s="133">
        <f t="shared" si="246"/>
        <v>0</v>
      </c>
      <c r="CG113" s="133">
        <f t="shared" si="197"/>
        <v>0</v>
      </c>
      <c r="CH113" s="133">
        <f t="shared" si="332"/>
        <v>0</v>
      </c>
      <c r="CI113" s="133">
        <f t="shared" si="332"/>
        <v>0</v>
      </c>
      <c r="CJ113" s="133">
        <f t="shared" si="332"/>
        <v>0</v>
      </c>
      <c r="CK113" s="133">
        <f t="shared" si="332"/>
        <v>0</v>
      </c>
      <c r="CL113" s="133">
        <f t="shared" si="332"/>
        <v>0</v>
      </c>
      <c r="CM113" s="133">
        <f t="shared" si="332"/>
        <v>0</v>
      </c>
      <c r="CN113" s="133">
        <f t="shared" si="332"/>
        <v>0</v>
      </c>
      <c r="CO113" s="133">
        <f t="shared" si="332"/>
        <v>0</v>
      </c>
      <c r="CP113" s="134"/>
      <c r="CQ113" s="134">
        <f t="shared" si="247"/>
        <v>0</v>
      </c>
      <c r="CR113" s="134">
        <f t="shared" si="248"/>
        <v>0</v>
      </c>
      <c r="CS113" s="134">
        <f t="shared" si="249"/>
        <v>0</v>
      </c>
      <c r="CT113" s="134">
        <f t="shared" si="250"/>
        <v>0</v>
      </c>
      <c r="CU113" s="134">
        <f t="shared" si="251"/>
        <v>0</v>
      </c>
      <c r="CV113" s="134">
        <f t="shared" si="252"/>
        <v>0</v>
      </c>
      <c r="CW113" s="134">
        <f t="shared" si="253"/>
        <v>0</v>
      </c>
      <c r="CX113" s="134">
        <f t="shared" si="254"/>
        <v>0</v>
      </c>
      <c r="CY113" s="134">
        <f t="shared" si="255"/>
        <v>0</v>
      </c>
      <c r="CZ113" s="134">
        <f t="shared" si="256"/>
        <v>0</v>
      </c>
      <c r="DA113" s="134">
        <f t="shared" si="257"/>
        <v>0</v>
      </c>
      <c r="DB113" s="135"/>
      <c r="DC113" s="135">
        <f t="shared" si="258"/>
        <v>0</v>
      </c>
      <c r="DD113" s="135">
        <f t="shared" si="259"/>
        <v>0</v>
      </c>
      <c r="DE113" s="135">
        <f t="shared" si="260"/>
        <v>0</v>
      </c>
      <c r="DF113" s="135">
        <f t="shared" si="261"/>
        <v>0</v>
      </c>
      <c r="DG113" s="135">
        <f t="shared" si="262"/>
        <v>0</v>
      </c>
      <c r="DH113" s="135">
        <f t="shared" si="263"/>
        <v>0</v>
      </c>
      <c r="DI113" s="135">
        <f t="shared" si="264"/>
        <v>0</v>
      </c>
      <c r="DJ113" s="135">
        <f t="shared" si="265"/>
        <v>0</v>
      </c>
      <c r="DK113" s="135">
        <f t="shared" si="266"/>
        <v>0</v>
      </c>
      <c r="DL113" s="135">
        <f t="shared" si="267"/>
        <v>0</v>
      </c>
      <c r="DM113" s="135">
        <f t="shared" si="268"/>
        <v>0</v>
      </c>
      <c r="DN113" s="136"/>
      <c r="DO113" s="136">
        <f t="shared" si="269"/>
        <v>0</v>
      </c>
      <c r="DP113" s="136">
        <f t="shared" si="270"/>
        <v>0</v>
      </c>
      <c r="DQ113" s="136">
        <f t="shared" si="271"/>
        <v>0</v>
      </c>
      <c r="DR113" s="136">
        <f t="shared" si="272"/>
        <v>0</v>
      </c>
      <c r="DS113" s="136">
        <f t="shared" si="273"/>
        <v>0</v>
      </c>
      <c r="DT113" s="136">
        <f t="shared" si="274"/>
        <v>0</v>
      </c>
      <c r="DU113" s="136">
        <f t="shared" si="275"/>
        <v>0</v>
      </c>
      <c r="DV113" s="136">
        <f t="shared" si="276"/>
        <v>0</v>
      </c>
      <c r="DW113" s="136">
        <f t="shared" si="277"/>
        <v>0</v>
      </c>
      <c r="DX113" s="136">
        <f t="shared" si="278"/>
        <v>0</v>
      </c>
      <c r="DY113" s="136">
        <f t="shared" si="279"/>
        <v>0</v>
      </c>
      <c r="DZ113" s="132"/>
      <c r="EA113" s="132">
        <f t="shared" ref="EA113:EK113" si="344">DZ113</f>
        <v>0</v>
      </c>
      <c r="EB113" s="132">
        <f t="shared" si="344"/>
        <v>0</v>
      </c>
      <c r="EC113" s="132">
        <f t="shared" si="344"/>
        <v>0</v>
      </c>
      <c r="ED113" s="132">
        <f t="shared" si="344"/>
        <v>0</v>
      </c>
      <c r="EE113" s="132">
        <f t="shared" si="344"/>
        <v>0</v>
      </c>
      <c r="EF113" s="132">
        <f t="shared" si="344"/>
        <v>0</v>
      </c>
      <c r="EG113" s="132">
        <f t="shared" si="344"/>
        <v>0</v>
      </c>
      <c r="EH113" s="132">
        <f t="shared" si="344"/>
        <v>0</v>
      </c>
      <c r="EI113" s="132">
        <f t="shared" si="344"/>
        <v>0</v>
      </c>
      <c r="EJ113" s="132">
        <f t="shared" si="344"/>
        <v>0</v>
      </c>
      <c r="EK113" s="132">
        <f t="shared" si="344"/>
        <v>0</v>
      </c>
      <c r="EL113" s="134"/>
      <c r="EM113" s="134"/>
      <c r="EN113" s="134"/>
      <c r="EO113" s="134"/>
      <c r="EP113" s="134"/>
      <c r="EQ113" s="134"/>
      <c r="ER113" s="134"/>
      <c r="ES113" s="201">
        <f>IFERROR(IF(G113&gt;=1,(IF(EMP!AT109="YES",220,0)),0),0)</f>
        <v>0</v>
      </c>
      <c r="ET113" s="1">
        <f>IFERROR(IF(G113&gt;=1,ROUND(ALLO!K111/31*ALLO!BJ111,0),0),0)</f>
        <v>0</v>
      </c>
      <c r="EU113" s="1">
        <f>IFERROR(IF(G113&gt;=1,(IF(ALLO!$BH111=1,0,IF(ALLO!$BH111=2,(IF(EMP!AN109="YES",(IF(ALLO!$D111&gt;=5,ROUND((ALLO!GG111+ALLO!GS111+ALLO!HE111)/EU$1,0)*ALLO!$BK111,0)),0)),0))),0),0)</f>
        <v>0</v>
      </c>
      <c r="EV113" s="1">
        <f>IFERROR(IF(H113&gt;=1,(IF(ALLO!$BH111=1,0,IF(ALLO!$BH111=2,(IF(EMP!AO109="YES",(IF(ALLO!$D111&gt;=5,ROUND((ALLO!GH111+ALLO!GT111+ALLO!HF111)/EV$1,0)*ALLO!$BK111,0)),0)),0))),0),0)</f>
        <v>0</v>
      </c>
      <c r="EW113" s="1">
        <f>IFERROR(IF(I113&gt;=1,(IF(ALLO!$BH111=1,0,IF(ALLO!$BH111=2,(IF(EMP!AP109="YES",(IF(ALLO!$D111&gt;=5,ROUND((ALLO!GI111+ALLO!GU111+ALLO!HG111)/EW$1,0)*ALLO!$BK111,0)),0)),0))),0),0)</f>
        <v>0</v>
      </c>
      <c r="EX113" s="1">
        <f>IFERROR(IF(J113&gt;=1,(IF(ALLO!$BH111=1,0,IF(ALLO!$BH111=2,(IF(EMP!AQ109="YES",(IF(ALLO!$D111&gt;=5,ROUND((ALLO!GJ111+ALLO!GV111+ALLO!HH111)/EX$1,0)*ALLO!$BK111,0)),0)),0))),0),0)</f>
        <v>0</v>
      </c>
      <c r="EY113" s="1">
        <f>IFERROR(IF(K113&gt;=1,(IF(ALLO!$BH111=1,0,IF(ALLO!$BH111=2,(IF(EMP!AR109="YES",(IF(ALLO!$D111&gt;=5,ROUND((ALLO!GK111+ALLO!GW111+ALLO!HI111)/EY$1,0)*ALLO!$BK111,0)),0)),0))),0),0)</f>
        <v>0</v>
      </c>
      <c r="EZ113" s="1">
        <f>IFERROR(IF(L113&gt;=1,(IF(ALLO!$BH111=1,0,IF(ALLO!$BH111=2,(IF(EMP!AS109="YES",(IF(ALLO!$D111&gt;=5,ROUND((ALLO!GL111+ALLO!GX111+ALLO!HJ111)/EZ$1,0)*ALLO!$BK111,0)),0)),0))),0),0)</f>
        <v>0</v>
      </c>
      <c r="FA113" s="181">
        <f t="shared" si="281"/>
        <v>0</v>
      </c>
      <c r="FB113" s="181">
        <f t="shared" si="282"/>
        <v>0</v>
      </c>
      <c r="FC113" s="181">
        <f t="shared" si="283"/>
        <v>0</v>
      </c>
      <c r="FD113" s="181">
        <f t="shared" si="284"/>
        <v>0</v>
      </c>
      <c r="FE113" s="181">
        <f t="shared" si="285"/>
        <v>0</v>
      </c>
      <c r="FF113" s="181">
        <f t="shared" si="286"/>
        <v>0</v>
      </c>
      <c r="FG113" s="181">
        <f t="shared" si="287"/>
        <v>0</v>
      </c>
      <c r="FH113" s="181">
        <f t="shared" si="288"/>
        <v>0</v>
      </c>
      <c r="FI113" s="181">
        <f t="shared" si="289"/>
        <v>0</v>
      </c>
      <c r="FJ113" s="181">
        <f t="shared" si="290"/>
        <v>0</v>
      </c>
      <c r="FK113" s="181">
        <f t="shared" si="291"/>
        <v>0</v>
      </c>
      <c r="FL113" s="181">
        <f t="shared" si="292"/>
        <v>0</v>
      </c>
      <c r="FM113" s="182">
        <f t="shared" si="293"/>
        <v>0</v>
      </c>
      <c r="FN113" s="182">
        <f t="shared" si="294"/>
        <v>0</v>
      </c>
      <c r="FO113" s="182">
        <f t="shared" si="295"/>
        <v>0</v>
      </c>
      <c r="FP113" s="182">
        <f t="shared" si="296"/>
        <v>0</v>
      </c>
      <c r="FQ113" s="182">
        <f t="shared" si="297"/>
        <v>0</v>
      </c>
      <c r="FR113" s="182">
        <f t="shared" si="298"/>
        <v>0</v>
      </c>
      <c r="FS113" s="182">
        <f t="shared" si="299"/>
        <v>0</v>
      </c>
      <c r="FT113" s="1">
        <f>IFERROR(IF($G113&gt;=1,SUMIFS(ARR!P$8:P$607,ARR!$I$8:$I$607,$I113),0),0)</f>
        <v>0</v>
      </c>
      <c r="FU113" s="1">
        <f>IFERROR(IF($G113&gt;=1,SUMIFS(ARR!Q$8:Q$607,ARR!$I$8:$I$607,$I113),0),0)</f>
        <v>0</v>
      </c>
      <c r="FV113" s="1">
        <f>IFERROR(IF($G113&gt;=1,SUMIFS(ARR!R$8:R$607,ARR!$I$8:$I$607,$I113),0),0)</f>
        <v>0</v>
      </c>
      <c r="FW113" s="1">
        <f>IFERROR(IF($G113&gt;=1,SUMIFS(ARR!S$8:S$607,ARR!$I$8:$I$607,$I113),0),0)</f>
        <v>0</v>
      </c>
      <c r="FX113" s="1">
        <f>IFERROR(IF($G113&gt;=1,SUMIFS(ARR!T$8:T$607,ARR!$I$8:$I$607,$I113),0),0)</f>
        <v>0</v>
      </c>
      <c r="FY113" s="1">
        <f>IFERROR(IF($G113&gt;=1,SUMIFS(ARR!U$8:U$607,ARR!$I$8:$I$607,$I113),0),0)</f>
        <v>0</v>
      </c>
      <c r="FZ113" s="1">
        <f>IFERROR(IF($G113&gt;=1,SUMIFS(ARR!V$8:V$607,ARR!$I$8:$I$607,$I113),0),0)</f>
        <v>0</v>
      </c>
      <c r="GA113" s="1">
        <f>IFERROR(IF($G113&gt;=1,SUMIFS(ARR!W$8:W$607,ARR!$I$8:$I$607,$I113),0),0)</f>
        <v>0</v>
      </c>
      <c r="GB113" s="1">
        <f>IFERROR(IF($G113&gt;=1,SUMIFS(ARR!X$8:X$607,ARR!$I$8:$I$607,$I113),0),0)</f>
        <v>0</v>
      </c>
      <c r="GC113" s="1">
        <f>IFERROR(IF($G113&gt;=1,SUMIFS(ARR!Y$8:Y$607,ARR!$I$8:$I$607,$I113),0),0)</f>
        <v>0</v>
      </c>
      <c r="GD113" s="1">
        <f>IFERROR(IF($G113&gt;=1,SUMIFS(ARR!Z$8:Z$607,ARR!$I$8:$I$607,$I113),0),0)</f>
        <v>0</v>
      </c>
      <c r="GE113" s="1">
        <f>IFERROR(IF($G113&gt;=1,SUMIFS(ARR!AA$8:AA$607,ARR!$I$8:$I$607,$I113),0),0)</f>
        <v>0</v>
      </c>
      <c r="GF113" s="1">
        <f t="shared" si="300"/>
        <v>0</v>
      </c>
      <c r="GG113" s="1">
        <f t="shared" si="301"/>
        <v>0</v>
      </c>
      <c r="GH113" s="1">
        <f t="shared" si="302"/>
        <v>0</v>
      </c>
      <c r="GI113" s="1">
        <f t="shared" si="303"/>
        <v>0</v>
      </c>
      <c r="GJ113" s="1">
        <f t="shared" si="304"/>
        <v>0</v>
      </c>
    </row>
    <row r="114" spans="6:192" ht="18" customHeight="1" x14ac:dyDescent="0.25">
      <c r="F114" s="1">
        <f>ALLO!A112</f>
        <v>0</v>
      </c>
      <c r="G114" s="130">
        <f>EMP!O110</f>
        <v>0</v>
      </c>
      <c r="H114" s="131">
        <f>EMP!P110</f>
        <v>0</v>
      </c>
      <c r="I114" s="130">
        <f>EMP!Q110</f>
        <v>0</v>
      </c>
      <c r="J114" s="30">
        <f>IFERROR(IF($G114&gt;=1,(IF($F114=2,ROUND((ALLO!GA112+ALLO!GM112)/10,0),0)),0),0)</f>
        <v>0</v>
      </c>
      <c r="K114" s="30">
        <f>IFERROR(IF($G114&gt;=1,(IF($F114=2,ROUND((ALLO!GB112+ALLO!GN112)/10,0),0)),0),0)</f>
        <v>0</v>
      </c>
      <c r="L114" s="30">
        <f>IFERROR(IF($G114&gt;=1,(IF($F114=2,ROUND((ALLO!GC112+ALLO!GO112)/10,0),0)),0),0)</f>
        <v>0</v>
      </c>
      <c r="M114" s="30">
        <f>IFERROR(IF($G114&gt;=1,(IF($F114=2,ROUND((ALLO!GD112+ALLO!GP112)/10,0),0)),0),0)</f>
        <v>0</v>
      </c>
      <c r="N114" s="30">
        <f>IFERROR(IF($G114&gt;=1,(IF($F114=2,ROUND((ALLO!GE112+ALLO!GQ112)/10,0),0)),0),0)</f>
        <v>0</v>
      </c>
      <c r="O114" s="30">
        <f>IFERROR(IF($G114&gt;=1,(IF($F114=2,ROUND((ALLO!GF112+ALLO!GR112)/10,0),0)),0),0)</f>
        <v>0</v>
      </c>
      <c r="P114" s="30">
        <f>IFERROR(IF($G114&gt;=1,(IF($F114=2,ROUND((ALLO!GG112+ALLO!GS112)/10,0),0)),0),0)</f>
        <v>0</v>
      </c>
      <c r="Q114" s="30">
        <f>IFERROR(IF($G114&gt;=1,(IF($F114=2,ROUND((ALLO!GH112+ALLO!GT112)/10,0),0)),0),0)</f>
        <v>0</v>
      </c>
      <c r="R114" s="30">
        <f>IFERROR(IF($G114&gt;=1,(IF($F114=2,ROUND((ALLO!GI112+ALLO!GU112)/10,0),0)),0),0)</f>
        <v>0</v>
      </c>
      <c r="S114" s="30">
        <f>IFERROR(IF($G114&gt;=1,(IF($F114=2,ROUND((ALLO!GJ112+ALLO!GV112)/10,0),0)),0),0)</f>
        <v>0</v>
      </c>
      <c r="T114" s="30">
        <f>IFERROR(IF($G114&gt;=1,(IF($F114=2,ROUND((ALLO!GK112+ALLO!GW112)/10,0),0)),0),0)</f>
        <v>0</v>
      </c>
      <c r="U114" s="30">
        <f>IFERROR(IF($G114&gt;=1,(IF($F114=2,ROUND((ALLO!GL112+ALLO!GX112)/10,0),0)),0),0)</f>
        <v>0</v>
      </c>
      <c r="V114" s="132"/>
      <c r="W114" s="132"/>
      <c r="X114" s="132"/>
      <c r="Y114" s="132"/>
      <c r="Z114" s="132"/>
      <c r="AA114" s="132"/>
      <c r="AB114" s="132"/>
      <c r="AC114" s="132"/>
      <c r="AD114" s="132"/>
      <c r="AE114" s="132"/>
      <c r="AF114" s="132"/>
      <c r="AG114" s="132"/>
      <c r="AH114" s="133"/>
      <c r="AI114" s="133">
        <f t="shared" si="201"/>
        <v>0</v>
      </c>
      <c r="AJ114" s="133">
        <f t="shared" si="202"/>
        <v>0</v>
      </c>
      <c r="AK114" s="133">
        <f t="shared" si="203"/>
        <v>0</v>
      </c>
      <c r="AL114" s="133">
        <f t="shared" si="204"/>
        <v>0</v>
      </c>
      <c r="AM114" s="133">
        <f t="shared" si="205"/>
        <v>0</v>
      </c>
      <c r="AN114" s="133">
        <f t="shared" si="206"/>
        <v>0</v>
      </c>
      <c r="AO114" s="133">
        <f t="shared" si="207"/>
        <v>0</v>
      </c>
      <c r="AP114" s="133">
        <f t="shared" si="208"/>
        <v>0</v>
      </c>
      <c r="AQ114" s="133">
        <f t="shared" si="209"/>
        <v>0</v>
      </c>
      <c r="AR114" s="133">
        <f t="shared" si="210"/>
        <v>0</v>
      </c>
      <c r="AS114" s="133">
        <f t="shared" si="211"/>
        <v>0</v>
      </c>
      <c r="AT114" s="134"/>
      <c r="AU114" s="134">
        <f t="shared" si="212"/>
        <v>0</v>
      </c>
      <c r="AV114" s="134">
        <f t="shared" si="213"/>
        <v>0</v>
      </c>
      <c r="AW114" s="134">
        <f t="shared" si="214"/>
        <v>0</v>
      </c>
      <c r="AX114" s="134">
        <f t="shared" si="215"/>
        <v>0</v>
      </c>
      <c r="AY114" s="134">
        <f t="shared" si="216"/>
        <v>0</v>
      </c>
      <c r="AZ114" s="134">
        <f t="shared" si="217"/>
        <v>0</v>
      </c>
      <c r="BA114" s="134">
        <f t="shared" si="218"/>
        <v>0</v>
      </c>
      <c r="BB114" s="134">
        <f t="shared" si="219"/>
        <v>0</v>
      </c>
      <c r="BC114" s="134">
        <f t="shared" si="220"/>
        <v>0</v>
      </c>
      <c r="BD114" s="134">
        <f t="shared" si="221"/>
        <v>0</v>
      </c>
      <c r="BE114" s="134">
        <f t="shared" si="222"/>
        <v>0</v>
      </c>
      <c r="BF114" s="31"/>
      <c r="BG114" s="31">
        <f t="shared" si="223"/>
        <v>0</v>
      </c>
      <c r="BH114" s="31">
        <f t="shared" si="224"/>
        <v>0</v>
      </c>
      <c r="BI114" s="31">
        <f t="shared" si="225"/>
        <v>0</v>
      </c>
      <c r="BJ114" s="31">
        <f t="shared" si="226"/>
        <v>0</v>
      </c>
      <c r="BK114" s="31">
        <f t="shared" si="227"/>
        <v>0</v>
      </c>
      <c r="BL114" s="31">
        <f t="shared" si="228"/>
        <v>0</v>
      </c>
      <c r="BM114" s="31">
        <f t="shared" si="229"/>
        <v>0</v>
      </c>
      <c r="BN114" s="31">
        <f t="shared" si="230"/>
        <v>0</v>
      </c>
      <c r="BO114" s="31">
        <f t="shared" si="231"/>
        <v>0</v>
      </c>
      <c r="BP114" s="31">
        <f t="shared" si="232"/>
        <v>0</v>
      </c>
      <c r="BQ114" s="31">
        <f t="shared" si="233"/>
        <v>0</v>
      </c>
      <c r="BR114" s="132"/>
      <c r="BS114" s="132">
        <f t="shared" si="234"/>
        <v>0</v>
      </c>
      <c r="BT114" s="132">
        <f t="shared" si="235"/>
        <v>0</v>
      </c>
      <c r="BU114" s="132">
        <f t="shared" si="236"/>
        <v>0</v>
      </c>
      <c r="BV114" s="132">
        <f t="shared" si="237"/>
        <v>0</v>
      </c>
      <c r="BW114" s="132">
        <f t="shared" si="238"/>
        <v>0</v>
      </c>
      <c r="BX114" s="132">
        <f t="shared" si="239"/>
        <v>0</v>
      </c>
      <c r="BY114" s="132">
        <f t="shared" si="240"/>
        <v>0</v>
      </c>
      <c r="BZ114" s="132">
        <f t="shared" si="241"/>
        <v>0</v>
      </c>
      <c r="CA114" s="132">
        <f t="shared" si="242"/>
        <v>0</v>
      </c>
      <c r="CB114" s="132">
        <f t="shared" si="243"/>
        <v>0</v>
      </c>
      <c r="CC114" s="132">
        <f t="shared" si="244"/>
        <v>0</v>
      </c>
      <c r="CD114" s="133">
        <f t="shared" si="337"/>
        <v>0</v>
      </c>
      <c r="CE114" s="133">
        <f t="shared" si="337"/>
        <v>0</v>
      </c>
      <c r="CF114" s="133">
        <f t="shared" si="246"/>
        <v>0</v>
      </c>
      <c r="CG114" s="133">
        <f t="shared" si="197"/>
        <v>0</v>
      </c>
      <c r="CH114" s="133">
        <f t="shared" si="332"/>
        <v>0</v>
      </c>
      <c r="CI114" s="133">
        <f t="shared" si="332"/>
        <v>0</v>
      </c>
      <c r="CJ114" s="133">
        <f t="shared" si="332"/>
        <v>0</v>
      </c>
      <c r="CK114" s="133">
        <f t="shared" si="332"/>
        <v>0</v>
      </c>
      <c r="CL114" s="133">
        <f t="shared" si="332"/>
        <v>0</v>
      </c>
      <c r="CM114" s="133">
        <f t="shared" si="332"/>
        <v>0</v>
      </c>
      <c r="CN114" s="133">
        <f t="shared" si="332"/>
        <v>0</v>
      </c>
      <c r="CO114" s="133">
        <f t="shared" si="332"/>
        <v>0</v>
      </c>
      <c r="CP114" s="134"/>
      <c r="CQ114" s="134">
        <f t="shared" si="247"/>
        <v>0</v>
      </c>
      <c r="CR114" s="134">
        <f t="shared" si="248"/>
        <v>0</v>
      </c>
      <c r="CS114" s="134">
        <f t="shared" si="249"/>
        <v>0</v>
      </c>
      <c r="CT114" s="134">
        <f t="shared" si="250"/>
        <v>0</v>
      </c>
      <c r="CU114" s="134">
        <f t="shared" si="251"/>
        <v>0</v>
      </c>
      <c r="CV114" s="134">
        <f t="shared" si="252"/>
        <v>0</v>
      </c>
      <c r="CW114" s="134">
        <f t="shared" si="253"/>
        <v>0</v>
      </c>
      <c r="CX114" s="134">
        <f t="shared" si="254"/>
        <v>0</v>
      </c>
      <c r="CY114" s="134">
        <f t="shared" si="255"/>
        <v>0</v>
      </c>
      <c r="CZ114" s="134">
        <f t="shared" si="256"/>
        <v>0</v>
      </c>
      <c r="DA114" s="134">
        <f t="shared" si="257"/>
        <v>0</v>
      </c>
      <c r="DB114" s="135"/>
      <c r="DC114" s="135">
        <f t="shared" si="258"/>
        <v>0</v>
      </c>
      <c r="DD114" s="135">
        <f t="shared" si="259"/>
        <v>0</v>
      </c>
      <c r="DE114" s="135">
        <f t="shared" si="260"/>
        <v>0</v>
      </c>
      <c r="DF114" s="135">
        <f t="shared" si="261"/>
        <v>0</v>
      </c>
      <c r="DG114" s="135">
        <f t="shared" si="262"/>
        <v>0</v>
      </c>
      <c r="DH114" s="135">
        <f t="shared" si="263"/>
        <v>0</v>
      </c>
      <c r="DI114" s="135">
        <f t="shared" si="264"/>
        <v>0</v>
      </c>
      <c r="DJ114" s="135">
        <f t="shared" si="265"/>
        <v>0</v>
      </c>
      <c r="DK114" s="135">
        <f t="shared" si="266"/>
        <v>0</v>
      </c>
      <c r="DL114" s="135">
        <f t="shared" si="267"/>
        <v>0</v>
      </c>
      <c r="DM114" s="135">
        <f t="shared" si="268"/>
        <v>0</v>
      </c>
      <c r="DN114" s="136"/>
      <c r="DO114" s="136">
        <f t="shared" si="269"/>
        <v>0</v>
      </c>
      <c r="DP114" s="136">
        <f t="shared" si="270"/>
        <v>0</v>
      </c>
      <c r="DQ114" s="136">
        <f t="shared" si="271"/>
        <v>0</v>
      </c>
      <c r="DR114" s="136">
        <f t="shared" si="272"/>
        <v>0</v>
      </c>
      <c r="DS114" s="136">
        <f t="shared" si="273"/>
        <v>0</v>
      </c>
      <c r="DT114" s="136">
        <f t="shared" si="274"/>
        <v>0</v>
      </c>
      <c r="DU114" s="136">
        <f t="shared" si="275"/>
        <v>0</v>
      </c>
      <c r="DV114" s="136">
        <f t="shared" si="276"/>
        <v>0</v>
      </c>
      <c r="DW114" s="136">
        <f t="shared" si="277"/>
        <v>0</v>
      </c>
      <c r="DX114" s="136">
        <f t="shared" si="278"/>
        <v>0</v>
      </c>
      <c r="DY114" s="136">
        <f t="shared" si="279"/>
        <v>0</v>
      </c>
      <c r="DZ114" s="132"/>
      <c r="EA114" s="132">
        <f t="shared" ref="EA114:EK114" si="345">DZ114</f>
        <v>0</v>
      </c>
      <c r="EB114" s="132">
        <f t="shared" si="345"/>
        <v>0</v>
      </c>
      <c r="EC114" s="132">
        <f t="shared" si="345"/>
        <v>0</v>
      </c>
      <c r="ED114" s="132">
        <f t="shared" si="345"/>
        <v>0</v>
      </c>
      <c r="EE114" s="132">
        <f t="shared" si="345"/>
        <v>0</v>
      </c>
      <c r="EF114" s="132">
        <f t="shared" si="345"/>
        <v>0</v>
      </c>
      <c r="EG114" s="132">
        <f t="shared" si="345"/>
        <v>0</v>
      </c>
      <c r="EH114" s="132">
        <f t="shared" si="345"/>
        <v>0</v>
      </c>
      <c r="EI114" s="132">
        <f t="shared" si="345"/>
        <v>0</v>
      </c>
      <c r="EJ114" s="132">
        <f t="shared" si="345"/>
        <v>0</v>
      </c>
      <c r="EK114" s="132">
        <f t="shared" si="345"/>
        <v>0</v>
      </c>
      <c r="EL114" s="134"/>
      <c r="EM114" s="134"/>
      <c r="EN114" s="134"/>
      <c r="EO114" s="134"/>
      <c r="EP114" s="134"/>
      <c r="EQ114" s="134"/>
      <c r="ER114" s="134"/>
      <c r="ES114" s="201">
        <f>IFERROR(IF(G114&gt;=1,(IF(EMP!AT110="YES",220,0)),0),0)</f>
        <v>0</v>
      </c>
      <c r="ET114" s="1">
        <f>IFERROR(IF(G114&gt;=1,ROUND(ALLO!K112/31*ALLO!BJ112,0),0),0)</f>
        <v>0</v>
      </c>
      <c r="EU114" s="1">
        <f>IFERROR(IF(G114&gt;=1,(IF(ALLO!$BH112=1,0,IF(ALLO!$BH112=2,(IF(EMP!AN110="YES",(IF(ALLO!$D112&gt;=5,ROUND((ALLO!GG112+ALLO!GS112+ALLO!HE112)/EU$1,0)*ALLO!$BK112,0)),0)),0))),0),0)</f>
        <v>0</v>
      </c>
      <c r="EV114" s="1">
        <f>IFERROR(IF(H114&gt;=1,(IF(ALLO!$BH112=1,0,IF(ALLO!$BH112=2,(IF(EMP!AO110="YES",(IF(ALLO!$D112&gt;=5,ROUND((ALLO!GH112+ALLO!GT112+ALLO!HF112)/EV$1,0)*ALLO!$BK112,0)),0)),0))),0),0)</f>
        <v>0</v>
      </c>
      <c r="EW114" s="1">
        <f>IFERROR(IF(I114&gt;=1,(IF(ALLO!$BH112=1,0,IF(ALLO!$BH112=2,(IF(EMP!AP110="YES",(IF(ALLO!$D112&gt;=5,ROUND((ALLO!GI112+ALLO!GU112+ALLO!HG112)/EW$1,0)*ALLO!$BK112,0)),0)),0))),0),0)</f>
        <v>0</v>
      </c>
      <c r="EX114" s="1">
        <f>IFERROR(IF(J114&gt;=1,(IF(ALLO!$BH112=1,0,IF(ALLO!$BH112=2,(IF(EMP!AQ110="YES",(IF(ALLO!$D112&gt;=5,ROUND((ALLO!GJ112+ALLO!GV112+ALLO!HH112)/EX$1,0)*ALLO!$BK112,0)),0)),0))),0),0)</f>
        <v>0</v>
      </c>
      <c r="EY114" s="1">
        <f>IFERROR(IF(K114&gt;=1,(IF(ALLO!$BH112=1,0,IF(ALLO!$BH112=2,(IF(EMP!AR110="YES",(IF(ALLO!$D112&gt;=5,ROUND((ALLO!GK112+ALLO!GW112+ALLO!HI112)/EY$1,0)*ALLO!$BK112,0)),0)),0))),0),0)</f>
        <v>0</v>
      </c>
      <c r="EZ114" s="1">
        <f>IFERROR(IF(L114&gt;=1,(IF(ALLO!$BH112=1,0,IF(ALLO!$BH112=2,(IF(EMP!AS110="YES",(IF(ALLO!$D112&gt;=5,ROUND((ALLO!GL112+ALLO!GX112+ALLO!HJ112)/EZ$1,0)*ALLO!$BK112,0)),0)),0))),0),0)</f>
        <v>0</v>
      </c>
      <c r="FA114" s="181">
        <f t="shared" si="281"/>
        <v>0</v>
      </c>
      <c r="FB114" s="181">
        <f t="shared" si="282"/>
        <v>0</v>
      </c>
      <c r="FC114" s="181">
        <f t="shared" si="283"/>
        <v>0</v>
      </c>
      <c r="FD114" s="181">
        <f t="shared" si="284"/>
        <v>0</v>
      </c>
      <c r="FE114" s="181">
        <f t="shared" si="285"/>
        <v>0</v>
      </c>
      <c r="FF114" s="181">
        <f t="shared" si="286"/>
        <v>0</v>
      </c>
      <c r="FG114" s="181">
        <f t="shared" si="287"/>
        <v>0</v>
      </c>
      <c r="FH114" s="181">
        <f t="shared" si="288"/>
        <v>0</v>
      </c>
      <c r="FI114" s="181">
        <f t="shared" si="289"/>
        <v>0</v>
      </c>
      <c r="FJ114" s="181">
        <f t="shared" si="290"/>
        <v>0</v>
      </c>
      <c r="FK114" s="181">
        <f t="shared" si="291"/>
        <v>0</v>
      </c>
      <c r="FL114" s="181">
        <f t="shared" si="292"/>
        <v>0</v>
      </c>
      <c r="FM114" s="182">
        <f t="shared" si="293"/>
        <v>0</v>
      </c>
      <c r="FN114" s="182">
        <f t="shared" si="294"/>
        <v>0</v>
      </c>
      <c r="FO114" s="182">
        <f t="shared" si="295"/>
        <v>0</v>
      </c>
      <c r="FP114" s="182">
        <f t="shared" si="296"/>
        <v>0</v>
      </c>
      <c r="FQ114" s="182">
        <f t="shared" si="297"/>
        <v>0</v>
      </c>
      <c r="FR114" s="182">
        <f t="shared" si="298"/>
        <v>0</v>
      </c>
      <c r="FS114" s="182">
        <f t="shared" si="299"/>
        <v>0</v>
      </c>
      <c r="FT114" s="1">
        <f>IFERROR(IF($G114&gt;=1,SUMIFS(ARR!P$8:P$607,ARR!$I$8:$I$607,$I114),0),0)</f>
        <v>0</v>
      </c>
      <c r="FU114" s="1">
        <f>IFERROR(IF($G114&gt;=1,SUMIFS(ARR!Q$8:Q$607,ARR!$I$8:$I$607,$I114),0),0)</f>
        <v>0</v>
      </c>
      <c r="FV114" s="1">
        <f>IFERROR(IF($G114&gt;=1,SUMIFS(ARR!R$8:R$607,ARR!$I$8:$I$607,$I114),0),0)</f>
        <v>0</v>
      </c>
      <c r="FW114" s="1">
        <f>IFERROR(IF($G114&gt;=1,SUMIFS(ARR!S$8:S$607,ARR!$I$8:$I$607,$I114),0),0)</f>
        <v>0</v>
      </c>
      <c r="FX114" s="1">
        <f>IFERROR(IF($G114&gt;=1,SUMIFS(ARR!T$8:T$607,ARR!$I$8:$I$607,$I114),0),0)</f>
        <v>0</v>
      </c>
      <c r="FY114" s="1">
        <f>IFERROR(IF($G114&gt;=1,SUMIFS(ARR!U$8:U$607,ARR!$I$8:$I$607,$I114),0),0)</f>
        <v>0</v>
      </c>
      <c r="FZ114" s="1">
        <f>IFERROR(IF($G114&gt;=1,SUMIFS(ARR!V$8:V$607,ARR!$I$8:$I$607,$I114),0),0)</f>
        <v>0</v>
      </c>
      <c r="GA114" s="1">
        <f>IFERROR(IF($G114&gt;=1,SUMIFS(ARR!W$8:W$607,ARR!$I$8:$I$607,$I114),0),0)</f>
        <v>0</v>
      </c>
      <c r="GB114" s="1">
        <f>IFERROR(IF($G114&gt;=1,SUMIFS(ARR!X$8:X$607,ARR!$I$8:$I$607,$I114),0),0)</f>
        <v>0</v>
      </c>
      <c r="GC114" s="1">
        <f>IFERROR(IF($G114&gt;=1,SUMIFS(ARR!Y$8:Y$607,ARR!$I$8:$I$607,$I114),0),0)</f>
        <v>0</v>
      </c>
      <c r="GD114" s="1">
        <f>IFERROR(IF($G114&gt;=1,SUMIFS(ARR!Z$8:Z$607,ARR!$I$8:$I$607,$I114),0),0)</f>
        <v>0</v>
      </c>
      <c r="GE114" s="1">
        <f>IFERROR(IF($G114&gt;=1,SUMIFS(ARR!AA$8:AA$607,ARR!$I$8:$I$607,$I114),0),0)</f>
        <v>0</v>
      </c>
      <c r="GF114" s="1">
        <f t="shared" si="300"/>
        <v>0</v>
      </c>
      <c r="GG114" s="1">
        <f t="shared" si="301"/>
        <v>0</v>
      </c>
      <c r="GH114" s="1">
        <f t="shared" si="302"/>
        <v>0</v>
      </c>
      <c r="GI114" s="1">
        <f t="shared" si="303"/>
        <v>0</v>
      </c>
      <c r="GJ114" s="1">
        <f t="shared" si="304"/>
        <v>0</v>
      </c>
    </row>
    <row r="115" spans="6:192" ht="18" customHeight="1" x14ac:dyDescent="0.25">
      <c r="F115" s="1">
        <f>ALLO!A113</f>
        <v>0</v>
      </c>
      <c r="G115" s="130">
        <f>EMP!O111</f>
        <v>0</v>
      </c>
      <c r="H115" s="131">
        <f>EMP!P111</f>
        <v>0</v>
      </c>
      <c r="I115" s="130">
        <f>EMP!Q111</f>
        <v>0</v>
      </c>
      <c r="J115" s="30">
        <f>IFERROR(IF($G115&gt;=1,(IF($F115=2,ROUND((ALLO!GA113+ALLO!GM113)/10,0),0)),0),0)</f>
        <v>0</v>
      </c>
      <c r="K115" s="30">
        <f>IFERROR(IF($G115&gt;=1,(IF($F115=2,ROUND((ALLO!GB113+ALLO!GN113)/10,0),0)),0),0)</f>
        <v>0</v>
      </c>
      <c r="L115" s="30">
        <f>IFERROR(IF($G115&gt;=1,(IF($F115=2,ROUND((ALLO!GC113+ALLO!GO113)/10,0),0)),0),0)</f>
        <v>0</v>
      </c>
      <c r="M115" s="30">
        <f>IFERROR(IF($G115&gt;=1,(IF($F115=2,ROUND((ALLO!GD113+ALLO!GP113)/10,0),0)),0),0)</f>
        <v>0</v>
      </c>
      <c r="N115" s="30">
        <f>IFERROR(IF($G115&gt;=1,(IF($F115=2,ROUND((ALLO!GE113+ALLO!GQ113)/10,0),0)),0),0)</f>
        <v>0</v>
      </c>
      <c r="O115" s="30">
        <f>IFERROR(IF($G115&gt;=1,(IF($F115=2,ROUND((ALLO!GF113+ALLO!GR113)/10,0),0)),0),0)</f>
        <v>0</v>
      </c>
      <c r="P115" s="30">
        <f>IFERROR(IF($G115&gt;=1,(IF($F115=2,ROUND((ALLO!GG113+ALLO!GS113)/10,0),0)),0),0)</f>
        <v>0</v>
      </c>
      <c r="Q115" s="30">
        <f>IFERROR(IF($G115&gt;=1,(IF($F115=2,ROUND((ALLO!GH113+ALLO!GT113)/10,0),0)),0),0)</f>
        <v>0</v>
      </c>
      <c r="R115" s="30">
        <f>IFERROR(IF($G115&gt;=1,(IF($F115=2,ROUND((ALLO!GI113+ALLO!GU113)/10,0),0)),0),0)</f>
        <v>0</v>
      </c>
      <c r="S115" s="30">
        <f>IFERROR(IF($G115&gt;=1,(IF($F115=2,ROUND((ALLO!GJ113+ALLO!GV113)/10,0),0)),0),0)</f>
        <v>0</v>
      </c>
      <c r="T115" s="30">
        <f>IFERROR(IF($G115&gt;=1,(IF($F115=2,ROUND((ALLO!GK113+ALLO!GW113)/10,0),0)),0),0)</f>
        <v>0</v>
      </c>
      <c r="U115" s="30">
        <f>IFERROR(IF($G115&gt;=1,(IF($F115=2,ROUND((ALLO!GL113+ALLO!GX113)/10,0),0)),0),0)</f>
        <v>0</v>
      </c>
      <c r="V115" s="132"/>
      <c r="W115" s="132"/>
      <c r="X115" s="132"/>
      <c r="Y115" s="132"/>
      <c r="Z115" s="132"/>
      <c r="AA115" s="132"/>
      <c r="AB115" s="132"/>
      <c r="AC115" s="132"/>
      <c r="AD115" s="132"/>
      <c r="AE115" s="132"/>
      <c r="AF115" s="132"/>
      <c r="AG115" s="132"/>
      <c r="AH115" s="133"/>
      <c r="AI115" s="133">
        <f t="shared" si="201"/>
        <v>0</v>
      </c>
      <c r="AJ115" s="133">
        <f t="shared" si="202"/>
        <v>0</v>
      </c>
      <c r="AK115" s="133">
        <f t="shared" si="203"/>
        <v>0</v>
      </c>
      <c r="AL115" s="133">
        <f t="shared" si="204"/>
        <v>0</v>
      </c>
      <c r="AM115" s="133">
        <f t="shared" si="205"/>
        <v>0</v>
      </c>
      <c r="AN115" s="133">
        <f t="shared" si="206"/>
        <v>0</v>
      </c>
      <c r="AO115" s="133">
        <f t="shared" si="207"/>
        <v>0</v>
      </c>
      <c r="AP115" s="133">
        <f t="shared" si="208"/>
        <v>0</v>
      </c>
      <c r="AQ115" s="133">
        <f t="shared" si="209"/>
        <v>0</v>
      </c>
      <c r="AR115" s="133">
        <f t="shared" si="210"/>
        <v>0</v>
      </c>
      <c r="AS115" s="133">
        <f t="shared" si="211"/>
        <v>0</v>
      </c>
      <c r="AT115" s="134"/>
      <c r="AU115" s="134">
        <f t="shared" si="212"/>
        <v>0</v>
      </c>
      <c r="AV115" s="134">
        <f t="shared" si="213"/>
        <v>0</v>
      </c>
      <c r="AW115" s="134">
        <f t="shared" si="214"/>
        <v>0</v>
      </c>
      <c r="AX115" s="134">
        <f t="shared" si="215"/>
        <v>0</v>
      </c>
      <c r="AY115" s="134">
        <f t="shared" si="216"/>
        <v>0</v>
      </c>
      <c r="AZ115" s="134">
        <f t="shared" si="217"/>
        <v>0</v>
      </c>
      <c r="BA115" s="134">
        <f t="shared" si="218"/>
        <v>0</v>
      </c>
      <c r="BB115" s="134">
        <f t="shared" si="219"/>
        <v>0</v>
      </c>
      <c r="BC115" s="134">
        <f t="shared" si="220"/>
        <v>0</v>
      </c>
      <c r="BD115" s="134">
        <f t="shared" si="221"/>
        <v>0</v>
      </c>
      <c r="BE115" s="134">
        <f t="shared" si="222"/>
        <v>0</v>
      </c>
      <c r="BF115" s="31"/>
      <c r="BG115" s="31">
        <f t="shared" si="223"/>
        <v>0</v>
      </c>
      <c r="BH115" s="31">
        <f t="shared" si="224"/>
        <v>0</v>
      </c>
      <c r="BI115" s="31">
        <f t="shared" si="225"/>
        <v>0</v>
      </c>
      <c r="BJ115" s="31">
        <f t="shared" si="226"/>
        <v>0</v>
      </c>
      <c r="BK115" s="31">
        <f t="shared" si="227"/>
        <v>0</v>
      </c>
      <c r="BL115" s="31">
        <f t="shared" si="228"/>
        <v>0</v>
      </c>
      <c r="BM115" s="31">
        <f t="shared" si="229"/>
        <v>0</v>
      </c>
      <c r="BN115" s="31">
        <f t="shared" si="230"/>
        <v>0</v>
      </c>
      <c r="BO115" s="31">
        <f t="shared" si="231"/>
        <v>0</v>
      </c>
      <c r="BP115" s="31">
        <f t="shared" si="232"/>
        <v>0</v>
      </c>
      <c r="BQ115" s="31">
        <f t="shared" si="233"/>
        <v>0</v>
      </c>
      <c r="BR115" s="132"/>
      <c r="BS115" s="132">
        <f t="shared" si="234"/>
        <v>0</v>
      </c>
      <c r="BT115" s="132">
        <f t="shared" si="235"/>
        <v>0</v>
      </c>
      <c r="BU115" s="132">
        <f t="shared" si="236"/>
        <v>0</v>
      </c>
      <c r="BV115" s="132">
        <f t="shared" si="237"/>
        <v>0</v>
      </c>
      <c r="BW115" s="132">
        <f t="shared" si="238"/>
        <v>0</v>
      </c>
      <c r="BX115" s="132">
        <f t="shared" si="239"/>
        <v>0</v>
      </c>
      <c r="BY115" s="132">
        <f t="shared" si="240"/>
        <v>0</v>
      </c>
      <c r="BZ115" s="132">
        <f t="shared" si="241"/>
        <v>0</v>
      </c>
      <c r="CA115" s="132">
        <f t="shared" si="242"/>
        <v>0</v>
      </c>
      <c r="CB115" s="132">
        <f t="shared" si="243"/>
        <v>0</v>
      </c>
      <c r="CC115" s="132">
        <f t="shared" si="244"/>
        <v>0</v>
      </c>
      <c r="CD115" s="133">
        <f t="shared" si="337"/>
        <v>0</v>
      </c>
      <c r="CE115" s="133">
        <f t="shared" si="337"/>
        <v>0</v>
      </c>
      <c r="CF115" s="133">
        <f t="shared" si="246"/>
        <v>0</v>
      </c>
      <c r="CG115" s="133">
        <f t="shared" si="197"/>
        <v>0</v>
      </c>
      <c r="CH115" s="133">
        <f t="shared" si="332"/>
        <v>0</v>
      </c>
      <c r="CI115" s="133">
        <f t="shared" si="332"/>
        <v>0</v>
      </c>
      <c r="CJ115" s="133">
        <f t="shared" si="332"/>
        <v>0</v>
      </c>
      <c r="CK115" s="133">
        <f t="shared" si="332"/>
        <v>0</v>
      </c>
      <c r="CL115" s="133">
        <f t="shared" si="332"/>
        <v>0</v>
      </c>
      <c r="CM115" s="133">
        <f t="shared" si="332"/>
        <v>0</v>
      </c>
      <c r="CN115" s="133">
        <f t="shared" si="332"/>
        <v>0</v>
      </c>
      <c r="CO115" s="133">
        <f t="shared" si="332"/>
        <v>0</v>
      </c>
      <c r="CP115" s="134"/>
      <c r="CQ115" s="134">
        <f t="shared" si="247"/>
        <v>0</v>
      </c>
      <c r="CR115" s="134">
        <f t="shared" si="248"/>
        <v>0</v>
      </c>
      <c r="CS115" s="134">
        <f t="shared" si="249"/>
        <v>0</v>
      </c>
      <c r="CT115" s="134">
        <f t="shared" si="250"/>
        <v>0</v>
      </c>
      <c r="CU115" s="134">
        <f t="shared" si="251"/>
        <v>0</v>
      </c>
      <c r="CV115" s="134">
        <f t="shared" si="252"/>
        <v>0</v>
      </c>
      <c r="CW115" s="134">
        <f t="shared" si="253"/>
        <v>0</v>
      </c>
      <c r="CX115" s="134">
        <f t="shared" si="254"/>
        <v>0</v>
      </c>
      <c r="CY115" s="134">
        <f t="shared" si="255"/>
        <v>0</v>
      </c>
      <c r="CZ115" s="134">
        <f t="shared" si="256"/>
        <v>0</v>
      </c>
      <c r="DA115" s="134">
        <f t="shared" si="257"/>
        <v>0</v>
      </c>
      <c r="DB115" s="135"/>
      <c r="DC115" s="135">
        <f t="shared" si="258"/>
        <v>0</v>
      </c>
      <c r="DD115" s="135">
        <f t="shared" si="259"/>
        <v>0</v>
      </c>
      <c r="DE115" s="135">
        <f t="shared" si="260"/>
        <v>0</v>
      </c>
      <c r="DF115" s="135">
        <f t="shared" si="261"/>
        <v>0</v>
      </c>
      <c r="DG115" s="135">
        <f t="shared" si="262"/>
        <v>0</v>
      </c>
      <c r="DH115" s="135">
        <f t="shared" si="263"/>
        <v>0</v>
      </c>
      <c r="DI115" s="135">
        <f t="shared" si="264"/>
        <v>0</v>
      </c>
      <c r="DJ115" s="135">
        <f t="shared" si="265"/>
        <v>0</v>
      </c>
      <c r="DK115" s="135">
        <f t="shared" si="266"/>
        <v>0</v>
      </c>
      <c r="DL115" s="135">
        <f t="shared" si="267"/>
        <v>0</v>
      </c>
      <c r="DM115" s="135">
        <f t="shared" si="268"/>
        <v>0</v>
      </c>
      <c r="DN115" s="136"/>
      <c r="DO115" s="136">
        <f t="shared" si="269"/>
        <v>0</v>
      </c>
      <c r="DP115" s="136">
        <f t="shared" si="270"/>
        <v>0</v>
      </c>
      <c r="DQ115" s="136">
        <f t="shared" si="271"/>
        <v>0</v>
      </c>
      <c r="DR115" s="136">
        <f t="shared" si="272"/>
        <v>0</v>
      </c>
      <c r="DS115" s="136">
        <f t="shared" si="273"/>
        <v>0</v>
      </c>
      <c r="DT115" s="136">
        <f t="shared" si="274"/>
        <v>0</v>
      </c>
      <c r="DU115" s="136">
        <f t="shared" si="275"/>
        <v>0</v>
      </c>
      <c r="DV115" s="136">
        <f t="shared" si="276"/>
        <v>0</v>
      </c>
      <c r="DW115" s="136">
        <f t="shared" si="277"/>
        <v>0</v>
      </c>
      <c r="DX115" s="136">
        <f t="shared" si="278"/>
        <v>0</v>
      </c>
      <c r="DY115" s="136">
        <f t="shared" si="279"/>
        <v>0</v>
      </c>
      <c r="DZ115" s="132"/>
      <c r="EA115" s="132">
        <f t="shared" ref="EA115:EK115" si="346">DZ115</f>
        <v>0</v>
      </c>
      <c r="EB115" s="132">
        <f t="shared" si="346"/>
        <v>0</v>
      </c>
      <c r="EC115" s="132">
        <f t="shared" si="346"/>
        <v>0</v>
      </c>
      <c r="ED115" s="132">
        <f t="shared" si="346"/>
        <v>0</v>
      </c>
      <c r="EE115" s="132">
        <f t="shared" si="346"/>
        <v>0</v>
      </c>
      <c r="EF115" s="132">
        <f t="shared" si="346"/>
        <v>0</v>
      </c>
      <c r="EG115" s="132">
        <f t="shared" si="346"/>
        <v>0</v>
      </c>
      <c r="EH115" s="132">
        <f t="shared" si="346"/>
        <v>0</v>
      </c>
      <c r="EI115" s="132">
        <f t="shared" si="346"/>
        <v>0</v>
      </c>
      <c r="EJ115" s="132">
        <f t="shared" si="346"/>
        <v>0</v>
      </c>
      <c r="EK115" s="132">
        <f t="shared" si="346"/>
        <v>0</v>
      </c>
      <c r="EL115" s="134"/>
      <c r="EM115" s="134"/>
      <c r="EN115" s="134"/>
      <c r="EO115" s="134"/>
      <c r="EP115" s="134"/>
      <c r="EQ115" s="134"/>
      <c r="ER115" s="134"/>
      <c r="ES115" s="201">
        <f>IFERROR(IF(G115&gt;=1,(IF(EMP!AT111="YES",220,0)),0),0)</f>
        <v>0</v>
      </c>
      <c r="ET115" s="1">
        <f>IFERROR(IF(G115&gt;=1,ROUND(ALLO!K113/31*ALLO!BJ113,0),0),0)</f>
        <v>0</v>
      </c>
      <c r="EU115" s="1">
        <f>IFERROR(IF(G115&gt;=1,(IF(ALLO!$BH113=1,0,IF(ALLO!$BH113=2,(IF(EMP!AN111="YES",(IF(ALLO!$D113&gt;=5,ROUND((ALLO!GG113+ALLO!GS113+ALLO!HE113)/EU$1,0)*ALLO!$BK113,0)),0)),0))),0),0)</f>
        <v>0</v>
      </c>
      <c r="EV115" s="1">
        <f>IFERROR(IF(H115&gt;=1,(IF(ALLO!$BH113=1,0,IF(ALLO!$BH113=2,(IF(EMP!AO111="YES",(IF(ALLO!$D113&gt;=5,ROUND((ALLO!GH113+ALLO!GT113+ALLO!HF113)/EV$1,0)*ALLO!$BK113,0)),0)),0))),0),0)</f>
        <v>0</v>
      </c>
      <c r="EW115" s="1">
        <f>IFERROR(IF(I115&gt;=1,(IF(ALLO!$BH113=1,0,IF(ALLO!$BH113=2,(IF(EMP!AP111="YES",(IF(ALLO!$D113&gt;=5,ROUND((ALLO!GI113+ALLO!GU113+ALLO!HG113)/EW$1,0)*ALLO!$BK113,0)),0)),0))),0),0)</f>
        <v>0</v>
      </c>
      <c r="EX115" s="1">
        <f>IFERROR(IF(J115&gt;=1,(IF(ALLO!$BH113=1,0,IF(ALLO!$BH113=2,(IF(EMP!AQ111="YES",(IF(ALLO!$D113&gt;=5,ROUND((ALLO!GJ113+ALLO!GV113+ALLO!HH113)/EX$1,0)*ALLO!$BK113,0)),0)),0))),0),0)</f>
        <v>0</v>
      </c>
      <c r="EY115" s="1">
        <f>IFERROR(IF(K115&gt;=1,(IF(ALLO!$BH113=1,0,IF(ALLO!$BH113=2,(IF(EMP!AR111="YES",(IF(ALLO!$D113&gt;=5,ROUND((ALLO!GK113+ALLO!GW113+ALLO!HI113)/EY$1,0)*ALLO!$BK113,0)),0)),0))),0),0)</f>
        <v>0</v>
      </c>
      <c r="EZ115" s="1">
        <f>IFERROR(IF(L115&gt;=1,(IF(ALLO!$BH113=1,0,IF(ALLO!$BH113=2,(IF(EMP!AS111="YES",(IF(ALLO!$D113&gt;=5,ROUND((ALLO!GL113+ALLO!GX113+ALLO!HJ113)/EZ$1,0)*ALLO!$BK113,0)),0)),0))),0),0)</f>
        <v>0</v>
      </c>
      <c r="FA115" s="181">
        <f t="shared" si="281"/>
        <v>0</v>
      </c>
      <c r="FB115" s="181">
        <f t="shared" si="282"/>
        <v>0</v>
      </c>
      <c r="FC115" s="181">
        <f t="shared" si="283"/>
        <v>0</v>
      </c>
      <c r="FD115" s="181">
        <f t="shared" si="284"/>
        <v>0</v>
      </c>
      <c r="FE115" s="181">
        <f t="shared" si="285"/>
        <v>0</v>
      </c>
      <c r="FF115" s="181">
        <f t="shared" si="286"/>
        <v>0</v>
      </c>
      <c r="FG115" s="181">
        <f t="shared" si="287"/>
        <v>0</v>
      </c>
      <c r="FH115" s="181">
        <f t="shared" si="288"/>
        <v>0</v>
      </c>
      <c r="FI115" s="181">
        <f t="shared" si="289"/>
        <v>0</v>
      </c>
      <c r="FJ115" s="181">
        <f t="shared" si="290"/>
        <v>0</v>
      </c>
      <c r="FK115" s="181">
        <f t="shared" si="291"/>
        <v>0</v>
      </c>
      <c r="FL115" s="181">
        <f t="shared" si="292"/>
        <v>0</v>
      </c>
      <c r="FM115" s="182">
        <f t="shared" si="293"/>
        <v>0</v>
      </c>
      <c r="FN115" s="182">
        <f t="shared" si="294"/>
        <v>0</v>
      </c>
      <c r="FO115" s="182">
        <f t="shared" si="295"/>
        <v>0</v>
      </c>
      <c r="FP115" s="182">
        <f t="shared" si="296"/>
        <v>0</v>
      </c>
      <c r="FQ115" s="182">
        <f t="shared" si="297"/>
        <v>0</v>
      </c>
      <c r="FR115" s="182">
        <f t="shared" si="298"/>
        <v>0</v>
      </c>
      <c r="FS115" s="182">
        <f t="shared" si="299"/>
        <v>0</v>
      </c>
      <c r="FT115" s="1">
        <f>IFERROR(IF($G115&gt;=1,SUMIFS(ARR!P$8:P$607,ARR!$I$8:$I$607,$I115),0),0)</f>
        <v>0</v>
      </c>
      <c r="FU115" s="1">
        <f>IFERROR(IF($G115&gt;=1,SUMIFS(ARR!Q$8:Q$607,ARR!$I$8:$I$607,$I115),0),0)</f>
        <v>0</v>
      </c>
      <c r="FV115" s="1">
        <f>IFERROR(IF($G115&gt;=1,SUMIFS(ARR!R$8:R$607,ARR!$I$8:$I$607,$I115),0),0)</f>
        <v>0</v>
      </c>
      <c r="FW115" s="1">
        <f>IFERROR(IF($G115&gt;=1,SUMIFS(ARR!S$8:S$607,ARR!$I$8:$I$607,$I115),0),0)</f>
        <v>0</v>
      </c>
      <c r="FX115" s="1">
        <f>IFERROR(IF($G115&gt;=1,SUMIFS(ARR!T$8:T$607,ARR!$I$8:$I$607,$I115),0),0)</f>
        <v>0</v>
      </c>
      <c r="FY115" s="1">
        <f>IFERROR(IF($G115&gt;=1,SUMIFS(ARR!U$8:U$607,ARR!$I$8:$I$607,$I115),0),0)</f>
        <v>0</v>
      </c>
      <c r="FZ115" s="1">
        <f>IFERROR(IF($G115&gt;=1,SUMIFS(ARR!V$8:V$607,ARR!$I$8:$I$607,$I115),0),0)</f>
        <v>0</v>
      </c>
      <c r="GA115" s="1">
        <f>IFERROR(IF($G115&gt;=1,SUMIFS(ARR!W$8:W$607,ARR!$I$8:$I$607,$I115),0),0)</f>
        <v>0</v>
      </c>
      <c r="GB115" s="1">
        <f>IFERROR(IF($G115&gt;=1,SUMIFS(ARR!X$8:X$607,ARR!$I$8:$I$607,$I115),0),0)</f>
        <v>0</v>
      </c>
      <c r="GC115" s="1">
        <f>IFERROR(IF($G115&gt;=1,SUMIFS(ARR!Y$8:Y$607,ARR!$I$8:$I$607,$I115),0),0)</f>
        <v>0</v>
      </c>
      <c r="GD115" s="1">
        <f>IFERROR(IF($G115&gt;=1,SUMIFS(ARR!Z$8:Z$607,ARR!$I$8:$I$607,$I115),0),0)</f>
        <v>0</v>
      </c>
      <c r="GE115" s="1">
        <f>IFERROR(IF($G115&gt;=1,SUMIFS(ARR!AA$8:AA$607,ARR!$I$8:$I$607,$I115),0),0)</f>
        <v>0</v>
      </c>
      <c r="GF115" s="1">
        <f t="shared" si="300"/>
        <v>0</v>
      </c>
      <c r="GG115" s="1">
        <f t="shared" si="301"/>
        <v>0</v>
      </c>
      <c r="GH115" s="1">
        <f t="shared" si="302"/>
        <v>0</v>
      </c>
      <c r="GI115" s="1">
        <f t="shared" si="303"/>
        <v>0</v>
      </c>
      <c r="GJ115" s="1">
        <f t="shared" si="304"/>
        <v>0</v>
      </c>
    </row>
    <row r="116" spans="6:192" ht="18" customHeight="1" x14ac:dyDescent="0.25">
      <c r="F116" s="1">
        <f>ALLO!A114</f>
        <v>0</v>
      </c>
      <c r="G116" s="130">
        <f>EMP!O112</f>
        <v>0</v>
      </c>
      <c r="H116" s="131">
        <f>EMP!P112</f>
        <v>0</v>
      </c>
      <c r="I116" s="130">
        <f>EMP!Q112</f>
        <v>0</v>
      </c>
      <c r="J116" s="30">
        <f>IFERROR(IF($G116&gt;=1,(IF($F116=2,ROUND((ALLO!GA114+ALLO!GM114)/10,0),0)),0),0)</f>
        <v>0</v>
      </c>
      <c r="K116" s="30">
        <f>IFERROR(IF($G116&gt;=1,(IF($F116=2,ROUND((ALLO!GB114+ALLO!GN114)/10,0),0)),0),0)</f>
        <v>0</v>
      </c>
      <c r="L116" s="30">
        <f>IFERROR(IF($G116&gt;=1,(IF($F116=2,ROUND((ALLO!GC114+ALLO!GO114)/10,0),0)),0),0)</f>
        <v>0</v>
      </c>
      <c r="M116" s="30">
        <f>IFERROR(IF($G116&gt;=1,(IF($F116=2,ROUND((ALLO!GD114+ALLO!GP114)/10,0),0)),0),0)</f>
        <v>0</v>
      </c>
      <c r="N116" s="30">
        <f>IFERROR(IF($G116&gt;=1,(IF($F116=2,ROUND((ALLO!GE114+ALLO!GQ114)/10,0),0)),0),0)</f>
        <v>0</v>
      </c>
      <c r="O116" s="30">
        <f>IFERROR(IF($G116&gt;=1,(IF($F116=2,ROUND((ALLO!GF114+ALLO!GR114)/10,0),0)),0),0)</f>
        <v>0</v>
      </c>
      <c r="P116" s="30">
        <f>IFERROR(IF($G116&gt;=1,(IF($F116=2,ROUND((ALLO!GG114+ALLO!GS114)/10,0),0)),0),0)</f>
        <v>0</v>
      </c>
      <c r="Q116" s="30">
        <f>IFERROR(IF($G116&gt;=1,(IF($F116=2,ROUND((ALLO!GH114+ALLO!GT114)/10,0),0)),0),0)</f>
        <v>0</v>
      </c>
      <c r="R116" s="30">
        <f>IFERROR(IF($G116&gt;=1,(IF($F116=2,ROUND((ALLO!GI114+ALLO!GU114)/10,0),0)),0),0)</f>
        <v>0</v>
      </c>
      <c r="S116" s="30">
        <f>IFERROR(IF($G116&gt;=1,(IF($F116=2,ROUND((ALLO!GJ114+ALLO!GV114)/10,0),0)),0),0)</f>
        <v>0</v>
      </c>
      <c r="T116" s="30">
        <f>IFERROR(IF($G116&gt;=1,(IF($F116=2,ROUND((ALLO!GK114+ALLO!GW114)/10,0),0)),0),0)</f>
        <v>0</v>
      </c>
      <c r="U116" s="30">
        <f>IFERROR(IF($G116&gt;=1,(IF($F116=2,ROUND((ALLO!GL114+ALLO!GX114)/10,0),0)),0),0)</f>
        <v>0</v>
      </c>
      <c r="V116" s="132"/>
      <c r="W116" s="132"/>
      <c r="X116" s="132"/>
      <c r="Y116" s="132"/>
      <c r="Z116" s="132"/>
      <c r="AA116" s="132"/>
      <c r="AB116" s="132"/>
      <c r="AC116" s="132"/>
      <c r="AD116" s="132"/>
      <c r="AE116" s="132"/>
      <c r="AF116" s="132"/>
      <c r="AG116" s="132"/>
      <c r="AH116" s="133"/>
      <c r="AI116" s="133">
        <f t="shared" si="201"/>
        <v>0</v>
      </c>
      <c r="AJ116" s="133">
        <f t="shared" si="202"/>
        <v>0</v>
      </c>
      <c r="AK116" s="133">
        <f t="shared" si="203"/>
        <v>0</v>
      </c>
      <c r="AL116" s="133">
        <f t="shared" si="204"/>
        <v>0</v>
      </c>
      <c r="AM116" s="133">
        <f t="shared" si="205"/>
        <v>0</v>
      </c>
      <c r="AN116" s="133">
        <f t="shared" si="206"/>
        <v>0</v>
      </c>
      <c r="AO116" s="133">
        <f t="shared" si="207"/>
        <v>0</v>
      </c>
      <c r="AP116" s="133">
        <f t="shared" si="208"/>
        <v>0</v>
      </c>
      <c r="AQ116" s="133">
        <f t="shared" si="209"/>
        <v>0</v>
      </c>
      <c r="AR116" s="133">
        <f t="shared" si="210"/>
        <v>0</v>
      </c>
      <c r="AS116" s="133">
        <f t="shared" si="211"/>
        <v>0</v>
      </c>
      <c r="AT116" s="134"/>
      <c r="AU116" s="134">
        <f t="shared" si="212"/>
        <v>0</v>
      </c>
      <c r="AV116" s="134">
        <f t="shared" si="213"/>
        <v>0</v>
      </c>
      <c r="AW116" s="134">
        <f t="shared" si="214"/>
        <v>0</v>
      </c>
      <c r="AX116" s="134">
        <f t="shared" si="215"/>
        <v>0</v>
      </c>
      <c r="AY116" s="134">
        <f t="shared" si="216"/>
        <v>0</v>
      </c>
      <c r="AZ116" s="134">
        <f t="shared" si="217"/>
        <v>0</v>
      </c>
      <c r="BA116" s="134">
        <f t="shared" si="218"/>
        <v>0</v>
      </c>
      <c r="BB116" s="134">
        <f t="shared" si="219"/>
        <v>0</v>
      </c>
      <c r="BC116" s="134">
        <f t="shared" si="220"/>
        <v>0</v>
      </c>
      <c r="BD116" s="134">
        <f t="shared" si="221"/>
        <v>0</v>
      </c>
      <c r="BE116" s="134">
        <f t="shared" si="222"/>
        <v>0</v>
      </c>
      <c r="BF116" s="31"/>
      <c r="BG116" s="31">
        <f t="shared" si="223"/>
        <v>0</v>
      </c>
      <c r="BH116" s="31">
        <f t="shared" si="224"/>
        <v>0</v>
      </c>
      <c r="BI116" s="31">
        <f t="shared" si="225"/>
        <v>0</v>
      </c>
      <c r="BJ116" s="31">
        <f t="shared" si="226"/>
        <v>0</v>
      </c>
      <c r="BK116" s="31">
        <f t="shared" si="227"/>
        <v>0</v>
      </c>
      <c r="BL116" s="31">
        <f t="shared" si="228"/>
        <v>0</v>
      </c>
      <c r="BM116" s="31">
        <f t="shared" si="229"/>
        <v>0</v>
      </c>
      <c r="BN116" s="31">
        <f t="shared" si="230"/>
        <v>0</v>
      </c>
      <c r="BO116" s="31">
        <f t="shared" si="231"/>
        <v>0</v>
      </c>
      <c r="BP116" s="31">
        <f t="shared" si="232"/>
        <v>0</v>
      </c>
      <c r="BQ116" s="31">
        <f t="shared" si="233"/>
        <v>0</v>
      </c>
      <c r="BR116" s="132"/>
      <c r="BS116" s="132">
        <f t="shared" si="234"/>
        <v>0</v>
      </c>
      <c r="BT116" s="132">
        <f t="shared" si="235"/>
        <v>0</v>
      </c>
      <c r="BU116" s="132">
        <f t="shared" si="236"/>
        <v>0</v>
      </c>
      <c r="BV116" s="132">
        <f t="shared" si="237"/>
        <v>0</v>
      </c>
      <c r="BW116" s="132">
        <f t="shared" si="238"/>
        <v>0</v>
      </c>
      <c r="BX116" s="132">
        <f t="shared" si="239"/>
        <v>0</v>
      </c>
      <c r="BY116" s="132">
        <f t="shared" si="240"/>
        <v>0</v>
      </c>
      <c r="BZ116" s="132">
        <f t="shared" si="241"/>
        <v>0</v>
      </c>
      <c r="CA116" s="132">
        <f t="shared" si="242"/>
        <v>0</v>
      </c>
      <c r="CB116" s="132">
        <f t="shared" si="243"/>
        <v>0</v>
      </c>
      <c r="CC116" s="132">
        <f t="shared" si="244"/>
        <v>0</v>
      </c>
      <c r="CD116" s="133">
        <f t="shared" si="337"/>
        <v>0</v>
      </c>
      <c r="CE116" s="133">
        <f t="shared" si="337"/>
        <v>0</v>
      </c>
      <c r="CF116" s="133">
        <f t="shared" si="246"/>
        <v>0</v>
      </c>
      <c r="CG116" s="133">
        <f t="shared" si="197"/>
        <v>0</v>
      </c>
      <c r="CH116" s="133">
        <f t="shared" si="332"/>
        <v>0</v>
      </c>
      <c r="CI116" s="133">
        <f t="shared" si="332"/>
        <v>0</v>
      </c>
      <c r="CJ116" s="133">
        <f t="shared" si="332"/>
        <v>0</v>
      </c>
      <c r="CK116" s="133">
        <f t="shared" si="332"/>
        <v>0</v>
      </c>
      <c r="CL116" s="133">
        <f t="shared" si="332"/>
        <v>0</v>
      </c>
      <c r="CM116" s="133">
        <f t="shared" si="332"/>
        <v>0</v>
      </c>
      <c r="CN116" s="133">
        <f t="shared" si="332"/>
        <v>0</v>
      </c>
      <c r="CO116" s="133">
        <f t="shared" si="332"/>
        <v>0</v>
      </c>
      <c r="CP116" s="134"/>
      <c r="CQ116" s="134">
        <f t="shared" si="247"/>
        <v>0</v>
      </c>
      <c r="CR116" s="134">
        <f t="shared" si="248"/>
        <v>0</v>
      </c>
      <c r="CS116" s="134">
        <f t="shared" si="249"/>
        <v>0</v>
      </c>
      <c r="CT116" s="134">
        <f t="shared" si="250"/>
        <v>0</v>
      </c>
      <c r="CU116" s="134">
        <f t="shared" si="251"/>
        <v>0</v>
      </c>
      <c r="CV116" s="134">
        <f t="shared" si="252"/>
        <v>0</v>
      </c>
      <c r="CW116" s="134">
        <f t="shared" si="253"/>
        <v>0</v>
      </c>
      <c r="CX116" s="134">
        <f t="shared" si="254"/>
        <v>0</v>
      </c>
      <c r="CY116" s="134">
        <f t="shared" si="255"/>
        <v>0</v>
      </c>
      <c r="CZ116" s="134">
        <f t="shared" si="256"/>
        <v>0</v>
      </c>
      <c r="DA116" s="134">
        <f t="shared" si="257"/>
        <v>0</v>
      </c>
      <c r="DB116" s="135"/>
      <c r="DC116" s="135">
        <f t="shared" si="258"/>
        <v>0</v>
      </c>
      <c r="DD116" s="135">
        <f t="shared" si="259"/>
        <v>0</v>
      </c>
      <c r="DE116" s="135">
        <f t="shared" si="260"/>
        <v>0</v>
      </c>
      <c r="DF116" s="135">
        <f t="shared" si="261"/>
        <v>0</v>
      </c>
      <c r="DG116" s="135">
        <f t="shared" si="262"/>
        <v>0</v>
      </c>
      <c r="DH116" s="135">
        <f t="shared" si="263"/>
        <v>0</v>
      </c>
      <c r="DI116" s="135">
        <f t="shared" si="264"/>
        <v>0</v>
      </c>
      <c r="DJ116" s="135">
        <f t="shared" si="265"/>
        <v>0</v>
      </c>
      <c r="DK116" s="135">
        <f t="shared" si="266"/>
        <v>0</v>
      </c>
      <c r="DL116" s="135">
        <f t="shared" si="267"/>
        <v>0</v>
      </c>
      <c r="DM116" s="135">
        <f t="shared" si="268"/>
        <v>0</v>
      </c>
      <c r="DN116" s="136"/>
      <c r="DO116" s="136">
        <f t="shared" si="269"/>
        <v>0</v>
      </c>
      <c r="DP116" s="136">
        <f t="shared" si="270"/>
        <v>0</v>
      </c>
      <c r="DQ116" s="136">
        <f t="shared" si="271"/>
        <v>0</v>
      </c>
      <c r="DR116" s="136">
        <f t="shared" si="272"/>
        <v>0</v>
      </c>
      <c r="DS116" s="136">
        <f t="shared" si="273"/>
        <v>0</v>
      </c>
      <c r="DT116" s="136">
        <f t="shared" si="274"/>
        <v>0</v>
      </c>
      <c r="DU116" s="136">
        <f t="shared" si="275"/>
        <v>0</v>
      </c>
      <c r="DV116" s="136">
        <f t="shared" si="276"/>
        <v>0</v>
      </c>
      <c r="DW116" s="136">
        <f t="shared" si="277"/>
        <v>0</v>
      </c>
      <c r="DX116" s="136">
        <f t="shared" si="278"/>
        <v>0</v>
      </c>
      <c r="DY116" s="136">
        <f t="shared" si="279"/>
        <v>0</v>
      </c>
      <c r="DZ116" s="132"/>
      <c r="EA116" s="132">
        <f t="shared" ref="EA116:EK116" si="347">DZ116</f>
        <v>0</v>
      </c>
      <c r="EB116" s="132">
        <f t="shared" si="347"/>
        <v>0</v>
      </c>
      <c r="EC116" s="132">
        <f t="shared" si="347"/>
        <v>0</v>
      </c>
      <c r="ED116" s="132">
        <f t="shared" si="347"/>
        <v>0</v>
      </c>
      <c r="EE116" s="132">
        <f t="shared" si="347"/>
        <v>0</v>
      </c>
      <c r="EF116" s="132">
        <f t="shared" si="347"/>
        <v>0</v>
      </c>
      <c r="EG116" s="132">
        <f t="shared" si="347"/>
        <v>0</v>
      </c>
      <c r="EH116" s="132">
        <f t="shared" si="347"/>
        <v>0</v>
      </c>
      <c r="EI116" s="132">
        <f t="shared" si="347"/>
        <v>0</v>
      </c>
      <c r="EJ116" s="132">
        <f t="shared" si="347"/>
        <v>0</v>
      </c>
      <c r="EK116" s="132">
        <f t="shared" si="347"/>
        <v>0</v>
      </c>
      <c r="EL116" s="134"/>
      <c r="EM116" s="134"/>
      <c r="EN116" s="134"/>
      <c r="EO116" s="134"/>
      <c r="EP116" s="134"/>
      <c r="EQ116" s="134"/>
      <c r="ER116" s="134"/>
      <c r="ES116" s="201">
        <f>IFERROR(IF(G116&gt;=1,(IF(EMP!AT112="YES",220,0)),0),0)</f>
        <v>0</v>
      </c>
      <c r="ET116" s="1">
        <f>IFERROR(IF(G116&gt;=1,ROUND(ALLO!K114/31*ALLO!BJ114,0),0),0)</f>
        <v>0</v>
      </c>
      <c r="EU116" s="1">
        <f>IFERROR(IF(G116&gt;=1,(IF(ALLO!$BH114=1,0,IF(ALLO!$BH114=2,(IF(EMP!AN112="YES",(IF(ALLO!$D114&gt;=5,ROUND((ALLO!GG114+ALLO!GS114+ALLO!HE114)/EU$1,0)*ALLO!$BK114,0)),0)),0))),0),0)</f>
        <v>0</v>
      </c>
      <c r="EV116" s="1">
        <f>IFERROR(IF(H116&gt;=1,(IF(ALLO!$BH114=1,0,IF(ALLO!$BH114=2,(IF(EMP!AO112="YES",(IF(ALLO!$D114&gt;=5,ROUND((ALLO!GH114+ALLO!GT114+ALLO!HF114)/EV$1,0)*ALLO!$BK114,0)),0)),0))),0),0)</f>
        <v>0</v>
      </c>
      <c r="EW116" s="1">
        <f>IFERROR(IF(I116&gt;=1,(IF(ALLO!$BH114=1,0,IF(ALLO!$BH114=2,(IF(EMP!AP112="YES",(IF(ALLO!$D114&gt;=5,ROUND((ALLO!GI114+ALLO!GU114+ALLO!HG114)/EW$1,0)*ALLO!$BK114,0)),0)),0))),0),0)</f>
        <v>0</v>
      </c>
      <c r="EX116" s="1">
        <f>IFERROR(IF(J116&gt;=1,(IF(ALLO!$BH114=1,0,IF(ALLO!$BH114=2,(IF(EMP!AQ112="YES",(IF(ALLO!$D114&gt;=5,ROUND((ALLO!GJ114+ALLO!GV114+ALLO!HH114)/EX$1,0)*ALLO!$BK114,0)),0)),0))),0),0)</f>
        <v>0</v>
      </c>
      <c r="EY116" s="1">
        <f>IFERROR(IF(K116&gt;=1,(IF(ALLO!$BH114=1,0,IF(ALLO!$BH114=2,(IF(EMP!AR112="YES",(IF(ALLO!$D114&gt;=5,ROUND((ALLO!GK114+ALLO!GW114+ALLO!HI114)/EY$1,0)*ALLO!$BK114,0)),0)),0))),0),0)</f>
        <v>0</v>
      </c>
      <c r="EZ116" s="1">
        <f>IFERROR(IF(L116&gt;=1,(IF(ALLO!$BH114=1,0,IF(ALLO!$BH114=2,(IF(EMP!AS112="YES",(IF(ALLO!$D114&gt;=5,ROUND((ALLO!GL114+ALLO!GX114+ALLO!HJ114)/EZ$1,0)*ALLO!$BK114,0)),0)),0))),0),0)</f>
        <v>0</v>
      </c>
      <c r="FA116" s="181">
        <f t="shared" si="281"/>
        <v>0</v>
      </c>
      <c r="FB116" s="181">
        <f t="shared" si="282"/>
        <v>0</v>
      </c>
      <c r="FC116" s="181">
        <f t="shared" si="283"/>
        <v>0</v>
      </c>
      <c r="FD116" s="181">
        <f t="shared" si="284"/>
        <v>0</v>
      </c>
      <c r="FE116" s="181">
        <f t="shared" si="285"/>
        <v>0</v>
      </c>
      <c r="FF116" s="181">
        <f t="shared" si="286"/>
        <v>0</v>
      </c>
      <c r="FG116" s="181">
        <f t="shared" si="287"/>
        <v>0</v>
      </c>
      <c r="FH116" s="181">
        <f t="shared" si="288"/>
        <v>0</v>
      </c>
      <c r="FI116" s="181">
        <f t="shared" si="289"/>
        <v>0</v>
      </c>
      <c r="FJ116" s="181">
        <f t="shared" si="290"/>
        <v>0</v>
      </c>
      <c r="FK116" s="181">
        <f t="shared" si="291"/>
        <v>0</v>
      </c>
      <c r="FL116" s="181">
        <f t="shared" si="292"/>
        <v>0</v>
      </c>
      <c r="FM116" s="182">
        <f t="shared" si="293"/>
        <v>0</v>
      </c>
      <c r="FN116" s="182">
        <f t="shared" si="294"/>
        <v>0</v>
      </c>
      <c r="FO116" s="182">
        <f t="shared" si="295"/>
        <v>0</v>
      </c>
      <c r="FP116" s="182">
        <f t="shared" si="296"/>
        <v>0</v>
      </c>
      <c r="FQ116" s="182">
        <f t="shared" si="297"/>
        <v>0</v>
      </c>
      <c r="FR116" s="182">
        <f t="shared" si="298"/>
        <v>0</v>
      </c>
      <c r="FS116" s="182">
        <f t="shared" si="299"/>
        <v>0</v>
      </c>
      <c r="FT116" s="1">
        <f>IFERROR(IF($G116&gt;=1,SUMIFS(ARR!P$8:P$607,ARR!$I$8:$I$607,$I116),0),0)</f>
        <v>0</v>
      </c>
      <c r="FU116" s="1">
        <f>IFERROR(IF($G116&gt;=1,SUMIFS(ARR!Q$8:Q$607,ARR!$I$8:$I$607,$I116),0),0)</f>
        <v>0</v>
      </c>
      <c r="FV116" s="1">
        <f>IFERROR(IF($G116&gt;=1,SUMIFS(ARR!R$8:R$607,ARR!$I$8:$I$607,$I116),0),0)</f>
        <v>0</v>
      </c>
      <c r="FW116" s="1">
        <f>IFERROR(IF($G116&gt;=1,SUMIFS(ARR!S$8:S$607,ARR!$I$8:$I$607,$I116),0),0)</f>
        <v>0</v>
      </c>
      <c r="FX116" s="1">
        <f>IFERROR(IF($G116&gt;=1,SUMIFS(ARR!T$8:T$607,ARR!$I$8:$I$607,$I116),0),0)</f>
        <v>0</v>
      </c>
      <c r="FY116" s="1">
        <f>IFERROR(IF($G116&gt;=1,SUMIFS(ARR!U$8:U$607,ARR!$I$8:$I$607,$I116),0),0)</f>
        <v>0</v>
      </c>
      <c r="FZ116" s="1">
        <f>IFERROR(IF($G116&gt;=1,SUMIFS(ARR!V$8:V$607,ARR!$I$8:$I$607,$I116),0),0)</f>
        <v>0</v>
      </c>
      <c r="GA116" s="1">
        <f>IFERROR(IF($G116&gt;=1,SUMIFS(ARR!W$8:W$607,ARR!$I$8:$I$607,$I116),0),0)</f>
        <v>0</v>
      </c>
      <c r="GB116" s="1">
        <f>IFERROR(IF($G116&gt;=1,SUMIFS(ARR!X$8:X$607,ARR!$I$8:$I$607,$I116),0),0)</f>
        <v>0</v>
      </c>
      <c r="GC116" s="1">
        <f>IFERROR(IF($G116&gt;=1,SUMIFS(ARR!Y$8:Y$607,ARR!$I$8:$I$607,$I116),0),0)</f>
        <v>0</v>
      </c>
      <c r="GD116" s="1">
        <f>IFERROR(IF($G116&gt;=1,SUMIFS(ARR!Z$8:Z$607,ARR!$I$8:$I$607,$I116),0),0)</f>
        <v>0</v>
      </c>
      <c r="GE116" s="1">
        <f>IFERROR(IF($G116&gt;=1,SUMIFS(ARR!AA$8:AA$607,ARR!$I$8:$I$607,$I116),0),0)</f>
        <v>0</v>
      </c>
      <c r="GF116" s="1">
        <f t="shared" si="300"/>
        <v>0</v>
      </c>
      <c r="GG116" s="1">
        <f t="shared" si="301"/>
        <v>0</v>
      </c>
      <c r="GH116" s="1">
        <f t="shared" si="302"/>
        <v>0</v>
      </c>
      <c r="GI116" s="1">
        <f t="shared" si="303"/>
        <v>0</v>
      </c>
      <c r="GJ116" s="1">
        <f t="shared" si="304"/>
        <v>0</v>
      </c>
    </row>
    <row r="117" spans="6:192" ht="18" customHeight="1" x14ac:dyDescent="0.25">
      <c r="F117" s="1">
        <f>ALLO!A115</f>
        <v>0</v>
      </c>
      <c r="G117" s="130">
        <f>EMP!O113</f>
        <v>0</v>
      </c>
      <c r="H117" s="131">
        <f>EMP!P113</f>
        <v>0</v>
      </c>
      <c r="I117" s="130">
        <f>EMP!Q113</f>
        <v>0</v>
      </c>
      <c r="J117" s="30">
        <f>IFERROR(IF($G117&gt;=1,(IF($F117=2,ROUND((ALLO!GA115+ALLO!GM115)/10,0),0)),0),0)</f>
        <v>0</v>
      </c>
      <c r="K117" s="30">
        <f>IFERROR(IF($G117&gt;=1,(IF($F117=2,ROUND((ALLO!GB115+ALLO!GN115)/10,0),0)),0),0)</f>
        <v>0</v>
      </c>
      <c r="L117" s="30">
        <f>IFERROR(IF($G117&gt;=1,(IF($F117=2,ROUND((ALLO!GC115+ALLO!GO115)/10,0),0)),0),0)</f>
        <v>0</v>
      </c>
      <c r="M117" s="30">
        <f>IFERROR(IF($G117&gt;=1,(IF($F117=2,ROUND((ALLO!GD115+ALLO!GP115)/10,0),0)),0),0)</f>
        <v>0</v>
      </c>
      <c r="N117" s="30">
        <f>IFERROR(IF($G117&gt;=1,(IF($F117=2,ROUND((ALLO!GE115+ALLO!GQ115)/10,0),0)),0),0)</f>
        <v>0</v>
      </c>
      <c r="O117" s="30">
        <f>IFERROR(IF($G117&gt;=1,(IF($F117=2,ROUND((ALLO!GF115+ALLO!GR115)/10,0),0)),0),0)</f>
        <v>0</v>
      </c>
      <c r="P117" s="30">
        <f>IFERROR(IF($G117&gt;=1,(IF($F117=2,ROUND((ALLO!GG115+ALLO!GS115)/10,0),0)),0),0)</f>
        <v>0</v>
      </c>
      <c r="Q117" s="30">
        <f>IFERROR(IF($G117&gt;=1,(IF($F117=2,ROUND((ALLO!GH115+ALLO!GT115)/10,0),0)),0),0)</f>
        <v>0</v>
      </c>
      <c r="R117" s="30">
        <f>IFERROR(IF($G117&gt;=1,(IF($F117=2,ROUND((ALLO!GI115+ALLO!GU115)/10,0),0)),0),0)</f>
        <v>0</v>
      </c>
      <c r="S117" s="30">
        <f>IFERROR(IF($G117&gt;=1,(IF($F117=2,ROUND((ALLO!GJ115+ALLO!GV115)/10,0),0)),0),0)</f>
        <v>0</v>
      </c>
      <c r="T117" s="30">
        <f>IFERROR(IF($G117&gt;=1,(IF($F117=2,ROUND((ALLO!GK115+ALLO!GW115)/10,0),0)),0),0)</f>
        <v>0</v>
      </c>
      <c r="U117" s="30">
        <f>IFERROR(IF($G117&gt;=1,(IF($F117=2,ROUND((ALLO!GL115+ALLO!GX115)/10,0),0)),0),0)</f>
        <v>0</v>
      </c>
      <c r="V117" s="132"/>
      <c r="W117" s="132"/>
      <c r="X117" s="132"/>
      <c r="Y117" s="132"/>
      <c r="Z117" s="132"/>
      <c r="AA117" s="132"/>
      <c r="AB117" s="132"/>
      <c r="AC117" s="132"/>
      <c r="AD117" s="132"/>
      <c r="AE117" s="132"/>
      <c r="AF117" s="132"/>
      <c r="AG117" s="132"/>
      <c r="AH117" s="133"/>
      <c r="AI117" s="133">
        <f t="shared" si="201"/>
        <v>0</v>
      </c>
      <c r="AJ117" s="133">
        <f t="shared" si="202"/>
        <v>0</v>
      </c>
      <c r="AK117" s="133">
        <f t="shared" si="203"/>
        <v>0</v>
      </c>
      <c r="AL117" s="133">
        <f t="shared" si="204"/>
        <v>0</v>
      </c>
      <c r="AM117" s="133">
        <f t="shared" si="205"/>
        <v>0</v>
      </c>
      <c r="AN117" s="133">
        <f t="shared" si="206"/>
        <v>0</v>
      </c>
      <c r="AO117" s="133">
        <f t="shared" si="207"/>
        <v>0</v>
      </c>
      <c r="AP117" s="133">
        <f t="shared" si="208"/>
        <v>0</v>
      </c>
      <c r="AQ117" s="133">
        <f t="shared" si="209"/>
        <v>0</v>
      </c>
      <c r="AR117" s="133">
        <f t="shared" si="210"/>
        <v>0</v>
      </c>
      <c r="AS117" s="133">
        <f t="shared" si="211"/>
        <v>0</v>
      </c>
      <c r="AT117" s="134"/>
      <c r="AU117" s="134">
        <f t="shared" si="212"/>
        <v>0</v>
      </c>
      <c r="AV117" s="134">
        <f t="shared" si="213"/>
        <v>0</v>
      </c>
      <c r="AW117" s="134">
        <f t="shared" si="214"/>
        <v>0</v>
      </c>
      <c r="AX117" s="134">
        <f t="shared" si="215"/>
        <v>0</v>
      </c>
      <c r="AY117" s="134">
        <f t="shared" si="216"/>
        <v>0</v>
      </c>
      <c r="AZ117" s="134">
        <f t="shared" si="217"/>
        <v>0</v>
      </c>
      <c r="BA117" s="134">
        <f t="shared" si="218"/>
        <v>0</v>
      </c>
      <c r="BB117" s="134">
        <f t="shared" si="219"/>
        <v>0</v>
      </c>
      <c r="BC117" s="134">
        <f t="shared" si="220"/>
        <v>0</v>
      </c>
      <c r="BD117" s="134">
        <f t="shared" si="221"/>
        <v>0</v>
      </c>
      <c r="BE117" s="134">
        <f t="shared" si="222"/>
        <v>0</v>
      </c>
      <c r="BF117" s="31"/>
      <c r="BG117" s="31">
        <f t="shared" si="223"/>
        <v>0</v>
      </c>
      <c r="BH117" s="31">
        <f t="shared" si="224"/>
        <v>0</v>
      </c>
      <c r="BI117" s="31">
        <f t="shared" si="225"/>
        <v>0</v>
      </c>
      <c r="BJ117" s="31">
        <f t="shared" si="226"/>
        <v>0</v>
      </c>
      <c r="BK117" s="31">
        <f t="shared" si="227"/>
        <v>0</v>
      </c>
      <c r="BL117" s="31">
        <f t="shared" si="228"/>
        <v>0</v>
      </c>
      <c r="BM117" s="31">
        <f t="shared" si="229"/>
        <v>0</v>
      </c>
      <c r="BN117" s="31">
        <f t="shared" si="230"/>
        <v>0</v>
      </c>
      <c r="BO117" s="31">
        <f t="shared" si="231"/>
        <v>0</v>
      </c>
      <c r="BP117" s="31">
        <f t="shared" si="232"/>
        <v>0</v>
      </c>
      <c r="BQ117" s="31">
        <f t="shared" si="233"/>
        <v>0</v>
      </c>
      <c r="BR117" s="132"/>
      <c r="BS117" s="132">
        <f t="shared" si="234"/>
        <v>0</v>
      </c>
      <c r="BT117" s="132">
        <f t="shared" si="235"/>
        <v>0</v>
      </c>
      <c r="BU117" s="132">
        <f t="shared" si="236"/>
        <v>0</v>
      </c>
      <c r="BV117" s="132">
        <f t="shared" si="237"/>
        <v>0</v>
      </c>
      <c r="BW117" s="132">
        <f t="shared" si="238"/>
        <v>0</v>
      </c>
      <c r="BX117" s="132">
        <f t="shared" si="239"/>
        <v>0</v>
      </c>
      <c r="BY117" s="132">
        <f t="shared" si="240"/>
        <v>0</v>
      </c>
      <c r="BZ117" s="132">
        <f t="shared" si="241"/>
        <v>0</v>
      </c>
      <c r="CA117" s="132">
        <f t="shared" si="242"/>
        <v>0</v>
      </c>
      <c r="CB117" s="132">
        <f t="shared" si="243"/>
        <v>0</v>
      </c>
      <c r="CC117" s="132">
        <f t="shared" si="244"/>
        <v>0</v>
      </c>
      <c r="CD117" s="133">
        <f t="shared" si="337"/>
        <v>0</v>
      </c>
      <c r="CE117" s="133">
        <f t="shared" si="337"/>
        <v>0</v>
      </c>
      <c r="CF117" s="133">
        <f t="shared" si="246"/>
        <v>0</v>
      </c>
      <c r="CG117" s="133">
        <f t="shared" si="197"/>
        <v>0</v>
      </c>
      <c r="CH117" s="133">
        <f t="shared" si="332"/>
        <v>0</v>
      </c>
      <c r="CI117" s="133">
        <f t="shared" si="332"/>
        <v>0</v>
      </c>
      <c r="CJ117" s="133">
        <f t="shared" si="332"/>
        <v>0</v>
      </c>
      <c r="CK117" s="133">
        <f t="shared" si="332"/>
        <v>0</v>
      </c>
      <c r="CL117" s="133">
        <f t="shared" si="332"/>
        <v>0</v>
      </c>
      <c r="CM117" s="133">
        <f t="shared" si="332"/>
        <v>0</v>
      </c>
      <c r="CN117" s="133">
        <f t="shared" si="332"/>
        <v>0</v>
      </c>
      <c r="CO117" s="133">
        <f t="shared" si="332"/>
        <v>0</v>
      </c>
      <c r="CP117" s="134"/>
      <c r="CQ117" s="134">
        <f t="shared" si="247"/>
        <v>0</v>
      </c>
      <c r="CR117" s="134">
        <f t="shared" si="248"/>
        <v>0</v>
      </c>
      <c r="CS117" s="134">
        <f t="shared" si="249"/>
        <v>0</v>
      </c>
      <c r="CT117" s="134">
        <f t="shared" si="250"/>
        <v>0</v>
      </c>
      <c r="CU117" s="134">
        <f t="shared" si="251"/>
        <v>0</v>
      </c>
      <c r="CV117" s="134">
        <f t="shared" si="252"/>
        <v>0</v>
      </c>
      <c r="CW117" s="134">
        <f t="shared" si="253"/>
        <v>0</v>
      </c>
      <c r="CX117" s="134">
        <f t="shared" si="254"/>
        <v>0</v>
      </c>
      <c r="CY117" s="134">
        <f t="shared" si="255"/>
        <v>0</v>
      </c>
      <c r="CZ117" s="134">
        <f t="shared" si="256"/>
        <v>0</v>
      </c>
      <c r="DA117" s="134">
        <f t="shared" si="257"/>
        <v>0</v>
      </c>
      <c r="DB117" s="135"/>
      <c r="DC117" s="135">
        <f t="shared" si="258"/>
        <v>0</v>
      </c>
      <c r="DD117" s="135">
        <f t="shared" si="259"/>
        <v>0</v>
      </c>
      <c r="DE117" s="135">
        <f t="shared" si="260"/>
        <v>0</v>
      </c>
      <c r="DF117" s="135">
        <f t="shared" si="261"/>
        <v>0</v>
      </c>
      <c r="DG117" s="135">
        <f t="shared" si="262"/>
        <v>0</v>
      </c>
      <c r="DH117" s="135">
        <f t="shared" si="263"/>
        <v>0</v>
      </c>
      <c r="DI117" s="135">
        <f t="shared" si="264"/>
        <v>0</v>
      </c>
      <c r="DJ117" s="135">
        <f t="shared" si="265"/>
        <v>0</v>
      </c>
      <c r="DK117" s="135">
        <f t="shared" si="266"/>
        <v>0</v>
      </c>
      <c r="DL117" s="135">
        <f t="shared" si="267"/>
        <v>0</v>
      </c>
      <c r="DM117" s="135">
        <f t="shared" si="268"/>
        <v>0</v>
      </c>
      <c r="DN117" s="136"/>
      <c r="DO117" s="136">
        <f t="shared" si="269"/>
        <v>0</v>
      </c>
      <c r="DP117" s="136">
        <f t="shared" si="270"/>
        <v>0</v>
      </c>
      <c r="DQ117" s="136">
        <f t="shared" si="271"/>
        <v>0</v>
      </c>
      <c r="DR117" s="136">
        <f t="shared" si="272"/>
        <v>0</v>
      </c>
      <c r="DS117" s="136">
        <f t="shared" si="273"/>
        <v>0</v>
      </c>
      <c r="DT117" s="136">
        <f t="shared" si="274"/>
        <v>0</v>
      </c>
      <c r="DU117" s="136">
        <f t="shared" si="275"/>
        <v>0</v>
      </c>
      <c r="DV117" s="136">
        <f t="shared" si="276"/>
        <v>0</v>
      </c>
      <c r="DW117" s="136">
        <f t="shared" si="277"/>
        <v>0</v>
      </c>
      <c r="DX117" s="136">
        <f t="shared" si="278"/>
        <v>0</v>
      </c>
      <c r="DY117" s="136">
        <f t="shared" si="279"/>
        <v>0</v>
      </c>
      <c r="DZ117" s="132"/>
      <c r="EA117" s="132">
        <f t="shared" ref="EA117:EK117" si="348">DZ117</f>
        <v>0</v>
      </c>
      <c r="EB117" s="132">
        <f t="shared" si="348"/>
        <v>0</v>
      </c>
      <c r="EC117" s="132">
        <f t="shared" si="348"/>
        <v>0</v>
      </c>
      <c r="ED117" s="132">
        <f t="shared" si="348"/>
        <v>0</v>
      </c>
      <c r="EE117" s="132">
        <f t="shared" si="348"/>
        <v>0</v>
      </c>
      <c r="EF117" s="132">
        <f t="shared" si="348"/>
        <v>0</v>
      </c>
      <c r="EG117" s="132">
        <f t="shared" si="348"/>
        <v>0</v>
      </c>
      <c r="EH117" s="132">
        <f t="shared" si="348"/>
        <v>0</v>
      </c>
      <c r="EI117" s="132">
        <f t="shared" si="348"/>
        <v>0</v>
      </c>
      <c r="EJ117" s="132">
        <f t="shared" si="348"/>
        <v>0</v>
      </c>
      <c r="EK117" s="132">
        <f t="shared" si="348"/>
        <v>0</v>
      </c>
      <c r="EL117" s="134"/>
      <c r="EM117" s="134"/>
      <c r="EN117" s="134"/>
      <c r="EO117" s="134"/>
      <c r="EP117" s="134"/>
      <c r="EQ117" s="134"/>
      <c r="ER117" s="134"/>
      <c r="ES117" s="201">
        <f>IFERROR(IF(G117&gt;=1,(IF(EMP!AT113="YES",220,0)),0),0)</f>
        <v>0</v>
      </c>
      <c r="ET117" s="1">
        <f>IFERROR(IF(G117&gt;=1,ROUND(ALLO!K115/31*ALLO!BJ115,0),0),0)</f>
        <v>0</v>
      </c>
      <c r="EU117" s="1">
        <f>IFERROR(IF(G117&gt;=1,(IF(ALLO!$BH115=1,0,IF(ALLO!$BH115=2,(IF(EMP!AN113="YES",(IF(ALLO!$D115&gt;=5,ROUND((ALLO!GG115+ALLO!GS115+ALLO!HE115)/EU$1,0)*ALLO!$BK115,0)),0)),0))),0),0)</f>
        <v>0</v>
      </c>
      <c r="EV117" s="1">
        <f>IFERROR(IF(H117&gt;=1,(IF(ALLO!$BH115=1,0,IF(ALLO!$BH115=2,(IF(EMP!AO113="YES",(IF(ALLO!$D115&gt;=5,ROUND((ALLO!GH115+ALLO!GT115+ALLO!HF115)/EV$1,0)*ALLO!$BK115,0)),0)),0))),0),0)</f>
        <v>0</v>
      </c>
      <c r="EW117" s="1">
        <f>IFERROR(IF(I117&gt;=1,(IF(ALLO!$BH115=1,0,IF(ALLO!$BH115=2,(IF(EMP!AP113="YES",(IF(ALLO!$D115&gt;=5,ROUND((ALLO!GI115+ALLO!GU115+ALLO!HG115)/EW$1,0)*ALLO!$BK115,0)),0)),0))),0),0)</f>
        <v>0</v>
      </c>
      <c r="EX117" s="1">
        <f>IFERROR(IF(J117&gt;=1,(IF(ALLO!$BH115=1,0,IF(ALLO!$BH115=2,(IF(EMP!AQ113="YES",(IF(ALLO!$D115&gt;=5,ROUND((ALLO!GJ115+ALLO!GV115+ALLO!HH115)/EX$1,0)*ALLO!$BK115,0)),0)),0))),0),0)</f>
        <v>0</v>
      </c>
      <c r="EY117" s="1">
        <f>IFERROR(IF(K117&gt;=1,(IF(ALLO!$BH115=1,0,IF(ALLO!$BH115=2,(IF(EMP!AR113="YES",(IF(ALLO!$D115&gt;=5,ROUND((ALLO!GK115+ALLO!GW115+ALLO!HI115)/EY$1,0)*ALLO!$BK115,0)),0)),0))),0),0)</f>
        <v>0</v>
      </c>
      <c r="EZ117" s="1">
        <f>IFERROR(IF(L117&gt;=1,(IF(ALLO!$BH115=1,0,IF(ALLO!$BH115=2,(IF(EMP!AS113="YES",(IF(ALLO!$D115&gt;=5,ROUND((ALLO!GL115+ALLO!GX115+ALLO!HJ115)/EZ$1,0)*ALLO!$BK115,0)),0)),0))),0),0)</f>
        <v>0</v>
      </c>
      <c r="FA117" s="181">
        <f t="shared" si="281"/>
        <v>0</v>
      </c>
      <c r="FB117" s="181">
        <f t="shared" si="282"/>
        <v>0</v>
      </c>
      <c r="FC117" s="181">
        <f t="shared" si="283"/>
        <v>0</v>
      </c>
      <c r="FD117" s="181">
        <f t="shared" si="284"/>
        <v>0</v>
      </c>
      <c r="FE117" s="181">
        <f t="shared" si="285"/>
        <v>0</v>
      </c>
      <c r="FF117" s="181">
        <f t="shared" si="286"/>
        <v>0</v>
      </c>
      <c r="FG117" s="181">
        <f t="shared" si="287"/>
        <v>0</v>
      </c>
      <c r="FH117" s="181">
        <f t="shared" si="288"/>
        <v>0</v>
      </c>
      <c r="FI117" s="181">
        <f t="shared" si="289"/>
        <v>0</v>
      </c>
      <c r="FJ117" s="181">
        <f t="shared" si="290"/>
        <v>0</v>
      </c>
      <c r="FK117" s="181">
        <f t="shared" si="291"/>
        <v>0</v>
      </c>
      <c r="FL117" s="181">
        <f t="shared" si="292"/>
        <v>0</v>
      </c>
      <c r="FM117" s="182">
        <f t="shared" si="293"/>
        <v>0</v>
      </c>
      <c r="FN117" s="182">
        <f t="shared" si="294"/>
        <v>0</v>
      </c>
      <c r="FO117" s="182">
        <f t="shared" si="295"/>
        <v>0</v>
      </c>
      <c r="FP117" s="182">
        <f t="shared" si="296"/>
        <v>0</v>
      </c>
      <c r="FQ117" s="182">
        <f t="shared" si="297"/>
        <v>0</v>
      </c>
      <c r="FR117" s="182">
        <f t="shared" si="298"/>
        <v>0</v>
      </c>
      <c r="FS117" s="182">
        <f t="shared" si="299"/>
        <v>0</v>
      </c>
      <c r="FT117" s="1">
        <f>IFERROR(IF($G117&gt;=1,SUMIFS(ARR!P$8:P$607,ARR!$I$8:$I$607,$I117),0),0)</f>
        <v>0</v>
      </c>
      <c r="FU117" s="1">
        <f>IFERROR(IF($G117&gt;=1,SUMIFS(ARR!Q$8:Q$607,ARR!$I$8:$I$607,$I117),0),0)</f>
        <v>0</v>
      </c>
      <c r="FV117" s="1">
        <f>IFERROR(IF($G117&gt;=1,SUMIFS(ARR!R$8:R$607,ARR!$I$8:$I$607,$I117),0),0)</f>
        <v>0</v>
      </c>
      <c r="FW117" s="1">
        <f>IFERROR(IF($G117&gt;=1,SUMIFS(ARR!S$8:S$607,ARR!$I$8:$I$607,$I117),0),0)</f>
        <v>0</v>
      </c>
      <c r="FX117" s="1">
        <f>IFERROR(IF($G117&gt;=1,SUMIFS(ARR!T$8:T$607,ARR!$I$8:$I$607,$I117),0),0)</f>
        <v>0</v>
      </c>
      <c r="FY117" s="1">
        <f>IFERROR(IF($G117&gt;=1,SUMIFS(ARR!U$8:U$607,ARR!$I$8:$I$607,$I117),0),0)</f>
        <v>0</v>
      </c>
      <c r="FZ117" s="1">
        <f>IFERROR(IF($G117&gt;=1,SUMIFS(ARR!V$8:V$607,ARR!$I$8:$I$607,$I117),0),0)</f>
        <v>0</v>
      </c>
      <c r="GA117" s="1">
        <f>IFERROR(IF($G117&gt;=1,SUMIFS(ARR!W$8:W$607,ARR!$I$8:$I$607,$I117),0),0)</f>
        <v>0</v>
      </c>
      <c r="GB117" s="1">
        <f>IFERROR(IF($G117&gt;=1,SUMIFS(ARR!X$8:X$607,ARR!$I$8:$I$607,$I117),0),0)</f>
        <v>0</v>
      </c>
      <c r="GC117" s="1">
        <f>IFERROR(IF($G117&gt;=1,SUMIFS(ARR!Y$8:Y$607,ARR!$I$8:$I$607,$I117),0),0)</f>
        <v>0</v>
      </c>
      <c r="GD117" s="1">
        <f>IFERROR(IF($G117&gt;=1,SUMIFS(ARR!Z$8:Z$607,ARR!$I$8:$I$607,$I117),0),0)</f>
        <v>0</v>
      </c>
      <c r="GE117" s="1">
        <f>IFERROR(IF($G117&gt;=1,SUMIFS(ARR!AA$8:AA$607,ARR!$I$8:$I$607,$I117),0),0)</f>
        <v>0</v>
      </c>
      <c r="GF117" s="1">
        <f t="shared" si="300"/>
        <v>0</v>
      </c>
      <c r="GG117" s="1">
        <f t="shared" si="301"/>
        <v>0</v>
      </c>
      <c r="GH117" s="1">
        <f t="shared" si="302"/>
        <v>0</v>
      </c>
      <c r="GI117" s="1">
        <f t="shared" si="303"/>
        <v>0</v>
      </c>
      <c r="GJ117" s="1">
        <f t="shared" si="304"/>
        <v>0</v>
      </c>
    </row>
    <row r="118" spans="6:192" ht="18" customHeight="1" x14ac:dyDescent="0.25">
      <c r="F118" s="1">
        <f>ALLO!A116</f>
        <v>0</v>
      </c>
      <c r="G118" s="130">
        <f>EMP!O114</f>
        <v>0</v>
      </c>
      <c r="H118" s="131">
        <f>EMP!P114</f>
        <v>0</v>
      </c>
      <c r="I118" s="130">
        <f>EMP!Q114</f>
        <v>0</v>
      </c>
      <c r="J118" s="30">
        <f>IFERROR(IF($G118&gt;=1,(IF($F118=2,ROUND((ALLO!GA116+ALLO!GM116)/10,0),0)),0),0)</f>
        <v>0</v>
      </c>
      <c r="K118" s="30">
        <f>IFERROR(IF($G118&gt;=1,(IF($F118=2,ROUND((ALLO!GB116+ALLO!GN116)/10,0),0)),0),0)</f>
        <v>0</v>
      </c>
      <c r="L118" s="30">
        <f>IFERROR(IF($G118&gt;=1,(IF($F118=2,ROUND((ALLO!GC116+ALLO!GO116)/10,0),0)),0),0)</f>
        <v>0</v>
      </c>
      <c r="M118" s="30">
        <f>IFERROR(IF($G118&gt;=1,(IF($F118=2,ROUND((ALLO!GD116+ALLO!GP116)/10,0),0)),0),0)</f>
        <v>0</v>
      </c>
      <c r="N118" s="30">
        <f>IFERROR(IF($G118&gt;=1,(IF($F118=2,ROUND((ALLO!GE116+ALLO!GQ116)/10,0),0)),0),0)</f>
        <v>0</v>
      </c>
      <c r="O118" s="30">
        <f>IFERROR(IF($G118&gt;=1,(IF($F118=2,ROUND((ALLO!GF116+ALLO!GR116)/10,0),0)),0),0)</f>
        <v>0</v>
      </c>
      <c r="P118" s="30">
        <f>IFERROR(IF($G118&gt;=1,(IF($F118=2,ROUND((ALLO!GG116+ALLO!GS116)/10,0),0)),0),0)</f>
        <v>0</v>
      </c>
      <c r="Q118" s="30">
        <f>IFERROR(IF($G118&gt;=1,(IF($F118=2,ROUND((ALLO!GH116+ALLO!GT116)/10,0),0)),0),0)</f>
        <v>0</v>
      </c>
      <c r="R118" s="30">
        <f>IFERROR(IF($G118&gt;=1,(IF($F118=2,ROUND((ALLO!GI116+ALLO!GU116)/10,0),0)),0),0)</f>
        <v>0</v>
      </c>
      <c r="S118" s="30">
        <f>IFERROR(IF($G118&gt;=1,(IF($F118=2,ROUND((ALLO!GJ116+ALLO!GV116)/10,0),0)),0),0)</f>
        <v>0</v>
      </c>
      <c r="T118" s="30">
        <f>IFERROR(IF($G118&gt;=1,(IF($F118=2,ROUND((ALLO!GK116+ALLO!GW116)/10,0),0)),0),0)</f>
        <v>0</v>
      </c>
      <c r="U118" s="30">
        <f>IFERROR(IF($G118&gt;=1,(IF($F118=2,ROUND((ALLO!GL116+ALLO!GX116)/10,0),0)),0),0)</f>
        <v>0</v>
      </c>
      <c r="V118" s="132"/>
      <c r="W118" s="132"/>
      <c r="X118" s="132"/>
      <c r="Y118" s="132"/>
      <c r="Z118" s="132"/>
      <c r="AA118" s="132"/>
      <c r="AB118" s="132"/>
      <c r="AC118" s="132"/>
      <c r="AD118" s="132"/>
      <c r="AE118" s="132"/>
      <c r="AF118" s="132"/>
      <c r="AG118" s="132"/>
      <c r="AH118" s="133"/>
      <c r="AI118" s="133">
        <f t="shared" si="201"/>
        <v>0</v>
      </c>
      <c r="AJ118" s="133">
        <f t="shared" si="202"/>
        <v>0</v>
      </c>
      <c r="AK118" s="133">
        <f t="shared" si="203"/>
        <v>0</v>
      </c>
      <c r="AL118" s="133">
        <f t="shared" si="204"/>
        <v>0</v>
      </c>
      <c r="AM118" s="133">
        <f t="shared" si="205"/>
        <v>0</v>
      </c>
      <c r="AN118" s="133">
        <f t="shared" si="206"/>
        <v>0</v>
      </c>
      <c r="AO118" s="133">
        <f t="shared" si="207"/>
        <v>0</v>
      </c>
      <c r="AP118" s="133">
        <f t="shared" si="208"/>
        <v>0</v>
      </c>
      <c r="AQ118" s="133">
        <f t="shared" si="209"/>
        <v>0</v>
      </c>
      <c r="AR118" s="133">
        <f t="shared" si="210"/>
        <v>0</v>
      </c>
      <c r="AS118" s="133">
        <f t="shared" si="211"/>
        <v>0</v>
      </c>
      <c r="AT118" s="134"/>
      <c r="AU118" s="134">
        <f t="shared" si="212"/>
        <v>0</v>
      </c>
      <c r="AV118" s="134">
        <f t="shared" si="213"/>
        <v>0</v>
      </c>
      <c r="AW118" s="134">
        <f t="shared" si="214"/>
        <v>0</v>
      </c>
      <c r="AX118" s="134">
        <f t="shared" si="215"/>
        <v>0</v>
      </c>
      <c r="AY118" s="134">
        <f t="shared" si="216"/>
        <v>0</v>
      </c>
      <c r="AZ118" s="134">
        <f t="shared" si="217"/>
        <v>0</v>
      </c>
      <c r="BA118" s="134">
        <f t="shared" si="218"/>
        <v>0</v>
      </c>
      <c r="BB118" s="134">
        <f t="shared" si="219"/>
        <v>0</v>
      </c>
      <c r="BC118" s="134">
        <f t="shared" si="220"/>
        <v>0</v>
      </c>
      <c r="BD118" s="134">
        <f t="shared" si="221"/>
        <v>0</v>
      </c>
      <c r="BE118" s="134">
        <f t="shared" si="222"/>
        <v>0</v>
      </c>
      <c r="BF118" s="31"/>
      <c r="BG118" s="31">
        <f t="shared" si="223"/>
        <v>0</v>
      </c>
      <c r="BH118" s="31">
        <f t="shared" si="224"/>
        <v>0</v>
      </c>
      <c r="BI118" s="31">
        <f t="shared" si="225"/>
        <v>0</v>
      </c>
      <c r="BJ118" s="31">
        <f t="shared" si="226"/>
        <v>0</v>
      </c>
      <c r="BK118" s="31">
        <f t="shared" si="227"/>
        <v>0</v>
      </c>
      <c r="BL118" s="31">
        <f t="shared" si="228"/>
        <v>0</v>
      </c>
      <c r="BM118" s="31">
        <f t="shared" si="229"/>
        <v>0</v>
      </c>
      <c r="BN118" s="31">
        <f t="shared" si="230"/>
        <v>0</v>
      </c>
      <c r="BO118" s="31">
        <f t="shared" si="231"/>
        <v>0</v>
      </c>
      <c r="BP118" s="31">
        <f t="shared" si="232"/>
        <v>0</v>
      </c>
      <c r="BQ118" s="31">
        <f t="shared" si="233"/>
        <v>0</v>
      </c>
      <c r="BR118" s="132"/>
      <c r="BS118" s="132">
        <f t="shared" si="234"/>
        <v>0</v>
      </c>
      <c r="BT118" s="132">
        <f t="shared" si="235"/>
        <v>0</v>
      </c>
      <c r="BU118" s="132">
        <f t="shared" si="236"/>
        <v>0</v>
      </c>
      <c r="BV118" s="132">
        <f t="shared" si="237"/>
        <v>0</v>
      </c>
      <c r="BW118" s="132">
        <f t="shared" si="238"/>
        <v>0</v>
      </c>
      <c r="BX118" s="132">
        <f t="shared" si="239"/>
        <v>0</v>
      </c>
      <c r="BY118" s="132">
        <f t="shared" si="240"/>
        <v>0</v>
      </c>
      <c r="BZ118" s="132">
        <f t="shared" si="241"/>
        <v>0</v>
      </c>
      <c r="CA118" s="132">
        <f t="shared" si="242"/>
        <v>0</v>
      </c>
      <c r="CB118" s="132">
        <f t="shared" si="243"/>
        <v>0</v>
      </c>
      <c r="CC118" s="132">
        <f t="shared" si="244"/>
        <v>0</v>
      </c>
      <c r="CD118" s="133">
        <f t="shared" si="337"/>
        <v>0</v>
      </c>
      <c r="CE118" s="133">
        <f t="shared" si="337"/>
        <v>0</v>
      </c>
      <c r="CF118" s="133">
        <f t="shared" si="246"/>
        <v>0</v>
      </c>
      <c r="CG118" s="133">
        <f t="shared" si="197"/>
        <v>0</v>
      </c>
      <c r="CH118" s="133">
        <f t="shared" si="332"/>
        <v>0</v>
      </c>
      <c r="CI118" s="133">
        <f t="shared" si="332"/>
        <v>0</v>
      </c>
      <c r="CJ118" s="133">
        <f t="shared" si="332"/>
        <v>0</v>
      </c>
      <c r="CK118" s="133">
        <f t="shared" si="332"/>
        <v>0</v>
      </c>
      <c r="CL118" s="133">
        <f t="shared" si="332"/>
        <v>0</v>
      </c>
      <c r="CM118" s="133">
        <f t="shared" si="332"/>
        <v>0</v>
      </c>
      <c r="CN118" s="133">
        <f t="shared" si="332"/>
        <v>0</v>
      </c>
      <c r="CO118" s="133">
        <f t="shared" si="332"/>
        <v>0</v>
      </c>
      <c r="CP118" s="134"/>
      <c r="CQ118" s="134">
        <f t="shared" si="247"/>
        <v>0</v>
      </c>
      <c r="CR118" s="134">
        <f t="shared" si="248"/>
        <v>0</v>
      </c>
      <c r="CS118" s="134">
        <f t="shared" si="249"/>
        <v>0</v>
      </c>
      <c r="CT118" s="134">
        <f t="shared" si="250"/>
        <v>0</v>
      </c>
      <c r="CU118" s="134">
        <f t="shared" si="251"/>
        <v>0</v>
      </c>
      <c r="CV118" s="134">
        <f t="shared" si="252"/>
        <v>0</v>
      </c>
      <c r="CW118" s="134">
        <f t="shared" si="253"/>
        <v>0</v>
      </c>
      <c r="CX118" s="134">
        <f t="shared" si="254"/>
        <v>0</v>
      </c>
      <c r="CY118" s="134">
        <f t="shared" si="255"/>
        <v>0</v>
      </c>
      <c r="CZ118" s="134">
        <f t="shared" si="256"/>
        <v>0</v>
      </c>
      <c r="DA118" s="134">
        <f t="shared" si="257"/>
        <v>0</v>
      </c>
      <c r="DB118" s="135"/>
      <c r="DC118" s="135">
        <f t="shared" si="258"/>
        <v>0</v>
      </c>
      <c r="DD118" s="135">
        <f t="shared" si="259"/>
        <v>0</v>
      </c>
      <c r="DE118" s="135">
        <f t="shared" si="260"/>
        <v>0</v>
      </c>
      <c r="DF118" s="135">
        <f t="shared" si="261"/>
        <v>0</v>
      </c>
      <c r="DG118" s="135">
        <f t="shared" si="262"/>
        <v>0</v>
      </c>
      <c r="DH118" s="135">
        <f t="shared" si="263"/>
        <v>0</v>
      </c>
      <c r="DI118" s="135">
        <f t="shared" si="264"/>
        <v>0</v>
      </c>
      <c r="DJ118" s="135">
        <f t="shared" si="265"/>
        <v>0</v>
      </c>
      <c r="DK118" s="135">
        <f t="shared" si="266"/>
        <v>0</v>
      </c>
      <c r="DL118" s="135">
        <f t="shared" si="267"/>
        <v>0</v>
      </c>
      <c r="DM118" s="135">
        <f t="shared" si="268"/>
        <v>0</v>
      </c>
      <c r="DN118" s="136"/>
      <c r="DO118" s="136">
        <f t="shared" si="269"/>
        <v>0</v>
      </c>
      <c r="DP118" s="136">
        <f t="shared" si="270"/>
        <v>0</v>
      </c>
      <c r="DQ118" s="136">
        <f t="shared" si="271"/>
        <v>0</v>
      </c>
      <c r="DR118" s="136">
        <f t="shared" si="272"/>
        <v>0</v>
      </c>
      <c r="DS118" s="136">
        <f t="shared" si="273"/>
        <v>0</v>
      </c>
      <c r="DT118" s="136">
        <f t="shared" si="274"/>
        <v>0</v>
      </c>
      <c r="DU118" s="136">
        <f t="shared" si="275"/>
        <v>0</v>
      </c>
      <c r="DV118" s="136">
        <f t="shared" si="276"/>
        <v>0</v>
      </c>
      <c r="DW118" s="136">
        <f t="shared" si="277"/>
        <v>0</v>
      </c>
      <c r="DX118" s="136">
        <f t="shared" si="278"/>
        <v>0</v>
      </c>
      <c r="DY118" s="136">
        <f t="shared" si="279"/>
        <v>0</v>
      </c>
      <c r="DZ118" s="132"/>
      <c r="EA118" s="132">
        <f t="shared" ref="EA118:EK118" si="349">DZ118</f>
        <v>0</v>
      </c>
      <c r="EB118" s="132">
        <f t="shared" si="349"/>
        <v>0</v>
      </c>
      <c r="EC118" s="132">
        <f t="shared" si="349"/>
        <v>0</v>
      </c>
      <c r="ED118" s="132">
        <f t="shared" si="349"/>
        <v>0</v>
      </c>
      <c r="EE118" s="132">
        <f t="shared" si="349"/>
        <v>0</v>
      </c>
      <c r="EF118" s="132">
        <f t="shared" si="349"/>
        <v>0</v>
      </c>
      <c r="EG118" s="132">
        <f t="shared" si="349"/>
        <v>0</v>
      </c>
      <c r="EH118" s="132">
        <f t="shared" si="349"/>
        <v>0</v>
      </c>
      <c r="EI118" s="132">
        <f t="shared" si="349"/>
        <v>0</v>
      </c>
      <c r="EJ118" s="132">
        <f t="shared" si="349"/>
        <v>0</v>
      </c>
      <c r="EK118" s="132">
        <f t="shared" si="349"/>
        <v>0</v>
      </c>
      <c r="EL118" s="134"/>
      <c r="EM118" s="134"/>
      <c r="EN118" s="134"/>
      <c r="EO118" s="134"/>
      <c r="EP118" s="134"/>
      <c r="EQ118" s="134"/>
      <c r="ER118" s="134"/>
      <c r="ES118" s="201">
        <f>IFERROR(IF(G118&gt;=1,(IF(EMP!AT114="YES",220,0)),0),0)</f>
        <v>0</v>
      </c>
      <c r="ET118" s="1">
        <f>IFERROR(IF(G118&gt;=1,ROUND(ALLO!K116/31*ALLO!BJ116,0),0),0)</f>
        <v>0</v>
      </c>
      <c r="EU118" s="1">
        <f>IFERROR(IF(G118&gt;=1,(IF(ALLO!$BH116=1,0,IF(ALLO!$BH116=2,(IF(EMP!AN114="YES",(IF(ALLO!$D116&gt;=5,ROUND((ALLO!GG116+ALLO!GS116+ALLO!HE116)/EU$1,0)*ALLO!$BK116,0)),0)),0))),0),0)</f>
        <v>0</v>
      </c>
      <c r="EV118" s="1">
        <f>IFERROR(IF(H118&gt;=1,(IF(ALLO!$BH116=1,0,IF(ALLO!$BH116=2,(IF(EMP!AO114="YES",(IF(ALLO!$D116&gt;=5,ROUND((ALLO!GH116+ALLO!GT116+ALLO!HF116)/EV$1,0)*ALLO!$BK116,0)),0)),0))),0),0)</f>
        <v>0</v>
      </c>
      <c r="EW118" s="1">
        <f>IFERROR(IF(I118&gt;=1,(IF(ALLO!$BH116=1,0,IF(ALLO!$BH116=2,(IF(EMP!AP114="YES",(IF(ALLO!$D116&gt;=5,ROUND((ALLO!GI116+ALLO!GU116+ALLO!HG116)/EW$1,0)*ALLO!$BK116,0)),0)),0))),0),0)</f>
        <v>0</v>
      </c>
      <c r="EX118" s="1">
        <f>IFERROR(IF(J118&gt;=1,(IF(ALLO!$BH116=1,0,IF(ALLO!$BH116=2,(IF(EMP!AQ114="YES",(IF(ALLO!$D116&gt;=5,ROUND((ALLO!GJ116+ALLO!GV116+ALLO!HH116)/EX$1,0)*ALLO!$BK116,0)),0)),0))),0),0)</f>
        <v>0</v>
      </c>
      <c r="EY118" s="1">
        <f>IFERROR(IF(K118&gt;=1,(IF(ALLO!$BH116=1,0,IF(ALLO!$BH116=2,(IF(EMP!AR114="YES",(IF(ALLO!$D116&gt;=5,ROUND((ALLO!GK116+ALLO!GW116+ALLO!HI116)/EY$1,0)*ALLO!$BK116,0)),0)),0))),0),0)</f>
        <v>0</v>
      </c>
      <c r="EZ118" s="1">
        <f>IFERROR(IF(L118&gt;=1,(IF(ALLO!$BH116=1,0,IF(ALLO!$BH116=2,(IF(EMP!AS114="YES",(IF(ALLO!$D116&gt;=5,ROUND((ALLO!GL116+ALLO!GX116+ALLO!HJ116)/EZ$1,0)*ALLO!$BK116,0)),0)),0))),0),0)</f>
        <v>0</v>
      </c>
      <c r="FA118" s="181">
        <f t="shared" si="281"/>
        <v>0</v>
      </c>
      <c r="FB118" s="181">
        <f t="shared" si="282"/>
        <v>0</v>
      </c>
      <c r="FC118" s="181">
        <f t="shared" si="283"/>
        <v>0</v>
      </c>
      <c r="FD118" s="181">
        <f t="shared" si="284"/>
        <v>0</v>
      </c>
      <c r="FE118" s="181">
        <f t="shared" si="285"/>
        <v>0</v>
      </c>
      <c r="FF118" s="181">
        <f t="shared" si="286"/>
        <v>0</v>
      </c>
      <c r="FG118" s="181">
        <f t="shared" si="287"/>
        <v>0</v>
      </c>
      <c r="FH118" s="181">
        <f t="shared" si="288"/>
        <v>0</v>
      </c>
      <c r="FI118" s="181">
        <f t="shared" si="289"/>
        <v>0</v>
      </c>
      <c r="FJ118" s="181">
        <f t="shared" si="290"/>
        <v>0</v>
      </c>
      <c r="FK118" s="181">
        <f t="shared" si="291"/>
        <v>0</v>
      </c>
      <c r="FL118" s="181">
        <f t="shared" si="292"/>
        <v>0</v>
      </c>
      <c r="FM118" s="182">
        <f t="shared" si="293"/>
        <v>0</v>
      </c>
      <c r="FN118" s="182">
        <f t="shared" si="294"/>
        <v>0</v>
      </c>
      <c r="FO118" s="182">
        <f t="shared" si="295"/>
        <v>0</v>
      </c>
      <c r="FP118" s="182">
        <f t="shared" si="296"/>
        <v>0</v>
      </c>
      <c r="FQ118" s="182">
        <f t="shared" si="297"/>
        <v>0</v>
      </c>
      <c r="FR118" s="182">
        <f t="shared" si="298"/>
        <v>0</v>
      </c>
      <c r="FS118" s="182">
        <f t="shared" si="299"/>
        <v>0</v>
      </c>
      <c r="FT118" s="1">
        <f>IFERROR(IF($G118&gt;=1,SUMIFS(ARR!P$8:P$607,ARR!$I$8:$I$607,$I118),0),0)</f>
        <v>0</v>
      </c>
      <c r="FU118" s="1">
        <f>IFERROR(IF($G118&gt;=1,SUMIFS(ARR!Q$8:Q$607,ARR!$I$8:$I$607,$I118),0),0)</f>
        <v>0</v>
      </c>
      <c r="FV118" s="1">
        <f>IFERROR(IF($G118&gt;=1,SUMIFS(ARR!R$8:R$607,ARR!$I$8:$I$607,$I118),0),0)</f>
        <v>0</v>
      </c>
      <c r="FW118" s="1">
        <f>IFERROR(IF($G118&gt;=1,SUMIFS(ARR!S$8:S$607,ARR!$I$8:$I$607,$I118),0),0)</f>
        <v>0</v>
      </c>
      <c r="FX118" s="1">
        <f>IFERROR(IF($G118&gt;=1,SUMIFS(ARR!T$8:T$607,ARR!$I$8:$I$607,$I118),0),0)</f>
        <v>0</v>
      </c>
      <c r="FY118" s="1">
        <f>IFERROR(IF($G118&gt;=1,SUMIFS(ARR!U$8:U$607,ARR!$I$8:$I$607,$I118),0),0)</f>
        <v>0</v>
      </c>
      <c r="FZ118" s="1">
        <f>IFERROR(IF($G118&gt;=1,SUMIFS(ARR!V$8:V$607,ARR!$I$8:$I$607,$I118),0),0)</f>
        <v>0</v>
      </c>
      <c r="GA118" s="1">
        <f>IFERROR(IF($G118&gt;=1,SUMIFS(ARR!W$8:W$607,ARR!$I$8:$I$607,$I118),0),0)</f>
        <v>0</v>
      </c>
      <c r="GB118" s="1">
        <f>IFERROR(IF($G118&gt;=1,SUMIFS(ARR!X$8:X$607,ARR!$I$8:$I$607,$I118),0),0)</f>
        <v>0</v>
      </c>
      <c r="GC118" s="1">
        <f>IFERROR(IF($G118&gt;=1,SUMIFS(ARR!Y$8:Y$607,ARR!$I$8:$I$607,$I118),0),0)</f>
        <v>0</v>
      </c>
      <c r="GD118" s="1">
        <f>IFERROR(IF($G118&gt;=1,SUMIFS(ARR!Z$8:Z$607,ARR!$I$8:$I$607,$I118),0),0)</f>
        <v>0</v>
      </c>
      <c r="GE118" s="1">
        <f>IFERROR(IF($G118&gt;=1,SUMIFS(ARR!AA$8:AA$607,ARR!$I$8:$I$607,$I118),0),0)</f>
        <v>0</v>
      </c>
      <c r="GF118" s="1">
        <f t="shared" si="300"/>
        <v>0</v>
      </c>
      <c r="GG118" s="1">
        <f t="shared" si="301"/>
        <v>0</v>
      </c>
      <c r="GH118" s="1">
        <f t="shared" si="302"/>
        <v>0</v>
      </c>
      <c r="GI118" s="1">
        <f t="shared" si="303"/>
        <v>0</v>
      </c>
      <c r="GJ118" s="1">
        <f t="shared" si="304"/>
        <v>0</v>
      </c>
    </row>
    <row r="119" spans="6:192" ht="18" customHeight="1" x14ac:dyDescent="0.25">
      <c r="F119" s="1">
        <f>ALLO!A117</f>
        <v>0</v>
      </c>
      <c r="G119" s="130">
        <f>EMP!O115</f>
        <v>0</v>
      </c>
      <c r="H119" s="131">
        <f>EMP!P115</f>
        <v>0</v>
      </c>
      <c r="I119" s="130">
        <f>EMP!Q115</f>
        <v>0</v>
      </c>
      <c r="J119" s="30">
        <f>IFERROR(IF($G119&gt;=1,(IF($F119=2,ROUND((ALLO!GA117+ALLO!GM117)/10,0),0)),0),0)</f>
        <v>0</v>
      </c>
      <c r="K119" s="30">
        <f>IFERROR(IF($G119&gt;=1,(IF($F119=2,ROUND((ALLO!GB117+ALLO!GN117)/10,0),0)),0),0)</f>
        <v>0</v>
      </c>
      <c r="L119" s="30">
        <f>IFERROR(IF($G119&gt;=1,(IF($F119=2,ROUND((ALLO!GC117+ALLO!GO117)/10,0),0)),0),0)</f>
        <v>0</v>
      </c>
      <c r="M119" s="30">
        <f>IFERROR(IF($G119&gt;=1,(IF($F119=2,ROUND((ALLO!GD117+ALLO!GP117)/10,0),0)),0),0)</f>
        <v>0</v>
      </c>
      <c r="N119" s="30">
        <f>IFERROR(IF($G119&gt;=1,(IF($F119=2,ROUND((ALLO!GE117+ALLO!GQ117)/10,0),0)),0),0)</f>
        <v>0</v>
      </c>
      <c r="O119" s="30">
        <f>IFERROR(IF($G119&gt;=1,(IF($F119=2,ROUND((ALLO!GF117+ALLO!GR117)/10,0),0)),0),0)</f>
        <v>0</v>
      </c>
      <c r="P119" s="30">
        <f>IFERROR(IF($G119&gt;=1,(IF($F119=2,ROUND((ALLO!GG117+ALLO!GS117)/10,0),0)),0),0)</f>
        <v>0</v>
      </c>
      <c r="Q119" s="30">
        <f>IFERROR(IF($G119&gt;=1,(IF($F119=2,ROUND((ALLO!GH117+ALLO!GT117)/10,0),0)),0),0)</f>
        <v>0</v>
      </c>
      <c r="R119" s="30">
        <f>IFERROR(IF($G119&gt;=1,(IF($F119=2,ROUND((ALLO!GI117+ALLO!GU117)/10,0),0)),0),0)</f>
        <v>0</v>
      </c>
      <c r="S119" s="30">
        <f>IFERROR(IF($G119&gt;=1,(IF($F119=2,ROUND((ALLO!GJ117+ALLO!GV117)/10,0),0)),0),0)</f>
        <v>0</v>
      </c>
      <c r="T119" s="30">
        <f>IFERROR(IF($G119&gt;=1,(IF($F119=2,ROUND((ALLO!GK117+ALLO!GW117)/10,0),0)),0),0)</f>
        <v>0</v>
      </c>
      <c r="U119" s="30">
        <f>IFERROR(IF($G119&gt;=1,(IF($F119=2,ROUND((ALLO!GL117+ALLO!GX117)/10,0),0)),0),0)</f>
        <v>0</v>
      </c>
      <c r="V119" s="132"/>
      <c r="W119" s="132"/>
      <c r="X119" s="132"/>
      <c r="Y119" s="132"/>
      <c r="Z119" s="132"/>
      <c r="AA119" s="132"/>
      <c r="AB119" s="132"/>
      <c r="AC119" s="132"/>
      <c r="AD119" s="132"/>
      <c r="AE119" s="132"/>
      <c r="AF119" s="132"/>
      <c r="AG119" s="132"/>
      <c r="AH119" s="133"/>
      <c r="AI119" s="133">
        <f t="shared" si="201"/>
        <v>0</v>
      </c>
      <c r="AJ119" s="133">
        <f t="shared" si="202"/>
        <v>0</v>
      </c>
      <c r="AK119" s="133">
        <f t="shared" si="203"/>
        <v>0</v>
      </c>
      <c r="AL119" s="133">
        <f t="shared" si="204"/>
        <v>0</v>
      </c>
      <c r="AM119" s="133">
        <f t="shared" si="205"/>
        <v>0</v>
      </c>
      <c r="AN119" s="133">
        <f t="shared" si="206"/>
        <v>0</v>
      </c>
      <c r="AO119" s="133">
        <f t="shared" si="207"/>
        <v>0</v>
      </c>
      <c r="AP119" s="133">
        <f t="shared" si="208"/>
        <v>0</v>
      </c>
      <c r="AQ119" s="133">
        <f t="shared" si="209"/>
        <v>0</v>
      </c>
      <c r="AR119" s="133">
        <f t="shared" si="210"/>
        <v>0</v>
      </c>
      <c r="AS119" s="133">
        <f t="shared" si="211"/>
        <v>0</v>
      </c>
      <c r="AT119" s="134"/>
      <c r="AU119" s="134">
        <f t="shared" si="212"/>
        <v>0</v>
      </c>
      <c r="AV119" s="134">
        <f t="shared" si="213"/>
        <v>0</v>
      </c>
      <c r="AW119" s="134">
        <f t="shared" si="214"/>
        <v>0</v>
      </c>
      <c r="AX119" s="134">
        <f t="shared" si="215"/>
        <v>0</v>
      </c>
      <c r="AY119" s="134">
        <f t="shared" si="216"/>
        <v>0</v>
      </c>
      <c r="AZ119" s="134">
        <f t="shared" si="217"/>
        <v>0</v>
      </c>
      <c r="BA119" s="134">
        <f t="shared" si="218"/>
        <v>0</v>
      </c>
      <c r="BB119" s="134">
        <f t="shared" si="219"/>
        <v>0</v>
      </c>
      <c r="BC119" s="134">
        <f t="shared" si="220"/>
        <v>0</v>
      </c>
      <c r="BD119" s="134">
        <f t="shared" si="221"/>
        <v>0</v>
      </c>
      <c r="BE119" s="134">
        <f t="shared" si="222"/>
        <v>0</v>
      </c>
      <c r="BF119" s="31"/>
      <c r="BG119" s="31">
        <f t="shared" si="223"/>
        <v>0</v>
      </c>
      <c r="BH119" s="31">
        <f t="shared" si="224"/>
        <v>0</v>
      </c>
      <c r="BI119" s="31">
        <f t="shared" si="225"/>
        <v>0</v>
      </c>
      <c r="BJ119" s="31">
        <f t="shared" si="226"/>
        <v>0</v>
      </c>
      <c r="BK119" s="31">
        <f t="shared" si="227"/>
        <v>0</v>
      </c>
      <c r="BL119" s="31">
        <f t="shared" si="228"/>
        <v>0</v>
      </c>
      <c r="BM119" s="31">
        <f t="shared" si="229"/>
        <v>0</v>
      </c>
      <c r="BN119" s="31">
        <f t="shared" si="230"/>
        <v>0</v>
      </c>
      <c r="BO119" s="31">
        <f t="shared" si="231"/>
        <v>0</v>
      </c>
      <c r="BP119" s="31">
        <f t="shared" si="232"/>
        <v>0</v>
      </c>
      <c r="BQ119" s="31">
        <f t="shared" si="233"/>
        <v>0</v>
      </c>
      <c r="BR119" s="132"/>
      <c r="BS119" s="132">
        <f t="shared" si="234"/>
        <v>0</v>
      </c>
      <c r="BT119" s="132">
        <f t="shared" si="235"/>
        <v>0</v>
      </c>
      <c r="BU119" s="132">
        <f t="shared" si="236"/>
        <v>0</v>
      </c>
      <c r="BV119" s="132">
        <f t="shared" si="237"/>
        <v>0</v>
      </c>
      <c r="BW119" s="132">
        <f t="shared" si="238"/>
        <v>0</v>
      </c>
      <c r="BX119" s="132">
        <f t="shared" si="239"/>
        <v>0</v>
      </c>
      <c r="BY119" s="132">
        <f t="shared" si="240"/>
        <v>0</v>
      </c>
      <c r="BZ119" s="132">
        <f t="shared" si="241"/>
        <v>0</v>
      </c>
      <c r="CA119" s="132">
        <f t="shared" si="242"/>
        <v>0</v>
      </c>
      <c r="CB119" s="132">
        <f t="shared" si="243"/>
        <v>0</v>
      </c>
      <c r="CC119" s="132">
        <f t="shared" si="244"/>
        <v>0</v>
      </c>
      <c r="CD119" s="133">
        <f t="shared" si="337"/>
        <v>0</v>
      </c>
      <c r="CE119" s="133">
        <f t="shared" si="337"/>
        <v>0</v>
      </c>
      <c r="CF119" s="133">
        <f t="shared" si="246"/>
        <v>0</v>
      </c>
      <c r="CG119" s="133">
        <f t="shared" si="197"/>
        <v>0</v>
      </c>
      <c r="CH119" s="133">
        <f t="shared" si="332"/>
        <v>0</v>
      </c>
      <c r="CI119" s="133">
        <f t="shared" si="332"/>
        <v>0</v>
      </c>
      <c r="CJ119" s="133">
        <f t="shared" si="332"/>
        <v>0</v>
      </c>
      <c r="CK119" s="133">
        <f t="shared" si="332"/>
        <v>0</v>
      </c>
      <c r="CL119" s="133">
        <f t="shared" si="332"/>
        <v>0</v>
      </c>
      <c r="CM119" s="133">
        <f t="shared" si="332"/>
        <v>0</v>
      </c>
      <c r="CN119" s="133">
        <f t="shared" si="332"/>
        <v>0</v>
      </c>
      <c r="CO119" s="133">
        <f t="shared" si="332"/>
        <v>0</v>
      </c>
      <c r="CP119" s="134"/>
      <c r="CQ119" s="134">
        <f t="shared" si="247"/>
        <v>0</v>
      </c>
      <c r="CR119" s="134">
        <f t="shared" si="248"/>
        <v>0</v>
      </c>
      <c r="CS119" s="134">
        <f t="shared" si="249"/>
        <v>0</v>
      </c>
      <c r="CT119" s="134">
        <f t="shared" si="250"/>
        <v>0</v>
      </c>
      <c r="CU119" s="134">
        <f t="shared" si="251"/>
        <v>0</v>
      </c>
      <c r="CV119" s="134">
        <f t="shared" si="252"/>
        <v>0</v>
      </c>
      <c r="CW119" s="134">
        <f t="shared" si="253"/>
        <v>0</v>
      </c>
      <c r="CX119" s="134">
        <f t="shared" si="254"/>
        <v>0</v>
      </c>
      <c r="CY119" s="134">
        <f t="shared" si="255"/>
        <v>0</v>
      </c>
      <c r="CZ119" s="134">
        <f t="shared" si="256"/>
        <v>0</v>
      </c>
      <c r="DA119" s="134">
        <f t="shared" si="257"/>
        <v>0</v>
      </c>
      <c r="DB119" s="135"/>
      <c r="DC119" s="135">
        <f t="shared" si="258"/>
        <v>0</v>
      </c>
      <c r="DD119" s="135">
        <f t="shared" si="259"/>
        <v>0</v>
      </c>
      <c r="DE119" s="135">
        <f t="shared" si="260"/>
        <v>0</v>
      </c>
      <c r="DF119" s="135">
        <f t="shared" si="261"/>
        <v>0</v>
      </c>
      <c r="DG119" s="135">
        <f t="shared" si="262"/>
        <v>0</v>
      </c>
      <c r="DH119" s="135">
        <f t="shared" si="263"/>
        <v>0</v>
      </c>
      <c r="DI119" s="135">
        <f t="shared" si="264"/>
        <v>0</v>
      </c>
      <c r="DJ119" s="135">
        <f t="shared" si="265"/>
        <v>0</v>
      </c>
      <c r="DK119" s="135">
        <f t="shared" si="266"/>
        <v>0</v>
      </c>
      <c r="DL119" s="135">
        <f t="shared" si="267"/>
        <v>0</v>
      </c>
      <c r="DM119" s="135">
        <f t="shared" si="268"/>
        <v>0</v>
      </c>
      <c r="DN119" s="136"/>
      <c r="DO119" s="136">
        <f t="shared" si="269"/>
        <v>0</v>
      </c>
      <c r="DP119" s="136">
        <f t="shared" si="270"/>
        <v>0</v>
      </c>
      <c r="DQ119" s="136">
        <f t="shared" si="271"/>
        <v>0</v>
      </c>
      <c r="DR119" s="136">
        <f t="shared" si="272"/>
        <v>0</v>
      </c>
      <c r="DS119" s="136">
        <f t="shared" si="273"/>
        <v>0</v>
      </c>
      <c r="DT119" s="136">
        <f t="shared" si="274"/>
        <v>0</v>
      </c>
      <c r="DU119" s="136">
        <f t="shared" si="275"/>
        <v>0</v>
      </c>
      <c r="DV119" s="136">
        <f t="shared" si="276"/>
        <v>0</v>
      </c>
      <c r="DW119" s="136">
        <f t="shared" si="277"/>
        <v>0</v>
      </c>
      <c r="DX119" s="136">
        <f t="shared" si="278"/>
        <v>0</v>
      </c>
      <c r="DY119" s="136">
        <f t="shared" si="279"/>
        <v>0</v>
      </c>
      <c r="DZ119" s="132"/>
      <c r="EA119" s="132">
        <f t="shared" ref="EA119:EK119" si="350">DZ119</f>
        <v>0</v>
      </c>
      <c r="EB119" s="132">
        <f t="shared" si="350"/>
        <v>0</v>
      </c>
      <c r="EC119" s="132">
        <f t="shared" si="350"/>
        <v>0</v>
      </c>
      <c r="ED119" s="132">
        <f t="shared" si="350"/>
        <v>0</v>
      </c>
      <c r="EE119" s="132">
        <f t="shared" si="350"/>
        <v>0</v>
      </c>
      <c r="EF119" s="132">
        <f t="shared" si="350"/>
        <v>0</v>
      </c>
      <c r="EG119" s="132">
        <f t="shared" si="350"/>
        <v>0</v>
      </c>
      <c r="EH119" s="132">
        <f t="shared" si="350"/>
        <v>0</v>
      </c>
      <c r="EI119" s="132">
        <f t="shared" si="350"/>
        <v>0</v>
      </c>
      <c r="EJ119" s="132">
        <f t="shared" si="350"/>
        <v>0</v>
      </c>
      <c r="EK119" s="132">
        <f t="shared" si="350"/>
        <v>0</v>
      </c>
      <c r="EL119" s="134"/>
      <c r="EM119" s="134"/>
      <c r="EN119" s="134"/>
      <c r="EO119" s="134"/>
      <c r="EP119" s="134"/>
      <c r="EQ119" s="134"/>
      <c r="ER119" s="134"/>
      <c r="ES119" s="201">
        <f>IFERROR(IF(G119&gt;=1,(IF(EMP!AT115="YES",220,0)),0),0)</f>
        <v>0</v>
      </c>
      <c r="ET119" s="1">
        <f>IFERROR(IF(G119&gt;=1,ROUND(ALLO!K117/31*ALLO!BJ117,0),0),0)</f>
        <v>0</v>
      </c>
      <c r="EU119" s="1">
        <f>IFERROR(IF(G119&gt;=1,(IF(ALLO!$BH117=1,0,IF(ALLO!$BH117=2,(IF(EMP!AN115="YES",(IF(ALLO!$D117&gt;=5,ROUND((ALLO!GG117+ALLO!GS117+ALLO!HE117)/EU$1,0)*ALLO!$BK117,0)),0)),0))),0),0)</f>
        <v>0</v>
      </c>
      <c r="EV119" s="1">
        <f>IFERROR(IF(H119&gt;=1,(IF(ALLO!$BH117=1,0,IF(ALLO!$BH117=2,(IF(EMP!AO115="YES",(IF(ALLO!$D117&gt;=5,ROUND((ALLO!GH117+ALLO!GT117+ALLO!HF117)/EV$1,0)*ALLO!$BK117,0)),0)),0))),0),0)</f>
        <v>0</v>
      </c>
      <c r="EW119" s="1">
        <f>IFERROR(IF(I119&gt;=1,(IF(ALLO!$BH117=1,0,IF(ALLO!$BH117=2,(IF(EMP!AP115="YES",(IF(ALLO!$D117&gt;=5,ROUND((ALLO!GI117+ALLO!GU117+ALLO!HG117)/EW$1,0)*ALLO!$BK117,0)),0)),0))),0),0)</f>
        <v>0</v>
      </c>
      <c r="EX119" s="1">
        <f>IFERROR(IF(J119&gt;=1,(IF(ALLO!$BH117=1,0,IF(ALLO!$BH117=2,(IF(EMP!AQ115="YES",(IF(ALLO!$D117&gt;=5,ROUND((ALLO!GJ117+ALLO!GV117+ALLO!HH117)/EX$1,0)*ALLO!$BK117,0)),0)),0))),0),0)</f>
        <v>0</v>
      </c>
      <c r="EY119" s="1">
        <f>IFERROR(IF(K119&gt;=1,(IF(ALLO!$BH117=1,0,IF(ALLO!$BH117=2,(IF(EMP!AR115="YES",(IF(ALLO!$D117&gt;=5,ROUND((ALLO!GK117+ALLO!GW117+ALLO!HI117)/EY$1,0)*ALLO!$BK117,0)),0)),0))),0),0)</f>
        <v>0</v>
      </c>
      <c r="EZ119" s="1">
        <f>IFERROR(IF(L119&gt;=1,(IF(ALLO!$BH117=1,0,IF(ALLO!$BH117=2,(IF(EMP!AS115="YES",(IF(ALLO!$D117&gt;=5,ROUND((ALLO!GL117+ALLO!GX117+ALLO!HJ117)/EZ$1,0)*ALLO!$BK117,0)),0)),0))),0),0)</f>
        <v>0</v>
      </c>
      <c r="FA119" s="181">
        <f t="shared" si="281"/>
        <v>0</v>
      </c>
      <c r="FB119" s="181">
        <f t="shared" si="282"/>
        <v>0</v>
      </c>
      <c r="FC119" s="181">
        <f t="shared" si="283"/>
        <v>0</v>
      </c>
      <c r="FD119" s="181">
        <f t="shared" si="284"/>
        <v>0</v>
      </c>
      <c r="FE119" s="181">
        <f t="shared" si="285"/>
        <v>0</v>
      </c>
      <c r="FF119" s="181">
        <f t="shared" si="286"/>
        <v>0</v>
      </c>
      <c r="FG119" s="181">
        <f t="shared" si="287"/>
        <v>0</v>
      </c>
      <c r="FH119" s="181">
        <f t="shared" si="288"/>
        <v>0</v>
      </c>
      <c r="FI119" s="181">
        <f t="shared" si="289"/>
        <v>0</v>
      </c>
      <c r="FJ119" s="181">
        <f t="shared" si="290"/>
        <v>0</v>
      </c>
      <c r="FK119" s="181">
        <f t="shared" si="291"/>
        <v>0</v>
      </c>
      <c r="FL119" s="181">
        <f t="shared" si="292"/>
        <v>0</v>
      </c>
      <c r="FM119" s="182">
        <f t="shared" si="293"/>
        <v>0</v>
      </c>
      <c r="FN119" s="182">
        <f t="shared" si="294"/>
        <v>0</v>
      </c>
      <c r="FO119" s="182">
        <f t="shared" si="295"/>
        <v>0</v>
      </c>
      <c r="FP119" s="182">
        <f t="shared" si="296"/>
        <v>0</v>
      </c>
      <c r="FQ119" s="182">
        <f t="shared" si="297"/>
        <v>0</v>
      </c>
      <c r="FR119" s="182">
        <f t="shared" si="298"/>
        <v>0</v>
      </c>
      <c r="FS119" s="182">
        <f t="shared" si="299"/>
        <v>0</v>
      </c>
      <c r="FT119" s="1">
        <f>IFERROR(IF($G119&gt;=1,SUMIFS(ARR!P$8:P$607,ARR!$I$8:$I$607,$I119),0),0)</f>
        <v>0</v>
      </c>
      <c r="FU119" s="1">
        <f>IFERROR(IF($G119&gt;=1,SUMIFS(ARR!Q$8:Q$607,ARR!$I$8:$I$607,$I119),0),0)</f>
        <v>0</v>
      </c>
      <c r="FV119" s="1">
        <f>IFERROR(IF($G119&gt;=1,SUMIFS(ARR!R$8:R$607,ARR!$I$8:$I$607,$I119),0),0)</f>
        <v>0</v>
      </c>
      <c r="FW119" s="1">
        <f>IFERROR(IF($G119&gt;=1,SUMIFS(ARR!S$8:S$607,ARR!$I$8:$I$607,$I119),0),0)</f>
        <v>0</v>
      </c>
      <c r="FX119" s="1">
        <f>IFERROR(IF($G119&gt;=1,SUMIFS(ARR!T$8:T$607,ARR!$I$8:$I$607,$I119),0),0)</f>
        <v>0</v>
      </c>
      <c r="FY119" s="1">
        <f>IFERROR(IF($G119&gt;=1,SUMIFS(ARR!U$8:U$607,ARR!$I$8:$I$607,$I119),0),0)</f>
        <v>0</v>
      </c>
      <c r="FZ119" s="1">
        <f>IFERROR(IF($G119&gt;=1,SUMIFS(ARR!V$8:V$607,ARR!$I$8:$I$607,$I119),0),0)</f>
        <v>0</v>
      </c>
      <c r="GA119" s="1">
        <f>IFERROR(IF($G119&gt;=1,SUMIFS(ARR!W$8:W$607,ARR!$I$8:$I$607,$I119),0),0)</f>
        <v>0</v>
      </c>
      <c r="GB119" s="1">
        <f>IFERROR(IF($G119&gt;=1,SUMIFS(ARR!X$8:X$607,ARR!$I$8:$I$607,$I119),0),0)</f>
        <v>0</v>
      </c>
      <c r="GC119" s="1">
        <f>IFERROR(IF($G119&gt;=1,SUMIFS(ARR!Y$8:Y$607,ARR!$I$8:$I$607,$I119),0),0)</f>
        <v>0</v>
      </c>
      <c r="GD119" s="1">
        <f>IFERROR(IF($G119&gt;=1,SUMIFS(ARR!Z$8:Z$607,ARR!$I$8:$I$607,$I119),0),0)</f>
        <v>0</v>
      </c>
      <c r="GE119" s="1">
        <f>IFERROR(IF($G119&gt;=1,SUMIFS(ARR!AA$8:AA$607,ARR!$I$8:$I$607,$I119),0),0)</f>
        <v>0</v>
      </c>
      <c r="GF119" s="1">
        <f t="shared" si="300"/>
        <v>0</v>
      </c>
      <c r="GG119" s="1">
        <f t="shared" si="301"/>
        <v>0</v>
      </c>
      <c r="GH119" s="1">
        <f t="shared" si="302"/>
        <v>0</v>
      </c>
      <c r="GI119" s="1">
        <f t="shared" si="303"/>
        <v>0</v>
      </c>
      <c r="GJ119" s="1">
        <f t="shared" si="304"/>
        <v>0</v>
      </c>
    </row>
    <row r="120" spans="6:192" ht="18" customHeight="1" x14ac:dyDescent="0.25">
      <c r="F120" s="1">
        <f>ALLO!A118</f>
        <v>0</v>
      </c>
      <c r="G120" s="130">
        <f>EMP!O116</f>
        <v>0</v>
      </c>
      <c r="H120" s="131">
        <f>EMP!P116</f>
        <v>0</v>
      </c>
      <c r="I120" s="130">
        <f>EMP!Q116</f>
        <v>0</v>
      </c>
      <c r="J120" s="30">
        <f>IFERROR(IF($G120&gt;=1,(IF($F120=2,ROUND((ALLO!GA118+ALLO!GM118)/10,0),0)),0),0)</f>
        <v>0</v>
      </c>
      <c r="K120" s="30">
        <f>IFERROR(IF($G120&gt;=1,(IF($F120=2,ROUND((ALLO!GB118+ALLO!GN118)/10,0),0)),0),0)</f>
        <v>0</v>
      </c>
      <c r="L120" s="30">
        <f>IFERROR(IF($G120&gt;=1,(IF($F120=2,ROUND((ALLO!GC118+ALLO!GO118)/10,0),0)),0),0)</f>
        <v>0</v>
      </c>
      <c r="M120" s="30">
        <f>IFERROR(IF($G120&gt;=1,(IF($F120=2,ROUND((ALLO!GD118+ALLO!GP118)/10,0),0)),0),0)</f>
        <v>0</v>
      </c>
      <c r="N120" s="30">
        <f>IFERROR(IF($G120&gt;=1,(IF($F120=2,ROUND((ALLO!GE118+ALLO!GQ118)/10,0),0)),0),0)</f>
        <v>0</v>
      </c>
      <c r="O120" s="30">
        <f>IFERROR(IF($G120&gt;=1,(IF($F120=2,ROUND((ALLO!GF118+ALLO!GR118)/10,0),0)),0),0)</f>
        <v>0</v>
      </c>
      <c r="P120" s="30">
        <f>IFERROR(IF($G120&gt;=1,(IF($F120=2,ROUND((ALLO!GG118+ALLO!GS118)/10,0),0)),0),0)</f>
        <v>0</v>
      </c>
      <c r="Q120" s="30">
        <f>IFERROR(IF($G120&gt;=1,(IF($F120=2,ROUND((ALLO!GH118+ALLO!GT118)/10,0),0)),0),0)</f>
        <v>0</v>
      </c>
      <c r="R120" s="30">
        <f>IFERROR(IF($G120&gt;=1,(IF($F120=2,ROUND((ALLO!GI118+ALLO!GU118)/10,0),0)),0),0)</f>
        <v>0</v>
      </c>
      <c r="S120" s="30">
        <f>IFERROR(IF($G120&gt;=1,(IF($F120=2,ROUND((ALLO!GJ118+ALLO!GV118)/10,0),0)),0),0)</f>
        <v>0</v>
      </c>
      <c r="T120" s="30">
        <f>IFERROR(IF($G120&gt;=1,(IF($F120=2,ROUND((ALLO!GK118+ALLO!GW118)/10,0),0)),0),0)</f>
        <v>0</v>
      </c>
      <c r="U120" s="30">
        <f>IFERROR(IF($G120&gt;=1,(IF($F120=2,ROUND((ALLO!GL118+ALLO!GX118)/10,0),0)),0),0)</f>
        <v>0</v>
      </c>
      <c r="V120" s="132"/>
      <c r="W120" s="132"/>
      <c r="X120" s="132"/>
      <c r="Y120" s="132"/>
      <c r="Z120" s="132"/>
      <c r="AA120" s="132"/>
      <c r="AB120" s="132"/>
      <c r="AC120" s="132"/>
      <c r="AD120" s="132"/>
      <c r="AE120" s="132"/>
      <c r="AF120" s="132"/>
      <c r="AG120" s="132"/>
      <c r="AH120" s="133"/>
      <c r="AI120" s="133">
        <f t="shared" si="201"/>
        <v>0</v>
      </c>
      <c r="AJ120" s="133">
        <f t="shared" si="202"/>
        <v>0</v>
      </c>
      <c r="AK120" s="133">
        <f t="shared" si="203"/>
        <v>0</v>
      </c>
      <c r="AL120" s="133">
        <f t="shared" si="204"/>
        <v>0</v>
      </c>
      <c r="AM120" s="133">
        <f t="shared" si="205"/>
        <v>0</v>
      </c>
      <c r="AN120" s="133">
        <f t="shared" si="206"/>
        <v>0</v>
      </c>
      <c r="AO120" s="133">
        <f t="shared" si="207"/>
        <v>0</v>
      </c>
      <c r="AP120" s="133">
        <f t="shared" si="208"/>
        <v>0</v>
      </c>
      <c r="AQ120" s="133">
        <f t="shared" si="209"/>
        <v>0</v>
      </c>
      <c r="AR120" s="133">
        <f t="shared" si="210"/>
        <v>0</v>
      </c>
      <c r="AS120" s="133">
        <f t="shared" si="211"/>
        <v>0</v>
      </c>
      <c r="AT120" s="134"/>
      <c r="AU120" s="134">
        <f t="shared" si="212"/>
        <v>0</v>
      </c>
      <c r="AV120" s="134">
        <f t="shared" si="213"/>
        <v>0</v>
      </c>
      <c r="AW120" s="134">
        <f t="shared" si="214"/>
        <v>0</v>
      </c>
      <c r="AX120" s="134">
        <f t="shared" si="215"/>
        <v>0</v>
      </c>
      <c r="AY120" s="134">
        <f t="shared" si="216"/>
        <v>0</v>
      </c>
      <c r="AZ120" s="134">
        <f t="shared" si="217"/>
        <v>0</v>
      </c>
      <c r="BA120" s="134">
        <f t="shared" si="218"/>
        <v>0</v>
      </c>
      <c r="BB120" s="134">
        <f t="shared" si="219"/>
        <v>0</v>
      </c>
      <c r="BC120" s="134">
        <f t="shared" si="220"/>
        <v>0</v>
      </c>
      <c r="BD120" s="134">
        <f t="shared" si="221"/>
        <v>0</v>
      </c>
      <c r="BE120" s="134">
        <f t="shared" si="222"/>
        <v>0</v>
      </c>
      <c r="BF120" s="31"/>
      <c r="BG120" s="31">
        <f t="shared" si="223"/>
        <v>0</v>
      </c>
      <c r="BH120" s="31">
        <f t="shared" si="224"/>
        <v>0</v>
      </c>
      <c r="BI120" s="31">
        <f t="shared" si="225"/>
        <v>0</v>
      </c>
      <c r="BJ120" s="31">
        <f t="shared" si="226"/>
        <v>0</v>
      </c>
      <c r="BK120" s="31">
        <f t="shared" si="227"/>
        <v>0</v>
      </c>
      <c r="BL120" s="31">
        <f t="shared" si="228"/>
        <v>0</v>
      </c>
      <c r="BM120" s="31">
        <f t="shared" si="229"/>
        <v>0</v>
      </c>
      <c r="BN120" s="31">
        <f t="shared" si="230"/>
        <v>0</v>
      </c>
      <c r="BO120" s="31">
        <f t="shared" si="231"/>
        <v>0</v>
      </c>
      <c r="BP120" s="31">
        <f t="shared" si="232"/>
        <v>0</v>
      </c>
      <c r="BQ120" s="31">
        <f t="shared" si="233"/>
        <v>0</v>
      </c>
      <c r="BR120" s="132"/>
      <c r="BS120" s="132">
        <f t="shared" si="234"/>
        <v>0</v>
      </c>
      <c r="BT120" s="132">
        <f t="shared" si="235"/>
        <v>0</v>
      </c>
      <c r="BU120" s="132">
        <f t="shared" si="236"/>
        <v>0</v>
      </c>
      <c r="BV120" s="132">
        <f t="shared" si="237"/>
        <v>0</v>
      </c>
      <c r="BW120" s="132">
        <f t="shared" si="238"/>
        <v>0</v>
      </c>
      <c r="BX120" s="132">
        <f t="shared" si="239"/>
        <v>0</v>
      </c>
      <c r="BY120" s="132">
        <f t="shared" si="240"/>
        <v>0</v>
      </c>
      <c r="BZ120" s="132">
        <f t="shared" si="241"/>
        <v>0</v>
      </c>
      <c r="CA120" s="132">
        <f t="shared" si="242"/>
        <v>0</v>
      </c>
      <c r="CB120" s="132">
        <f t="shared" si="243"/>
        <v>0</v>
      </c>
      <c r="CC120" s="132">
        <f t="shared" si="244"/>
        <v>0</v>
      </c>
      <c r="CD120" s="133">
        <f t="shared" si="337"/>
        <v>0</v>
      </c>
      <c r="CE120" s="133">
        <f t="shared" si="337"/>
        <v>0</v>
      </c>
      <c r="CF120" s="133">
        <f t="shared" si="246"/>
        <v>0</v>
      </c>
      <c r="CG120" s="133">
        <f t="shared" si="197"/>
        <v>0</v>
      </c>
      <c r="CH120" s="133">
        <f t="shared" si="332"/>
        <v>0</v>
      </c>
      <c r="CI120" s="133">
        <f t="shared" si="332"/>
        <v>0</v>
      </c>
      <c r="CJ120" s="133">
        <f t="shared" si="332"/>
        <v>0</v>
      </c>
      <c r="CK120" s="133">
        <f t="shared" si="332"/>
        <v>0</v>
      </c>
      <c r="CL120" s="133">
        <f t="shared" si="332"/>
        <v>0</v>
      </c>
      <c r="CM120" s="133">
        <f t="shared" si="332"/>
        <v>0</v>
      </c>
      <c r="CN120" s="133">
        <f t="shared" si="332"/>
        <v>0</v>
      </c>
      <c r="CO120" s="133">
        <f t="shared" si="332"/>
        <v>0</v>
      </c>
      <c r="CP120" s="134"/>
      <c r="CQ120" s="134">
        <f t="shared" si="247"/>
        <v>0</v>
      </c>
      <c r="CR120" s="134">
        <f t="shared" si="248"/>
        <v>0</v>
      </c>
      <c r="CS120" s="134">
        <f t="shared" si="249"/>
        <v>0</v>
      </c>
      <c r="CT120" s="134">
        <f t="shared" si="250"/>
        <v>0</v>
      </c>
      <c r="CU120" s="134">
        <f t="shared" si="251"/>
        <v>0</v>
      </c>
      <c r="CV120" s="134">
        <f t="shared" si="252"/>
        <v>0</v>
      </c>
      <c r="CW120" s="134">
        <f t="shared" si="253"/>
        <v>0</v>
      </c>
      <c r="CX120" s="134">
        <f t="shared" si="254"/>
        <v>0</v>
      </c>
      <c r="CY120" s="134">
        <f t="shared" si="255"/>
        <v>0</v>
      </c>
      <c r="CZ120" s="134">
        <f t="shared" si="256"/>
        <v>0</v>
      </c>
      <c r="DA120" s="134">
        <f t="shared" si="257"/>
        <v>0</v>
      </c>
      <c r="DB120" s="135"/>
      <c r="DC120" s="135">
        <f t="shared" si="258"/>
        <v>0</v>
      </c>
      <c r="DD120" s="135">
        <f t="shared" si="259"/>
        <v>0</v>
      </c>
      <c r="DE120" s="135">
        <f t="shared" si="260"/>
        <v>0</v>
      </c>
      <c r="DF120" s="135">
        <f t="shared" si="261"/>
        <v>0</v>
      </c>
      <c r="DG120" s="135">
        <f t="shared" si="262"/>
        <v>0</v>
      </c>
      <c r="DH120" s="135">
        <f t="shared" si="263"/>
        <v>0</v>
      </c>
      <c r="DI120" s="135">
        <f t="shared" si="264"/>
        <v>0</v>
      </c>
      <c r="DJ120" s="135">
        <f t="shared" si="265"/>
        <v>0</v>
      </c>
      <c r="DK120" s="135">
        <f t="shared" si="266"/>
        <v>0</v>
      </c>
      <c r="DL120" s="135">
        <f t="shared" si="267"/>
        <v>0</v>
      </c>
      <c r="DM120" s="135">
        <f t="shared" si="268"/>
        <v>0</v>
      </c>
      <c r="DN120" s="136"/>
      <c r="DO120" s="136">
        <f t="shared" si="269"/>
        <v>0</v>
      </c>
      <c r="DP120" s="136">
        <f t="shared" si="270"/>
        <v>0</v>
      </c>
      <c r="DQ120" s="136">
        <f t="shared" si="271"/>
        <v>0</v>
      </c>
      <c r="DR120" s="136">
        <f t="shared" si="272"/>
        <v>0</v>
      </c>
      <c r="DS120" s="136">
        <f t="shared" si="273"/>
        <v>0</v>
      </c>
      <c r="DT120" s="136">
        <f t="shared" si="274"/>
        <v>0</v>
      </c>
      <c r="DU120" s="136">
        <f t="shared" si="275"/>
        <v>0</v>
      </c>
      <c r="DV120" s="136">
        <f t="shared" si="276"/>
        <v>0</v>
      </c>
      <c r="DW120" s="136">
        <f t="shared" si="277"/>
        <v>0</v>
      </c>
      <c r="DX120" s="136">
        <f t="shared" si="278"/>
        <v>0</v>
      </c>
      <c r="DY120" s="136">
        <f t="shared" si="279"/>
        <v>0</v>
      </c>
      <c r="DZ120" s="132"/>
      <c r="EA120" s="132">
        <f t="shared" ref="EA120:EK120" si="351">DZ120</f>
        <v>0</v>
      </c>
      <c r="EB120" s="132">
        <f t="shared" si="351"/>
        <v>0</v>
      </c>
      <c r="EC120" s="132">
        <f t="shared" si="351"/>
        <v>0</v>
      </c>
      <c r="ED120" s="132">
        <f t="shared" si="351"/>
        <v>0</v>
      </c>
      <c r="EE120" s="132">
        <f t="shared" si="351"/>
        <v>0</v>
      </c>
      <c r="EF120" s="132">
        <f t="shared" si="351"/>
        <v>0</v>
      </c>
      <c r="EG120" s="132">
        <f t="shared" si="351"/>
        <v>0</v>
      </c>
      <c r="EH120" s="132">
        <f t="shared" si="351"/>
        <v>0</v>
      </c>
      <c r="EI120" s="132">
        <f t="shared" si="351"/>
        <v>0</v>
      </c>
      <c r="EJ120" s="132">
        <f t="shared" si="351"/>
        <v>0</v>
      </c>
      <c r="EK120" s="132">
        <f t="shared" si="351"/>
        <v>0</v>
      </c>
      <c r="EL120" s="134"/>
      <c r="EM120" s="134"/>
      <c r="EN120" s="134"/>
      <c r="EO120" s="134"/>
      <c r="EP120" s="134"/>
      <c r="EQ120" s="134"/>
      <c r="ER120" s="134"/>
      <c r="ES120" s="201">
        <f>IFERROR(IF(G120&gt;=1,(IF(EMP!AT116="YES",220,0)),0),0)</f>
        <v>0</v>
      </c>
      <c r="ET120" s="1">
        <f>IFERROR(IF(G120&gt;=1,ROUND(ALLO!K118/31*ALLO!BJ118,0),0),0)</f>
        <v>0</v>
      </c>
      <c r="EU120" s="1">
        <f>IFERROR(IF(G120&gt;=1,(IF(ALLO!$BH118=1,0,IF(ALLO!$BH118=2,(IF(EMP!AN116="YES",(IF(ALLO!$D118&gt;=5,ROUND((ALLO!GG118+ALLO!GS118+ALLO!HE118)/EU$1,0)*ALLO!$BK118,0)),0)),0))),0),0)</f>
        <v>0</v>
      </c>
      <c r="EV120" s="1">
        <f>IFERROR(IF(H120&gt;=1,(IF(ALLO!$BH118=1,0,IF(ALLO!$BH118=2,(IF(EMP!AO116="YES",(IF(ALLO!$D118&gt;=5,ROUND((ALLO!GH118+ALLO!GT118+ALLO!HF118)/EV$1,0)*ALLO!$BK118,0)),0)),0))),0),0)</f>
        <v>0</v>
      </c>
      <c r="EW120" s="1">
        <f>IFERROR(IF(I120&gt;=1,(IF(ALLO!$BH118=1,0,IF(ALLO!$BH118=2,(IF(EMP!AP116="YES",(IF(ALLO!$D118&gt;=5,ROUND((ALLO!GI118+ALLO!GU118+ALLO!HG118)/EW$1,0)*ALLO!$BK118,0)),0)),0))),0),0)</f>
        <v>0</v>
      </c>
      <c r="EX120" s="1">
        <f>IFERROR(IF(J120&gt;=1,(IF(ALLO!$BH118=1,0,IF(ALLO!$BH118=2,(IF(EMP!AQ116="YES",(IF(ALLO!$D118&gt;=5,ROUND((ALLO!GJ118+ALLO!GV118+ALLO!HH118)/EX$1,0)*ALLO!$BK118,0)),0)),0))),0),0)</f>
        <v>0</v>
      </c>
      <c r="EY120" s="1">
        <f>IFERROR(IF(K120&gt;=1,(IF(ALLO!$BH118=1,0,IF(ALLO!$BH118=2,(IF(EMP!AR116="YES",(IF(ALLO!$D118&gt;=5,ROUND((ALLO!GK118+ALLO!GW118+ALLO!HI118)/EY$1,0)*ALLO!$BK118,0)),0)),0))),0),0)</f>
        <v>0</v>
      </c>
      <c r="EZ120" s="1">
        <f>IFERROR(IF(L120&gt;=1,(IF(ALLO!$BH118=1,0,IF(ALLO!$BH118=2,(IF(EMP!AS116="YES",(IF(ALLO!$D118&gt;=5,ROUND((ALLO!GL118+ALLO!GX118+ALLO!HJ118)/EZ$1,0)*ALLO!$BK118,0)),0)),0))),0),0)</f>
        <v>0</v>
      </c>
      <c r="FA120" s="181">
        <f t="shared" si="281"/>
        <v>0</v>
      </c>
      <c r="FB120" s="181">
        <f t="shared" si="282"/>
        <v>0</v>
      </c>
      <c r="FC120" s="181">
        <f t="shared" si="283"/>
        <v>0</v>
      </c>
      <c r="FD120" s="181">
        <f t="shared" si="284"/>
        <v>0</v>
      </c>
      <c r="FE120" s="181">
        <f t="shared" si="285"/>
        <v>0</v>
      </c>
      <c r="FF120" s="181">
        <f t="shared" si="286"/>
        <v>0</v>
      </c>
      <c r="FG120" s="181">
        <f t="shared" si="287"/>
        <v>0</v>
      </c>
      <c r="FH120" s="181">
        <f t="shared" si="288"/>
        <v>0</v>
      </c>
      <c r="FI120" s="181">
        <f t="shared" si="289"/>
        <v>0</v>
      </c>
      <c r="FJ120" s="181">
        <f t="shared" si="290"/>
        <v>0</v>
      </c>
      <c r="FK120" s="181">
        <f t="shared" si="291"/>
        <v>0</v>
      </c>
      <c r="FL120" s="181">
        <f t="shared" si="292"/>
        <v>0</v>
      </c>
      <c r="FM120" s="182">
        <f t="shared" si="293"/>
        <v>0</v>
      </c>
      <c r="FN120" s="182">
        <f t="shared" si="294"/>
        <v>0</v>
      </c>
      <c r="FO120" s="182">
        <f t="shared" si="295"/>
        <v>0</v>
      </c>
      <c r="FP120" s="182">
        <f t="shared" si="296"/>
        <v>0</v>
      </c>
      <c r="FQ120" s="182">
        <f t="shared" si="297"/>
        <v>0</v>
      </c>
      <c r="FR120" s="182">
        <f t="shared" si="298"/>
        <v>0</v>
      </c>
      <c r="FS120" s="182">
        <f t="shared" si="299"/>
        <v>0</v>
      </c>
      <c r="FT120" s="1">
        <f>IFERROR(IF($G120&gt;=1,SUMIFS(ARR!P$8:P$607,ARR!$I$8:$I$607,$I120),0),0)</f>
        <v>0</v>
      </c>
      <c r="FU120" s="1">
        <f>IFERROR(IF($G120&gt;=1,SUMIFS(ARR!Q$8:Q$607,ARR!$I$8:$I$607,$I120),0),0)</f>
        <v>0</v>
      </c>
      <c r="FV120" s="1">
        <f>IFERROR(IF($G120&gt;=1,SUMIFS(ARR!R$8:R$607,ARR!$I$8:$I$607,$I120),0),0)</f>
        <v>0</v>
      </c>
      <c r="FW120" s="1">
        <f>IFERROR(IF($G120&gt;=1,SUMIFS(ARR!S$8:S$607,ARR!$I$8:$I$607,$I120),0),0)</f>
        <v>0</v>
      </c>
      <c r="FX120" s="1">
        <f>IFERROR(IF($G120&gt;=1,SUMIFS(ARR!T$8:T$607,ARR!$I$8:$I$607,$I120),0),0)</f>
        <v>0</v>
      </c>
      <c r="FY120" s="1">
        <f>IFERROR(IF($G120&gt;=1,SUMIFS(ARR!U$8:U$607,ARR!$I$8:$I$607,$I120),0),0)</f>
        <v>0</v>
      </c>
      <c r="FZ120" s="1">
        <f>IFERROR(IF($G120&gt;=1,SUMIFS(ARR!V$8:V$607,ARR!$I$8:$I$607,$I120),0),0)</f>
        <v>0</v>
      </c>
      <c r="GA120" s="1">
        <f>IFERROR(IF($G120&gt;=1,SUMIFS(ARR!W$8:W$607,ARR!$I$8:$I$607,$I120),0),0)</f>
        <v>0</v>
      </c>
      <c r="GB120" s="1">
        <f>IFERROR(IF($G120&gt;=1,SUMIFS(ARR!X$8:X$607,ARR!$I$8:$I$607,$I120),0),0)</f>
        <v>0</v>
      </c>
      <c r="GC120" s="1">
        <f>IFERROR(IF($G120&gt;=1,SUMIFS(ARR!Y$8:Y$607,ARR!$I$8:$I$607,$I120),0),0)</f>
        <v>0</v>
      </c>
      <c r="GD120" s="1">
        <f>IFERROR(IF($G120&gt;=1,SUMIFS(ARR!Z$8:Z$607,ARR!$I$8:$I$607,$I120),0),0)</f>
        <v>0</v>
      </c>
      <c r="GE120" s="1">
        <f>IFERROR(IF($G120&gt;=1,SUMIFS(ARR!AA$8:AA$607,ARR!$I$8:$I$607,$I120),0),0)</f>
        <v>0</v>
      </c>
      <c r="GF120" s="1">
        <f t="shared" si="300"/>
        <v>0</v>
      </c>
      <c r="GG120" s="1">
        <f t="shared" si="301"/>
        <v>0</v>
      </c>
      <c r="GH120" s="1">
        <f t="shared" si="302"/>
        <v>0</v>
      </c>
      <c r="GI120" s="1">
        <f t="shared" si="303"/>
        <v>0</v>
      </c>
      <c r="GJ120" s="1">
        <f t="shared" si="304"/>
        <v>0</v>
      </c>
    </row>
    <row r="121" spans="6:192" ht="18" customHeight="1" x14ac:dyDescent="0.25">
      <c r="F121" s="1">
        <f>ALLO!A119</f>
        <v>0</v>
      </c>
      <c r="G121" s="130">
        <f>EMP!O117</f>
        <v>0</v>
      </c>
      <c r="H121" s="131">
        <f>EMP!P117</f>
        <v>0</v>
      </c>
      <c r="I121" s="130">
        <f>EMP!Q117</f>
        <v>0</v>
      </c>
      <c r="J121" s="30">
        <f>IFERROR(IF($G121&gt;=1,(IF($F121=2,ROUND((ALLO!GA119+ALLO!GM119)/10,0),0)),0),0)</f>
        <v>0</v>
      </c>
      <c r="K121" s="30">
        <f>IFERROR(IF($G121&gt;=1,(IF($F121=2,ROUND((ALLO!GB119+ALLO!GN119)/10,0),0)),0),0)</f>
        <v>0</v>
      </c>
      <c r="L121" s="30">
        <f>IFERROR(IF($G121&gt;=1,(IF($F121=2,ROUND((ALLO!GC119+ALLO!GO119)/10,0),0)),0),0)</f>
        <v>0</v>
      </c>
      <c r="M121" s="30">
        <f>IFERROR(IF($G121&gt;=1,(IF($F121=2,ROUND((ALLO!GD119+ALLO!GP119)/10,0),0)),0),0)</f>
        <v>0</v>
      </c>
      <c r="N121" s="30">
        <f>IFERROR(IF($G121&gt;=1,(IF($F121=2,ROUND((ALLO!GE119+ALLO!GQ119)/10,0),0)),0),0)</f>
        <v>0</v>
      </c>
      <c r="O121" s="30">
        <f>IFERROR(IF($G121&gt;=1,(IF($F121=2,ROUND((ALLO!GF119+ALLO!GR119)/10,0),0)),0),0)</f>
        <v>0</v>
      </c>
      <c r="P121" s="30">
        <f>IFERROR(IF($G121&gt;=1,(IF($F121=2,ROUND((ALLO!GG119+ALLO!GS119)/10,0),0)),0),0)</f>
        <v>0</v>
      </c>
      <c r="Q121" s="30">
        <f>IFERROR(IF($G121&gt;=1,(IF($F121=2,ROUND((ALLO!GH119+ALLO!GT119)/10,0),0)),0),0)</f>
        <v>0</v>
      </c>
      <c r="R121" s="30">
        <f>IFERROR(IF($G121&gt;=1,(IF($F121=2,ROUND((ALLO!GI119+ALLO!GU119)/10,0),0)),0),0)</f>
        <v>0</v>
      </c>
      <c r="S121" s="30">
        <f>IFERROR(IF($G121&gt;=1,(IF($F121=2,ROUND((ALLO!GJ119+ALLO!GV119)/10,0),0)),0),0)</f>
        <v>0</v>
      </c>
      <c r="T121" s="30">
        <f>IFERROR(IF($G121&gt;=1,(IF($F121=2,ROUND((ALLO!GK119+ALLO!GW119)/10,0),0)),0),0)</f>
        <v>0</v>
      </c>
      <c r="U121" s="30">
        <f>IFERROR(IF($G121&gt;=1,(IF($F121=2,ROUND((ALLO!GL119+ALLO!GX119)/10,0),0)),0),0)</f>
        <v>0</v>
      </c>
      <c r="V121" s="132"/>
      <c r="W121" s="132"/>
      <c r="X121" s="132"/>
      <c r="Y121" s="132"/>
      <c r="Z121" s="132"/>
      <c r="AA121" s="132"/>
      <c r="AB121" s="132"/>
      <c r="AC121" s="132"/>
      <c r="AD121" s="132"/>
      <c r="AE121" s="132"/>
      <c r="AF121" s="132"/>
      <c r="AG121" s="132"/>
      <c r="AH121" s="133"/>
      <c r="AI121" s="133">
        <f t="shared" si="201"/>
        <v>0</v>
      </c>
      <c r="AJ121" s="133">
        <f t="shared" si="202"/>
        <v>0</v>
      </c>
      <c r="AK121" s="133">
        <f t="shared" si="203"/>
        <v>0</v>
      </c>
      <c r="AL121" s="133">
        <f t="shared" si="204"/>
        <v>0</v>
      </c>
      <c r="AM121" s="133">
        <f t="shared" si="205"/>
        <v>0</v>
      </c>
      <c r="AN121" s="133">
        <f t="shared" si="206"/>
        <v>0</v>
      </c>
      <c r="AO121" s="133">
        <f t="shared" si="207"/>
        <v>0</v>
      </c>
      <c r="AP121" s="133">
        <f t="shared" si="208"/>
        <v>0</v>
      </c>
      <c r="AQ121" s="133">
        <f t="shared" si="209"/>
        <v>0</v>
      </c>
      <c r="AR121" s="133">
        <f t="shared" si="210"/>
        <v>0</v>
      </c>
      <c r="AS121" s="133">
        <f t="shared" si="211"/>
        <v>0</v>
      </c>
      <c r="AT121" s="134"/>
      <c r="AU121" s="134">
        <f t="shared" si="212"/>
        <v>0</v>
      </c>
      <c r="AV121" s="134">
        <f t="shared" si="213"/>
        <v>0</v>
      </c>
      <c r="AW121" s="134">
        <f t="shared" si="214"/>
        <v>0</v>
      </c>
      <c r="AX121" s="134">
        <f t="shared" si="215"/>
        <v>0</v>
      </c>
      <c r="AY121" s="134">
        <f t="shared" si="216"/>
        <v>0</v>
      </c>
      <c r="AZ121" s="134">
        <f t="shared" si="217"/>
        <v>0</v>
      </c>
      <c r="BA121" s="134">
        <f t="shared" si="218"/>
        <v>0</v>
      </c>
      <c r="BB121" s="134">
        <f t="shared" si="219"/>
        <v>0</v>
      </c>
      <c r="BC121" s="134">
        <f t="shared" si="220"/>
        <v>0</v>
      </c>
      <c r="BD121" s="134">
        <f t="shared" si="221"/>
        <v>0</v>
      </c>
      <c r="BE121" s="134">
        <f t="shared" si="222"/>
        <v>0</v>
      </c>
      <c r="BF121" s="31"/>
      <c r="BG121" s="31">
        <f t="shared" si="223"/>
        <v>0</v>
      </c>
      <c r="BH121" s="31">
        <f t="shared" si="224"/>
        <v>0</v>
      </c>
      <c r="BI121" s="31">
        <f t="shared" si="225"/>
        <v>0</v>
      </c>
      <c r="BJ121" s="31">
        <f t="shared" si="226"/>
        <v>0</v>
      </c>
      <c r="BK121" s="31">
        <f t="shared" si="227"/>
        <v>0</v>
      </c>
      <c r="BL121" s="31">
        <f t="shared" si="228"/>
        <v>0</v>
      </c>
      <c r="BM121" s="31">
        <f t="shared" si="229"/>
        <v>0</v>
      </c>
      <c r="BN121" s="31">
        <f t="shared" si="230"/>
        <v>0</v>
      </c>
      <c r="BO121" s="31">
        <f t="shared" si="231"/>
        <v>0</v>
      </c>
      <c r="BP121" s="31">
        <f t="shared" si="232"/>
        <v>0</v>
      </c>
      <c r="BQ121" s="31">
        <f t="shared" si="233"/>
        <v>0</v>
      </c>
      <c r="BR121" s="132"/>
      <c r="BS121" s="132">
        <f t="shared" si="234"/>
        <v>0</v>
      </c>
      <c r="BT121" s="132">
        <f t="shared" si="235"/>
        <v>0</v>
      </c>
      <c r="BU121" s="132">
        <f t="shared" si="236"/>
        <v>0</v>
      </c>
      <c r="BV121" s="132">
        <f t="shared" si="237"/>
        <v>0</v>
      </c>
      <c r="BW121" s="132">
        <f t="shared" si="238"/>
        <v>0</v>
      </c>
      <c r="BX121" s="132">
        <f t="shared" si="239"/>
        <v>0</v>
      </c>
      <c r="BY121" s="132">
        <f t="shared" si="240"/>
        <v>0</v>
      </c>
      <c r="BZ121" s="132">
        <f t="shared" si="241"/>
        <v>0</v>
      </c>
      <c r="CA121" s="132">
        <f t="shared" si="242"/>
        <v>0</v>
      </c>
      <c r="CB121" s="132">
        <f t="shared" si="243"/>
        <v>0</v>
      </c>
      <c r="CC121" s="132">
        <f t="shared" si="244"/>
        <v>0</v>
      </c>
      <c r="CD121" s="133">
        <f t="shared" si="337"/>
        <v>0</v>
      </c>
      <c r="CE121" s="133">
        <f t="shared" si="337"/>
        <v>0</v>
      </c>
      <c r="CF121" s="133">
        <f t="shared" si="246"/>
        <v>0</v>
      </c>
      <c r="CG121" s="133">
        <f t="shared" si="197"/>
        <v>0</v>
      </c>
      <c r="CH121" s="133">
        <f t="shared" si="332"/>
        <v>0</v>
      </c>
      <c r="CI121" s="133">
        <f t="shared" si="332"/>
        <v>0</v>
      </c>
      <c r="CJ121" s="133">
        <f t="shared" si="332"/>
        <v>0</v>
      </c>
      <c r="CK121" s="133">
        <f t="shared" si="332"/>
        <v>0</v>
      </c>
      <c r="CL121" s="133">
        <f t="shared" si="332"/>
        <v>0</v>
      </c>
      <c r="CM121" s="133">
        <f t="shared" si="332"/>
        <v>0</v>
      </c>
      <c r="CN121" s="133">
        <f t="shared" si="332"/>
        <v>0</v>
      </c>
      <c r="CO121" s="133">
        <f t="shared" si="332"/>
        <v>0</v>
      </c>
      <c r="CP121" s="134"/>
      <c r="CQ121" s="134">
        <f t="shared" si="247"/>
        <v>0</v>
      </c>
      <c r="CR121" s="134">
        <f t="shared" si="248"/>
        <v>0</v>
      </c>
      <c r="CS121" s="134">
        <f t="shared" si="249"/>
        <v>0</v>
      </c>
      <c r="CT121" s="134">
        <f t="shared" si="250"/>
        <v>0</v>
      </c>
      <c r="CU121" s="134">
        <f t="shared" si="251"/>
        <v>0</v>
      </c>
      <c r="CV121" s="134">
        <f t="shared" si="252"/>
        <v>0</v>
      </c>
      <c r="CW121" s="134">
        <f t="shared" si="253"/>
        <v>0</v>
      </c>
      <c r="CX121" s="134">
        <f t="shared" si="254"/>
        <v>0</v>
      </c>
      <c r="CY121" s="134">
        <f t="shared" si="255"/>
        <v>0</v>
      </c>
      <c r="CZ121" s="134">
        <f t="shared" si="256"/>
        <v>0</v>
      </c>
      <c r="DA121" s="134">
        <f t="shared" si="257"/>
        <v>0</v>
      </c>
      <c r="DB121" s="135"/>
      <c r="DC121" s="135">
        <f t="shared" si="258"/>
        <v>0</v>
      </c>
      <c r="DD121" s="135">
        <f t="shared" si="259"/>
        <v>0</v>
      </c>
      <c r="DE121" s="135">
        <f t="shared" si="260"/>
        <v>0</v>
      </c>
      <c r="DF121" s="135">
        <f t="shared" si="261"/>
        <v>0</v>
      </c>
      <c r="DG121" s="135">
        <f t="shared" si="262"/>
        <v>0</v>
      </c>
      <c r="DH121" s="135">
        <f t="shared" si="263"/>
        <v>0</v>
      </c>
      <c r="DI121" s="135">
        <f t="shared" si="264"/>
        <v>0</v>
      </c>
      <c r="DJ121" s="135">
        <f t="shared" si="265"/>
        <v>0</v>
      </c>
      <c r="DK121" s="135">
        <f t="shared" si="266"/>
        <v>0</v>
      </c>
      <c r="DL121" s="135">
        <f t="shared" si="267"/>
        <v>0</v>
      </c>
      <c r="DM121" s="135">
        <f t="shared" si="268"/>
        <v>0</v>
      </c>
      <c r="DN121" s="136"/>
      <c r="DO121" s="136">
        <f t="shared" si="269"/>
        <v>0</v>
      </c>
      <c r="DP121" s="136">
        <f t="shared" si="270"/>
        <v>0</v>
      </c>
      <c r="DQ121" s="136">
        <f t="shared" si="271"/>
        <v>0</v>
      </c>
      <c r="DR121" s="136">
        <f t="shared" si="272"/>
        <v>0</v>
      </c>
      <c r="DS121" s="136">
        <f t="shared" si="273"/>
        <v>0</v>
      </c>
      <c r="DT121" s="136">
        <f t="shared" si="274"/>
        <v>0</v>
      </c>
      <c r="DU121" s="136">
        <f t="shared" si="275"/>
        <v>0</v>
      </c>
      <c r="DV121" s="136">
        <f t="shared" si="276"/>
        <v>0</v>
      </c>
      <c r="DW121" s="136">
        <f t="shared" si="277"/>
        <v>0</v>
      </c>
      <c r="DX121" s="136">
        <f t="shared" si="278"/>
        <v>0</v>
      </c>
      <c r="DY121" s="136">
        <f t="shared" si="279"/>
        <v>0</v>
      </c>
      <c r="DZ121" s="132"/>
      <c r="EA121" s="132">
        <f t="shared" ref="EA121:EK121" si="352">DZ121</f>
        <v>0</v>
      </c>
      <c r="EB121" s="132">
        <f t="shared" si="352"/>
        <v>0</v>
      </c>
      <c r="EC121" s="132">
        <f t="shared" si="352"/>
        <v>0</v>
      </c>
      <c r="ED121" s="132">
        <f t="shared" si="352"/>
        <v>0</v>
      </c>
      <c r="EE121" s="132">
        <f t="shared" si="352"/>
        <v>0</v>
      </c>
      <c r="EF121" s="132">
        <f t="shared" si="352"/>
        <v>0</v>
      </c>
      <c r="EG121" s="132">
        <f t="shared" si="352"/>
        <v>0</v>
      </c>
      <c r="EH121" s="132">
        <f t="shared" si="352"/>
        <v>0</v>
      </c>
      <c r="EI121" s="132">
        <f t="shared" si="352"/>
        <v>0</v>
      </c>
      <c r="EJ121" s="132">
        <f t="shared" si="352"/>
        <v>0</v>
      </c>
      <c r="EK121" s="132">
        <f t="shared" si="352"/>
        <v>0</v>
      </c>
      <c r="EL121" s="134"/>
      <c r="EM121" s="134"/>
      <c r="EN121" s="134"/>
      <c r="EO121" s="134"/>
      <c r="EP121" s="134"/>
      <c r="EQ121" s="134"/>
      <c r="ER121" s="134"/>
      <c r="ES121" s="201">
        <f>IFERROR(IF(G121&gt;=1,(IF(EMP!AT117="YES",220,0)),0),0)</f>
        <v>0</v>
      </c>
      <c r="ET121" s="1">
        <f>IFERROR(IF(G121&gt;=1,ROUND(ALLO!K119/31*ALLO!BJ119,0),0),0)</f>
        <v>0</v>
      </c>
      <c r="EU121" s="1">
        <f>IFERROR(IF(G121&gt;=1,(IF(ALLO!$BH119=1,0,IF(ALLO!$BH119=2,(IF(EMP!AN117="YES",(IF(ALLO!$D119&gt;=5,ROUND((ALLO!GG119+ALLO!GS119+ALLO!HE119)/EU$1,0)*ALLO!$BK119,0)),0)),0))),0),0)</f>
        <v>0</v>
      </c>
      <c r="EV121" s="1">
        <f>IFERROR(IF(H121&gt;=1,(IF(ALLO!$BH119=1,0,IF(ALLO!$BH119=2,(IF(EMP!AO117="YES",(IF(ALLO!$D119&gt;=5,ROUND((ALLO!GH119+ALLO!GT119+ALLO!HF119)/EV$1,0)*ALLO!$BK119,0)),0)),0))),0),0)</f>
        <v>0</v>
      </c>
      <c r="EW121" s="1">
        <f>IFERROR(IF(I121&gt;=1,(IF(ALLO!$BH119=1,0,IF(ALLO!$BH119=2,(IF(EMP!AP117="YES",(IF(ALLO!$D119&gt;=5,ROUND((ALLO!GI119+ALLO!GU119+ALLO!HG119)/EW$1,0)*ALLO!$BK119,0)),0)),0))),0),0)</f>
        <v>0</v>
      </c>
      <c r="EX121" s="1">
        <f>IFERROR(IF(J121&gt;=1,(IF(ALLO!$BH119=1,0,IF(ALLO!$BH119=2,(IF(EMP!AQ117="YES",(IF(ALLO!$D119&gt;=5,ROUND((ALLO!GJ119+ALLO!GV119+ALLO!HH119)/EX$1,0)*ALLO!$BK119,0)),0)),0))),0),0)</f>
        <v>0</v>
      </c>
      <c r="EY121" s="1">
        <f>IFERROR(IF(K121&gt;=1,(IF(ALLO!$BH119=1,0,IF(ALLO!$BH119=2,(IF(EMP!AR117="YES",(IF(ALLO!$D119&gt;=5,ROUND((ALLO!GK119+ALLO!GW119+ALLO!HI119)/EY$1,0)*ALLO!$BK119,0)),0)),0))),0),0)</f>
        <v>0</v>
      </c>
      <c r="EZ121" s="1">
        <f>IFERROR(IF(L121&gt;=1,(IF(ALLO!$BH119=1,0,IF(ALLO!$BH119=2,(IF(EMP!AS117="YES",(IF(ALLO!$D119&gt;=5,ROUND((ALLO!GL119+ALLO!GX119+ALLO!HJ119)/EZ$1,0)*ALLO!$BK119,0)),0)),0))),0),0)</f>
        <v>0</v>
      </c>
      <c r="FA121" s="181">
        <f t="shared" si="281"/>
        <v>0</v>
      </c>
      <c r="FB121" s="181">
        <f t="shared" si="282"/>
        <v>0</v>
      </c>
      <c r="FC121" s="181">
        <f t="shared" si="283"/>
        <v>0</v>
      </c>
      <c r="FD121" s="181">
        <f t="shared" si="284"/>
        <v>0</v>
      </c>
      <c r="FE121" s="181">
        <f t="shared" si="285"/>
        <v>0</v>
      </c>
      <c r="FF121" s="181">
        <f t="shared" si="286"/>
        <v>0</v>
      </c>
      <c r="FG121" s="181">
        <f t="shared" si="287"/>
        <v>0</v>
      </c>
      <c r="FH121" s="181">
        <f t="shared" si="288"/>
        <v>0</v>
      </c>
      <c r="FI121" s="181">
        <f t="shared" si="289"/>
        <v>0</v>
      </c>
      <c r="FJ121" s="181">
        <f t="shared" si="290"/>
        <v>0</v>
      </c>
      <c r="FK121" s="181">
        <f t="shared" si="291"/>
        <v>0</v>
      </c>
      <c r="FL121" s="181">
        <f t="shared" si="292"/>
        <v>0</v>
      </c>
      <c r="FM121" s="182">
        <f t="shared" si="293"/>
        <v>0</v>
      </c>
      <c r="FN121" s="182">
        <f t="shared" si="294"/>
        <v>0</v>
      </c>
      <c r="FO121" s="182">
        <f t="shared" si="295"/>
        <v>0</v>
      </c>
      <c r="FP121" s="182">
        <f t="shared" si="296"/>
        <v>0</v>
      </c>
      <c r="FQ121" s="182">
        <f t="shared" si="297"/>
        <v>0</v>
      </c>
      <c r="FR121" s="182">
        <f t="shared" si="298"/>
        <v>0</v>
      </c>
      <c r="FS121" s="182">
        <f t="shared" si="299"/>
        <v>0</v>
      </c>
      <c r="FT121" s="1">
        <f>IFERROR(IF($G121&gt;=1,SUMIFS(ARR!P$8:P$607,ARR!$I$8:$I$607,$I121),0),0)</f>
        <v>0</v>
      </c>
      <c r="FU121" s="1">
        <f>IFERROR(IF($G121&gt;=1,SUMIFS(ARR!Q$8:Q$607,ARR!$I$8:$I$607,$I121),0),0)</f>
        <v>0</v>
      </c>
      <c r="FV121" s="1">
        <f>IFERROR(IF($G121&gt;=1,SUMIFS(ARR!R$8:R$607,ARR!$I$8:$I$607,$I121),0),0)</f>
        <v>0</v>
      </c>
      <c r="FW121" s="1">
        <f>IFERROR(IF($G121&gt;=1,SUMIFS(ARR!S$8:S$607,ARR!$I$8:$I$607,$I121),0),0)</f>
        <v>0</v>
      </c>
      <c r="FX121" s="1">
        <f>IFERROR(IF($G121&gt;=1,SUMIFS(ARR!T$8:T$607,ARR!$I$8:$I$607,$I121),0),0)</f>
        <v>0</v>
      </c>
      <c r="FY121" s="1">
        <f>IFERROR(IF($G121&gt;=1,SUMIFS(ARR!U$8:U$607,ARR!$I$8:$I$607,$I121),0),0)</f>
        <v>0</v>
      </c>
      <c r="FZ121" s="1">
        <f>IFERROR(IF($G121&gt;=1,SUMIFS(ARR!V$8:V$607,ARR!$I$8:$I$607,$I121),0),0)</f>
        <v>0</v>
      </c>
      <c r="GA121" s="1">
        <f>IFERROR(IF($G121&gt;=1,SUMIFS(ARR!W$8:W$607,ARR!$I$8:$I$607,$I121),0),0)</f>
        <v>0</v>
      </c>
      <c r="GB121" s="1">
        <f>IFERROR(IF($G121&gt;=1,SUMIFS(ARR!X$8:X$607,ARR!$I$8:$I$607,$I121),0),0)</f>
        <v>0</v>
      </c>
      <c r="GC121" s="1">
        <f>IFERROR(IF($G121&gt;=1,SUMIFS(ARR!Y$8:Y$607,ARR!$I$8:$I$607,$I121),0),0)</f>
        <v>0</v>
      </c>
      <c r="GD121" s="1">
        <f>IFERROR(IF($G121&gt;=1,SUMIFS(ARR!Z$8:Z$607,ARR!$I$8:$I$607,$I121),0),0)</f>
        <v>0</v>
      </c>
      <c r="GE121" s="1">
        <f>IFERROR(IF($G121&gt;=1,SUMIFS(ARR!AA$8:AA$607,ARR!$I$8:$I$607,$I121),0),0)</f>
        <v>0</v>
      </c>
      <c r="GF121" s="1">
        <f t="shared" si="300"/>
        <v>0</v>
      </c>
      <c r="GG121" s="1">
        <f t="shared" si="301"/>
        <v>0</v>
      </c>
      <c r="GH121" s="1">
        <f t="shared" si="302"/>
        <v>0</v>
      </c>
      <c r="GI121" s="1">
        <f t="shared" si="303"/>
        <v>0</v>
      </c>
      <c r="GJ121" s="1">
        <f t="shared" si="304"/>
        <v>0</v>
      </c>
    </row>
    <row r="122" spans="6:192" ht="18" customHeight="1" x14ac:dyDescent="0.25">
      <c r="F122" s="1">
        <f>ALLO!A120</f>
        <v>0</v>
      </c>
      <c r="G122" s="130">
        <f>EMP!O118</f>
        <v>0</v>
      </c>
      <c r="H122" s="131">
        <f>EMP!P118</f>
        <v>0</v>
      </c>
      <c r="I122" s="130">
        <f>EMP!Q118</f>
        <v>0</v>
      </c>
      <c r="J122" s="30">
        <f>IFERROR(IF($G122&gt;=1,(IF($F122=2,ROUND((ALLO!GA120+ALLO!GM120)/10,0),0)),0),0)</f>
        <v>0</v>
      </c>
      <c r="K122" s="30">
        <f>IFERROR(IF($G122&gt;=1,(IF($F122=2,ROUND((ALLO!GB120+ALLO!GN120)/10,0),0)),0),0)</f>
        <v>0</v>
      </c>
      <c r="L122" s="30">
        <f>IFERROR(IF($G122&gt;=1,(IF($F122=2,ROUND((ALLO!GC120+ALLO!GO120)/10,0),0)),0),0)</f>
        <v>0</v>
      </c>
      <c r="M122" s="30">
        <f>IFERROR(IF($G122&gt;=1,(IF($F122=2,ROUND((ALLO!GD120+ALLO!GP120)/10,0),0)),0),0)</f>
        <v>0</v>
      </c>
      <c r="N122" s="30">
        <f>IFERROR(IF($G122&gt;=1,(IF($F122=2,ROUND((ALLO!GE120+ALLO!GQ120)/10,0),0)),0),0)</f>
        <v>0</v>
      </c>
      <c r="O122" s="30">
        <f>IFERROR(IF($G122&gt;=1,(IF($F122=2,ROUND((ALLO!GF120+ALLO!GR120)/10,0),0)),0),0)</f>
        <v>0</v>
      </c>
      <c r="P122" s="30">
        <f>IFERROR(IF($G122&gt;=1,(IF($F122=2,ROUND((ALLO!GG120+ALLO!GS120)/10,0),0)),0),0)</f>
        <v>0</v>
      </c>
      <c r="Q122" s="30">
        <f>IFERROR(IF($G122&gt;=1,(IF($F122=2,ROUND((ALLO!GH120+ALLO!GT120)/10,0),0)),0),0)</f>
        <v>0</v>
      </c>
      <c r="R122" s="30">
        <f>IFERROR(IF($G122&gt;=1,(IF($F122=2,ROUND((ALLO!GI120+ALLO!GU120)/10,0),0)),0),0)</f>
        <v>0</v>
      </c>
      <c r="S122" s="30">
        <f>IFERROR(IF($G122&gt;=1,(IF($F122=2,ROUND((ALLO!GJ120+ALLO!GV120)/10,0),0)),0),0)</f>
        <v>0</v>
      </c>
      <c r="T122" s="30">
        <f>IFERROR(IF($G122&gt;=1,(IF($F122=2,ROUND((ALLO!GK120+ALLO!GW120)/10,0),0)),0),0)</f>
        <v>0</v>
      </c>
      <c r="U122" s="30">
        <f>IFERROR(IF($G122&gt;=1,(IF($F122=2,ROUND((ALLO!GL120+ALLO!GX120)/10,0),0)),0),0)</f>
        <v>0</v>
      </c>
      <c r="V122" s="132"/>
      <c r="W122" s="132"/>
      <c r="X122" s="132"/>
      <c r="Y122" s="132"/>
      <c r="Z122" s="132"/>
      <c r="AA122" s="132"/>
      <c r="AB122" s="132"/>
      <c r="AC122" s="132"/>
      <c r="AD122" s="132"/>
      <c r="AE122" s="132"/>
      <c r="AF122" s="132"/>
      <c r="AG122" s="132"/>
      <c r="AH122" s="133"/>
      <c r="AI122" s="133">
        <f t="shared" si="201"/>
        <v>0</v>
      </c>
      <c r="AJ122" s="133">
        <f t="shared" si="202"/>
        <v>0</v>
      </c>
      <c r="AK122" s="133">
        <f t="shared" si="203"/>
        <v>0</v>
      </c>
      <c r="AL122" s="133">
        <f t="shared" si="204"/>
        <v>0</v>
      </c>
      <c r="AM122" s="133">
        <f t="shared" si="205"/>
        <v>0</v>
      </c>
      <c r="AN122" s="133">
        <f t="shared" si="206"/>
        <v>0</v>
      </c>
      <c r="AO122" s="133">
        <f t="shared" si="207"/>
        <v>0</v>
      </c>
      <c r="AP122" s="133">
        <f t="shared" si="208"/>
        <v>0</v>
      </c>
      <c r="AQ122" s="133">
        <f t="shared" si="209"/>
        <v>0</v>
      </c>
      <c r="AR122" s="133">
        <f t="shared" si="210"/>
        <v>0</v>
      </c>
      <c r="AS122" s="133">
        <f t="shared" si="211"/>
        <v>0</v>
      </c>
      <c r="AT122" s="134"/>
      <c r="AU122" s="134">
        <f t="shared" si="212"/>
        <v>0</v>
      </c>
      <c r="AV122" s="134">
        <f t="shared" si="213"/>
        <v>0</v>
      </c>
      <c r="AW122" s="134">
        <f t="shared" si="214"/>
        <v>0</v>
      </c>
      <c r="AX122" s="134">
        <f t="shared" si="215"/>
        <v>0</v>
      </c>
      <c r="AY122" s="134">
        <f t="shared" si="216"/>
        <v>0</v>
      </c>
      <c r="AZ122" s="134">
        <f t="shared" si="217"/>
        <v>0</v>
      </c>
      <c r="BA122" s="134">
        <f t="shared" si="218"/>
        <v>0</v>
      </c>
      <c r="BB122" s="134">
        <f t="shared" si="219"/>
        <v>0</v>
      </c>
      <c r="BC122" s="134">
        <f t="shared" si="220"/>
        <v>0</v>
      </c>
      <c r="BD122" s="134">
        <f t="shared" si="221"/>
        <v>0</v>
      </c>
      <c r="BE122" s="134">
        <f t="shared" si="222"/>
        <v>0</v>
      </c>
      <c r="BF122" s="31"/>
      <c r="BG122" s="31">
        <f t="shared" si="223"/>
        <v>0</v>
      </c>
      <c r="BH122" s="31">
        <f t="shared" si="224"/>
        <v>0</v>
      </c>
      <c r="BI122" s="31">
        <f t="shared" si="225"/>
        <v>0</v>
      </c>
      <c r="BJ122" s="31">
        <f t="shared" si="226"/>
        <v>0</v>
      </c>
      <c r="BK122" s="31">
        <f t="shared" si="227"/>
        <v>0</v>
      </c>
      <c r="BL122" s="31">
        <f t="shared" si="228"/>
        <v>0</v>
      </c>
      <c r="BM122" s="31">
        <f t="shared" si="229"/>
        <v>0</v>
      </c>
      <c r="BN122" s="31">
        <f t="shared" si="230"/>
        <v>0</v>
      </c>
      <c r="BO122" s="31">
        <f t="shared" si="231"/>
        <v>0</v>
      </c>
      <c r="BP122" s="31">
        <f t="shared" si="232"/>
        <v>0</v>
      </c>
      <c r="BQ122" s="31">
        <f t="shared" si="233"/>
        <v>0</v>
      </c>
      <c r="BR122" s="132"/>
      <c r="BS122" s="132">
        <f t="shared" si="234"/>
        <v>0</v>
      </c>
      <c r="BT122" s="132">
        <f t="shared" si="235"/>
        <v>0</v>
      </c>
      <c r="BU122" s="132">
        <f t="shared" si="236"/>
        <v>0</v>
      </c>
      <c r="BV122" s="132">
        <f t="shared" si="237"/>
        <v>0</v>
      </c>
      <c r="BW122" s="132">
        <f t="shared" si="238"/>
        <v>0</v>
      </c>
      <c r="BX122" s="132">
        <f t="shared" si="239"/>
        <v>0</v>
      </c>
      <c r="BY122" s="132">
        <f t="shared" si="240"/>
        <v>0</v>
      </c>
      <c r="BZ122" s="132">
        <f t="shared" si="241"/>
        <v>0</v>
      </c>
      <c r="CA122" s="132">
        <f t="shared" si="242"/>
        <v>0</v>
      </c>
      <c r="CB122" s="132">
        <f t="shared" si="243"/>
        <v>0</v>
      </c>
      <c r="CC122" s="132">
        <f t="shared" si="244"/>
        <v>0</v>
      </c>
      <c r="CD122" s="133">
        <f t="shared" si="337"/>
        <v>0</v>
      </c>
      <c r="CE122" s="133">
        <f t="shared" si="337"/>
        <v>0</v>
      </c>
      <c r="CF122" s="133">
        <f t="shared" si="246"/>
        <v>0</v>
      </c>
      <c r="CG122" s="133">
        <f t="shared" si="197"/>
        <v>0</v>
      </c>
      <c r="CH122" s="133">
        <f t="shared" si="332"/>
        <v>0</v>
      </c>
      <c r="CI122" s="133">
        <f t="shared" si="332"/>
        <v>0</v>
      </c>
      <c r="CJ122" s="133">
        <f t="shared" si="332"/>
        <v>0</v>
      </c>
      <c r="CK122" s="133">
        <f t="shared" si="332"/>
        <v>0</v>
      </c>
      <c r="CL122" s="133">
        <f t="shared" si="332"/>
        <v>0</v>
      </c>
      <c r="CM122" s="133">
        <f t="shared" si="332"/>
        <v>0</v>
      </c>
      <c r="CN122" s="133">
        <f t="shared" si="332"/>
        <v>0</v>
      </c>
      <c r="CO122" s="133">
        <f t="shared" si="332"/>
        <v>0</v>
      </c>
      <c r="CP122" s="134"/>
      <c r="CQ122" s="134">
        <f t="shared" si="247"/>
        <v>0</v>
      </c>
      <c r="CR122" s="134">
        <f t="shared" si="248"/>
        <v>0</v>
      </c>
      <c r="CS122" s="134">
        <f t="shared" si="249"/>
        <v>0</v>
      </c>
      <c r="CT122" s="134">
        <f t="shared" si="250"/>
        <v>0</v>
      </c>
      <c r="CU122" s="134">
        <f t="shared" si="251"/>
        <v>0</v>
      </c>
      <c r="CV122" s="134">
        <f t="shared" si="252"/>
        <v>0</v>
      </c>
      <c r="CW122" s="134">
        <f t="shared" si="253"/>
        <v>0</v>
      </c>
      <c r="CX122" s="134">
        <f t="shared" si="254"/>
        <v>0</v>
      </c>
      <c r="CY122" s="134">
        <f t="shared" si="255"/>
        <v>0</v>
      </c>
      <c r="CZ122" s="134">
        <f t="shared" si="256"/>
        <v>0</v>
      </c>
      <c r="DA122" s="134">
        <f t="shared" si="257"/>
        <v>0</v>
      </c>
      <c r="DB122" s="135"/>
      <c r="DC122" s="135">
        <f t="shared" si="258"/>
        <v>0</v>
      </c>
      <c r="DD122" s="135">
        <f t="shared" si="259"/>
        <v>0</v>
      </c>
      <c r="DE122" s="135">
        <f t="shared" si="260"/>
        <v>0</v>
      </c>
      <c r="DF122" s="135">
        <f t="shared" si="261"/>
        <v>0</v>
      </c>
      <c r="DG122" s="135">
        <f t="shared" si="262"/>
        <v>0</v>
      </c>
      <c r="DH122" s="135">
        <f t="shared" si="263"/>
        <v>0</v>
      </c>
      <c r="DI122" s="135">
        <f t="shared" si="264"/>
        <v>0</v>
      </c>
      <c r="DJ122" s="135">
        <f t="shared" si="265"/>
        <v>0</v>
      </c>
      <c r="DK122" s="135">
        <f t="shared" si="266"/>
        <v>0</v>
      </c>
      <c r="DL122" s="135">
        <f t="shared" si="267"/>
        <v>0</v>
      </c>
      <c r="DM122" s="135">
        <f t="shared" si="268"/>
        <v>0</v>
      </c>
      <c r="DN122" s="136"/>
      <c r="DO122" s="136">
        <f t="shared" si="269"/>
        <v>0</v>
      </c>
      <c r="DP122" s="136">
        <f t="shared" si="270"/>
        <v>0</v>
      </c>
      <c r="DQ122" s="136">
        <f t="shared" si="271"/>
        <v>0</v>
      </c>
      <c r="DR122" s="136">
        <f t="shared" si="272"/>
        <v>0</v>
      </c>
      <c r="DS122" s="136">
        <f t="shared" si="273"/>
        <v>0</v>
      </c>
      <c r="DT122" s="136">
        <f t="shared" si="274"/>
        <v>0</v>
      </c>
      <c r="DU122" s="136">
        <f t="shared" si="275"/>
        <v>0</v>
      </c>
      <c r="DV122" s="136">
        <f t="shared" si="276"/>
        <v>0</v>
      </c>
      <c r="DW122" s="136">
        <f t="shared" si="277"/>
        <v>0</v>
      </c>
      <c r="DX122" s="136">
        <f t="shared" si="278"/>
        <v>0</v>
      </c>
      <c r="DY122" s="136">
        <f t="shared" si="279"/>
        <v>0</v>
      </c>
      <c r="DZ122" s="132"/>
      <c r="EA122" s="132">
        <f t="shared" ref="EA122:EK122" si="353">DZ122</f>
        <v>0</v>
      </c>
      <c r="EB122" s="132">
        <f t="shared" si="353"/>
        <v>0</v>
      </c>
      <c r="EC122" s="132">
        <f t="shared" si="353"/>
        <v>0</v>
      </c>
      <c r="ED122" s="132">
        <f t="shared" si="353"/>
        <v>0</v>
      </c>
      <c r="EE122" s="132">
        <f t="shared" si="353"/>
        <v>0</v>
      </c>
      <c r="EF122" s="132">
        <f t="shared" si="353"/>
        <v>0</v>
      </c>
      <c r="EG122" s="132">
        <f t="shared" si="353"/>
        <v>0</v>
      </c>
      <c r="EH122" s="132">
        <f t="shared" si="353"/>
        <v>0</v>
      </c>
      <c r="EI122" s="132">
        <f t="shared" si="353"/>
        <v>0</v>
      </c>
      <c r="EJ122" s="132">
        <f t="shared" si="353"/>
        <v>0</v>
      </c>
      <c r="EK122" s="132">
        <f t="shared" si="353"/>
        <v>0</v>
      </c>
      <c r="EL122" s="134"/>
      <c r="EM122" s="134"/>
      <c r="EN122" s="134"/>
      <c r="EO122" s="134"/>
      <c r="EP122" s="134"/>
      <c r="EQ122" s="134"/>
      <c r="ER122" s="134"/>
      <c r="ES122" s="201">
        <f>IFERROR(IF(G122&gt;=1,(IF(EMP!AT118="YES",220,0)),0),0)</f>
        <v>0</v>
      </c>
      <c r="ET122" s="1">
        <f>IFERROR(IF(G122&gt;=1,ROUND(ALLO!K120/31*ALLO!BJ120,0),0),0)</f>
        <v>0</v>
      </c>
      <c r="EU122" s="1">
        <f>IFERROR(IF(G122&gt;=1,(IF(ALLO!$BH120=1,0,IF(ALLO!$BH120=2,(IF(EMP!AN118="YES",(IF(ALLO!$D120&gt;=5,ROUND((ALLO!GG120+ALLO!GS120+ALLO!HE120)/EU$1,0)*ALLO!$BK120,0)),0)),0))),0),0)</f>
        <v>0</v>
      </c>
      <c r="EV122" s="1">
        <f>IFERROR(IF(H122&gt;=1,(IF(ALLO!$BH120=1,0,IF(ALLO!$BH120=2,(IF(EMP!AO118="YES",(IF(ALLO!$D120&gt;=5,ROUND((ALLO!GH120+ALLO!GT120+ALLO!HF120)/EV$1,0)*ALLO!$BK120,0)),0)),0))),0),0)</f>
        <v>0</v>
      </c>
      <c r="EW122" s="1">
        <f>IFERROR(IF(I122&gt;=1,(IF(ALLO!$BH120=1,0,IF(ALLO!$BH120=2,(IF(EMP!AP118="YES",(IF(ALLO!$D120&gt;=5,ROUND((ALLO!GI120+ALLO!GU120+ALLO!HG120)/EW$1,0)*ALLO!$BK120,0)),0)),0))),0),0)</f>
        <v>0</v>
      </c>
      <c r="EX122" s="1">
        <f>IFERROR(IF(J122&gt;=1,(IF(ALLO!$BH120=1,0,IF(ALLO!$BH120=2,(IF(EMP!AQ118="YES",(IF(ALLO!$D120&gt;=5,ROUND((ALLO!GJ120+ALLO!GV120+ALLO!HH120)/EX$1,0)*ALLO!$BK120,0)),0)),0))),0),0)</f>
        <v>0</v>
      </c>
      <c r="EY122" s="1">
        <f>IFERROR(IF(K122&gt;=1,(IF(ALLO!$BH120=1,0,IF(ALLO!$BH120=2,(IF(EMP!AR118="YES",(IF(ALLO!$D120&gt;=5,ROUND((ALLO!GK120+ALLO!GW120+ALLO!HI120)/EY$1,0)*ALLO!$BK120,0)),0)),0))),0),0)</f>
        <v>0</v>
      </c>
      <c r="EZ122" s="1">
        <f>IFERROR(IF(L122&gt;=1,(IF(ALLO!$BH120=1,0,IF(ALLO!$BH120=2,(IF(EMP!AS118="YES",(IF(ALLO!$D120&gt;=5,ROUND((ALLO!GL120+ALLO!GX120+ALLO!HJ120)/EZ$1,0)*ALLO!$BK120,0)),0)),0))),0),0)</f>
        <v>0</v>
      </c>
      <c r="FA122" s="181">
        <f t="shared" si="281"/>
        <v>0</v>
      </c>
      <c r="FB122" s="181">
        <f t="shared" si="282"/>
        <v>0</v>
      </c>
      <c r="FC122" s="181">
        <f t="shared" si="283"/>
        <v>0</v>
      </c>
      <c r="FD122" s="181">
        <f t="shared" si="284"/>
        <v>0</v>
      </c>
      <c r="FE122" s="181">
        <f t="shared" si="285"/>
        <v>0</v>
      </c>
      <c r="FF122" s="181">
        <f t="shared" si="286"/>
        <v>0</v>
      </c>
      <c r="FG122" s="181">
        <f t="shared" si="287"/>
        <v>0</v>
      </c>
      <c r="FH122" s="181">
        <f t="shared" si="288"/>
        <v>0</v>
      </c>
      <c r="FI122" s="181">
        <f t="shared" si="289"/>
        <v>0</v>
      </c>
      <c r="FJ122" s="181">
        <f t="shared" si="290"/>
        <v>0</v>
      </c>
      <c r="FK122" s="181">
        <f t="shared" si="291"/>
        <v>0</v>
      </c>
      <c r="FL122" s="181">
        <f t="shared" si="292"/>
        <v>0</v>
      </c>
      <c r="FM122" s="182">
        <f t="shared" si="293"/>
        <v>0</v>
      </c>
      <c r="FN122" s="182">
        <f t="shared" si="294"/>
        <v>0</v>
      </c>
      <c r="FO122" s="182">
        <f t="shared" si="295"/>
        <v>0</v>
      </c>
      <c r="FP122" s="182">
        <f t="shared" si="296"/>
        <v>0</v>
      </c>
      <c r="FQ122" s="182">
        <f t="shared" si="297"/>
        <v>0</v>
      </c>
      <c r="FR122" s="182">
        <f t="shared" si="298"/>
        <v>0</v>
      </c>
      <c r="FS122" s="182">
        <f t="shared" si="299"/>
        <v>0</v>
      </c>
      <c r="FT122" s="1">
        <f>IFERROR(IF($G122&gt;=1,SUMIFS(ARR!P$8:P$607,ARR!$I$8:$I$607,$I122),0),0)</f>
        <v>0</v>
      </c>
      <c r="FU122" s="1">
        <f>IFERROR(IF($G122&gt;=1,SUMIFS(ARR!Q$8:Q$607,ARR!$I$8:$I$607,$I122),0),0)</f>
        <v>0</v>
      </c>
      <c r="FV122" s="1">
        <f>IFERROR(IF($G122&gt;=1,SUMIFS(ARR!R$8:R$607,ARR!$I$8:$I$607,$I122),0),0)</f>
        <v>0</v>
      </c>
      <c r="FW122" s="1">
        <f>IFERROR(IF($G122&gt;=1,SUMIFS(ARR!S$8:S$607,ARR!$I$8:$I$607,$I122),0),0)</f>
        <v>0</v>
      </c>
      <c r="FX122" s="1">
        <f>IFERROR(IF($G122&gt;=1,SUMIFS(ARR!T$8:T$607,ARR!$I$8:$I$607,$I122),0),0)</f>
        <v>0</v>
      </c>
      <c r="FY122" s="1">
        <f>IFERROR(IF($G122&gt;=1,SUMIFS(ARR!U$8:U$607,ARR!$I$8:$I$607,$I122),0),0)</f>
        <v>0</v>
      </c>
      <c r="FZ122" s="1">
        <f>IFERROR(IF($G122&gt;=1,SUMIFS(ARR!V$8:V$607,ARR!$I$8:$I$607,$I122),0),0)</f>
        <v>0</v>
      </c>
      <c r="GA122" s="1">
        <f>IFERROR(IF($G122&gt;=1,SUMIFS(ARR!W$8:W$607,ARR!$I$8:$I$607,$I122),0),0)</f>
        <v>0</v>
      </c>
      <c r="GB122" s="1">
        <f>IFERROR(IF($G122&gt;=1,SUMIFS(ARR!X$8:X$607,ARR!$I$8:$I$607,$I122),0),0)</f>
        <v>0</v>
      </c>
      <c r="GC122" s="1">
        <f>IFERROR(IF($G122&gt;=1,SUMIFS(ARR!Y$8:Y$607,ARR!$I$8:$I$607,$I122),0),0)</f>
        <v>0</v>
      </c>
      <c r="GD122" s="1">
        <f>IFERROR(IF($G122&gt;=1,SUMIFS(ARR!Z$8:Z$607,ARR!$I$8:$I$607,$I122),0),0)</f>
        <v>0</v>
      </c>
      <c r="GE122" s="1">
        <f>IFERROR(IF($G122&gt;=1,SUMIFS(ARR!AA$8:AA$607,ARR!$I$8:$I$607,$I122),0),0)</f>
        <v>0</v>
      </c>
      <c r="GF122" s="1">
        <f t="shared" si="300"/>
        <v>0</v>
      </c>
      <c r="GG122" s="1">
        <f t="shared" si="301"/>
        <v>0</v>
      </c>
      <c r="GH122" s="1">
        <f t="shared" si="302"/>
        <v>0</v>
      </c>
      <c r="GI122" s="1">
        <f t="shared" si="303"/>
        <v>0</v>
      </c>
      <c r="GJ122" s="1">
        <f t="shared" si="304"/>
        <v>0</v>
      </c>
    </row>
    <row r="123" spans="6:192" ht="18" customHeight="1" x14ac:dyDescent="0.25">
      <c r="F123" s="1">
        <f>ALLO!A121</f>
        <v>0</v>
      </c>
      <c r="G123" s="130">
        <f>EMP!O119</f>
        <v>0</v>
      </c>
      <c r="H123" s="131">
        <f>EMP!P119</f>
        <v>0</v>
      </c>
      <c r="I123" s="130">
        <f>EMP!Q119</f>
        <v>0</v>
      </c>
      <c r="J123" s="30">
        <f>IFERROR(IF($G123&gt;=1,(IF($F123=2,ROUND((ALLO!GA121+ALLO!GM121)/10,0),0)),0),0)</f>
        <v>0</v>
      </c>
      <c r="K123" s="30">
        <f>IFERROR(IF($G123&gt;=1,(IF($F123=2,ROUND((ALLO!GB121+ALLO!GN121)/10,0),0)),0),0)</f>
        <v>0</v>
      </c>
      <c r="L123" s="30">
        <f>IFERROR(IF($G123&gt;=1,(IF($F123=2,ROUND((ALLO!GC121+ALLO!GO121)/10,0),0)),0),0)</f>
        <v>0</v>
      </c>
      <c r="M123" s="30">
        <f>IFERROR(IF($G123&gt;=1,(IF($F123=2,ROUND((ALLO!GD121+ALLO!GP121)/10,0),0)),0),0)</f>
        <v>0</v>
      </c>
      <c r="N123" s="30">
        <f>IFERROR(IF($G123&gt;=1,(IF($F123=2,ROUND((ALLO!GE121+ALLO!GQ121)/10,0),0)),0),0)</f>
        <v>0</v>
      </c>
      <c r="O123" s="30">
        <f>IFERROR(IF($G123&gt;=1,(IF($F123=2,ROUND((ALLO!GF121+ALLO!GR121)/10,0),0)),0),0)</f>
        <v>0</v>
      </c>
      <c r="P123" s="30">
        <f>IFERROR(IF($G123&gt;=1,(IF($F123=2,ROUND((ALLO!GG121+ALLO!GS121)/10,0),0)),0),0)</f>
        <v>0</v>
      </c>
      <c r="Q123" s="30">
        <f>IFERROR(IF($G123&gt;=1,(IF($F123=2,ROUND((ALLO!GH121+ALLO!GT121)/10,0),0)),0),0)</f>
        <v>0</v>
      </c>
      <c r="R123" s="30">
        <f>IFERROR(IF($G123&gt;=1,(IF($F123=2,ROUND((ALLO!GI121+ALLO!GU121)/10,0),0)),0),0)</f>
        <v>0</v>
      </c>
      <c r="S123" s="30">
        <f>IFERROR(IF($G123&gt;=1,(IF($F123=2,ROUND((ALLO!GJ121+ALLO!GV121)/10,0),0)),0),0)</f>
        <v>0</v>
      </c>
      <c r="T123" s="30">
        <f>IFERROR(IF($G123&gt;=1,(IF($F123=2,ROUND((ALLO!GK121+ALLO!GW121)/10,0),0)),0),0)</f>
        <v>0</v>
      </c>
      <c r="U123" s="30">
        <f>IFERROR(IF($G123&gt;=1,(IF($F123=2,ROUND((ALLO!GL121+ALLO!GX121)/10,0),0)),0),0)</f>
        <v>0</v>
      </c>
      <c r="V123" s="132"/>
      <c r="W123" s="132"/>
      <c r="X123" s="132"/>
      <c r="Y123" s="132"/>
      <c r="Z123" s="132"/>
      <c r="AA123" s="132"/>
      <c r="AB123" s="132"/>
      <c r="AC123" s="132"/>
      <c r="AD123" s="132"/>
      <c r="AE123" s="132"/>
      <c r="AF123" s="132"/>
      <c r="AG123" s="132"/>
      <c r="AH123" s="133"/>
      <c r="AI123" s="133">
        <f t="shared" si="201"/>
        <v>0</v>
      </c>
      <c r="AJ123" s="133">
        <f t="shared" si="202"/>
        <v>0</v>
      </c>
      <c r="AK123" s="133">
        <f t="shared" si="203"/>
        <v>0</v>
      </c>
      <c r="AL123" s="133">
        <f t="shared" si="204"/>
        <v>0</v>
      </c>
      <c r="AM123" s="133">
        <f t="shared" si="205"/>
        <v>0</v>
      </c>
      <c r="AN123" s="133">
        <f t="shared" si="206"/>
        <v>0</v>
      </c>
      <c r="AO123" s="133">
        <f t="shared" si="207"/>
        <v>0</v>
      </c>
      <c r="AP123" s="133">
        <f t="shared" si="208"/>
        <v>0</v>
      </c>
      <c r="AQ123" s="133">
        <f t="shared" si="209"/>
        <v>0</v>
      </c>
      <c r="AR123" s="133">
        <f t="shared" si="210"/>
        <v>0</v>
      </c>
      <c r="AS123" s="133">
        <f t="shared" si="211"/>
        <v>0</v>
      </c>
      <c r="AT123" s="134"/>
      <c r="AU123" s="134">
        <f t="shared" si="212"/>
        <v>0</v>
      </c>
      <c r="AV123" s="134">
        <f t="shared" si="213"/>
        <v>0</v>
      </c>
      <c r="AW123" s="134">
        <f t="shared" si="214"/>
        <v>0</v>
      </c>
      <c r="AX123" s="134">
        <f t="shared" si="215"/>
        <v>0</v>
      </c>
      <c r="AY123" s="134">
        <f t="shared" si="216"/>
        <v>0</v>
      </c>
      <c r="AZ123" s="134">
        <f t="shared" si="217"/>
        <v>0</v>
      </c>
      <c r="BA123" s="134">
        <f t="shared" si="218"/>
        <v>0</v>
      </c>
      <c r="BB123" s="134">
        <f t="shared" si="219"/>
        <v>0</v>
      </c>
      <c r="BC123" s="134">
        <f t="shared" si="220"/>
        <v>0</v>
      </c>
      <c r="BD123" s="134">
        <f t="shared" si="221"/>
        <v>0</v>
      </c>
      <c r="BE123" s="134">
        <f t="shared" si="222"/>
        <v>0</v>
      </c>
      <c r="BF123" s="31"/>
      <c r="BG123" s="31">
        <f t="shared" si="223"/>
        <v>0</v>
      </c>
      <c r="BH123" s="31">
        <f t="shared" si="224"/>
        <v>0</v>
      </c>
      <c r="BI123" s="31">
        <f t="shared" si="225"/>
        <v>0</v>
      </c>
      <c r="BJ123" s="31">
        <f t="shared" si="226"/>
        <v>0</v>
      </c>
      <c r="BK123" s="31">
        <f t="shared" si="227"/>
        <v>0</v>
      </c>
      <c r="BL123" s="31">
        <f t="shared" si="228"/>
        <v>0</v>
      </c>
      <c r="BM123" s="31">
        <f t="shared" si="229"/>
        <v>0</v>
      </c>
      <c r="BN123" s="31">
        <f t="shared" si="230"/>
        <v>0</v>
      </c>
      <c r="BO123" s="31">
        <f t="shared" si="231"/>
        <v>0</v>
      </c>
      <c r="BP123" s="31">
        <f t="shared" si="232"/>
        <v>0</v>
      </c>
      <c r="BQ123" s="31">
        <f t="shared" si="233"/>
        <v>0</v>
      </c>
      <c r="BR123" s="132"/>
      <c r="BS123" s="132">
        <f t="shared" si="234"/>
        <v>0</v>
      </c>
      <c r="BT123" s="132">
        <f t="shared" si="235"/>
        <v>0</v>
      </c>
      <c r="BU123" s="132">
        <f t="shared" si="236"/>
        <v>0</v>
      </c>
      <c r="BV123" s="132">
        <f t="shared" si="237"/>
        <v>0</v>
      </c>
      <c r="BW123" s="132">
        <f t="shared" si="238"/>
        <v>0</v>
      </c>
      <c r="BX123" s="132">
        <f t="shared" si="239"/>
        <v>0</v>
      </c>
      <c r="BY123" s="132">
        <f t="shared" si="240"/>
        <v>0</v>
      </c>
      <c r="BZ123" s="132">
        <f t="shared" si="241"/>
        <v>0</v>
      </c>
      <c r="CA123" s="132">
        <f t="shared" si="242"/>
        <v>0</v>
      </c>
      <c r="CB123" s="132">
        <f t="shared" si="243"/>
        <v>0</v>
      </c>
      <c r="CC123" s="132">
        <f t="shared" si="244"/>
        <v>0</v>
      </c>
      <c r="CD123" s="133">
        <f t="shared" si="337"/>
        <v>0</v>
      </c>
      <c r="CE123" s="133">
        <f t="shared" si="337"/>
        <v>0</v>
      </c>
      <c r="CF123" s="133">
        <f t="shared" si="246"/>
        <v>0</v>
      </c>
      <c r="CG123" s="133">
        <f t="shared" si="197"/>
        <v>0</v>
      </c>
      <c r="CH123" s="133">
        <f t="shared" si="332"/>
        <v>0</v>
      </c>
      <c r="CI123" s="133">
        <f t="shared" si="332"/>
        <v>0</v>
      </c>
      <c r="CJ123" s="133">
        <f t="shared" si="332"/>
        <v>0</v>
      </c>
      <c r="CK123" s="133">
        <f t="shared" si="332"/>
        <v>0</v>
      </c>
      <c r="CL123" s="133">
        <f t="shared" si="332"/>
        <v>0</v>
      </c>
      <c r="CM123" s="133">
        <f t="shared" si="332"/>
        <v>0</v>
      </c>
      <c r="CN123" s="133">
        <f t="shared" si="332"/>
        <v>0</v>
      </c>
      <c r="CO123" s="133">
        <f t="shared" si="332"/>
        <v>0</v>
      </c>
      <c r="CP123" s="134"/>
      <c r="CQ123" s="134">
        <f t="shared" si="247"/>
        <v>0</v>
      </c>
      <c r="CR123" s="134">
        <f t="shared" si="248"/>
        <v>0</v>
      </c>
      <c r="CS123" s="134">
        <f t="shared" si="249"/>
        <v>0</v>
      </c>
      <c r="CT123" s="134">
        <f t="shared" si="250"/>
        <v>0</v>
      </c>
      <c r="CU123" s="134">
        <f t="shared" si="251"/>
        <v>0</v>
      </c>
      <c r="CV123" s="134">
        <f t="shared" si="252"/>
        <v>0</v>
      </c>
      <c r="CW123" s="134">
        <f t="shared" si="253"/>
        <v>0</v>
      </c>
      <c r="CX123" s="134">
        <f t="shared" si="254"/>
        <v>0</v>
      </c>
      <c r="CY123" s="134">
        <f t="shared" si="255"/>
        <v>0</v>
      </c>
      <c r="CZ123" s="134">
        <f t="shared" si="256"/>
        <v>0</v>
      </c>
      <c r="DA123" s="134">
        <f t="shared" si="257"/>
        <v>0</v>
      </c>
      <c r="DB123" s="135"/>
      <c r="DC123" s="135">
        <f t="shared" si="258"/>
        <v>0</v>
      </c>
      <c r="DD123" s="135">
        <f t="shared" si="259"/>
        <v>0</v>
      </c>
      <c r="DE123" s="135">
        <f t="shared" si="260"/>
        <v>0</v>
      </c>
      <c r="DF123" s="135">
        <f t="shared" si="261"/>
        <v>0</v>
      </c>
      <c r="DG123" s="135">
        <f t="shared" si="262"/>
        <v>0</v>
      </c>
      <c r="DH123" s="135">
        <f t="shared" si="263"/>
        <v>0</v>
      </c>
      <c r="DI123" s="135">
        <f t="shared" si="264"/>
        <v>0</v>
      </c>
      <c r="DJ123" s="135">
        <f t="shared" si="265"/>
        <v>0</v>
      </c>
      <c r="DK123" s="135">
        <f t="shared" si="266"/>
        <v>0</v>
      </c>
      <c r="DL123" s="135">
        <f t="shared" si="267"/>
        <v>0</v>
      </c>
      <c r="DM123" s="135">
        <f t="shared" si="268"/>
        <v>0</v>
      </c>
      <c r="DN123" s="136"/>
      <c r="DO123" s="136">
        <f t="shared" si="269"/>
        <v>0</v>
      </c>
      <c r="DP123" s="136">
        <f t="shared" si="270"/>
        <v>0</v>
      </c>
      <c r="DQ123" s="136">
        <f t="shared" si="271"/>
        <v>0</v>
      </c>
      <c r="DR123" s="136">
        <f t="shared" si="272"/>
        <v>0</v>
      </c>
      <c r="DS123" s="136">
        <f t="shared" si="273"/>
        <v>0</v>
      </c>
      <c r="DT123" s="136">
        <f t="shared" si="274"/>
        <v>0</v>
      </c>
      <c r="DU123" s="136">
        <f t="shared" si="275"/>
        <v>0</v>
      </c>
      <c r="DV123" s="136">
        <f t="shared" si="276"/>
        <v>0</v>
      </c>
      <c r="DW123" s="136">
        <f t="shared" si="277"/>
        <v>0</v>
      </c>
      <c r="DX123" s="136">
        <f t="shared" si="278"/>
        <v>0</v>
      </c>
      <c r="DY123" s="136">
        <f t="shared" si="279"/>
        <v>0</v>
      </c>
      <c r="DZ123" s="132"/>
      <c r="EA123" s="132">
        <f t="shared" ref="EA123:EK123" si="354">DZ123</f>
        <v>0</v>
      </c>
      <c r="EB123" s="132">
        <f t="shared" si="354"/>
        <v>0</v>
      </c>
      <c r="EC123" s="132">
        <f t="shared" si="354"/>
        <v>0</v>
      </c>
      <c r="ED123" s="132">
        <f t="shared" si="354"/>
        <v>0</v>
      </c>
      <c r="EE123" s="132">
        <f t="shared" si="354"/>
        <v>0</v>
      </c>
      <c r="EF123" s="132">
        <f t="shared" si="354"/>
        <v>0</v>
      </c>
      <c r="EG123" s="132">
        <f t="shared" si="354"/>
        <v>0</v>
      </c>
      <c r="EH123" s="132">
        <f t="shared" si="354"/>
        <v>0</v>
      </c>
      <c r="EI123" s="132">
        <f t="shared" si="354"/>
        <v>0</v>
      </c>
      <c r="EJ123" s="132">
        <f t="shared" si="354"/>
        <v>0</v>
      </c>
      <c r="EK123" s="132">
        <f t="shared" si="354"/>
        <v>0</v>
      </c>
      <c r="EL123" s="134"/>
      <c r="EM123" s="134"/>
      <c r="EN123" s="134"/>
      <c r="EO123" s="134"/>
      <c r="EP123" s="134"/>
      <c r="EQ123" s="134"/>
      <c r="ER123" s="134"/>
      <c r="ES123" s="201">
        <f>IFERROR(IF(G123&gt;=1,(IF(EMP!AT119="YES",220,0)),0),0)</f>
        <v>0</v>
      </c>
      <c r="ET123" s="1">
        <f>IFERROR(IF(G123&gt;=1,ROUND(ALLO!K121/31*ALLO!BJ121,0),0),0)</f>
        <v>0</v>
      </c>
      <c r="EU123" s="1">
        <f>IFERROR(IF(G123&gt;=1,(IF(ALLO!$BH121=1,0,IF(ALLO!$BH121=2,(IF(EMP!AN119="YES",(IF(ALLO!$D121&gt;=5,ROUND((ALLO!GG121+ALLO!GS121+ALLO!HE121)/EU$1,0)*ALLO!$BK121,0)),0)),0))),0),0)</f>
        <v>0</v>
      </c>
      <c r="EV123" s="1">
        <f>IFERROR(IF(H123&gt;=1,(IF(ALLO!$BH121=1,0,IF(ALLO!$BH121=2,(IF(EMP!AO119="YES",(IF(ALLO!$D121&gt;=5,ROUND((ALLO!GH121+ALLO!GT121+ALLO!HF121)/EV$1,0)*ALLO!$BK121,0)),0)),0))),0),0)</f>
        <v>0</v>
      </c>
      <c r="EW123" s="1">
        <f>IFERROR(IF(I123&gt;=1,(IF(ALLO!$BH121=1,0,IF(ALLO!$BH121=2,(IF(EMP!AP119="YES",(IF(ALLO!$D121&gt;=5,ROUND((ALLO!GI121+ALLO!GU121+ALLO!HG121)/EW$1,0)*ALLO!$BK121,0)),0)),0))),0),0)</f>
        <v>0</v>
      </c>
      <c r="EX123" s="1">
        <f>IFERROR(IF(J123&gt;=1,(IF(ALLO!$BH121=1,0,IF(ALLO!$BH121=2,(IF(EMP!AQ119="YES",(IF(ALLO!$D121&gt;=5,ROUND((ALLO!GJ121+ALLO!GV121+ALLO!HH121)/EX$1,0)*ALLO!$BK121,0)),0)),0))),0),0)</f>
        <v>0</v>
      </c>
      <c r="EY123" s="1">
        <f>IFERROR(IF(K123&gt;=1,(IF(ALLO!$BH121=1,0,IF(ALLO!$BH121=2,(IF(EMP!AR119="YES",(IF(ALLO!$D121&gt;=5,ROUND((ALLO!GK121+ALLO!GW121+ALLO!HI121)/EY$1,0)*ALLO!$BK121,0)),0)),0))),0),0)</f>
        <v>0</v>
      </c>
      <c r="EZ123" s="1">
        <f>IFERROR(IF(L123&gt;=1,(IF(ALLO!$BH121=1,0,IF(ALLO!$BH121=2,(IF(EMP!AS119="YES",(IF(ALLO!$D121&gt;=5,ROUND((ALLO!GL121+ALLO!GX121+ALLO!HJ121)/EZ$1,0)*ALLO!$BK121,0)),0)),0))),0),0)</f>
        <v>0</v>
      </c>
      <c r="FA123" s="181">
        <f t="shared" si="281"/>
        <v>0</v>
      </c>
      <c r="FB123" s="181">
        <f t="shared" si="282"/>
        <v>0</v>
      </c>
      <c r="FC123" s="181">
        <f t="shared" si="283"/>
        <v>0</v>
      </c>
      <c r="FD123" s="181">
        <f t="shared" si="284"/>
        <v>0</v>
      </c>
      <c r="FE123" s="181">
        <f t="shared" si="285"/>
        <v>0</v>
      </c>
      <c r="FF123" s="181">
        <f t="shared" si="286"/>
        <v>0</v>
      </c>
      <c r="FG123" s="181">
        <f t="shared" si="287"/>
        <v>0</v>
      </c>
      <c r="FH123" s="181">
        <f t="shared" si="288"/>
        <v>0</v>
      </c>
      <c r="FI123" s="181">
        <f t="shared" si="289"/>
        <v>0</v>
      </c>
      <c r="FJ123" s="181">
        <f t="shared" si="290"/>
        <v>0</v>
      </c>
      <c r="FK123" s="181">
        <f t="shared" si="291"/>
        <v>0</v>
      </c>
      <c r="FL123" s="181">
        <f t="shared" si="292"/>
        <v>0</v>
      </c>
      <c r="FM123" s="182">
        <f t="shared" si="293"/>
        <v>0</v>
      </c>
      <c r="FN123" s="182">
        <f t="shared" si="294"/>
        <v>0</v>
      </c>
      <c r="FO123" s="182">
        <f t="shared" si="295"/>
        <v>0</v>
      </c>
      <c r="FP123" s="182">
        <f t="shared" si="296"/>
        <v>0</v>
      </c>
      <c r="FQ123" s="182">
        <f t="shared" si="297"/>
        <v>0</v>
      </c>
      <c r="FR123" s="182">
        <f t="shared" si="298"/>
        <v>0</v>
      </c>
      <c r="FS123" s="182">
        <f t="shared" si="299"/>
        <v>0</v>
      </c>
      <c r="FT123" s="1">
        <f>IFERROR(IF($G123&gt;=1,SUMIFS(ARR!P$8:P$607,ARR!$I$8:$I$607,$I123),0),0)</f>
        <v>0</v>
      </c>
      <c r="FU123" s="1">
        <f>IFERROR(IF($G123&gt;=1,SUMIFS(ARR!Q$8:Q$607,ARR!$I$8:$I$607,$I123),0),0)</f>
        <v>0</v>
      </c>
      <c r="FV123" s="1">
        <f>IFERROR(IF($G123&gt;=1,SUMIFS(ARR!R$8:R$607,ARR!$I$8:$I$607,$I123),0),0)</f>
        <v>0</v>
      </c>
      <c r="FW123" s="1">
        <f>IFERROR(IF($G123&gt;=1,SUMIFS(ARR!S$8:S$607,ARR!$I$8:$I$607,$I123),0),0)</f>
        <v>0</v>
      </c>
      <c r="FX123" s="1">
        <f>IFERROR(IF($G123&gt;=1,SUMIFS(ARR!T$8:T$607,ARR!$I$8:$I$607,$I123),0),0)</f>
        <v>0</v>
      </c>
      <c r="FY123" s="1">
        <f>IFERROR(IF($G123&gt;=1,SUMIFS(ARR!U$8:U$607,ARR!$I$8:$I$607,$I123),0),0)</f>
        <v>0</v>
      </c>
      <c r="FZ123" s="1">
        <f>IFERROR(IF($G123&gt;=1,SUMIFS(ARR!V$8:V$607,ARR!$I$8:$I$607,$I123),0),0)</f>
        <v>0</v>
      </c>
      <c r="GA123" s="1">
        <f>IFERROR(IF($G123&gt;=1,SUMIFS(ARR!W$8:W$607,ARR!$I$8:$I$607,$I123),0),0)</f>
        <v>0</v>
      </c>
      <c r="GB123" s="1">
        <f>IFERROR(IF($G123&gt;=1,SUMIFS(ARR!X$8:X$607,ARR!$I$8:$I$607,$I123),0),0)</f>
        <v>0</v>
      </c>
      <c r="GC123" s="1">
        <f>IFERROR(IF($G123&gt;=1,SUMIFS(ARR!Y$8:Y$607,ARR!$I$8:$I$607,$I123),0),0)</f>
        <v>0</v>
      </c>
      <c r="GD123" s="1">
        <f>IFERROR(IF($G123&gt;=1,SUMIFS(ARR!Z$8:Z$607,ARR!$I$8:$I$607,$I123),0),0)</f>
        <v>0</v>
      </c>
      <c r="GE123" s="1">
        <f>IFERROR(IF($G123&gt;=1,SUMIFS(ARR!AA$8:AA$607,ARR!$I$8:$I$607,$I123),0),0)</f>
        <v>0</v>
      </c>
      <c r="GF123" s="1">
        <f t="shared" si="300"/>
        <v>0</v>
      </c>
      <c r="GG123" s="1">
        <f t="shared" si="301"/>
        <v>0</v>
      </c>
      <c r="GH123" s="1">
        <f t="shared" si="302"/>
        <v>0</v>
      </c>
      <c r="GI123" s="1">
        <f t="shared" si="303"/>
        <v>0</v>
      </c>
      <c r="GJ123" s="1">
        <f t="shared" si="304"/>
        <v>0</v>
      </c>
    </row>
    <row r="124" spans="6:192" ht="18" customHeight="1" x14ac:dyDescent="0.25">
      <c r="F124" s="1">
        <f>ALLO!A122</f>
        <v>0</v>
      </c>
      <c r="G124" s="130">
        <f>EMP!O120</f>
        <v>0</v>
      </c>
      <c r="H124" s="131">
        <f>EMP!P120</f>
        <v>0</v>
      </c>
      <c r="I124" s="130">
        <f>EMP!Q120</f>
        <v>0</v>
      </c>
      <c r="J124" s="30">
        <f>IFERROR(IF($G124&gt;=1,(IF($F124=2,ROUND((ALLO!GA122+ALLO!GM122)/10,0),0)),0),0)</f>
        <v>0</v>
      </c>
      <c r="K124" s="30">
        <f>IFERROR(IF($G124&gt;=1,(IF($F124=2,ROUND((ALLO!GB122+ALLO!GN122)/10,0),0)),0),0)</f>
        <v>0</v>
      </c>
      <c r="L124" s="30">
        <f>IFERROR(IF($G124&gt;=1,(IF($F124=2,ROUND((ALLO!GC122+ALLO!GO122)/10,0),0)),0),0)</f>
        <v>0</v>
      </c>
      <c r="M124" s="30">
        <f>IFERROR(IF($G124&gt;=1,(IF($F124=2,ROUND((ALLO!GD122+ALLO!GP122)/10,0),0)),0),0)</f>
        <v>0</v>
      </c>
      <c r="N124" s="30">
        <f>IFERROR(IF($G124&gt;=1,(IF($F124=2,ROUND((ALLO!GE122+ALLO!GQ122)/10,0),0)),0),0)</f>
        <v>0</v>
      </c>
      <c r="O124" s="30">
        <f>IFERROR(IF($G124&gt;=1,(IF($F124=2,ROUND((ALLO!GF122+ALLO!GR122)/10,0),0)),0),0)</f>
        <v>0</v>
      </c>
      <c r="P124" s="30">
        <f>IFERROR(IF($G124&gt;=1,(IF($F124=2,ROUND((ALLO!GG122+ALLO!GS122)/10,0),0)),0),0)</f>
        <v>0</v>
      </c>
      <c r="Q124" s="30">
        <f>IFERROR(IF($G124&gt;=1,(IF($F124=2,ROUND((ALLO!GH122+ALLO!GT122)/10,0),0)),0),0)</f>
        <v>0</v>
      </c>
      <c r="R124" s="30">
        <f>IFERROR(IF($G124&gt;=1,(IF($F124=2,ROUND((ALLO!GI122+ALLO!GU122)/10,0),0)),0),0)</f>
        <v>0</v>
      </c>
      <c r="S124" s="30">
        <f>IFERROR(IF($G124&gt;=1,(IF($F124=2,ROUND((ALLO!GJ122+ALLO!GV122)/10,0),0)),0),0)</f>
        <v>0</v>
      </c>
      <c r="T124" s="30">
        <f>IFERROR(IF($G124&gt;=1,(IF($F124=2,ROUND((ALLO!GK122+ALLO!GW122)/10,0),0)),0),0)</f>
        <v>0</v>
      </c>
      <c r="U124" s="30">
        <f>IFERROR(IF($G124&gt;=1,(IF($F124=2,ROUND((ALLO!GL122+ALLO!GX122)/10,0),0)),0),0)</f>
        <v>0</v>
      </c>
      <c r="V124" s="132"/>
      <c r="W124" s="132"/>
      <c r="X124" s="132"/>
      <c r="Y124" s="132"/>
      <c r="Z124" s="132"/>
      <c r="AA124" s="132"/>
      <c r="AB124" s="132"/>
      <c r="AC124" s="132"/>
      <c r="AD124" s="132"/>
      <c r="AE124" s="132"/>
      <c r="AF124" s="132"/>
      <c r="AG124" s="132"/>
      <c r="AH124" s="133"/>
      <c r="AI124" s="133">
        <f t="shared" si="201"/>
        <v>0</v>
      </c>
      <c r="AJ124" s="133">
        <f t="shared" si="202"/>
        <v>0</v>
      </c>
      <c r="AK124" s="133">
        <f t="shared" si="203"/>
        <v>0</v>
      </c>
      <c r="AL124" s="133">
        <f t="shared" si="204"/>
        <v>0</v>
      </c>
      <c r="AM124" s="133">
        <f t="shared" si="205"/>
        <v>0</v>
      </c>
      <c r="AN124" s="133">
        <f t="shared" si="206"/>
        <v>0</v>
      </c>
      <c r="AO124" s="133">
        <f t="shared" si="207"/>
        <v>0</v>
      </c>
      <c r="AP124" s="133">
        <f t="shared" si="208"/>
        <v>0</v>
      </c>
      <c r="AQ124" s="133">
        <f t="shared" si="209"/>
        <v>0</v>
      </c>
      <c r="AR124" s="133">
        <f t="shared" si="210"/>
        <v>0</v>
      </c>
      <c r="AS124" s="133">
        <f t="shared" si="211"/>
        <v>0</v>
      </c>
      <c r="AT124" s="134"/>
      <c r="AU124" s="134">
        <f t="shared" si="212"/>
        <v>0</v>
      </c>
      <c r="AV124" s="134">
        <f t="shared" si="213"/>
        <v>0</v>
      </c>
      <c r="AW124" s="134">
        <f t="shared" si="214"/>
        <v>0</v>
      </c>
      <c r="AX124" s="134">
        <f t="shared" si="215"/>
        <v>0</v>
      </c>
      <c r="AY124" s="134">
        <f t="shared" si="216"/>
        <v>0</v>
      </c>
      <c r="AZ124" s="134">
        <f t="shared" si="217"/>
        <v>0</v>
      </c>
      <c r="BA124" s="134">
        <f t="shared" si="218"/>
        <v>0</v>
      </c>
      <c r="BB124" s="134">
        <f t="shared" si="219"/>
        <v>0</v>
      </c>
      <c r="BC124" s="134">
        <f t="shared" si="220"/>
        <v>0</v>
      </c>
      <c r="BD124" s="134">
        <f t="shared" si="221"/>
        <v>0</v>
      </c>
      <c r="BE124" s="134">
        <f t="shared" si="222"/>
        <v>0</v>
      </c>
      <c r="BF124" s="31"/>
      <c r="BG124" s="31">
        <f t="shared" si="223"/>
        <v>0</v>
      </c>
      <c r="BH124" s="31">
        <f t="shared" si="224"/>
        <v>0</v>
      </c>
      <c r="BI124" s="31">
        <f t="shared" si="225"/>
        <v>0</v>
      </c>
      <c r="BJ124" s="31">
        <f t="shared" si="226"/>
        <v>0</v>
      </c>
      <c r="BK124" s="31">
        <f t="shared" si="227"/>
        <v>0</v>
      </c>
      <c r="BL124" s="31">
        <f t="shared" si="228"/>
        <v>0</v>
      </c>
      <c r="BM124" s="31">
        <f t="shared" si="229"/>
        <v>0</v>
      </c>
      <c r="BN124" s="31">
        <f t="shared" si="230"/>
        <v>0</v>
      </c>
      <c r="BO124" s="31">
        <f t="shared" si="231"/>
        <v>0</v>
      </c>
      <c r="BP124" s="31">
        <f t="shared" si="232"/>
        <v>0</v>
      </c>
      <c r="BQ124" s="31">
        <f t="shared" si="233"/>
        <v>0</v>
      </c>
      <c r="BR124" s="132"/>
      <c r="BS124" s="132">
        <f t="shared" si="234"/>
        <v>0</v>
      </c>
      <c r="BT124" s="132">
        <f t="shared" si="235"/>
        <v>0</v>
      </c>
      <c r="BU124" s="132">
        <f t="shared" si="236"/>
        <v>0</v>
      </c>
      <c r="BV124" s="132">
        <f t="shared" si="237"/>
        <v>0</v>
      </c>
      <c r="BW124" s="132">
        <f t="shared" si="238"/>
        <v>0</v>
      </c>
      <c r="BX124" s="132">
        <f t="shared" si="239"/>
        <v>0</v>
      </c>
      <c r="BY124" s="132">
        <f t="shared" si="240"/>
        <v>0</v>
      </c>
      <c r="BZ124" s="132">
        <f t="shared" si="241"/>
        <v>0</v>
      </c>
      <c r="CA124" s="132">
        <f t="shared" si="242"/>
        <v>0</v>
      </c>
      <c r="CB124" s="132">
        <f t="shared" si="243"/>
        <v>0</v>
      </c>
      <c r="CC124" s="132">
        <f t="shared" si="244"/>
        <v>0</v>
      </c>
      <c r="CD124" s="133">
        <f t="shared" si="337"/>
        <v>0</v>
      </c>
      <c r="CE124" s="133">
        <f t="shared" si="337"/>
        <v>0</v>
      </c>
      <c r="CF124" s="133">
        <f t="shared" si="246"/>
        <v>0</v>
      </c>
      <c r="CG124" s="133">
        <f t="shared" si="197"/>
        <v>0</v>
      </c>
      <c r="CH124" s="133">
        <f t="shared" si="332"/>
        <v>0</v>
      </c>
      <c r="CI124" s="133">
        <f t="shared" si="332"/>
        <v>0</v>
      </c>
      <c r="CJ124" s="133">
        <f t="shared" si="332"/>
        <v>0</v>
      </c>
      <c r="CK124" s="133">
        <f t="shared" si="332"/>
        <v>0</v>
      </c>
      <c r="CL124" s="133">
        <f t="shared" si="332"/>
        <v>0</v>
      </c>
      <c r="CM124" s="133">
        <f t="shared" si="332"/>
        <v>0</v>
      </c>
      <c r="CN124" s="133">
        <f t="shared" si="332"/>
        <v>0</v>
      </c>
      <c r="CO124" s="133">
        <f t="shared" si="332"/>
        <v>0</v>
      </c>
      <c r="CP124" s="134"/>
      <c r="CQ124" s="134">
        <f t="shared" si="247"/>
        <v>0</v>
      </c>
      <c r="CR124" s="134">
        <f t="shared" si="248"/>
        <v>0</v>
      </c>
      <c r="CS124" s="134">
        <f t="shared" si="249"/>
        <v>0</v>
      </c>
      <c r="CT124" s="134">
        <f t="shared" si="250"/>
        <v>0</v>
      </c>
      <c r="CU124" s="134">
        <f t="shared" si="251"/>
        <v>0</v>
      </c>
      <c r="CV124" s="134">
        <f t="shared" si="252"/>
        <v>0</v>
      </c>
      <c r="CW124" s="134">
        <f t="shared" si="253"/>
        <v>0</v>
      </c>
      <c r="CX124" s="134">
        <f t="shared" si="254"/>
        <v>0</v>
      </c>
      <c r="CY124" s="134">
        <f t="shared" si="255"/>
        <v>0</v>
      </c>
      <c r="CZ124" s="134">
        <f t="shared" si="256"/>
        <v>0</v>
      </c>
      <c r="DA124" s="134">
        <f t="shared" si="257"/>
        <v>0</v>
      </c>
      <c r="DB124" s="135"/>
      <c r="DC124" s="135">
        <f t="shared" si="258"/>
        <v>0</v>
      </c>
      <c r="DD124" s="135">
        <f t="shared" si="259"/>
        <v>0</v>
      </c>
      <c r="DE124" s="135">
        <f t="shared" si="260"/>
        <v>0</v>
      </c>
      <c r="DF124" s="135">
        <f t="shared" si="261"/>
        <v>0</v>
      </c>
      <c r="DG124" s="135">
        <f t="shared" si="262"/>
        <v>0</v>
      </c>
      <c r="DH124" s="135">
        <f t="shared" si="263"/>
        <v>0</v>
      </c>
      <c r="DI124" s="135">
        <f t="shared" si="264"/>
        <v>0</v>
      </c>
      <c r="DJ124" s="135">
        <f t="shared" si="265"/>
        <v>0</v>
      </c>
      <c r="DK124" s="135">
        <f t="shared" si="266"/>
        <v>0</v>
      </c>
      <c r="DL124" s="135">
        <f t="shared" si="267"/>
        <v>0</v>
      </c>
      <c r="DM124" s="135">
        <f t="shared" si="268"/>
        <v>0</v>
      </c>
      <c r="DN124" s="136"/>
      <c r="DO124" s="136">
        <f t="shared" si="269"/>
        <v>0</v>
      </c>
      <c r="DP124" s="136">
        <f t="shared" si="270"/>
        <v>0</v>
      </c>
      <c r="DQ124" s="136">
        <f t="shared" si="271"/>
        <v>0</v>
      </c>
      <c r="DR124" s="136">
        <f t="shared" si="272"/>
        <v>0</v>
      </c>
      <c r="DS124" s="136">
        <f t="shared" si="273"/>
        <v>0</v>
      </c>
      <c r="DT124" s="136">
        <f t="shared" si="274"/>
        <v>0</v>
      </c>
      <c r="DU124" s="136">
        <f t="shared" si="275"/>
        <v>0</v>
      </c>
      <c r="DV124" s="136">
        <f t="shared" si="276"/>
        <v>0</v>
      </c>
      <c r="DW124" s="136">
        <f t="shared" si="277"/>
        <v>0</v>
      </c>
      <c r="DX124" s="136">
        <f t="shared" si="278"/>
        <v>0</v>
      </c>
      <c r="DY124" s="136">
        <f t="shared" si="279"/>
        <v>0</v>
      </c>
      <c r="DZ124" s="132"/>
      <c r="EA124" s="132">
        <f t="shared" ref="EA124:EK124" si="355">DZ124</f>
        <v>0</v>
      </c>
      <c r="EB124" s="132">
        <f t="shared" si="355"/>
        <v>0</v>
      </c>
      <c r="EC124" s="132">
        <f t="shared" si="355"/>
        <v>0</v>
      </c>
      <c r="ED124" s="132">
        <f t="shared" si="355"/>
        <v>0</v>
      </c>
      <c r="EE124" s="132">
        <f t="shared" si="355"/>
        <v>0</v>
      </c>
      <c r="EF124" s="132">
        <f t="shared" si="355"/>
        <v>0</v>
      </c>
      <c r="EG124" s="132">
        <f t="shared" si="355"/>
        <v>0</v>
      </c>
      <c r="EH124" s="132">
        <f t="shared" si="355"/>
        <v>0</v>
      </c>
      <c r="EI124" s="132">
        <f t="shared" si="355"/>
        <v>0</v>
      </c>
      <c r="EJ124" s="132">
        <f t="shared" si="355"/>
        <v>0</v>
      </c>
      <c r="EK124" s="132">
        <f t="shared" si="355"/>
        <v>0</v>
      </c>
      <c r="EL124" s="134"/>
      <c r="EM124" s="134"/>
      <c r="EN124" s="134"/>
      <c r="EO124" s="134"/>
      <c r="EP124" s="134"/>
      <c r="EQ124" s="134"/>
      <c r="ER124" s="134"/>
      <c r="ES124" s="201">
        <f>IFERROR(IF(G124&gt;=1,(IF(EMP!AT120="YES",220,0)),0),0)</f>
        <v>0</v>
      </c>
      <c r="ET124" s="1">
        <f>IFERROR(IF(G124&gt;=1,ROUND(ALLO!K122/31*ALLO!BJ122,0),0),0)</f>
        <v>0</v>
      </c>
      <c r="EU124" s="1">
        <f>IFERROR(IF(G124&gt;=1,(IF(ALLO!$BH122=1,0,IF(ALLO!$BH122=2,(IF(EMP!AN120="YES",(IF(ALLO!$D122&gt;=5,ROUND((ALLO!GG122+ALLO!GS122+ALLO!HE122)/EU$1,0)*ALLO!$BK122,0)),0)),0))),0),0)</f>
        <v>0</v>
      </c>
      <c r="EV124" s="1">
        <f>IFERROR(IF(H124&gt;=1,(IF(ALLO!$BH122=1,0,IF(ALLO!$BH122=2,(IF(EMP!AO120="YES",(IF(ALLO!$D122&gt;=5,ROUND((ALLO!GH122+ALLO!GT122+ALLO!HF122)/EV$1,0)*ALLO!$BK122,0)),0)),0))),0),0)</f>
        <v>0</v>
      </c>
      <c r="EW124" s="1">
        <f>IFERROR(IF(I124&gt;=1,(IF(ALLO!$BH122=1,0,IF(ALLO!$BH122=2,(IF(EMP!AP120="YES",(IF(ALLO!$D122&gt;=5,ROUND((ALLO!GI122+ALLO!GU122+ALLO!HG122)/EW$1,0)*ALLO!$BK122,0)),0)),0))),0),0)</f>
        <v>0</v>
      </c>
      <c r="EX124" s="1">
        <f>IFERROR(IF(J124&gt;=1,(IF(ALLO!$BH122=1,0,IF(ALLO!$BH122=2,(IF(EMP!AQ120="YES",(IF(ALLO!$D122&gt;=5,ROUND((ALLO!GJ122+ALLO!GV122+ALLO!HH122)/EX$1,0)*ALLO!$BK122,0)),0)),0))),0),0)</f>
        <v>0</v>
      </c>
      <c r="EY124" s="1">
        <f>IFERROR(IF(K124&gt;=1,(IF(ALLO!$BH122=1,0,IF(ALLO!$BH122=2,(IF(EMP!AR120="YES",(IF(ALLO!$D122&gt;=5,ROUND((ALLO!GK122+ALLO!GW122+ALLO!HI122)/EY$1,0)*ALLO!$BK122,0)),0)),0))),0),0)</f>
        <v>0</v>
      </c>
      <c r="EZ124" s="1">
        <f>IFERROR(IF(L124&gt;=1,(IF(ALLO!$BH122=1,0,IF(ALLO!$BH122=2,(IF(EMP!AS120="YES",(IF(ALLO!$D122&gt;=5,ROUND((ALLO!GL122+ALLO!GX122+ALLO!HJ122)/EZ$1,0)*ALLO!$BK122,0)),0)),0))),0),0)</f>
        <v>0</v>
      </c>
      <c r="FA124" s="181">
        <f t="shared" si="281"/>
        <v>0</v>
      </c>
      <c r="FB124" s="181">
        <f t="shared" si="282"/>
        <v>0</v>
      </c>
      <c r="FC124" s="181">
        <f t="shared" si="283"/>
        <v>0</v>
      </c>
      <c r="FD124" s="181">
        <f t="shared" si="284"/>
        <v>0</v>
      </c>
      <c r="FE124" s="181">
        <f t="shared" si="285"/>
        <v>0</v>
      </c>
      <c r="FF124" s="181">
        <f t="shared" si="286"/>
        <v>0</v>
      </c>
      <c r="FG124" s="181">
        <f t="shared" si="287"/>
        <v>0</v>
      </c>
      <c r="FH124" s="181">
        <f t="shared" si="288"/>
        <v>0</v>
      </c>
      <c r="FI124" s="181">
        <f t="shared" si="289"/>
        <v>0</v>
      </c>
      <c r="FJ124" s="181">
        <f t="shared" si="290"/>
        <v>0</v>
      </c>
      <c r="FK124" s="181">
        <f t="shared" si="291"/>
        <v>0</v>
      </c>
      <c r="FL124" s="181">
        <f t="shared" si="292"/>
        <v>0</v>
      </c>
      <c r="FM124" s="182">
        <f t="shared" si="293"/>
        <v>0</v>
      </c>
      <c r="FN124" s="182">
        <f t="shared" si="294"/>
        <v>0</v>
      </c>
      <c r="FO124" s="182">
        <f t="shared" si="295"/>
        <v>0</v>
      </c>
      <c r="FP124" s="182">
        <f t="shared" si="296"/>
        <v>0</v>
      </c>
      <c r="FQ124" s="182">
        <f t="shared" si="297"/>
        <v>0</v>
      </c>
      <c r="FR124" s="182">
        <f t="shared" si="298"/>
        <v>0</v>
      </c>
      <c r="FS124" s="182">
        <f t="shared" si="299"/>
        <v>0</v>
      </c>
      <c r="FT124" s="1">
        <f>IFERROR(IF($G124&gt;=1,SUMIFS(ARR!P$8:P$607,ARR!$I$8:$I$607,$I124),0),0)</f>
        <v>0</v>
      </c>
      <c r="FU124" s="1">
        <f>IFERROR(IF($G124&gt;=1,SUMIFS(ARR!Q$8:Q$607,ARR!$I$8:$I$607,$I124),0),0)</f>
        <v>0</v>
      </c>
      <c r="FV124" s="1">
        <f>IFERROR(IF($G124&gt;=1,SUMIFS(ARR!R$8:R$607,ARR!$I$8:$I$607,$I124),0),0)</f>
        <v>0</v>
      </c>
      <c r="FW124" s="1">
        <f>IFERROR(IF($G124&gt;=1,SUMIFS(ARR!S$8:S$607,ARR!$I$8:$I$607,$I124),0),0)</f>
        <v>0</v>
      </c>
      <c r="FX124" s="1">
        <f>IFERROR(IF($G124&gt;=1,SUMIFS(ARR!T$8:T$607,ARR!$I$8:$I$607,$I124),0),0)</f>
        <v>0</v>
      </c>
      <c r="FY124" s="1">
        <f>IFERROR(IF($G124&gt;=1,SUMIFS(ARR!U$8:U$607,ARR!$I$8:$I$607,$I124),0),0)</f>
        <v>0</v>
      </c>
      <c r="FZ124" s="1">
        <f>IFERROR(IF($G124&gt;=1,SUMIFS(ARR!V$8:V$607,ARR!$I$8:$I$607,$I124),0),0)</f>
        <v>0</v>
      </c>
      <c r="GA124" s="1">
        <f>IFERROR(IF($G124&gt;=1,SUMIFS(ARR!W$8:W$607,ARR!$I$8:$I$607,$I124),0),0)</f>
        <v>0</v>
      </c>
      <c r="GB124" s="1">
        <f>IFERROR(IF($G124&gt;=1,SUMIFS(ARR!X$8:X$607,ARR!$I$8:$I$607,$I124),0),0)</f>
        <v>0</v>
      </c>
      <c r="GC124" s="1">
        <f>IFERROR(IF($G124&gt;=1,SUMIFS(ARR!Y$8:Y$607,ARR!$I$8:$I$607,$I124),0),0)</f>
        <v>0</v>
      </c>
      <c r="GD124" s="1">
        <f>IFERROR(IF($G124&gt;=1,SUMIFS(ARR!Z$8:Z$607,ARR!$I$8:$I$607,$I124),0),0)</f>
        <v>0</v>
      </c>
      <c r="GE124" s="1">
        <f>IFERROR(IF($G124&gt;=1,SUMIFS(ARR!AA$8:AA$607,ARR!$I$8:$I$607,$I124),0),0)</f>
        <v>0</v>
      </c>
      <c r="GF124" s="1">
        <f t="shared" si="300"/>
        <v>0</v>
      </c>
      <c r="GG124" s="1">
        <f t="shared" si="301"/>
        <v>0</v>
      </c>
      <c r="GH124" s="1">
        <f t="shared" si="302"/>
        <v>0</v>
      </c>
      <c r="GI124" s="1">
        <f t="shared" si="303"/>
        <v>0</v>
      </c>
      <c r="GJ124" s="1">
        <f t="shared" si="304"/>
        <v>0</v>
      </c>
    </row>
    <row r="125" spans="6:192" ht="18" customHeight="1" x14ac:dyDescent="0.25">
      <c r="F125" s="1">
        <f>ALLO!A123</f>
        <v>0</v>
      </c>
      <c r="G125" s="130">
        <f>EMP!O121</f>
        <v>0</v>
      </c>
      <c r="H125" s="131">
        <f>EMP!P121</f>
        <v>0</v>
      </c>
      <c r="I125" s="130">
        <f>EMP!Q121</f>
        <v>0</v>
      </c>
      <c r="J125" s="30">
        <f>IFERROR(IF($G125&gt;=1,(IF($F125=2,ROUND((ALLO!GA123+ALLO!GM123)/10,0),0)),0),0)</f>
        <v>0</v>
      </c>
      <c r="K125" s="30">
        <f>IFERROR(IF($G125&gt;=1,(IF($F125=2,ROUND((ALLO!GB123+ALLO!GN123)/10,0),0)),0),0)</f>
        <v>0</v>
      </c>
      <c r="L125" s="30">
        <f>IFERROR(IF($G125&gt;=1,(IF($F125=2,ROUND((ALLO!GC123+ALLO!GO123)/10,0),0)),0),0)</f>
        <v>0</v>
      </c>
      <c r="M125" s="30">
        <f>IFERROR(IF($G125&gt;=1,(IF($F125=2,ROUND((ALLO!GD123+ALLO!GP123)/10,0),0)),0),0)</f>
        <v>0</v>
      </c>
      <c r="N125" s="30">
        <f>IFERROR(IF($G125&gt;=1,(IF($F125=2,ROUND((ALLO!GE123+ALLO!GQ123)/10,0),0)),0),0)</f>
        <v>0</v>
      </c>
      <c r="O125" s="30">
        <f>IFERROR(IF($G125&gt;=1,(IF($F125=2,ROUND((ALLO!GF123+ALLO!GR123)/10,0),0)),0),0)</f>
        <v>0</v>
      </c>
      <c r="P125" s="30">
        <f>IFERROR(IF($G125&gt;=1,(IF($F125=2,ROUND((ALLO!GG123+ALLO!GS123)/10,0),0)),0),0)</f>
        <v>0</v>
      </c>
      <c r="Q125" s="30">
        <f>IFERROR(IF($G125&gt;=1,(IF($F125=2,ROUND((ALLO!GH123+ALLO!GT123)/10,0),0)),0),0)</f>
        <v>0</v>
      </c>
      <c r="R125" s="30">
        <f>IFERROR(IF($G125&gt;=1,(IF($F125=2,ROUND((ALLO!GI123+ALLO!GU123)/10,0),0)),0),0)</f>
        <v>0</v>
      </c>
      <c r="S125" s="30">
        <f>IFERROR(IF($G125&gt;=1,(IF($F125=2,ROUND((ALLO!GJ123+ALLO!GV123)/10,0),0)),0),0)</f>
        <v>0</v>
      </c>
      <c r="T125" s="30">
        <f>IFERROR(IF($G125&gt;=1,(IF($F125=2,ROUND((ALLO!GK123+ALLO!GW123)/10,0),0)),0),0)</f>
        <v>0</v>
      </c>
      <c r="U125" s="30">
        <f>IFERROR(IF($G125&gt;=1,(IF($F125=2,ROUND((ALLO!GL123+ALLO!GX123)/10,0),0)),0),0)</f>
        <v>0</v>
      </c>
      <c r="V125" s="132"/>
      <c r="W125" s="132"/>
      <c r="X125" s="132"/>
      <c r="Y125" s="132"/>
      <c r="Z125" s="132"/>
      <c r="AA125" s="132"/>
      <c r="AB125" s="132"/>
      <c r="AC125" s="132"/>
      <c r="AD125" s="132"/>
      <c r="AE125" s="132"/>
      <c r="AF125" s="132"/>
      <c r="AG125" s="132"/>
      <c r="AH125" s="133"/>
      <c r="AI125" s="133">
        <f t="shared" si="201"/>
        <v>0</v>
      </c>
      <c r="AJ125" s="133">
        <f t="shared" si="202"/>
        <v>0</v>
      </c>
      <c r="AK125" s="133">
        <f t="shared" si="203"/>
        <v>0</v>
      </c>
      <c r="AL125" s="133">
        <f t="shared" si="204"/>
        <v>0</v>
      </c>
      <c r="AM125" s="133">
        <f t="shared" si="205"/>
        <v>0</v>
      </c>
      <c r="AN125" s="133">
        <f t="shared" si="206"/>
        <v>0</v>
      </c>
      <c r="AO125" s="133">
        <f t="shared" si="207"/>
        <v>0</v>
      </c>
      <c r="AP125" s="133">
        <f t="shared" si="208"/>
        <v>0</v>
      </c>
      <c r="AQ125" s="133">
        <f t="shared" si="209"/>
        <v>0</v>
      </c>
      <c r="AR125" s="133">
        <f t="shared" si="210"/>
        <v>0</v>
      </c>
      <c r="AS125" s="133">
        <f t="shared" si="211"/>
        <v>0</v>
      </c>
      <c r="AT125" s="134"/>
      <c r="AU125" s="134">
        <f t="shared" si="212"/>
        <v>0</v>
      </c>
      <c r="AV125" s="134">
        <f t="shared" si="213"/>
        <v>0</v>
      </c>
      <c r="AW125" s="134">
        <f t="shared" si="214"/>
        <v>0</v>
      </c>
      <c r="AX125" s="134">
        <f t="shared" si="215"/>
        <v>0</v>
      </c>
      <c r="AY125" s="134">
        <f t="shared" si="216"/>
        <v>0</v>
      </c>
      <c r="AZ125" s="134">
        <f t="shared" si="217"/>
        <v>0</v>
      </c>
      <c r="BA125" s="134">
        <f t="shared" si="218"/>
        <v>0</v>
      </c>
      <c r="BB125" s="134">
        <f t="shared" si="219"/>
        <v>0</v>
      </c>
      <c r="BC125" s="134">
        <f t="shared" si="220"/>
        <v>0</v>
      </c>
      <c r="BD125" s="134">
        <f t="shared" si="221"/>
        <v>0</v>
      </c>
      <c r="BE125" s="134">
        <f t="shared" si="222"/>
        <v>0</v>
      </c>
      <c r="BF125" s="31"/>
      <c r="BG125" s="31">
        <f t="shared" si="223"/>
        <v>0</v>
      </c>
      <c r="BH125" s="31">
        <f t="shared" si="224"/>
        <v>0</v>
      </c>
      <c r="BI125" s="31">
        <f t="shared" si="225"/>
        <v>0</v>
      </c>
      <c r="BJ125" s="31">
        <f t="shared" si="226"/>
        <v>0</v>
      </c>
      <c r="BK125" s="31">
        <f t="shared" si="227"/>
        <v>0</v>
      </c>
      <c r="BL125" s="31">
        <f t="shared" si="228"/>
        <v>0</v>
      </c>
      <c r="BM125" s="31">
        <f t="shared" si="229"/>
        <v>0</v>
      </c>
      <c r="BN125" s="31">
        <f t="shared" si="230"/>
        <v>0</v>
      </c>
      <c r="BO125" s="31">
        <f t="shared" si="231"/>
        <v>0</v>
      </c>
      <c r="BP125" s="31">
        <f t="shared" si="232"/>
        <v>0</v>
      </c>
      <c r="BQ125" s="31">
        <f t="shared" si="233"/>
        <v>0</v>
      </c>
      <c r="BR125" s="132"/>
      <c r="BS125" s="132">
        <f t="shared" si="234"/>
        <v>0</v>
      </c>
      <c r="BT125" s="132">
        <f t="shared" si="235"/>
        <v>0</v>
      </c>
      <c r="BU125" s="132">
        <f t="shared" si="236"/>
        <v>0</v>
      </c>
      <c r="BV125" s="132">
        <f t="shared" si="237"/>
        <v>0</v>
      </c>
      <c r="BW125" s="132">
        <f t="shared" si="238"/>
        <v>0</v>
      </c>
      <c r="BX125" s="132">
        <f t="shared" si="239"/>
        <v>0</v>
      </c>
      <c r="BY125" s="132">
        <f t="shared" si="240"/>
        <v>0</v>
      </c>
      <c r="BZ125" s="132">
        <f t="shared" si="241"/>
        <v>0</v>
      </c>
      <c r="CA125" s="132">
        <f t="shared" si="242"/>
        <v>0</v>
      </c>
      <c r="CB125" s="132">
        <f t="shared" si="243"/>
        <v>0</v>
      </c>
      <c r="CC125" s="132">
        <f t="shared" si="244"/>
        <v>0</v>
      </c>
      <c r="CD125" s="133">
        <f t="shared" si="337"/>
        <v>0</v>
      </c>
      <c r="CE125" s="133">
        <f t="shared" si="337"/>
        <v>0</v>
      </c>
      <c r="CF125" s="133">
        <f t="shared" si="246"/>
        <v>0</v>
      </c>
      <c r="CG125" s="133">
        <f t="shared" si="197"/>
        <v>0</v>
      </c>
      <c r="CH125" s="133">
        <f t="shared" si="332"/>
        <v>0</v>
      </c>
      <c r="CI125" s="133">
        <f t="shared" si="332"/>
        <v>0</v>
      </c>
      <c r="CJ125" s="133">
        <f t="shared" si="332"/>
        <v>0</v>
      </c>
      <c r="CK125" s="133">
        <f t="shared" si="332"/>
        <v>0</v>
      </c>
      <c r="CL125" s="133">
        <f t="shared" si="332"/>
        <v>0</v>
      </c>
      <c r="CM125" s="133">
        <f t="shared" si="332"/>
        <v>0</v>
      </c>
      <c r="CN125" s="133">
        <f t="shared" si="332"/>
        <v>0</v>
      </c>
      <c r="CO125" s="133">
        <f t="shared" si="332"/>
        <v>0</v>
      </c>
      <c r="CP125" s="134"/>
      <c r="CQ125" s="134">
        <f t="shared" si="247"/>
        <v>0</v>
      </c>
      <c r="CR125" s="134">
        <f t="shared" si="248"/>
        <v>0</v>
      </c>
      <c r="CS125" s="134">
        <f t="shared" si="249"/>
        <v>0</v>
      </c>
      <c r="CT125" s="134">
        <f t="shared" si="250"/>
        <v>0</v>
      </c>
      <c r="CU125" s="134">
        <f t="shared" si="251"/>
        <v>0</v>
      </c>
      <c r="CV125" s="134">
        <f t="shared" si="252"/>
        <v>0</v>
      </c>
      <c r="CW125" s="134">
        <f t="shared" si="253"/>
        <v>0</v>
      </c>
      <c r="CX125" s="134">
        <f t="shared" si="254"/>
        <v>0</v>
      </c>
      <c r="CY125" s="134">
        <f t="shared" si="255"/>
        <v>0</v>
      </c>
      <c r="CZ125" s="134">
        <f t="shared" si="256"/>
        <v>0</v>
      </c>
      <c r="DA125" s="134">
        <f t="shared" si="257"/>
        <v>0</v>
      </c>
      <c r="DB125" s="135"/>
      <c r="DC125" s="135">
        <f t="shared" si="258"/>
        <v>0</v>
      </c>
      <c r="DD125" s="135">
        <f t="shared" si="259"/>
        <v>0</v>
      </c>
      <c r="DE125" s="135">
        <f t="shared" si="260"/>
        <v>0</v>
      </c>
      <c r="DF125" s="135">
        <f t="shared" si="261"/>
        <v>0</v>
      </c>
      <c r="DG125" s="135">
        <f t="shared" si="262"/>
        <v>0</v>
      </c>
      <c r="DH125" s="135">
        <f t="shared" si="263"/>
        <v>0</v>
      </c>
      <c r="DI125" s="135">
        <f t="shared" si="264"/>
        <v>0</v>
      </c>
      <c r="DJ125" s="135">
        <f t="shared" si="265"/>
        <v>0</v>
      </c>
      <c r="DK125" s="135">
        <f t="shared" si="266"/>
        <v>0</v>
      </c>
      <c r="DL125" s="135">
        <f t="shared" si="267"/>
        <v>0</v>
      </c>
      <c r="DM125" s="135">
        <f t="shared" si="268"/>
        <v>0</v>
      </c>
      <c r="DN125" s="136"/>
      <c r="DO125" s="136">
        <f t="shared" si="269"/>
        <v>0</v>
      </c>
      <c r="DP125" s="136">
        <f t="shared" si="270"/>
        <v>0</v>
      </c>
      <c r="DQ125" s="136">
        <f t="shared" si="271"/>
        <v>0</v>
      </c>
      <c r="DR125" s="136">
        <f t="shared" si="272"/>
        <v>0</v>
      </c>
      <c r="DS125" s="136">
        <f t="shared" si="273"/>
        <v>0</v>
      </c>
      <c r="DT125" s="136">
        <f t="shared" si="274"/>
        <v>0</v>
      </c>
      <c r="DU125" s="136">
        <f t="shared" si="275"/>
        <v>0</v>
      </c>
      <c r="DV125" s="136">
        <f t="shared" si="276"/>
        <v>0</v>
      </c>
      <c r="DW125" s="136">
        <f t="shared" si="277"/>
        <v>0</v>
      </c>
      <c r="DX125" s="136">
        <f t="shared" si="278"/>
        <v>0</v>
      </c>
      <c r="DY125" s="136">
        <f t="shared" si="279"/>
        <v>0</v>
      </c>
      <c r="DZ125" s="132"/>
      <c r="EA125" s="132">
        <f t="shared" ref="EA125:EK125" si="356">DZ125</f>
        <v>0</v>
      </c>
      <c r="EB125" s="132">
        <f t="shared" si="356"/>
        <v>0</v>
      </c>
      <c r="EC125" s="132">
        <f t="shared" si="356"/>
        <v>0</v>
      </c>
      <c r="ED125" s="132">
        <f t="shared" si="356"/>
        <v>0</v>
      </c>
      <c r="EE125" s="132">
        <f t="shared" si="356"/>
        <v>0</v>
      </c>
      <c r="EF125" s="132">
        <f t="shared" si="356"/>
        <v>0</v>
      </c>
      <c r="EG125" s="132">
        <f t="shared" si="356"/>
        <v>0</v>
      </c>
      <c r="EH125" s="132">
        <f t="shared" si="356"/>
        <v>0</v>
      </c>
      <c r="EI125" s="132">
        <f t="shared" si="356"/>
        <v>0</v>
      </c>
      <c r="EJ125" s="132">
        <f t="shared" si="356"/>
        <v>0</v>
      </c>
      <c r="EK125" s="132">
        <f t="shared" si="356"/>
        <v>0</v>
      </c>
      <c r="EL125" s="134"/>
      <c r="EM125" s="134"/>
      <c r="EN125" s="134"/>
      <c r="EO125" s="134"/>
      <c r="EP125" s="134"/>
      <c r="EQ125" s="134"/>
      <c r="ER125" s="134"/>
      <c r="ES125" s="201">
        <f>IFERROR(IF(G125&gt;=1,(IF(EMP!AT121="YES",220,0)),0),0)</f>
        <v>0</v>
      </c>
      <c r="ET125" s="1">
        <f>IFERROR(IF(G125&gt;=1,ROUND(ALLO!K123/31*ALLO!BJ123,0),0),0)</f>
        <v>0</v>
      </c>
      <c r="EU125" s="1">
        <f>IFERROR(IF(G125&gt;=1,(IF(ALLO!$BH123=1,0,IF(ALLO!$BH123=2,(IF(EMP!AN121="YES",(IF(ALLO!$D123&gt;=5,ROUND((ALLO!GG123+ALLO!GS123+ALLO!HE123)/EU$1,0)*ALLO!$BK123,0)),0)),0))),0),0)</f>
        <v>0</v>
      </c>
      <c r="EV125" s="1">
        <f>IFERROR(IF(H125&gt;=1,(IF(ALLO!$BH123=1,0,IF(ALLO!$BH123=2,(IF(EMP!AO121="YES",(IF(ALLO!$D123&gt;=5,ROUND((ALLO!GH123+ALLO!GT123+ALLO!HF123)/EV$1,0)*ALLO!$BK123,0)),0)),0))),0),0)</f>
        <v>0</v>
      </c>
      <c r="EW125" s="1">
        <f>IFERROR(IF(I125&gt;=1,(IF(ALLO!$BH123=1,0,IF(ALLO!$BH123=2,(IF(EMP!AP121="YES",(IF(ALLO!$D123&gt;=5,ROUND((ALLO!GI123+ALLO!GU123+ALLO!HG123)/EW$1,0)*ALLO!$BK123,0)),0)),0))),0),0)</f>
        <v>0</v>
      </c>
      <c r="EX125" s="1">
        <f>IFERROR(IF(J125&gt;=1,(IF(ALLO!$BH123=1,0,IF(ALLO!$BH123=2,(IF(EMP!AQ121="YES",(IF(ALLO!$D123&gt;=5,ROUND((ALLO!GJ123+ALLO!GV123+ALLO!HH123)/EX$1,0)*ALLO!$BK123,0)),0)),0))),0),0)</f>
        <v>0</v>
      </c>
      <c r="EY125" s="1">
        <f>IFERROR(IF(K125&gt;=1,(IF(ALLO!$BH123=1,0,IF(ALLO!$BH123=2,(IF(EMP!AR121="YES",(IF(ALLO!$D123&gt;=5,ROUND((ALLO!GK123+ALLO!GW123+ALLO!HI123)/EY$1,0)*ALLO!$BK123,0)),0)),0))),0),0)</f>
        <v>0</v>
      </c>
      <c r="EZ125" s="1">
        <f>IFERROR(IF(L125&gt;=1,(IF(ALLO!$BH123=1,0,IF(ALLO!$BH123=2,(IF(EMP!AS121="YES",(IF(ALLO!$D123&gt;=5,ROUND((ALLO!GL123+ALLO!GX123+ALLO!HJ123)/EZ$1,0)*ALLO!$BK123,0)),0)),0))),0),0)</f>
        <v>0</v>
      </c>
      <c r="FA125" s="181">
        <f t="shared" si="281"/>
        <v>0</v>
      </c>
      <c r="FB125" s="181">
        <f t="shared" si="282"/>
        <v>0</v>
      </c>
      <c r="FC125" s="181">
        <f t="shared" si="283"/>
        <v>0</v>
      </c>
      <c r="FD125" s="181">
        <f t="shared" si="284"/>
        <v>0</v>
      </c>
      <c r="FE125" s="181">
        <f t="shared" si="285"/>
        <v>0</v>
      </c>
      <c r="FF125" s="181">
        <f t="shared" si="286"/>
        <v>0</v>
      </c>
      <c r="FG125" s="181">
        <f t="shared" si="287"/>
        <v>0</v>
      </c>
      <c r="FH125" s="181">
        <f t="shared" si="288"/>
        <v>0</v>
      </c>
      <c r="FI125" s="181">
        <f t="shared" si="289"/>
        <v>0</v>
      </c>
      <c r="FJ125" s="181">
        <f t="shared" si="290"/>
        <v>0</v>
      </c>
      <c r="FK125" s="181">
        <f t="shared" si="291"/>
        <v>0</v>
      </c>
      <c r="FL125" s="181">
        <f t="shared" si="292"/>
        <v>0</v>
      </c>
      <c r="FM125" s="182">
        <f t="shared" si="293"/>
        <v>0</v>
      </c>
      <c r="FN125" s="182">
        <f t="shared" si="294"/>
        <v>0</v>
      </c>
      <c r="FO125" s="182">
        <f t="shared" si="295"/>
        <v>0</v>
      </c>
      <c r="FP125" s="182">
        <f t="shared" si="296"/>
        <v>0</v>
      </c>
      <c r="FQ125" s="182">
        <f t="shared" si="297"/>
        <v>0</v>
      </c>
      <c r="FR125" s="182">
        <f t="shared" si="298"/>
        <v>0</v>
      </c>
      <c r="FS125" s="182">
        <f t="shared" si="299"/>
        <v>0</v>
      </c>
      <c r="FT125" s="1">
        <f>IFERROR(IF($G125&gt;=1,SUMIFS(ARR!P$8:P$607,ARR!$I$8:$I$607,$I125),0),0)</f>
        <v>0</v>
      </c>
      <c r="FU125" s="1">
        <f>IFERROR(IF($G125&gt;=1,SUMIFS(ARR!Q$8:Q$607,ARR!$I$8:$I$607,$I125),0),0)</f>
        <v>0</v>
      </c>
      <c r="FV125" s="1">
        <f>IFERROR(IF($G125&gt;=1,SUMIFS(ARR!R$8:R$607,ARR!$I$8:$I$607,$I125),0),0)</f>
        <v>0</v>
      </c>
      <c r="FW125" s="1">
        <f>IFERROR(IF($G125&gt;=1,SUMIFS(ARR!S$8:S$607,ARR!$I$8:$I$607,$I125),0),0)</f>
        <v>0</v>
      </c>
      <c r="FX125" s="1">
        <f>IFERROR(IF($G125&gt;=1,SUMIFS(ARR!T$8:T$607,ARR!$I$8:$I$607,$I125),0),0)</f>
        <v>0</v>
      </c>
      <c r="FY125" s="1">
        <f>IFERROR(IF($G125&gt;=1,SUMIFS(ARR!U$8:U$607,ARR!$I$8:$I$607,$I125),0),0)</f>
        <v>0</v>
      </c>
      <c r="FZ125" s="1">
        <f>IFERROR(IF($G125&gt;=1,SUMIFS(ARR!V$8:V$607,ARR!$I$8:$I$607,$I125),0),0)</f>
        <v>0</v>
      </c>
      <c r="GA125" s="1">
        <f>IFERROR(IF($G125&gt;=1,SUMIFS(ARR!W$8:W$607,ARR!$I$8:$I$607,$I125),0),0)</f>
        <v>0</v>
      </c>
      <c r="GB125" s="1">
        <f>IFERROR(IF($G125&gt;=1,SUMIFS(ARR!X$8:X$607,ARR!$I$8:$I$607,$I125),0),0)</f>
        <v>0</v>
      </c>
      <c r="GC125" s="1">
        <f>IFERROR(IF($G125&gt;=1,SUMIFS(ARR!Y$8:Y$607,ARR!$I$8:$I$607,$I125),0),0)</f>
        <v>0</v>
      </c>
      <c r="GD125" s="1">
        <f>IFERROR(IF($G125&gt;=1,SUMIFS(ARR!Z$8:Z$607,ARR!$I$8:$I$607,$I125),0),0)</f>
        <v>0</v>
      </c>
      <c r="GE125" s="1">
        <f>IFERROR(IF($G125&gt;=1,SUMIFS(ARR!AA$8:AA$607,ARR!$I$8:$I$607,$I125),0),0)</f>
        <v>0</v>
      </c>
      <c r="GF125" s="1">
        <f t="shared" si="300"/>
        <v>0</v>
      </c>
      <c r="GG125" s="1">
        <f t="shared" si="301"/>
        <v>0</v>
      </c>
      <c r="GH125" s="1">
        <f t="shared" si="302"/>
        <v>0</v>
      </c>
      <c r="GI125" s="1">
        <f t="shared" si="303"/>
        <v>0</v>
      </c>
      <c r="GJ125" s="1">
        <f t="shared" si="304"/>
        <v>0</v>
      </c>
    </row>
    <row r="126" spans="6:192" ht="18" customHeight="1" x14ac:dyDescent="0.25">
      <c r="F126" s="1">
        <f>ALLO!A124</f>
        <v>0</v>
      </c>
      <c r="G126" s="130">
        <f>EMP!O122</f>
        <v>0</v>
      </c>
      <c r="H126" s="131">
        <f>EMP!P122</f>
        <v>0</v>
      </c>
      <c r="I126" s="130">
        <f>EMP!Q122</f>
        <v>0</v>
      </c>
      <c r="J126" s="30">
        <f>IFERROR(IF($G126&gt;=1,(IF($F126=2,ROUND((ALLO!GA124+ALLO!GM124)/10,0),0)),0),0)</f>
        <v>0</v>
      </c>
      <c r="K126" s="30">
        <f>IFERROR(IF($G126&gt;=1,(IF($F126=2,ROUND((ALLO!GB124+ALLO!GN124)/10,0),0)),0),0)</f>
        <v>0</v>
      </c>
      <c r="L126" s="30">
        <f>IFERROR(IF($G126&gt;=1,(IF($F126=2,ROUND((ALLO!GC124+ALLO!GO124)/10,0),0)),0),0)</f>
        <v>0</v>
      </c>
      <c r="M126" s="30">
        <f>IFERROR(IF($G126&gt;=1,(IF($F126=2,ROUND((ALLO!GD124+ALLO!GP124)/10,0),0)),0),0)</f>
        <v>0</v>
      </c>
      <c r="N126" s="30">
        <f>IFERROR(IF($G126&gt;=1,(IF($F126=2,ROUND((ALLO!GE124+ALLO!GQ124)/10,0),0)),0),0)</f>
        <v>0</v>
      </c>
      <c r="O126" s="30">
        <f>IFERROR(IF($G126&gt;=1,(IF($F126=2,ROUND((ALLO!GF124+ALLO!GR124)/10,0),0)),0),0)</f>
        <v>0</v>
      </c>
      <c r="P126" s="30">
        <f>IFERROR(IF($G126&gt;=1,(IF($F126=2,ROUND((ALLO!GG124+ALLO!GS124)/10,0),0)),0),0)</f>
        <v>0</v>
      </c>
      <c r="Q126" s="30">
        <f>IFERROR(IF($G126&gt;=1,(IF($F126=2,ROUND((ALLO!GH124+ALLO!GT124)/10,0),0)),0),0)</f>
        <v>0</v>
      </c>
      <c r="R126" s="30">
        <f>IFERROR(IF($G126&gt;=1,(IF($F126=2,ROUND((ALLO!GI124+ALLO!GU124)/10,0),0)),0),0)</f>
        <v>0</v>
      </c>
      <c r="S126" s="30">
        <f>IFERROR(IF($G126&gt;=1,(IF($F126=2,ROUND((ALLO!GJ124+ALLO!GV124)/10,0),0)),0),0)</f>
        <v>0</v>
      </c>
      <c r="T126" s="30">
        <f>IFERROR(IF($G126&gt;=1,(IF($F126=2,ROUND((ALLO!GK124+ALLO!GW124)/10,0),0)),0),0)</f>
        <v>0</v>
      </c>
      <c r="U126" s="30">
        <f>IFERROR(IF($G126&gt;=1,(IF($F126=2,ROUND((ALLO!GL124+ALLO!GX124)/10,0),0)),0),0)</f>
        <v>0</v>
      </c>
      <c r="V126" s="132"/>
      <c r="W126" s="132"/>
      <c r="X126" s="132"/>
      <c r="Y126" s="132"/>
      <c r="Z126" s="132"/>
      <c r="AA126" s="132"/>
      <c r="AB126" s="132"/>
      <c r="AC126" s="132"/>
      <c r="AD126" s="132"/>
      <c r="AE126" s="132"/>
      <c r="AF126" s="132"/>
      <c r="AG126" s="132"/>
      <c r="AH126" s="133"/>
      <c r="AI126" s="133">
        <f t="shared" si="201"/>
        <v>0</v>
      </c>
      <c r="AJ126" s="133">
        <f t="shared" si="202"/>
        <v>0</v>
      </c>
      <c r="AK126" s="133">
        <f t="shared" si="203"/>
        <v>0</v>
      </c>
      <c r="AL126" s="133">
        <f t="shared" si="204"/>
        <v>0</v>
      </c>
      <c r="AM126" s="133">
        <f t="shared" si="205"/>
        <v>0</v>
      </c>
      <c r="AN126" s="133">
        <f t="shared" si="206"/>
        <v>0</v>
      </c>
      <c r="AO126" s="133">
        <f t="shared" si="207"/>
        <v>0</v>
      </c>
      <c r="AP126" s="133">
        <f t="shared" si="208"/>
        <v>0</v>
      </c>
      <c r="AQ126" s="133">
        <f t="shared" si="209"/>
        <v>0</v>
      </c>
      <c r="AR126" s="133">
        <f t="shared" si="210"/>
        <v>0</v>
      </c>
      <c r="AS126" s="133">
        <f t="shared" si="211"/>
        <v>0</v>
      </c>
      <c r="AT126" s="134"/>
      <c r="AU126" s="134">
        <f t="shared" si="212"/>
        <v>0</v>
      </c>
      <c r="AV126" s="134">
        <f t="shared" si="213"/>
        <v>0</v>
      </c>
      <c r="AW126" s="134">
        <f t="shared" si="214"/>
        <v>0</v>
      </c>
      <c r="AX126" s="134">
        <f t="shared" si="215"/>
        <v>0</v>
      </c>
      <c r="AY126" s="134">
        <f t="shared" si="216"/>
        <v>0</v>
      </c>
      <c r="AZ126" s="134">
        <f t="shared" si="217"/>
        <v>0</v>
      </c>
      <c r="BA126" s="134">
        <f t="shared" si="218"/>
        <v>0</v>
      </c>
      <c r="BB126" s="134">
        <f t="shared" si="219"/>
        <v>0</v>
      </c>
      <c r="BC126" s="134">
        <f t="shared" si="220"/>
        <v>0</v>
      </c>
      <c r="BD126" s="134">
        <f t="shared" si="221"/>
        <v>0</v>
      </c>
      <c r="BE126" s="134">
        <f t="shared" si="222"/>
        <v>0</v>
      </c>
      <c r="BF126" s="31"/>
      <c r="BG126" s="31">
        <f t="shared" si="223"/>
        <v>0</v>
      </c>
      <c r="BH126" s="31">
        <f t="shared" si="224"/>
        <v>0</v>
      </c>
      <c r="BI126" s="31">
        <f t="shared" si="225"/>
        <v>0</v>
      </c>
      <c r="BJ126" s="31">
        <f t="shared" si="226"/>
        <v>0</v>
      </c>
      <c r="BK126" s="31">
        <f t="shared" si="227"/>
        <v>0</v>
      </c>
      <c r="BL126" s="31">
        <f t="shared" si="228"/>
        <v>0</v>
      </c>
      <c r="BM126" s="31">
        <f t="shared" si="229"/>
        <v>0</v>
      </c>
      <c r="BN126" s="31">
        <f t="shared" si="230"/>
        <v>0</v>
      </c>
      <c r="BO126" s="31">
        <f t="shared" si="231"/>
        <v>0</v>
      </c>
      <c r="BP126" s="31">
        <f t="shared" si="232"/>
        <v>0</v>
      </c>
      <c r="BQ126" s="31">
        <f t="shared" si="233"/>
        <v>0</v>
      </c>
      <c r="BR126" s="132"/>
      <c r="BS126" s="132">
        <f t="shared" si="234"/>
        <v>0</v>
      </c>
      <c r="BT126" s="132">
        <f t="shared" si="235"/>
        <v>0</v>
      </c>
      <c r="BU126" s="132">
        <f t="shared" si="236"/>
        <v>0</v>
      </c>
      <c r="BV126" s="132">
        <f t="shared" si="237"/>
        <v>0</v>
      </c>
      <c r="BW126" s="132">
        <f t="shared" si="238"/>
        <v>0</v>
      </c>
      <c r="BX126" s="132">
        <f t="shared" si="239"/>
        <v>0</v>
      </c>
      <c r="BY126" s="132">
        <f t="shared" si="240"/>
        <v>0</v>
      </c>
      <c r="BZ126" s="132">
        <f t="shared" si="241"/>
        <v>0</v>
      </c>
      <c r="CA126" s="132">
        <f t="shared" si="242"/>
        <v>0</v>
      </c>
      <c r="CB126" s="132">
        <f t="shared" si="243"/>
        <v>0</v>
      </c>
      <c r="CC126" s="132">
        <f t="shared" si="244"/>
        <v>0</v>
      </c>
      <c r="CD126" s="133">
        <f t="shared" si="337"/>
        <v>0</v>
      </c>
      <c r="CE126" s="133">
        <f t="shared" si="337"/>
        <v>0</v>
      </c>
      <c r="CF126" s="133">
        <f t="shared" si="246"/>
        <v>0</v>
      </c>
      <c r="CG126" s="133">
        <f t="shared" si="197"/>
        <v>0</v>
      </c>
      <c r="CH126" s="133">
        <f t="shared" si="332"/>
        <v>0</v>
      </c>
      <c r="CI126" s="133">
        <f t="shared" si="332"/>
        <v>0</v>
      </c>
      <c r="CJ126" s="133">
        <f t="shared" si="332"/>
        <v>0</v>
      </c>
      <c r="CK126" s="133">
        <f t="shared" si="332"/>
        <v>0</v>
      </c>
      <c r="CL126" s="133">
        <f t="shared" si="332"/>
        <v>0</v>
      </c>
      <c r="CM126" s="133">
        <f t="shared" si="332"/>
        <v>0</v>
      </c>
      <c r="CN126" s="133">
        <f t="shared" si="332"/>
        <v>0</v>
      </c>
      <c r="CO126" s="133">
        <f t="shared" si="332"/>
        <v>0</v>
      </c>
      <c r="CP126" s="134"/>
      <c r="CQ126" s="134">
        <f t="shared" si="247"/>
        <v>0</v>
      </c>
      <c r="CR126" s="134">
        <f t="shared" si="248"/>
        <v>0</v>
      </c>
      <c r="CS126" s="134">
        <f t="shared" si="249"/>
        <v>0</v>
      </c>
      <c r="CT126" s="134">
        <f t="shared" si="250"/>
        <v>0</v>
      </c>
      <c r="CU126" s="134">
        <f t="shared" si="251"/>
        <v>0</v>
      </c>
      <c r="CV126" s="134">
        <f t="shared" si="252"/>
        <v>0</v>
      </c>
      <c r="CW126" s="134">
        <f t="shared" si="253"/>
        <v>0</v>
      </c>
      <c r="CX126" s="134">
        <f t="shared" si="254"/>
        <v>0</v>
      </c>
      <c r="CY126" s="134">
        <f t="shared" si="255"/>
        <v>0</v>
      </c>
      <c r="CZ126" s="134">
        <f t="shared" si="256"/>
        <v>0</v>
      </c>
      <c r="DA126" s="134">
        <f t="shared" si="257"/>
        <v>0</v>
      </c>
      <c r="DB126" s="135"/>
      <c r="DC126" s="135">
        <f t="shared" si="258"/>
        <v>0</v>
      </c>
      <c r="DD126" s="135">
        <f t="shared" si="259"/>
        <v>0</v>
      </c>
      <c r="DE126" s="135">
        <f t="shared" si="260"/>
        <v>0</v>
      </c>
      <c r="DF126" s="135">
        <f t="shared" si="261"/>
        <v>0</v>
      </c>
      <c r="DG126" s="135">
        <f t="shared" si="262"/>
        <v>0</v>
      </c>
      <c r="DH126" s="135">
        <f t="shared" si="263"/>
        <v>0</v>
      </c>
      <c r="DI126" s="135">
        <f t="shared" si="264"/>
        <v>0</v>
      </c>
      <c r="DJ126" s="135">
        <f t="shared" si="265"/>
        <v>0</v>
      </c>
      <c r="DK126" s="135">
        <f t="shared" si="266"/>
        <v>0</v>
      </c>
      <c r="DL126" s="135">
        <f t="shared" si="267"/>
        <v>0</v>
      </c>
      <c r="DM126" s="135">
        <f t="shared" si="268"/>
        <v>0</v>
      </c>
      <c r="DN126" s="136"/>
      <c r="DO126" s="136">
        <f t="shared" si="269"/>
        <v>0</v>
      </c>
      <c r="DP126" s="136">
        <f t="shared" si="270"/>
        <v>0</v>
      </c>
      <c r="DQ126" s="136">
        <f t="shared" si="271"/>
        <v>0</v>
      </c>
      <c r="DR126" s="136">
        <f t="shared" si="272"/>
        <v>0</v>
      </c>
      <c r="DS126" s="136">
        <f t="shared" si="273"/>
        <v>0</v>
      </c>
      <c r="DT126" s="136">
        <f t="shared" si="274"/>
        <v>0</v>
      </c>
      <c r="DU126" s="136">
        <f t="shared" si="275"/>
        <v>0</v>
      </c>
      <c r="DV126" s="136">
        <f t="shared" si="276"/>
        <v>0</v>
      </c>
      <c r="DW126" s="136">
        <f t="shared" si="277"/>
        <v>0</v>
      </c>
      <c r="DX126" s="136">
        <f t="shared" si="278"/>
        <v>0</v>
      </c>
      <c r="DY126" s="136">
        <f t="shared" si="279"/>
        <v>0</v>
      </c>
      <c r="DZ126" s="132"/>
      <c r="EA126" s="132">
        <f t="shared" ref="EA126:EK126" si="357">DZ126</f>
        <v>0</v>
      </c>
      <c r="EB126" s="132">
        <f t="shared" si="357"/>
        <v>0</v>
      </c>
      <c r="EC126" s="132">
        <f t="shared" si="357"/>
        <v>0</v>
      </c>
      <c r="ED126" s="132">
        <f t="shared" si="357"/>
        <v>0</v>
      </c>
      <c r="EE126" s="132">
        <f t="shared" si="357"/>
        <v>0</v>
      </c>
      <c r="EF126" s="132">
        <f t="shared" si="357"/>
        <v>0</v>
      </c>
      <c r="EG126" s="132">
        <f t="shared" si="357"/>
        <v>0</v>
      </c>
      <c r="EH126" s="132">
        <f t="shared" si="357"/>
        <v>0</v>
      </c>
      <c r="EI126" s="132">
        <f t="shared" si="357"/>
        <v>0</v>
      </c>
      <c r="EJ126" s="132">
        <f t="shared" si="357"/>
        <v>0</v>
      </c>
      <c r="EK126" s="132">
        <f t="shared" si="357"/>
        <v>0</v>
      </c>
      <c r="EL126" s="134"/>
      <c r="EM126" s="134"/>
      <c r="EN126" s="134"/>
      <c r="EO126" s="134"/>
      <c r="EP126" s="134"/>
      <c r="EQ126" s="134"/>
      <c r="ER126" s="134"/>
      <c r="ES126" s="201">
        <f>IFERROR(IF(G126&gt;=1,(IF(EMP!AT122="YES",220,0)),0),0)</f>
        <v>0</v>
      </c>
      <c r="ET126" s="1">
        <f>IFERROR(IF(G126&gt;=1,ROUND(ALLO!K124/31*ALLO!BJ124,0),0),0)</f>
        <v>0</v>
      </c>
      <c r="EU126" s="1">
        <f>IFERROR(IF(G126&gt;=1,(IF(ALLO!$BH124=1,0,IF(ALLO!$BH124=2,(IF(EMP!AN122="YES",(IF(ALLO!$D124&gt;=5,ROUND((ALLO!GG124+ALLO!GS124+ALLO!HE124)/EU$1,0)*ALLO!$BK124,0)),0)),0))),0),0)</f>
        <v>0</v>
      </c>
      <c r="EV126" s="1">
        <f>IFERROR(IF(H126&gt;=1,(IF(ALLO!$BH124=1,0,IF(ALLO!$BH124=2,(IF(EMP!AO122="YES",(IF(ALLO!$D124&gt;=5,ROUND((ALLO!GH124+ALLO!GT124+ALLO!HF124)/EV$1,0)*ALLO!$BK124,0)),0)),0))),0),0)</f>
        <v>0</v>
      </c>
      <c r="EW126" s="1">
        <f>IFERROR(IF(I126&gt;=1,(IF(ALLO!$BH124=1,0,IF(ALLO!$BH124=2,(IF(EMP!AP122="YES",(IF(ALLO!$D124&gt;=5,ROUND((ALLO!GI124+ALLO!GU124+ALLO!HG124)/EW$1,0)*ALLO!$BK124,0)),0)),0))),0),0)</f>
        <v>0</v>
      </c>
      <c r="EX126" s="1">
        <f>IFERROR(IF(J126&gt;=1,(IF(ALLO!$BH124=1,0,IF(ALLO!$BH124=2,(IF(EMP!AQ122="YES",(IF(ALLO!$D124&gt;=5,ROUND((ALLO!GJ124+ALLO!GV124+ALLO!HH124)/EX$1,0)*ALLO!$BK124,0)),0)),0))),0),0)</f>
        <v>0</v>
      </c>
      <c r="EY126" s="1">
        <f>IFERROR(IF(K126&gt;=1,(IF(ALLO!$BH124=1,0,IF(ALLO!$BH124=2,(IF(EMP!AR122="YES",(IF(ALLO!$D124&gt;=5,ROUND((ALLO!GK124+ALLO!GW124+ALLO!HI124)/EY$1,0)*ALLO!$BK124,0)),0)),0))),0),0)</f>
        <v>0</v>
      </c>
      <c r="EZ126" s="1">
        <f>IFERROR(IF(L126&gt;=1,(IF(ALLO!$BH124=1,0,IF(ALLO!$BH124=2,(IF(EMP!AS122="YES",(IF(ALLO!$D124&gt;=5,ROUND((ALLO!GL124+ALLO!GX124+ALLO!HJ124)/EZ$1,0)*ALLO!$BK124,0)),0)),0))),0),0)</f>
        <v>0</v>
      </c>
      <c r="FA126" s="181">
        <f t="shared" si="281"/>
        <v>0</v>
      </c>
      <c r="FB126" s="181">
        <f t="shared" si="282"/>
        <v>0</v>
      </c>
      <c r="FC126" s="181">
        <f t="shared" si="283"/>
        <v>0</v>
      </c>
      <c r="FD126" s="181">
        <f t="shared" si="284"/>
        <v>0</v>
      </c>
      <c r="FE126" s="181">
        <f t="shared" si="285"/>
        <v>0</v>
      </c>
      <c r="FF126" s="181">
        <f t="shared" si="286"/>
        <v>0</v>
      </c>
      <c r="FG126" s="181">
        <f t="shared" si="287"/>
        <v>0</v>
      </c>
      <c r="FH126" s="181">
        <f t="shared" si="288"/>
        <v>0</v>
      </c>
      <c r="FI126" s="181">
        <f t="shared" si="289"/>
        <v>0</v>
      </c>
      <c r="FJ126" s="181">
        <f t="shared" si="290"/>
        <v>0</v>
      </c>
      <c r="FK126" s="181">
        <f t="shared" si="291"/>
        <v>0</v>
      </c>
      <c r="FL126" s="181">
        <f t="shared" si="292"/>
        <v>0</v>
      </c>
      <c r="FM126" s="182">
        <f t="shared" si="293"/>
        <v>0</v>
      </c>
      <c r="FN126" s="182">
        <f t="shared" si="294"/>
        <v>0</v>
      </c>
      <c r="FO126" s="182">
        <f t="shared" si="295"/>
        <v>0</v>
      </c>
      <c r="FP126" s="182">
        <f t="shared" si="296"/>
        <v>0</v>
      </c>
      <c r="FQ126" s="182">
        <f t="shared" si="297"/>
        <v>0</v>
      </c>
      <c r="FR126" s="182">
        <f t="shared" si="298"/>
        <v>0</v>
      </c>
      <c r="FS126" s="182">
        <f t="shared" si="299"/>
        <v>0</v>
      </c>
      <c r="FT126" s="1">
        <f>IFERROR(IF($G126&gt;=1,SUMIFS(ARR!P$8:P$607,ARR!$I$8:$I$607,$I126),0),0)</f>
        <v>0</v>
      </c>
      <c r="FU126" s="1">
        <f>IFERROR(IF($G126&gt;=1,SUMIFS(ARR!Q$8:Q$607,ARR!$I$8:$I$607,$I126),0),0)</f>
        <v>0</v>
      </c>
      <c r="FV126" s="1">
        <f>IFERROR(IF($G126&gt;=1,SUMIFS(ARR!R$8:R$607,ARR!$I$8:$I$607,$I126),0),0)</f>
        <v>0</v>
      </c>
      <c r="FW126" s="1">
        <f>IFERROR(IF($G126&gt;=1,SUMIFS(ARR!S$8:S$607,ARR!$I$8:$I$607,$I126),0),0)</f>
        <v>0</v>
      </c>
      <c r="FX126" s="1">
        <f>IFERROR(IF($G126&gt;=1,SUMIFS(ARR!T$8:T$607,ARR!$I$8:$I$607,$I126),0),0)</f>
        <v>0</v>
      </c>
      <c r="FY126" s="1">
        <f>IFERROR(IF($G126&gt;=1,SUMIFS(ARR!U$8:U$607,ARR!$I$8:$I$607,$I126),0),0)</f>
        <v>0</v>
      </c>
      <c r="FZ126" s="1">
        <f>IFERROR(IF($G126&gt;=1,SUMIFS(ARR!V$8:V$607,ARR!$I$8:$I$607,$I126),0),0)</f>
        <v>0</v>
      </c>
      <c r="GA126" s="1">
        <f>IFERROR(IF($G126&gt;=1,SUMIFS(ARR!W$8:W$607,ARR!$I$8:$I$607,$I126),0),0)</f>
        <v>0</v>
      </c>
      <c r="GB126" s="1">
        <f>IFERROR(IF($G126&gt;=1,SUMIFS(ARR!X$8:X$607,ARR!$I$8:$I$607,$I126),0),0)</f>
        <v>0</v>
      </c>
      <c r="GC126" s="1">
        <f>IFERROR(IF($G126&gt;=1,SUMIFS(ARR!Y$8:Y$607,ARR!$I$8:$I$607,$I126),0),0)</f>
        <v>0</v>
      </c>
      <c r="GD126" s="1">
        <f>IFERROR(IF($G126&gt;=1,SUMIFS(ARR!Z$8:Z$607,ARR!$I$8:$I$607,$I126),0),0)</f>
        <v>0</v>
      </c>
      <c r="GE126" s="1">
        <f>IFERROR(IF($G126&gt;=1,SUMIFS(ARR!AA$8:AA$607,ARR!$I$8:$I$607,$I126),0),0)</f>
        <v>0</v>
      </c>
      <c r="GF126" s="1">
        <f t="shared" si="300"/>
        <v>0</v>
      </c>
      <c r="GG126" s="1">
        <f t="shared" si="301"/>
        <v>0</v>
      </c>
      <c r="GH126" s="1">
        <f t="shared" si="302"/>
        <v>0</v>
      </c>
      <c r="GI126" s="1">
        <f t="shared" si="303"/>
        <v>0</v>
      </c>
      <c r="GJ126" s="1">
        <f t="shared" si="304"/>
        <v>0</v>
      </c>
    </row>
    <row r="127" spans="6:192" ht="18" customHeight="1" x14ac:dyDescent="0.25">
      <c r="F127" s="1">
        <f>ALLO!A125</f>
        <v>0</v>
      </c>
      <c r="G127" s="130">
        <f>EMP!O123</f>
        <v>0</v>
      </c>
      <c r="H127" s="131">
        <f>EMP!P123</f>
        <v>0</v>
      </c>
      <c r="I127" s="130">
        <f>EMP!Q123</f>
        <v>0</v>
      </c>
      <c r="J127" s="30">
        <f>IFERROR(IF($G127&gt;=1,(IF($F127=2,ROUND((ALLO!GA125+ALLO!GM125)/10,0),0)),0),0)</f>
        <v>0</v>
      </c>
      <c r="K127" s="30">
        <f>IFERROR(IF($G127&gt;=1,(IF($F127=2,ROUND((ALLO!GB125+ALLO!GN125)/10,0),0)),0),0)</f>
        <v>0</v>
      </c>
      <c r="L127" s="30">
        <f>IFERROR(IF($G127&gt;=1,(IF($F127=2,ROUND((ALLO!GC125+ALLO!GO125)/10,0),0)),0),0)</f>
        <v>0</v>
      </c>
      <c r="M127" s="30">
        <f>IFERROR(IF($G127&gt;=1,(IF($F127=2,ROUND((ALLO!GD125+ALLO!GP125)/10,0),0)),0),0)</f>
        <v>0</v>
      </c>
      <c r="N127" s="30">
        <f>IFERROR(IF($G127&gt;=1,(IF($F127=2,ROUND((ALLO!GE125+ALLO!GQ125)/10,0),0)),0),0)</f>
        <v>0</v>
      </c>
      <c r="O127" s="30">
        <f>IFERROR(IF($G127&gt;=1,(IF($F127=2,ROUND((ALLO!GF125+ALLO!GR125)/10,0),0)),0),0)</f>
        <v>0</v>
      </c>
      <c r="P127" s="30">
        <f>IFERROR(IF($G127&gt;=1,(IF($F127=2,ROUND((ALLO!GG125+ALLO!GS125)/10,0),0)),0),0)</f>
        <v>0</v>
      </c>
      <c r="Q127" s="30">
        <f>IFERROR(IF($G127&gt;=1,(IF($F127=2,ROUND((ALLO!GH125+ALLO!GT125)/10,0),0)),0),0)</f>
        <v>0</v>
      </c>
      <c r="R127" s="30">
        <f>IFERROR(IF($G127&gt;=1,(IF($F127=2,ROUND((ALLO!GI125+ALLO!GU125)/10,0),0)),0),0)</f>
        <v>0</v>
      </c>
      <c r="S127" s="30">
        <f>IFERROR(IF($G127&gt;=1,(IF($F127=2,ROUND((ALLO!GJ125+ALLO!GV125)/10,0),0)),0),0)</f>
        <v>0</v>
      </c>
      <c r="T127" s="30">
        <f>IFERROR(IF($G127&gt;=1,(IF($F127=2,ROUND((ALLO!GK125+ALLO!GW125)/10,0),0)),0),0)</f>
        <v>0</v>
      </c>
      <c r="U127" s="30">
        <f>IFERROR(IF($G127&gt;=1,(IF($F127=2,ROUND((ALLO!GL125+ALLO!GX125)/10,0),0)),0),0)</f>
        <v>0</v>
      </c>
      <c r="V127" s="132"/>
      <c r="W127" s="132"/>
      <c r="X127" s="132"/>
      <c r="Y127" s="132"/>
      <c r="Z127" s="132"/>
      <c r="AA127" s="132"/>
      <c r="AB127" s="132"/>
      <c r="AC127" s="132"/>
      <c r="AD127" s="132"/>
      <c r="AE127" s="132"/>
      <c r="AF127" s="132"/>
      <c r="AG127" s="132"/>
      <c r="AH127" s="133"/>
      <c r="AI127" s="133">
        <f t="shared" si="201"/>
        <v>0</v>
      </c>
      <c r="AJ127" s="133">
        <f t="shared" si="202"/>
        <v>0</v>
      </c>
      <c r="AK127" s="133">
        <f t="shared" si="203"/>
        <v>0</v>
      </c>
      <c r="AL127" s="133">
        <f t="shared" si="204"/>
        <v>0</v>
      </c>
      <c r="AM127" s="133">
        <f t="shared" si="205"/>
        <v>0</v>
      </c>
      <c r="AN127" s="133">
        <f t="shared" si="206"/>
        <v>0</v>
      </c>
      <c r="AO127" s="133">
        <f t="shared" si="207"/>
        <v>0</v>
      </c>
      <c r="AP127" s="133">
        <f t="shared" si="208"/>
        <v>0</v>
      </c>
      <c r="AQ127" s="133">
        <f t="shared" si="209"/>
        <v>0</v>
      </c>
      <c r="AR127" s="133">
        <f t="shared" si="210"/>
        <v>0</v>
      </c>
      <c r="AS127" s="133">
        <f t="shared" si="211"/>
        <v>0</v>
      </c>
      <c r="AT127" s="134"/>
      <c r="AU127" s="134">
        <f t="shared" si="212"/>
        <v>0</v>
      </c>
      <c r="AV127" s="134">
        <f t="shared" si="213"/>
        <v>0</v>
      </c>
      <c r="AW127" s="134">
        <f t="shared" si="214"/>
        <v>0</v>
      </c>
      <c r="AX127" s="134">
        <f t="shared" si="215"/>
        <v>0</v>
      </c>
      <c r="AY127" s="134">
        <f t="shared" si="216"/>
        <v>0</v>
      </c>
      <c r="AZ127" s="134">
        <f t="shared" si="217"/>
        <v>0</v>
      </c>
      <c r="BA127" s="134">
        <f t="shared" si="218"/>
        <v>0</v>
      </c>
      <c r="BB127" s="134">
        <f t="shared" si="219"/>
        <v>0</v>
      </c>
      <c r="BC127" s="134">
        <f t="shared" si="220"/>
        <v>0</v>
      </c>
      <c r="BD127" s="134">
        <f t="shared" si="221"/>
        <v>0</v>
      </c>
      <c r="BE127" s="134">
        <f t="shared" si="222"/>
        <v>0</v>
      </c>
      <c r="BF127" s="31"/>
      <c r="BG127" s="31">
        <f t="shared" si="223"/>
        <v>0</v>
      </c>
      <c r="BH127" s="31">
        <f t="shared" si="224"/>
        <v>0</v>
      </c>
      <c r="BI127" s="31">
        <f t="shared" si="225"/>
        <v>0</v>
      </c>
      <c r="BJ127" s="31">
        <f t="shared" si="226"/>
        <v>0</v>
      </c>
      <c r="BK127" s="31">
        <f t="shared" si="227"/>
        <v>0</v>
      </c>
      <c r="BL127" s="31">
        <f t="shared" si="228"/>
        <v>0</v>
      </c>
      <c r="BM127" s="31">
        <f t="shared" si="229"/>
        <v>0</v>
      </c>
      <c r="BN127" s="31">
        <f t="shared" si="230"/>
        <v>0</v>
      </c>
      <c r="BO127" s="31">
        <f t="shared" si="231"/>
        <v>0</v>
      </c>
      <c r="BP127" s="31">
        <f t="shared" si="232"/>
        <v>0</v>
      </c>
      <c r="BQ127" s="31">
        <f t="shared" si="233"/>
        <v>0</v>
      </c>
      <c r="BR127" s="132"/>
      <c r="BS127" s="132">
        <f t="shared" si="234"/>
        <v>0</v>
      </c>
      <c r="BT127" s="132">
        <f t="shared" si="235"/>
        <v>0</v>
      </c>
      <c r="BU127" s="132">
        <f t="shared" si="236"/>
        <v>0</v>
      </c>
      <c r="BV127" s="132">
        <f t="shared" si="237"/>
        <v>0</v>
      </c>
      <c r="BW127" s="132">
        <f t="shared" si="238"/>
        <v>0</v>
      </c>
      <c r="BX127" s="132">
        <f t="shared" si="239"/>
        <v>0</v>
      </c>
      <c r="BY127" s="132">
        <f t="shared" si="240"/>
        <v>0</v>
      </c>
      <c r="BZ127" s="132">
        <f t="shared" si="241"/>
        <v>0</v>
      </c>
      <c r="CA127" s="132">
        <f t="shared" si="242"/>
        <v>0</v>
      </c>
      <c r="CB127" s="132">
        <f t="shared" si="243"/>
        <v>0</v>
      </c>
      <c r="CC127" s="132">
        <f t="shared" si="244"/>
        <v>0</v>
      </c>
      <c r="CD127" s="133">
        <f t="shared" si="337"/>
        <v>0</v>
      </c>
      <c r="CE127" s="133">
        <f t="shared" si="337"/>
        <v>0</v>
      </c>
      <c r="CF127" s="133">
        <f t="shared" si="246"/>
        <v>0</v>
      </c>
      <c r="CG127" s="133">
        <f t="shared" si="197"/>
        <v>0</v>
      </c>
      <c r="CH127" s="133">
        <f t="shared" si="332"/>
        <v>0</v>
      </c>
      <c r="CI127" s="133">
        <f t="shared" si="332"/>
        <v>0</v>
      </c>
      <c r="CJ127" s="133">
        <f t="shared" si="332"/>
        <v>0</v>
      </c>
      <c r="CK127" s="133">
        <f t="shared" si="332"/>
        <v>0</v>
      </c>
      <c r="CL127" s="133">
        <f t="shared" si="332"/>
        <v>0</v>
      </c>
      <c r="CM127" s="133">
        <f t="shared" si="332"/>
        <v>0</v>
      </c>
      <c r="CN127" s="133">
        <f t="shared" si="332"/>
        <v>0</v>
      </c>
      <c r="CO127" s="133">
        <f t="shared" si="332"/>
        <v>0</v>
      </c>
      <c r="CP127" s="134"/>
      <c r="CQ127" s="134">
        <f t="shared" si="247"/>
        <v>0</v>
      </c>
      <c r="CR127" s="134">
        <f t="shared" si="248"/>
        <v>0</v>
      </c>
      <c r="CS127" s="134">
        <f t="shared" si="249"/>
        <v>0</v>
      </c>
      <c r="CT127" s="134">
        <f t="shared" si="250"/>
        <v>0</v>
      </c>
      <c r="CU127" s="134">
        <f t="shared" si="251"/>
        <v>0</v>
      </c>
      <c r="CV127" s="134">
        <f t="shared" si="252"/>
        <v>0</v>
      </c>
      <c r="CW127" s="134">
        <f t="shared" si="253"/>
        <v>0</v>
      </c>
      <c r="CX127" s="134">
        <f t="shared" si="254"/>
        <v>0</v>
      </c>
      <c r="CY127" s="134">
        <f t="shared" si="255"/>
        <v>0</v>
      </c>
      <c r="CZ127" s="134">
        <f t="shared" si="256"/>
        <v>0</v>
      </c>
      <c r="DA127" s="134">
        <f t="shared" si="257"/>
        <v>0</v>
      </c>
      <c r="DB127" s="135"/>
      <c r="DC127" s="135">
        <f t="shared" si="258"/>
        <v>0</v>
      </c>
      <c r="DD127" s="135">
        <f t="shared" si="259"/>
        <v>0</v>
      </c>
      <c r="DE127" s="135">
        <f t="shared" si="260"/>
        <v>0</v>
      </c>
      <c r="DF127" s="135">
        <f t="shared" si="261"/>
        <v>0</v>
      </c>
      <c r="DG127" s="135">
        <f t="shared" si="262"/>
        <v>0</v>
      </c>
      <c r="DH127" s="135">
        <f t="shared" si="263"/>
        <v>0</v>
      </c>
      <c r="DI127" s="135">
        <f t="shared" si="264"/>
        <v>0</v>
      </c>
      <c r="DJ127" s="135">
        <f t="shared" si="265"/>
        <v>0</v>
      </c>
      <c r="DK127" s="135">
        <f t="shared" si="266"/>
        <v>0</v>
      </c>
      <c r="DL127" s="135">
        <f t="shared" si="267"/>
        <v>0</v>
      </c>
      <c r="DM127" s="135">
        <f t="shared" si="268"/>
        <v>0</v>
      </c>
      <c r="DN127" s="136"/>
      <c r="DO127" s="136">
        <f t="shared" si="269"/>
        <v>0</v>
      </c>
      <c r="DP127" s="136">
        <f t="shared" si="270"/>
        <v>0</v>
      </c>
      <c r="DQ127" s="136">
        <f t="shared" si="271"/>
        <v>0</v>
      </c>
      <c r="DR127" s="136">
        <f t="shared" si="272"/>
        <v>0</v>
      </c>
      <c r="DS127" s="136">
        <f t="shared" si="273"/>
        <v>0</v>
      </c>
      <c r="DT127" s="136">
        <f t="shared" si="274"/>
        <v>0</v>
      </c>
      <c r="DU127" s="136">
        <f t="shared" si="275"/>
        <v>0</v>
      </c>
      <c r="DV127" s="136">
        <f t="shared" si="276"/>
        <v>0</v>
      </c>
      <c r="DW127" s="136">
        <f t="shared" si="277"/>
        <v>0</v>
      </c>
      <c r="DX127" s="136">
        <f t="shared" si="278"/>
        <v>0</v>
      </c>
      <c r="DY127" s="136">
        <f t="shared" si="279"/>
        <v>0</v>
      </c>
      <c r="DZ127" s="132"/>
      <c r="EA127" s="132">
        <f t="shared" ref="EA127:EK127" si="358">DZ127</f>
        <v>0</v>
      </c>
      <c r="EB127" s="132">
        <f t="shared" si="358"/>
        <v>0</v>
      </c>
      <c r="EC127" s="132">
        <f t="shared" si="358"/>
        <v>0</v>
      </c>
      <c r="ED127" s="132">
        <f t="shared" si="358"/>
        <v>0</v>
      </c>
      <c r="EE127" s="132">
        <f t="shared" si="358"/>
        <v>0</v>
      </c>
      <c r="EF127" s="132">
        <f t="shared" si="358"/>
        <v>0</v>
      </c>
      <c r="EG127" s="132">
        <f t="shared" si="358"/>
        <v>0</v>
      </c>
      <c r="EH127" s="132">
        <f t="shared" si="358"/>
        <v>0</v>
      </c>
      <c r="EI127" s="132">
        <f t="shared" si="358"/>
        <v>0</v>
      </c>
      <c r="EJ127" s="132">
        <f t="shared" si="358"/>
        <v>0</v>
      </c>
      <c r="EK127" s="132">
        <f t="shared" si="358"/>
        <v>0</v>
      </c>
      <c r="EL127" s="134"/>
      <c r="EM127" s="134"/>
      <c r="EN127" s="134"/>
      <c r="EO127" s="134"/>
      <c r="EP127" s="134"/>
      <c r="EQ127" s="134"/>
      <c r="ER127" s="134"/>
      <c r="ES127" s="201">
        <f>IFERROR(IF(G127&gt;=1,(IF(EMP!AT123="YES",220,0)),0),0)</f>
        <v>0</v>
      </c>
      <c r="ET127" s="1">
        <f>IFERROR(IF(G127&gt;=1,ROUND(ALLO!K125/31*ALLO!BJ125,0),0),0)</f>
        <v>0</v>
      </c>
      <c r="EU127" s="1">
        <f>IFERROR(IF(G127&gt;=1,(IF(ALLO!$BH125=1,0,IF(ALLO!$BH125=2,(IF(EMP!AN123="YES",(IF(ALLO!$D125&gt;=5,ROUND((ALLO!GG125+ALLO!GS125+ALLO!HE125)/EU$1,0)*ALLO!$BK125,0)),0)),0))),0),0)</f>
        <v>0</v>
      </c>
      <c r="EV127" s="1">
        <f>IFERROR(IF(H127&gt;=1,(IF(ALLO!$BH125=1,0,IF(ALLO!$BH125=2,(IF(EMP!AO123="YES",(IF(ALLO!$D125&gt;=5,ROUND((ALLO!GH125+ALLO!GT125+ALLO!HF125)/EV$1,0)*ALLO!$BK125,0)),0)),0))),0),0)</f>
        <v>0</v>
      </c>
      <c r="EW127" s="1">
        <f>IFERROR(IF(I127&gt;=1,(IF(ALLO!$BH125=1,0,IF(ALLO!$BH125=2,(IF(EMP!AP123="YES",(IF(ALLO!$D125&gt;=5,ROUND((ALLO!GI125+ALLO!GU125+ALLO!HG125)/EW$1,0)*ALLO!$BK125,0)),0)),0))),0),0)</f>
        <v>0</v>
      </c>
      <c r="EX127" s="1">
        <f>IFERROR(IF(J127&gt;=1,(IF(ALLO!$BH125=1,0,IF(ALLO!$BH125=2,(IF(EMP!AQ123="YES",(IF(ALLO!$D125&gt;=5,ROUND((ALLO!GJ125+ALLO!GV125+ALLO!HH125)/EX$1,0)*ALLO!$BK125,0)),0)),0))),0),0)</f>
        <v>0</v>
      </c>
      <c r="EY127" s="1">
        <f>IFERROR(IF(K127&gt;=1,(IF(ALLO!$BH125=1,0,IF(ALLO!$BH125=2,(IF(EMP!AR123="YES",(IF(ALLO!$D125&gt;=5,ROUND((ALLO!GK125+ALLO!GW125+ALLO!HI125)/EY$1,0)*ALLO!$BK125,0)),0)),0))),0),0)</f>
        <v>0</v>
      </c>
      <c r="EZ127" s="1">
        <f>IFERROR(IF(L127&gt;=1,(IF(ALLO!$BH125=1,0,IF(ALLO!$BH125=2,(IF(EMP!AS123="YES",(IF(ALLO!$D125&gt;=5,ROUND((ALLO!GL125+ALLO!GX125+ALLO!HJ125)/EZ$1,0)*ALLO!$BK125,0)),0)),0))),0),0)</f>
        <v>0</v>
      </c>
      <c r="FA127" s="181">
        <f t="shared" si="281"/>
        <v>0</v>
      </c>
      <c r="FB127" s="181">
        <f t="shared" si="282"/>
        <v>0</v>
      </c>
      <c r="FC127" s="181">
        <f t="shared" si="283"/>
        <v>0</v>
      </c>
      <c r="FD127" s="181">
        <f t="shared" si="284"/>
        <v>0</v>
      </c>
      <c r="FE127" s="181">
        <f t="shared" si="285"/>
        <v>0</v>
      </c>
      <c r="FF127" s="181">
        <f t="shared" si="286"/>
        <v>0</v>
      </c>
      <c r="FG127" s="181">
        <f t="shared" si="287"/>
        <v>0</v>
      </c>
      <c r="FH127" s="181">
        <f t="shared" si="288"/>
        <v>0</v>
      </c>
      <c r="FI127" s="181">
        <f t="shared" si="289"/>
        <v>0</v>
      </c>
      <c r="FJ127" s="181">
        <f t="shared" si="290"/>
        <v>0</v>
      </c>
      <c r="FK127" s="181">
        <f t="shared" si="291"/>
        <v>0</v>
      </c>
      <c r="FL127" s="181">
        <f t="shared" si="292"/>
        <v>0</v>
      </c>
      <c r="FM127" s="182">
        <f t="shared" si="293"/>
        <v>0</v>
      </c>
      <c r="FN127" s="182">
        <f t="shared" si="294"/>
        <v>0</v>
      </c>
      <c r="FO127" s="182">
        <f t="shared" si="295"/>
        <v>0</v>
      </c>
      <c r="FP127" s="182">
        <f t="shared" si="296"/>
        <v>0</v>
      </c>
      <c r="FQ127" s="182">
        <f t="shared" si="297"/>
        <v>0</v>
      </c>
      <c r="FR127" s="182">
        <f t="shared" si="298"/>
        <v>0</v>
      </c>
      <c r="FS127" s="182">
        <f t="shared" si="299"/>
        <v>0</v>
      </c>
      <c r="FT127" s="1">
        <f>IFERROR(IF($G127&gt;=1,SUMIFS(ARR!P$8:P$607,ARR!$I$8:$I$607,$I127),0),0)</f>
        <v>0</v>
      </c>
      <c r="FU127" s="1">
        <f>IFERROR(IF($G127&gt;=1,SUMIFS(ARR!Q$8:Q$607,ARR!$I$8:$I$607,$I127),0),0)</f>
        <v>0</v>
      </c>
      <c r="FV127" s="1">
        <f>IFERROR(IF($G127&gt;=1,SUMIFS(ARR!R$8:R$607,ARR!$I$8:$I$607,$I127),0),0)</f>
        <v>0</v>
      </c>
      <c r="FW127" s="1">
        <f>IFERROR(IF($G127&gt;=1,SUMIFS(ARR!S$8:S$607,ARR!$I$8:$I$607,$I127),0),0)</f>
        <v>0</v>
      </c>
      <c r="FX127" s="1">
        <f>IFERROR(IF($G127&gt;=1,SUMIFS(ARR!T$8:T$607,ARR!$I$8:$I$607,$I127),0),0)</f>
        <v>0</v>
      </c>
      <c r="FY127" s="1">
        <f>IFERROR(IF($G127&gt;=1,SUMIFS(ARR!U$8:U$607,ARR!$I$8:$I$607,$I127),0),0)</f>
        <v>0</v>
      </c>
      <c r="FZ127" s="1">
        <f>IFERROR(IF($G127&gt;=1,SUMIFS(ARR!V$8:V$607,ARR!$I$8:$I$607,$I127),0),0)</f>
        <v>0</v>
      </c>
      <c r="GA127" s="1">
        <f>IFERROR(IF($G127&gt;=1,SUMIFS(ARR!W$8:W$607,ARR!$I$8:$I$607,$I127),0),0)</f>
        <v>0</v>
      </c>
      <c r="GB127" s="1">
        <f>IFERROR(IF($G127&gt;=1,SUMIFS(ARR!X$8:X$607,ARR!$I$8:$I$607,$I127),0),0)</f>
        <v>0</v>
      </c>
      <c r="GC127" s="1">
        <f>IFERROR(IF($G127&gt;=1,SUMIFS(ARR!Y$8:Y$607,ARR!$I$8:$I$607,$I127),0),0)</f>
        <v>0</v>
      </c>
      <c r="GD127" s="1">
        <f>IFERROR(IF($G127&gt;=1,SUMIFS(ARR!Z$8:Z$607,ARR!$I$8:$I$607,$I127),0),0)</f>
        <v>0</v>
      </c>
      <c r="GE127" s="1">
        <f>IFERROR(IF($G127&gt;=1,SUMIFS(ARR!AA$8:AA$607,ARR!$I$8:$I$607,$I127),0),0)</f>
        <v>0</v>
      </c>
      <c r="GF127" s="1">
        <f t="shared" si="300"/>
        <v>0</v>
      </c>
      <c r="GG127" s="1">
        <f t="shared" si="301"/>
        <v>0</v>
      </c>
      <c r="GH127" s="1">
        <f t="shared" si="302"/>
        <v>0</v>
      </c>
      <c r="GI127" s="1">
        <f t="shared" si="303"/>
        <v>0</v>
      </c>
      <c r="GJ127" s="1">
        <f t="shared" si="304"/>
        <v>0</v>
      </c>
    </row>
    <row r="128" spans="6:192" ht="18" customHeight="1" x14ac:dyDescent="0.25">
      <c r="F128" s="1">
        <f>ALLO!A126</f>
        <v>0</v>
      </c>
      <c r="G128" s="130">
        <f>EMP!O124</f>
        <v>0</v>
      </c>
      <c r="H128" s="131">
        <f>EMP!P124</f>
        <v>0</v>
      </c>
      <c r="I128" s="130">
        <f>EMP!Q124</f>
        <v>0</v>
      </c>
      <c r="J128" s="30">
        <f>IFERROR(IF($G128&gt;=1,(IF($F128=2,ROUND((ALLO!GA126+ALLO!GM126)/10,0),0)),0),0)</f>
        <v>0</v>
      </c>
      <c r="K128" s="30">
        <f>IFERROR(IF($G128&gt;=1,(IF($F128=2,ROUND((ALLO!GB126+ALLO!GN126)/10,0),0)),0),0)</f>
        <v>0</v>
      </c>
      <c r="L128" s="30">
        <f>IFERROR(IF($G128&gt;=1,(IF($F128=2,ROUND((ALLO!GC126+ALLO!GO126)/10,0),0)),0),0)</f>
        <v>0</v>
      </c>
      <c r="M128" s="30">
        <f>IFERROR(IF($G128&gt;=1,(IF($F128=2,ROUND((ALLO!GD126+ALLO!GP126)/10,0),0)),0),0)</f>
        <v>0</v>
      </c>
      <c r="N128" s="30">
        <f>IFERROR(IF($G128&gt;=1,(IF($F128=2,ROUND((ALLO!GE126+ALLO!GQ126)/10,0),0)),0),0)</f>
        <v>0</v>
      </c>
      <c r="O128" s="30">
        <f>IFERROR(IF($G128&gt;=1,(IF($F128=2,ROUND((ALLO!GF126+ALLO!GR126)/10,0),0)),0),0)</f>
        <v>0</v>
      </c>
      <c r="P128" s="30">
        <f>IFERROR(IF($G128&gt;=1,(IF($F128=2,ROUND((ALLO!GG126+ALLO!GS126)/10,0),0)),0),0)</f>
        <v>0</v>
      </c>
      <c r="Q128" s="30">
        <f>IFERROR(IF($G128&gt;=1,(IF($F128=2,ROUND((ALLO!GH126+ALLO!GT126)/10,0),0)),0),0)</f>
        <v>0</v>
      </c>
      <c r="R128" s="30">
        <f>IFERROR(IF($G128&gt;=1,(IF($F128=2,ROUND((ALLO!GI126+ALLO!GU126)/10,0),0)),0),0)</f>
        <v>0</v>
      </c>
      <c r="S128" s="30">
        <f>IFERROR(IF($G128&gt;=1,(IF($F128=2,ROUND((ALLO!GJ126+ALLO!GV126)/10,0),0)),0),0)</f>
        <v>0</v>
      </c>
      <c r="T128" s="30">
        <f>IFERROR(IF($G128&gt;=1,(IF($F128=2,ROUND((ALLO!GK126+ALLO!GW126)/10,0),0)),0),0)</f>
        <v>0</v>
      </c>
      <c r="U128" s="30">
        <f>IFERROR(IF($G128&gt;=1,(IF($F128=2,ROUND((ALLO!GL126+ALLO!GX126)/10,0),0)),0),0)</f>
        <v>0</v>
      </c>
      <c r="V128" s="132"/>
      <c r="W128" s="132"/>
      <c r="X128" s="132"/>
      <c r="Y128" s="132"/>
      <c r="Z128" s="132"/>
      <c r="AA128" s="132"/>
      <c r="AB128" s="132"/>
      <c r="AC128" s="132"/>
      <c r="AD128" s="132"/>
      <c r="AE128" s="132"/>
      <c r="AF128" s="132"/>
      <c r="AG128" s="132"/>
      <c r="AH128" s="133"/>
      <c r="AI128" s="133">
        <f t="shared" si="201"/>
        <v>0</v>
      </c>
      <c r="AJ128" s="133">
        <f t="shared" si="202"/>
        <v>0</v>
      </c>
      <c r="AK128" s="133">
        <f t="shared" si="203"/>
        <v>0</v>
      </c>
      <c r="AL128" s="133">
        <f t="shared" si="204"/>
        <v>0</v>
      </c>
      <c r="AM128" s="133">
        <f t="shared" si="205"/>
        <v>0</v>
      </c>
      <c r="AN128" s="133">
        <f t="shared" si="206"/>
        <v>0</v>
      </c>
      <c r="AO128" s="133">
        <f t="shared" si="207"/>
        <v>0</v>
      </c>
      <c r="AP128" s="133">
        <f t="shared" si="208"/>
        <v>0</v>
      </c>
      <c r="AQ128" s="133">
        <f t="shared" si="209"/>
        <v>0</v>
      </c>
      <c r="AR128" s="133">
        <f t="shared" si="210"/>
        <v>0</v>
      </c>
      <c r="AS128" s="133">
        <f t="shared" si="211"/>
        <v>0</v>
      </c>
      <c r="AT128" s="134"/>
      <c r="AU128" s="134">
        <f t="shared" si="212"/>
        <v>0</v>
      </c>
      <c r="AV128" s="134">
        <f t="shared" si="213"/>
        <v>0</v>
      </c>
      <c r="AW128" s="134">
        <f t="shared" si="214"/>
        <v>0</v>
      </c>
      <c r="AX128" s="134">
        <f t="shared" si="215"/>
        <v>0</v>
      </c>
      <c r="AY128" s="134">
        <f t="shared" si="216"/>
        <v>0</v>
      </c>
      <c r="AZ128" s="134">
        <f t="shared" si="217"/>
        <v>0</v>
      </c>
      <c r="BA128" s="134">
        <f t="shared" si="218"/>
        <v>0</v>
      </c>
      <c r="BB128" s="134">
        <f t="shared" si="219"/>
        <v>0</v>
      </c>
      <c r="BC128" s="134">
        <f t="shared" si="220"/>
        <v>0</v>
      </c>
      <c r="BD128" s="134">
        <f t="shared" si="221"/>
        <v>0</v>
      </c>
      <c r="BE128" s="134">
        <f t="shared" si="222"/>
        <v>0</v>
      </c>
      <c r="BF128" s="31"/>
      <c r="BG128" s="31">
        <f t="shared" si="223"/>
        <v>0</v>
      </c>
      <c r="BH128" s="31">
        <f t="shared" si="224"/>
        <v>0</v>
      </c>
      <c r="BI128" s="31">
        <f t="shared" si="225"/>
        <v>0</v>
      </c>
      <c r="BJ128" s="31">
        <f t="shared" si="226"/>
        <v>0</v>
      </c>
      <c r="BK128" s="31">
        <f t="shared" si="227"/>
        <v>0</v>
      </c>
      <c r="BL128" s="31">
        <f t="shared" si="228"/>
        <v>0</v>
      </c>
      <c r="BM128" s="31">
        <f t="shared" si="229"/>
        <v>0</v>
      </c>
      <c r="BN128" s="31">
        <f t="shared" si="230"/>
        <v>0</v>
      </c>
      <c r="BO128" s="31">
        <f t="shared" si="231"/>
        <v>0</v>
      </c>
      <c r="BP128" s="31">
        <f t="shared" si="232"/>
        <v>0</v>
      </c>
      <c r="BQ128" s="31">
        <f t="shared" si="233"/>
        <v>0</v>
      </c>
      <c r="BR128" s="132"/>
      <c r="BS128" s="132">
        <f t="shared" si="234"/>
        <v>0</v>
      </c>
      <c r="BT128" s="132">
        <f t="shared" si="235"/>
        <v>0</v>
      </c>
      <c r="BU128" s="132">
        <f t="shared" si="236"/>
        <v>0</v>
      </c>
      <c r="BV128" s="132">
        <f t="shared" si="237"/>
        <v>0</v>
      </c>
      <c r="BW128" s="132">
        <f t="shared" si="238"/>
        <v>0</v>
      </c>
      <c r="BX128" s="132">
        <f t="shared" si="239"/>
        <v>0</v>
      </c>
      <c r="BY128" s="132">
        <f t="shared" si="240"/>
        <v>0</v>
      </c>
      <c r="BZ128" s="132">
        <f t="shared" si="241"/>
        <v>0</v>
      </c>
      <c r="CA128" s="132">
        <f t="shared" si="242"/>
        <v>0</v>
      </c>
      <c r="CB128" s="132">
        <f t="shared" si="243"/>
        <v>0</v>
      </c>
      <c r="CC128" s="132">
        <f t="shared" si="244"/>
        <v>0</v>
      </c>
      <c r="CD128" s="133">
        <f t="shared" si="337"/>
        <v>0</v>
      </c>
      <c r="CE128" s="133">
        <f t="shared" si="337"/>
        <v>0</v>
      </c>
      <c r="CF128" s="133">
        <f t="shared" si="246"/>
        <v>0</v>
      </c>
      <c r="CG128" s="133">
        <f t="shared" si="197"/>
        <v>0</v>
      </c>
      <c r="CH128" s="133">
        <f t="shared" si="332"/>
        <v>0</v>
      </c>
      <c r="CI128" s="133">
        <f t="shared" si="332"/>
        <v>0</v>
      </c>
      <c r="CJ128" s="133">
        <f t="shared" si="332"/>
        <v>0</v>
      </c>
      <c r="CK128" s="133">
        <f t="shared" si="332"/>
        <v>0</v>
      </c>
      <c r="CL128" s="133">
        <f t="shared" si="332"/>
        <v>0</v>
      </c>
      <c r="CM128" s="133">
        <f t="shared" si="332"/>
        <v>0</v>
      </c>
      <c r="CN128" s="133">
        <f t="shared" si="332"/>
        <v>0</v>
      </c>
      <c r="CO128" s="133">
        <f t="shared" si="332"/>
        <v>0</v>
      </c>
      <c r="CP128" s="134"/>
      <c r="CQ128" s="134">
        <f t="shared" si="247"/>
        <v>0</v>
      </c>
      <c r="CR128" s="134">
        <f t="shared" si="248"/>
        <v>0</v>
      </c>
      <c r="CS128" s="134">
        <f t="shared" si="249"/>
        <v>0</v>
      </c>
      <c r="CT128" s="134">
        <f t="shared" si="250"/>
        <v>0</v>
      </c>
      <c r="CU128" s="134">
        <f t="shared" si="251"/>
        <v>0</v>
      </c>
      <c r="CV128" s="134">
        <f t="shared" si="252"/>
        <v>0</v>
      </c>
      <c r="CW128" s="134">
        <f t="shared" si="253"/>
        <v>0</v>
      </c>
      <c r="CX128" s="134">
        <f t="shared" si="254"/>
        <v>0</v>
      </c>
      <c r="CY128" s="134">
        <f t="shared" si="255"/>
        <v>0</v>
      </c>
      <c r="CZ128" s="134">
        <f t="shared" si="256"/>
        <v>0</v>
      </c>
      <c r="DA128" s="134">
        <f t="shared" si="257"/>
        <v>0</v>
      </c>
      <c r="DB128" s="135"/>
      <c r="DC128" s="135">
        <f t="shared" si="258"/>
        <v>0</v>
      </c>
      <c r="DD128" s="135">
        <f t="shared" si="259"/>
        <v>0</v>
      </c>
      <c r="DE128" s="135">
        <f t="shared" si="260"/>
        <v>0</v>
      </c>
      <c r="DF128" s="135">
        <f t="shared" si="261"/>
        <v>0</v>
      </c>
      <c r="DG128" s="135">
        <f t="shared" si="262"/>
        <v>0</v>
      </c>
      <c r="DH128" s="135">
        <f t="shared" si="263"/>
        <v>0</v>
      </c>
      <c r="DI128" s="135">
        <f t="shared" si="264"/>
        <v>0</v>
      </c>
      <c r="DJ128" s="135">
        <f t="shared" si="265"/>
        <v>0</v>
      </c>
      <c r="DK128" s="135">
        <f t="shared" si="266"/>
        <v>0</v>
      </c>
      <c r="DL128" s="135">
        <f t="shared" si="267"/>
        <v>0</v>
      </c>
      <c r="DM128" s="135">
        <f t="shared" si="268"/>
        <v>0</v>
      </c>
      <c r="DN128" s="136"/>
      <c r="DO128" s="136">
        <f t="shared" si="269"/>
        <v>0</v>
      </c>
      <c r="DP128" s="136">
        <f t="shared" si="270"/>
        <v>0</v>
      </c>
      <c r="DQ128" s="136">
        <f t="shared" si="271"/>
        <v>0</v>
      </c>
      <c r="DR128" s="136">
        <f t="shared" si="272"/>
        <v>0</v>
      </c>
      <c r="DS128" s="136">
        <f t="shared" si="273"/>
        <v>0</v>
      </c>
      <c r="DT128" s="136">
        <f t="shared" si="274"/>
        <v>0</v>
      </c>
      <c r="DU128" s="136">
        <f t="shared" si="275"/>
        <v>0</v>
      </c>
      <c r="DV128" s="136">
        <f t="shared" si="276"/>
        <v>0</v>
      </c>
      <c r="DW128" s="136">
        <f t="shared" si="277"/>
        <v>0</v>
      </c>
      <c r="DX128" s="136">
        <f t="shared" si="278"/>
        <v>0</v>
      </c>
      <c r="DY128" s="136">
        <f t="shared" si="279"/>
        <v>0</v>
      </c>
      <c r="DZ128" s="132"/>
      <c r="EA128" s="132">
        <f t="shared" ref="EA128:EK128" si="359">DZ128</f>
        <v>0</v>
      </c>
      <c r="EB128" s="132">
        <f t="shared" si="359"/>
        <v>0</v>
      </c>
      <c r="EC128" s="132">
        <f t="shared" si="359"/>
        <v>0</v>
      </c>
      <c r="ED128" s="132">
        <f t="shared" si="359"/>
        <v>0</v>
      </c>
      <c r="EE128" s="132">
        <f t="shared" si="359"/>
        <v>0</v>
      </c>
      <c r="EF128" s="132">
        <f t="shared" si="359"/>
        <v>0</v>
      </c>
      <c r="EG128" s="132">
        <f t="shared" si="359"/>
        <v>0</v>
      </c>
      <c r="EH128" s="132">
        <f t="shared" si="359"/>
        <v>0</v>
      </c>
      <c r="EI128" s="132">
        <f t="shared" si="359"/>
        <v>0</v>
      </c>
      <c r="EJ128" s="132">
        <f t="shared" si="359"/>
        <v>0</v>
      </c>
      <c r="EK128" s="132">
        <f t="shared" si="359"/>
        <v>0</v>
      </c>
      <c r="EL128" s="134"/>
      <c r="EM128" s="134"/>
      <c r="EN128" s="134"/>
      <c r="EO128" s="134"/>
      <c r="EP128" s="134"/>
      <c r="EQ128" s="134"/>
      <c r="ER128" s="134"/>
      <c r="ES128" s="201">
        <f>IFERROR(IF(G128&gt;=1,(IF(EMP!AT124="YES",220,0)),0),0)</f>
        <v>0</v>
      </c>
      <c r="ET128" s="1">
        <f>IFERROR(IF(G128&gt;=1,ROUND(ALLO!K126/31*ALLO!BJ126,0),0),0)</f>
        <v>0</v>
      </c>
      <c r="EU128" s="1">
        <f>IFERROR(IF(G128&gt;=1,(IF(ALLO!$BH126=1,0,IF(ALLO!$BH126=2,(IF(EMP!AN124="YES",(IF(ALLO!$D126&gt;=5,ROUND((ALLO!GG126+ALLO!GS126+ALLO!HE126)/EU$1,0)*ALLO!$BK126,0)),0)),0))),0),0)</f>
        <v>0</v>
      </c>
      <c r="EV128" s="1">
        <f>IFERROR(IF(H128&gt;=1,(IF(ALLO!$BH126=1,0,IF(ALLO!$BH126=2,(IF(EMP!AO124="YES",(IF(ALLO!$D126&gt;=5,ROUND((ALLO!GH126+ALLO!GT126+ALLO!HF126)/EV$1,0)*ALLO!$BK126,0)),0)),0))),0),0)</f>
        <v>0</v>
      </c>
      <c r="EW128" s="1">
        <f>IFERROR(IF(I128&gt;=1,(IF(ALLO!$BH126=1,0,IF(ALLO!$BH126=2,(IF(EMP!AP124="YES",(IF(ALLO!$D126&gt;=5,ROUND((ALLO!GI126+ALLO!GU126+ALLO!HG126)/EW$1,0)*ALLO!$BK126,0)),0)),0))),0),0)</f>
        <v>0</v>
      </c>
      <c r="EX128" s="1">
        <f>IFERROR(IF(J128&gt;=1,(IF(ALLO!$BH126=1,0,IF(ALLO!$BH126=2,(IF(EMP!AQ124="YES",(IF(ALLO!$D126&gt;=5,ROUND((ALLO!GJ126+ALLO!GV126+ALLO!HH126)/EX$1,0)*ALLO!$BK126,0)),0)),0))),0),0)</f>
        <v>0</v>
      </c>
      <c r="EY128" s="1">
        <f>IFERROR(IF(K128&gt;=1,(IF(ALLO!$BH126=1,0,IF(ALLO!$BH126=2,(IF(EMP!AR124="YES",(IF(ALLO!$D126&gt;=5,ROUND((ALLO!GK126+ALLO!GW126+ALLO!HI126)/EY$1,0)*ALLO!$BK126,0)),0)),0))),0),0)</f>
        <v>0</v>
      </c>
      <c r="EZ128" s="1">
        <f>IFERROR(IF(L128&gt;=1,(IF(ALLO!$BH126=1,0,IF(ALLO!$BH126=2,(IF(EMP!AS124="YES",(IF(ALLO!$D126&gt;=5,ROUND((ALLO!GL126+ALLO!GX126+ALLO!HJ126)/EZ$1,0)*ALLO!$BK126,0)),0)),0))),0),0)</f>
        <v>0</v>
      </c>
      <c r="FA128" s="181">
        <f t="shared" si="281"/>
        <v>0</v>
      </c>
      <c r="FB128" s="181">
        <f t="shared" si="282"/>
        <v>0</v>
      </c>
      <c r="FC128" s="181">
        <f t="shared" si="283"/>
        <v>0</v>
      </c>
      <c r="FD128" s="181">
        <f t="shared" si="284"/>
        <v>0</v>
      </c>
      <c r="FE128" s="181">
        <f t="shared" si="285"/>
        <v>0</v>
      </c>
      <c r="FF128" s="181">
        <f t="shared" si="286"/>
        <v>0</v>
      </c>
      <c r="FG128" s="181">
        <f t="shared" si="287"/>
        <v>0</v>
      </c>
      <c r="FH128" s="181">
        <f t="shared" si="288"/>
        <v>0</v>
      </c>
      <c r="FI128" s="181">
        <f t="shared" si="289"/>
        <v>0</v>
      </c>
      <c r="FJ128" s="181">
        <f t="shared" si="290"/>
        <v>0</v>
      </c>
      <c r="FK128" s="181">
        <f t="shared" si="291"/>
        <v>0</v>
      </c>
      <c r="FL128" s="181">
        <f t="shared" si="292"/>
        <v>0</v>
      </c>
      <c r="FM128" s="182">
        <f t="shared" si="293"/>
        <v>0</v>
      </c>
      <c r="FN128" s="182">
        <f t="shared" si="294"/>
        <v>0</v>
      </c>
      <c r="FO128" s="182">
        <f t="shared" si="295"/>
        <v>0</v>
      </c>
      <c r="FP128" s="182">
        <f t="shared" si="296"/>
        <v>0</v>
      </c>
      <c r="FQ128" s="182">
        <f t="shared" si="297"/>
        <v>0</v>
      </c>
      <c r="FR128" s="182">
        <f t="shared" si="298"/>
        <v>0</v>
      </c>
      <c r="FS128" s="182">
        <f t="shared" si="299"/>
        <v>0</v>
      </c>
      <c r="FT128" s="1">
        <f>IFERROR(IF($G128&gt;=1,SUMIFS(ARR!P$8:P$607,ARR!$I$8:$I$607,$I128),0),0)</f>
        <v>0</v>
      </c>
      <c r="FU128" s="1">
        <f>IFERROR(IF($G128&gt;=1,SUMIFS(ARR!Q$8:Q$607,ARR!$I$8:$I$607,$I128),0),0)</f>
        <v>0</v>
      </c>
      <c r="FV128" s="1">
        <f>IFERROR(IF($G128&gt;=1,SUMIFS(ARR!R$8:R$607,ARR!$I$8:$I$607,$I128),0),0)</f>
        <v>0</v>
      </c>
      <c r="FW128" s="1">
        <f>IFERROR(IF($G128&gt;=1,SUMIFS(ARR!S$8:S$607,ARR!$I$8:$I$607,$I128),0),0)</f>
        <v>0</v>
      </c>
      <c r="FX128" s="1">
        <f>IFERROR(IF($G128&gt;=1,SUMIFS(ARR!T$8:T$607,ARR!$I$8:$I$607,$I128),0),0)</f>
        <v>0</v>
      </c>
      <c r="FY128" s="1">
        <f>IFERROR(IF($G128&gt;=1,SUMIFS(ARR!U$8:U$607,ARR!$I$8:$I$607,$I128),0),0)</f>
        <v>0</v>
      </c>
      <c r="FZ128" s="1">
        <f>IFERROR(IF($G128&gt;=1,SUMIFS(ARR!V$8:V$607,ARR!$I$8:$I$607,$I128),0),0)</f>
        <v>0</v>
      </c>
      <c r="GA128" s="1">
        <f>IFERROR(IF($G128&gt;=1,SUMIFS(ARR!W$8:W$607,ARR!$I$8:$I$607,$I128),0),0)</f>
        <v>0</v>
      </c>
      <c r="GB128" s="1">
        <f>IFERROR(IF($G128&gt;=1,SUMIFS(ARR!X$8:X$607,ARR!$I$8:$I$607,$I128),0),0)</f>
        <v>0</v>
      </c>
      <c r="GC128" s="1">
        <f>IFERROR(IF($G128&gt;=1,SUMIFS(ARR!Y$8:Y$607,ARR!$I$8:$I$607,$I128),0),0)</f>
        <v>0</v>
      </c>
      <c r="GD128" s="1">
        <f>IFERROR(IF($G128&gt;=1,SUMIFS(ARR!Z$8:Z$607,ARR!$I$8:$I$607,$I128),0),0)</f>
        <v>0</v>
      </c>
      <c r="GE128" s="1">
        <f>IFERROR(IF($G128&gt;=1,SUMIFS(ARR!AA$8:AA$607,ARR!$I$8:$I$607,$I128),0),0)</f>
        <v>0</v>
      </c>
      <c r="GF128" s="1">
        <f t="shared" si="300"/>
        <v>0</v>
      </c>
      <c r="GG128" s="1">
        <f t="shared" si="301"/>
        <v>0</v>
      </c>
      <c r="GH128" s="1">
        <f t="shared" si="302"/>
        <v>0</v>
      </c>
      <c r="GI128" s="1">
        <f t="shared" si="303"/>
        <v>0</v>
      </c>
      <c r="GJ128" s="1">
        <f t="shared" si="304"/>
        <v>0</v>
      </c>
    </row>
    <row r="129" spans="6:192" ht="18" customHeight="1" x14ac:dyDescent="0.25">
      <c r="F129" s="1">
        <f>ALLO!A127</f>
        <v>0</v>
      </c>
      <c r="G129" s="130">
        <f>EMP!O125</f>
        <v>0</v>
      </c>
      <c r="H129" s="131">
        <f>EMP!P125</f>
        <v>0</v>
      </c>
      <c r="I129" s="130">
        <f>EMP!Q125</f>
        <v>0</v>
      </c>
      <c r="J129" s="30">
        <f>IFERROR(IF($G129&gt;=1,(IF($F129=2,ROUND((ALLO!GA127+ALLO!GM127)/10,0),0)),0),0)</f>
        <v>0</v>
      </c>
      <c r="K129" s="30">
        <f>IFERROR(IF($G129&gt;=1,(IF($F129=2,ROUND((ALLO!GB127+ALLO!GN127)/10,0),0)),0),0)</f>
        <v>0</v>
      </c>
      <c r="L129" s="30">
        <f>IFERROR(IF($G129&gt;=1,(IF($F129=2,ROUND((ALLO!GC127+ALLO!GO127)/10,0),0)),0),0)</f>
        <v>0</v>
      </c>
      <c r="M129" s="30">
        <f>IFERROR(IF($G129&gt;=1,(IF($F129=2,ROUND((ALLO!GD127+ALLO!GP127)/10,0),0)),0),0)</f>
        <v>0</v>
      </c>
      <c r="N129" s="30">
        <f>IFERROR(IF($G129&gt;=1,(IF($F129=2,ROUND((ALLO!GE127+ALLO!GQ127)/10,0),0)),0),0)</f>
        <v>0</v>
      </c>
      <c r="O129" s="30">
        <f>IFERROR(IF($G129&gt;=1,(IF($F129=2,ROUND((ALLO!GF127+ALLO!GR127)/10,0),0)),0),0)</f>
        <v>0</v>
      </c>
      <c r="P129" s="30">
        <f>IFERROR(IF($G129&gt;=1,(IF($F129=2,ROUND((ALLO!GG127+ALLO!GS127)/10,0),0)),0),0)</f>
        <v>0</v>
      </c>
      <c r="Q129" s="30">
        <f>IFERROR(IF($G129&gt;=1,(IF($F129=2,ROUND((ALLO!GH127+ALLO!GT127)/10,0),0)),0),0)</f>
        <v>0</v>
      </c>
      <c r="R129" s="30">
        <f>IFERROR(IF($G129&gt;=1,(IF($F129=2,ROUND((ALLO!GI127+ALLO!GU127)/10,0),0)),0),0)</f>
        <v>0</v>
      </c>
      <c r="S129" s="30">
        <f>IFERROR(IF($G129&gt;=1,(IF($F129=2,ROUND((ALLO!GJ127+ALLO!GV127)/10,0),0)),0),0)</f>
        <v>0</v>
      </c>
      <c r="T129" s="30">
        <f>IFERROR(IF($G129&gt;=1,(IF($F129=2,ROUND((ALLO!GK127+ALLO!GW127)/10,0),0)),0),0)</f>
        <v>0</v>
      </c>
      <c r="U129" s="30">
        <f>IFERROR(IF($G129&gt;=1,(IF($F129=2,ROUND((ALLO!GL127+ALLO!GX127)/10,0),0)),0),0)</f>
        <v>0</v>
      </c>
      <c r="V129" s="132"/>
      <c r="W129" s="132"/>
      <c r="X129" s="132"/>
      <c r="Y129" s="132"/>
      <c r="Z129" s="132"/>
      <c r="AA129" s="132"/>
      <c r="AB129" s="132"/>
      <c r="AC129" s="132"/>
      <c r="AD129" s="132"/>
      <c r="AE129" s="132"/>
      <c r="AF129" s="132"/>
      <c r="AG129" s="132"/>
      <c r="AH129" s="133"/>
      <c r="AI129" s="133">
        <f t="shared" si="201"/>
        <v>0</v>
      </c>
      <c r="AJ129" s="133">
        <f t="shared" si="202"/>
        <v>0</v>
      </c>
      <c r="AK129" s="133">
        <f t="shared" si="203"/>
        <v>0</v>
      </c>
      <c r="AL129" s="133">
        <f t="shared" si="204"/>
        <v>0</v>
      </c>
      <c r="AM129" s="133">
        <f t="shared" si="205"/>
        <v>0</v>
      </c>
      <c r="AN129" s="133">
        <f t="shared" si="206"/>
        <v>0</v>
      </c>
      <c r="AO129" s="133">
        <f t="shared" si="207"/>
        <v>0</v>
      </c>
      <c r="AP129" s="133">
        <f t="shared" si="208"/>
        <v>0</v>
      </c>
      <c r="AQ129" s="133">
        <f t="shared" si="209"/>
        <v>0</v>
      </c>
      <c r="AR129" s="133">
        <f t="shared" si="210"/>
        <v>0</v>
      </c>
      <c r="AS129" s="133">
        <f t="shared" si="211"/>
        <v>0</v>
      </c>
      <c r="AT129" s="134"/>
      <c r="AU129" s="134">
        <f t="shared" si="212"/>
        <v>0</v>
      </c>
      <c r="AV129" s="134">
        <f t="shared" si="213"/>
        <v>0</v>
      </c>
      <c r="AW129" s="134">
        <f t="shared" si="214"/>
        <v>0</v>
      </c>
      <c r="AX129" s="134">
        <f t="shared" si="215"/>
        <v>0</v>
      </c>
      <c r="AY129" s="134">
        <f t="shared" si="216"/>
        <v>0</v>
      </c>
      <c r="AZ129" s="134">
        <f t="shared" si="217"/>
        <v>0</v>
      </c>
      <c r="BA129" s="134">
        <f t="shared" si="218"/>
        <v>0</v>
      </c>
      <c r="BB129" s="134">
        <f t="shared" si="219"/>
        <v>0</v>
      </c>
      <c r="BC129" s="134">
        <f t="shared" si="220"/>
        <v>0</v>
      </c>
      <c r="BD129" s="134">
        <f t="shared" si="221"/>
        <v>0</v>
      </c>
      <c r="BE129" s="134">
        <f t="shared" si="222"/>
        <v>0</v>
      </c>
      <c r="BF129" s="31"/>
      <c r="BG129" s="31">
        <f t="shared" si="223"/>
        <v>0</v>
      </c>
      <c r="BH129" s="31">
        <f t="shared" si="224"/>
        <v>0</v>
      </c>
      <c r="BI129" s="31">
        <f t="shared" si="225"/>
        <v>0</v>
      </c>
      <c r="BJ129" s="31">
        <f t="shared" si="226"/>
        <v>0</v>
      </c>
      <c r="BK129" s="31">
        <f t="shared" si="227"/>
        <v>0</v>
      </c>
      <c r="BL129" s="31">
        <f t="shared" si="228"/>
        <v>0</v>
      </c>
      <c r="BM129" s="31">
        <f t="shared" si="229"/>
        <v>0</v>
      </c>
      <c r="BN129" s="31">
        <f t="shared" si="230"/>
        <v>0</v>
      </c>
      <c r="BO129" s="31">
        <f t="shared" si="231"/>
        <v>0</v>
      </c>
      <c r="BP129" s="31">
        <f t="shared" si="232"/>
        <v>0</v>
      </c>
      <c r="BQ129" s="31">
        <f t="shared" si="233"/>
        <v>0</v>
      </c>
      <c r="BR129" s="132"/>
      <c r="BS129" s="132">
        <f t="shared" si="234"/>
        <v>0</v>
      </c>
      <c r="BT129" s="132">
        <f t="shared" si="235"/>
        <v>0</v>
      </c>
      <c r="BU129" s="132">
        <f t="shared" si="236"/>
        <v>0</v>
      </c>
      <c r="BV129" s="132">
        <f t="shared" si="237"/>
        <v>0</v>
      </c>
      <c r="BW129" s="132">
        <f t="shared" si="238"/>
        <v>0</v>
      </c>
      <c r="BX129" s="132">
        <f t="shared" si="239"/>
        <v>0</v>
      </c>
      <c r="BY129" s="132">
        <f t="shared" si="240"/>
        <v>0</v>
      </c>
      <c r="BZ129" s="132">
        <f t="shared" si="241"/>
        <v>0</v>
      </c>
      <c r="CA129" s="132">
        <f t="shared" si="242"/>
        <v>0</v>
      </c>
      <c r="CB129" s="132">
        <f t="shared" si="243"/>
        <v>0</v>
      </c>
      <c r="CC129" s="132">
        <f t="shared" si="244"/>
        <v>0</v>
      </c>
      <c r="CD129" s="133">
        <f t="shared" si="337"/>
        <v>0</v>
      </c>
      <c r="CE129" s="133">
        <f t="shared" si="337"/>
        <v>0</v>
      </c>
      <c r="CF129" s="133">
        <f t="shared" si="246"/>
        <v>0</v>
      </c>
      <c r="CG129" s="133">
        <f t="shared" si="197"/>
        <v>0</v>
      </c>
      <c r="CH129" s="133">
        <f t="shared" si="332"/>
        <v>0</v>
      </c>
      <c r="CI129" s="133">
        <f t="shared" si="332"/>
        <v>0</v>
      </c>
      <c r="CJ129" s="133">
        <f t="shared" si="332"/>
        <v>0</v>
      </c>
      <c r="CK129" s="133">
        <f t="shared" si="332"/>
        <v>0</v>
      </c>
      <c r="CL129" s="133">
        <f t="shared" si="332"/>
        <v>0</v>
      </c>
      <c r="CM129" s="133">
        <f t="shared" si="332"/>
        <v>0</v>
      </c>
      <c r="CN129" s="133">
        <f t="shared" si="332"/>
        <v>0</v>
      </c>
      <c r="CO129" s="133">
        <f t="shared" si="332"/>
        <v>0</v>
      </c>
      <c r="CP129" s="134"/>
      <c r="CQ129" s="134">
        <f t="shared" si="247"/>
        <v>0</v>
      </c>
      <c r="CR129" s="134">
        <f t="shared" si="248"/>
        <v>0</v>
      </c>
      <c r="CS129" s="134">
        <f t="shared" si="249"/>
        <v>0</v>
      </c>
      <c r="CT129" s="134">
        <f t="shared" si="250"/>
        <v>0</v>
      </c>
      <c r="CU129" s="134">
        <f t="shared" si="251"/>
        <v>0</v>
      </c>
      <c r="CV129" s="134">
        <f t="shared" si="252"/>
        <v>0</v>
      </c>
      <c r="CW129" s="134">
        <f t="shared" si="253"/>
        <v>0</v>
      </c>
      <c r="CX129" s="134">
        <f t="shared" si="254"/>
        <v>0</v>
      </c>
      <c r="CY129" s="134">
        <f t="shared" si="255"/>
        <v>0</v>
      </c>
      <c r="CZ129" s="134">
        <f t="shared" si="256"/>
        <v>0</v>
      </c>
      <c r="DA129" s="134">
        <f t="shared" si="257"/>
        <v>0</v>
      </c>
      <c r="DB129" s="135"/>
      <c r="DC129" s="135">
        <f t="shared" si="258"/>
        <v>0</v>
      </c>
      <c r="DD129" s="135">
        <f t="shared" si="259"/>
        <v>0</v>
      </c>
      <c r="DE129" s="135">
        <f t="shared" si="260"/>
        <v>0</v>
      </c>
      <c r="DF129" s="135">
        <f t="shared" si="261"/>
        <v>0</v>
      </c>
      <c r="DG129" s="135">
        <f t="shared" si="262"/>
        <v>0</v>
      </c>
      <c r="DH129" s="135">
        <f t="shared" si="263"/>
        <v>0</v>
      </c>
      <c r="DI129" s="135">
        <f t="shared" si="264"/>
        <v>0</v>
      </c>
      <c r="DJ129" s="135">
        <f t="shared" si="265"/>
        <v>0</v>
      </c>
      <c r="DK129" s="135">
        <f t="shared" si="266"/>
        <v>0</v>
      </c>
      <c r="DL129" s="135">
        <f t="shared" si="267"/>
        <v>0</v>
      </c>
      <c r="DM129" s="135">
        <f t="shared" si="268"/>
        <v>0</v>
      </c>
      <c r="DN129" s="136"/>
      <c r="DO129" s="136">
        <f t="shared" si="269"/>
        <v>0</v>
      </c>
      <c r="DP129" s="136">
        <f t="shared" si="270"/>
        <v>0</v>
      </c>
      <c r="DQ129" s="136">
        <f t="shared" si="271"/>
        <v>0</v>
      </c>
      <c r="DR129" s="136">
        <f t="shared" si="272"/>
        <v>0</v>
      </c>
      <c r="DS129" s="136">
        <f t="shared" si="273"/>
        <v>0</v>
      </c>
      <c r="DT129" s="136">
        <f t="shared" si="274"/>
        <v>0</v>
      </c>
      <c r="DU129" s="136">
        <f t="shared" si="275"/>
        <v>0</v>
      </c>
      <c r="DV129" s="136">
        <f t="shared" si="276"/>
        <v>0</v>
      </c>
      <c r="DW129" s="136">
        <f t="shared" si="277"/>
        <v>0</v>
      </c>
      <c r="DX129" s="136">
        <f t="shared" si="278"/>
        <v>0</v>
      </c>
      <c r="DY129" s="136">
        <f t="shared" si="279"/>
        <v>0</v>
      </c>
      <c r="DZ129" s="132"/>
      <c r="EA129" s="132">
        <f t="shared" ref="EA129:EK129" si="360">DZ129</f>
        <v>0</v>
      </c>
      <c r="EB129" s="132">
        <f t="shared" si="360"/>
        <v>0</v>
      </c>
      <c r="EC129" s="132">
        <f t="shared" si="360"/>
        <v>0</v>
      </c>
      <c r="ED129" s="132">
        <f t="shared" si="360"/>
        <v>0</v>
      </c>
      <c r="EE129" s="132">
        <f t="shared" si="360"/>
        <v>0</v>
      </c>
      <c r="EF129" s="132">
        <f t="shared" si="360"/>
        <v>0</v>
      </c>
      <c r="EG129" s="132">
        <f t="shared" si="360"/>
        <v>0</v>
      </c>
      <c r="EH129" s="132">
        <f t="shared" si="360"/>
        <v>0</v>
      </c>
      <c r="EI129" s="132">
        <f t="shared" si="360"/>
        <v>0</v>
      </c>
      <c r="EJ129" s="132">
        <f t="shared" si="360"/>
        <v>0</v>
      </c>
      <c r="EK129" s="132">
        <f t="shared" si="360"/>
        <v>0</v>
      </c>
      <c r="EL129" s="134"/>
      <c r="EM129" s="134"/>
      <c r="EN129" s="134"/>
      <c r="EO129" s="134"/>
      <c r="EP129" s="134"/>
      <c r="EQ129" s="134"/>
      <c r="ER129" s="134"/>
      <c r="ES129" s="201">
        <f>IFERROR(IF(G129&gt;=1,(IF(EMP!AT125="YES",220,0)),0),0)</f>
        <v>0</v>
      </c>
      <c r="ET129" s="1">
        <f>IFERROR(IF(G129&gt;=1,ROUND(ALLO!K127/31*ALLO!BJ127,0),0),0)</f>
        <v>0</v>
      </c>
      <c r="EU129" s="1">
        <f>IFERROR(IF(G129&gt;=1,(IF(ALLO!$BH127=1,0,IF(ALLO!$BH127=2,(IF(EMP!AN125="YES",(IF(ALLO!$D127&gt;=5,ROUND((ALLO!GG127+ALLO!GS127+ALLO!HE127)/EU$1,0)*ALLO!$BK127,0)),0)),0))),0),0)</f>
        <v>0</v>
      </c>
      <c r="EV129" s="1">
        <f>IFERROR(IF(H129&gt;=1,(IF(ALLO!$BH127=1,0,IF(ALLO!$BH127=2,(IF(EMP!AO125="YES",(IF(ALLO!$D127&gt;=5,ROUND((ALLO!GH127+ALLO!GT127+ALLO!HF127)/EV$1,0)*ALLO!$BK127,0)),0)),0))),0),0)</f>
        <v>0</v>
      </c>
      <c r="EW129" s="1">
        <f>IFERROR(IF(I129&gt;=1,(IF(ALLO!$BH127=1,0,IF(ALLO!$BH127=2,(IF(EMP!AP125="YES",(IF(ALLO!$D127&gt;=5,ROUND((ALLO!GI127+ALLO!GU127+ALLO!HG127)/EW$1,0)*ALLO!$BK127,0)),0)),0))),0),0)</f>
        <v>0</v>
      </c>
      <c r="EX129" s="1">
        <f>IFERROR(IF(J129&gt;=1,(IF(ALLO!$BH127=1,0,IF(ALLO!$BH127=2,(IF(EMP!AQ125="YES",(IF(ALLO!$D127&gt;=5,ROUND((ALLO!GJ127+ALLO!GV127+ALLO!HH127)/EX$1,0)*ALLO!$BK127,0)),0)),0))),0),0)</f>
        <v>0</v>
      </c>
      <c r="EY129" s="1">
        <f>IFERROR(IF(K129&gt;=1,(IF(ALLO!$BH127=1,0,IF(ALLO!$BH127=2,(IF(EMP!AR125="YES",(IF(ALLO!$D127&gt;=5,ROUND((ALLO!GK127+ALLO!GW127+ALLO!HI127)/EY$1,0)*ALLO!$BK127,0)),0)),0))),0),0)</f>
        <v>0</v>
      </c>
      <c r="EZ129" s="1">
        <f>IFERROR(IF(L129&gt;=1,(IF(ALLO!$BH127=1,0,IF(ALLO!$BH127=2,(IF(EMP!AS125="YES",(IF(ALLO!$D127&gt;=5,ROUND((ALLO!GL127+ALLO!GX127+ALLO!HJ127)/EZ$1,0)*ALLO!$BK127,0)),0)),0))),0),0)</f>
        <v>0</v>
      </c>
      <c r="FA129" s="181">
        <f t="shared" si="281"/>
        <v>0</v>
      </c>
      <c r="FB129" s="181">
        <f t="shared" si="282"/>
        <v>0</v>
      </c>
      <c r="FC129" s="181">
        <f t="shared" si="283"/>
        <v>0</v>
      </c>
      <c r="FD129" s="181">
        <f t="shared" si="284"/>
        <v>0</v>
      </c>
      <c r="FE129" s="181">
        <f t="shared" si="285"/>
        <v>0</v>
      </c>
      <c r="FF129" s="181">
        <f t="shared" si="286"/>
        <v>0</v>
      </c>
      <c r="FG129" s="181">
        <f t="shared" si="287"/>
        <v>0</v>
      </c>
      <c r="FH129" s="181">
        <f t="shared" si="288"/>
        <v>0</v>
      </c>
      <c r="FI129" s="181">
        <f t="shared" si="289"/>
        <v>0</v>
      </c>
      <c r="FJ129" s="181">
        <f t="shared" si="290"/>
        <v>0</v>
      </c>
      <c r="FK129" s="181">
        <f t="shared" si="291"/>
        <v>0</v>
      </c>
      <c r="FL129" s="181">
        <f t="shared" si="292"/>
        <v>0</v>
      </c>
      <c r="FM129" s="182">
        <f t="shared" si="293"/>
        <v>0</v>
      </c>
      <c r="FN129" s="182">
        <f t="shared" si="294"/>
        <v>0</v>
      </c>
      <c r="FO129" s="182">
        <f t="shared" si="295"/>
        <v>0</v>
      </c>
      <c r="FP129" s="182">
        <f t="shared" si="296"/>
        <v>0</v>
      </c>
      <c r="FQ129" s="182">
        <f t="shared" si="297"/>
        <v>0</v>
      </c>
      <c r="FR129" s="182">
        <f t="shared" si="298"/>
        <v>0</v>
      </c>
      <c r="FS129" s="182">
        <f t="shared" si="299"/>
        <v>0</v>
      </c>
      <c r="FT129" s="1">
        <f>IFERROR(IF($G129&gt;=1,SUMIFS(ARR!P$8:P$607,ARR!$I$8:$I$607,$I129),0),0)</f>
        <v>0</v>
      </c>
      <c r="FU129" s="1">
        <f>IFERROR(IF($G129&gt;=1,SUMIFS(ARR!Q$8:Q$607,ARR!$I$8:$I$607,$I129),0),0)</f>
        <v>0</v>
      </c>
      <c r="FV129" s="1">
        <f>IFERROR(IF($G129&gt;=1,SUMIFS(ARR!R$8:R$607,ARR!$I$8:$I$607,$I129),0),0)</f>
        <v>0</v>
      </c>
      <c r="FW129" s="1">
        <f>IFERROR(IF($G129&gt;=1,SUMIFS(ARR!S$8:S$607,ARR!$I$8:$I$607,$I129),0),0)</f>
        <v>0</v>
      </c>
      <c r="FX129" s="1">
        <f>IFERROR(IF($G129&gt;=1,SUMIFS(ARR!T$8:T$607,ARR!$I$8:$I$607,$I129),0),0)</f>
        <v>0</v>
      </c>
      <c r="FY129" s="1">
        <f>IFERROR(IF($G129&gt;=1,SUMIFS(ARR!U$8:U$607,ARR!$I$8:$I$607,$I129),0),0)</f>
        <v>0</v>
      </c>
      <c r="FZ129" s="1">
        <f>IFERROR(IF($G129&gt;=1,SUMIFS(ARR!V$8:V$607,ARR!$I$8:$I$607,$I129),0),0)</f>
        <v>0</v>
      </c>
      <c r="GA129" s="1">
        <f>IFERROR(IF($G129&gt;=1,SUMIFS(ARR!W$8:W$607,ARR!$I$8:$I$607,$I129),0),0)</f>
        <v>0</v>
      </c>
      <c r="GB129" s="1">
        <f>IFERROR(IF($G129&gt;=1,SUMIFS(ARR!X$8:X$607,ARR!$I$8:$I$607,$I129),0),0)</f>
        <v>0</v>
      </c>
      <c r="GC129" s="1">
        <f>IFERROR(IF($G129&gt;=1,SUMIFS(ARR!Y$8:Y$607,ARR!$I$8:$I$607,$I129),0),0)</f>
        <v>0</v>
      </c>
      <c r="GD129" s="1">
        <f>IFERROR(IF($G129&gt;=1,SUMIFS(ARR!Z$8:Z$607,ARR!$I$8:$I$607,$I129),0),0)</f>
        <v>0</v>
      </c>
      <c r="GE129" s="1">
        <f>IFERROR(IF($G129&gt;=1,SUMIFS(ARR!AA$8:AA$607,ARR!$I$8:$I$607,$I129),0),0)</f>
        <v>0</v>
      </c>
      <c r="GF129" s="1">
        <f t="shared" si="300"/>
        <v>0</v>
      </c>
      <c r="GG129" s="1">
        <f t="shared" si="301"/>
        <v>0</v>
      </c>
      <c r="GH129" s="1">
        <f t="shared" si="302"/>
        <v>0</v>
      </c>
      <c r="GI129" s="1">
        <f t="shared" si="303"/>
        <v>0</v>
      </c>
      <c r="GJ129" s="1">
        <f t="shared" si="304"/>
        <v>0</v>
      </c>
    </row>
    <row r="130" spans="6:192" ht="18" customHeight="1" x14ac:dyDescent="0.25">
      <c r="F130" s="1">
        <f>ALLO!A128</f>
        <v>0</v>
      </c>
      <c r="G130" s="130">
        <f>EMP!O126</f>
        <v>0</v>
      </c>
      <c r="H130" s="131">
        <f>EMP!P126</f>
        <v>0</v>
      </c>
      <c r="I130" s="130">
        <f>EMP!Q126</f>
        <v>0</v>
      </c>
      <c r="J130" s="30">
        <f>IFERROR(IF($G130&gt;=1,(IF($F130=2,ROUND((ALLO!GA128+ALLO!GM128)/10,0),0)),0),0)</f>
        <v>0</v>
      </c>
      <c r="K130" s="30">
        <f>IFERROR(IF($G130&gt;=1,(IF($F130=2,ROUND((ALLO!GB128+ALLO!GN128)/10,0),0)),0),0)</f>
        <v>0</v>
      </c>
      <c r="L130" s="30">
        <f>IFERROR(IF($G130&gt;=1,(IF($F130=2,ROUND((ALLO!GC128+ALLO!GO128)/10,0),0)),0),0)</f>
        <v>0</v>
      </c>
      <c r="M130" s="30">
        <f>IFERROR(IF($G130&gt;=1,(IF($F130=2,ROUND((ALLO!GD128+ALLO!GP128)/10,0),0)),0),0)</f>
        <v>0</v>
      </c>
      <c r="N130" s="30">
        <f>IFERROR(IF($G130&gt;=1,(IF($F130=2,ROUND((ALLO!GE128+ALLO!GQ128)/10,0),0)),0),0)</f>
        <v>0</v>
      </c>
      <c r="O130" s="30">
        <f>IFERROR(IF($G130&gt;=1,(IF($F130=2,ROUND((ALLO!GF128+ALLO!GR128)/10,0),0)),0),0)</f>
        <v>0</v>
      </c>
      <c r="P130" s="30">
        <f>IFERROR(IF($G130&gt;=1,(IF($F130=2,ROUND((ALLO!GG128+ALLO!GS128)/10,0),0)),0),0)</f>
        <v>0</v>
      </c>
      <c r="Q130" s="30">
        <f>IFERROR(IF($G130&gt;=1,(IF($F130=2,ROUND((ALLO!GH128+ALLO!GT128)/10,0),0)),0),0)</f>
        <v>0</v>
      </c>
      <c r="R130" s="30">
        <f>IFERROR(IF($G130&gt;=1,(IF($F130=2,ROUND((ALLO!GI128+ALLO!GU128)/10,0),0)),0),0)</f>
        <v>0</v>
      </c>
      <c r="S130" s="30">
        <f>IFERROR(IF($G130&gt;=1,(IF($F130=2,ROUND((ALLO!GJ128+ALLO!GV128)/10,0),0)),0),0)</f>
        <v>0</v>
      </c>
      <c r="T130" s="30">
        <f>IFERROR(IF($G130&gt;=1,(IF($F130=2,ROUND((ALLO!GK128+ALLO!GW128)/10,0),0)),0),0)</f>
        <v>0</v>
      </c>
      <c r="U130" s="30">
        <f>IFERROR(IF($G130&gt;=1,(IF($F130=2,ROUND((ALLO!GL128+ALLO!GX128)/10,0),0)),0),0)</f>
        <v>0</v>
      </c>
      <c r="V130" s="132"/>
      <c r="W130" s="132"/>
      <c r="X130" s="132"/>
      <c r="Y130" s="132"/>
      <c r="Z130" s="132"/>
      <c r="AA130" s="132"/>
      <c r="AB130" s="132"/>
      <c r="AC130" s="132"/>
      <c r="AD130" s="132"/>
      <c r="AE130" s="132"/>
      <c r="AF130" s="132"/>
      <c r="AG130" s="132"/>
      <c r="AH130" s="133"/>
      <c r="AI130" s="133">
        <f t="shared" si="201"/>
        <v>0</v>
      </c>
      <c r="AJ130" s="133">
        <f t="shared" si="202"/>
        <v>0</v>
      </c>
      <c r="AK130" s="133">
        <f t="shared" si="203"/>
        <v>0</v>
      </c>
      <c r="AL130" s="133">
        <f t="shared" si="204"/>
        <v>0</v>
      </c>
      <c r="AM130" s="133">
        <f t="shared" si="205"/>
        <v>0</v>
      </c>
      <c r="AN130" s="133">
        <f t="shared" si="206"/>
        <v>0</v>
      </c>
      <c r="AO130" s="133">
        <f t="shared" si="207"/>
        <v>0</v>
      </c>
      <c r="AP130" s="133">
        <f t="shared" si="208"/>
        <v>0</v>
      </c>
      <c r="AQ130" s="133">
        <f t="shared" si="209"/>
        <v>0</v>
      </c>
      <c r="AR130" s="133">
        <f t="shared" si="210"/>
        <v>0</v>
      </c>
      <c r="AS130" s="133">
        <f t="shared" si="211"/>
        <v>0</v>
      </c>
      <c r="AT130" s="134"/>
      <c r="AU130" s="134">
        <f t="shared" si="212"/>
        <v>0</v>
      </c>
      <c r="AV130" s="134">
        <f t="shared" si="213"/>
        <v>0</v>
      </c>
      <c r="AW130" s="134">
        <f t="shared" si="214"/>
        <v>0</v>
      </c>
      <c r="AX130" s="134">
        <f t="shared" si="215"/>
        <v>0</v>
      </c>
      <c r="AY130" s="134">
        <f t="shared" si="216"/>
        <v>0</v>
      </c>
      <c r="AZ130" s="134">
        <f t="shared" si="217"/>
        <v>0</v>
      </c>
      <c r="BA130" s="134">
        <f t="shared" si="218"/>
        <v>0</v>
      </c>
      <c r="BB130" s="134">
        <f t="shared" si="219"/>
        <v>0</v>
      </c>
      <c r="BC130" s="134">
        <f t="shared" si="220"/>
        <v>0</v>
      </c>
      <c r="BD130" s="134">
        <f t="shared" si="221"/>
        <v>0</v>
      </c>
      <c r="BE130" s="134">
        <f t="shared" si="222"/>
        <v>0</v>
      </c>
      <c r="BF130" s="31"/>
      <c r="BG130" s="31">
        <f t="shared" si="223"/>
        <v>0</v>
      </c>
      <c r="BH130" s="31">
        <f t="shared" si="224"/>
        <v>0</v>
      </c>
      <c r="BI130" s="31">
        <f t="shared" si="225"/>
        <v>0</v>
      </c>
      <c r="BJ130" s="31">
        <f t="shared" si="226"/>
        <v>0</v>
      </c>
      <c r="BK130" s="31">
        <f t="shared" si="227"/>
        <v>0</v>
      </c>
      <c r="BL130" s="31">
        <f t="shared" si="228"/>
        <v>0</v>
      </c>
      <c r="BM130" s="31">
        <f t="shared" si="229"/>
        <v>0</v>
      </c>
      <c r="BN130" s="31">
        <f t="shared" si="230"/>
        <v>0</v>
      </c>
      <c r="BO130" s="31">
        <f t="shared" si="231"/>
        <v>0</v>
      </c>
      <c r="BP130" s="31">
        <f t="shared" si="232"/>
        <v>0</v>
      </c>
      <c r="BQ130" s="31">
        <f t="shared" si="233"/>
        <v>0</v>
      </c>
      <c r="BR130" s="132"/>
      <c r="BS130" s="132">
        <f t="shared" si="234"/>
        <v>0</v>
      </c>
      <c r="BT130" s="132">
        <f t="shared" si="235"/>
        <v>0</v>
      </c>
      <c r="BU130" s="132">
        <f t="shared" si="236"/>
        <v>0</v>
      </c>
      <c r="BV130" s="132">
        <f t="shared" si="237"/>
        <v>0</v>
      </c>
      <c r="BW130" s="132">
        <f t="shared" si="238"/>
        <v>0</v>
      </c>
      <c r="BX130" s="132">
        <f t="shared" si="239"/>
        <v>0</v>
      </c>
      <c r="BY130" s="132">
        <f t="shared" si="240"/>
        <v>0</v>
      </c>
      <c r="BZ130" s="132">
        <f t="shared" si="241"/>
        <v>0</v>
      </c>
      <c r="CA130" s="132">
        <f t="shared" si="242"/>
        <v>0</v>
      </c>
      <c r="CB130" s="132">
        <f t="shared" si="243"/>
        <v>0</v>
      </c>
      <c r="CC130" s="132">
        <f t="shared" si="244"/>
        <v>0</v>
      </c>
      <c r="CD130" s="133">
        <f t="shared" si="337"/>
        <v>0</v>
      </c>
      <c r="CE130" s="133">
        <f t="shared" si="337"/>
        <v>0</v>
      </c>
      <c r="CF130" s="133">
        <f t="shared" si="246"/>
        <v>0</v>
      </c>
      <c r="CG130" s="133">
        <f t="shared" si="197"/>
        <v>0</v>
      </c>
      <c r="CH130" s="133">
        <f t="shared" si="332"/>
        <v>0</v>
      </c>
      <c r="CI130" s="133">
        <f t="shared" si="332"/>
        <v>0</v>
      </c>
      <c r="CJ130" s="133">
        <f t="shared" si="332"/>
        <v>0</v>
      </c>
      <c r="CK130" s="133">
        <f t="shared" si="332"/>
        <v>0</v>
      </c>
      <c r="CL130" s="133">
        <f t="shared" si="332"/>
        <v>0</v>
      </c>
      <c r="CM130" s="133">
        <f t="shared" si="332"/>
        <v>0</v>
      </c>
      <c r="CN130" s="133">
        <f t="shared" si="332"/>
        <v>0</v>
      </c>
      <c r="CO130" s="133">
        <f t="shared" si="332"/>
        <v>0</v>
      </c>
      <c r="CP130" s="134"/>
      <c r="CQ130" s="134">
        <f t="shared" si="247"/>
        <v>0</v>
      </c>
      <c r="CR130" s="134">
        <f t="shared" si="248"/>
        <v>0</v>
      </c>
      <c r="CS130" s="134">
        <f t="shared" si="249"/>
        <v>0</v>
      </c>
      <c r="CT130" s="134">
        <f t="shared" si="250"/>
        <v>0</v>
      </c>
      <c r="CU130" s="134">
        <f t="shared" si="251"/>
        <v>0</v>
      </c>
      <c r="CV130" s="134">
        <f t="shared" si="252"/>
        <v>0</v>
      </c>
      <c r="CW130" s="134">
        <f t="shared" si="253"/>
        <v>0</v>
      </c>
      <c r="CX130" s="134">
        <f t="shared" si="254"/>
        <v>0</v>
      </c>
      <c r="CY130" s="134">
        <f t="shared" si="255"/>
        <v>0</v>
      </c>
      <c r="CZ130" s="134">
        <f t="shared" si="256"/>
        <v>0</v>
      </c>
      <c r="DA130" s="134">
        <f t="shared" si="257"/>
        <v>0</v>
      </c>
      <c r="DB130" s="135"/>
      <c r="DC130" s="135">
        <f t="shared" si="258"/>
        <v>0</v>
      </c>
      <c r="DD130" s="135">
        <f t="shared" si="259"/>
        <v>0</v>
      </c>
      <c r="DE130" s="135">
        <f t="shared" si="260"/>
        <v>0</v>
      </c>
      <c r="DF130" s="135">
        <f t="shared" si="261"/>
        <v>0</v>
      </c>
      <c r="DG130" s="135">
        <f t="shared" si="262"/>
        <v>0</v>
      </c>
      <c r="DH130" s="135">
        <f t="shared" si="263"/>
        <v>0</v>
      </c>
      <c r="DI130" s="135">
        <f t="shared" si="264"/>
        <v>0</v>
      </c>
      <c r="DJ130" s="135">
        <f t="shared" si="265"/>
        <v>0</v>
      </c>
      <c r="DK130" s="135">
        <f t="shared" si="266"/>
        <v>0</v>
      </c>
      <c r="DL130" s="135">
        <f t="shared" si="267"/>
        <v>0</v>
      </c>
      <c r="DM130" s="135">
        <f t="shared" si="268"/>
        <v>0</v>
      </c>
      <c r="DN130" s="136"/>
      <c r="DO130" s="136">
        <f t="shared" si="269"/>
        <v>0</v>
      </c>
      <c r="DP130" s="136">
        <f t="shared" si="270"/>
        <v>0</v>
      </c>
      <c r="DQ130" s="136">
        <f t="shared" si="271"/>
        <v>0</v>
      </c>
      <c r="DR130" s="136">
        <f t="shared" si="272"/>
        <v>0</v>
      </c>
      <c r="DS130" s="136">
        <f t="shared" si="273"/>
        <v>0</v>
      </c>
      <c r="DT130" s="136">
        <f t="shared" si="274"/>
        <v>0</v>
      </c>
      <c r="DU130" s="136">
        <f t="shared" si="275"/>
        <v>0</v>
      </c>
      <c r="DV130" s="136">
        <f t="shared" si="276"/>
        <v>0</v>
      </c>
      <c r="DW130" s="136">
        <f t="shared" si="277"/>
        <v>0</v>
      </c>
      <c r="DX130" s="136">
        <f t="shared" si="278"/>
        <v>0</v>
      </c>
      <c r="DY130" s="136">
        <f t="shared" si="279"/>
        <v>0</v>
      </c>
      <c r="DZ130" s="132"/>
      <c r="EA130" s="132">
        <f t="shared" ref="EA130:EK130" si="361">DZ130</f>
        <v>0</v>
      </c>
      <c r="EB130" s="132">
        <f t="shared" si="361"/>
        <v>0</v>
      </c>
      <c r="EC130" s="132">
        <f t="shared" si="361"/>
        <v>0</v>
      </c>
      <c r="ED130" s="132">
        <f t="shared" si="361"/>
        <v>0</v>
      </c>
      <c r="EE130" s="132">
        <f t="shared" si="361"/>
        <v>0</v>
      </c>
      <c r="EF130" s="132">
        <f t="shared" si="361"/>
        <v>0</v>
      </c>
      <c r="EG130" s="132">
        <f t="shared" si="361"/>
        <v>0</v>
      </c>
      <c r="EH130" s="132">
        <f t="shared" si="361"/>
        <v>0</v>
      </c>
      <c r="EI130" s="132">
        <f t="shared" si="361"/>
        <v>0</v>
      </c>
      <c r="EJ130" s="132">
        <f t="shared" si="361"/>
        <v>0</v>
      </c>
      <c r="EK130" s="132">
        <f t="shared" si="361"/>
        <v>0</v>
      </c>
      <c r="EL130" s="134"/>
      <c r="EM130" s="134"/>
      <c r="EN130" s="134"/>
      <c r="EO130" s="134"/>
      <c r="EP130" s="134"/>
      <c r="EQ130" s="134"/>
      <c r="ER130" s="134"/>
      <c r="ES130" s="201">
        <f>IFERROR(IF(G130&gt;=1,(IF(EMP!AT126="YES",220,0)),0),0)</f>
        <v>0</v>
      </c>
      <c r="ET130" s="1">
        <f>IFERROR(IF(G130&gt;=1,ROUND(ALLO!K128/31*ALLO!BJ128,0),0),0)</f>
        <v>0</v>
      </c>
      <c r="EU130" s="1">
        <f>IFERROR(IF(G130&gt;=1,(IF(ALLO!$BH128=1,0,IF(ALLO!$BH128=2,(IF(EMP!AN126="YES",(IF(ALLO!$D128&gt;=5,ROUND((ALLO!GG128+ALLO!GS128+ALLO!HE128)/EU$1,0)*ALLO!$BK128,0)),0)),0))),0),0)</f>
        <v>0</v>
      </c>
      <c r="EV130" s="1">
        <f>IFERROR(IF(H130&gt;=1,(IF(ALLO!$BH128=1,0,IF(ALLO!$BH128=2,(IF(EMP!AO126="YES",(IF(ALLO!$D128&gt;=5,ROUND((ALLO!GH128+ALLO!GT128+ALLO!HF128)/EV$1,0)*ALLO!$BK128,0)),0)),0))),0),0)</f>
        <v>0</v>
      </c>
      <c r="EW130" s="1">
        <f>IFERROR(IF(I130&gt;=1,(IF(ALLO!$BH128=1,0,IF(ALLO!$BH128=2,(IF(EMP!AP126="YES",(IF(ALLO!$D128&gt;=5,ROUND((ALLO!GI128+ALLO!GU128+ALLO!HG128)/EW$1,0)*ALLO!$BK128,0)),0)),0))),0),0)</f>
        <v>0</v>
      </c>
      <c r="EX130" s="1">
        <f>IFERROR(IF(J130&gt;=1,(IF(ALLO!$BH128=1,0,IF(ALLO!$BH128=2,(IF(EMP!AQ126="YES",(IF(ALLO!$D128&gt;=5,ROUND((ALLO!GJ128+ALLO!GV128+ALLO!HH128)/EX$1,0)*ALLO!$BK128,0)),0)),0))),0),0)</f>
        <v>0</v>
      </c>
      <c r="EY130" s="1">
        <f>IFERROR(IF(K130&gt;=1,(IF(ALLO!$BH128=1,0,IF(ALLO!$BH128=2,(IF(EMP!AR126="YES",(IF(ALLO!$D128&gt;=5,ROUND((ALLO!GK128+ALLO!GW128+ALLO!HI128)/EY$1,0)*ALLO!$BK128,0)),0)),0))),0),0)</f>
        <v>0</v>
      </c>
      <c r="EZ130" s="1">
        <f>IFERROR(IF(L130&gt;=1,(IF(ALLO!$BH128=1,0,IF(ALLO!$BH128=2,(IF(EMP!AS126="YES",(IF(ALLO!$D128&gt;=5,ROUND((ALLO!GL128+ALLO!GX128+ALLO!HJ128)/EZ$1,0)*ALLO!$BK128,0)),0)),0))),0),0)</f>
        <v>0</v>
      </c>
      <c r="FA130" s="181">
        <f t="shared" si="281"/>
        <v>0</v>
      </c>
      <c r="FB130" s="181">
        <f t="shared" si="282"/>
        <v>0</v>
      </c>
      <c r="FC130" s="181">
        <f t="shared" si="283"/>
        <v>0</v>
      </c>
      <c r="FD130" s="181">
        <f t="shared" si="284"/>
        <v>0</v>
      </c>
      <c r="FE130" s="181">
        <f t="shared" si="285"/>
        <v>0</v>
      </c>
      <c r="FF130" s="181">
        <f t="shared" si="286"/>
        <v>0</v>
      </c>
      <c r="FG130" s="181">
        <f t="shared" si="287"/>
        <v>0</v>
      </c>
      <c r="FH130" s="181">
        <f t="shared" si="288"/>
        <v>0</v>
      </c>
      <c r="FI130" s="181">
        <f t="shared" si="289"/>
        <v>0</v>
      </c>
      <c r="FJ130" s="181">
        <f t="shared" si="290"/>
        <v>0</v>
      </c>
      <c r="FK130" s="181">
        <f t="shared" si="291"/>
        <v>0</v>
      </c>
      <c r="FL130" s="181">
        <f t="shared" si="292"/>
        <v>0</v>
      </c>
      <c r="FM130" s="182">
        <f t="shared" si="293"/>
        <v>0</v>
      </c>
      <c r="FN130" s="182">
        <f t="shared" si="294"/>
        <v>0</v>
      </c>
      <c r="FO130" s="182">
        <f t="shared" si="295"/>
        <v>0</v>
      </c>
      <c r="FP130" s="182">
        <f t="shared" si="296"/>
        <v>0</v>
      </c>
      <c r="FQ130" s="182">
        <f t="shared" si="297"/>
        <v>0</v>
      </c>
      <c r="FR130" s="182">
        <f t="shared" si="298"/>
        <v>0</v>
      </c>
      <c r="FS130" s="182">
        <f t="shared" si="299"/>
        <v>0</v>
      </c>
      <c r="FT130" s="1">
        <f>IFERROR(IF($G130&gt;=1,SUMIFS(ARR!P$8:P$607,ARR!$I$8:$I$607,$I130),0),0)</f>
        <v>0</v>
      </c>
      <c r="FU130" s="1">
        <f>IFERROR(IF($G130&gt;=1,SUMIFS(ARR!Q$8:Q$607,ARR!$I$8:$I$607,$I130),0),0)</f>
        <v>0</v>
      </c>
      <c r="FV130" s="1">
        <f>IFERROR(IF($G130&gt;=1,SUMIFS(ARR!R$8:R$607,ARR!$I$8:$I$607,$I130),0),0)</f>
        <v>0</v>
      </c>
      <c r="FW130" s="1">
        <f>IFERROR(IF($G130&gt;=1,SUMIFS(ARR!S$8:S$607,ARR!$I$8:$I$607,$I130),0),0)</f>
        <v>0</v>
      </c>
      <c r="FX130" s="1">
        <f>IFERROR(IF($G130&gt;=1,SUMIFS(ARR!T$8:T$607,ARR!$I$8:$I$607,$I130),0),0)</f>
        <v>0</v>
      </c>
      <c r="FY130" s="1">
        <f>IFERROR(IF($G130&gt;=1,SUMIFS(ARR!U$8:U$607,ARR!$I$8:$I$607,$I130),0),0)</f>
        <v>0</v>
      </c>
      <c r="FZ130" s="1">
        <f>IFERROR(IF($G130&gt;=1,SUMIFS(ARR!V$8:V$607,ARR!$I$8:$I$607,$I130),0),0)</f>
        <v>0</v>
      </c>
      <c r="GA130" s="1">
        <f>IFERROR(IF($G130&gt;=1,SUMIFS(ARR!W$8:W$607,ARR!$I$8:$I$607,$I130),0),0)</f>
        <v>0</v>
      </c>
      <c r="GB130" s="1">
        <f>IFERROR(IF($G130&gt;=1,SUMIFS(ARR!X$8:X$607,ARR!$I$8:$I$607,$I130),0),0)</f>
        <v>0</v>
      </c>
      <c r="GC130" s="1">
        <f>IFERROR(IF($G130&gt;=1,SUMIFS(ARR!Y$8:Y$607,ARR!$I$8:$I$607,$I130),0),0)</f>
        <v>0</v>
      </c>
      <c r="GD130" s="1">
        <f>IFERROR(IF($G130&gt;=1,SUMIFS(ARR!Z$8:Z$607,ARR!$I$8:$I$607,$I130),0),0)</f>
        <v>0</v>
      </c>
      <c r="GE130" s="1">
        <f>IFERROR(IF($G130&gt;=1,SUMIFS(ARR!AA$8:AA$607,ARR!$I$8:$I$607,$I130),0),0)</f>
        <v>0</v>
      </c>
      <c r="GF130" s="1">
        <f t="shared" si="300"/>
        <v>0</v>
      </c>
      <c r="GG130" s="1">
        <f t="shared" si="301"/>
        <v>0</v>
      </c>
      <c r="GH130" s="1">
        <f t="shared" si="302"/>
        <v>0</v>
      </c>
      <c r="GI130" s="1">
        <f t="shared" si="303"/>
        <v>0</v>
      </c>
      <c r="GJ130" s="1">
        <f t="shared" si="304"/>
        <v>0</v>
      </c>
    </row>
    <row r="131" spans="6:192" ht="18" customHeight="1" x14ac:dyDescent="0.25">
      <c r="F131" s="1">
        <f>ALLO!A129</f>
        <v>0</v>
      </c>
      <c r="G131" s="130">
        <f>EMP!O127</f>
        <v>0</v>
      </c>
      <c r="H131" s="131">
        <f>EMP!P127</f>
        <v>0</v>
      </c>
      <c r="I131" s="130">
        <f>EMP!Q127</f>
        <v>0</v>
      </c>
      <c r="J131" s="30">
        <f>IFERROR(IF($G131&gt;=1,(IF($F131=2,ROUND((ALLO!GA129+ALLO!GM129)/10,0),0)),0),0)</f>
        <v>0</v>
      </c>
      <c r="K131" s="30">
        <f>IFERROR(IF($G131&gt;=1,(IF($F131=2,ROUND((ALLO!GB129+ALLO!GN129)/10,0),0)),0),0)</f>
        <v>0</v>
      </c>
      <c r="L131" s="30">
        <f>IFERROR(IF($G131&gt;=1,(IF($F131=2,ROUND((ALLO!GC129+ALLO!GO129)/10,0),0)),0),0)</f>
        <v>0</v>
      </c>
      <c r="M131" s="30">
        <f>IFERROR(IF($G131&gt;=1,(IF($F131=2,ROUND((ALLO!GD129+ALLO!GP129)/10,0),0)),0),0)</f>
        <v>0</v>
      </c>
      <c r="N131" s="30">
        <f>IFERROR(IF($G131&gt;=1,(IF($F131=2,ROUND((ALLO!GE129+ALLO!GQ129)/10,0),0)),0),0)</f>
        <v>0</v>
      </c>
      <c r="O131" s="30">
        <f>IFERROR(IF($G131&gt;=1,(IF($F131=2,ROUND((ALLO!GF129+ALLO!GR129)/10,0),0)),0),0)</f>
        <v>0</v>
      </c>
      <c r="P131" s="30">
        <f>IFERROR(IF($G131&gt;=1,(IF($F131=2,ROUND((ALLO!GG129+ALLO!GS129)/10,0),0)),0),0)</f>
        <v>0</v>
      </c>
      <c r="Q131" s="30">
        <f>IFERROR(IF($G131&gt;=1,(IF($F131=2,ROUND((ALLO!GH129+ALLO!GT129)/10,0),0)),0),0)</f>
        <v>0</v>
      </c>
      <c r="R131" s="30">
        <f>IFERROR(IF($G131&gt;=1,(IF($F131=2,ROUND((ALLO!GI129+ALLO!GU129)/10,0),0)),0),0)</f>
        <v>0</v>
      </c>
      <c r="S131" s="30">
        <f>IFERROR(IF($G131&gt;=1,(IF($F131=2,ROUND((ALLO!GJ129+ALLO!GV129)/10,0),0)),0),0)</f>
        <v>0</v>
      </c>
      <c r="T131" s="30">
        <f>IFERROR(IF($G131&gt;=1,(IF($F131=2,ROUND((ALLO!GK129+ALLO!GW129)/10,0),0)),0),0)</f>
        <v>0</v>
      </c>
      <c r="U131" s="30">
        <f>IFERROR(IF($G131&gt;=1,(IF($F131=2,ROUND((ALLO!GL129+ALLO!GX129)/10,0),0)),0),0)</f>
        <v>0</v>
      </c>
      <c r="V131" s="132"/>
      <c r="W131" s="132"/>
      <c r="X131" s="132"/>
      <c r="Y131" s="132"/>
      <c r="Z131" s="132"/>
      <c r="AA131" s="132"/>
      <c r="AB131" s="132"/>
      <c r="AC131" s="132"/>
      <c r="AD131" s="132"/>
      <c r="AE131" s="132"/>
      <c r="AF131" s="132"/>
      <c r="AG131" s="132"/>
      <c r="AH131" s="133"/>
      <c r="AI131" s="133">
        <f t="shared" si="201"/>
        <v>0</v>
      </c>
      <c r="AJ131" s="133">
        <f t="shared" si="202"/>
        <v>0</v>
      </c>
      <c r="AK131" s="133">
        <f t="shared" si="203"/>
        <v>0</v>
      </c>
      <c r="AL131" s="133">
        <f t="shared" si="204"/>
        <v>0</v>
      </c>
      <c r="AM131" s="133">
        <f t="shared" si="205"/>
        <v>0</v>
      </c>
      <c r="AN131" s="133">
        <f t="shared" si="206"/>
        <v>0</v>
      </c>
      <c r="AO131" s="133">
        <f t="shared" si="207"/>
        <v>0</v>
      </c>
      <c r="AP131" s="133">
        <f t="shared" si="208"/>
        <v>0</v>
      </c>
      <c r="AQ131" s="133">
        <f t="shared" si="209"/>
        <v>0</v>
      </c>
      <c r="AR131" s="133">
        <f t="shared" si="210"/>
        <v>0</v>
      </c>
      <c r="AS131" s="133">
        <f t="shared" si="211"/>
        <v>0</v>
      </c>
      <c r="AT131" s="134"/>
      <c r="AU131" s="134">
        <f t="shared" si="212"/>
        <v>0</v>
      </c>
      <c r="AV131" s="134">
        <f t="shared" si="213"/>
        <v>0</v>
      </c>
      <c r="AW131" s="134">
        <f t="shared" si="214"/>
        <v>0</v>
      </c>
      <c r="AX131" s="134">
        <f t="shared" si="215"/>
        <v>0</v>
      </c>
      <c r="AY131" s="134">
        <f t="shared" si="216"/>
        <v>0</v>
      </c>
      <c r="AZ131" s="134">
        <f t="shared" si="217"/>
        <v>0</v>
      </c>
      <c r="BA131" s="134">
        <f t="shared" si="218"/>
        <v>0</v>
      </c>
      <c r="BB131" s="134">
        <f t="shared" si="219"/>
        <v>0</v>
      </c>
      <c r="BC131" s="134">
        <f t="shared" si="220"/>
        <v>0</v>
      </c>
      <c r="BD131" s="134">
        <f t="shared" si="221"/>
        <v>0</v>
      </c>
      <c r="BE131" s="134">
        <f t="shared" si="222"/>
        <v>0</v>
      </c>
      <c r="BF131" s="31"/>
      <c r="BG131" s="31">
        <f t="shared" si="223"/>
        <v>0</v>
      </c>
      <c r="BH131" s="31">
        <f t="shared" si="224"/>
        <v>0</v>
      </c>
      <c r="BI131" s="31">
        <f t="shared" si="225"/>
        <v>0</v>
      </c>
      <c r="BJ131" s="31">
        <f t="shared" si="226"/>
        <v>0</v>
      </c>
      <c r="BK131" s="31">
        <f t="shared" si="227"/>
        <v>0</v>
      </c>
      <c r="BL131" s="31">
        <f t="shared" si="228"/>
        <v>0</v>
      </c>
      <c r="BM131" s="31">
        <f t="shared" si="229"/>
        <v>0</v>
      </c>
      <c r="BN131" s="31">
        <f t="shared" si="230"/>
        <v>0</v>
      </c>
      <c r="BO131" s="31">
        <f t="shared" si="231"/>
        <v>0</v>
      </c>
      <c r="BP131" s="31">
        <f t="shared" si="232"/>
        <v>0</v>
      </c>
      <c r="BQ131" s="31">
        <f t="shared" si="233"/>
        <v>0</v>
      </c>
      <c r="BR131" s="132"/>
      <c r="BS131" s="132">
        <f t="shared" si="234"/>
        <v>0</v>
      </c>
      <c r="BT131" s="132">
        <f t="shared" si="235"/>
        <v>0</v>
      </c>
      <c r="BU131" s="132">
        <f t="shared" si="236"/>
        <v>0</v>
      </c>
      <c r="BV131" s="132">
        <f t="shared" si="237"/>
        <v>0</v>
      </c>
      <c r="BW131" s="132">
        <f t="shared" si="238"/>
        <v>0</v>
      </c>
      <c r="BX131" s="132">
        <f t="shared" si="239"/>
        <v>0</v>
      </c>
      <c r="BY131" s="132">
        <f t="shared" si="240"/>
        <v>0</v>
      </c>
      <c r="BZ131" s="132">
        <f t="shared" si="241"/>
        <v>0</v>
      </c>
      <c r="CA131" s="132">
        <f t="shared" si="242"/>
        <v>0</v>
      </c>
      <c r="CB131" s="132">
        <f t="shared" si="243"/>
        <v>0</v>
      </c>
      <c r="CC131" s="132">
        <f t="shared" si="244"/>
        <v>0</v>
      </c>
      <c r="CD131" s="133">
        <f t="shared" si="337"/>
        <v>0</v>
      </c>
      <c r="CE131" s="133">
        <f t="shared" si="337"/>
        <v>0</v>
      </c>
      <c r="CF131" s="133">
        <f t="shared" si="246"/>
        <v>0</v>
      </c>
      <c r="CG131" s="133">
        <f t="shared" si="197"/>
        <v>0</v>
      </c>
      <c r="CH131" s="133">
        <f t="shared" si="332"/>
        <v>0</v>
      </c>
      <c r="CI131" s="133">
        <f t="shared" si="332"/>
        <v>0</v>
      </c>
      <c r="CJ131" s="133">
        <f t="shared" si="332"/>
        <v>0</v>
      </c>
      <c r="CK131" s="133">
        <f t="shared" si="332"/>
        <v>0</v>
      </c>
      <c r="CL131" s="133">
        <f t="shared" si="332"/>
        <v>0</v>
      </c>
      <c r="CM131" s="133">
        <f t="shared" si="332"/>
        <v>0</v>
      </c>
      <c r="CN131" s="133">
        <f t="shared" si="332"/>
        <v>0</v>
      </c>
      <c r="CO131" s="133">
        <f t="shared" si="332"/>
        <v>0</v>
      </c>
      <c r="CP131" s="134"/>
      <c r="CQ131" s="134">
        <f t="shared" si="247"/>
        <v>0</v>
      </c>
      <c r="CR131" s="134">
        <f t="shared" si="248"/>
        <v>0</v>
      </c>
      <c r="CS131" s="134">
        <f t="shared" si="249"/>
        <v>0</v>
      </c>
      <c r="CT131" s="134">
        <f t="shared" si="250"/>
        <v>0</v>
      </c>
      <c r="CU131" s="134">
        <f t="shared" si="251"/>
        <v>0</v>
      </c>
      <c r="CV131" s="134">
        <f t="shared" si="252"/>
        <v>0</v>
      </c>
      <c r="CW131" s="134">
        <f t="shared" si="253"/>
        <v>0</v>
      </c>
      <c r="CX131" s="134">
        <f t="shared" si="254"/>
        <v>0</v>
      </c>
      <c r="CY131" s="134">
        <f t="shared" si="255"/>
        <v>0</v>
      </c>
      <c r="CZ131" s="134">
        <f t="shared" si="256"/>
        <v>0</v>
      </c>
      <c r="DA131" s="134">
        <f t="shared" si="257"/>
        <v>0</v>
      </c>
      <c r="DB131" s="135"/>
      <c r="DC131" s="135">
        <f t="shared" si="258"/>
        <v>0</v>
      </c>
      <c r="DD131" s="135">
        <f t="shared" si="259"/>
        <v>0</v>
      </c>
      <c r="DE131" s="135">
        <f t="shared" si="260"/>
        <v>0</v>
      </c>
      <c r="DF131" s="135">
        <f t="shared" si="261"/>
        <v>0</v>
      </c>
      <c r="DG131" s="135">
        <f t="shared" si="262"/>
        <v>0</v>
      </c>
      <c r="DH131" s="135">
        <f t="shared" si="263"/>
        <v>0</v>
      </c>
      <c r="DI131" s="135">
        <f t="shared" si="264"/>
        <v>0</v>
      </c>
      <c r="DJ131" s="135">
        <f t="shared" si="265"/>
        <v>0</v>
      </c>
      <c r="DK131" s="135">
        <f t="shared" si="266"/>
        <v>0</v>
      </c>
      <c r="DL131" s="135">
        <f t="shared" si="267"/>
        <v>0</v>
      </c>
      <c r="DM131" s="135">
        <f t="shared" si="268"/>
        <v>0</v>
      </c>
      <c r="DN131" s="136"/>
      <c r="DO131" s="136">
        <f t="shared" si="269"/>
        <v>0</v>
      </c>
      <c r="DP131" s="136">
        <f t="shared" si="270"/>
        <v>0</v>
      </c>
      <c r="DQ131" s="136">
        <f t="shared" si="271"/>
        <v>0</v>
      </c>
      <c r="DR131" s="136">
        <f t="shared" si="272"/>
        <v>0</v>
      </c>
      <c r="DS131" s="136">
        <f t="shared" si="273"/>
        <v>0</v>
      </c>
      <c r="DT131" s="136">
        <f t="shared" si="274"/>
        <v>0</v>
      </c>
      <c r="DU131" s="136">
        <f t="shared" si="275"/>
        <v>0</v>
      </c>
      <c r="DV131" s="136">
        <f t="shared" si="276"/>
        <v>0</v>
      </c>
      <c r="DW131" s="136">
        <f t="shared" si="277"/>
        <v>0</v>
      </c>
      <c r="DX131" s="136">
        <f t="shared" si="278"/>
        <v>0</v>
      </c>
      <c r="DY131" s="136">
        <f t="shared" si="279"/>
        <v>0</v>
      </c>
      <c r="DZ131" s="132"/>
      <c r="EA131" s="132">
        <f t="shared" ref="EA131:EK131" si="362">DZ131</f>
        <v>0</v>
      </c>
      <c r="EB131" s="132">
        <f t="shared" si="362"/>
        <v>0</v>
      </c>
      <c r="EC131" s="132">
        <f t="shared" si="362"/>
        <v>0</v>
      </c>
      <c r="ED131" s="132">
        <f t="shared" si="362"/>
        <v>0</v>
      </c>
      <c r="EE131" s="132">
        <f t="shared" si="362"/>
        <v>0</v>
      </c>
      <c r="EF131" s="132">
        <f t="shared" si="362"/>
        <v>0</v>
      </c>
      <c r="EG131" s="132">
        <f t="shared" si="362"/>
        <v>0</v>
      </c>
      <c r="EH131" s="132">
        <f t="shared" si="362"/>
        <v>0</v>
      </c>
      <c r="EI131" s="132">
        <f t="shared" si="362"/>
        <v>0</v>
      </c>
      <c r="EJ131" s="132">
        <f t="shared" si="362"/>
        <v>0</v>
      </c>
      <c r="EK131" s="132">
        <f t="shared" si="362"/>
        <v>0</v>
      </c>
      <c r="EL131" s="134"/>
      <c r="EM131" s="134"/>
      <c r="EN131" s="134"/>
      <c r="EO131" s="134"/>
      <c r="EP131" s="134"/>
      <c r="EQ131" s="134"/>
      <c r="ER131" s="134"/>
      <c r="ES131" s="201">
        <f>IFERROR(IF(G131&gt;=1,(IF(EMP!AT127="YES",220,0)),0),0)</f>
        <v>0</v>
      </c>
      <c r="ET131" s="1">
        <f>IFERROR(IF(G131&gt;=1,ROUND(ALLO!K129/31*ALLO!BJ129,0),0),0)</f>
        <v>0</v>
      </c>
      <c r="EU131" s="1">
        <f>IFERROR(IF(G131&gt;=1,(IF(ALLO!$BH129=1,0,IF(ALLO!$BH129=2,(IF(EMP!AN127="YES",(IF(ALLO!$D129&gt;=5,ROUND((ALLO!GG129+ALLO!GS129+ALLO!HE129)/EU$1,0)*ALLO!$BK129,0)),0)),0))),0),0)</f>
        <v>0</v>
      </c>
      <c r="EV131" s="1">
        <f>IFERROR(IF(H131&gt;=1,(IF(ALLO!$BH129=1,0,IF(ALLO!$BH129=2,(IF(EMP!AO127="YES",(IF(ALLO!$D129&gt;=5,ROUND((ALLO!GH129+ALLO!GT129+ALLO!HF129)/EV$1,0)*ALLO!$BK129,0)),0)),0))),0),0)</f>
        <v>0</v>
      </c>
      <c r="EW131" s="1">
        <f>IFERROR(IF(I131&gt;=1,(IF(ALLO!$BH129=1,0,IF(ALLO!$BH129=2,(IF(EMP!AP127="YES",(IF(ALLO!$D129&gt;=5,ROUND((ALLO!GI129+ALLO!GU129+ALLO!HG129)/EW$1,0)*ALLO!$BK129,0)),0)),0))),0),0)</f>
        <v>0</v>
      </c>
      <c r="EX131" s="1">
        <f>IFERROR(IF(J131&gt;=1,(IF(ALLO!$BH129=1,0,IF(ALLO!$BH129=2,(IF(EMP!AQ127="YES",(IF(ALLO!$D129&gt;=5,ROUND((ALLO!GJ129+ALLO!GV129+ALLO!HH129)/EX$1,0)*ALLO!$BK129,0)),0)),0))),0),0)</f>
        <v>0</v>
      </c>
      <c r="EY131" s="1">
        <f>IFERROR(IF(K131&gt;=1,(IF(ALLO!$BH129=1,0,IF(ALLO!$BH129=2,(IF(EMP!AR127="YES",(IF(ALLO!$D129&gt;=5,ROUND((ALLO!GK129+ALLO!GW129+ALLO!HI129)/EY$1,0)*ALLO!$BK129,0)),0)),0))),0),0)</f>
        <v>0</v>
      </c>
      <c r="EZ131" s="1">
        <f>IFERROR(IF(L131&gt;=1,(IF(ALLO!$BH129=1,0,IF(ALLO!$BH129=2,(IF(EMP!AS127="YES",(IF(ALLO!$D129&gt;=5,ROUND((ALLO!GL129+ALLO!GX129+ALLO!HJ129)/EZ$1,0)*ALLO!$BK129,0)),0)),0))),0),0)</f>
        <v>0</v>
      </c>
      <c r="FA131" s="181">
        <f t="shared" si="281"/>
        <v>0</v>
      </c>
      <c r="FB131" s="181">
        <f t="shared" si="282"/>
        <v>0</v>
      </c>
      <c r="FC131" s="181">
        <f t="shared" si="283"/>
        <v>0</v>
      </c>
      <c r="FD131" s="181">
        <f t="shared" si="284"/>
        <v>0</v>
      </c>
      <c r="FE131" s="181">
        <f t="shared" si="285"/>
        <v>0</v>
      </c>
      <c r="FF131" s="181">
        <f t="shared" si="286"/>
        <v>0</v>
      </c>
      <c r="FG131" s="181">
        <f t="shared" si="287"/>
        <v>0</v>
      </c>
      <c r="FH131" s="181">
        <f t="shared" si="288"/>
        <v>0</v>
      </c>
      <c r="FI131" s="181">
        <f t="shared" si="289"/>
        <v>0</v>
      </c>
      <c r="FJ131" s="181">
        <f t="shared" si="290"/>
        <v>0</v>
      </c>
      <c r="FK131" s="181">
        <f t="shared" si="291"/>
        <v>0</v>
      </c>
      <c r="FL131" s="181">
        <f t="shared" si="292"/>
        <v>0</v>
      </c>
      <c r="FM131" s="182">
        <f t="shared" si="293"/>
        <v>0</v>
      </c>
      <c r="FN131" s="182">
        <f t="shared" si="294"/>
        <v>0</v>
      </c>
      <c r="FO131" s="182">
        <f t="shared" si="295"/>
        <v>0</v>
      </c>
      <c r="FP131" s="182">
        <f t="shared" si="296"/>
        <v>0</v>
      </c>
      <c r="FQ131" s="182">
        <f t="shared" si="297"/>
        <v>0</v>
      </c>
      <c r="FR131" s="182">
        <f t="shared" si="298"/>
        <v>0</v>
      </c>
      <c r="FS131" s="182">
        <f t="shared" si="299"/>
        <v>0</v>
      </c>
      <c r="FT131" s="1">
        <f>IFERROR(IF($G131&gt;=1,SUMIFS(ARR!P$8:P$607,ARR!$I$8:$I$607,$I131),0),0)</f>
        <v>0</v>
      </c>
      <c r="FU131" s="1">
        <f>IFERROR(IF($G131&gt;=1,SUMIFS(ARR!Q$8:Q$607,ARR!$I$8:$I$607,$I131),0),0)</f>
        <v>0</v>
      </c>
      <c r="FV131" s="1">
        <f>IFERROR(IF($G131&gt;=1,SUMIFS(ARR!R$8:R$607,ARR!$I$8:$I$607,$I131),0),0)</f>
        <v>0</v>
      </c>
      <c r="FW131" s="1">
        <f>IFERROR(IF($G131&gt;=1,SUMIFS(ARR!S$8:S$607,ARR!$I$8:$I$607,$I131),0),0)</f>
        <v>0</v>
      </c>
      <c r="FX131" s="1">
        <f>IFERROR(IF($G131&gt;=1,SUMIFS(ARR!T$8:T$607,ARR!$I$8:$I$607,$I131),0),0)</f>
        <v>0</v>
      </c>
      <c r="FY131" s="1">
        <f>IFERROR(IF($G131&gt;=1,SUMIFS(ARR!U$8:U$607,ARR!$I$8:$I$607,$I131),0),0)</f>
        <v>0</v>
      </c>
      <c r="FZ131" s="1">
        <f>IFERROR(IF($G131&gt;=1,SUMIFS(ARR!V$8:V$607,ARR!$I$8:$I$607,$I131),0),0)</f>
        <v>0</v>
      </c>
      <c r="GA131" s="1">
        <f>IFERROR(IF($G131&gt;=1,SUMIFS(ARR!W$8:W$607,ARR!$I$8:$I$607,$I131),0),0)</f>
        <v>0</v>
      </c>
      <c r="GB131" s="1">
        <f>IFERROR(IF($G131&gt;=1,SUMIFS(ARR!X$8:X$607,ARR!$I$8:$I$607,$I131),0),0)</f>
        <v>0</v>
      </c>
      <c r="GC131" s="1">
        <f>IFERROR(IF($G131&gt;=1,SUMIFS(ARR!Y$8:Y$607,ARR!$I$8:$I$607,$I131),0),0)</f>
        <v>0</v>
      </c>
      <c r="GD131" s="1">
        <f>IFERROR(IF($G131&gt;=1,SUMIFS(ARR!Z$8:Z$607,ARR!$I$8:$I$607,$I131),0),0)</f>
        <v>0</v>
      </c>
      <c r="GE131" s="1">
        <f>IFERROR(IF($G131&gt;=1,SUMIFS(ARR!AA$8:AA$607,ARR!$I$8:$I$607,$I131),0),0)</f>
        <v>0</v>
      </c>
      <c r="GF131" s="1">
        <f t="shared" si="300"/>
        <v>0</v>
      </c>
      <c r="GG131" s="1">
        <f t="shared" si="301"/>
        <v>0</v>
      </c>
      <c r="GH131" s="1">
        <f t="shared" si="302"/>
        <v>0</v>
      </c>
      <c r="GI131" s="1">
        <f t="shared" si="303"/>
        <v>0</v>
      </c>
      <c r="GJ131" s="1">
        <f t="shared" si="304"/>
        <v>0</v>
      </c>
    </row>
    <row r="132" spans="6:192" ht="18" customHeight="1" x14ac:dyDescent="0.25">
      <c r="F132" s="1">
        <f>ALLO!A130</f>
        <v>0</v>
      </c>
      <c r="G132" s="130">
        <f>EMP!O128</f>
        <v>0</v>
      </c>
      <c r="H132" s="131">
        <f>EMP!P128</f>
        <v>0</v>
      </c>
      <c r="I132" s="130">
        <f>EMP!Q128</f>
        <v>0</v>
      </c>
      <c r="J132" s="30">
        <f>IFERROR(IF($G132&gt;=1,(IF($F132=2,ROUND((ALLO!GA130+ALLO!GM130)/10,0),0)),0),0)</f>
        <v>0</v>
      </c>
      <c r="K132" s="30">
        <f>IFERROR(IF($G132&gt;=1,(IF($F132=2,ROUND((ALLO!GB130+ALLO!GN130)/10,0),0)),0),0)</f>
        <v>0</v>
      </c>
      <c r="L132" s="30">
        <f>IFERROR(IF($G132&gt;=1,(IF($F132=2,ROUND((ALLO!GC130+ALLO!GO130)/10,0),0)),0),0)</f>
        <v>0</v>
      </c>
      <c r="M132" s="30">
        <f>IFERROR(IF($G132&gt;=1,(IF($F132=2,ROUND((ALLO!GD130+ALLO!GP130)/10,0),0)),0),0)</f>
        <v>0</v>
      </c>
      <c r="N132" s="30">
        <f>IFERROR(IF($G132&gt;=1,(IF($F132=2,ROUND((ALLO!GE130+ALLO!GQ130)/10,0),0)),0),0)</f>
        <v>0</v>
      </c>
      <c r="O132" s="30">
        <f>IFERROR(IF($G132&gt;=1,(IF($F132=2,ROUND((ALLO!GF130+ALLO!GR130)/10,0),0)),0),0)</f>
        <v>0</v>
      </c>
      <c r="P132" s="30">
        <f>IFERROR(IF($G132&gt;=1,(IF($F132=2,ROUND((ALLO!GG130+ALLO!GS130)/10,0),0)),0),0)</f>
        <v>0</v>
      </c>
      <c r="Q132" s="30">
        <f>IFERROR(IF($G132&gt;=1,(IF($F132=2,ROUND((ALLO!GH130+ALLO!GT130)/10,0),0)),0),0)</f>
        <v>0</v>
      </c>
      <c r="R132" s="30">
        <f>IFERROR(IF($G132&gt;=1,(IF($F132=2,ROUND((ALLO!GI130+ALLO!GU130)/10,0),0)),0),0)</f>
        <v>0</v>
      </c>
      <c r="S132" s="30">
        <f>IFERROR(IF($G132&gt;=1,(IF($F132=2,ROUND((ALLO!GJ130+ALLO!GV130)/10,0),0)),0),0)</f>
        <v>0</v>
      </c>
      <c r="T132" s="30">
        <f>IFERROR(IF($G132&gt;=1,(IF($F132=2,ROUND((ALLO!GK130+ALLO!GW130)/10,0),0)),0),0)</f>
        <v>0</v>
      </c>
      <c r="U132" s="30">
        <f>IFERROR(IF($G132&gt;=1,(IF($F132=2,ROUND((ALLO!GL130+ALLO!GX130)/10,0),0)),0),0)</f>
        <v>0</v>
      </c>
      <c r="V132" s="132"/>
      <c r="W132" s="132"/>
      <c r="X132" s="132"/>
      <c r="Y132" s="132"/>
      <c r="Z132" s="132"/>
      <c r="AA132" s="132"/>
      <c r="AB132" s="132"/>
      <c r="AC132" s="132"/>
      <c r="AD132" s="132"/>
      <c r="AE132" s="132"/>
      <c r="AF132" s="132"/>
      <c r="AG132" s="132"/>
      <c r="AH132" s="133"/>
      <c r="AI132" s="133">
        <f t="shared" si="201"/>
        <v>0</v>
      </c>
      <c r="AJ132" s="133">
        <f t="shared" si="202"/>
        <v>0</v>
      </c>
      <c r="AK132" s="133">
        <f t="shared" si="203"/>
        <v>0</v>
      </c>
      <c r="AL132" s="133">
        <f t="shared" si="204"/>
        <v>0</v>
      </c>
      <c r="AM132" s="133">
        <f t="shared" si="205"/>
        <v>0</v>
      </c>
      <c r="AN132" s="133">
        <f t="shared" si="206"/>
        <v>0</v>
      </c>
      <c r="AO132" s="133">
        <f t="shared" si="207"/>
        <v>0</v>
      </c>
      <c r="AP132" s="133">
        <f t="shared" si="208"/>
        <v>0</v>
      </c>
      <c r="AQ132" s="133">
        <f t="shared" si="209"/>
        <v>0</v>
      </c>
      <c r="AR132" s="133">
        <f t="shared" si="210"/>
        <v>0</v>
      </c>
      <c r="AS132" s="133">
        <f t="shared" si="211"/>
        <v>0</v>
      </c>
      <c r="AT132" s="134"/>
      <c r="AU132" s="134">
        <f t="shared" si="212"/>
        <v>0</v>
      </c>
      <c r="AV132" s="134">
        <f t="shared" si="213"/>
        <v>0</v>
      </c>
      <c r="AW132" s="134">
        <f t="shared" si="214"/>
        <v>0</v>
      </c>
      <c r="AX132" s="134">
        <f t="shared" si="215"/>
        <v>0</v>
      </c>
      <c r="AY132" s="134">
        <f t="shared" si="216"/>
        <v>0</v>
      </c>
      <c r="AZ132" s="134">
        <f t="shared" si="217"/>
        <v>0</v>
      </c>
      <c r="BA132" s="134">
        <f t="shared" si="218"/>
        <v>0</v>
      </c>
      <c r="BB132" s="134">
        <f t="shared" si="219"/>
        <v>0</v>
      </c>
      <c r="BC132" s="134">
        <f t="shared" si="220"/>
        <v>0</v>
      </c>
      <c r="BD132" s="134">
        <f t="shared" si="221"/>
        <v>0</v>
      </c>
      <c r="BE132" s="134">
        <f t="shared" si="222"/>
        <v>0</v>
      </c>
      <c r="BF132" s="31"/>
      <c r="BG132" s="31">
        <f t="shared" si="223"/>
        <v>0</v>
      </c>
      <c r="BH132" s="31">
        <f t="shared" si="224"/>
        <v>0</v>
      </c>
      <c r="BI132" s="31">
        <f t="shared" si="225"/>
        <v>0</v>
      </c>
      <c r="BJ132" s="31">
        <f t="shared" si="226"/>
        <v>0</v>
      </c>
      <c r="BK132" s="31">
        <f t="shared" si="227"/>
        <v>0</v>
      </c>
      <c r="BL132" s="31">
        <f t="shared" si="228"/>
        <v>0</v>
      </c>
      <c r="BM132" s="31">
        <f t="shared" si="229"/>
        <v>0</v>
      </c>
      <c r="BN132" s="31">
        <f t="shared" si="230"/>
        <v>0</v>
      </c>
      <c r="BO132" s="31">
        <f t="shared" si="231"/>
        <v>0</v>
      </c>
      <c r="BP132" s="31">
        <f t="shared" si="232"/>
        <v>0</v>
      </c>
      <c r="BQ132" s="31">
        <f t="shared" si="233"/>
        <v>0</v>
      </c>
      <c r="BR132" s="132"/>
      <c r="BS132" s="132">
        <f t="shared" si="234"/>
        <v>0</v>
      </c>
      <c r="BT132" s="132">
        <f t="shared" si="235"/>
        <v>0</v>
      </c>
      <c r="BU132" s="132">
        <f t="shared" si="236"/>
        <v>0</v>
      </c>
      <c r="BV132" s="132">
        <f t="shared" si="237"/>
        <v>0</v>
      </c>
      <c r="BW132" s="132">
        <f t="shared" si="238"/>
        <v>0</v>
      </c>
      <c r="BX132" s="132">
        <f t="shared" si="239"/>
        <v>0</v>
      </c>
      <c r="BY132" s="132">
        <f t="shared" si="240"/>
        <v>0</v>
      </c>
      <c r="BZ132" s="132">
        <f t="shared" si="241"/>
        <v>0</v>
      </c>
      <c r="CA132" s="132">
        <f t="shared" si="242"/>
        <v>0</v>
      </c>
      <c r="CB132" s="132">
        <f t="shared" si="243"/>
        <v>0</v>
      </c>
      <c r="CC132" s="132">
        <f t="shared" si="244"/>
        <v>0</v>
      </c>
      <c r="CD132" s="133">
        <f t="shared" si="337"/>
        <v>0</v>
      </c>
      <c r="CE132" s="133">
        <f t="shared" si="337"/>
        <v>0</v>
      </c>
      <c r="CF132" s="133">
        <f t="shared" si="246"/>
        <v>0</v>
      </c>
      <c r="CG132" s="133">
        <f t="shared" si="197"/>
        <v>0</v>
      </c>
      <c r="CH132" s="133">
        <f t="shared" si="332"/>
        <v>0</v>
      </c>
      <c r="CI132" s="133">
        <f t="shared" si="332"/>
        <v>0</v>
      </c>
      <c r="CJ132" s="133">
        <f t="shared" si="332"/>
        <v>0</v>
      </c>
      <c r="CK132" s="133">
        <f t="shared" si="332"/>
        <v>0</v>
      </c>
      <c r="CL132" s="133">
        <f t="shared" si="332"/>
        <v>0</v>
      </c>
      <c r="CM132" s="133">
        <f t="shared" si="332"/>
        <v>0</v>
      </c>
      <c r="CN132" s="133">
        <f t="shared" si="332"/>
        <v>0</v>
      </c>
      <c r="CO132" s="133">
        <f t="shared" si="332"/>
        <v>0</v>
      </c>
      <c r="CP132" s="134"/>
      <c r="CQ132" s="134">
        <f t="shared" si="247"/>
        <v>0</v>
      </c>
      <c r="CR132" s="134">
        <f t="shared" si="248"/>
        <v>0</v>
      </c>
      <c r="CS132" s="134">
        <f t="shared" si="249"/>
        <v>0</v>
      </c>
      <c r="CT132" s="134">
        <f t="shared" si="250"/>
        <v>0</v>
      </c>
      <c r="CU132" s="134">
        <f t="shared" si="251"/>
        <v>0</v>
      </c>
      <c r="CV132" s="134">
        <f t="shared" si="252"/>
        <v>0</v>
      </c>
      <c r="CW132" s="134">
        <f t="shared" si="253"/>
        <v>0</v>
      </c>
      <c r="CX132" s="134">
        <f t="shared" si="254"/>
        <v>0</v>
      </c>
      <c r="CY132" s="134">
        <f t="shared" si="255"/>
        <v>0</v>
      </c>
      <c r="CZ132" s="134">
        <f t="shared" si="256"/>
        <v>0</v>
      </c>
      <c r="DA132" s="134">
        <f t="shared" si="257"/>
        <v>0</v>
      </c>
      <c r="DB132" s="135"/>
      <c r="DC132" s="135">
        <f t="shared" si="258"/>
        <v>0</v>
      </c>
      <c r="DD132" s="135">
        <f t="shared" si="259"/>
        <v>0</v>
      </c>
      <c r="DE132" s="135">
        <f t="shared" si="260"/>
        <v>0</v>
      </c>
      <c r="DF132" s="135">
        <f t="shared" si="261"/>
        <v>0</v>
      </c>
      <c r="DG132" s="135">
        <f t="shared" si="262"/>
        <v>0</v>
      </c>
      <c r="DH132" s="135">
        <f t="shared" si="263"/>
        <v>0</v>
      </c>
      <c r="DI132" s="135">
        <f t="shared" si="264"/>
        <v>0</v>
      </c>
      <c r="DJ132" s="135">
        <f t="shared" si="265"/>
        <v>0</v>
      </c>
      <c r="DK132" s="135">
        <f t="shared" si="266"/>
        <v>0</v>
      </c>
      <c r="DL132" s="135">
        <f t="shared" si="267"/>
        <v>0</v>
      </c>
      <c r="DM132" s="135">
        <f t="shared" si="268"/>
        <v>0</v>
      </c>
      <c r="DN132" s="136"/>
      <c r="DO132" s="136">
        <f t="shared" si="269"/>
        <v>0</v>
      </c>
      <c r="DP132" s="136">
        <f t="shared" si="270"/>
        <v>0</v>
      </c>
      <c r="DQ132" s="136">
        <f t="shared" si="271"/>
        <v>0</v>
      </c>
      <c r="DR132" s="136">
        <f t="shared" si="272"/>
        <v>0</v>
      </c>
      <c r="DS132" s="136">
        <f t="shared" si="273"/>
        <v>0</v>
      </c>
      <c r="DT132" s="136">
        <f t="shared" si="274"/>
        <v>0</v>
      </c>
      <c r="DU132" s="136">
        <f t="shared" si="275"/>
        <v>0</v>
      </c>
      <c r="DV132" s="136">
        <f t="shared" si="276"/>
        <v>0</v>
      </c>
      <c r="DW132" s="136">
        <f t="shared" si="277"/>
        <v>0</v>
      </c>
      <c r="DX132" s="136">
        <f t="shared" si="278"/>
        <v>0</v>
      </c>
      <c r="DY132" s="136">
        <f t="shared" si="279"/>
        <v>0</v>
      </c>
      <c r="DZ132" s="132"/>
      <c r="EA132" s="132">
        <f t="shared" ref="EA132:EK132" si="363">DZ132</f>
        <v>0</v>
      </c>
      <c r="EB132" s="132">
        <f t="shared" si="363"/>
        <v>0</v>
      </c>
      <c r="EC132" s="132">
        <f t="shared" si="363"/>
        <v>0</v>
      </c>
      <c r="ED132" s="132">
        <f t="shared" si="363"/>
        <v>0</v>
      </c>
      <c r="EE132" s="132">
        <f t="shared" si="363"/>
        <v>0</v>
      </c>
      <c r="EF132" s="132">
        <f t="shared" si="363"/>
        <v>0</v>
      </c>
      <c r="EG132" s="132">
        <f t="shared" si="363"/>
        <v>0</v>
      </c>
      <c r="EH132" s="132">
        <f t="shared" si="363"/>
        <v>0</v>
      </c>
      <c r="EI132" s="132">
        <f t="shared" si="363"/>
        <v>0</v>
      </c>
      <c r="EJ132" s="132">
        <f t="shared" si="363"/>
        <v>0</v>
      </c>
      <c r="EK132" s="132">
        <f t="shared" si="363"/>
        <v>0</v>
      </c>
      <c r="EL132" s="134"/>
      <c r="EM132" s="134"/>
      <c r="EN132" s="134"/>
      <c r="EO132" s="134"/>
      <c r="EP132" s="134"/>
      <c r="EQ132" s="134"/>
      <c r="ER132" s="134"/>
      <c r="ES132" s="201">
        <f>IFERROR(IF(G132&gt;=1,(IF(EMP!AT128="YES",220,0)),0),0)</f>
        <v>0</v>
      </c>
      <c r="ET132" s="1">
        <f>IFERROR(IF(G132&gt;=1,ROUND(ALLO!K130/31*ALLO!BJ130,0),0),0)</f>
        <v>0</v>
      </c>
      <c r="EU132" s="1">
        <f>IFERROR(IF(G132&gt;=1,(IF(ALLO!$BH130=1,0,IF(ALLO!$BH130=2,(IF(EMP!AN128="YES",(IF(ALLO!$D130&gt;=5,ROUND((ALLO!GG130+ALLO!GS130+ALLO!HE130)/EU$1,0)*ALLO!$BK130,0)),0)),0))),0),0)</f>
        <v>0</v>
      </c>
      <c r="EV132" s="1">
        <f>IFERROR(IF(H132&gt;=1,(IF(ALLO!$BH130=1,0,IF(ALLO!$BH130=2,(IF(EMP!AO128="YES",(IF(ALLO!$D130&gt;=5,ROUND((ALLO!GH130+ALLO!GT130+ALLO!HF130)/EV$1,0)*ALLO!$BK130,0)),0)),0))),0),0)</f>
        <v>0</v>
      </c>
      <c r="EW132" s="1">
        <f>IFERROR(IF(I132&gt;=1,(IF(ALLO!$BH130=1,0,IF(ALLO!$BH130=2,(IF(EMP!AP128="YES",(IF(ALLO!$D130&gt;=5,ROUND((ALLO!GI130+ALLO!GU130+ALLO!HG130)/EW$1,0)*ALLO!$BK130,0)),0)),0))),0),0)</f>
        <v>0</v>
      </c>
      <c r="EX132" s="1">
        <f>IFERROR(IF(J132&gt;=1,(IF(ALLO!$BH130=1,0,IF(ALLO!$BH130=2,(IF(EMP!AQ128="YES",(IF(ALLO!$D130&gt;=5,ROUND((ALLO!GJ130+ALLO!GV130+ALLO!HH130)/EX$1,0)*ALLO!$BK130,0)),0)),0))),0),0)</f>
        <v>0</v>
      </c>
      <c r="EY132" s="1">
        <f>IFERROR(IF(K132&gt;=1,(IF(ALLO!$BH130=1,0,IF(ALLO!$BH130=2,(IF(EMP!AR128="YES",(IF(ALLO!$D130&gt;=5,ROUND((ALLO!GK130+ALLO!GW130+ALLO!HI130)/EY$1,0)*ALLO!$BK130,0)),0)),0))),0),0)</f>
        <v>0</v>
      </c>
      <c r="EZ132" s="1">
        <f>IFERROR(IF(L132&gt;=1,(IF(ALLO!$BH130=1,0,IF(ALLO!$BH130=2,(IF(EMP!AS128="YES",(IF(ALLO!$D130&gt;=5,ROUND((ALLO!GL130+ALLO!GX130+ALLO!HJ130)/EZ$1,0)*ALLO!$BK130,0)),0)),0))),0),0)</f>
        <v>0</v>
      </c>
      <c r="FA132" s="181">
        <f t="shared" si="281"/>
        <v>0</v>
      </c>
      <c r="FB132" s="181">
        <f t="shared" si="282"/>
        <v>0</v>
      </c>
      <c r="FC132" s="181">
        <f t="shared" si="283"/>
        <v>0</v>
      </c>
      <c r="FD132" s="181">
        <f t="shared" si="284"/>
        <v>0</v>
      </c>
      <c r="FE132" s="181">
        <f t="shared" si="285"/>
        <v>0</v>
      </c>
      <c r="FF132" s="181">
        <f t="shared" si="286"/>
        <v>0</v>
      </c>
      <c r="FG132" s="181">
        <f t="shared" si="287"/>
        <v>0</v>
      </c>
      <c r="FH132" s="181">
        <f t="shared" si="288"/>
        <v>0</v>
      </c>
      <c r="FI132" s="181">
        <f t="shared" si="289"/>
        <v>0</v>
      </c>
      <c r="FJ132" s="181">
        <f t="shared" si="290"/>
        <v>0</v>
      </c>
      <c r="FK132" s="181">
        <f t="shared" si="291"/>
        <v>0</v>
      </c>
      <c r="FL132" s="181">
        <f t="shared" si="292"/>
        <v>0</v>
      </c>
      <c r="FM132" s="182">
        <f t="shared" si="293"/>
        <v>0</v>
      </c>
      <c r="FN132" s="182">
        <f t="shared" si="294"/>
        <v>0</v>
      </c>
      <c r="FO132" s="182">
        <f t="shared" si="295"/>
        <v>0</v>
      </c>
      <c r="FP132" s="182">
        <f t="shared" si="296"/>
        <v>0</v>
      </c>
      <c r="FQ132" s="182">
        <f t="shared" si="297"/>
        <v>0</v>
      </c>
      <c r="FR132" s="182">
        <f t="shared" si="298"/>
        <v>0</v>
      </c>
      <c r="FS132" s="182">
        <f t="shared" si="299"/>
        <v>0</v>
      </c>
      <c r="FT132" s="1">
        <f>IFERROR(IF($G132&gt;=1,SUMIFS(ARR!P$8:P$607,ARR!$I$8:$I$607,$I132),0),0)</f>
        <v>0</v>
      </c>
      <c r="FU132" s="1">
        <f>IFERROR(IF($G132&gt;=1,SUMIFS(ARR!Q$8:Q$607,ARR!$I$8:$I$607,$I132),0),0)</f>
        <v>0</v>
      </c>
      <c r="FV132" s="1">
        <f>IFERROR(IF($G132&gt;=1,SUMIFS(ARR!R$8:R$607,ARR!$I$8:$I$607,$I132),0),0)</f>
        <v>0</v>
      </c>
      <c r="FW132" s="1">
        <f>IFERROR(IF($G132&gt;=1,SUMIFS(ARR!S$8:S$607,ARR!$I$8:$I$607,$I132),0),0)</f>
        <v>0</v>
      </c>
      <c r="FX132" s="1">
        <f>IFERROR(IF($G132&gt;=1,SUMIFS(ARR!T$8:T$607,ARR!$I$8:$I$607,$I132),0),0)</f>
        <v>0</v>
      </c>
      <c r="FY132" s="1">
        <f>IFERROR(IF($G132&gt;=1,SUMIFS(ARR!U$8:U$607,ARR!$I$8:$I$607,$I132),0),0)</f>
        <v>0</v>
      </c>
      <c r="FZ132" s="1">
        <f>IFERROR(IF($G132&gt;=1,SUMIFS(ARR!V$8:V$607,ARR!$I$8:$I$607,$I132),0),0)</f>
        <v>0</v>
      </c>
      <c r="GA132" s="1">
        <f>IFERROR(IF($G132&gt;=1,SUMIFS(ARR!W$8:W$607,ARR!$I$8:$I$607,$I132),0),0)</f>
        <v>0</v>
      </c>
      <c r="GB132" s="1">
        <f>IFERROR(IF($G132&gt;=1,SUMIFS(ARR!X$8:X$607,ARR!$I$8:$I$607,$I132),0),0)</f>
        <v>0</v>
      </c>
      <c r="GC132" s="1">
        <f>IFERROR(IF($G132&gt;=1,SUMIFS(ARR!Y$8:Y$607,ARR!$I$8:$I$607,$I132),0),0)</f>
        <v>0</v>
      </c>
      <c r="GD132" s="1">
        <f>IFERROR(IF($G132&gt;=1,SUMIFS(ARR!Z$8:Z$607,ARR!$I$8:$I$607,$I132),0),0)</f>
        <v>0</v>
      </c>
      <c r="GE132" s="1">
        <f>IFERROR(IF($G132&gt;=1,SUMIFS(ARR!AA$8:AA$607,ARR!$I$8:$I$607,$I132),0),0)</f>
        <v>0</v>
      </c>
      <c r="GF132" s="1">
        <f t="shared" si="300"/>
        <v>0</v>
      </c>
      <c r="GG132" s="1">
        <f t="shared" si="301"/>
        <v>0</v>
      </c>
      <c r="GH132" s="1">
        <f t="shared" si="302"/>
        <v>0</v>
      </c>
      <c r="GI132" s="1">
        <f t="shared" si="303"/>
        <v>0</v>
      </c>
      <c r="GJ132" s="1">
        <f t="shared" si="304"/>
        <v>0</v>
      </c>
    </row>
    <row r="133" spans="6:192" ht="18" customHeight="1" x14ac:dyDescent="0.25">
      <c r="F133" s="1">
        <f>ALLO!A131</f>
        <v>0</v>
      </c>
      <c r="G133" s="130">
        <f>EMP!O129</f>
        <v>0</v>
      </c>
      <c r="H133" s="131">
        <f>EMP!P129</f>
        <v>0</v>
      </c>
      <c r="I133" s="130">
        <f>EMP!Q129</f>
        <v>0</v>
      </c>
      <c r="J133" s="30">
        <f>IFERROR(IF($G133&gt;=1,(IF($F133=2,ROUND((ALLO!GA131+ALLO!GM131)/10,0),0)),0),0)</f>
        <v>0</v>
      </c>
      <c r="K133" s="30">
        <f>IFERROR(IF($G133&gt;=1,(IF($F133=2,ROUND((ALLO!GB131+ALLO!GN131)/10,0),0)),0),0)</f>
        <v>0</v>
      </c>
      <c r="L133" s="30">
        <f>IFERROR(IF($G133&gt;=1,(IF($F133=2,ROUND((ALLO!GC131+ALLO!GO131)/10,0),0)),0),0)</f>
        <v>0</v>
      </c>
      <c r="M133" s="30">
        <f>IFERROR(IF($G133&gt;=1,(IF($F133=2,ROUND((ALLO!GD131+ALLO!GP131)/10,0),0)),0),0)</f>
        <v>0</v>
      </c>
      <c r="N133" s="30">
        <f>IFERROR(IF($G133&gt;=1,(IF($F133=2,ROUND((ALLO!GE131+ALLO!GQ131)/10,0),0)),0),0)</f>
        <v>0</v>
      </c>
      <c r="O133" s="30">
        <f>IFERROR(IF($G133&gt;=1,(IF($F133=2,ROUND((ALLO!GF131+ALLO!GR131)/10,0),0)),0),0)</f>
        <v>0</v>
      </c>
      <c r="P133" s="30">
        <f>IFERROR(IF($G133&gt;=1,(IF($F133=2,ROUND((ALLO!GG131+ALLO!GS131)/10,0),0)),0),0)</f>
        <v>0</v>
      </c>
      <c r="Q133" s="30">
        <f>IFERROR(IF($G133&gt;=1,(IF($F133=2,ROUND((ALLO!GH131+ALLO!GT131)/10,0),0)),0),0)</f>
        <v>0</v>
      </c>
      <c r="R133" s="30">
        <f>IFERROR(IF($G133&gt;=1,(IF($F133=2,ROUND((ALLO!GI131+ALLO!GU131)/10,0),0)),0),0)</f>
        <v>0</v>
      </c>
      <c r="S133" s="30">
        <f>IFERROR(IF($G133&gt;=1,(IF($F133=2,ROUND((ALLO!GJ131+ALLO!GV131)/10,0),0)),0),0)</f>
        <v>0</v>
      </c>
      <c r="T133" s="30">
        <f>IFERROR(IF($G133&gt;=1,(IF($F133=2,ROUND((ALLO!GK131+ALLO!GW131)/10,0),0)),0),0)</f>
        <v>0</v>
      </c>
      <c r="U133" s="30">
        <f>IFERROR(IF($G133&gt;=1,(IF($F133=2,ROUND((ALLO!GL131+ALLO!GX131)/10,0),0)),0),0)</f>
        <v>0</v>
      </c>
      <c r="V133" s="132"/>
      <c r="W133" s="132"/>
      <c r="X133" s="132"/>
      <c r="Y133" s="132"/>
      <c r="Z133" s="132"/>
      <c r="AA133" s="132"/>
      <c r="AB133" s="132"/>
      <c r="AC133" s="132"/>
      <c r="AD133" s="132"/>
      <c r="AE133" s="132"/>
      <c r="AF133" s="132"/>
      <c r="AG133" s="132"/>
      <c r="AH133" s="133"/>
      <c r="AI133" s="133">
        <f t="shared" si="201"/>
        <v>0</v>
      </c>
      <c r="AJ133" s="133">
        <f t="shared" si="202"/>
        <v>0</v>
      </c>
      <c r="AK133" s="133">
        <f t="shared" si="203"/>
        <v>0</v>
      </c>
      <c r="AL133" s="133">
        <f t="shared" si="204"/>
        <v>0</v>
      </c>
      <c r="AM133" s="133">
        <f t="shared" si="205"/>
        <v>0</v>
      </c>
      <c r="AN133" s="133">
        <f t="shared" si="206"/>
        <v>0</v>
      </c>
      <c r="AO133" s="133">
        <f t="shared" si="207"/>
        <v>0</v>
      </c>
      <c r="AP133" s="133">
        <f t="shared" si="208"/>
        <v>0</v>
      </c>
      <c r="AQ133" s="133">
        <f t="shared" si="209"/>
        <v>0</v>
      </c>
      <c r="AR133" s="133">
        <f t="shared" si="210"/>
        <v>0</v>
      </c>
      <c r="AS133" s="133">
        <f t="shared" si="211"/>
        <v>0</v>
      </c>
      <c r="AT133" s="134"/>
      <c r="AU133" s="134">
        <f t="shared" si="212"/>
        <v>0</v>
      </c>
      <c r="AV133" s="134">
        <f t="shared" si="213"/>
        <v>0</v>
      </c>
      <c r="AW133" s="134">
        <f t="shared" si="214"/>
        <v>0</v>
      </c>
      <c r="AX133" s="134">
        <f t="shared" si="215"/>
        <v>0</v>
      </c>
      <c r="AY133" s="134">
        <f t="shared" si="216"/>
        <v>0</v>
      </c>
      <c r="AZ133" s="134">
        <f t="shared" si="217"/>
        <v>0</v>
      </c>
      <c r="BA133" s="134">
        <f t="shared" si="218"/>
        <v>0</v>
      </c>
      <c r="BB133" s="134">
        <f t="shared" si="219"/>
        <v>0</v>
      </c>
      <c r="BC133" s="134">
        <f t="shared" si="220"/>
        <v>0</v>
      </c>
      <c r="BD133" s="134">
        <f t="shared" si="221"/>
        <v>0</v>
      </c>
      <c r="BE133" s="134">
        <f t="shared" si="222"/>
        <v>0</v>
      </c>
      <c r="BF133" s="31"/>
      <c r="BG133" s="31">
        <f t="shared" si="223"/>
        <v>0</v>
      </c>
      <c r="BH133" s="31">
        <f t="shared" si="224"/>
        <v>0</v>
      </c>
      <c r="BI133" s="31">
        <f t="shared" si="225"/>
        <v>0</v>
      </c>
      <c r="BJ133" s="31">
        <f t="shared" si="226"/>
        <v>0</v>
      </c>
      <c r="BK133" s="31">
        <f t="shared" si="227"/>
        <v>0</v>
      </c>
      <c r="BL133" s="31">
        <f t="shared" si="228"/>
        <v>0</v>
      </c>
      <c r="BM133" s="31">
        <f t="shared" si="229"/>
        <v>0</v>
      </c>
      <c r="BN133" s="31">
        <f t="shared" si="230"/>
        <v>0</v>
      </c>
      <c r="BO133" s="31">
        <f t="shared" si="231"/>
        <v>0</v>
      </c>
      <c r="BP133" s="31">
        <f t="shared" si="232"/>
        <v>0</v>
      </c>
      <c r="BQ133" s="31">
        <f t="shared" si="233"/>
        <v>0</v>
      </c>
      <c r="BR133" s="132"/>
      <c r="BS133" s="132">
        <f t="shared" si="234"/>
        <v>0</v>
      </c>
      <c r="BT133" s="132">
        <f t="shared" si="235"/>
        <v>0</v>
      </c>
      <c r="BU133" s="132">
        <f t="shared" si="236"/>
        <v>0</v>
      </c>
      <c r="BV133" s="132">
        <f t="shared" si="237"/>
        <v>0</v>
      </c>
      <c r="BW133" s="132">
        <f t="shared" si="238"/>
        <v>0</v>
      </c>
      <c r="BX133" s="132">
        <f t="shared" si="239"/>
        <v>0</v>
      </c>
      <c r="BY133" s="132">
        <f t="shared" si="240"/>
        <v>0</v>
      </c>
      <c r="BZ133" s="132">
        <f t="shared" si="241"/>
        <v>0</v>
      </c>
      <c r="CA133" s="132">
        <f t="shared" si="242"/>
        <v>0</v>
      </c>
      <c r="CB133" s="132">
        <f t="shared" si="243"/>
        <v>0</v>
      </c>
      <c r="CC133" s="132">
        <f t="shared" si="244"/>
        <v>0</v>
      </c>
      <c r="CD133" s="133">
        <f t="shared" si="337"/>
        <v>0</v>
      </c>
      <c r="CE133" s="133">
        <f t="shared" si="337"/>
        <v>0</v>
      </c>
      <c r="CF133" s="133">
        <f t="shared" si="246"/>
        <v>0</v>
      </c>
      <c r="CG133" s="133">
        <f t="shared" si="197"/>
        <v>0</v>
      </c>
      <c r="CH133" s="133">
        <f t="shared" si="332"/>
        <v>0</v>
      </c>
      <c r="CI133" s="133">
        <f t="shared" si="332"/>
        <v>0</v>
      </c>
      <c r="CJ133" s="133">
        <f t="shared" si="332"/>
        <v>0</v>
      </c>
      <c r="CK133" s="133">
        <f t="shared" si="332"/>
        <v>0</v>
      </c>
      <c r="CL133" s="133">
        <f t="shared" si="332"/>
        <v>0</v>
      </c>
      <c r="CM133" s="133">
        <f t="shared" si="332"/>
        <v>0</v>
      </c>
      <c r="CN133" s="133">
        <f t="shared" si="332"/>
        <v>0</v>
      </c>
      <c r="CO133" s="133">
        <f t="shared" si="332"/>
        <v>0</v>
      </c>
      <c r="CP133" s="134"/>
      <c r="CQ133" s="134">
        <f t="shared" si="247"/>
        <v>0</v>
      </c>
      <c r="CR133" s="134">
        <f t="shared" si="248"/>
        <v>0</v>
      </c>
      <c r="CS133" s="134">
        <f t="shared" si="249"/>
        <v>0</v>
      </c>
      <c r="CT133" s="134">
        <f t="shared" si="250"/>
        <v>0</v>
      </c>
      <c r="CU133" s="134">
        <f t="shared" si="251"/>
        <v>0</v>
      </c>
      <c r="CV133" s="134">
        <f t="shared" si="252"/>
        <v>0</v>
      </c>
      <c r="CW133" s="134">
        <f t="shared" si="253"/>
        <v>0</v>
      </c>
      <c r="CX133" s="134">
        <f t="shared" si="254"/>
        <v>0</v>
      </c>
      <c r="CY133" s="134">
        <f t="shared" si="255"/>
        <v>0</v>
      </c>
      <c r="CZ133" s="134">
        <f t="shared" si="256"/>
        <v>0</v>
      </c>
      <c r="DA133" s="134">
        <f t="shared" si="257"/>
        <v>0</v>
      </c>
      <c r="DB133" s="135"/>
      <c r="DC133" s="135">
        <f t="shared" si="258"/>
        <v>0</v>
      </c>
      <c r="DD133" s="135">
        <f t="shared" si="259"/>
        <v>0</v>
      </c>
      <c r="DE133" s="135">
        <f t="shared" si="260"/>
        <v>0</v>
      </c>
      <c r="DF133" s="135">
        <f t="shared" si="261"/>
        <v>0</v>
      </c>
      <c r="DG133" s="135">
        <f t="shared" si="262"/>
        <v>0</v>
      </c>
      <c r="DH133" s="135">
        <f t="shared" si="263"/>
        <v>0</v>
      </c>
      <c r="DI133" s="135">
        <f t="shared" si="264"/>
        <v>0</v>
      </c>
      <c r="DJ133" s="135">
        <f t="shared" si="265"/>
        <v>0</v>
      </c>
      <c r="DK133" s="135">
        <f t="shared" si="266"/>
        <v>0</v>
      </c>
      <c r="DL133" s="135">
        <f t="shared" si="267"/>
        <v>0</v>
      </c>
      <c r="DM133" s="135">
        <f t="shared" si="268"/>
        <v>0</v>
      </c>
      <c r="DN133" s="136"/>
      <c r="DO133" s="136">
        <f t="shared" si="269"/>
        <v>0</v>
      </c>
      <c r="DP133" s="136">
        <f t="shared" si="270"/>
        <v>0</v>
      </c>
      <c r="DQ133" s="136">
        <f t="shared" si="271"/>
        <v>0</v>
      </c>
      <c r="DR133" s="136">
        <f t="shared" si="272"/>
        <v>0</v>
      </c>
      <c r="DS133" s="136">
        <f t="shared" si="273"/>
        <v>0</v>
      </c>
      <c r="DT133" s="136">
        <f t="shared" si="274"/>
        <v>0</v>
      </c>
      <c r="DU133" s="136">
        <f t="shared" si="275"/>
        <v>0</v>
      </c>
      <c r="DV133" s="136">
        <f t="shared" si="276"/>
        <v>0</v>
      </c>
      <c r="DW133" s="136">
        <f t="shared" si="277"/>
        <v>0</v>
      </c>
      <c r="DX133" s="136">
        <f t="shared" si="278"/>
        <v>0</v>
      </c>
      <c r="DY133" s="136">
        <f t="shared" si="279"/>
        <v>0</v>
      </c>
      <c r="DZ133" s="132"/>
      <c r="EA133" s="132">
        <f t="shared" ref="EA133:EK133" si="364">DZ133</f>
        <v>0</v>
      </c>
      <c r="EB133" s="132">
        <f t="shared" si="364"/>
        <v>0</v>
      </c>
      <c r="EC133" s="132">
        <f t="shared" si="364"/>
        <v>0</v>
      </c>
      <c r="ED133" s="132">
        <f t="shared" si="364"/>
        <v>0</v>
      </c>
      <c r="EE133" s="132">
        <f t="shared" si="364"/>
        <v>0</v>
      </c>
      <c r="EF133" s="132">
        <f t="shared" si="364"/>
        <v>0</v>
      </c>
      <c r="EG133" s="132">
        <f t="shared" si="364"/>
        <v>0</v>
      </c>
      <c r="EH133" s="132">
        <f t="shared" si="364"/>
        <v>0</v>
      </c>
      <c r="EI133" s="132">
        <f t="shared" si="364"/>
        <v>0</v>
      </c>
      <c r="EJ133" s="132">
        <f t="shared" si="364"/>
        <v>0</v>
      </c>
      <c r="EK133" s="132">
        <f t="shared" si="364"/>
        <v>0</v>
      </c>
      <c r="EL133" s="134"/>
      <c r="EM133" s="134"/>
      <c r="EN133" s="134"/>
      <c r="EO133" s="134"/>
      <c r="EP133" s="134"/>
      <c r="EQ133" s="134"/>
      <c r="ER133" s="134"/>
      <c r="ES133" s="201">
        <f>IFERROR(IF(G133&gt;=1,(IF(EMP!AT129="YES",220,0)),0),0)</f>
        <v>0</v>
      </c>
      <c r="ET133" s="1">
        <f>IFERROR(IF(G133&gt;=1,ROUND(ALLO!K131/31*ALLO!BJ131,0),0),0)</f>
        <v>0</v>
      </c>
      <c r="EU133" s="1">
        <f>IFERROR(IF(G133&gt;=1,(IF(ALLO!$BH131=1,0,IF(ALLO!$BH131=2,(IF(EMP!AN129="YES",(IF(ALLO!$D131&gt;=5,ROUND((ALLO!GG131+ALLO!GS131+ALLO!HE131)/EU$1,0)*ALLO!$BK131,0)),0)),0))),0),0)</f>
        <v>0</v>
      </c>
      <c r="EV133" s="1">
        <f>IFERROR(IF(H133&gt;=1,(IF(ALLO!$BH131=1,0,IF(ALLO!$BH131=2,(IF(EMP!AO129="YES",(IF(ALLO!$D131&gt;=5,ROUND((ALLO!GH131+ALLO!GT131+ALLO!HF131)/EV$1,0)*ALLO!$BK131,0)),0)),0))),0),0)</f>
        <v>0</v>
      </c>
      <c r="EW133" s="1">
        <f>IFERROR(IF(I133&gt;=1,(IF(ALLO!$BH131=1,0,IF(ALLO!$BH131=2,(IF(EMP!AP129="YES",(IF(ALLO!$D131&gt;=5,ROUND((ALLO!GI131+ALLO!GU131+ALLO!HG131)/EW$1,0)*ALLO!$BK131,0)),0)),0))),0),0)</f>
        <v>0</v>
      </c>
      <c r="EX133" s="1">
        <f>IFERROR(IF(J133&gt;=1,(IF(ALLO!$BH131=1,0,IF(ALLO!$BH131=2,(IF(EMP!AQ129="YES",(IF(ALLO!$D131&gt;=5,ROUND((ALLO!GJ131+ALLO!GV131+ALLO!HH131)/EX$1,0)*ALLO!$BK131,0)),0)),0))),0),0)</f>
        <v>0</v>
      </c>
      <c r="EY133" s="1">
        <f>IFERROR(IF(K133&gt;=1,(IF(ALLO!$BH131=1,0,IF(ALLO!$BH131=2,(IF(EMP!AR129="YES",(IF(ALLO!$D131&gt;=5,ROUND((ALLO!GK131+ALLO!GW131+ALLO!HI131)/EY$1,0)*ALLO!$BK131,0)),0)),0))),0),0)</f>
        <v>0</v>
      </c>
      <c r="EZ133" s="1">
        <f>IFERROR(IF(L133&gt;=1,(IF(ALLO!$BH131=1,0,IF(ALLO!$BH131=2,(IF(EMP!AS129="YES",(IF(ALLO!$D131&gt;=5,ROUND((ALLO!GL131+ALLO!GX131+ALLO!HJ131)/EZ$1,0)*ALLO!$BK131,0)),0)),0))),0),0)</f>
        <v>0</v>
      </c>
      <c r="FA133" s="181">
        <f t="shared" si="281"/>
        <v>0</v>
      </c>
      <c r="FB133" s="181">
        <f t="shared" si="282"/>
        <v>0</v>
      </c>
      <c r="FC133" s="181">
        <f t="shared" si="283"/>
        <v>0</v>
      </c>
      <c r="FD133" s="181">
        <f t="shared" si="284"/>
        <v>0</v>
      </c>
      <c r="FE133" s="181">
        <f t="shared" si="285"/>
        <v>0</v>
      </c>
      <c r="FF133" s="181">
        <f t="shared" si="286"/>
        <v>0</v>
      </c>
      <c r="FG133" s="181">
        <f t="shared" si="287"/>
        <v>0</v>
      </c>
      <c r="FH133" s="181">
        <f t="shared" si="288"/>
        <v>0</v>
      </c>
      <c r="FI133" s="181">
        <f t="shared" si="289"/>
        <v>0</v>
      </c>
      <c r="FJ133" s="181">
        <f t="shared" si="290"/>
        <v>0</v>
      </c>
      <c r="FK133" s="181">
        <f t="shared" si="291"/>
        <v>0</v>
      </c>
      <c r="FL133" s="181">
        <f t="shared" si="292"/>
        <v>0</v>
      </c>
      <c r="FM133" s="182">
        <f t="shared" si="293"/>
        <v>0</v>
      </c>
      <c r="FN133" s="182">
        <f t="shared" si="294"/>
        <v>0</v>
      </c>
      <c r="FO133" s="182">
        <f t="shared" si="295"/>
        <v>0</v>
      </c>
      <c r="FP133" s="182">
        <f t="shared" si="296"/>
        <v>0</v>
      </c>
      <c r="FQ133" s="182">
        <f t="shared" si="297"/>
        <v>0</v>
      </c>
      <c r="FR133" s="182">
        <f t="shared" si="298"/>
        <v>0</v>
      </c>
      <c r="FS133" s="182">
        <f t="shared" si="299"/>
        <v>0</v>
      </c>
      <c r="FT133" s="1">
        <f>IFERROR(IF($G133&gt;=1,SUMIFS(ARR!P$8:P$607,ARR!$I$8:$I$607,$I133),0),0)</f>
        <v>0</v>
      </c>
      <c r="FU133" s="1">
        <f>IFERROR(IF($G133&gt;=1,SUMIFS(ARR!Q$8:Q$607,ARR!$I$8:$I$607,$I133),0),0)</f>
        <v>0</v>
      </c>
      <c r="FV133" s="1">
        <f>IFERROR(IF($G133&gt;=1,SUMIFS(ARR!R$8:R$607,ARR!$I$8:$I$607,$I133),0),0)</f>
        <v>0</v>
      </c>
      <c r="FW133" s="1">
        <f>IFERROR(IF($G133&gt;=1,SUMIFS(ARR!S$8:S$607,ARR!$I$8:$I$607,$I133),0),0)</f>
        <v>0</v>
      </c>
      <c r="FX133" s="1">
        <f>IFERROR(IF($G133&gt;=1,SUMIFS(ARR!T$8:T$607,ARR!$I$8:$I$607,$I133),0),0)</f>
        <v>0</v>
      </c>
      <c r="FY133" s="1">
        <f>IFERROR(IF($G133&gt;=1,SUMIFS(ARR!U$8:U$607,ARR!$I$8:$I$607,$I133),0),0)</f>
        <v>0</v>
      </c>
      <c r="FZ133" s="1">
        <f>IFERROR(IF($G133&gt;=1,SUMIFS(ARR!V$8:V$607,ARR!$I$8:$I$607,$I133),0),0)</f>
        <v>0</v>
      </c>
      <c r="GA133" s="1">
        <f>IFERROR(IF($G133&gt;=1,SUMIFS(ARR!W$8:W$607,ARR!$I$8:$I$607,$I133),0),0)</f>
        <v>0</v>
      </c>
      <c r="GB133" s="1">
        <f>IFERROR(IF($G133&gt;=1,SUMIFS(ARR!X$8:X$607,ARR!$I$8:$I$607,$I133),0),0)</f>
        <v>0</v>
      </c>
      <c r="GC133" s="1">
        <f>IFERROR(IF($G133&gt;=1,SUMIFS(ARR!Y$8:Y$607,ARR!$I$8:$I$607,$I133),0),0)</f>
        <v>0</v>
      </c>
      <c r="GD133" s="1">
        <f>IFERROR(IF($G133&gt;=1,SUMIFS(ARR!Z$8:Z$607,ARR!$I$8:$I$607,$I133),0),0)</f>
        <v>0</v>
      </c>
      <c r="GE133" s="1">
        <f>IFERROR(IF($G133&gt;=1,SUMIFS(ARR!AA$8:AA$607,ARR!$I$8:$I$607,$I133),0),0)</f>
        <v>0</v>
      </c>
      <c r="GF133" s="1">
        <f t="shared" si="300"/>
        <v>0</v>
      </c>
      <c r="GG133" s="1">
        <f t="shared" si="301"/>
        <v>0</v>
      </c>
      <c r="GH133" s="1">
        <f t="shared" si="302"/>
        <v>0</v>
      </c>
      <c r="GI133" s="1">
        <f t="shared" si="303"/>
        <v>0</v>
      </c>
      <c r="GJ133" s="1">
        <f t="shared" si="304"/>
        <v>0</v>
      </c>
    </row>
    <row r="134" spans="6:192" ht="18" customHeight="1" x14ac:dyDescent="0.25">
      <c r="F134" s="1">
        <f>ALLO!A132</f>
        <v>0</v>
      </c>
      <c r="G134" s="130">
        <f>EMP!O130</f>
        <v>0</v>
      </c>
      <c r="H134" s="131">
        <f>EMP!P130</f>
        <v>0</v>
      </c>
      <c r="I134" s="130">
        <f>EMP!Q130</f>
        <v>0</v>
      </c>
      <c r="J134" s="30">
        <f>IFERROR(IF($G134&gt;=1,(IF($F134=2,ROUND((ALLO!GA132+ALLO!GM132)/10,0),0)),0),0)</f>
        <v>0</v>
      </c>
      <c r="K134" s="30">
        <f>IFERROR(IF($G134&gt;=1,(IF($F134=2,ROUND((ALLO!GB132+ALLO!GN132)/10,0),0)),0),0)</f>
        <v>0</v>
      </c>
      <c r="L134" s="30">
        <f>IFERROR(IF($G134&gt;=1,(IF($F134=2,ROUND((ALLO!GC132+ALLO!GO132)/10,0),0)),0),0)</f>
        <v>0</v>
      </c>
      <c r="M134" s="30">
        <f>IFERROR(IF($G134&gt;=1,(IF($F134=2,ROUND((ALLO!GD132+ALLO!GP132)/10,0),0)),0),0)</f>
        <v>0</v>
      </c>
      <c r="N134" s="30">
        <f>IFERROR(IF($G134&gt;=1,(IF($F134=2,ROUND((ALLO!GE132+ALLO!GQ132)/10,0),0)),0),0)</f>
        <v>0</v>
      </c>
      <c r="O134" s="30">
        <f>IFERROR(IF($G134&gt;=1,(IF($F134=2,ROUND((ALLO!GF132+ALLO!GR132)/10,0),0)),0),0)</f>
        <v>0</v>
      </c>
      <c r="P134" s="30">
        <f>IFERROR(IF($G134&gt;=1,(IF($F134=2,ROUND((ALLO!GG132+ALLO!GS132)/10,0),0)),0),0)</f>
        <v>0</v>
      </c>
      <c r="Q134" s="30">
        <f>IFERROR(IF($G134&gt;=1,(IF($F134=2,ROUND((ALLO!GH132+ALLO!GT132)/10,0),0)),0),0)</f>
        <v>0</v>
      </c>
      <c r="R134" s="30">
        <f>IFERROR(IF($G134&gt;=1,(IF($F134=2,ROUND((ALLO!GI132+ALLO!GU132)/10,0),0)),0),0)</f>
        <v>0</v>
      </c>
      <c r="S134" s="30">
        <f>IFERROR(IF($G134&gt;=1,(IF($F134=2,ROUND((ALLO!GJ132+ALLO!GV132)/10,0),0)),0),0)</f>
        <v>0</v>
      </c>
      <c r="T134" s="30">
        <f>IFERROR(IF($G134&gt;=1,(IF($F134=2,ROUND((ALLO!GK132+ALLO!GW132)/10,0),0)),0),0)</f>
        <v>0</v>
      </c>
      <c r="U134" s="30">
        <f>IFERROR(IF($G134&gt;=1,(IF($F134=2,ROUND((ALLO!GL132+ALLO!GX132)/10,0),0)),0),0)</f>
        <v>0</v>
      </c>
      <c r="V134" s="132"/>
      <c r="W134" s="132"/>
      <c r="X134" s="132"/>
      <c r="Y134" s="132"/>
      <c r="Z134" s="132"/>
      <c r="AA134" s="132"/>
      <c r="AB134" s="132"/>
      <c r="AC134" s="132"/>
      <c r="AD134" s="132"/>
      <c r="AE134" s="132"/>
      <c r="AF134" s="132"/>
      <c r="AG134" s="132"/>
      <c r="AH134" s="133"/>
      <c r="AI134" s="133">
        <f t="shared" si="201"/>
        <v>0</v>
      </c>
      <c r="AJ134" s="133">
        <f t="shared" si="202"/>
        <v>0</v>
      </c>
      <c r="AK134" s="133">
        <f t="shared" si="203"/>
        <v>0</v>
      </c>
      <c r="AL134" s="133">
        <f t="shared" si="204"/>
        <v>0</v>
      </c>
      <c r="AM134" s="133">
        <f t="shared" si="205"/>
        <v>0</v>
      </c>
      <c r="AN134" s="133">
        <f t="shared" si="206"/>
        <v>0</v>
      </c>
      <c r="AO134" s="133">
        <f t="shared" si="207"/>
        <v>0</v>
      </c>
      <c r="AP134" s="133">
        <f t="shared" si="208"/>
        <v>0</v>
      </c>
      <c r="AQ134" s="133">
        <f t="shared" si="209"/>
        <v>0</v>
      </c>
      <c r="AR134" s="133">
        <f t="shared" si="210"/>
        <v>0</v>
      </c>
      <c r="AS134" s="133">
        <f t="shared" si="211"/>
        <v>0</v>
      </c>
      <c r="AT134" s="134"/>
      <c r="AU134" s="134">
        <f t="shared" si="212"/>
        <v>0</v>
      </c>
      <c r="AV134" s="134">
        <f t="shared" si="213"/>
        <v>0</v>
      </c>
      <c r="AW134" s="134">
        <f t="shared" si="214"/>
        <v>0</v>
      </c>
      <c r="AX134" s="134">
        <f t="shared" si="215"/>
        <v>0</v>
      </c>
      <c r="AY134" s="134">
        <f t="shared" si="216"/>
        <v>0</v>
      </c>
      <c r="AZ134" s="134">
        <f t="shared" si="217"/>
        <v>0</v>
      </c>
      <c r="BA134" s="134">
        <f t="shared" si="218"/>
        <v>0</v>
      </c>
      <c r="BB134" s="134">
        <f t="shared" si="219"/>
        <v>0</v>
      </c>
      <c r="BC134" s="134">
        <f t="shared" si="220"/>
        <v>0</v>
      </c>
      <c r="BD134" s="134">
        <f t="shared" si="221"/>
        <v>0</v>
      </c>
      <c r="BE134" s="134">
        <f t="shared" si="222"/>
        <v>0</v>
      </c>
      <c r="BF134" s="31"/>
      <c r="BG134" s="31">
        <f t="shared" si="223"/>
        <v>0</v>
      </c>
      <c r="BH134" s="31">
        <f t="shared" si="224"/>
        <v>0</v>
      </c>
      <c r="BI134" s="31">
        <f t="shared" si="225"/>
        <v>0</v>
      </c>
      <c r="BJ134" s="31">
        <f t="shared" si="226"/>
        <v>0</v>
      </c>
      <c r="BK134" s="31">
        <f t="shared" si="227"/>
        <v>0</v>
      </c>
      <c r="BL134" s="31">
        <f t="shared" si="228"/>
        <v>0</v>
      </c>
      <c r="BM134" s="31">
        <f t="shared" si="229"/>
        <v>0</v>
      </c>
      <c r="BN134" s="31">
        <f t="shared" si="230"/>
        <v>0</v>
      </c>
      <c r="BO134" s="31">
        <f t="shared" si="231"/>
        <v>0</v>
      </c>
      <c r="BP134" s="31">
        <f t="shared" si="232"/>
        <v>0</v>
      </c>
      <c r="BQ134" s="31">
        <f t="shared" si="233"/>
        <v>0</v>
      </c>
      <c r="BR134" s="132"/>
      <c r="BS134" s="132">
        <f t="shared" si="234"/>
        <v>0</v>
      </c>
      <c r="BT134" s="132">
        <f t="shared" si="235"/>
        <v>0</v>
      </c>
      <c r="BU134" s="132">
        <f t="shared" si="236"/>
        <v>0</v>
      </c>
      <c r="BV134" s="132">
        <f t="shared" si="237"/>
        <v>0</v>
      </c>
      <c r="BW134" s="132">
        <f t="shared" si="238"/>
        <v>0</v>
      </c>
      <c r="BX134" s="132">
        <f t="shared" si="239"/>
        <v>0</v>
      </c>
      <c r="BY134" s="132">
        <f t="shared" si="240"/>
        <v>0</v>
      </c>
      <c r="BZ134" s="132">
        <f t="shared" si="241"/>
        <v>0</v>
      </c>
      <c r="CA134" s="132">
        <f t="shared" si="242"/>
        <v>0</v>
      </c>
      <c r="CB134" s="132">
        <f t="shared" si="243"/>
        <v>0</v>
      </c>
      <c r="CC134" s="132">
        <f t="shared" si="244"/>
        <v>0</v>
      </c>
      <c r="CD134" s="133">
        <f t="shared" si="337"/>
        <v>0</v>
      </c>
      <c r="CE134" s="133">
        <f t="shared" si="337"/>
        <v>0</v>
      </c>
      <c r="CF134" s="133">
        <f t="shared" si="246"/>
        <v>0</v>
      </c>
      <c r="CG134" s="133">
        <f t="shared" si="197"/>
        <v>0</v>
      </c>
      <c r="CH134" s="133">
        <f t="shared" si="332"/>
        <v>0</v>
      </c>
      <c r="CI134" s="133">
        <f t="shared" si="332"/>
        <v>0</v>
      </c>
      <c r="CJ134" s="133">
        <f t="shared" si="332"/>
        <v>0</v>
      </c>
      <c r="CK134" s="133">
        <f t="shared" si="332"/>
        <v>0</v>
      </c>
      <c r="CL134" s="133">
        <f t="shared" si="332"/>
        <v>0</v>
      </c>
      <c r="CM134" s="133">
        <f t="shared" si="332"/>
        <v>0</v>
      </c>
      <c r="CN134" s="133">
        <f t="shared" si="332"/>
        <v>0</v>
      </c>
      <c r="CO134" s="133">
        <f t="shared" si="332"/>
        <v>0</v>
      </c>
      <c r="CP134" s="134"/>
      <c r="CQ134" s="134">
        <f t="shared" si="247"/>
        <v>0</v>
      </c>
      <c r="CR134" s="134">
        <f t="shared" si="248"/>
        <v>0</v>
      </c>
      <c r="CS134" s="134">
        <f t="shared" si="249"/>
        <v>0</v>
      </c>
      <c r="CT134" s="134">
        <f t="shared" si="250"/>
        <v>0</v>
      </c>
      <c r="CU134" s="134">
        <f t="shared" si="251"/>
        <v>0</v>
      </c>
      <c r="CV134" s="134">
        <f t="shared" si="252"/>
        <v>0</v>
      </c>
      <c r="CW134" s="134">
        <f t="shared" si="253"/>
        <v>0</v>
      </c>
      <c r="CX134" s="134">
        <f t="shared" si="254"/>
        <v>0</v>
      </c>
      <c r="CY134" s="134">
        <f t="shared" si="255"/>
        <v>0</v>
      </c>
      <c r="CZ134" s="134">
        <f t="shared" si="256"/>
        <v>0</v>
      </c>
      <c r="DA134" s="134">
        <f t="shared" si="257"/>
        <v>0</v>
      </c>
      <c r="DB134" s="135"/>
      <c r="DC134" s="135">
        <f t="shared" si="258"/>
        <v>0</v>
      </c>
      <c r="DD134" s="135">
        <f t="shared" si="259"/>
        <v>0</v>
      </c>
      <c r="DE134" s="135">
        <f t="shared" si="260"/>
        <v>0</v>
      </c>
      <c r="DF134" s="135">
        <f t="shared" si="261"/>
        <v>0</v>
      </c>
      <c r="DG134" s="135">
        <f t="shared" si="262"/>
        <v>0</v>
      </c>
      <c r="DH134" s="135">
        <f t="shared" si="263"/>
        <v>0</v>
      </c>
      <c r="DI134" s="135">
        <f t="shared" si="264"/>
        <v>0</v>
      </c>
      <c r="DJ134" s="135">
        <f t="shared" si="265"/>
        <v>0</v>
      </c>
      <c r="DK134" s="135">
        <f t="shared" si="266"/>
        <v>0</v>
      </c>
      <c r="DL134" s="135">
        <f t="shared" si="267"/>
        <v>0</v>
      </c>
      <c r="DM134" s="135">
        <f t="shared" si="268"/>
        <v>0</v>
      </c>
      <c r="DN134" s="136"/>
      <c r="DO134" s="136">
        <f t="shared" si="269"/>
        <v>0</v>
      </c>
      <c r="DP134" s="136">
        <f t="shared" si="270"/>
        <v>0</v>
      </c>
      <c r="DQ134" s="136">
        <f t="shared" si="271"/>
        <v>0</v>
      </c>
      <c r="DR134" s="136">
        <f t="shared" si="272"/>
        <v>0</v>
      </c>
      <c r="DS134" s="136">
        <f t="shared" si="273"/>
        <v>0</v>
      </c>
      <c r="DT134" s="136">
        <f t="shared" si="274"/>
        <v>0</v>
      </c>
      <c r="DU134" s="136">
        <f t="shared" si="275"/>
        <v>0</v>
      </c>
      <c r="DV134" s="136">
        <f t="shared" si="276"/>
        <v>0</v>
      </c>
      <c r="DW134" s="136">
        <f t="shared" si="277"/>
        <v>0</v>
      </c>
      <c r="DX134" s="136">
        <f t="shared" si="278"/>
        <v>0</v>
      </c>
      <c r="DY134" s="136">
        <f t="shared" si="279"/>
        <v>0</v>
      </c>
      <c r="DZ134" s="132"/>
      <c r="EA134" s="132">
        <f t="shared" ref="EA134:EK134" si="365">DZ134</f>
        <v>0</v>
      </c>
      <c r="EB134" s="132">
        <f t="shared" si="365"/>
        <v>0</v>
      </c>
      <c r="EC134" s="132">
        <f t="shared" si="365"/>
        <v>0</v>
      </c>
      <c r="ED134" s="132">
        <f t="shared" si="365"/>
        <v>0</v>
      </c>
      <c r="EE134" s="132">
        <f t="shared" si="365"/>
        <v>0</v>
      </c>
      <c r="EF134" s="132">
        <f t="shared" si="365"/>
        <v>0</v>
      </c>
      <c r="EG134" s="132">
        <f t="shared" si="365"/>
        <v>0</v>
      </c>
      <c r="EH134" s="132">
        <f t="shared" si="365"/>
        <v>0</v>
      </c>
      <c r="EI134" s="132">
        <f t="shared" si="365"/>
        <v>0</v>
      </c>
      <c r="EJ134" s="132">
        <f t="shared" si="365"/>
        <v>0</v>
      </c>
      <c r="EK134" s="132">
        <f t="shared" si="365"/>
        <v>0</v>
      </c>
      <c r="EL134" s="134"/>
      <c r="EM134" s="134"/>
      <c r="EN134" s="134"/>
      <c r="EO134" s="134"/>
      <c r="EP134" s="134"/>
      <c r="EQ134" s="134"/>
      <c r="ER134" s="134"/>
      <c r="ES134" s="201">
        <f>IFERROR(IF(G134&gt;=1,(IF(EMP!AT130="YES",220,0)),0),0)</f>
        <v>0</v>
      </c>
      <c r="ET134" s="1">
        <f>IFERROR(IF(G134&gt;=1,ROUND(ALLO!K132/31*ALLO!BJ132,0),0),0)</f>
        <v>0</v>
      </c>
      <c r="EU134" s="1">
        <f>IFERROR(IF(G134&gt;=1,(IF(ALLO!$BH132=1,0,IF(ALLO!$BH132=2,(IF(EMP!AN130="YES",(IF(ALLO!$D132&gt;=5,ROUND((ALLO!GG132+ALLO!GS132+ALLO!HE132)/EU$1,0)*ALLO!$BK132,0)),0)),0))),0),0)</f>
        <v>0</v>
      </c>
      <c r="EV134" s="1">
        <f>IFERROR(IF(H134&gt;=1,(IF(ALLO!$BH132=1,0,IF(ALLO!$BH132=2,(IF(EMP!AO130="YES",(IF(ALLO!$D132&gt;=5,ROUND((ALLO!GH132+ALLO!GT132+ALLO!HF132)/EV$1,0)*ALLO!$BK132,0)),0)),0))),0),0)</f>
        <v>0</v>
      </c>
      <c r="EW134" s="1">
        <f>IFERROR(IF(I134&gt;=1,(IF(ALLO!$BH132=1,0,IF(ALLO!$BH132=2,(IF(EMP!AP130="YES",(IF(ALLO!$D132&gt;=5,ROUND((ALLO!GI132+ALLO!GU132+ALLO!HG132)/EW$1,0)*ALLO!$BK132,0)),0)),0))),0),0)</f>
        <v>0</v>
      </c>
      <c r="EX134" s="1">
        <f>IFERROR(IF(J134&gt;=1,(IF(ALLO!$BH132=1,0,IF(ALLO!$BH132=2,(IF(EMP!AQ130="YES",(IF(ALLO!$D132&gt;=5,ROUND((ALLO!GJ132+ALLO!GV132+ALLO!HH132)/EX$1,0)*ALLO!$BK132,0)),0)),0))),0),0)</f>
        <v>0</v>
      </c>
      <c r="EY134" s="1">
        <f>IFERROR(IF(K134&gt;=1,(IF(ALLO!$BH132=1,0,IF(ALLO!$BH132=2,(IF(EMP!AR130="YES",(IF(ALLO!$D132&gt;=5,ROUND((ALLO!GK132+ALLO!GW132+ALLO!HI132)/EY$1,0)*ALLO!$BK132,0)),0)),0))),0),0)</f>
        <v>0</v>
      </c>
      <c r="EZ134" s="1">
        <f>IFERROR(IF(L134&gt;=1,(IF(ALLO!$BH132=1,0,IF(ALLO!$BH132=2,(IF(EMP!AS130="YES",(IF(ALLO!$D132&gt;=5,ROUND((ALLO!GL132+ALLO!GX132+ALLO!HJ132)/EZ$1,0)*ALLO!$BK132,0)),0)),0))),0),0)</f>
        <v>0</v>
      </c>
      <c r="FA134" s="181">
        <f t="shared" si="281"/>
        <v>0</v>
      </c>
      <c r="FB134" s="181">
        <f t="shared" si="282"/>
        <v>0</v>
      </c>
      <c r="FC134" s="181">
        <f t="shared" si="283"/>
        <v>0</v>
      </c>
      <c r="FD134" s="181">
        <f t="shared" si="284"/>
        <v>0</v>
      </c>
      <c r="FE134" s="181">
        <f t="shared" si="285"/>
        <v>0</v>
      </c>
      <c r="FF134" s="181">
        <f t="shared" si="286"/>
        <v>0</v>
      </c>
      <c r="FG134" s="181">
        <f t="shared" si="287"/>
        <v>0</v>
      </c>
      <c r="FH134" s="181">
        <f t="shared" si="288"/>
        <v>0</v>
      </c>
      <c r="FI134" s="181">
        <f t="shared" si="289"/>
        <v>0</v>
      </c>
      <c r="FJ134" s="181">
        <f t="shared" si="290"/>
        <v>0</v>
      </c>
      <c r="FK134" s="181">
        <f t="shared" si="291"/>
        <v>0</v>
      </c>
      <c r="FL134" s="181">
        <f t="shared" si="292"/>
        <v>0</v>
      </c>
      <c r="FM134" s="182">
        <f t="shared" si="293"/>
        <v>0</v>
      </c>
      <c r="FN134" s="182">
        <f t="shared" si="294"/>
        <v>0</v>
      </c>
      <c r="FO134" s="182">
        <f t="shared" si="295"/>
        <v>0</v>
      </c>
      <c r="FP134" s="182">
        <f t="shared" si="296"/>
        <v>0</v>
      </c>
      <c r="FQ134" s="182">
        <f t="shared" si="297"/>
        <v>0</v>
      </c>
      <c r="FR134" s="182">
        <f t="shared" si="298"/>
        <v>0</v>
      </c>
      <c r="FS134" s="182">
        <f t="shared" si="299"/>
        <v>0</v>
      </c>
      <c r="FT134" s="1">
        <f>IFERROR(IF($G134&gt;=1,SUMIFS(ARR!P$8:P$607,ARR!$I$8:$I$607,$I134),0),0)</f>
        <v>0</v>
      </c>
      <c r="FU134" s="1">
        <f>IFERROR(IF($G134&gt;=1,SUMIFS(ARR!Q$8:Q$607,ARR!$I$8:$I$607,$I134),0),0)</f>
        <v>0</v>
      </c>
      <c r="FV134" s="1">
        <f>IFERROR(IF($G134&gt;=1,SUMIFS(ARR!R$8:R$607,ARR!$I$8:$I$607,$I134),0),0)</f>
        <v>0</v>
      </c>
      <c r="FW134" s="1">
        <f>IFERROR(IF($G134&gt;=1,SUMIFS(ARR!S$8:S$607,ARR!$I$8:$I$607,$I134),0),0)</f>
        <v>0</v>
      </c>
      <c r="FX134" s="1">
        <f>IFERROR(IF($G134&gt;=1,SUMIFS(ARR!T$8:T$607,ARR!$I$8:$I$607,$I134),0),0)</f>
        <v>0</v>
      </c>
      <c r="FY134" s="1">
        <f>IFERROR(IF($G134&gt;=1,SUMIFS(ARR!U$8:U$607,ARR!$I$8:$I$607,$I134),0),0)</f>
        <v>0</v>
      </c>
      <c r="FZ134" s="1">
        <f>IFERROR(IF($G134&gt;=1,SUMIFS(ARR!V$8:V$607,ARR!$I$8:$I$607,$I134),0),0)</f>
        <v>0</v>
      </c>
      <c r="GA134" s="1">
        <f>IFERROR(IF($G134&gt;=1,SUMIFS(ARR!W$8:W$607,ARR!$I$8:$I$607,$I134),0),0)</f>
        <v>0</v>
      </c>
      <c r="GB134" s="1">
        <f>IFERROR(IF($G134&gt;=1,SUMIFS(ARR!X$8:X$607,ARR!$I$8:$I$607,$I134),0),0)</f>
        <v>0</v>
      </c>
      <c r="GC134" s="1">
        <f>IFERROR(IF($G134&gt;=1,SUMIFS(ARR!Y$8:Y$607,ARR!$I$8:$I$607,$I134),0),0)</f>
        <v>0</v>
      </c>
      <c r="GD134" s="1">
        <f>IFERROR(IF($G134&gt;=1,SUMIFS(ARR!Z$8:Z$607,ARR!$I$8:$I$607,$I134),0),0)</f>
        <v>0</v>
      </c>
      <c r="GE134" s="1">
        <f>IFERROR(IF($G134&gt;=1,SUMIFS(ARR!AA$8:AA$607,ARR!$I$8:$I$607,$I134),0),0)</f>
        <v>0</v>
      </c>
      <c r="GF134" s="1">
        <f t="shared" si="300"/>
        <v>0</v>
      </c>
      <c r="GG134" s="1">
        <f t="shared" si="301"/>
        <v>0</v>
      </c>
      <c r="GH134" s="1">
        <f t="shared" si="302"/>
        <v>0</v>
      </c>
      <c r="GI134" s="1">
        <f t="shared" si="303"/>
        <v>0</v>
      </c>
      <c r="GJ134" s="1">
        <f t="shared" si="304"/>
        <v>0</v>
      </c>
    </row>
    <row r="135" spans="6:192" ht="18" customHeight="1" x14ac:dyDescent="0.25">
      <c r="F135" s="1">
        <f>ALLO!A133</f>
        <v>0</v>
      </c>
      <c r="G135" s="130">
        <f>EMP!O131</f>
        <v>0</v>
      </c>
      <c r="H135" s="131">
        <f>EMP!P131</f>
        <v>0</v>
      </c>
      <c r="I135" s="130">
        <f>EMP!Q131</f>
        <v>0</v>
      </c>
      <c r="J135" s="30">
        <f>IFERROR(IF($G135&gt;=1,(IF($F135=2,ROUND((ALLO!GA133+ALLO!GM133)/10,0),0)),0),0)</f>
        <v>0</v>
      </c>
      <c r="K135" s="30">
        <f>IFERROR(IF($G135&gt;=1,(IF($F135=2,ROUND((ALLO!GB133+ALLO!GN133)/10,0),0)),0),0)</f>
        <v>0</v>
      </c>
      <c r="L135" s="30">
        <f>IFERROR(IF($G135&gt;=1,(IF($F135=2,ROUND((ALLO!GC133+ALLO!GO133)/10,0),0)),0),0)</f>
        <v>0</v>
      </c>
      <c r="M135" s="30">
        <f>IFERROR(IF($G135&gt;=1,(IF($F135=2,ROUND((ALLO!GD133+ALLO!GP133)/10,0),0)),0),0)</f>
        <v>0</v>
      </c>
      <c r="N135" s="30">
        <f>IFERROR(IF($G135&gt;=1,(IF($F135=2,ROUND((ALLO!GE133+ALLO!GQ133)/10,0),0)),0),0)</f>
        <v>0</v>
      </c>
      <c r="O135" s="30">
        <f>IFERROR(IF($G135&gt;=1,(IF($F135=2,ROUND((ALLO!GF133+ALLO!GR133)/10,0),0)),0),0)</f>
        <v>0</v>
      </c>
      <c r="P135" s="30">
        <f>IFERROR(IF($G135&gt;=1,(IF($F135=2,ROUND((ALLO!GG133+ALLO!GS133)/10,0),0)),0),0)</f>
        <v>0</v>
      </c>
      <c r="Q135" s="30">
        <f>IFERROR(IF($G135&gt;=1,(IF($F135=2,ROUND((ALLO!GH133+ALLO!GT133)/10,0),0)),0),0)</f>
        <v>0</v>
      </c>
      <c r="R135" s="30">
        <f>IFERROR(IF($G135&gt;=1,(IF($F135=2,ROUND((ALLO!GI133+ALLO!GU133)/10,0),0)),0),0)</f>
        <v>0</v>
      </c>
      <c r="S135" s="30">
        <f>IFERROR(IF($G135&gt;=1,(IF($F135=2,ROUND((ALLO!GJ133+ALLO!GV133)/10,0),0)),0),0)</f>
        <v>0</v>
      </c>
      <c r="T135" s="30">
        <f>IFERROR(IF($G135&gt;=1,(IF($F135=2,ROUND((ALLO!GK133+ALLO!GW133)/10,0),0)),0),0)</f>
        <v>0</v>
      </c>
      <c r="U135" s="30">
        <f>IFERROR(IF($G135&gt;=1,(IF($F135=2,ROUND((ALLO!GL133+ALLO!GX133)/10,0),0)),0),0)</f>
        <v>0</v>
      </c>
      <c r="V135" s="132"/>
      <c r="W135" s="132"/>
      <c r="X135" s="132"/>
      <c r="Y135" s="132"/>
      <c r="Z135" s="132"/>
      <c r="AA135" s="132"/>
      <c r="AB135" s="132"/>
      <c r="AC135" s="132"/>
      <c r="AD135" s="132"/>
      <c r="AE135" s="132"/>
      <c r="AF135" s="132"/>
      <c r="AG135" s="132"/>
      <c r="AH135" s="133"/>
      <c r="AI135" s="133">
        <f t="shared" si="201"/>
        <v>0</v>
      </c>
      <c r="AJ135" s="133">
        <f t="shared" si="202"/>
        <v>0</v>
      </c>
      <c r="AK135" s="133">
        <f t="shared" si="203"/>
        <v>0</v>
      </c>
      <c r="AL135" s="133">
        <f t="shared" si="204"/>
        <v>0</v>
      </c>
      <c r="AM135" s="133">
        <f t="shared" si="205"/>
        <v>0</v>
      </c>
      <c r="AN135" s="133">
        <f t="shared" si="206"/>
        <v>0</v>
      </c>
      <c r="AO135" s="133">
        <f t="shared" si="207"/>
        <v>0</v>
      </c>
      <c r="AP135" s="133">
        <f t="shared" si="208"/>
        <v>0</v>
      </c>
      <c r="AQ135" s="133">
        <f t="shared" si="209"/>
        <v>0</v>
      </c>
      <c r="AR135" s="133">
        <f t="shared" si="210"/>
        <v>0</v>
      </c>
      <c r="AS135" s="133">
        <f t="shared" si="211"/>
        <v>0</v>
      </c>
      <c r="AT135" s="134"/>
      <c r="AU135" s="134">
        <f t="shared" si="212"/>
        <v>0</v>
      </c>
      <c r="AV135" s="134">
        <f t="shared" si="213"/>
        <v>0</v>
      </c>
      <c r="AW135" s="134">
        <f t="shared" si="214"/>
        <v>0</v>
      </c>
      <c r="AX135" s="134">
        <f t="shared" si="215"/>
        <v>0</v>
      </c>
      <c r="AY135" s="134">
        <f t="shared" si="216"/>
        <v>0</v>
      </c>
      <c r="AZ135" s="134">
        <f t="shared" si="217"/>
        <v>0</v>
      </c>
      <c r="BA135" s="134">
        <f t="shared" si="218"/>
        <v>0</v>
      </c>
      <c r="BB135" s="134">
        <f t="shared" si="219"/>
        <v>0</v>
      </c>
      <c r="BC135" s="134">
        <f t="shared" si="220"/>
        <v>0</v>
      </c>
      <c r="BD135" s="134">
        <f t="shared" si="221"/>
        <v>0</v>
      </c>
      <c r="BE135" s="134">
        <f t="shared" si="222"/>
        <v>0</v>
      </c>
      <c r="BF135" s="31"/>
      <c r="BG135" s="31">
        <f t="shared" si="223"/>
        <v>0</v>
      </c>
      <c r="BH135" s="31">
        <f t="shared" si="224"/>
        <v>0</v>
      </c>
      <c r="BI135" s="31">
        <f t="shared" si="225"/>
        <v>0</v>
      </c>
      <c r="BJ135" s="31">
        <f t="shared" si="226"/>
        <v>0</v>
      </c>
      <c r="BK135" s="31">
        <f t="shared" si="227"/>
        <v>0</v>
      </c>
      <c r="BL135" s="31">
        <f t="shared" si="228"/>
        <v>0</v>
      </c>
      <c r="BM135" s="31">
        <f t="shared" si="229"/>
        <v>0</v>
      </c>
      <c r="BN135" s="31">
        <f t="shared" si="230"/>
        <v>0</v>
      </c>
      <c r="BO135" s="31">
        <f t="shared" si="231"/>
        <v>0</v>
      </c>
      <c r="BP135" s="31">
        <f t="shared" si="232"/>
        <v>0</v>
      </c>
      <c r="BQ135" s="31">
        <f t="shared" si="233"/>
        <v>0</v>
      </c>
      <c r="BR135" s="132"/>
      <c r="BS135" s="132">
        <f t="shared" si="234"/>
        <v>0</v>
      </c>
      <c r="BT135" s="132">
        <f t="shared" si="235"/>
        <v>0</v>
      </c>
      <c r="BU135" s="132">
        <f t="shared" si="236"/>
        <v>0</v>
      </c>
      <c r="BV135" s="132">
        <f t="shared" si="237"/>
        <v>0</v>
      </c>
      <c r="BW135" s="132">
        <f t="shared" si="238"/>
        <v>0</v>
      </c>
      <c r="BX135" s="132">
        <f t="shared" si="239"/>
        <v>0</v>
      </c>
      <c r="BY135" s="132">
        <f t="shared" si="240"/>
        <v>0</v>
      </c>
      <c r="BZ135" s="132">
        <f t="shared" si="241"/>
        <v>0</v>
      </c>
      <c r="CA135" s="132">
        <f t="shared" si="242"/>
        <v>0</v>
      </c>
      <c r="CB135" s="132">
        <f t="shared" si="243"/>
        <v>0</v>
      </c>
      <c r="CC135" s="132">
        <f t="shared" si="244"/>
        <v>0</v>
      </c>
      <c r="CD135" s="133">
        <f t="shared" si="337"/>
        <v>0</v>
      </c>
      <c r="CE135" s="133">
        <f t="shared" si="337"/>
        <v>0</v>
      </c>
      <c r="CF135" s="133">
        <f t="shared" si="246"/>
        <v>0</v>
      </c>
      <c r="CG135" s="133">
        <f t="shared" si="197"/>
        <v>0</v>
      </c>
      <c r="CH135" s="133">
        <f t="shared" si="197"/>
        <v>0</v>
      </c>
      <c r="CI135" s="133">
        <f t="shared" si="197"/>
        <v>0</v>
      </c>
      <c r="CJ135" s="133">
        <f t="shared" si="197"/>
        <v>0</v>
      </c>
      <c r="CK135" s="133">
        <f t="shared" si="197"/>
        <v>0</v>
      </c>
      <c r="CL135" s="133">
        <f t="shared" si="197"/>
        <v>0</v>
      </c>
      <c r="CM135" s="133">
        <f t="shared" si="197"/>
        <v>0</v>
      </c>
      <c r="CN135" s="133">
        <f t="shared" si="197"/>
        <v>0</v>
      </c>
      <c r="CO135" s="133">
        <f t="shared" si="197"/>
        <v>0</v>
      </c>
      <c r="CP135" s="134"/>
      <c r="CQ135" s="134">
        <f t="shared" si="247"/>
        <v>0</v>
      </c>
      <c r="CR135" s="134">
        <f t="shared" si="248"/>
        <v>0</v>
      </c>
      <c r="CS135" s="134">
        <f t="shared" si="249"/>
        <v>0</v>
      </c>
      <c r="CT135" s="134">
        <f t="shared" si="250"/>
        <v>0</v>
      </c>
      <c r="CU135" s="134">
        <f t="shared" si="251"/>
        <v>0</v>
      </c>
      <c r="CV135" s="134">
        <f t="shared" si="252"/>
        <v>0</v>
      </c>
      <c r="CW135" s="134">
        <f t="shared" si="253"/>
        <v>0</v>
      </c>
      <c r="CX135" s="134">
        <f t="shared" si="254"/>
        <v>0</v>
      </c>
      <c r="CY135" s="134">
        <f t="shared" si="255"/>
        <v>0</v>
      </c>
      <c r="CZ135" s="134">
        <f t="shared" si="256"/>
        <v>0</v>
      </c>
      <c r="DA135" s="134">
        <f t="shared" si="257"/>
        <v>0</v>
      </c>
      <c r="DB135" s="135"/>
      <c r="DC135" s="135">
        <f t="shared" si="258"/>
        <v>0</v>
      </c>
      <c r="DD135" s="135">
        <f t="shared" si="259"/>
        <v>0</v>
      </c>
      <c r="DE135" s="135">
        <f t="shared" si="260"/>
        <v>0</v>
      </c>
      <c r="DF135" s="135">
        <f t="shared" si="261"/>
        <v>0</v>
      </c>
      <c r="DG135" s="135">
        <f t="shared" si="262"/>
        <v>0</v>
      </c>
      <c r="DH135" s="135">
        <f t="shared" si="263"/>
        <v>0</v>
      </c>
      <c r="DI135" s="135">
        <f t="shared" si="264"/>
        <v>0</v>
      </c>
      <c r="DJ135" s="135">
        <f t="shared" si="265"/>
        <v>0</v>
      </c>
      <c r="DK135" s="135">
        <f t="shared" si="266"/>
        <v>0</v>
      </c>
      <c r="DL135" s="135">
        <f t="shared" si="267"/>
        <v>0</v>
      </c>
      <c r="DM135" s="135">
        <f t="shared" si="268"/>
        <v>0</v>
      </c>
      <c r="DN135" s="136"/>
      <c r="DO135" s="136">
        <f t="shared" si="269"/>
        <v>0</v>
      </c>
      <c r="DP135" s="136">
        <f t="shared" si="270"/>
        <v>0</v>
      </c>
      <c r="DQ135" s="136">
        <f t="shared" si="271"/>
        <v>0</v>
      </c>
      <c r="DR135" s="136">
        <f t="shared" si="272"/>
        <v>0</v>
      </c>
      <c r="DS135" s="136">
        <f t="shared" si="273"/>
        <v>0</v>
      </c>
      <c r="DT135" s="136">
        <f t="shared" si="274"/>
        <v>0</v>
      </c>
      <c r="DU135" s="136">
        <f t="shared" si="275"/>
        <v>0</v>
      </c>
      <c r="DV135" s="136">
        <f t="shared" si="276"/>
        <v>0</v>
      </c>
      <c r="DW135" s="136">
        <f t="shared" si="277"/>
        <v>0</v>
      </c>
      <c r="DX135" s="136">
        <f t="shared" si="278"/>
        <v>0</v>
      </c>
      <c r="DY135" s="136">
        <f t="shared" si="279"/>
        <v>0</v>
      </c>
      <c r="DZ135" s="132"/>
      <c r="EA135" s="132">
        <f t="shared" ref="EA135:EK135" si="366">DZ135</f>
        <v>0</v>
      </c>
      <c r="EB135" s="132">
        <f t="shared" si="366"/>
        <v>0</v>
      </c>
      <c r="EC135" s="132">
        <f t="shared" si="366"/>
        <v>0</v>
      </c>
      <c r="ED135" s="132">
        <f t="shared" si="366"/>
        <v>0</v>
      </c>
      <c r="EE135" s="132">
        <f t="shared" si="366"/>
        <v>0</v>
      </c>
      <c r="EF135" s="132">
        <f t="shared" si="366"/>
        <v>0</v>
      </c>
      <c r="EG135" s="132">
        <f t="shared" si="366"/>
        <v>0</v>
      </c>
      <c r="EH135" s="132">
        <f t="shared" si="366"/>
        <v>0</v>
      </c>
      <c r="EI135" s="132">
        <f t="shared" si="366"/>
        <v>0</v>
      </c>
      <c r="EJ135" s="132">
        <f t="shared" si="366"/>
        <v>0</v>
      </c>
      <c r="EK135" s="132">
        <f t="shared" si="366"/>
        <v>0</v>
      </c>
      <c r="EL135" s="134"/>
      <c r="EM135" s="134"/>
      <c r="EN135" s="134"/>
      <c r="EO135" s="134"/>
      <c r="EP135" s="134"/>
      <c r="EQ135" s="134"/>
      <c r="ER135" s="134"/>
      <c r="ES135" s="201">
        <f>IFERROR(IF(G135&gt;=1,(IF(EMP!AT131="YES",220,0)),0),0)</f>
        <v>0</v>
      </c>
      <c r="ET135" s="1">
        <f>IFERROR(IF(G135&gt;=1,ROUND(ALLO!K133/31*ALLO!BJ133,0),0),0)</f>
        <v>0</v>
      </c>
      <c r="EU135" s="1">
        <f>IFERROR(IF(G135&gt;=1,(IF(ALLO!$BH133=1,0,IF(ALLO!$BH133=2,(IF(EMP!AN131="YES",(IF(ALLO!$D133&gt;=5,ROUND((ALLO!GG133+ALLO!GS133+ALLO!HE133)/EU$1,0)*ALLO!$BK133,0)),0)),0))),0),0)</f>
        <v>0</v>
      </c>
      <c r="EV135" s="1">
        <f>IFERROR(IF(H135&gt;=1,(IF(ALLO!$BH133=1,0,IF(ALLO!$BH133=2,(IF(EMP!AO131="YES",(IF(ALLO!$D133&gt;=5,ROUND((ALLO!GH133+ALLO!GT133+ALLO!HF133)/EV$1,0)*ALLO!$BK133,0)),0)),0))),0),0)</f>
        <v>0</v>
      </c>
      <c r="EW135" s="1">
        <f>IFERROR(IF(I135&gt;=1,(IF(ALLO!$BH133=1,0,IF(ALLO!$BH133=2,(IF(EMP!AP131="YES",(IF(ALLO!$D133&gt;=5,ROUND((ALLO!GI133+ALLO!GU133+ALLO!HG133)/EW$1,0)*ALLO!$BK133,0)),0)),0))),0),0)</f>
        <v>0</v>
      </c>
      <c r="EX135" s="1">
        <f>IFERROR(IF(J135&gt;=1,(IF(ALLO!$BH133=1,0,IF(ALLO!$BH133=2,(IF(EMP!AQ131="YES",(IF(ALLO!$D133&gt;=5,ROUND((ALLO!GJ133+ALLO!GV133+ALLO!HH133)/EX$1,0)*ALLO!$BK133,0)),0)),0))),0),0)</f>
        <v>0</v>
      </c>
      <c r="EY135" s="1">
        <f>IFERROR(IF(K135&gt;=1,(IF(ALLO!$BH133=1,0,IF(ALLO!$BH133=2,(IF(EMP!AR131="YES",(IF(ALLO!$D133&gt;=5,ROUND((ALLO!GK133+ALLO!GW133+ALLO!HI133)/EY$1,0)*ALLO!$BK133,0)),0)),0))),0),0)</f>
        <v>0</v>
      </c>
      <c r="EZ135" s="1">
        <f>IFERROR(IF(L135&gt;=1,(IF(ALLO!$BH133=1,0,IF(ALLO!$BH133=2,(IF(EMP!AS131="YES",(IF(ALLO!$D133&gt;=5,ROUND((ALLO!GL133+ALLO!GX133+ALLO!HJ133)/EZ$1,0)*ALLO!$BK133,0)),0)),0))),0),0)</f>
        <v>0</v>
      </c>
      <c r="FA135" s="181">
        <f t="shared" si="281"/>
        <v>0</v>
      </c>
      <c r="FB135" s="181">
        <f t="shared" si="282"/>
        <v>0</v>
      </c>
      <c r="FC135" s="181">
        <f t="shared" si="283"/>
        <v>0</v>
      </c>
      <c r="FD135" s="181">
        <f t="shared" si="284"/>
        <v>0</v>
      </c>
      <c r="FE135" s="181">
        <f t="shared" si="285"/>
        <v>0</v>
      </c>
      <c r="FF135" s="181">
        <f t="shared" si="286"/>
        <v>0</v>
      </c>
      <c r="FG135" s="181">
        <f t="shared" si="287"/>
        <v>0</v>
      </c>
      <c r="FH135" s="181">
        <f t="shared" si="288"/>
        <v>0</v>
      </c>
      <c r="FI135" s="181">
        <f t="shared" si="289"/>
        <v>0</v>
      </c>
      <c r="FJ135" s="181">
        <f t="shared" si="290"/>
        <v>0</v>
      </c>
      <c r="FK135" s="181">
        <f t="shared" si="291"/>
        <v>0</v>
      </c>
      <c r="FL135" s="181">
        <f t="shared" si="292"/>
        <v>0</v>
      </c>
      <c r="FM135" s="182">
        <f t="shared" si="293"/>
        <v>0</v>
      </c>
      <c r="FN135" s="182">
        <f t="shared" si="294"/>
        <v>0</v>
      </c>
      <c r="FO135" s="182">
        <f t="shared" si="295"/>
        <v>0</v>
      </c>
      <c r="FP135" s="182">
        <f t="shared" si="296"/>
        <v>0</v>
      </c>
      <c r="FQ135" s="182">
        <f t="shared" si="297"/>
        <v>0</v>
      </c>
      <c r="FR135" s="182">
        <f t="shared" si="298"/>
        <v>0</v>
      </c>
      <c r="FS135" s="182">
        <f t="shared" si="299"/>
        <v>0</v>
      </c>
      <c r="FT135" s="1">
        <f>IFERROR(IF($G135&gt;=1,SUMIFS(ARR!P$8:P$607,ARR!$I$8:$I$607,$I135),0),0)</f>
        <v>0</v>
      </c>
      <c r="FU135" s="1">
        <f>IFERROR(IF($G135&gt;=1,SUMIFS(ARR!Q$8:Q$607,ARR!$I$8:$I$607,$I135),0),0)</f>
        <v>0</v>
      </c>
      <c r="FV135" s="1">
        <f>IFERROR(IF($G135&gt;=1,SUMIFS(ARR!R$8:R$607,ARR!$I$8:$I$607,$I135),0),0)</f>
        <v>0</v>
      </c>
      <c r="FW135" s="1">
        <f>IFERROR(IF($G135&gt;=1,SUMIFS(ARR!S$8:S$607,ARR!$I$8:$I$607,$I135),0),0)</f>
        <v>0</v>
      </c>
      <c r="FX135" s="1">
        <f>IFERROR(IF($G135&gt;=1,SUMIFS(ARR!T$8:T$607,ARR!$I$8:$I$607,$I135),0),0)</f>
        <v>0</v>
      </c>
      <c r="FY135" s="1">
        <f>IFERROR(IF($G135&gt;=1,SUMIFS(ARR!U$8:U$607,ARR!$I$8:$I$607,$I135),0),0)</f>
        <v>0</v>
      </c>
      <c r="FZ135" s="1">
        <f>IFERROR(IF($G135&gt;=1,SUMIFS(ARR!V$8:V$607,ARR!$I$8:$I$607,$I135),0),0)</f>
        <v>0</v>
      </c>
      <c r="GA135" s="1">
        <f>IFERROR(IF($G135&gt;=1,SUMIFS(ARR!W$8:W$607,ARR!$I$8:$I$607,$I135),0),0)</f>
        <v>0</v>
      </c>
      <c r="GB135" s="1">
        <f>IFERROR(IF($G135&gt;=1,SUMIFS(ARR!X$8:X$607,ARR!$I$8:$I$607,$I135),0),0)</f>
        <v>0</v>
      </c>
      <c r="GC135" s="1">
        <f>IFERROR(IF($G135&gt;=1,SUMIFS(ARR!Y$8:Y$607,ARR!$I$8:$I$607,$I135),0),0)</f>
        <v>0</v>
      </c>
      <c r="GD135" s="1">
        <f>IFERROR(IF($G135&gt;=1,SUMIFS(ARR!Z$8:Z$607,ARR!$I$8:$I$607,$I135),0),0)</f>
        <v>0</v>
      </c>
      <c r="GE135" s="1">
        <f>IFERROR(IF($G135&gt;=1,SUMIFS(ARR!AA$8:AA$607,ARR!$I$8:$I$607,$I135),0),0)</f>
        <v>0</v>
      </c>
      <c r="GF135" s="1">
        <f t="shared" si="300"/>
        <v>0</v>
      </c>
      <c r="GG135" s="1">
        <f t="shared" si="301"/>
        <v>0</v>
      </c>
      <c r="GH135" s="1">
        <f t="shared" si="302"/>
        <v>0</v>
      </c>
      <c r="GI135" s="1">
        <f t="shared" si="303"/>
        <v>0</v>
      </c>
      <c r="GJ135" s="1">
        <f t="shared" si="304"/>
        <v>0</v>
      </c>
    </row>
    <row r="136" spans="6:192" ht="18" customHeight="1" x14ac:dyDescent="0.25">
      <c r="F136" s="1">
        <f>ALLO!A134</f>
        <v>0</v>
      </c>
      <c r="G136" s="130">
        <f>EMP!O132</f>
        <v>0</v>
      </c>
      <c r="H136" s="131">
        <f>EMP!P132</f>
        <v>0</v>
      </c>
      <c r="I136" s="130">
        <f>EMP!Q132</f>
        <v>0</v>
      </c>
      <c r="J136" s="30">
        <f>IFERROR(IF($G136&gt;=1,(IF($F136=2,ROUND((ALLO!GA134+ALLO!GM134)/10,0),0)),0),0)</f>
        <v>0</v>
      </c>
      <c r="K136" s="30">
        <f>IFERROR(IF($G136&gt;=1,(IF($F136=2,ROUND((ALLO!GB134+ALLO!GN134)/10,0),0)),0),0)</f>
        <v>0</v>
      </c>
      <c r="L136" s="30">
        <f>IFERROR(IF($G136&gt;=1,(IF($F136=2,ROUND((ALLO!GC134+ALLO!GO134)/10,0),0)),0),0)</f>
        <v>0</v>
      </c>
      <c r="M136" s="30">
        <f>IFERROR(IF($G136&gt;=1,(IF($F136=2,ROUND((ALLO!GD134+ALLO!GP134)/10,0),0)),0),0)</f>
        <v>0</v>
      </c>
      <c r="N136" s="30">
        <f>IFERROR(IF($G136&gt;=1,(IF($F136=2,ROUND((ALLO!GE134+ALLO!GQ134)/10,0),0)),0),0)</f>
        <v>0</v>
      </c>
      <c r="O136" s="30">
        <f>IFERROR(IF($G136&gt;=1,(IF($F136=2,ROUND((ALLO!GF134+ALLO!GR134)/10,0),0)),0),0)</f>
        <v>0</v>
      </c>
      <c r="P136" s="30">
        <f>IFERROR(IF($G136&gt;=1,(IF($F136=2,ROUND((ALLO!GG134+ALLO!GS134)/10,0),0)),0),0)</f>
        <v>0</v>
      </c>
      <c r="Q136" s="30">
        <f>IFERROR(IF($G136&gt;=1,(IF($F136=2,ROUND((ALLO!GH134+ALLO!GT134)/10,0),0)),0),0)</f>
        <v>0</v>
      </c>
      <c r="R136" s="30">
        <f>IFERROR(IF($G136&gt;=1,(IF($F136=2,ROUND((ALLO!GI134+ALLO!GU134)/10,0),0)),0),0)</f>
        <v>0</v>
      </c>
      <c r="S136" s="30">
        <f>IFERROR(IF($G136&gt;=1,(IF($F136=2,ROUND((ALLO!GJ134+ALLO!GV134)/10,0),0)),0),0)</f>
        <v>0</v>
      </c>
      <c r="T136" s="30">
        <f>IFERROR(IF($G136&gt;=1,(IF($F136=2,ROUND((ALLO!GK134+ALLO!GW134)/10,0),0)),0),0)</f>
        <v>0</v>
      </c>
      <c r="U136" s="30">
        <f>IFERROR(IF($G136&gt;=1,(IF($F136=2,ROUND((ALLO!GL134+ALLO!GX134)/10,0),0)),0),0)</f>
        <v>0</v>
      </c>
      <c r="V136" s="132"/>
      <c r="W136" s="132"/>
      <c r="X136" s="132"/>
      <c r="Y136" s="132"/>
      <c r="Z136" s="132"/>
      <c r="AA136" s="132"/>
      <c r="AB136" s="132"/>
      <c r="AC136" s="132"/>
      <c r="AD136" s="132"/>
      <c r="AE136" s="132"/>
      <c r="AF136" s="132"/>
      <c r="AG136" s="132"/>
      <c r="AH136" s="133"/>
      <c r="AI136" s="133">
        <f t="shared" si="201"/>
        <v>0</v>
      </c>
      <c r="AJ136" s="133">
        <f t="shared" si="202"/>
        <v>0</v>
      </c>
      <c r="AK136" s="133">
        <f t="shared" si="203"/>
        <v>0</v>
      </c>
      <c r="AL136" s="133">
        <f t="shared" si="204"/>
        <v>0</v>
      </c>
      <c r="AM136" s="133">
        <f t="shared" si="205"/>
        <v>0</v>
      </c>
      <c r="AN136" s="133">
        <f t="shared" si="206"/>
        <v>0</v>
      </c>
      <c r="AO136" s="133">
        <f t="shared" si="207"/>
        <v>0</v>
      </c>
      <c r="AP136" s="133">
        <f t="shared" si="208"/>
        <v>0</v>
      </c>
      <c r="AQ136" s="133">
        <f t="shared" si="209"/>
        <v>0</v>
      </c>
      <c r="AR136" s="133">
        <f t="shared" si="210"/>
        <v>0</v>
      </c>
      <c r="AS136" s="133">
        <f t="shared" si="211"/>
        <v>0</v>
      </c>
      <c r="AT136" s="134"/>
      <c r="AU136" s="134">
        <f t="shared" si="212"/>
        <v>0</v>
      </c>
      <c r="AV136" s="134">
        <f t="shared" si="213"/>
        <v>0</v>
      </c>
      <c r="AW136" s="134">
        <f t="shared" si="214"/>
        <v>0</v>
      </c>
      <c r="AX136" s="134">
        <f t="shared" si="215"/>
        <v>0</v>
      </c>
      <c r="AY136" s="134">
        <f t="shared" si="216"/>
        <v>0</v>
      </c>
      <c r="AZ136" s="134">
        <f t="shared" si="217"/>
        <v>0</v>
      </c>
      <c r="BA136" s="134">
        <f t="shared" si="218"/>
        <v>0</v>
      </c>
      <c r="BB136" s="134">
        <f t="shared" si="219"/>
        <v>0</v>
      </c>
      <c r="BC136" s="134">
        <f t="shared" si="220"/>
        <v>0</v>
      </c>
      <c r="BD136" s="134">
        <f t="shared" si="221"/>
        <v>0</v>
      </c>
      <c r="BE136" s="134">
        <f t="shared" si="222"/>
        <v>0</v>
      </c>
      <c r="BF136" s="31"/>
      <c r="BG136" s="31">
        <f t="shared" si="223"/>
        <v>0</v>
      </c>
      <c r="BH136" s="31">
        <f t="shared" si="224"/>
        <v>0</v>
      </c>
      <c r="BI136" s="31">
        <f t="shared" si="225"/>
        <v>0</v>
      </c>
      <c r="BJ136" s="31">
        <f t="shared" si="226"/>
        <v>0</v>
      </c>
      <c r="BK136" s="31">
        <f t="shared" si="227"/>
        <v>0</v>
      </c>
      <c r="BL136" s="31">
        <f t="shared" si="228"/>
        <v>0</v>
      </c>
      <c r="BM136" s="31">
        <f t="shared" si="229"/>
        <v>0</v>
      </c>
      <c r="BN136" s="31">
        <f t="shared" si="230"/>
        <v>0</v>
      </c>
      <c r="BO136" s="31">
        <f t="shared" si="231"/>
        <v>0</v>
      </c>
      <c r="BP136" s="31">
        <f t="shared" si="232"/>
        <v>0</v>
      </c>
      <c r="BQ136" s="31">
        <f t="shared" si="233"/>
        <v>0</v>
      </c>
      <c r="BR136" s="132"/>
      <c r="BS136" s="132">
        <f t="shared" si="234"/>
        <v>0</v>
      </c>
      <c r="BT136" s="132">
        <f t="shared" si="235"/>
        <v>0</v>
      </c>
      <c r="BU136" s="132">
        <f t="shared" si="236"/>
        <v>0</v>
      </c>
      <c r="BV136" s="132">
        <f t="shared" si="237"/>
        <v>0</v>
      </c>
      <c r="BW136" s="132">
        <f t="shared" si="238"/>
        <v>0</v>
      </c>
      <c r="BX136" s="132">
        <f t="shared" si="239"/>
        <v>0</v>
      </c>
      <c r="BY136" s="132">
        <f t="shared" si="240"/>
        <v>0</v>
      </c>
      <c r="BZ136" s="132">
        <f t="shared" si="241"/>
        <v>0</v>
      </c>
      <c r="CA136" s="132">
        <f t="shared" si="242"/>
        <v>0</v>
      </c>
      <c r="CB136" s="132">
        <f t="shared" si="243"/>
        <v>0</v>
      </c>
      <c r="CC136" s="132">
        <f t="shared" si="244"/>
        <v>0</v>
      </c>
      <c r="CD136" s="133">
        <f t="shared" si="337"/>
        <v>0</v>
      </c>
      <c r="CE136" s="133">
        <f t="shared" si="337"/>
        <v>0</v>
      </c>
      <c r="CF136" s="133">
        <f t="shared" si="246"/>
        <v>0</v>
      </c>
      <c r="CG136" s="133">
        <f t="shared" ref="CG136:CO164" si="367">IFERROR(IF($G136&gt;=1,(IF($F136=1,875,0)),0),0)</f>
        <v>0</v>
      </c>
      <c r="CH136" s="133">
        <f t="shared" si="367"/>
        <v>0</v>
      </c>
      <c r="CI136" s="133">
        <f t="shared" si="367"/>
        <v>0</v>
      </c>
      <c r="CJ136" s="133">
        <f t="shared" si="367"/>
        <v>0</v>
      </c>
      <c r="CK136" s="133">
        <f t="shared" si="367"/>
        <v>0</v>
      </c>
      <c r="CL136" s="133">
        <f t="shared" si="367"/>
        <v>0</v>
      </c>
      <c r="CM136" s="133">
        <f t="shared" si="367"/>
        <v>0</v>
      </c>
      <c r="CN136" s="133">
        <f t="shared" si="367"/>
        <v>0</v>
      </c>
      <c r="CO136" s="133">
        <f t="shared" si="367"/>
        <v>0</v>
      </c>
      <c r="CP136" s="134"/>
      <c r="CQ136" s="134">
        <f t="shared" si="247"/>
        <v>0</v>
      </c>
      <c r="CR136" s="134">
        <f t="shared" si="248"/>
        <v>0</v>
      </c>
      <c r="CS136" s="134">
        <f t="shared" si="249"/>
        <v>0</v>
      </c>
      <c r="CT136" s="134">
        <f t="shared" si="250"/>
        <v>0</v>
      </c>
      <c r="CU136" s="134">
        <f t="shared" si="251"/>
        <v>0</v>
      </c>
      <c r="CV136" s="134">
        <f t="shared" si="252"/>
        <v>0</v>
      </c>
      <c r="CW136" s="134">
        <f t="shared" si="253"/>
        <v>0</v>
      </c>
      <c r="CX136" s="134">
        <f t="shared" si="254"/>
        <v>0</v>
      </c>
      <c r="CY136" s="134">
        <f t="shared" si="255"/>
        <v>0</v>
      </c>
      <c r="CZ136" s="134">
        <f t="shared" si="256"/>
        <v>0</v>
      </c>
      <c r="DA136" s="134">
        <f t="shared" si="257"/>
        <v>0</v>
      </c>
      <c r="DB136" s="135"/>
      <c r="DC136" s="135">
        <f t="shared" si="258"/>
        <v>0</v>
      </c>
      <c r="DD136" s="135">
        <f t="shared" si="259"/>
        <v>0</v>
      </c>
      <c r="DE136" s="135">
        <f t="shared" si="260"/>
        <v>0</v>
      </c>
      <c r="DF136" s="135">
        <f t="shared" si="261"/>
        <v>0</v>
      </c>
      <c r="DG136" s="135">
        <f t="shared" si="262"/>
        <v>0</v>
      </c>
      <c r="DH136" s="135">
        <f t="shared" si="263"/>
        <v>0</v>
      </c>
      <c r="DI136" s="135">
        <f t="shared" si="264"/>
        <v>0</v>
      </c>
      <c r="DJ136" s="135">
        <f t="shared" si="265"/>
        <v>0</v>
      </c>
      <c r="DK136" s="135">
        <f t="shared" si="266"/>
        <v>0</v>
      </c>
      <c r="DL136" s="135">
        <f t="shared" si="267"/>
        <v>0</v>
      </c>
      <c r="DM136" s="135">
        <f t="shared" si="268"/>
        <v>0</v>
      </c>
      <c r="DN136" s="136"/>
      <c r="DO136" s="136">
        <f t="shared" si="269"/>
        <v>0</v>
      </c>
      <c r="DP136" s="136">
        <f t="shared" si="270"/>
        <v>0</v>
      </c>
      <c r="DQ136" s="136">
        <f t="shared" si="271"/>
        <v>0</v>
      </c>
      <c r="DR136" s="136">
        <f t="shared" si="272"/>
        <v>0</v>
      </c>
      <c r="DS136" s="136">
        <f t="shared" si="273"/>
        <v>0</v>
      </c>
      <c r="DT136" s="136">
        <f t="shared" si="274"/>
        <v>0</v>
      </c>
      <c r="DU136" s="136">
        <f t="shared" si="275"/>
        <v>0</v>
      </c>
      <c r="DV136" s="136">
        <f t="shared" si="276"/>
        <v>0</v>
      </c>
      <c r="DW136" s="136">
        <f t="shared" si="277"/>
        <v>0</v>
      </c>
      <c r="DX136" s="136">
        <f t="shared" si="278"/>
        <v>0</v>
      </c>
      <c r="DY136" s="136">
        <f t="shared" si="279"/>
        <v>0</v>
      </c>
      <c r="DZ136" s="132"/>
      <c r="EA136" s="132">
        <f t="shared" ref="EA136:EK136" si="368">DZ136</f>
        <v>0</v>
      </c>
      <c r="EB136" s="132">
        <f t="shared" si="368"/>
        <v>0</v>
      </c>
      <c r="EC136" s="132">
        <f t="shared" si="368"/>
        <v>0</v>
      </c>
      <c r="ED136" s="132">
        <f t="shared" si="368"/>
        <v>0</v>
      </c>
      <c r="EE136" s="132">
        <f t="shared" si="368"/>
        <v>0</v>
      </c>
      <c r="EF136" s="132">
        <f t="shared" si="368"/>
        <v>0</v>
      </c>
      <c r="EG136" s="132">
        <f t="shared" si="368"/>
        <v>0</v>
      </c>
      <c r="EH136" s="132">
        <f t="shared" si="368"/>
        <v>0</v>
      </c>
      <c r="EI136" s="132">
        <f t="shared" si="368"/>
        <v>0</v>
      </c>
      <c r="EJ136" s="132">
        <f t="shared" si="368"/>
        <v>0</v>
      </c>
      <c r="EK136" s="132">
        <f t="shared" si="368"/>
        <v>0</v>
      </c>
      <c r="EL136" s="134"/>
      <c r="EM136" s="134"/>
      <c r="EN136" s="134"/>
      <c r="EO136" s="134"/>
      <c r="EP136" s="134"/>
      <c r="EQ136" s="134"/>
      <c r="ER136" s="134"/>
      <c r="ES136" s="201">
        <f>IFERROR(IF(G136&gt;=1,(IF(EMP!AT132="YES",220,0)),0),0)</f>
        <v>0</v>
      </c>
      <c r="ET136" s="1">
        <f>IFERROR(IF(G136&gt;=1,ROUND(ALLO!K134/31*ALLO!BJ134,0),0),0)</f>
        <v>0</v>
      </c>
      <c r="EU136" s="1">
        <f>IFERROR(IF(G136&gt;=1,(IF(ALLO!$BH134=1,0,IF(ALLO!$BH134=2,(IF(EMP!AN132="YES",(IF(ALLO!$D134&gt;=5,ROUND((ALLO!GG134+ALLO!GS134+ALLO!HE134)/EU$1,0)*ALLO!$BK134,0)),0)),0))),0),0)</f>
        <v>0</v>
      </c>
      <c r="EV136" s="1">
        <f>IFERROR(IF(H136&gt;=1,(IF(ALLO!$BH134=1,0,IF(ALLO!$BH134=2,(IF(EMP!AO132="YES",(IF(ALLO!$D134&gt;=5,ROUND((ALLO!GH134+ALLO!GT134+ALLO!HF134)/EV$1,0)*ALLO!$BK134,0)),0)),0))),0),0)</f>
        <v>0</v>
      </c>
      <c r="EW136" s="1">
        <f>IFERROR(IF(I136&gt;=1,(IF(ALLO!$BH134=1,0,IF(ALLO!$BH134=2,(IF(EMP!AP132="YES",(IF(ALLO!$D134&gt;=5,ROUND((ALLO!GI134+ALLO!GU134+ALLO!HG134)/EW$1,0)*ALLO!$BK134,0)),0)),0))),0),0)</f>
        <v>0</v>
      </c>
      <c r="EX136" s="1">
        <f>IFERROR(IF(J136&gt;=1,(IF(ALLO!$BH134=1,0,IF(ALLO!$BH134=2,(IF(EMP!AQ132="YES",(IF(ALLO!$D134&gt;=5,ROUND((ALLO!GJ134+ALLO!GV134+ALLO!HH134)/EX$1,0)*ALLO!$BK134,0)),0)),0))),0),0)</f>
        <v>0</v>
      </c>
      <c r="EY136" s="1">
        <f>IFERROR(IF(K136&gt;=1,(IF(ALLO!$BH134=1,0,IF(ALLO!$BH134=2,(IF(EMP!AR132="YES",(IF(ALLO!$D134&gt;=5,ROUND((ALLO!GK134+ALLO!GW134+ALLO!HI134)/EY$1,0)*ALLO!$BK134,0)),0)),0))),0),0)</f>
        <v>0</v>
      </c>
      <c r="EZ136" s="1">
        <f>IFERROR(IF(L136&gt;=1,(IF(ALLO!$BH134=1,0,IF(ALLO!$BH134=2,(IF(EMP!AS132="YES",(IF(ALLO!$D134&gt;=5,ROUND((ALLO!GL134+ALLO!GX134+ALLO!HJ134)/EZ$1,0)*ALLO!$BK134,0)),0)),0))),0),0)</f>
        <v>0</v>
      </c>
      <c r="FA136" s="181">
        <f t="shared" si="281"/>
        <v>0</v>
      </c>
      <c r="FB136" s="181">
        <f t="shared" si="282"/>
        <v>0</v>
      </c>
      <c r="FC136" s="181">
        <f t="shared" si="283"/>
        <v>0</v>
      </c>
      <c r="FD136" s="181">
        <f t="shared" si="284"/>
        <v>0</v>
      </c>
      <c r="FE136" s="181">
        <f t="shared" si="285"/>
        <v>0</v>
      </c>
      <c r="FF136" s="181">
        <f t="shared" si="286"/>
        <v>0</v>
      </c>
      <c r="FG136" s="181">
        <f t="shared" si="287"/>
        <v>0</v>
      </c>
      <c r="FH136" s="181">
        <f t="shared" si="288"/>
        <v>0</v>
      </c>
      <c r="FI136" s="181">
        <f t="shared" si="289"/>
        <v>0</v>
      </c>
      <c r="FJ136" s="181">
        <f t="shared" si="290"/>
        <v>0</v>
      </c>
      <c r="FK136" s="181">
        <f t="shared" si="291"/>
        <v>0</v>
      </c>
      <c r="FL136" s="181">
        <f t="shared" si="292"/>
        <v>0</v>
      </c>
      <c r="FM136" s="182">
        <f t="shared" si="293"/>
        <v>0</v>
      </c>
      <c r="FN136" s="182">
        <f t="shared" si="294"/>
        <v>0</v>
      </c>
      <c r="FO136" s="182">
        <f t="shared" si="295"/>
        <v>0</v>
      </c>
      <c r="FP136" s="182">
        <f t="shared" si="296"/>
        <v>0</v>
      </c>
      <c r="FQ136" s="182">
        <f t="shared" si="297"/>
        <v>0</v>
      </c>
      <c r="FR136" s="182">
        <f t="shared" si="298"/>
        <v>0</v>
      </c>
      <c r="FS136" s="182">
        <f t="shared" si="299"/>
        <v>0</v>
      </c>
      <c r="FT136" s="1">
        <f>IFERROR(IF($G136&gt;=1,SUMIFS(ARR!P$8:P$607,ARR!$I$8:$I$607,$I136),0),0)</f>
        <v>0</v>
      </c>
      <c r="FU136" s="1">
        <f>IFERROR(IF($G136&gt;=1,SUMIFS(ARR!Q$8:Q$607,ARR!$I$8:$I$607,$I136),0),0)</f>
        <v>0</v>
      </c>
      <c r="FV136" s="1">
        <f>IFERROR(IF($G136&gt;=1,SUMIFS(ARR!R$8:R$607,ARR!$I$8:$I$607,$I136),0),0)</f>
        <v>0</v>
      </c>
      <c r="FW136" s="1">
        <f>IFERROR(IF($G136&gt;=1,SUMIFS(ARR!S$8:S$607,ARR!$I$8:$I$607,$I136),0),0)</f>
        <v>0</v>
      </c>
      <c r="FX136" s="1">
        <f>IFERROR(IF($G136&gt;=1,SUMIFS(ARR!T$8:T$607,ARR!$I$8:$I$607,$I136),0),0)</f>
        <v>0</v>
      </c>
      <c r="FY136" s="1">
        <f>IFERROR(IF($G136&gt;=1,SUMIFS(ARR!U$8:U$607,ARR!$I$8:$I$607,$I136),0),0)</f>
        <v>0</v>
      </c>
      <c r="FZ136" s="1">
        <f>IFERROR(IF($G136&gt;=1,SUMIFS(ARR!V$8:V$607,ARR!$I$8:$I$607,$I136),0),0)</f>
        <v>0</v>
      </c>
      <c r="GA136" s="1">
        <f>IFERROR(IF($G136&gt;=1,SUMIFS(ARR!W$8:W$607,ARR!$I$8:$I$607,$I136),0),0)</f>
        <v>0</v>
      </c>
      <c r="GB136" s="1">
        <f>IFERROR(IF($G136&gt;=1,SUMIFS(ARR!X$8:X$607,ARR!$I$8:$I$607,$I136),0),0)</f>
        <v>0</v>
      </c>
      <c r="GC136" s="1">
        <f>IFERROR(IF($G136&gt;=1,SUMIFS(ARR!Y$8:Y$607,ARR!$I$8:$I$607,$I136),0),0)</f>
        <v>0</v>
      </c>
      <c r="GD136" s="1">
        <f>IFERROR(IF($G136&gt;=1,SUMIFS(ARR!Z$8:Z$607,ARR!$I$8:$I$607,$I136),0),0)</f>
        <v>0</v>
      </c>
      <c r="GE136" s="1">
        <f>IFERROR(IF($G136&gt;=1,SUMIFS(ARR!AA$8:AA$607,ARR!$I$8:$I$607,$I136),0),0)</f>
        <v>0</v>
      </c>
      <c r="GF136" s="1">
        <f t="shared" si="300"/>
        <v>0</v>
      </c>
      <c r="GG136" s="1">
        <f t="shared" si="301"/>
        <v>0</v>
      </c>
      <c r="GH136" s="1">
        <f t="shared" si="302"/>
        <v>0</v>
      </c>
      <c r="GI136" s="1">
        <f t="shared" si="303"/>
        <v>0</v>
      </c>
      <c r="GJ136" s="1">
        <f t="shared" si="304"/>
        <v>0</v>
      </c>
    </row>
    <row r="137" spans="6:192" ht="18" customHeight="1" x14ac:dyDescent="0.25">
      <c r="F137" s="1">
        <f>ALLO!A135</f>
        <v>0</v>
      </c>
      <c r="G137" s="130">
        <f>EMP!O133</f>
        <v>0</v>
      </c>
      <c r="H137" s="131">
        <f>EMP!P133</f>
        <v>0</v>
      </c>
      <c r="I137" s="130">
        <f>EMP!Q133</f>
        <v>0</v>
      </c>
      <c r="J137" s="30">
        <f>IFERROR(IF($G137&gt;=1,(IF($F137=2,ROUND((ALLO!GA135+ALLO!GM135)/10,0),0)),0),0)</f>
        <v>0</v>
      </c>
      <c r="K137" s="30">
        <f>IFERROR(IF($G137&gt;=1,(IF($F137=2,ROUND((ALLO!GB135+ALLO!GN135)/10,0),0)),0),0)</f>
        <v>0</v>
      </c>
      <c r="L137" s="30">
        <f>IFERROR(IF($G137&gt;=1,(IF($F137=2,ROUND((ALLO!GC135+ALLO!GO135)/10,0),0)),0),0)</f>
        <v>0</v>
      </c>
      <c r="M137" s="30">
        <f>IFERROR(IF($G137&gt;=1,(IF($F137=2,ROUND((ALLO!GD135+ALLO!GP135)/10,0),0)),0),0)</f>
        <v>0</v>
      </c>
      <c r="N137" s="30">
        <f>IFERROR(IF($G137&gt;=1,(IF($F137=2,ROUND((ALLO!GE135+ALLO!GQ135)/10,0),0)),0),0)</f>
        <v>0</v>
      </c>
      <c r="O137" s="30">
        <f>IFERROR(IF($G137&gt;=1,(IF($F137=2,ROUND((ALLO!GF135+ALLO!GR135)/10,0),0)),0),0)</f>
        <v>0</v>
      </c>
      <c r="P137" s="30">
        <f>IFERROR(IF($G137&gt;=1,(IF($F137=2,ROUND((ALLO!GG135+ALLO!GS135)/10,0),0)),0),0)</f>
        <v>0</v>
      </c>
      <c r="Q137" s="30">
        <f>IFERROR(IF($G137&gt;=1,(IF($F137=2,ROUND((ALLO!GH135+ALLO!GT135)/10,0),0)),0),0)</f>
        <v>0</v>
      </c>
      <c r="R137" s="30">
        <f>IFERROR(IF($G137&gt;=1,(IF($F137=2,ROUND((ALLO!GI135+ALLO!GU135)/10,0),0)),0),0)</f>
        <v>0</v>
      </c>
      <c r="S137" s="30">
        <f>IFERROR(IF($G137&gt;=1,(IF($F137=2,ROUND((ALLO!GJ135+ALLO!GV135)/10,0),0)),0),0)</f>
        <v>0</v>
      </c>
      <c r="T137" s="30">
        <f>IFERROR(IF($G137&gt;=1,(IF($F137=2,ROUND((ALLO!GK135+ALLO!GW135)/10,0),0)),0),0)</f>
        <v>0</v>
      </c>
      <c r="U137" s="30">
        <f>IFERROR(IF($G137&gt;=1,(IF($F137=2,ROUND((ALLO!GL135+ALLO!GX135)/10,0),0)),0),0)</f>
        <v>0</v>
      </c>
      <c r="V137" s="132"/>
      <c r="W137" s="132"/>
      <c r="X137" s="132"/>
      <c r="Y137" s="132"/>
      <c r="Z137" s="132"/>
      <c r="AA137" s="132"/>
      <c r="AB137" s="132"/>
      <c r="AC137" s="132"/>
      <c r="AD137" s="132"/>
      <c r="AE137" s="132"/>
      <c r="AF137" s="132"/>
      <c r="AG137" s="132"/>
      <c r="AH137" s="133"/>
      <c r="AI137" s="133">
        <f t="shared" si="201"/>
        <v>0</v>
      </c>
      <c r="AJ137" s="133">
        <f t="shared" si="202"/>
        <v>0</v>
      </c>
      <c r="AK137" s="133">
        <f t="shared" si="203"/>
        <v>0</v>
      </c>
      <c r="AL137" s="133">
        <f t="shared" si="204"/>
        <v>0</v>
      </c>
      <c r="AM137" s="133">
        <f t="shared" si="205"/>
        <v>0</v>
      </c>
      <c r="AN137" s="133">
        <f t="shared" si="206"/>
        <v>0</v>
      </c>
      <c r="AO137" s="133">
        <f t="shared" si="207"/>
        <v>0</v>
      </c>
      <c r="AP137" s="133">
        <f t="shared" si="208"/>
        <v>0</v>
      </c>
      <c r="AQ137" s="133">
        <f t="shared" si="209"/>
        <v>0</v>
      </c>
      <c r="AR137" s="133">
        <f t="shared" si="210"/>
        <v>0</v>
      </c>
      <c r="AS137" s="133">
        <f t="shared" si="211"/>
        <v>0</v>
      </c>
      <c r="AT137" s="134"/>
      <c r="AU137" s="134">
        <f t="shared" si="212"/>
        <v>0</v>
      </c>
      <c r="AV137" s="134">
        <f t="shared" si="213"/>
        <v>0</v>
      </c>
      <c r="AW137" s="134">
        <f t="shared" si="214"/>
        <v>0</v>
      </c>
      <c r="AX137" s="134">
        <f t="shared" si="215"/>
        <v>0</v>
      </c>
      <c r="AY137" s="134">
        <f t="shared" si="216"/>
        <v>0</v>
      </c>
      <c r="AZ137" s="134">
        <f t="shared" si="217"/>
        <v>0</v>
      </c>
      <c r="BA137" s="134">
        <f t="shared" si="218"/>
        <v>0</v>
      </c>
      <c r="BB137" s="134">
        <f t="shared" si="219"/>
        <v>0</v>
      </c>
      <c r="BC137" s="134">
        <f t="shared" si="220"/>
        <v>0</v>
      </c>
      <c r="BD137" s="134">
        <f t="shared" si="221"/>
        <v>0</v>
      </c>
      <c r="BE137" s="134">
        <f t="shared" si="222"/>
        <v>0</v>
      </c>
      <c r="BF137" s="31"/>
      <c r="BG137" s="31">
        <f t="shared" si="223"/>
        <v>0</v>
      </c>
      <c r="BH137" s="31">
        <f t="shared" si="224"/>
        <v>0</v>
      </c>
      <c r="BI137" s="31">
        <f t="shared" si="225"/>
        <v>0</v>
      </c>
      <c r="BJ137" s="31">
        <f t="shared" si="226"/>
        <v>0</v>
      </c>
      <c r="BK137" s="31">
        <f t="shared" si="227"/>
        <v>0</v>
      </c>
      <c r="BL137" s="31">
        <f t="shared" si="228"/>
        <v>0</v>
      </c>
      <c r="BM137" s="31">
        <f t="shared" si="229"/>
        <v>0</v>
      </c>
      <c r="BN137" s="31">
        <f t="shared" si="230"/>
        <v>0</v>
      </c>
      <c r="BO137" s="31">
        <f t="shared" si="231"/>
        <v>0</v>
      </c>
      <c r="BP137" s="31">
        <f t="shared" si="232"/>
        <v>0</v>
      </c>
      <c r="BQ137" s="31">
        <f t="shared" si="233"/>
        <v>0</v>
      </c>
      <c r="BR137" s="132"/>
      <c r="BS137" s="132">
        <f t="shared" si="234"/>
        <v>0</v>
      </c>
      <c r="BT137" s="132">
        <f t="shared" si="235"/>
        <v>0</v>
      </c>
      <c r="BU137" s="132">
        <f t="shared" si="236"/>
        <v>0</v>
      </c>
      <c r="BV137" s="132">
        <f t="shared" si="237"/>
        <v>0</v>
      </c>
      <c r="BW137" s="132">
        <f t="shared" si="238"/>
        <v>0</v>
      </c>
      <c r="BX137" s="132">
        <f t="shared" si="239"/>
        <v>0</v>
      </c>
      <c r="BY137" s="132">
        <f t="shared" si="240"/>
        <v>0</v>
      </c>
      <c r="BZ137" s="132">
        <f t="shared" si="241"/>
        <v>0</v>
      </c>
      <c r="CA137" s="132">
        <f t="shared" si="242"/>
        <v>0</v>
      </c>
      <c r="CB137" s="132">
        <f t="shared" si="243"/>
        <v>0</v>
      </c>
      <c r="CC137" s="132">
        <f t="shared" si="244"/>
        <v>0</v>
      </c>
      <c r="CD137" s="133">
        <f t="shared" si="337"/>
        <v>0</v>
      </c>
      <c r="CE137" s="133">
        <f t="shared" si="337"/>
        <v>0</v>
      </c>
      <c r="CF137" s="133">
        <f t="shared" si="246"/>
        <v>0</v>
      </c>
      <c r="CG137" s="133">
        <f t="shared" si="367"/>
        <v>0</v>
      </c>
      <c r="CH137" s="133">
        <f t="shared" si="367"/>
        <v>0</v>
      </c>
      <c r="CI137" s="133">
        <f t="shared" si="367"/>
        <v>0</v>
      </c>
      <c r="CJ137" s="133">
        <f t="shared" si="367"/>
        <v>0</v>
      </c>
      <c r="CK137" s="133">
        <f t="shared" si="367"/>
        <v>0</v>
      </c>
      <c r="CL137" s="133">
        <f t="shared" si="367"/>
        <v>0</v>
      </c>
      <c r="CM137" s="133">
        <f t="shared" si="367"/>
        <v>0</v>
      </c>
      <c r="CN137" s="133">
        <f t="shared" si="367"/>
        <v>0</v>
      </c>
      <c r="CO137" s="133">
        <f t="shared" si="367"/>
        <v>0</v>
      </c>
      <c r="CP137" s="134"/>
      <c r="CQ137" s="134">
        <f t="shared" si="247"/>
        <v>0</v>
      </c>
      <c r="CR137" s="134">
        <f t="shared" si="248"/>
        <v>0</v>
      </c>
      <c r="CS137" s="134">
        <f t="shared" si="249"/>
        <v>0</v>
      </c>
      <c r="CT137" s="134">
        <f t="shared" si="250"/>
        <v>0</v>
      </c>
      <c r="CU137" s="134">
        <f t="shared" si="251"/>
        <v>0</v>
      </c>
      <c r="CV137" s="134">
        <f t="shared" si="252"/>
        <v>0</v>
      </c>
      <c r="CW137" s="134">
        <f t="shared" si="253"/>
        <v>0</v>
      </c>
      <c r="CX137" s="134">
        <f t="shared" si="254"/>
        <v>0</v>
      </c>
      <c r="CY137" s="134">
        <f t="shared" si="255"/>
        <v>0</v>
      </c>
      <c r="CZ137" s="134">
        <f t="shared" si="256"/>
        <v>0</v>
      </c>
      <c r="DA137" s="134">
        <f t="shared" si="257"/>
        <v>0</v>
      </c>
      <c r="DB137" s="135"/>
      <c r="DC137" s="135">
        <f t="shared" si="258"/>
        <v>0</v>
      </c>
      <c r="DD137" s="135">
        <f t="shared" si="259"/>
        <v>0</v>
      </c>
      <c r="DE137" s="135">
        <f t="shared" si="260"/>
        <v>0</v>
      </c>
      <c r="DF137" s="135">
        <f t="shared" si="261"/>
        <v>0</v>
      </c>
      <c r="DG137" s="135">
        <f t="shared" si="262"/>
        <v>0</v>
      </c>
      <c r="DH137" s="135">
        <f t="shared" si="263"/>
        <v>0</v>
      </c>
      <c r="DI137" s="135">
        <f t="shared" si="264"/>
        <v>0</v>
      </c>
      <c r="DJ137" s="135">
        <f t="shared" si="265"/>
        <v>0</v>
      </c>
      <c r="DK137" s="135">
        <f t="shared" si="266"/>
        <v>0</v>
      </c>
      <c r="DL137" s="135">
        <f t="shared" si="267"/>
        <v>0</v>
      </c>
      <c r="DM137" s="135">
        <f t="shared" si="268"/>
        <v>0</v>
      </c>
      <c r="DN137" s="136"/>
      <c r="DO137" s="136">
        <f t="shared" si="269"/>
        <v>0</v>
      </c>
      <c r="DP137" s="136">
        <f t="shared" si="270"/>
        <v>0</v>
      </c>
      <c r="DQ137" s="136">
        <f t="shared" si="271"/>
        <v>0</v>
      </c>
      <c r="DR137" s="136">
        <f t="shared" si="272"/>
        <v>0</v>
      </c>
      <c r="DS137" s="136">
        <f t="shared" si="273"/>
        <v>0</v>
      </c>
      <c r="DT137" s="136">
        <f t="shared" si="274"/>
        <v>0</v>
      </c>
      <c r="DU137" s="136">
        <f t="shared" si="275"/>
        <v>0</v>
      </c>
      <c r="DV137" s="136">
        <f t="shared" si="276"/>
        <v>0</v>
      </c>
      <c r="DW137" s="136">
        <f t="shared" si="277"/>
        <v>0</v>
      </c>
      <c r="DX137" s="136">
        <f t="shared" si="278"/>
        <v>0</v>
      </c>
      <c r="DY137" s="136">
        <f t="shared" si="279"/>
        <v>0</v>
      </c>
      <c r="DZ137" s="132"/>
      <c r="EA137" s="132">
        <f t="shared" ref="EA137:EK137" si="369">DZ137</f>
        <v>0</v>
      </c>
      <c r="EB137" s="132">
        <f t="shared" si="369"/>
        <v>0</v>
      </c>
      <c r="EC137" s="132">
        <f t="shared" si="369"/>
        <v>0</v>
      </c>
      <c r="ED137" s="132">
        <f t="shared" si="369"/>
        <v>0</v>
      </c>
      <c r="EE137" s="132">
        <f t="shared" si="369"/>
        <v>0</v>
      </c>
      <c r="EF137" s="132">
        <f t="shared" si="369"/>
        <v>0</v>
      </c>
      <c r="EG137" s="132">
        <f t="shared" si="369"/>
        <v>0</v>
      </c>
      <c r="EH137" s="132">
        <f t="shared" si="369"/>
        <v>0</v>
      </c>
      <c r="EI137" s="132">
        <f t="shared" si="369"/>
        <v>0</v>
      </c>
      <c r="EJ137" s="132">
        <f t="shared" si="369"/>
        <v>0</v>
      </c>
      <c r="EK137" s="132">
        <f t="shared" si="369"/>
        <v>0</v>
      </c>
      <c r="EL137" s="134"/>
      <c r="EM137" s="134"/>
      <c r="EN137" s="134"/>
      <c r="EO137" s="134"/>
      <c r="EP137" s="134"/>
      <c r="EQ137" s="134"/>
      <c r="ER137" s="134"/>
      <c r="ES137" s="201">
        <f>IFERROR(IF(G137&gt;=1,(IF(EMP!AT133="YES",220,0)),0),0)</f>
        <v>0</v>
      </c>
      <c r="ET137" s="1">
        <f>IFERROR(IF(G137&gt;=1,ROUND(ALLO!K135/31*ALLO!BJ135,0),0),0)</f>
        <v>0</v>
      </c>
      <c r="EU137" s="1">
        <f>IFERROR(IF(G137&gt;=1,(IF(ALLO!$BH135=1,0,IF(ALLO!$BH135=2,(IF(EMP!AN133="YES",(IF(ALLO!$D135&gt;=5,ROUND((ALLO!GG135+ALLO!GS135+ALLO!HE135)/EU$1,0)*ALLO!$BK135,0)),0)),0))),0),0)</f>
        <v>0</v>
      </c>
      <c r="EV137" s="1">
        <f>IFERROR(IF(H137&gt;=1,(IF(ALLO!$BH135=1,0,IF(ALLO!$BH135=2,(IF(EMP!AO133="YES",(IF(ALLO!$D135&gt;=5,ROUND((ALLO!GH135+ALLO!GT135+ALLO!HF135)/EV$1,0)*ALLO!$BK135,0)),0)),0))),0),0)</f>
        <v>0</v>
      </c>
      <c r="EW137" s="1">
        <f>IFERROR(IF(I137&gt;=1,(IF(ALLO!$BH135=1,0,IF(ALLO!$BH135=2,(IF(EMP!AP133="YES",(IF(ALLO!$D135&gt;=5,ROUND((ALLO!GI135+ALLO!GU135+ALLO!HG135)/EW$1,0)*ALLO!$BK135,0)),0)),0))),0),0)</f>
        <v>0</v>
      </c>
      <c r="EX137" s="1">
        <f>IFERROR(IF(J137&gt;=1,(IF(ALLO!$BH135=1,0,IF(ALLO!$BH135=2,(IF(EMP!AQ133="YES",(IF(ALLO!$D135&gt;=5,ROUND((ALLO!GJ135+ALLO!GV135+ALLO!HH135)/EX$1,0)*ALLO!$BK135,0)),0)),0))),0),0)</f>
        <v>0</v>
      </c>
      <c r="EY137" s="1">
        <f>IFERROR(IF(K137&gt;=1,(IF(ALLO!$BH135=1,0,IF(ALLO!$BH135=2,(IF(EMP!AR133="YES",(IF(ALLO!$D135&gt;=5,ROUND((ALLO!GK135+ALLO!GW135+ALLO!HI135)/EY$1,0)*ALLO!$BK135,0)),0)),0))),0),0)</f>
        <v>0</v>
      </c>
      <c r="EZ137" s="1">
        <f>IFERROR(IF(L137&gt;=1,(IF(ALLO!$BH135=1,0,IF(ALLO!$BH135=2,(IF(EMP!AS133="YES",(IF(ALLO!$D135&gt;=5,ROUND((ALLO!GL135+ALLO!GX135+ALLO!HJ135)/EZ$1,0)*ALLO!$BK135,0)),0)),0))),0),0)</f>
        <v>0</v>
      </c>
      <c r="FA137" s="181">
        <f t="shared" si="281"/>
        <v>0</v>
      </c>
      <c r="FB137" s="181">
        <f t="shared" si="282"/>
        <v>0</v>
      </c>
      <c r="FC137" s="181">
        <f t="shared" si="283"/>
        <v>0</v>
      </c>
      <c r="FD137" s="181">
        <f t="shared" si="284"/>
        <v>0</v>
      </c>
      <c r="FE137" s="181">
        <f t="shared" si="285"/>
        <v>0</v>
      </c>
      <c r="FF137" s="181">
        <f t="shared" si="286"/>
        <v>0</v>
      </c>
      <c r="FG137" s="181">
        <f t="shared" si="287"/>
        <v>0</v>
      </c>
      <c r="FH137" s="181">
        <f t="shared" si="288"/>
        <v>0</v>
      </c>
      <c r="FI137" s="181">
        <f t="shared" si="289"/>
        <v>0</v>
      </c>
      <c r="FJ137" s="181">
        <f t="shared" si="290"/>
        <v>0</v>
      </c>
      <c r="FK137" s="181">
        <f t="shared" si="291"/>
        <v>0</v>
      </c>
      <c r="FL137" s="181">
        <f t="shared" si="292"/>
        <v>0</v>
      </c>
      <c r="FM137" s="182">
        <f t="shared" si="293"/>
        <v>0</v>
      </c>
      <c r="FN137" s="182">
        <f t="shared" si="294"/>
        <v>0</v>
      </c>
      <c r="FO137" s="182">
        <f t="shared" si="295"/>
        <v>0</v>
      </c>
      <c r="FP137" s="182">
        <f t="shared" si="296"/>
        <v>0</v>
      </c>
      <c r="FQ137" s="182">
        <f t="shared" si="297"/>
        <v>0</v>
      </c>
      <c r="FR137" s="182">
        <f t="shared" si="298"/>
        <v>0</v>
      </c>
      <c r="FS137" s="182">
        <f t="shared" si="299"/>
        <v>0</v>
      </c>
      <c r="FT137" s="1">
        <f>IFERROR(IF($G137&gt;=1,SUMIFS(ARR!P$8:P$607,ARR!$I$8:$I$607,$I137),0),0)</f>
        <v>0</v>
      </c>
      <c r="FU137" s="1">
        <f>IFERROR(IF($G137&gt;=1,SUMIFS(ARR!Q$8:Q$607,ARR!$I$8:$I$607,$I137),0),0)</f>
        <v>0</v>
      </c>
      <c r="FV137" s="1">
        <f>IFERROR(IF($G137&gt;=1,SUMIFS(ARR!R$8:R$607,ARR!$I$8:$I$607,$I137),0),0)</f>
        <v>0</v>
      </c>
      <c r="FW137" s="1">
        <f>IFERROR(IF($G137&gt;=1,SUMIFS(ARR!S$8:S$607,ARR!$I$8:$I$607,$I137),0),0)</f>
        <v>0</v>
      </c>
      <c r="FX137" s="1">
        <f>IFERROR(IF($G137&gt;=1,SUMIFS(ARR!T$8:T$607,ARR!$I$8:$I$607,$I137),0),0)</f>
        <v>0</v>
      </c>
      <c r="FY137" s="1">
        <f>IFERROR(IF($G137&gt;=1,SUMIFS(ARR!U$8:U$607,ARR!$I$8:$I$607,$I137),0),0)</f>
        <v>0</v>
      </c>
      <c r="FZ137" s="1">
        <f>IFERROR(IF($G137&gt;=1,SUMIFS(ARR!V$8:V$607,ARR!$I$8:$I$607,$I137),0),0)</f>
        <v>0</v>
      </c>
      <c r="GA137" s="1">
        <f>IFERROR(IF($G137&gt;=1,SUMIFS(ARR!W$8:W$607,ARR!$I$8:$I$607,$I137),0),0)</f>
        <v>0</v>
      </c>
      <c r="GB137" s="1">
        <f>IFERROR(IF($G137&gt;=1,SUMIFS(ARR!X$8:X$607,ARR!$I$8:$I$607,$I137),0),0)</f>
        <v>0</v>
      </c>
      <c r="GC137" s="1">
        <f>IFERROR(IF($G137&gt;=1,SUMIFS(ARR!Y$8:Y$607,ARR!$I$8:$I$607,$I137),0),0)</f>
        <v>0</v>
      </c>
      <c r="GD137" s="1">
        <f>IFERROR(IF($G137&gt;=1,SUMIFS(ARR!Z$8:Z$607,ARR!$I$8:$I$607,$I137),0),0)</f>
        <v>0</v>
      </c>
      <c r="GE137" s="1">
        <f>IFERROR(IF($G137&gt;=1,SUMIFS(ARR!AA$8:AA$607,ARR!$I$8:$I$607,$I137),0),0)</f>
        <v>0</v>
      </c>
      <c r="GF137" s="1">
        <f t="shared" si="300"/>
        <v>0</v>
      </c>
      <c r="GG137" s="1">
        <f t="shared" si="301"/>
        <v>0</v>
      </c>
      <c r="GH137" s="1">
        <f t="shared" si="302"/>
        <v>0</v>
      </c>
      <c r="GI137" s="1">
        <f t="shared" si="303"/>
        <v>0</v>
      </c>
      <c r="GJ137" s="1">
        <f t="shared" si="304"/>
        <v>0</v>
      </c>
    </row>
    <row r="138" spans="6:192" ht="18" customHeight="1" x14ac:dyDescent="0.25">
      <c r="F138" s="1">
        <f>ALLO!A136</f>
        <v>0</v>
      </c>
      <c r="G138" s="130">
        <f>EMP!O134</f>
        <v>0</v>
      </c>
      <c r="H138" s="131">
        <f>EMP!P134</f>
        <v>0</v>
      </c>
      <c r="I138" s="130">
        <f>EMP!Q134</f>
        <v>0</v>
      </c>
      <c r="J138" s="30">
        <f>IFERROR(IF($G138&gt;=1,(IF($F138=2,ROUND((ALLO!GA136+ALLO!GM136)/10,0),0)),0),0)</f>
        <v>0</v>
      </c>
      <c r="K138" s="30">
        <f>IFERROR(IF($G138&gt;=1,(IF($F138=2,ROUND((ALLO!GB136+ALLO!GN136)/10,0),0)),0),0)</f>
        <v>0</v>
      </c>
      <c r="L138" s="30">
        <f>IFERROR(IF($G138&gt;=1,(IF($F138=2,ROUND((ALLO!GC136+ALLO!GO136)/10,0),0)),0),0)</f>
        <v>0</v>
      </c>
      <c r="M138" s="30">
        <f>IFERROR(IF($G138&gt;=1,(IF($F138=2,ROUND((ALLO!GD136+ALLO!GP136)/10,0),0)),0),0)</f>
        <v>0</v>
      </c>
      <c r="N138" s="30">
        <f>IFERROR(IF($G138&gt;=1,(IF($F138=2,ROUND((ALLO!GE136+ALLO!GQ136)/10,0),0)),0),0)</f>
        <v>0</v>
      </c>
      <c r="O138" s="30">
        <f>IFERROR(IF($G138&gt;=1,(IF($F138=2,ROUND((ALLO!GF136+ALLO!GR136)/10,0),0)),0),0)</f>
        <v>0</v>
      </c>
      <c r="P138" s="30">
        <f>IFERROR(IF($G138&gt;=1,(IF($F138=2,ROUND((ALLO!GG136+ALLO!GS136)/10,0),0)),0),0)</f>
        <v>0</v>
      </c>
      <c r="Q138" s="30">
        <f>IFERROR(IF($G138&gt;=1,(IF($F138=2,ROUND((ALLO!GH136+ALLO!GT136)/10,0),0)),0),0)</f>
        <v>0</v>
      </c>
      <c r="R138" s="30">
        <f>IFERROR(IF($G138&gt;=1,(IF($F138=2,ROUND((ALLO!GI136+ALLO!GU136)/10,0),0)),0),0)</f>
        <v>0</v>
      </c>
      <c r="S138" s="30">
        <f>IFERROR(IF($G138&gt;=1,(IF($F138=2,ROUND((ALLO!GJ136+ALLO!GV136)/10,0),0)),0),0)</f>
        <v>0</v>
      </c>
      <c r="T138" s="30">
        <f>IFERROR(IF($G138&gt;=1,(IF($F138=2,ROUND((ALLO!GK136+ALLO!GW136)/10,0),0)),0),0)</f>
        <v>0</v>
      </c>
      <c r="U138" s="30">
        <f>IFERROR(IF($G138&gt;=1,(IF($F138=2,ROUND((ALLO!GL136+ALLO!GX136)/10,0),0)),0),0)</f>
        <v>0</v>
      </c>
      <c r="V138" s="132"/>
      <c r="W138" s="132"/>
      <c r="X138" s="132"/>
      <c r="Y138" s="132"/>
      <c r="Z138" s="132"/>
      <c r="AA138" s="132"/>
      <c r="AB138" s="132"/>
      <c r="AC138" s="132"/>
      <c r="AD138" s="132"/>
      <c r="AE138" s="132"/>
      <c r="AF138" s="132"/>
      <c r="AG138" s="132"/>
      <c r="AH138" s="133"/>
      <c r="AI138" s="133">
        <f t="shared" si="201"/>
        <v>0</v>
      </c>
      <c r="AJ138" s="133">
        <f t="shared" si="202"/>
        <v>0</v>
      </c>
      <c r="AK138" s="133">
        <f t="shared" si="203"/>
        <v>0</v>
      </c>
      <c r="AL138" s="133">
        <f t="shared" si="204"/>
        <v>0</v>
      </c>
      <c r="AM138" s="133">
        <f t="shared" si="205"/>
        <v>0</v>
      </c>
      <c r="AN138" s="133">
        <f t="shared" si="206"/>
        <v>0</v>
      </c>
      <c r="AO138" s="133">
        <f t="shared" si="207"/>
        <v>0</v>
      </c>
      <c r="AP138" s="133">
        <f t="shared" si="208"/>
        <v>0</v>
      </c>
      <c r="AQ138" s="133">
        <f t="shared" si="209"/>
        <v>0</v>
      </c>
      <c r="AR138" s="133">
        <f t="shared" si="210"/>
        <v>0</v>
      </c>
      <c r="AS138" s="133">
        <f t="shared" si="211"/>
        <v>0</v>
      </c>
      <c r="AT138" s="134"/>
      <c r="AU138" s="134">
        <f t="shared" si="212"/>
        <v>0</v>
      </c>
      <c r="AV138" s="134">
        <f t="shared" si="213"/>
        <v>0</v>
      </c>
      <c r="AW138" s="134">
        <f t="shared" si="214"/>
        <v>0</v>
      </c>
      <c r="AX138" s="134">
        <f t="shared" si="215"/>
        <v>0</v>
      </c>
      <c r="AY138" s="134">
        <f t="shared" si="216"/>
        <v>0</v>
      </c>
      <c r="AZ138" s="134">
        <f t="shared" si="217"/>
        <v>0</v>
      </c>
      <c r="BA138" s="134">
        <f t="shared" si="218"/>
        <v>0</v>
      </c>
      <c r="BB138" s="134">
        <f t="shared" si="219"/>
        <v>0</v>
      </c>
      <c r="BC138" s="134">
        <f t="shared" si="220"/>
        <v>0</v>
      </c>
      <c r="BD138" s="134">
        <f t="shared" si="221"/>
        <v>0</v>
      </c>
      <c r="BE138" s="134">
        <f t="shared" si="222"/>
        <v>0</v>
      </c>
      <c r="BF138" s="31"/>
      <c r="BG138" s="31">
        <f t="shared" si="223"/>
        <v>0</v>
      </c>
      <c r="BH138" s="31">
        <f t="shared" si="224"/>
        <v>0</v>
      </c>
      <c r="BI138" s="31">
        <f t="shared" si="225"/>
        <v>0</v>
      </c>
      <c r="BJ138" s="31">
        <f t="shared" si="226"/>
        <v>0</v>
      </c>
      <c r="BK138" s="31">
        <f t="shared" si="227"/>
        <v>0</v>
      </c>
      <c r="BL138" s="31">
        <f t="shared" si="228"/>
        <v>0</v>
      </c>
      <c r="BM138" s="31">
        <f t="shared" si="229"/>
        <v>0</v>
      </c>
      <c r="BN138" s="31">
        <f t="shared" si="230"/>
        <v>0</v>
      </c>
      <c r="BO138" s="31">
        <f t="shared" si="231"/>
        <v>0</v>
      </c>
      <c r="BP138" s="31">
        <f t="shared" si="232"/>
        <v>0</v>
      </c>
      <c r="BQ138" s="31">
        <f t="shared" si="233"/>
        <v>0</v>
      </c>
      <c r="BR138" s="132"/>
      <c r="BS138" s="132">
        <f t="shared" si="234"/>
        <v>0</v>
      </c>
      <c r="BT138" s="132">
        <f t="shared" si="235"/>
        <v>0</v>
      </c>
      <c r="BU138" s="132">
        <f t="shared" si="236"/>
        <v>0</v>
      </c>
      <c r="BV138" s="132">
        <f t="shared" si="237"/>
        <v>0</v>
      </c>
      <c r="BW138" s="132">
        <f t="shared" si="238"/>
        <v>0</v>
      </c>
      <c r="BX138" s="132">
        <f t="shared" si="239"/>
        <v>0</v>
      </c>
      <c r="BY138" s="132">
        <f t="shared" si="240"/>
        <v>0</v>
      </c>
      <c r="BZ138" s="132">
        <f t="shared" si="241"/>
        <v>0</v>
      </c>
      <c r="CA138" s="132">
        <f t="shared" si="242"/>
        <v>0</v>
      </c>
      <c r="CB138" s="132">
        <f t="shared" si="243"/>
        <v>0</v>
      </c>
      <c r="CC138" s="132">
        <f t="shared" si="244"/>
        <v>0</v>
      </c>
      <c r="CD138" s="133">
        <f t="shared" si="337"/>
        <v>0</v>
      </c>
      <c r="CE138" s="133">
        <f t="shared" si="337"/>
        <v>0</v>
      </c>
      <c r="CF138" s="133">
        <f t="shared" si="246"/>
        <v>0</v>
      </c>
      <c r="CG138" s="133">
        <f t="shared" si="367"/>
        <v>0</v>
      </c>
      <c r="CH138" s="133">
        <f t="shared" si="367"/>
        <v>0</v>
      </c>
      <c r="CI138" s="133">
        <f t="shared" si="367"/>
        <v>0</v>
      </c>
      <c r="CJ138" s="133">
        <f t="shared" si="367"/>
        <v>0</v>
      </c>
      <c r="CK138" s="133">
        <f t="shared" si="367"/>
        <v>0</v>
      </c>
      <c r="CL138" s="133">
        <f t="shared" si="367"/>
        <v>0</v>
      </c>
      <c r="CM138" s="133">
        <f t="shared" si="367"/>
        <v>0</v>
      </c>
      <c r="CN138" s="133">
        <f t="shared" si="367"/>
        <v>0</v>
      </c>
      <c r="CO138" s="133">
        <f t="shared" si="367"/>
        <v>0</v>
      </c>
      <c r="CP138" s="134"/>
      <c r="CQ138" s="134">
        <f t="shared" si="247"/>
        <v>0</v>
      </c>
      <c r="CR138" s="134">
        <f t="shared" si="248"/>
        <v>0</v>
      </c>
      <c r="CS138" s="134">
        <f t="shared" si="249"/>
        <v>0</v>
      </c>
      <c r="CT138" s="134">
        <f t="shared" si="250"/>
        <v>0</v>
      </c>
      <c r="CU138" s="134">
        <f t="shared" si="251"/>
        <v>0</v>
      </c>
      <c r="CV138" s="134">
        <f t="shared" si="252"/>
        <v>0</v>
      </c>
      <c r="CW138" s="134">
        <f t="shared" si="253"/>
        <v>0</v>
      </c>
      <c r="CX138" s="134">
        <f t="shared" si="254"/>
        <v>0</v>
      </c>
      <c r="CY138" s="134">
        <f t="shared" si="255"/>
        <v>0</v>
      </c>
      <c r="CZ138" s="134">
        <f t="shared" si="256"/>
        <v>0</v>
      </c>
      <c r="DA138" s="134">
        <f t="shared" si="257"/>
        <v>0</v>
      </c>
      <c r="DB138" s="135"/>
      <c r="DC138" s="135">
        <f t="shared" si="258"/>
        <v>0</v>
      </c>
      <c r="DD138" s="135">
        <f t="shared" si="259"/>
        <v>0</v>
      </c>
      <c r="DE138" s="135">
        <f t="shared" si="260"/>
        <v>0</v>
      </c>
      <c r="DF138" s="135">
        <f t="shared" si="261"/>
        <v>0</v>
      </c>
      <c r="DG138" s="135">
        <f t="shared" si="262"/>
        <v>0</v>
      </c>
      <c r="DH138" s="135">
        <f t="shared" si="263"/>
        <v>0</v>
      </c>
      <c r="DI138" s="135">
        <f t="shared" si="264"/>
        <v>0</v>
      </c>
      <c r="DJ138" s="135">
        <f t="shared" si="265"/>
        <v>0</v>
      </c>
      <c r="DK138" s="135">
        <f t="shared" si="266"/>
        <v>0</v>
      </c>
      <c r="DL138" s="135">
        <f t="shared" si="267"/>
        <v>0</v>
      </c>
      <c r="DM138" s="135">
        <f t="shared" si="268"/>
        <v>0</v>
      </c>
      <c r="DN138" s="136"/>
      <c r="DO138" s="136">
        <f t="shared" si="269"/>
        <v>0</v>
      </c>
      <c r="DP138" s="136">
        <f t="shared" si="270"/>
        <v>0</v>
      </c>
      <c r="DQ138" s="136">
        <f t="shared" si="271"/>
        <v>0</v>
      </c>
      <c r="DR138" s="136">
        <f t="shared" si="272"/>
        <v>0</v>
      </c>
      <c r="DS138" s="136">
        <f t="shared" si="273"/>
        <v>0</v>
      </c>
      <c r="DT138" s="136">
        <f t="shared" si="274"/>
        <v>0</v>
      </c>
      <c r="DU138" s="136">
        <f t="shared" si="275"/>
        <v>0</v>
      </c>
      <c r="DV138" s="136">
        <f t="shared" si="276"/>
        <v>0</v>
      </c>
      <c r="DW138" s="136">
        <f t="shared" si="277"/>
        <v>0</v>
      </c>
      <c r="DX138" s="136">
        <f t="shared" si="278"/>
        <v>0</v>
      </c>
      <c r="DY138" s="136">
        <f t="shared" si="279"/>
        <v>0</v>
      </c>
      <c r="DZ138" s="132"/>
      <c r="EA138" s="132">
        <f t="shared" ref="EA138:EK138" si="370">DZ138</f>
        <v>0</v>
      </c>
      <c r="EB138" s="132">
        <f t="shared" si="370"/>
        <v>0</v>
      </c>
      <c r="EC138" s="132">
        <f t="shared" si="370"/>
        <v>0</v>
      </c>
      <c r="ED138" s="132">
        <f t="shared" si="370"/>
        <v>0</v>
      </c>
      <c r="EE138" s="132">
        <f t="shared" si="370"/>
        <v>0</v>
      </c>
      <c r="EF138" s="132">
        <f t="shared" si="370"/>
        <v>0</v>
      </c>
      <c r="EG138" s="132">
        <f t="shared" si="370"/>
        <v>0</v>
      </c>
      <c r="EH138" s="132">
        <f t="shared" si="370"/>
        <v>0</v>
      </c>
      <c r="EI138" s="132">
        <f t="shared" si="370"/>
        <v>0</v>
      </c>
      <c r="EJ138" s="132">
        <f t="shared" si="370"/>
        <v>0</v>
      </c>
      <c r="EK138" s="132">
        <f t="shared" si="370"/>
        <v>0</v>
      </c>
      <c r="EL138" s="134"/>
      <c r="EM138" s="134"/>
      <c r="EN138" s="134"/>
      <c r="EO138" s="134"/>
      <c r="EP138" s="134"/>
      <c r="EQ138" s="134"/>
      <c r="ER138" s="134"/>
      <c r="ES138" s="201">
        <f>IFERROR(IF(G138&gt;=1,(IF(EMP!AT134="YES",220,0)),0),0)</f>
        <v>0</v>
      </c>
      <c r="ET138" s="1">
        <f>IFERROR(IF(G138&gt;=1,ROUND(ALLO!K136/31*ALLO!BJ136,0),0),0)</f>
        <v>0</v>
      </c>
      <c r="EU138" s="1">
        <f>IFERROR(IF(G138&gt;=1,(IF(ALLO!$BH136=1,0,IF(ALLO!$BH136=2,(IF(EMP!AN134="YES",(IF(ALLO!$D136&gt;=5,ROUND((ALLO!GG136+ALLO!GS136+ALLO!HE136)/EU$1,0)*ALLO!$BK136,0)),0)),0))),0),0)</f>
        <v>0</v>
      </c>
      <c r="EV138" s="1">
        <f>IFERROR(IF(H138&gt;=1,(IF(ALLO!$BH136=1,0,IF(ALLO!$BH136=2,(IF(EMP!AO134="YES",(IF(ALLO!$D136&gt;=5,ROUND((ALLO!GH136+ALLO!GT136+ALLO!HF136)/EV$1,0)*ALLO!$BK136,0)),0)),0))),0),0)</f>
        <v>0</v>
      </c>
      <c r="EW138" s="1">
        <f>IFERROR(IF(I138&gt;=1,(IF(ALLO!$BH136=1,0,IF(ALLO!$BH136=2,(IF(EMP!AP134="YES",(IF(ALLO!$D136&gt;=5,ROUND((ALLO!GI136+ALLO!GU136+ALLO!HG136)/EW$1,0)*ALLO!$BK136,0)),0)),0))),0),0)</f>
        <v>0</v>
      </c>
      <c r="EX138" s="1">
        <f>IFERROR(IF(J138&gt;=1,(IF(ALLO!$BH136=1,0,IF(ALLO!$BH136=2,(IF(EMP!AQ134="YES",(IF(ALLO!$D136&gt;=5,ROUND((ALLO!GJ136+ALLO!GV136+ALLO!HH136)/EX$1,0)*ALLO!$BK136,0)),0)),0))),0),0)</f>
        <v>0</v>
      </c>
      <c r="EY138" s="1">
        <f>IFERROR(IF(K138&gt;=1,(IF(ALLO!$BH136=1,0,IF(ALLO!$BH136=2,(IF(EMP!AR134="YES",(IF(ALLO!$D136&gt;=5,ROUND((ALLO!GK136+ALLO!GW136+ALLO!HI136)/EY$1,0)*ALLO!$BK136,0)),0)),0))),0),0)</f>
        <v>0</v>
      </c>
      <c r="EZ138" s="1">
        <f>IFERROR(IF(L138&gt;=1,(IF(ALLO!$BH136=1,0,IF(ALLO!$BH136=2,(IF(EMP!AS134="YES",(IF(ALLO!$D136&gt;=5,ROUND((ALLO!GL136+ALLO!GX136+ALLO!HJ136)/EZ$1,0)*ALLO!$BK136,0)),0)),0))),0),0)</f>
        <v>0</v>
      </c>
      <c r="FA138" s="181">
        <f t="shared" si="281"/>
        <v>0</v>
      </c>
      <c r="FB138" s="181">
        <f t="shared" si="282"/>
        <v>0</v>
      </c>
      <c r="FC138" s="181">
        <f t="shared" si="283"/>
        <v>0</v>
      </c>
      <c r="FD138" s="181">
        <f t="shared" si="284"/>
        <v>0</v>
      </c>
      <c r="FE138" s="181">
        <f t="shared" si="285"/>
        <v>0</v>
      </c>
      <c r="FF138" s="181">
        <f t="shared" si="286"/>
        <v>0</v>
      </c>
      <c r="FG138" s="181">
        <f t="shared" si="287"/>
        <v>0</v>
      </c>
      <c r="FH138" s="181">
        <f t="shared" si="288"/>
        <v>0</v>
      </c>
      <c r="FI138" s="181">
        <f t="shared" si="289"/>
        <v>0</v>
      </c>
      <c r="FJ138" s="181">
        <f t="shared" si="290"/>
        <v>0</v>
      </c>
      <c r="FK138" s="181">
        <f t="shared" si="291"/>
        <v>0</v>
      </c>
      <c r="FL138" s="181">
        <f t="shared" si="292"/>
        <v>0</v>
      </c>
      <c r="FM138" s="182">
        <f t="shared" si="293"/>
        <v>0</v>
      </c>
      <c r="FN138" s="182">
        <f t="shared" si="294"/>
        <v>0</v>
      </c>
      <c r="FO138" s="182">
        <f t="shared" si="295"/>
        <v>0</v>
      </c>
      <c r="FP138" s="182">
        <f t="shared" si="296"/>
        <v>0</v>
      </c>
      <c r="FQ138" s="182">
        <f t="shared" si="297"/>
        <v>0</v>
      </c>
      <c r="FR138" s="182">
        <f t="shared" si="298"/>
        <v>0</v>
      </c>
      <c r="FS138" s="182">
        <f t="shared" si="299"/>
        <v>0</v>
      </c>
      <c r="FT138" s="1">
        <f>IFERROR(IF($G138&gt;=1,SUMIFS(ARR!P$8:P$607,ARR!$I$8:$I$607,$I138),0),0)</f>
        <v>0</v>
      </c>
      <c r="FU138" s="1">
        <f>IFERROR(IF($G138&gt;=1,SUMIFS(ARR!Q$8:Q$607,ARR!$I$8:$I$607,$I138),0),0)</f>
        <v>0</v>
      </c>
      <c r="FV138" s="1">
        <f>IFERROR(IF($G138&gt;=1,SUMIFS(ARR!R$8:R$607,ARR!$I$8:$I$607,$I138),0),0)</f>
        <v>0</v>
      </c>
      <c r="FW138" s="1">
        <f>IFERROR(IF($G138&gt;=1,SUMIFS(ARR!S$8:S$607,ARR!$I$8:$I$607,$I138),0),0)</f>
        <v>0</v>
      </c>
      <c r="FX138" s="1">
        <f>IFERROR(IF($G138&gt;=1,SUMIFS(ARR!T$8:T$607,ARR!$I$8:$I$607,$I138),0),0)</f>
        <v>0</v>
      </c>
      <c r="FY138" s="1">
        <f>IFERROR(IF($G138&gt;=1,SUMIFS(ARR!U$8:U$607,ARR!$I$8:$I$607,$I138),0),0)</f>
        <v>0</v>
      </c>
      <c r="FZ138" s="1">
        <f>IFERROR(IF($G138&gt;=1,SUMIFS(ARR!V$8:V$607,ARR!$I$8:$I$607,$I138),0),0)</f>
        <v>0</v>
      </c>
      <c r="GA138" s="1">
        <f>IFERROR(IF($G138&gt;=1,SUMIFS(ARR!W$8:W$607,ARR!$I$8:$I$607,$I138),0),0)</f>
        <v>0</v>
      </c>
      <c r="GB138" s="1">
        <f>IFERROR(IF($G138&gt;=1,SUMIFS(ARR!X$8:X$607,ARR!$I$8:$I$607,$I138),0),0)</f>
        <v>0</v>
      </c>
      <c r="GC138" s="1">
        <f>IFERROR(IF($G138&gt;=1,SUMIFS(ARR!Y$8:Y$607,ARR!$I$8:$I$607,$I138),0),0)</f>
        <v>0</v>
      </c>
      <c r="GD138" s="1">
        <f>IFERROR(IF($G138&gt;=1,SUMIFS(ARR!Z$8:Z$607,ARR!$I$8:$I$607,$I138),0),0)</f>
        <v>0</v>
      </c>
      <c r="GE138" s="1">
        <f>IFERROR(IF($G138&gt;=1,SUMIFS(ARR!AA$8:AA$607,ARR!$I$8:$I$607,$I138),0),0)</f>
        <v>0</v>
      </c>
      <c r="GF138" s="1">
        <f t="shared" si="300"/>
        <v>0</v>
      </c>
      <c r="GG138" s="1">
        <f t="shared" si="301"/>
        <v>0</v>
      </c>
      <c r="GH138" s="1">
        <f t="shared" si="302"/>
        <v>0</v>
      </c>
      <c r="GI138" s="1">
        <f t="shared" si="303"/>
        <v>0</v>
      </c>
      <c r="GJ138" s="1">
        <f t="shared" si="304"/>
        <v>0</v>
      </c>
    </row>
    <row r="139" spans="6:192" ht="18" customHeight="1" x14ac:dyDescent="0.25">
      <c r="F139" s="1">
        <f>ALLO!A137</f>
        <v>0</v>
      </c>
      <c r="G139" s="130">
        <f>EMP!O135</f>
        <v>0</v>
      </c>
      <c r="H139" s="131">
        <f>EMP!P135</f>
        <v>0</v>
      </c>
      <c r="I139" s="130">
        <f>EMP!Q135</f>
        <v>0</v>
      </c>
      <c r="J139" s="30">
        <f>IFERROR(IF($G139&gt;=1,(IF($F139=2,ROUND((ALLO!GA137+ALLO!GM137)/10,0),0)),0),0)</f>
        <v>0</v>
      </c>
      <c r="K139" s="30">
        <f>IFERROR(IF($G139&gt;=1,(IF($F139=2,ROUND((ALLO!GB137+ALLO!GN137)/10,0),0)),0),0)</f>
        <v>0</v>
      </c>
      <c r="L139" s="30">
        <f>IFERROR(IF($G139&gt;=1,(IF($F139=2,ROUND((ALLO!GC137+ALLO!GO137)/10,0),0)),0),0)</f>
        <v>0</v>
      </c>
      <c r="M139" s="30">
        <f>IFERROR(IF($G139&gt;=1,(IF($F139=2,ROUND((ALLO!GD137+ALLO!GP137)/10,0),0)),0),0)</f>
        <v>0</v>
      </c>
      <c r="N139" s="30">
        <f>IFERROR(IF($G139&gt;=1,(IF($F139=2,ROUND((ALLO!GE137+ALLO!GQ137)/10,0),0)),0),0)</f>
        <v>0</v>
      </c>
      <c r="O139" s="30">
        <f>IFERROR(IF($G139&gt;=1,(IF($F139=2,ROUND((ALLO!GF137+ALLO!GR137)/10,0),0)),0),0)</f>
        <v>0</v>
      </c>
      <c r="P139" s="30">
        <f>IFERROR(IF($G139&gt;=1,(IF($F139=2,ROUND((ALLO!GG137+ALLO!GS137)/10,0),0)),0),0)</f>
        <v>0</v>
      </c>
      <c r="Q139" s="30">
        <f>IFERROR(IF($G139&gt;=1,(IF($F139=2,ROUND((ALLO!GH137+ALLO!GT137)/10,0),0)),0),0)</f>
        <v>0</v>
      </c>
      <c r="R139" s="30">
        <f>IFERROR(IF($G139&gt;=1,(IF($F139=2,ROUND((ALLO!GI137+ALLO!GU137)/10,0),0)),0),0)</f>
        <v>0</v>
      </c>
      <c r="S139" s="30">
        <f>IFERROR(IF($G139&gt;=1,(IF($F139=2,ROUND((ALLO!GJ137+ALLO!GV137)/10,0),0)),0),0)</f>
        <v>0</v>
      </c>
      <c r="T139" s="30">
        <f>IFERROR(IF($G139&gt;=1,(IF($F139=2,ROUND((ALLO!GK137+ALLO!GW137)/10,0),0)),0),0)</f>
        <v>0</v>
      </c>
      <c r="U139" s="30">
        <f>IFERROR(IF($G139&gt;=1,(IF($F139=2,ROUND((ALLO!GL137+ALLO!GX137)/10,0),0)),0),0)</f>
        <v>0</v>
      </c>
      <c r="V139" s="132"/>
      <c r="W139" s="132"/>
      <c r="X139" s="132"/>
      <c r="Y139" s="132"/>
      <c r="Z139" s="132"/>
      <c r="AA139" s="132"/>
      <c r="AB139" s="132"/>
      <c r="AC139" s="132"/>
      <c r="AD139" s="132"/>
      <c r="AE139" s="132"/>
      <c r="AF139" s="132"/>
      <c r="AG139" s="132"/>
      <c r="AH139" s="133"/>
      <c r="AI139" s="133">
        <f t="shared" ref="AI139:AI202" si="371">AH139</f>
        <v>0</v>
      </c>
      <c r="AJ139" s="133">
        <f t="shared" ref="AJ139:AJ202" si="372">AI139</f>
        <v>0</v>
      </c>
      <c r="AK139" s="133">
        <f t="shared" ref="AK139:AK202" si="373">AJ139</f>
        <v>0</v>
      </c>
      <c r="AL139" s="133">
        <f t="shared" ref="AL139:AL202" si="374">AK139</f>
        <v>0</v>
      </c>
      <c r="AM139" s="133">
        <f t="shared" ref="AM139:AM202" si="375">AL139</f>
        <v>0</v>
      </c>
      <c r="AN139" s="133">
        <f t="shared" ref="AN139:AN202" si="376">AM139</f>
        <v>0</v>
      </c>
      <c r="AO139" s="133">
        <f t="shared" ref="AO139:AO202" si="377">AN139</f>
        <v>0</v>
      </c>
      <c r="AP139" s="133">
        <f t="shared" ref="AP139:AP202" si="378">AO139</f>
        <v>0</v>
      </c>
      <c r="AQ139" s="133">
        <f t="shared" ref="AQ139:AQ202" si="379">AP139</f>
        <v>0</v>
      </c>
      <c r="AR139" s="133">
        <f t="shared" ref="AR139:AR202" si="380">AQ139</f>
        <v>0</v>
      </c>
      <c r="AS139" s="133">
        <f t="shared" ref="AS139:AS202" si="381">AR139</f>
        <v>0</v>
      </c>
      <c r="AT139" s="134"/>
      <c r="AU139" s="134">
        <f t="shared" ref="AU139:AU202" si="382">AT139</f>
        <v>0</v>
      </c>
      <c r="AV139" s="134">
        <f t="shared" ref="AV139:AV202" si="383">AU139</f>
        <v>0</v>
      </c>
      <c r="AW139" s="134">
        <f t="shared" ref="AW139:AW202" si="384">AV139</f>
        <v>0</v>
      </c>
      <c r="AX139" s="134">
        <f t="shared" ref="AX139:AX202" si="385">AW139</f>
        <v>0</v>
      </c>
      <c r="AY139" s="134">
        <f t="shared" ref="AY139:AY202" si="386">AX139</f>
        <v>0</v>
      </c>
      <c r="AZ139" s="134">
        <f t="shared" ref="AZ139:AZ202" si="387">AY139</f>
        <v>0</v>
      </c>
      <c r="BA139" s="134">
        <f t="shared" ref="BA139:BA202" si="388">AZ139</f>
        <v>0</v>
      </c>
      <c r="BB139" s="134">
        <f t="shared" ref="BB139:BB202" si="389">BA139</f>
        <v>0</v>
      </c>
      <c r="BC139" s="134">
        <f t="shared" ref="BC139:BC202" si="390">BB139</f>
        <v>0</v>
      </c>
      <c r="BD139" s="134">
        <f t="shared" ref="BD139:BD202" si="391">BC139</f>
        <v>0</v>
      </c>
      <c r="BE139" s="134">
        <f t="shared" ref="BE139:BE202" si="392">BD139</f>
        <v>0</v>
      </c>
      <c r="BF139" s="31"/>
      <c r="BG139" s="31">
        <f t="shared" ref="BG139:BG202" si="393">BF139</f>
        <v>0</v>
      </c>
      <c r="BH139" s="31">
        <f t="shared" ref="BH139:BH202" si="394">BG139*2</f>
        <v>0</v>
      </c>
      <c r="BI139" s="31">
        <f t="shared" ref="BI139:BI202" si="395">BG139</f>
        <v>0</v>
      </c>
      <c r="BJ139" s="31">
        <f t="shared" ref="BJ139:BJ202" si="396">BI139</f>
        <v>0</v>
      </c>
      <c r="BK139" s="31">
        <f t="shared" ref="BK139:BK202" si="397">BJ139</f>
        <v>0</v>
      </c>
      <c r="BL139" s="31">
        <f t="shared" ref="BL139:BL202" si="398">BK139</f>
        <v>0</v>
      </c>
      <c r="BM139" s="31">
        <f t="shared" ref="BM139:BM202" si="399">BL139</f>
        <v>0</v>
      </c>
      <c r="BN139" s="31">
        <f t="shared" ref="BN139:BN202" si="400">BM139</f>
        <v>0</v>
      </c>
      <c r="BO139" s="31">
        <f t="shared" ref="BO139:BO202" si="401">BN139</f>
        <v>0</v>
      </c>
      <c r="BP139" s="31">
        <f t="shared" ref="BP139:BP202" si="402">BO139</f>
        <v>0</v>
      </c>
      <c r="BQ139" s="31">
        <f t="shared" ref="BQ139:BQ202" si="403">BP139</f>
        <v>0</v>
      </c>
      <c r="BR139" s="132"/>
      <c r="BS139" s="132">
        <f t="shared" ref="BS139:BS202" si="404">BR139</f>
        <v>0</v>
      </c>
      <c r="BT139" s="132">
        <f t="shared" ref="BT139:BT202" si="405">BS139</f>
        <v>0</v>
      </c>
      <c r="BU139" s="132">
        <f t="shared" ref="BU139:BU202" si="406">BT139</f>
        <v>0</v>
      </c>
      <c r="BV139" s="132">
        <f t="shared" ref="BV139:BV202" si="407">BU139</f>
        <v>0</v>
      </c>
      <c r="BW139" s="132">
        <f t="shared" ref="BW139:BW202" si="408">BV139</f>
        <v>0</v>
      </c>
      <c r="BX139" s="132">
        <f t="shared" ref="BX139:BX202" si="409">BW139</f>
        <v>0</v>
      </c>
      <c r="BY139" s="132">
        <f t="shared" ref="BY139:BY202" si="410">BX139</f>
        <v>0</v>
      </c>
      <c r="BZ139" s="132">
        <f t="shared" ref="BZ139:BZ202" si="411">BY139</f>
        <v>0</v>
      </c>
      <c r="CA139" s="132">
        <f t="shared" ref="CA139:CA202" si="412">BZ139</f>
        <v>0</v>
      </c>
      <c r="CB139" s="132">
        <f t="shared" ref="CB139:CB202" si="413">CA139</f>
        <v>0</v>
      </c>
      <c r="CC139" s="132">
        <f t="shared" ref="CC139:CC202" si="414">CB139</f>
        <v>0</v>
      </c>
      <c r="CD139" s="133">
        <f t="shared" ref="CD139:CE170" si="415">IFERROR(IF($G139&gt;=1,(IF($F139=1,800,0)),0),0)</f>
        <v>0</v>
      </c>
      <c r="CE139" s="133">
        <f t="shared" si="415"/>
        <v>0</v>
      </c>
      <c r="CF139" s="133">
        <f t="shared" ref="CF139:CF202" si="416">IFERROR(IF($G139&gt;=1,(IF($F139=1,950,0)),0),0)</f>
        <v>0</v>
      </c>
      <c r="CG139" s="133">
        <f t="shared" si="367"/>
        <v>0</v>
      </c>
      <c r="CH139" s="133">
        <f t="shared" si="367"/>
        <v>0</v>
      </c>
      <c r="CI139" s="133">
        <f t="shared" si="367"/>
        <v>0</v>
      </c>
      <c r="CJ139" s="133">
        <f t="shared" si="367"/>
        <v>0</v>
      </c>
      <c r="CK139" s="133">
        <f t="shared" si="367"/>
        <v>0</v>
      </c>
      <c r="CL139" s="133">
        <f t="shared" si="367"/>
        <v>0</v>
      </c>
      <c r="CM139" s="133">
        <f t="shared" si="367"/>
        <v>0</v>
      </c>
      <c r="CN139" s="133">
        <f t="shared" si="367"/>
        <v>0</v>
      </c>
      <c r="CO139" s="133">
        <f t="shared" si="367"/>
        <v>0</v>
      </c>
      <c r="CP139" s="134"/>
      <c r="CQ139" s="134">
        <f t="shared" ref="CQ139:CQ202" si="417">CP139</f>
        <v>0</v>
      </c>
      <c r="CR139" s="134">
        <f t="shared" ref="CR139:CR202" si="418">CQ139</f>
        <v>0</v>
      </c>
      <c r="CS139" s="134">
        <f t="shared" ref="CS139:CS202" si="419">CR139</f>
        <v>0</v>
      </c>
      <c r="CT139" s="134">
        <f t="shared" ref="CT139:CT202" si="420">CS139</f>
        <v>0</v>
      </c>
      <c r="CU139" s="134">
        <f t="shared" ref="CU139:CU202" si="421">CT139</f>
        <v>0</v>
      </c>
      <c r="CV139" s="134">
        <f t="shared" ref="CV139:CV202" si="422">CU139</f>
        <v>0</v>
      </c>
      <c r="CW139" s="134">
        <f t="shared" ref="CW139:CW202" si="423">CV139</f>
        <v>0</v>
      </c>
      <c r="CX139" s="134">
        <f t="shared" ref="CX139:CX202" si="424">CW139</f>
        <v>0</v>
      </c>
      <c r="CY139" s="134">
        <f t="shared" ref="CY139:CY202" si="425">CX139</f>
        <v>0</v>
      </c>
      <c r="CZ139" s="134">
        <f t="shared" ref="CZ139:CZ202" si="426">CY139</f>
        <v>0</v>
      </c>
      <c r="DA139" s="134">
        <f t="shared" ref="DA139:DA202" si="427">CZ139</f>
        <v>0</v>
      </c>
      <c r="DB139" s="135"/>
      <c r="DC139" s="135">
        <f t="shared" ref="DC139:DC202" si="428">DB139</f>
        <v>0</v>
      </c>
      <c r="DD139" s="135">
        <f t="shared" ref="DD139:DD202" si="429">DC139</f>
        <v>0</v>
      </c>
      <c r="DE139" s="135">
        <f t="shared" ref="DE139:DE202" si="430">DD139</f>
        <v>0</v>
      </c>
      <c r="DF139" s="135">
        <f t="shared" ref="DF139:DF202" si="431">DE139</f>
        <v>0</v>
      </c>
      <c r="DG139" s="135">
        <f t="shared" ref="DG139:DG202" si="432">DF139</f>
        <v>0</v>
      </c>
      <c r="DH139" s="135">
        <f t="shared" ref="DH139:DH202" si="433">DG139</f>
        <v>0</v>
      </c>
      <c r="DI139" s="135">
        <f t="shared" ref="DI139:DI202" si="434">DH139</f>
        <v>0</v>
      </c>
      <c r="DJ139" s="135">
        <f t="shared" ref="DJ139:DJ202" si="435">DI139</f>
        <v>0</v>
      </c>
      <c r="DK139" s="135">
        <f t="shared" ref="DK139:DK202" si="436">DJ139</f>
        <v>0</v>
      </c>
      <c r="DL139" s="135">
        <f t="shared" ref="DL139:DL202" si="437">DK139</f>
        <v>0</v>
      </c>
      <c r="DM139" s="135">
        <f t="shared" ref="DM139:DM202" si="438">DL139</f>
        <v>0</v>
      </c>
      <c r="DN139" s="136"/>
      <c r="DO139" s="136">
        <f t="shared" ref="DO139:DO202" si="439">DN139</f>
        <v>0</v>
      </c>
      <c r="DP139" s="136">
        <f t="shared" ref="DP139:DP202" si="440">DO139</f>
        <v>0</v>
      </c>
      <c r="DQ139" s="136">
        <f t="shared" ref="DQ139:DQ202" si="441">DP139</f>
        <v>0</v>
      </c>
      <c r="DR139" s="136">
        <f t="shared" ref="DR139:DR202" si="442">DQ139</f>
        <v>0</v>
      </c>
      <c r="DS139" s="136">
        <f t="shared" ref="DS139:DS202" si="443">DR139</f>
        <v>0</v>
      </c>
      <c r="DT139" s="136">
        <f t="shared" ref="DT139:DT202" si="444">DS139</f>
        <v>0</v>
      </c>
      <c r="DU139" s="136">
        <f t="shared" ref="DU139:DU202" si="445">DT139</f>
        <v>0</v>
      </c>
      <c r="DV139" s="136">
        <f t="shared" ref="DV139:DV202" si="446">DU139</f>
        <v>0</v>
      </c>
      <c r="DW139" s="136">
        <f t="shared" ref="DW139:DW202" si="447">DV139</f>
        <v>0</v>
      </c>
      <c r="DX139" s="136">
        <f t="shared" ref="DX139:DX202" si="448">DW139</f>
        <v>0</v>
      </c>
      <c r="DY139" s="136">
        <f t="shared" ref="DY139:DY202" si="449">DX139</f>
        <v>0</v>
      </c>
      <c r="DZ139" s="132"/>
      <c r="EA139" s="132">
        <f t="shared" ref="EA139:EK139" si="450">DZ139</f>
        <v>0</v>
      </c>
      <c r="EB139" s="132">
        <f t="shared" si="450"/>
        <v>0</v>
      </c>
      <c r="EC139" s="132">
        <f t="shared" si="450"/>
        <v>0</v>
      </c>
      <c r="ED139" s="132">
        <f t="shared" si="450"/>
        <v>0</v>
      </c>
      <c r="EE139" s="132">
        <f t="shared" si="450"/>
        <v>0</v>
      </c>
      <c r="EF139" s="132">
        <f t="shared" si="450"/>
        <v>0</v>
      </c>
      <c r="EG139" s="132">
        <f t="shared" si="450"/>
        <v>0</v>
      </c>
      <c r="EH139" s="132">
        <f t="shared" si="450"/>
        <v>0</v>
      </c>
      <c r="EI139" s="132">
        <f t="shared" si="450"/>
        <v>0</v>
      </c>
      <c r="EJ139" s="132">
        <f t="shared" si="450"/>
        <v>0</v>
      </c>
      <c r="EK139" s="132">
        <f t="shared" si="450"/>
        <v>0</v>
      </c>
      <c r="EL139" s="134"/>
      <c r="EM139" s="134"/>
      <c r="EN139" s="134"/>
      <c r="EO139" s="134"/>
      <c r="EP139" s="134"/>
      <c r="EQ139" s="134"/>
      <c r="ER139" s="134"/>
      <c r="ES139" s="201">
        <f>IFERROR(IF(G139&gt;=1,(IF(EMP!AT135="YES",220,0)),0),0)</f>
        <v>0</v>
      </c>
      <c r="ET139" s="1">
        <f>IFERROR(IF(G139&gt;=1,ROUND(ALLO!K137/31*ALLO!BJ137,0),0),0)</f>
        <v>0</v>
      </c>
      <c r="EU139" s="1">
        <f>IFERROR(IF(G139&gt;=1,(IF(ALLO!$BH137=1,0,IF(ALLO!$BH137=2,(IF(EMP!AN135="YES",(IF(ALLO!$D137&gt;=5,ROUND((ALLO!GG137+ALLO!GS137+ALLO!HE137)/EU$1,0)*ALLO!$BK137,0)),0)),0))),0),0)</f>
        <v>0</v>
      </c>
      <c r="EV139" s="1">
        <f>IFERROR(IF(H139&gt;=1,(IF(ALLO!$BH137=1,0,IF(ALLO!$BH137=2,(IF(EMP!AO135="YES",(IF(ALLO!$D137&gt;=5,ROUND((ALLO!GH137+ALLO!GT137+ALLO!HF137)/EV$1,0)*ALLO!$BK137,0)),0)),0))),0),0)</f>
        <v>0</v>
      </c>
      <c r="EW139" s="1">
        <f>IFERROR(IF(I139&gt;=1,(IF(ALLO!$BH137=1,0,IF(ALLO!$BH137=2,(IF(EMP!AP135="YES",(IF(ALLO!$D137&gt;=5,ROUND((ALLO!GI137+ALLO!GU137+ALLO!HG137)/EW$1,0)*ALLO!$BK137,0)),0)),0))),0),0)</f>
        <v>0</v>
      </c>
      <c r="EX139" s="1">
        <f>IFERROR(IF(J139&gt;=1,(IF(ALLO!$BH137=1,0,IF(ALLO!$BH137=2,(IF(EMP!AQ135="YES",(IF(ALLO!$D137&gt;=5,ROUND((ALLO!GJ137+ALLO!GV137+ALLO!HH137)/EX$1,0)*ALLO!$BK137,0)),0)),0))),0),0)</f>
        <v>0</v>
      </c>
      <c r="EY139" s="1">
        <f>IFERROR(IF(K139&gt;=1,(IF(ALLO!$BH137=1,0,IF(ALLO!$BH137=2,(IF(EMP!AR135="YES",(IF(ALLO!$D137&gt;=5,ROUND((ALLO!GK137+ALLO!GW137+ALLO!HI137)/EY$1,0)*ALLO!$BK137,0)),0)),0))),0),0)</f>
        <v>0</v>
      </c>
      <c r="EZ139" s="1">
        <f>IFERROR(IF(L139&gt;=1,(IF(ALLO!$BH137=1,0,IF(ALLO!$BH137=2,(IF(EMP!AS135="YES",(IF(ALLO!$D137&gt;=5,ROUND((ALLO!GL137+ALLO!GX137+ALLO!HJ137)/EZ$1,0)*ALLO!$BK137,0)),0)),0))),0),0)</f>
        <v>0</v>
      </c>
      <c r="FA139" s="181">
        <f t="shared" ref="FA139:FA202" si="451">IFERROR(IF($G139&gt;=1,(IF(V139&gt;=1,V139,J139)),0),0)</f>
        <v>0</v>
      </c>
      <c r="FB139" s="181">
        <f t="shared" ref="FB139:FB202" si="452">IFERROR(IF($G139&gt;=1,(IF(W139&gt;=1,W139,K139)),0),0)</f>
        <v>0</v>
      </c>
      <c r="FC139" s="181">
        <f t="shared" ref="FC139:FC202" si="453">IFERROR(IF($G139&gt;=1,(IF(X139&gt;=1,X139,L139)),0),0)</f>
        <v>0</v>
      </c>
      <c r="FD139" s="181">
        <f t="shared" ref="FD139:FD202" si="454">IFERROR(IF($G139&gt;=1,(IF(Y139&gt;=1,Y139,M139)),0),0)</f>
        <v>0</v>
      </c>
      <c r="FE139" s="181">
        <f t="shared" ref="FE139:FE202" si="455">IFERROR(IF($G139&gt;=1,(IF(Z139&gt;=1,Z139,N139)),0),0)</f>
        <v>0</v>
      </c>
      <c r="FF139" s="181">
        <f t="shared" ref="FF139:FF202" si="456">IFERROR(IF($G139&gt;=1,(IF(AA139&gt;=1,AA139,O139)),0),0)</f>
        <v>0</v>
      </c>
      <c r="FG139" s="181">
        <f t="shared" ref="FG139:FG202" si="457">IFERROR(IF($G139&gt;=1,(IF(AB139&gt;=1,AB139,P139)),0),0)</f>
        <v>0</v>
      </c>
      <c r="FH139" s="181">
        <f t="shared" ref="FH139:FH202" si="458">IFERROR(IF($G139&gt;=1,(IF(AC139&gt;=1,AC139,Q139)),0),0)</f>
        <v>0</v>
      </c>
      <c r="FI139" s="181">
        <f t="shared" ref="FI139:FI202" si="459">IFERROR(IF($G139&gt;=1,(IF(AD139&gt;=1,AD139,R139)),0),0)</f>
        <v>0</v>
      </c>
      <c r="FJ139" s="181">
        <f t="shared" ref="FJ139:FJ202" si="460">IFERROR(IF($G139&gt;=1,(IF(AE139&gt;=1,AE139,S139)),0),0)</f>
        <v>0</v>
      </c>
      <c r="FK139" s="181">
        <f t="shared" ref="FK139:FK202" si="461">IFERROR(IF($G139&gt;=1,(IF(AF139&gt;=1,AF139,T139)),0),0)</f>
        <v>0</v>
      </c>
      <c r="FL139" s="181">
        <f t="shared" ref="FL139:FL202" si="462">IFERROR(IF($G139&gt;=1,(IF(AG139&gt;=1,AG139,U139)),0),0)</f>
        <v>0</v>
      </c>
      <c r="FM139" s="182">
        <f t="shared" ref="FM139:FM202" si="463">IFERROR(IF($G139&gt;=1,(IF(EL139&gt;=1,EL139,ET139)),0),0)</f>
        <v>0</v>
      </c>
      <c r="FN139" s="182">
        <f t="shared" ref="FN139:FN202" si="464">IFERROR(IF($G139&gt;=1,(IF(EM139&gt;=1,EM139,EU139)),0),0)</f>
        <v>0</v>
      </c>
      <c r="FO139" s="182">
        <f t="shared" ref="FO139:FO202" si="465">IFERROR(IF($G139&gt;=1,(IF(EN139&gt;=1,EN139,EV139)),0),0)</f>
        <v>0</v>
      </c>
      <c r="FP139" s="182">
        <f t="shared" ref="FP139:FP202" si="466">IFERROR(IF($G139&gt;=1,(IF(EO139&gt;=1,EO139,EW139)),0),0)</f>
        <v>0</v>
      </c>
      <c r="FQ139" s="182">
        <f t="shared" ref="FQ139:FQ202" si="467">IFERROR(IF($G139&gt;=1,(IF(EP139&gt;=1,EP139,EX139)),0),0)</f>
        <v>0</v>
      </c>
      <c r="FR139" s="182">
        <f t="shared" ref="FR139:FR202" si="468">IFERROR(IF($G139&gt;=1,(IF(EQ139&gt;=1,EQ139,EY139)),0),0)</f>
        <v>0</v>
      </c>
      <c r="FS139" s="182">
        <f t="shared" ref="FS139:FS202" si="469">IFERROR(IF($G139&gt;=1,(IF(ER139&gt;=1,ER139,EZ139)),0),0)</f>
        <v>0</v>
      </c>
      <c r="FT139" s="1">
        <f>IFERROR(IF($G139&gt;=1,SUMIFS(ARR!P$8:P$607,ARR!$I$8:$I$607,$I139),0),0)</f>
        <v>0</v>
      </c>
      <c r="FU139" s="1">
        <f>IFERROR(IF($G139&gt;=1,SUMIFS(ARR!Q$8:Q$607,ARR!$I$8:$I$607,$I139),0),0)</f>
        <v>0</v>
      </c>
      <c r="FV139" s="1">
        <f>IFERROR(IF($G139&gt;=1,SUMIFS(ARR!R$8:R$607,ARR!$I$8:$I$607,$I139),0),0)</f>
        <v>0</v>
      </c>
      <c r="FW139" s="1">
        <f>IFERROR(IF($G139&gt;=1,SUMIFS(ARR!S$8:S$607,ARR!$I$8:$I$607,$I139),0),0)</f>
        <v>0</v>
      </c>
      <c r="FX139" s="1">
        <f>IFERROR(IF($G139&gt;=1,SUMIFS(ARR!T$8:T$607,ARR!$I$8:$I$607,$I139),0),0)</f>
        <v>0</v>
      </c>
      <c r="FY139" s="1">
        <f>IFERROR(IF($G139&gt;=1,SUMIFS(ARR!U$8:U$607,ARR!$I$8:$I$607,$I139),0),0)</f>
        <v>0</v>
      </c>
      <c r="FZ139" s="1">
        <f>IFERROR(IF($G139&gt;=1,SUMIFS(ARR!V$8:V$607,ARR!$I$8:$I$607,$I139),0),0)</f>
        <v>0</v>
      </c>
      <c r="GA139" s="1">
        <f>IFERROR(IF($G139&gt;=1,SUMIFS(ARR!W$8:W$607,ARR!$I$8:$I$607,$I139),0),0)</f>
        <v>0</v>
      </c>
      <c r="GB139" s="1">
        <f>IFERROR(IF($G139&gt;=1,SUMIFS(ARR!X$8:X$607,ARR!$I$8:$I$607,$I139),0),0)</f>
        <v>0</v>
      </c>
      <c r="GC139" s="1">
        <f>IFERROR(IF($G139&gt;=1,SUMIFS(ARR!Y$8:Y$607,ARR!$I$8:$I$607,$I139),0),0)</f>
        <v>0</v>
      </c>
      <c r="GD139" s="1">
        <f>IFERROR(IF($G139&gt;=1,SUMIFS(ARR!Z$8:Z$607,ARR!$I$8:$I$607,$I139),0),0)</f>
        <v>0</v>
      </c>
      <c r="GE139" s="1">
        <f>IFERROR(IF($G139&gt;=1,SUMIFS(ARR!AA$8:AA$607,ARR!$I$8:$I$607,$I139),0),0)</f>
        <v>0</v>
      </c>
      <c r="GF139" s="1">
        <f t="shared" ref="GF139:GF202" si="470">IFERROR(IF($G139&gt;=1,SUM(CP139:CR139),0),0)</f>
        <v>0</v>
      </c>
      <c r="GG139" s="1">
        <f t="shared" ref="GG139:GG202" si="471">IFERROR(IF($G139&gt;=1,SUM(CS139:CU139),0),0)</f>
        <v>0</v>
      </c>
      <c r="GH139" s="1">
        <f t="shared" ref="GH139:GH202" si="472">IFERROR(IF($G139&gt;=1,SUM(CV139:CX139),0),0)</f>
        <v>0</v>
      </c>
      <c r="GI139" s="1">
        <f t="shared" ref="GI139:GI202" si="473">IFERROR(IF($G139&gt;=1,SUM(CY139:DA139),0),0)</f>
        <v>0</v>
      </c>
      <c r="GJ139" s="1">
        <f t="shared" ref="GJ139:GJ202" si="474">IFERROR(IF(G139&gt;=1,(IF(MOD(G139,2)=1,2,1)),0),0)</f>
        <v>0</v>
      </c>
    </row>
    <row r="140" spans="6:192" ht="18" customHeight="1" x14ac:dyDescent="0.25">
      <c r="F140" s="1">
        <f>ALLO!A138</f>
        <v>0</v>
      </c>
      <c r="G140" s="130">
        <f>EMP!O136</f>
        <v>0</v>
      </c>
      <c r="H140" s="131">
        <f>EMP!P136</f>
        <v>0</v>
      </c>
      <c r="I140" s="130">
        <f>EMP!Q136</f>
        <v>0</v>
      </c>
      <c r="J140" s="30">
        <f>IFERROR(IF($G140&gt;=1,(IF($F140=2,ROUND((ALLO!GA138+ALLO!GM138)/10,0),0)),0),0)</f>
        <v>0</v>
      </c>
      <c r="K140" s="30">
        <f>IFERROR(IF($G140&gt;=1,(IF($F140=2,ROUND((ALLO!GB138+ALLO!GN138)/10,0),0)),0),0)</f>
        <v>0</v>
      </c>
      <c r="L140" s="30">
        <f>IFERROR(IF($G140&gt;=1,(IF($F140=2,ROUND((ALLO!GC138+ALLO!GO138)/10,0),0)),0),0)</f>
        <v>0</v>
      </c>
      <c r="M140" s="30">
        <f>IFERROR(IF($G140&gt;=1,(IF($F140=2,ROUND((ALLO!GD138+ALLO!GP138)/10,0),0)),0),0)</f>
        <v>0</v>
      </c>
      <c r="N140" s="30">
        <f>IFERROR(IF($G140&gt;=1,(IF($F140=2,ROUND((ALLO!GE138+ALLO!GQ138)/10,0),0)),0),0)</f>
        <v>0</v>
      </c>
      <c r="O140" s="30">
        <f>IFERROR(IF($G140&gt;=1,(IF($F140=2,ROUND((ALLO!GF138+ALLO!GR138)/10,0),0)),0),0)</f>
        <v>0</v>
      </c>
      <c r="P140" s="30">
        <f>IFERROR(IF($G140&gt;=1,(IF($F140=2,ROUND((ALLO!GG138+ALLO!GS138)/10,0),0)),0),0)</f>
        <v>0</v>
      </c>
      <c r="Q140" s="30">
        <f>IFERROR(IF($G140&gt;=1,(IF($F140=2,ROUND((ALLO!GH138+ALLO!GT138)/10,0),0)),0),0)</f>
        <v>0</v>
      </c>
      <c r="R140" s="30">
        <f>IFERROR(IF($G140&gt;=1,(IF($F140=2,ROUND((ALLO!GI138+ALLO!GU138)/10,0),0)),0),0)</f>
        <v>0</v>
      </c>
      <c r="S140" s="30">
        <f>IFERROR(IF($G140&gt;=1,(IF($F140=2,ROUND((ALLO!GJ138+ALLO!GV138)/10,0),0)),0),0)</f>
        <v>0</v>
      </c>
      <c r="T140" s="30">
        <f>IFERROR(IF($G140&gt;=1,(IF($F140=2,ROUND((ALLO!GK138+ALLO!GW138)/10,0),0)),0),0)</f>
        <v>0</v>
      </c>
      <c r="U140" s="30">
        <f>IFERROR(IF($G140&gt;=1,(IF($F140=2,ROUND((ALLO!GL138+ALLO!GX138)/10,0),0)),0),0)</f>
        <v>0</v>
      </c>
      <c r="V140" s="132"/>
      <c r="W140" s="132"/>
      <c r="X140" s="132"/>
      <c r="Y140" s="132"/>
      <c r="Z140" s="132"/>
      <c r="AA140" s="132"/>
      <c r="AB140" s="132"/>
      <c r="AC140" s="132"/>
      <c r="AD140" s="132"/>
      <c r="AE140" s="132"/>
      <c r="AF140" s="132"/>
      <c r="AG140" s="132"/>
      <c r="AH140" s="133"/>
      <c r="AI140" s="133">
        <f t="shared" si="371"/>
        <v>0</v>
      </c>
      <c r="AJ140" s="133">
        <f t="shared" si="372"/>
        <v>0</v>
      </c>
      <c r="AK140" s="133">
        <f t="shared" si="373"/>
        <v>0</v>
      </c>
      <c r="AL140" s="133">
        <f t="shared" si="374"/>
        <v>0</v>
      </c>
      <c r="AM140" s="133">
        <f t="shared" si="375"/>
        <v>0</v>
      </c>
      <c r="AN140" s="133">
        <f t="shared" si="376"/>
        <v>0</v>
      </c>
      <c r="AO140" s="133">
        <f t="shared" si="377"/>
        <v>0</v>
      </c>
      <c r="AP140" s="133">
        <f t="shared" si="378"/>
        <v>0</v>
      </c>
      <c r="AQ140" s="133">
        <f t="shared" si="379"/>
        <v>0</v>
      </c>
      <c r="AR140" s="133">
        <f t="shared" si="380"/>
        <v>0</v>
      </c>
      <c r="AS140" s="133">
        <f t="shared" si="381"/>
        <v>0</v>
      </c>
      <c r="AT140" s="134"/>
      <c r="AU140" s="134">
        <f t="shared" si="382"/>
        <v>0</v>
      </c>
      <c r="AV140" s="134">
        <f t="shared" si="383"/>
        <v>0</v>
      </c>
      <c r="AW140" s="134">
        <f t="shared" si="384"/>
        <v>0</v>
      </c>
      <c r="AX140" s="134">
        <f t="shared" si="385"/>
        <v>0</v>
      </c>
      <c r="AY140" s="134">
        <f t="shared" si="386"/>
        <v>0</v>
      </c>
      <c r="AZ140" s="134">
        <f t="shared" si="387"/>
        <v>0</v>
      </c>
      <c r="BA140" s="134">
        <f t="shared" si="388"/>
        <v>0</v>
      </c>
      <c r="BB140" s="134">
        <f t="shared" si="389"/>
        <v>0</v>
      </c>
      <c r="BC140" s="134">
        <f t="shared" si="390"/>
        <v>0</v>
      </c>
      <c r="BD140" s="134">
        <f t="shared" si="391"/>
        <v>0</v>
      </c>
      <c r="BE140" s="134">
        <f t="shared" si="392"/>
        <v>0</v>
      </c>
      <c r="BF140" s="31"/>
      <c r="BG140" s="31">
        <f t="shared" si="393"/>
        <v>0</v>
      </c>
      <c r="BH140" s="31">
        <f t="shared" si="394"/>
        <v>0</v>
      </c>
      <c r="BI140" s="31">
        <f t="shared" si="395"/>
        <v>0</v>
      </c>
      <c r="BJ140" s="31">
        <f t="shared" si="396"/>
        <v>0</v>
      </c>
      <c r="BK140" s="31">
        <f t="shared" si="397"/>
        <v>0</v>
      </c>
      <c r="BL140" s="31">
        <f t="shared" si="398"/>
        <v>0</v>
      </c>
      <c r="BM140" s="31">
        <f t="shared" si="399"/>
        <v>0</v>
      </c>
      <c r="BN140" s="31">
        <f t="shared" si="400"/>
        <v>0</v>
      </c>
      <c r="BO140" s="31">
        <f t="shared" si="401"/>
        <v>0</v>
      </c>
      <c r="BP140" s="31">
        <f t="shared" si="402"/>
        <v>0</v>
      </c>
      <c r="BQ140" s="31">
        <f t="shared" si="403"/>
        <v>0</v>
      </c>
      <c r="BR140" s="132"/>
      <c r="BS140" s="132">
        <f t="shared" si="404"/>
        <v>0</v>
      </c>
      <c r="BT140" s="132">
        <f t="shared" si="405"/>
        <v>0</v>
      </c>
      <c r="BU140" s="132">
        <f t="shared" si="406"/>
        <v>0</v>
      </c>
      <c r="BV140" s="132">
        <f t="shared" si="407"/>
        <v>0</v>
      </c>
      <c r="BW140" s="132">
        <f t="shared" si="408"/>
        <v>0</v>
      </c>
      <c r="BX140" s="132">
        <f t="shared" si="409"/>
        <v>0</v>
      </c>
      <c r="BY140" s="132">
        <f t="shared" si="410"/>
        <v>0</v>
      </c>
      <c r="BZ140" s="132">
        <f t="shared" si="411"/>
        <v>0</v>
      </c>
      <c r="CA140" s="132">
        <f t="shared" si="412"/>
        <v>0</v>
      </c>
      <c r="CB140" s="132">
        <f t="shared" si="413"/>
        <v>0</v>
      </c>
      <c r="CC140" s="132">
        <f t="shared" si="414"/>
        <v>0</v>
      </c>
      <c r="CD140" s="133">
        <f t="shared" si="415"/>
        <v>0</v>
      </c>
      <c r="CE140" s="133">
        <f t="shared" si="415"/>
        <v>0</v>
      </c>
      <c r="CF140" s="133">
        <f t="shared" si="416"/>
        <v>0</v>
      </c>
      <c r="CG140" s="133">
        <f t="shared" si="367"/>
        <v>0</v>
      </c>
      <c r="CH140" s="133">
        <f t="shared" si="367"/>
        <v>0</v>
      </c>
      <c r="CI140" s="133">
        <f t="shared" si="367"/>
        <v>0</v>
      </c>
      <c r="CJ140" s="133">
        <f t="shared" si="367"/>
        <v>0</v>
      </c>
      <c r="CK140" s="133">
        <f t="shared" si="367"/>
        <v>0</v>
      </c>
      <c r="CL140" s="133">
        <f t="shared" si="367"/>
        <v>0</v>
      </c>
      <c r="CM140" s="133">
        <f t="shared" si="367"/>
        <v>0</v>
      </c>
      <c r="CN140" s="133">
        <f t="shared" si="367"/>
        <v>0</v>
      </c>
      <c r="CO140" s="133">
        <f t="shared" si="367"/>
        <v>0</v>
      </c>
      <c r="CP140" s="134"/>
      <c r="CQ140" s="134">
        <f t="shared" si="417"/>
        <v>0</v>
      </c>
      <c r="CR140" s="134">
        <f t="shared" si="418"/>
        <v>0</v>
      </c>
      <c r="CS140" s="134">
        <f t="shared" si="419"/>
        <v>0</v>
      </c>
      <c r="CT140" s="134">
        <f t="shared" si="420"/>
        <v>0</v>
      </c>
      <c r="CU140" s="134">
        <f t="shared" si="421"/>
        <v>0</v>
      </c>
      <c r="CV140" s="134">
        <f t="shared" si="422"/>
        <v>0</v>
      </c>
      <c r="CW140" s="134">
        <f t="shared" si="423"/>
        <v>0</v>
      </c>
      <c r="CX140" s="134">
        <f t="shared" si="424"/>
        <v>0</v>
      </c>
      <c r="CY140" s="134">
        <f t="shared" si="425"/>
        <v>0</v>
      </c>
      <c r="CZ140" s="134">
        <f t="shared" si="426"/>
        <v>0</v>
      </c>
      <c r="DA140" s="134">
        <f t="shared" si="427"/>
        <v>0</v>
      </c>
      <c r="DB140" s="135"/>
      <c r="DC140" s="135">
        <f t="shared" si="428"/>
        <v>0</v>
      </c>
      <c r="DD140" s="135">
        <f t="shared" si="429"/>
        <v>0</v>
      </c>
      <c r="DE140" s="135">
        <f t="shared" si="430"/>
        <v>0</v>
      </c>
      <c r="DF140" s="135">
        <f t="shared" si="431"/>
        <v>0</v>
      </c>
      <c r="DG140" s="135">
        <f t="shared" si="432"/>
        <v>0</v>
      </c>
      <c r="DH140" s="135">
        <f t="shared" si="433"/>
        <v>0</v>
      </c>
      <c r="DI140" s="135">
        <f t="shared" si="434"/>
        <v>0</v>
      </c>
      <c r="DJ140" s="135">
        <f t="shared" si="435"/>
        <v>0</v>
      </c>
      <c r="DK140" s="135">
        <f t="shared" si="436"/>
        <v>0</v>
      </c>
      <c r="DL140" s="135">
        <f t="shared" si="437"/>
        <v>0</v>
      </c>
      <c r="DM140" s="135">
        <f t="shared" si="438"/>
        <v>0</v>
      </c>
      <c r="DN140" s="136"/>
      <c r="DO140" s="136">
        <f t="shared" si="439"/>
        <v>0</v>
      </c>
      <c r="DP140" s="136">
        <f t="shared" si="440"/>
        <v>0</v>
      </c>
      <c r="DQ140" s="136">
        <f t="shared" si="441"/>
        <v>0</v>
      </c>
      <c r="DR140" s="136">
        <f t="shared" si="442"/>
        <v>0</v>
      </c>
      <c r="DS140" s="136">
        <f t="shared" si="443"/>
        <v>0</v>
      </c>
      <c r="DT140" s="136">
        <f t="shared" si="444"/>
        <v>0</v>
      </c>
      <c r="DU140" s="136">
        <f t="shared" si="445"/>
        <v>0</v>
      </c>
      <c r="DV140" s="136">
        <f t="shared" si="446"/>
        <v>0</v>
      </c>
      <c r="DW140" s="136">
        <f t="shared" si="447"/>
        <v>0</v>
      </c>
      <c r="DX140" s="136">
        <f t="shared" si="448"/>
        <v>0</v>
      </c>
      <c r="DY140" s="136">
        <f t="shared" si="449"/>
        <v>0</v>
      </c>
      <c r="DZ140" s="132"/>
      <c r="EA140" s="132">
        <f t="shared" ref="EA140:EK140" si="475">DZ140</f>
        <v>0</v>
      </c>
      <c r="EB140" s="132">
        <f t="shared" si="475"/>
        <v>0</v>
      </c>
      <c r="EC140" s="132">
        <f t="shared" si="475"/>
        <v>0</v>
      </c>
      <c r="ED140" s="132">
        <f t="shared" si="475"/>
        <v>0</v>
      </c>
      <c r="EE140" s="132">
        <f t="shared" si="475"/>
        <v>0</v>
      </c>
      <c r="EF140" s="132">
        <f t="shared" si="475"/>
        <v>0</v>
      </c>
      <c r="EG140" s="132">
        <f t="shared" si="475"/>
        <v>0</v>
      </c>
      <c r="EH140" s="132">
        <f t="shared" si="475"/>
        <v>0</v>
      </c>
      <c r="EI140" s="132">
        <f t="shared" si="475"/>
        <v>0</v>
      </c>
      <c r="EJ140" s="132">
        <f t="shared" si="475"/>
        <v>0</v>
      </c>
      <c r="EK140" s="132">
        <f t="shared" si="475"/>
        <v>0</v>
      </c>
      <c r="EL140" s="134"/>
      <c r="EM140" s="134"/>
      <c r="EN140" s="134"/>
      <c r="EO140" s="134"/>
      <c r="EP140" s="134"/>
      <c r="EQ140" s="134"/>
      <c r="ER140" s="134"/>
      <c r="ES140" s="201">
        <f>IFERROR(IF(G140&gt;=1,(IF(EMP!AT136="YES",220,0)),0),0)</f>
        <v>0</v>
      </c>
      <c r="ET140" s="1">
        <f>IFERROR(IF(G140&gt;=1,ROUND(ALLO!K138/31*ALLO!BJ138,0),0),0)</f>
        <v>0</v>
      </c>
      <c r="EU140" s="1">
        <f>IFERROR(IF(G140&gt;=1,(IF(ALLO!$BH138=1,0,IF(ALLO!$BH138=2,(IF(EMP!AN136="YES",(IF(ALLO!$D138&gt;=5,ROUND((ALLO!GG138+ALLO!GS138+ALLO!HE138)/EU$1,0)*ALLO!$BK138,0)),0)),0))),0),0)</f>
        <v>0</v>
      </c>
      <c r="EV140" s="1">
        <f>IFERROR(IF(H140&gt;=1,(IF(ALLO!$BH138=1,0,IF(ALLO!$BH138=2,(IF(EMP!AO136="YES",(IF(ALLO!$D138&gt;=5,ROUND((ALLO!GH138+ALLO!GT138+ALLO!HF138)/EV$1,0)*ALLO!$BK138,0)),0)),0))),0),0)</f>
        <v>0</v>
      </c>
      <c r="EW140" s="1">
        <f>IFERROR(IF(I140&gt;=1,(IF(ALLO!$BH138=1,0,IF(ALLO!$BH138=2,(IF(EMP!AP136="YES",(IF(ALLO!$D138&gt;=5,ROUND((ALLO!GI138+ALLO!GU138+ALLO!HG138)/EW$1,0)*ALLO!$BK138,0)),0)),0))),0),0)</f>
        <v>0</v>
      </c>
      <c r="EX140" s="1">
        <f>IFERROR(IF(J140&gt;=1,(IF(ALLO!$BH138=1,0,IF(ALLO!$BH138=2,(IF(EMP!AQ136="YES",(IF(ALLO!$D138&gt;=5,ROUND((ALLO!GJ138+ALLO!GV138+ALLO!HH138)/EX$1,0)*ALLO!$BK138,0)),0)),0))),0),0)</f>
        <v>0</v>
      </c>
      <c r="EY140" s="1">
        <f>IFERROR(IF(K140&gt;=1,(IF(ALLO!$BH138=1,0,IF(ALLO!$BH138=2,(IF(EMP!AR136="YES",(IF(ALLO!$D138&gt;=5,ROUND((ALLO!GK138+ALLO!GW138+ALLO!HI138)/EY$1,0)*ALLO!$BK138,0)),0)),0))),0),0)</f>
        <v>0</v>
      </c>
      <c r="EZ140" s="1">
        <f>IFERROR(IF(L140&gt;=1,(IF(ALLO!$BH138=1,0,IF(ALLO!$BH138=2,(IF(EMP!AS136="YES",(IF(ALLO!$D138&gt;=5,ROUND((ALLO!GL138+ALLO!GX138+ALLO!HJ138)/EZ$1,0)*ALLO!$BK138,0)),0)),0))),0),0)</f>
        <v>0</v>
      </c>
      <c r="FA140" s="181">
        <f t="shared" si="451"/>
        <v>0</v>
      </c>
      <c r="FB140" s="181">
        <f t="shared" si="452"/>
        <v>0</v>
      </c>
      <c r="FC140" s="181">
        <f t="shared" si="453"/>
        <v>0</v>
      </c>
      <c r="FD140" s="181">
        <f t="shared" si="454"/>
        <v>0</v>
      </c>
      <c r="FE140" s="181">
        <f t="shared" si="455"/>
        <v>0</v>
      </c>
      <c r="FF140" s="181">
        <f t="shared" si="456"/>
        <v>0</v>
      </c>
      <c r="FG140" s="181">
        <f t="shared" si="457"/>
        <v>0</v>
      </c>
      <c r="FH140" s="181">
        <f t="shared" si="458"/>
        <v>0</v>
      </c>
      <c r="FI140" s="181">
        <f t="shared" si="459"/>
        <v>0</v>
      </c>
      <c r="FJ140" s="181">
        <f t="shared" si="460"/>
        <v>0</v>
      </c>
      <c r="FK140" s="181">
        <f t="shared" si="461"/>
        <v>0</v>
      </c>
      <c r="FL140" s="181">
        <f t="shared" si="462"/>
        <v>0</v>
      </c>
      <c r="FM140" s="182">
        <f t="shared" si="463"/>
        <v>0</v>
      </c>
      <c r="FN140" s="182">
        <f t="shared" si="464"/>
        <v>0</v>
      </c>
      <c r="FO140" s="182">
        <f t="shared" si="465"/>
        <v>0</v>
      </c>
      <c r="FP140" s="182">
        <f t="shared" si="466"/>
        <v>0</v>
      </c>
      <c r="FQ140" s="182">
        <f t="shared" si="467"/>
        <v>0</v>
      </c>
      <c r="FR140" s="182">
        <f t="shared" si="468"/>
        <v>0</v>
      </c>
      <c r="FS140" s="182">
        <f t="shared" si="469"/>
        <v>0</v>
      </c>
      <c r="FT140" s="1">
        <f>IFERROR(IF($G140&gt;=1,SUMIFS(ARR!P$8:P$607,ARR!$I$8:$I$607,$I140),0),0)</f>
        <v>0</v>
      </c>
      <c r="FU140" s="1">
        <f>IFERROR(IF($G140&gt;=1,SUMIFS(ARR!Q$8:Q$607,ARR!$I$8:$I$607,$I140),0),0)</f>
        <v>0</v>
      </c>
      <c r="FV140" s="1">
        <f>IFERROR(IF($G140&gt;=1,SUMIFS(ARR!R$8:R$607,ARR!$I$8:$I$607,$I140),0),0)</f>
        <v>0</v>
      </c>
      <c r="FW140" s="1">
        <f>IFERROR(IF($G140&gt;=1,SUMIFS(ARR!S$8:S$607,ARR!$I$8:$I$607,$I140),0),0)</f>
        <v>0</v>
      </c>
      <c r="FX140" s="1">
        <f>IFERROR(IF($G140&gt;=1,SUMIFS(ARR!T$8:T$607,ARR!$I$8:$I$607,$I140),0),0)</f>
        <v>0</v>
      </c>
      <c r="FY140" s="1">
        <f>IFERROR(IF($G140&gt;=1,SUMIFS(ARR!U$8:U$607,ARR!$I$8:$I$607,$I140),0),0)</f>
        <v>0</v>
      </c>
      <c r="FZ140" s="1">
        <f>IFERROR(IF($G140&gt;=1,SUMIFS(ARR!V$8:V$607,ARR!$I$8:$I$607,$I140),0),0)</f>
        <v>0</v>
      </c>
      <c r="GA140" s="1">
        <f>IFERROR(IF($G140&gt;=1,SUMIFS(ARR!W$8:W$607,ARR!$I$8:$I$607,$I140),0),0)</f>
        <v>0</v>
      </c>
      <c r="GB140" s="1">
        <f>IFERROR(IF($G140&gt;=1,SUMIFS(ARR!X$8:X$607,ARR!$I$8:$I$607,$I140),0),0)</f>
        <v>0</v>
      </c>
      <c r="GC140" s="1">
        <f>IFERROR(IF($G140&gt;=1,SUMIFS(ARR!Y$8:Y$607,ARR!$I$8:$I$607,$I140),0),0)</f>
        <v>0</v>
      </c>
      <c r="GD140" s="1">
        <f>IFERROR(IF($G140&gt;=1,SUMIFS(ARR!Z$8:Z$607,ARR!$I$8:$I$607,$I140),0),0)</f>
        <v>0</v>
      </c>
      <c r="GE140" s="1">
        <f>IFERROR(IF($G140&gt;=1,SUMIFS(ARR!AA$8:AA$607,ARR!$I$8:$I$607,$I140),0),0)</f>
        <v>0</v>
      </c>
      <c r="GF140" s="1">
        <f t="shared" si="470"/>
        <v>0</v>
      </c>
      <c r="GG140" s="1">
        <f t="shared" si="471"/>
        <v>0</v>
      </c>
      <c r="GH140" s="1">
        <f t="shared" si="472"/>
        <v>0</v>
      </c>
      <c r="GI140" s="1">
        <f t="shared" si="473"/>
        <v>0</v>
      </c>
      <c r="GJ140" s="1">
        <f t="shared" si="474"/>
        <v>0</v>
      </c>
    </row>
    <row r="141" spans="6:192" ht="18" customHeight="1" x14ac:dyDescent="0.25">
      <c r="F141" s="1">
        <f>ALLO!A139</f>
        <v>0</v>
      </c>
      <c r="G141" s="130">
        <f>EMP!O137</f>
        <v>0</v>
      </c>
      <c r="H141" s="131">
        <f>EMP!P137</f>
        <v>0</v>
      </c>
      <c r="I141" s="130">
        <f>EMP!Q137</f>
        <v>0</v>
      </c>
      <c r="J141" s="30">
        <f>IFERROR(IF($G141&gt;=1,(IF($F141=2,ROUND((ALLO!GA139+ALLO!GM139)/10,0),0)),0),0)</f>
        <v>0</v>
      </c>
      <c r="K141" s="30">
        <f>IFERROR(IF($G141&gt;=1,(IF($F141=2,ROUND((ALLO!GB139+ALLO!GN139)/10,0),0)),0),0)</f>
        <v>0</v>
      </c>
      <c r="L141" s="30">
        <f>IFERROR(IF($G141&gt;=1,(IF($F141=2,ROUND((ALLO!GC139+ALLO!GO139)/10,0),0)),0),0)</f>
        <v>0</v>
      </c>
      <c r="M141" s="30">
        <f>IFERROR(IF($G141&gt;=1,(IF($F141=2,ROUND((ALLO!GD139+ALLO!GP139)/10,0),0)),0),0)</f>
        <v>0</v>
      </c>
      <c r="N141" s="30">
        <f>IFERROR(IF($G141&gt;=1,(IF($F141=2,ROUND((ALLO!GE139+ALLO!GQ139)/10,0),0)),0),0)</f>
        <v>0</v>
      </c>
      <c r="O141" s="30">
        <f>IFERROR(IF($G141&gt;=1,(IF($F141=2,ROUND((ALLO!GF139+ALLO!GR139)/10,0),0)),0),0)</f>
        <v>0</v>
      </c>
      <c r="P141" s="30">
        <f>IFERROR(IF($G141&gt;=1,(IF($F141=2,ROUND((ALLO!GG139+ALLO!GS139)/10,0),0)),0),0)</f>
        <v>0</v>
      </c>
      <c r="Q141" s="30">
        <f>IFERROR(IF($G141&gt;=1,(IF($F141=2,ROUND((ALLO!GH139+ALLO!GT139)/10,0),0)),0),0)</f>
        <v>0</v>
      </c>
      <c r="R141" s="30">
        <f>IFERROR(IF($G141&gt;=1,(IF($F141=2,ROUND((ALLO!GI139+ALLO!GU139)/10,0),0)),0),0)</f>
        <v>0</v>
      </c>
      <c r="S141" s="30">
        <f>IFERROR(IF($G141&gt;=1,(IF($F141=2,ROUND((ALLO!GJ139+ALLO!GV139)/10,0),0)),0),0)</f>
        <v>0</v>
      </c>
      <c r="T141" s="30">
        <f>IFERROR(IF($G141&gt;=1,(IF($F141=2,ROUND((ALLO!GK139+ALLO!GW139)/10,0),0)),0),0)</f>
        <v>0</v>
      </c>
      <c r="U141" s="30">
        <f>IFERROR(IF($G141&gt;=1,(IF($F141=2,ROUND((ALLO!GL139+ALLO!GX139)/10,0),0)),0),0)</f>
        <v>0</v>
      </c>
      <c r="V141" s="132"/>
      <c r="W141" s="132"/>
      <c r="X141" s="132"/>
      <c r="Y141" s="132"/>
      <c r="Z141" s="132"/>
      <c r="AA141" s="132"/>
      <c r="AB141" s="132"/>
      <c r="AC141" s="132"/>
      <c r="AD141" s="132"/>
      <c r="AE141" s="132"/>
      <c r="AF141" s="132"/>
      <c r="AG141" s="132"/>
      <c r="AH141" s="133"/>
      <c r="AI141" s="133">
        <f t="shared" si="371"/>
        <v>0</v>
      </c>
      <c r="AJ141" s="133">
        <f t="shared" si="372"/>
        <v>0</v>
      </c>
      <c r="AK141" s="133">
        <f t="shared" si="373"/>
        <v>0</v>
      </c>
      <c r="AL141" s="133">
        <f t="shared" si="374"/>
        <v>0</v>
      </c>
      <c r="AM141" s="133">
        <f t="shared" si="375"/>
        <v>0</v>
      </c>
      <c r="AN141" s="133">
        <f t="shared" si="376"/>
        <v>0</v>
      </c>
      <c r="AO141" s="133">
        <f t="shared" si="377"/>
        <v>0</v>
      </c>
      <c r="AP141" s="133">
        <f t="shared" si="378"/>
        <v>0</v>
      </c>
      <c r="AQ141" s="133">
        <f t="shared" si="379"/>
        <v>0</v>
      </c>
      <c r="AR141" s="133">
        <f t="shared" si="380"/>
        <v>0</v>
      </c>
      <c r="AS141" s="133">
        <f t="shared" si="381"/>
        <v>0</v>
      </c>
      <c r="AT141" s="134"/>
      <c r="AU141" s="134">
        <f t="shared" si="382"/>
        <v>0</v>
      </c>
      <c r="AV141" s="134">
        <f t="shared" si="383"/>
        <v>0</v>
      </c>
      <c r="AW141" s="134">
        <f t="shared" si="384"/>
        <v>0</v>
      </c>
      <c r="AX141" s="134">
        <f t="shared" si="385"/>
        <v>0</v>
      </c>
      <c r="AY141" s="134">
        <f t="shared" si="386"/>
        <v>0</v>
      </c>
      <c r="AZ141" s="134">
        <f t="shared" si="387"/>
        <v>0</v>
      </c>
      <c r="BA141" s="134">
        <f t="shared" si="388"/>
        <v>0</v>
      </c>
      <c r="BB141" s="134">
        <f t="shared" si="389"/>
        <v>0</v>
      </c>
      <c r="BC141" s="134">
        <f t="shared" si="390"/>
        <v>0</v>
      </c>
      <c r="BD141" s="134">
        <f t="shared" si="391"/>
        <v>0</v>
      </c>
      <c r="BE141" s="134">
        <f t="shared" si="392"/>
        <v>0</v>
      </c>
      <c r="BF141" s="31"/>
      <c r="BG141" s="31">
        <f t="shared" si="393"/>
        <v>0</v>
      </c>
      <c r="BH141" s="31">
        <f t="shared" si="394"/>
        <v>0</v>
      </c>
      <c r="BI141" s="31">
        <f t="shared" si="395"/>
        <v>0</v>
      </c>
      <c r="BJ141" s="31">
        <f t="shared" si="396"/>
        <v>0</v>
      </c>
      <c r="BK141" s="31">
        <f t="shared" si="397"/>
        <v>0</v>
      </c>
      <c r="BL141" s="31">
        <f t="shared" si="398"/>
        <v>0</v>
      </c>
      <c r="BM141" s="31">
        <f t="shared" si="399"/>
        <v>0</v>
      </c>
      <c r="BN141" s="31">
        <f t="shared" si="400"/>
        <v>0</v>
      </c>
      <c r="BO141" s="31">
        <f t="shared" si="401"/>
        <v>0</v>
      </c>
      <c r="BP141" s="31">
        <f t="shared" si="402"/>
        <v>0</v>
      </c>
      <c r="BQ141" s="31">
        <f t="shared" si="403"/>
        <v>0</v>
      </c>
      <c r="BR141" s="132"/>
      <c r="BS141" s="132">
        <f t="shared" si="404"/>
        <v>0</v>
      </c>
      <c r="BT141" s="132">
        <f t="shared" si="405"/>
        <v>0</v>
      </c>
      <c r="BU141" s="132">
        <f t="shared" si="406"/>
        <v>0</v>
      </c>
      <c r="BV141" s="132">
        <f t="shared" si="407"/>
        <v>0</v>
      </c>
      <c r="BW141" s="132">
        <f t="shared" si="408"/>
        <v>0</v>
      </c>
      <c r="BX141" s="132">
        <f t="shared" si="409"/>
        <v>0</v>
      </c>
      <c r="BY141" s="132">
        <f t="shared" si="410"/>
        <v>0</v>
      </c>
      <c r="BZ141" s="132">
        <f t="shared" si="411"/>
        <v>0</v>
      </c>
      <c r="CA141" s="132">
        <f t="shared" si="412"/>
        <v>0</v>
      </c>
      <c r="CB141" s="132">
        <f t="shared" si="413"/>
        <v>0</v>
      </c>
      <c r="CC141" s="132">
        <f t="shared" si="414"/>
        <v>0</v>
      </c>
      <c r="CD141" s="133">
        <f t="shared" si="415"/>
        <v>0</v>
      </c>
      <c r="CE141" s="133">
        <f t="shared" si="415"/>
        <v>0</v>
      </c>
      <c r="CF141" s="133">
        <f t="shared" si="416"/>
        <v>0</v>
      </c>
      <c r="CG141" s="133">
        <f t="shared" si="367"/>
        <v>0</v>
      </c>
      <c r="CH141" s="133">
        <f t="shared" si="367"/>
        <v>0</v>
      </c>
      <c r="CI141" s="133">
        <f t="shared" si="367"/>
        <v>0</v>
      </c>
      <c r="CJ141" s="133">
        <f t="shared" si="367"/>
        <v>0</v>
      </c>
      <c r="CK141" s="133">
        <f t="shared" si="367"/>
        <v>0</v>
      </c>
      <c r="CL141" s="133">
        <f t="shared" si="367"/>
        <v>0</v>
      </c>
      <c r="CM141" s="133">
        <f t="shared" si="367"/>
        <v>0</v>
      </c>
      <c r="CN141" s="133">
        <f t="shared" si="367"/>
        <v>0</v>
      </c>
      <c r="CO141" s="133">
        <f t="shared" si="367"/>
        <v>0</v>
      </c>
      <c r="CP141" s="134"/>
      <c r="CQ141" s="134">
        <f t="shared" si="417"/>
        <v>0</v>
      </c>
      <c r="CR141" s="134">
        <f t="shared" si="418"/>
        <v>0</v>
      </c>
      <c r="CS141" s="134">
        <f t="shared" si="419"/>
        <v>0</v>
      </c>
      <c r="CT141" s="134">
        <f t="shared" si="420"/>
        <v>0</v>
      </c>
      <c r="CU141" s="134">
        <f t="shared" si="421"/>
        <v>0</v>
      </c>
      <c r="CV141" s="134">
        <f t="shared" si="422"/>
        <v>0</v>
      </c>
      <c r="CW141" s="134">
        <f t="shared" si="423"/>
        <v>0</v>
      </c>
      <c r="CX141" s="134">
        <f t="shared" si="424"/>
        <v>0</v>
      </c>
      <c r="CY141" s="134">
        <f t="shared" si="425"/>
        <v>0</v>
      </c>
      <c r="CZ141" s="134">
        <f t="shared" si="426"/>
        <v>0</v>
      </c>
      <c r="DA141" s="134">
        <f t="shared" si="427"/>
        <v>0</v>
      </c>
      <c r="DB141" s="135"/>
      <c r="DC141" s="135">
        <f t="shared" si="428"/>
        <v>0</v>
      </c>
      <c r="DD141" s="135">
        <f t="shared" si="429"/>
        <v>0</v>
      </c>
      <c r="DE141" s="135">
        <f t="shared" si="430"/>
        <v>0</v>
      </c>
      <c r="DF141" s="135">
        <f t="shared" si="431"/>
        <v>0</v>
      </c>
      <c r="DG141" s="135">
        <f t="shared" si="432"/>
        <v>0</v>
      </c>
      <c r="DH141" s="135">
        <f t="shared" si="433"/>
        <v>0</v>
      </c>
      <c r="DI141" s="135">
        <f t="shared" si="434"/>
        <v>0</v>
      </c>
      <c r="DJ141" s="135">
        <f t="shared" si="435"/>
        <v>0</v>
      </c>
      <c r="DK141" s="135">
        <f t="shared" si="436"/>
        <v>0</v>
      </c>
      <c r="DL141" s="135">
        <f t="shared" si="437"/>
        <v>0</v>
      </c>
      <c r="DM141" s="135">
        <f t="shared" si="438"/>
        <v>0</v>
      </c>
      <c r="DN141" s="136"/>
      <c r="DO141" s="136">
        <f t="shared" si="439"/>
        <v>0</v>
      </c>
      <c r="DP141" s="136">
        <f t="shared" si="440"/>
        <v>0</v>
      </c>
      <c r="DQ141" s="136">
        <f t="shared" si="441"/>
        <v>0</v>
      </c>
      <c r="DR141" s="136">
        <f t="shared" si="442"/>
        <v>0</v>
      </c>
      <c r="DS141" s="136">
        <f t="shared" si="443"/>
        <v>0</v>
      </c>
      <c r="DT141" s="136">
        <f t="shared" si="444"/>
        <v>0</v>
      </c>
      <c r="DU141" s="136">
        <f t="shared" si="445"/>
        <v>0</v>
      </c>
      <c r="DV141" s="136">
        <f t="shared" si="446"/>
        <v>0</v>
      </c>
      <c r="DW141" s="136">
        <f t="shared" si="447"/>
        <v>0</v>
      </c>
      <c r="DX141" s="136">
        <f t="shared" si="448"/>
        <v>0</v>
      </c>
      <c r="DY141" s="136">
        <f t="shared" si="449"/>
        <v>0</v>
      </c>
      <c r="DZ141" s="132"/>
      <c r="EA141" s="132">
        <f t="shared" ref="EA141:EK141" si="476">DZ141</f>
        <v>0</v>
      </c>
      <c r="EB141" s="132">
        <f t="shared" si="476"/>
        <v>0</v>
      </c>
      <c r="EC141" s="132">
        <f t="shared" si="476"/>
        <v>0</v>
      </c>
      <c r="ED141" s="132">
        <f t="shared" si="476"/>
        <v>0</v>
      </c>
      <c r="EE141" s="132">
        <f t="shared" si="476"/>
        <v>0</v>
      </c>
      <c r="EF141" s="132">
        <f t="shared" si="476"/>
        <v>0</v>
      </c>
      <c r="EG141" s="132">
        <f t="shared" si="476"/>
        <v>0</v>
      </c>
      <c r="EH141" s="132">
        <f t="shared" si="476"/>
        <v>0</v>
      </c>
      <c r="EI141" s="132">
        <f t="shared" si="476"/>
        <v>0</v>
      </c>
      <c r="EJ141" s="132">
        <f t="shared" si="476"/>
        <v>0</v>
      </c>
      <c r="EK141" s="132">
        <f t="shared" si="476"/>
        <v>0</v>
      </c>
      <c r="EL141" s="134"/>
      <c r="EM141" s="134"/>
      <c r="EN141" s="134"/>
      <c r="EO141" s="134"/>
      <c r="EP141" s="134"/>
      <c r="EQ141" s="134"/>
      <c r="ER141" s="134"/>
      <c r="ES141" s="201">
        <f>IFERROR(IF(G141&gt;=1,(IF(EMP!AT137="YES",220,0)),0),0)</f>
        <v>0</v>
      </c>
      <c r="ET141" s="1">
        <f>IFERROR(IF(G141&gt;=1,ROUND(ALLO!K139/31*ALLO!BJ139,0),0),0)</f>
        <v>0</v>
      </c>
      <c r="EU141" s="1">
        <f>IFERROR(IF(G141&gt;=1,(IF(ALLO!$BH139=1,0,IF(ALLO!$BH139=2,(IF(EMP!AN137="YES",(IF(ALLO!$D139&gt;=5,ROUND((ALLO!GG139+ALLO!GS139+ALLO!HE139)/EU$1,0)*ALLO!$BK139,0)),0)),0))),0),0)</f>
        <v>0</v>
      </c>
      <c r="EV141" s="1">
        <f>IFERROR(IF(H141&gt;=1,(IF(ALLO!$BH139=1,0,IF(ALLO!$BH139=2,(IF(EMP!AO137="YES",(IF(ALLO!$D139&gt;=5,ROUND((ALLO!GH139+ALLO!GT139+ALLO!HF139)/EV$1,0)*ALLO!$BK139,0)),0)),0))),0),0)</f>
        <v>0</v>
      </c>
      <c r="EW141" s="1">
        <f>IFERROR(IF(I141&gt;=1,(IF(ALLO!$BH139=1,0,IF(ALLO!$BH139=2,(IF(EMP!AP137="YES",(IF(ALLO!$D139&gt;=5,ROUND((ALLO!GI139+ALLO!GU139+ALLO!HG139)/EW$1,0)*ALLO!$BK139,0)),0)),0))),0),0)</f>
        <v>0</v>
      </c>
      <c r="EX141" s="1">
        <f>IFERROR(IF(J141&gt;=1,(IF(ALLO!$BH139=1,0,IF(ALLO!$BH139=2,(IF(EMP!AQ137="YES",(IF(ALLO!$D139&gt;=5,ROUND((ALLO!GJ139+ALLO!GV139+ALLO!HH139)/EX$1,0)*ALLO!$BK139,0)),0)),0))),0),0)</f>
        <v>0</v>
      </c>
      <c r="EY141" s="1">
        <f>IFERROR(IF(K141&gt;=1,(IF(ALLO!$BH139=1,0,IF(ALLO!$BH139=2,(IF(EMP!AR137="YES",(IF(ALLO!$D139&gt;=5,ROUND((ALLO!GK139+ALLO!GW139+ALLO!HI139)/EY$1,0)*ALLO!$BK139,0)),0)),0))),0),0)</f>
        <v>0</v>
      </c>
      <c r="EZ141" s="1">
        <f>IFERROR(IF(L141&gt;=1,(IF(ALLO!$BH139=1,0,IF(ALLO!$BH139=2,(IF(EMP!AS137="YES",(IF(ALLO!$D139&gt;=5,ROUND((ALLO!GL139+ALLO!GX139+ALLO!HJ139)/EZ$1,0)*ALLO!$BK139,0)),0)),0))),0),0)</f>
        <v>0</v>
      </c>
      <c r="FA141" s="181">
        <f t="shared" si="451"/>
        <v>0</v>
      </c>
      <c r="FB141" s="181">
        <f t="shared" si="452"/>
        <v>0</v>
      </c>
      <c r="FC141" s="181">
        <f t="shared" si="453"/>
        <v>0</v>
      </c>
      <c r="FD141" s="181">
        <f t="shared" si="454"/>
        <v>0</v>
      </c>
      <c r="FE141" s="181">
        <f t="shared" si="455"/>
        <v>0</v>
      </c>
      <c r="FF141" s="181">
        <f t="shared" si="456"/>
        <v>0</v>
      </c>
      <c r="FG141" s="181">
        <f t="shared" si="457"/>
        <v>0</v>
      </c>
      <c r="FH141" s="181">
        <f t="shared" si="458"/>
        <v>0</v>
      </c>
      <c r="FI141" s="181">
        <f t="shared" si="459"/>
        <v>0</v>
      </c>
      <c r="FJ141" s="181">
        <f t="shared" si="460"/>
        <v>0</v>
      </c>
      <c r="FK141" s="181">
        <f t="shared" si="461"/>
        <v>0</v>
      </c>
      <c r="FL141" s="181">
        <f t="shared" si="462"/>
        <v>0</v>
      </c>
      <c r="FM141" s="182">
        <f t="shared" si="463"/>
        <v>0</v>
      </c>
      <c r="FN141" s="182">
        <f t="shared" si="464"/>
        <v>0</v>
      </c>
      <c r="FO141" s="182">
        <f t="shared" si="465"/>
        <v>0</v>
      </c>
      <c r="FP141" s="182">
        <f t="shared" si="466"/>
        <v>0</v>
      </c>
      <c r="FQ141" s="182">
        <f t="shared" si="467"/>
        <v>0</v>
      </c>
      <c r="FR141" s="182">
        <f t="shared" si="468"/>
        <v>0</v>
      </c>
      <c r="FS141" s="182">
        <f t="shared" si="469"/>
        <v>0</v>
      </c>
      <c r="FT141" s="1">
        <f>IFERROR(IF($G141&gt;=1,SUMIFS(ARR!P$8:P$607,ARR!$I$8:$I$607,$I141),0),0)</f>
        <v>0</v>
      </c>
      <c r="FU141" s="1">
        <f>IFERROR(IF($G141&gt;=1,SUMIFS(ARR!Q$8:Q$607,ARR!$I$8:$I$607,$I141),0),0)</f>
        <v>0</v>
      </c>
      <c r="FV141" s="1">
        <f>IFERROR(IF($G141&gt;=1,SUMIFS(ARR!R$8:R$607,ARR!$I$8:$I$607,$I141),0),0)</f>
        <v>0</v>
      </c>
      <c r="FW141" s="1">
        <f>IFERROR(IF($G141&gt;=1,SUMIFS(ARR!S$8:S$607,ARR!$I$8:$I$607,$I141),0),0)</f>
        <v>0</v>
      </c>
      <c r="FX141" s="1">
        <f>IFERROR(IF($G141&gt;=1,SUMIFS(ARR!T$8:T$607,ARR!$I$8:$I$607,$I141),0),0)</f>
        <v>0</v>
      </c>
      <c r="FY141" s="1">
        <f>IFERROR(IF($G141&gt;=1,SUMIFS(ARR!U$8:U$607,ARR!$I$8:$I$607,$I141),0),0)</f>
        <v>0</v>
      </c>
      <c r="FZ141" s="1">
        <f>IFERROR(IF($G141&gt;=1,SUMIFS(ARR!V$8:V$607,ARR!$I$8:$I$607,$I141),0),0)</f>
        <v>0</v>
      </c>
      <c r="GA141" s="1">
        <f>IFERROR(IF($G141&gt;=1,SUMIFS(ARR!W$8:W$607,ARR!$I$8:$I$607,$I141),0),0)</f>
        <v>0</v>
      </c>
      <c r="GB141" s="1">
        <f>IFERROR(IF($G141&gt;=1,SUMIFS(ARR!X$8:X$607,ARR!$I$8:$I$607,$I141),0),0)</f>
        <v>0</v>
      </c>
      <c r="GC141" s="1">
        <f>IFERROR(IF($G141&gt;=1,SUMIFS(ARR!Y$8:Y$607,ARR!$I$8:$I$607,$I141),0),0)</f>
        <v>0</v>
      </c>
      <c r="GD141" s="1">
        <f>IFERROR(IF($G141&gt;=1,SUMIFS(ARR!Z$8:Z$607,ARR!$I$8:$I$607,$I141),0),0)</f>
        <v>0</v>
      </c>
      <c r="GE141" s="1">
        <f>IFERROR(IF($G141&gt;=1,SUMIFS(ARR!AA$8:AA$607,ARR!$I$8:$I$607,$I141),0),0)</f>
        <v>0</v>
      </c>
      <c r="GF141" s="1">
        <f t="shared" si="470"/>
        <v>0</v>
      </c>
      <c r="GG141" s="1">
        <f t="shared" si="471"/>
        <v>0</v>
      </c>
      <c r="GH141" s="1">
        <f t="shared" si="472"/>
        <v>0</v>
      </c>
      <c r="GI141" s="1">
        <f t="shared" si="473"/>
        <v>0</v>
      </c>
      <c r="GJ141" s="1">
        <f t="shared" si="474"/>
        <v>0</v>
      </c>
    </row>
    <row r="142" spans="6:192" ht="18" customHeight="1" x14ac:dyDescent="0.25">
      <c r="F142" s="1">
        <f>ALLO!A140</f>
        <v>0</v>
      </c>
      <c r="G142" s="130">
        <f>EMP!O138</f>
        <v>0</v>
      </c>
      <c r="H142" s="131">
        <f>EMP!P138</f>
        <v>0</v>
      </c>
      <c r="I142" s="130">
        <f>EMP!Q138</f>
        <v>0</v>
      </c>
      <c r="J142" s="30">
        <f>IFERROR(IF($G142&gt;=1,(IF($F142=2,ROUND((ALLO!GA140+ALLO!GM140)/10,0),0)),0),0)</f>
        <v>0</v>
      </c>
      <c r="K142" s="30">
        <f>IFERROR(IF($G142&gt;=1,(IF($F142=2,ROUND((ALLO!GB140+ALLO!GN140)/10,0),0)),0),0)</f>
        <v>0</v>
      </c>
      <c r="L142" s="30">
        <f>IFERROR(IF($G142&gt;=1,(IF($F142=2,ROUND((ALLO!GC140+ALLO!GO140)/10,0),0)),0),0)</f>
        <v>0</v>
      </c>
      <c r="M142" s="30">
        <f>IFERROR(IF($G142&gt;=1,(IF($F142=2,ROUND((ALLO!GD140+ALLO!GP140)/10,0),0)),0),0)</f>
        <v>0</v>
      </c>
      <c r="N142" s="30">
        <f>IFERROR(IF($G142&gt;=1,(IF($F142=2,ROUND((ALLO!GE140+ALLO!GQ140)/10,0),0)),0),0)</f>
        <v>0</v>
      </c>
      <c r="O142" s="30">
        <f>IFERROR(IF($G142&gt;=1,(IF($F142=2,ROUND((ALLO!GF140+ALLO!GR140)/10,0),0)),0),0)</f>
        <v>0</v>
      </c>
      <c r="P142" s="30">
        <f>IFERROR(IF($G142&gt;=1,(IF($F142=2,ROUND((ALLO!GG140+ALLO!GS140)/10,0),0)),0),0)</f>
        <v>0</v>
      </c>
      <c r="Q142" s="30">
        <f>IFERROR(IF($G142&gt;=1,(IF($F142=2,ROUND((ALLO!GH140+ALLO!GT140)/10,0),0)),0),0)</f>
        <v>0</v>
      </c>
      <c r="R142" s="30">
        <f>IFERROR(IF($G142&gt;=1,(IF($F142=2,ROUND((ALLO!GI140+ALLO!GU140)/10,0),0)),0),0)</f>
        <v>0</v>
      </c>
      <c r="S142" s="30">
        <f>IFERROR(IF($G142&gt;=1,(IF($F142=2,ROUND((ALLO!GJ140+ALLO!GV140)/10,0),0)),0),0)</f>
        <v>0</v>
      </c>
      <c r="T142" s="30">
        <f>IFERROR(IF($G142&gt;=1,(IF($F142=2,ROUND((ALLO!GK140+ALLO!GW140)/10,0),0)),0),0)</f>
        <v>0</v>
      </c>
      <c r="U142" s="30">
        <f>IFERROR(IF($G142&gt;=1,(IF($F142=2,ROUND((ALLO!GL140+ALLO!GX140)/10,0),0)),0),0)</f>
        <v>0</v>
      </c>
      <c r="V142" s="132"/>
      <c r="W142" s="132"/>
      <c r="X142" s="132"/>
      <c r="Y142" s="132"/>
      <c r="Z142" s="132"/>
      <c r="AA142" s="132"/>
      <c r="AB142" s="132"/>
      <c r="AC142" s="132"/>
      <c r="AD142" s="132"/>
      <c r="AE142" s="132"/>
      <c r="AF142" s="132"/>
      <c r="AG142" s="132"/>
      <c r="AH142" s="133"/>
      <c r="AI142" s="133">
        <f t="shared" si="371"/>
        <v>0</v>
      </c>
      <c r="AJ142" s="133">
        <f t="shared" si="372"/>
        <v>0</v>
      </c>
      <c r="AK142" s="133">
        <f t="shared" si="373"/>
        <v>0</v>
      </c>
      <c r="AL142" s="133">
        <f t="shared" si="374"/>
        <v>0</v>
      </c>
      <c r="AM142" s="133">
        <f t="shared" si="375"/>
        <v>0</v>
      </c>
      <c r="AN142" s="133">
        <f t="shared" si="376"/>
        <v>0</v>
      </c>
      <c r="AO142" s="133">
        <f t="shared" si="377"/>
        <v>0</v>
      </c>
      <c r="AP142" s="133">
        <f t="shared" si="378"/>
        <v>0</v>
      </c>
      <c r="AQ142" s="133">
        <f t="shared" si="379"/>
        <v>0</v>
      </c>
      <c r="AR142" s="133">
        <f t="shared" si="380"/>
        <v>0</v>
      </c>
      <c r="AS142" s="133">
        <f t="shared" si="381"/>
        <v>0</v>
      </c>
      <c r="AT142" s="134"/>
      <c r="AU142" s="134">
        <f t="shared" si="382"/>
        <v>0</v>
      </c>
      <c r="AV142" s="134">
        <f t="shared" si="383"/>
        <v>0</v>
      </c>
      <c r="AW142" s="134">
        <f t="shared" si="384"/>
        <v>0</v>
      </c>
      <c r="AX142" s="134">
        <f t="shared" si="385"/>
        <v>0</v>
      </c>
      <c r="AY142" s="134">
        <f t="shared" si="386"/>
        <v>0</v>
      </c>
      <c r="AZ142" s="134">
        <f t="shared" si="387"/>
        <v>0</v>
      </c>
      <c r="BA142" s="134">
        <f t="shared" si="388"/>
        <v>0</v>
      </c>
      <c r="BB142" s="134">
        <f t="shared" si="389"/>
        <v>0</v>
      </c>
      <c r="BC142" s="134">
        <f t="shared" si="390"/>
        <v>0</v>
      </c>
      <c r="BD142" s="134">
        <f t="shared" si="391"/>
        <v>0</v>
      </c>
      <c r="BE142" s="134">
        <f t="shared" si="392"/>
        <v>0</v>
      </c>
      <c r="BF142" s="31"/>
      <c r="BG142" s="31">
        <f t="shared" si="393"/>
        <v>0</v>
      </c>
      <c r="BH142" s="31">
        <f t="shared" si="394"/>
        <v>0</v>
      </c>
      <c r="BI142" s="31">
        <f t="shared" si="395"/>
        <v>0</v>
      </c>
      <c r="BJ142" s="31">
        <f t="shared" si="396"/>
        <v>0</v>
      </c>
      <c r="BK142" s="31">
        <f t="shared" si="397"/>
        <v>0</v>
      </c>
      <c r="BL142" s="31">
        <f t="shared" si="398"/>
        <v>0</v>
      </c>
      <c r="BM142" s="31">
        <f t="shared" si="399"/>
        <v>0</v>
      </c>
      <c r="BN142" s="31">
        <f t="shared" si="400"/>
        <v>0</v>
      </c>
      <c r="BO142" s="31">
        <f t="shared" si="401"/>
        <v>0</v>
      </c>
      <c r="BP142" s="31">
        <f t="shared" si="402"/>
        <v>0</v>
      </c>
      <c r="BQ142" s="31">
        <f t="shared" si="403"/>
        <v>0</v>
      </c>
      <c r="BR142" s="132"/>
      <c r="BS142" s="132">
        <f t="shared" si="404"/>
        <v>0</v>
      </c>
      <c r="BT142" s="132">
        <f t="shared" si="405"/>
        <v>0</v>
      </c>
      <c r="BU142" s="132">
        <f t="shared" si="406"/>
        <v>0</v>
      </c>
      <c r="BV142" s="132">
        <f t="shared" si="407"/>
        <v>0</v>
      </c>
      <c r="BW142" s="132">
        <f t="shared" si="408"/>
        <v>0</v>
      </c>
      <c r="BX142" s="132">
        <f t="shared" si="409"/>
        <v>0</v>
      </c>
      <c r="BY142" s="132">
        <f t="shared" si="410"/>
        <v>0</v>
      </c>
      <c r="BZ142" s="132">
        <f t="shared" si="411"/>
        <v>0</v>
      </c>
      <c r="CA142" s="132">
        <f t="shared" si="412"/>
        <v>0</v>
      </c>
      <c r="CB142" s="132">
        <f t="shared" si="413"/>
        <v>0</v>
      </c>
      <c r="CC142" s="132">
        <f t="shared" si="414"/>
        <v>0</v>
      </c>
      <c r="CD142" s="133">
        <f t="shared" si="415"/>
        <v>0</v>
      </c>
      <c r="CE142" s="133">
        <f t="shared" si="415"/>
        <v>0</v>
      </c>
      <c r="CF142" s="133">
        <f t="shared" si="416"/>
        <v>0</v>
      </c>
      <c r="CG142" s="133">
        <f t="shared" si="367"/>
        <v>0</v>
      </c>
      <c r="CH142" s="133">
        <f t="shared" si="367"/>
        <v>0</v>
      </c>
      <c r="CI142" s="133">
        <f t="shared" si="367"/>
        <v>0</v>
      </c>
      <c r="CJ142" s="133">
        <f t="shared" si="367"/>
        <v>0</v>
      </c>
      <c r="CK142" s="133">
        <f t="shared" si="367"/>
        <v>0</v>
      </c>
      <c r="CL142" s="133">
        <f t="shared" si="367"/>
        <v>0</v>
      </c>
      <c r="CM142" s="133">
        <f t="shared" si="367"/>
        <v>0</v>
      </c>
      <c r="CN142" s="133">
        <f t="shared" si="367"/>
        <v>0</v>
      </c>
      <c r="CO142" s="133">
        <f t="shared" si="367"/>
        <v>0</v>
      </c>
      <c r="CP142" s="134"/>
      <c r="CQ142" s="134">
        <f t="shared" si="417"/>
        <v>0</v>
      </c>
      <c r="CR142" s="134">
        <f t="shared" si="418"/>
        <v>0</v>
      </c>
      <c r="CS142" s="134">
        <f t="shared" si="419"/>
        <v>0</v>
      </c>
      <c r="CT142" s="134">
        <f t="shared" si="420"/>
        <v>0</v>
      </c>
      <c r="CU142" s="134">
        <f t="shared" si="421"/>
        <v>0</v>
      </c>
      <c r="CV142" s="134">
        <f t="shared" si="422"/>
        <v>0</v>
      </c>
      <c r="CW142" s="134">
        <f t="shared" si="423"/>
        <v>0</v>
      </c>
      <c r="CX142" s="134">
        <f t="shared" si="424"/>
        <v>0</v>
      </c>
      <c r="CY142" s="134">
        <f t="shared" si="425"/>
        <v>0</v>
      </c>
      <c r="CZ142" s="134">
        <f t="shared" si="426"/>
        <v>0</v>
      </c>
      <c r="DA142" s="134">
        <f t="shared" si="427"/>
        <v>0</v>
      </c>
      <c r="DB142" s="135"/>
      <c r="DC142" s="135">
        <f t="shared" si="428"/>
        <v>0</v>
      </c>
      <c r="DD142" s="135">
        <f t="shared" si="429"/>
        <v>0</v>
      </c>
      <c r="DE142" s="135">
        <f t="shared" si="430"/>
        <v>0</v>
      </c>
      <c r="DF142" s="135">
        <f t="shared" si="431"/>
        <v>0</v>
      </c>
      <c r="DG142" s="135">
        <f t="shared" si="432"/>
        <v>0</v>
      </c>
      <c r="DH142" s="135">
        <f t="shared" si="433"/>
        <v>0</v>
      </c>
      <c r="DI142" s="135">
        <f t="shared" si="434"/>
        <v>0</v>
      </c>
      <c r="DJ142" s="135">
        <f t="shared" si="435"/>
        <v>0</v>
      </c>
      <c r="DK142" s="135">
        <f t="shared" si="436"/>
        <v>0</v>
      </c>
      <c r="DL142" s="135">
        <f t="shared" si="437"/>
        <v>0</v>
      </c>
      <c r="DM142" s="135">
        <f t="shared" si="438"/>
        <v>0</v>
      </c>
      <c r="DN142" s="136"/>
      <c r="DO142" s="136">
        <f t="shared" si="439"/>
        <v>0</v>
      </c>
      <c r="DP142" s="136">
        <f t="shared" si="440"/>
        <v>0</v>
      </c>
      <c r="DQ142" s="136">
        <f t="shared" si="441"/>
        <v>0</v>
      </c>
      <c r="DR142" s="136">
        <f t="shared" si="442"/>
        <v>0</v>
      </c>
      <c r="DS142" s="136">
        <f t="shared" si="443"/>
        <v>0</v>
      </c>
      <c r="DT142" s="136">
        <f t="shared" si="444"/>
        <v>0</v>
      </c>
      <c r="DU142" s="136">
        <f t="shared" si="445"/>
        <v>0</v>
      </c>
      <c r="DV142" s="136">
        <f t="shared" si="446"/>
        <v>0</v>
      </c>
      <c r="DW142" s="136">
        <f t="shared" si="447"/>
        <v>0</v>
      </c>
      <c r="DX142" s="136">
        <f t="shared" si="448"/>
        <v>0</v>
      </c>
      <c r="DY142" s="136">
        <f t="shared" si="449"/>
        <v>0</v>
      </c>
      <c r="DZ142" s="132"/>
      <c r="EA142" s="132">
        <f t="shared" ref="EA142:EK142" si="477">DZ142</f>
        <v>0</v>
      </c>
      <c r="EB142" s="132">
        <f t="shared" si="477"/>
        <v>0</v>
      </c>
      <c r="EC142" s="132">
        <f t="shared" si="477"/>
        <v>0</v>
      </c>
      <c r="ED142" s="132">
        <f t="shared" si="477"/>
        <v>0</v>
      </c>
      <c r="EE142" s="132">
        <f t="shared" si="477"/>
        <v>0</v>
      </c>
      <c r="EF142" s="132">
        <f t="shared" si="477"/>
        <v>0</v>
      </c>
      <c r="EG142" s="132">
        <f t="shared" si="477"/>
        <v>0</v>
      </c>
      <c r="EH142" s="132">
        <f t="shared" si="477"/>
        <v>0</v>
      </c>
      <c r="EI142" s="132">
        <f t="shared" si="477"/>
        <v>0</v>
      </c>
      <c r="EJ142" s="132">
        <f t="shared" si="477"/>
        <v>0</v>
      </c>
      <c r="EK142" s="132">
        <f t="shared" si="477"/>
        <v>0</v>
      </c>
      <c r="EL142" s="134"/>
      <c r="EM142" s="134"/>
      <c r="EN142" s="134"/>
      <c r="EO142" s="134"/>
      <c r="EP142" s="134"/>
      <c r="EQ142" s="134"/>
      <c r="ER142" s="134"/>
      <c r="ES142" s="201">
        <f>IFERROR(IF(G142&gt;=1,(IF(EMP!AT138="YES",220,0)),0),0)</f>
        <v>0</v>
      </c>
      <c r="ET142" s="1">
        <f>IFERROR(IF(G142&gt;=1,ROUND(ALLO!K140/31*ALLO!BJ140,0),0),0)</f>
        <v>0</v>
      </c>
      <c r="EU142" s="1">
        <f>IFERROR(IF(G142&gt;=1,(IF(ALLO!$BH140=1,0,IF(ALLO!$BH140=2,(IF(EMP!AN138="YES",(IF(ALLO!$D140&gt;=5,ROUND((ALLO!GG140+ALLO!GS140+ALLO!HE140)/EU$1,0)*ALLO!$BK140,0)),0)),0))),0),0)</f>
        <v>0</v>
      </c>
      <c r="EV142" s="1">
        <f>IFERROR(IF(H142&gt;=1,(IF(ALLO!$BH140=1,0,IF(ALLO!$BH140=2,(IF(EMP!AO138="YES",(IF(ALLO!$D140&gt;=5,ROUND((ALLO!GH140+ALLO!GT140+ALLO!HF140)/EV$1,0)*ALLO!$BK140,0)),0)),0))),0),0)</f>
        <v>0</v>
      </c>
      <c r="EW142" s="1">
        <f>IFERROR(IF(I142&gt;=1,(IF(ALLO!$BH140=1,0,IF(ALLO!$BH140=2,(IF(EMP!AP138="YES",(IF(ALLO!$D140&gt;=5,ROUND((ALLO!GI140+ALLO!GU140+ALLO!HG140)/EW$1,0)*ALLO!$BK140,0)),0)),0))),0),0)</f>
        <v>0</v>
      </c>
      <c r="EX142" s="1">
        <f>IFERROR(IF(J142&gt;=1,(IF(ALLO!$BH140=1,0,IF(ALLO!$BH140=2,(IF(EMP!AQ138="YES",(IF(ALLO!$D140&gt;=5,ROUND((ALLO!GJ140+ALLO!GV140+ALLO!HH140)/EX$1,0)*ALLO!$BK140,0)),0)),0))),0),0)</f>
        <v>0</v>
      </c>
      <c r="EY142" s="1">
        <f>IFERROR(IF(K142&gt;=1,(IF(ALLO!$BH140=1,0,IF(ALLO!$BH140=2,(IF(EMP!AR138="YES",(IF(ALLO!$D140&gt;=5,ROUND((ALLO!GK140+ALLO!GW140+ALLO!HI140)/EY$1,0)*ALLO!$BK140,0)),0)),0))),0),0)</f>
        <v>0</v>
      </c>
      <c r="EZ142" s="1">
        <f>IFERROR(IF(L142&gt;=1,(IF(ALLO!$BH140=1,0,IF(ALLO!$BH140=2,(IF(EMP!AS138="YES",(IF(ALLO!$D140&gt;=5,ROUND((ALLO!GL140+ALLO!GX140+ALLO!HJ140)/EZ$1,0)*ALLO!$BK140,0)),0)),0))),0),0)</f>
        <v>0</v>
      </c>
      <c r="FA142" s="181">
        <f t="shared" si="451"/>
        <v>0</v>
      </c>
      <c r="FB142" s="181">
        <f t="shared" si="452"/>
        <v>0</v>
      </c>
      <c r="FC142" s="181">
        <f t="shared" si="453"/>
        <v>0</v>
      </c>
      <c r="FD142" s="181">
        <f t="shared" si="454"/>
        <v>0</v>
      </c>
      <c r="FE142" s="181">
        <f t="shared" si="455"/>
        <v>0</v>
      </c>
      <c r="FF142" s="181">
        <f t="shared" si="456"/>
        <v>0</v>
      </c>
      <c r="FG142" s="181">
        <f t="shared" si="457"/>
        <v>0</v>
      </c>
      <c r="FH142" s="181">
        <f t="shared" si="458"/>
        <v>0</v>
      </c>
      <c r="FI142" s="181">
        <f t="shared" si="459"/>
        <v>0</v>
      </c>
      <c r="FJ142" s="181">
        <f t="shared" si="460"/>
        <v>0</v>
      </c>
      <c r="FK142" s="181">
        <f t="shared" si="461"/>
        <v>0</v>
      </c>
      <c r="FL142" s="181">
        <f t="shared" si="462"/>
        <v>0</v>
      </c>
      <c r="FM142" s="182">
        <f t="shared" si="463"/>
        <v>0</v>
      </c>
      <c r="FN142" s="182">
        <f t="shared" si="464"/>
        <v>0</v>
      </c>
      <c r="FO142" s="182">
        <f t="shared" si="465"/>
        <v>0</v>
      </c>
      <c r="FP142" s="182">
        <f t="shared" si="466"/>
        <v>0</v>
      </c>
      <c r="FQ142" s="182">
        <f t="shared" si="467"/>
        <v>0</v>
      </c>
      <c r="FR142" s="182">
        <f t="shared" si="468"/>
        <v>0</v>
      </c>
      <c r="FS142" s="182">
        <f t="shared" si="469"/>
        <v>0</v>
      </c>
      <c r="FT142" s="1">
        <f>IFERROR(IF($G142&gt;=1,SUMIFS(ARR!P$8:P$607,ARR!$I$8:$I$607,$I142),0),0)</f>
        <v>0</v>
      </c>
      <c r="FU142" s="1">
        <f>IFERROR(IF($G142&gt;=1,SUMIFS(ARR!Q$8:Q$607,ARR!$I$8:$I$607,$I142),0),0)</f>
        <v>0</v>
      </c>
      <c r="FV142" s="1">
        <f>IFERROR(IF($G142&gt;=1,SUMIFS(ARR!R$8:R$607,ARR!$I$8:$I$607,$I142),0),0)</f>
        <v>0</v>
      </c>
      <c r="FW142" s="1">
        <f>IFERROR(IF($G142&gt;=1,SUMIFS(ARR!S$8:S$607,ARR!$I$8:$I$607,$I142),0),0)</f>
        <v>0</v>
      </c>
      <c r="FX142" s="1">
        <f>IFERROR(IF($G142&gt;=1,SUMIFS(ARR!T$8:T$607,ARR!$I$8:$I$607,$I142),0),0)</f>
        <v>0</v>
      </c>
      <c r="FY142" s="1">
        <f>IFERROR(IF($G142&gt;=1,SUMIFS(ARR!U$8:U$607,ARR!$I$8:$I$607,$I142),0),0)</f>
        <v>0</v>
      </c>
      <c r="FZ142" s="1">
        <f>IFERROR(IF($G142&gt;=1,SUMIFS(ARR!V$8:V$607,ARR!$I$8:$I$607,$I142),0),0)</f>
        <v>0</v>
      </c>
      <c r="GA142" s="1">
        <f>IFERROR(IF($G142&gt;=1,SUMIFS(ARR!W$8:W$607,ARR!$I$8:$I$607,$I142),0),0)</f>
        <v>0</v>
      </c>
      <c r="GB142" s="1">
        <f>IFERROR(IF($G142&gt;=1,SUMIFS(ARR!X$8:X$607,ARR!$I$8:$I$607,$I142),0),0)</f>
        <v>0</v>
      </c>
      <c r="GC142" s="1">
        <f>IFERROR(IF($G142&gt;=1,SUMIFS(ARR!Y$8:Y$607,ARR!$I$8:$I$607,$I142),0),0)</f>
        <v>0</v>
      </c>
      <c r="GD142" s="1">
        <f>IFERROR(IF($G142&gt;=1,SUMIFS(ARR!Z$8:Z$607,ARR!$I$8:$I$607,$I142),0),0)</f>
        <v>0</v>
      </c>
      <c r="GE142" s="1">
        <f>IFERROR(IF($G142&gt;=1,SUMIFS(ARR!AA$8:AA$607,ARR!$I$8:$I$607,$I142),0),0)</f>
        <v>0</v>
      </c>
      <c r="GF142" s="1">
        <f t="shared" si="470"/>
        <v>0</v>
      </c>
      <c r="GG142" s="1">
        <f t="shared" si="471"/>
        <v>0</v>
      </c>
      <c r="GH142" s="1">
        <f t="shared" si="472"/>
        <v>0</v>
      </c>
      <c r="GI142" s="1">
        <f t="shared" si="473"/>
        <v>0</v>
      </c>
      <c r="GJ142" s="1">
        <f t="shared" si="474"/>
        <v>0</v>
      </c>
    </row>
    <row r="143" spans="6:192" ht="18" customHeight="1" x14ac:dyDescent="0.25">
      <c r="F143" s="1">
        <f>ALLO!A141</f>
        <v>0</v>
      </c>
      <c r="G143" s="130">
        <f>EMP!O139</f>
        <v>0</v>
      </c>
      <c r="H143" s="131">
        <f>EMP!P139</f>
        <v>0</v>
      </c>
      <c r="I143" s="130">
        <f>EMP!Q139</f>
        <v>0</v>
      </c>
      <c r="J143" s="30">
        <f>IFERROR(IF($G143&gt;=1,(IF($F143=2,ROUND((ALLO!GA141+ALLO!GM141)/10,0),0)),0),0)</f>
        <v>0</v>
      </c>
      <c r="K143" s="30">
        <f>IFERROR(IF($G143&gt;=1,(IF($F143=2,ROUND((ALLO!GB141+ALLO!GN141)/10,0),0)),0),0)</f>
        <v>0</v>
      </c>
      <c r="L143" s="30">
        <f>IFERROR(IF($G143&gt;=1,(IF($F143=2,ROUND((ALLO!GC141+ALLO!GO141)/10,0),0)),0),0)</f>
        <v>0</v>
      </c>
      <c r="M143" s="30">
        <f>IFERROR(IF($G143&gt;=1,(IF($F143=2,ROUND((ALLO!GD141+ALLO!GP141)/10,0),0)),0),0)</f>
        <v>0</v>
      </c>
      <c r="N143" s="30">
        <f>IFERROR(IF($G143&gt;=1,(IF($F143=2,ROUND((ALLO!GE141+ALLO!GQ141)/10,0),0)),0),0)</f>
        <v>0</v>
      </c>
      <c r="O143" s="30">
        <f>IFERROR(IF($G143&gt;=1,(IF($F143=2,ROUND((ALLO!GF141+ALLO!GR141)/10,0),0)),0),0)</f>
        <v>0</v>
      </c>
      <c r="P143" s="30">
        <f>IFERROR(IF($G143&gt;=1,(IF($F143=2,ROUND((ALLO!GG141+ALLO!GS141)/10,0),0)),0),0)</f>
        <v>0</v>
      </c>
      <c r="Q143" s="30">
        <f>IFERROR(IF($G143&gt;=1,(IF($F143=2,ROUND((ALLO!GH141+ALLO!GT141)/10,0),0)),0),0)</f>
        <v>0</v>
      </c>
      <c r="R143" s="30">
        <f>IFERROR(IF($G143&gt;=1,(IF($F143=2,ROUND((ALLO!GI141+ALLO!GU141)/10,0),0)),0),0)</f>
        <v>0</v>
      </c>
      <c r="S143" s="30">
        <f>IFERROR(IF($G143&gt;=1,(IF($F143=2,ROUND((ALLO!GJ141+ALLO!GV141)/10,0),0)),0),0)</f>
        <v>0</v>
      </c>
      <c r="T143" s="30">
        <f>IFERROR(IF($G143&gt;=1,(IF($F143=2,ROUND((ALLO!GK141+ALLO!GW141)/10,0),0)),0),0)</f>
        <v>0</v>
      </c>
      <c r="U143" s="30">
        <f>IFERROR(IF($G143&gt;=1,(IF($F143=2,ROUND((ALLO!GL141+ALLO!GX141)/10,0),0)),0),0)</f>
        <v>0</v>
      </c>
      <c r="V143" s="132"/>
      <c r="W143" s="132"/>
      <c r="X143" s="132"/>
      <c r="Y143" s="132"/>
      <c r="Z143" s="132"/>
      <c r="AA143" s="132"/>
      <c r="AB143" s="132"/>
      <c r="AC143" s="132"/>
      <c r="AD143" s="132"/>
      <c r="AE143" s="132"/>
      <c r="AF143" s="132"/>
      <c r="AG143" s="132"/>
      <c r="AH143" s="133"/>
      <c r="AI143" s="133">
        <f t="shared" si="371"/>
        <v>0</v>
      </c>
      <c r="AJ143" s="133">
        <f t="shared" si="372"/>
        <v>0</v>
      </c>
      <c r="AK143" s="133">
        <f t="shared" si="373"/>
        <v>0</v>
      </c>
      <c r="AL143" s="133">
        <f t="shared" si="374"/>
        <v>0</v>
      </c>
      <c r="AM143" s="133">
        <f t="shared" si="375"/>
        <v>0</v>
      </c>
      <c r="AN143" s="133">
        <f t="shared" si="376"/>
        <v>0</v>
      </c>
      <c r="AO143" s="133">
        <f t="shared" si="377"/>
        <v>0</v>
      </c>
      <c r="AP143" s="133">
        <f t="shared" si="378"/>
        <v>0</v>
      </c>
      <c r="AQ143" s="133">
        <f t="shared" si="379"/>
        <v>0</v>
      </c>
      <c r="AR143" s="133">
        <f t="shared" si="380"/>
        <v>0</v>
      </c>
      <c r="AS143" s="133">
        <f t="shared" si="381"/>
        <v>0</v>
      </c>
      <c r="AT143" s="134"/>
      <c r="AU143" s="134">
        <f t="shared" si="382"/>
        <v>0</v>
      </c>
      <c r="AV143" s="134">
        <f t="shared" si="383"/>
        <v>0</v>
      </c>
      <c r="AW143" s="134">
        <f t="shared" si="384"/>
        <v>0</v>
      </c>
      <c r="AX143" s="134">
        <f t="shared" si="385"/>
        <v>0</v>
      </c>
      <c r="AY143" s="134">
        <f t="shared" si="386"/>
        <v>0</v>
      </c>
      <c r="AZ143" s="134">
        <f t="shared" si="387"/>
        <v>0</v>
      </c>
      <c r="BA143" s="134">
        <f t="shared" si="388"/>
        <v>0</v>
      </c>
      <c r="BB143" s="134">
        <f t="shared" si="389"/>
        <v>0</v>
      </c>
      <c r="BC143" s="134">
        <f t="shared" si="390"/>
        <v>0</v>
      </c>
      <c r="BD143" s="134">
        <f t="shared" si="391"/>
        <v>0</v>
      </c>
      <c r="BE143" s="134">
        <f t="shared" si="392"/>
        <v>0</v>
      </c>
      <c r="BF143" s="31"/>
      <c r="BG143" s="31">
        <f t="shared" si="393"/>
        <v>0</v>
      </c>
      <c r="BH143" s="31">
        <f t="shared" si="394"/>
        <v>0</v>
      </c>
      <c r="BI143" s="31">
        <f t="shared" si="395"/>
        <v>0</v>
      </c>
      <c r="BJ143" s="31">
        <f t="shared" si="396"/>
        <v>0</v>
      </c>
      <c r="BK143" s="31">
        <f t="shared" si="397"/>
        <v>0</v>
      </c>
      <c r="BL143" s="31">
        <f t="shared" si="398"/>
        <v>0</v>
      </c>
      <c r="BM143" s="31">
        <f t="shared" si="399"/>
        <v>0</v>
      </c>
      <c r="BN143" s="31">
        <f t="shared" si="400"/>
        <v>0</v>
      </c>
      <c r="BO143" s="31">
        <f t="shared" si="401"/>
        <v>0</v>
      </c>
      <c r="BP143" s="31">
        <f t="shared" si="402"/>
        <v>0</v>
      </c>
      <c r="BQ143" s="31">
        <f t="shared" si="403"/>
        <v>0</v>
      </c>
      <c r="BR143" s="132"/>
      <c r="BS143" s="132">
        <f t="shared" si="404"/>
        <v>0</v>
      </c>
      <c r="BT143" s="132">
        <f t="shared" si="405"/>
        <v>0</v>
      </c>
      <c r="BU143" s="132">
        <f t="shared" si="406"/>
        <v>0</v>
      </c>
      <c r="BV143" s="132">
        <f t="shared" si="407"/>
        <v>0</v>
      </c>
      <c r="BW143" s="132">
        <f t="shared" si="408"/>
        <v>0</v>
      </c>
      <c r="BX143" s="132">
        <f t="shared" si="409"/>
        <v>0</v>
      </c>
      <c r="BY143" s="132">
        <f t="shared" si="410"/>
        <v>0</v>
      </c>
      <c r="BZ143" s="132">
        <f t="shared" si="411"/>
        <v>0</v>
      </c>
      <c r="CA143" s="132">
        <f t="shared" si="412"/>
        <v>0</v>
      </c>
      <c r="CB143" s="132">
        <f t="shared" si="413"/>
        <v>0</v>
      </c>
      <c r="CC143" s="132">
        <f t="shared" si="414"/>
        <v>0</v>
      </c>
      <c r="CD143" s="133">
        <f t="shared" si="415"/>
        <v>0</v>
      </c>
      <c r="CE143" s="133">
        <f t="shared" si="415"/>
        <v>0</v>
      </c>
      <c r="CF143" s="133">
        <f t="shared" si="416"/>
        <v>0</v>
      </c>
      <c r="CG143" s="133">
        <f t="shared" si="367"/>
        <v>0</v>
      </c>
      <c r="CH143" s="133">
        <f t="shared" si="367"/>
        <v>0</v>
      </c>
      <c r="CI143" s="133">
        <f t="shared" si="367"/>
        <v>0</v>
      </c>
      <c r="CJ143" s="133">
        <f t="shared" si="367"/>
        <v>0</v>
      </c>
      <c r="CK143" s="133">
        <f t="shared" si="367"/>
        <v>0</v>
      </c>
      <c r="CL143" s="133">
        <f t="shared" si="367"/>
        <v>0</v>
      </c>
      <c r="CM143" s="133">
        <f t="shared" si="367"/>
        <v>0</v>
      </c>
      <c r="CN143" s="133">
        <f t="shared" si="367"/>
        <v>0</v>
      </c>
      <c r="CO143" s="133">
        <f t="shared" si="367"/>
        <v>0</v>
      </c>
      <c r="CP143" s="134"/>
      <c r="CQ143" s="134">
        <f t="shared" si="417"/>
        <v>0</v>
      </c>
      <c r="CR143" s="134">
        <f t="shared" si="418"/>
        <v>0</v>
      </c>
      <c r="CS143" s="134">
        <f t="shared" si="419"/>
        <v>0</v>
      </c>
      <c r="CT143" s="134">
        <f t="shared" si="420"/>
        <v>0</v>
      </c>
      <c r="CU143" s="134">
        <f t="shared" si="421"/>
        <v>0</v>
      </c>
      <c r="CV143" s="134">
        <f t="shared" si="422"/>
        <v>0</v>
      </c>
      <c r="CW143" s="134">
        <f t="shared" si="423"/>
        <v>0</v>
      </c>
      <c r="CX143" s="134">
        <f t="shared" si="424"/>
        <v>0</v>
      </c>
      <c r="CY143" s="134">
        <f t="shared" si="425"/>
        <v>0</v>
      </c>
      <c r="CZ143" s="134">
        <f t="shared" si="426"/>
        <v>0</v>
      </c>
      <c r="DA143" s="134">
        <f t="shared" si="427"/>
        <v>0</v>
      </c>
      <c r="DB143" s="135"/>
      <c r="DC143" s="135">
        <f t="shared" si="428"/>
        <v>0</v>
      </c>
      <c r="DD143" s="135">
        <f t="shared" si="429"/>
        <v>0</v>
      </c>
      <c r="DE143" s="135">
        <f t="shared" si="430"/>
        <v>0</v>
      </c>
      <c r="DF143" s="135">
        <f t="shared" si="431"/>
        <v>0</v>
      </c>
      <c r="DG143" s="135">
        <f t="shared" si="432"/>
        <v>0</v>
      </c>
      <c r="DH143" s="135">
        <f t="shared" si="433"/>
        <v>0</v>
      </c>
      <c r="DI143" s="135">
        <f t="shared" si="434"/>
        <v>0</v>
      </c>
      <c r="DJ143" s="135">
        <f t="shared" si="435"/>
        <v>0</v>
      </c>
      <c r="DK143" s="135">
        <f t="shared" si="436"/>
        <v>0</v>
      </c>
      <c r="DL143" s="135">
        <f t="shared" si="437"/>
        <v>0</v>
      </c>
      <c r="DM143" s="135">
        <f t="shared" si="438"/>
        <v>0</v>
      </c>
      <c r="DN143" s="136"/>
      <c r="DO143" s="136">
        <f t="shared" si="439"/>
        <v>0</v>
      </c>
      <c r="DP143" s="136">
        <f t="shared" si="440"/>
        <v>0</v>
      </c>
      <c r="DQ143" s="136">
        <f t="shared" si="441"/>
        <v>0</v>
      </c>
      <c r="DR143" s="136">
        <f t="shared" si="442"/>
        <v>0</v>
      </c>
      <c r="DS143" s="136">
        <f t="shared" si="443"/>
        <v>0</v>
      </c>
      <c r="DT143" s="136">
        <f t="shared" si="444"/>
        <v>0</v>
      </c>
      <c r="DU143" s="136">
        <f t="shared" si="445"/>
        <v>0</v>
      </c>
      <c r="DV143" s="136">
        <f t="shared" si="446"/>
        <v>0</v>
      </c>
      <c r="DW143" s="136">
        <f t="shared" si="447"/>
        <v>0</v>
      </c>
      <c r="DX143" s="136">
        <f t="shared" si="448"/>
        <v>0</v>
      </c>
      <c r="DY143" s="136">
        <f t="shared" si="449"/>
        <v>0</v>
      </c>
      <c r="DZ143" s="132"/>
      <c r="EA143" s="132">
        <f t="shared" ref="EA143:EK143" si="478">DZ143</f>
        <v>0</v>
      </c>
      <c r="EB143" s="132">
        <f t="shared" si="478"/>
        <v>0</v>
      </c>
      <c r="EC143" s="132">
        <f t="shared" si="478"/>
        <v>0</v>
      </c>
      <c r="ED143" s="132">
        <f t="shared" si="478"/>
        <v>0</v>
      </c>
      <c r="EE143" s="132">
        <f t="shared" si="478"/>
        <v>0</v>
      </c>
      <c r="EF143" s="132">
        <f t="shared" si="478"/>
        <v>0</v>
      </c>
      <c r="EG143" s="132">
        <f t="shared" si="478"/>
        <v>0</v>
      </c>
      <c r="EH143" s="132">
        <f t="shared" si="478"/>
        <v>0</v>
      </c>
      <c r="EI143" s="132">
        <f t="shared" si="478"/>
        <v>0</v>
      </c>
      <c r="EJ143" s="132">
        <f t="shared" si="478"/>
        <v>0</v>
      </c>
      <c r="EK143" s="132">
        <f t="shared" si="478"/>
        <v>0</v>
      </c>
      <c r="EL143" s="134"/>
      <c r="EM143" s="134"/>
      <c r="EN143" s="134"/>
      <c r="EO143" s="134"/>
      <c r="EP143" s="134"/>
      <c r="EQ143" s="134"/>
      <c r="ER143" s="134"/>
      <c r="ES143" s="201">
        <f>IFERROR(IF(G143&gt;=1,(IF(EMP!AT139="YES",220,0)),0),0)</f>
        <v>0</v>
      </c>
      <c r="ET143" s="1">
        <f>IFERROR(IF(G143&gt;=1,ROUND(ALLO!K141/31*ALLO!BJ141,0),0),0)</f>
        <v>0</v>
      </c>
      <c r="EU143" s="1">
        <f>IFERROR(IF(G143&gt;=1,(IF(ALLO!$BH141=1,0,IF(ALLO!$BH141=2,(IF(EMP!AN139="YES",(IF(ALLO!$D141&gt;=5,ROUND((ALLO!GG141+ALLO!GS141+ALLO!HE141)/EU$1,0)*ALLO!$BK141,0)),0)),0))),0),0)</f>
        <v>0</v>
      </c>
      <c r="EV143" s="1">
        <f>IFERROR(IF(H143&gt;=1,(IF(ALLO!$BH141=1,0,IF(ALLO!$BH141=2,(IF(EMP!AO139="YES",(IF(ALLO!$D141&gt;=5,ROUND((ALLO!GH141+ALLO!GT141+ALLO!HF141)/EV$1,0)*ALLO!$BK141,0)),0)),0))),0),0)</f>
        <v>0</v>
      </c>
      <c r="EW143" s="1">
        <f>IFERROR(IF(I143&gt;=1,(IF(ALLO!$BH141=1,0,IF(ALLO!$BH141=2,(IF(EMP!AP139="YES",(IF(ALLO!$D141&gt;=5,ROUND((ALLO!GI141+ALLO!GU141+ALLO!HG141)/EW$1,0)*ALLO!$BK141,0)),0)),0))),0),0)</f>
        <v>0</v>
      </c>
      <c r="EX143" s="1">
        <f>IFERROR(IF(J143&gt;=1,(IF(ALLO!$BH141=1,0,IF(ALLO!$BH141=2,(IF(EMP!AQ139="YES",(IF(ALLO!$D141&gt;=5,ROUND((ALLO!GJ141+ALLO!GV141+ALLO!HH141)/EX$1,0)*ALLO!$BK141,0)),0)),0))),0),0)</f>
        <v>0</v>
      </c>
      <c r="EY143" s="1">
        <f>IFERROR(IF(K143&gt;=1,(IF(ALLO!$BH141=1,0,IF(ALLO!$BH141=2,(IF(EMP!AR139="YES",(IF(ALLO!$D141&gt;=5,ROUND((ALLO!GK141+ALLO!GW141+ALLO!HI141)/EY$1,0)*ALLO!$BK141,0)),0)),0))),0),0)</f>
        <v>0</v>
      </c>
      <c r="EZ143" s="1">
        <f>IFERROR(IF(L143&gt;=1,(IF(ALLO!$BH141=1,0,IF(ALLO!$BH141=2,(IF(EMP!AS139="YES",(IF(ALLO!$D141&gt;=5,ROUND((ALLO!GL141+ALLO!GX141+ALLO!HJ141)/EZ$1,0)*ALLO!$BK141,0)),0)),0))),0),0)</f>
        <v>0</v>
      </c>
      <c r="FA143" s="181">
        <f t="shared" si="451"/>
        <v>0</v>
      </c>
      <c r="FB143" s="181">
        <f t="shared" si="452"/>
        <v>0</v>
      </c>
      <c r="FC143" s="181">
        <f t="shared" si="453"/>
        <v>0</v>
      </c>
      <c r="FD143" s="181">
        <f t="shared" si="454"/>
        <v>0</v>
      </c>
      <c r="FE143" s="181">
        <f t="shared" si="455"/>
        <v>0</v>
      </c>
      <c r="FF143" s="181">
        <f t="shared" si="456"/>
        <v>0</v>
      </c>
      <c r="FG143" s="181">
        <f t="shared" si="457"/>
        <v>0</v>
      </c>
      <c r="FH143" s="181">
        <f t="shared" si="458"/>
        <v>0</v>
      </c>
      <c r="FI143" s="181">
        <f t="shared" si="459"/>
        <v>0</v>
      </c>
      <c r="FJ143" s="181">
        <f t="shared" si="460"/>
        <v>0</v>
      </c>
      <c r="FK143" s="181">
        <f t="shared" si="461"/>
        <v>0</v>
      </c>
      <c r="FL143" s="181">
        <f t="shared" si="462"/>
        <v>0</v>
      </c>
      <c r="FM143" s="182">
        <f t="shared" si="463"/>
        <v>0</v>
      </c>
      <c r="FN143" s="182">
        <f t="shared" si="464"/>
        <v>0</v>
      </c>
      <c r="FO143" s="182">
        <f t="shared" si="465"/>
        <v>0</v>
      </c>
      <c r="FP143" s="182">
        <f t="shared" si="466"/>
        <v>0</v>
      </c>
      <c r="FQ143" s="182">
        <f t="shared" si="467"/>
        <v>0</v>
      </c>
      <c r="FR143" s="182">
        <f t="shared" si="468"/>
        <v>0</v>
      </c>
      <c r="FS143" s="182">
        <f t="shared" si="469"/>
        <v>0</v>
      </c>
      <c r="FT143" s="1">
        <f>IFERROR(IF($G143&gt;=1,SUMIFS(ARR!P$8:P$607,ARR!$I$8:$I$607,$I143),0),0)</f>
        <v>0</v>
      </c>
      <c r="FU143" s="1">
        <f>IFERROR(IF($G143&gt;=1,SUMIFS(ARR!Q$8:Q$607,ARR!$I$8:$I$607,$I143),0),0)</f>
        <v>0</v>
      </c>
      <c r="FV143" s="1">
        <f>IFERROR(IF($G143&gt;=1,SUMIFS(ARR!R$8:R$607,ARR!$I$8:$I$607,$I143),0),0)</f>
        <v>0</v>
      </c>
      <c r="FW143" s="1">
        <f>IFERROR(IF($G143&gt;=1,SUMIFS(ARR!S$8:S$607,ARR!$I$8:$I$607,$I143),0),0)</f>
        <v>0</v>
      </c>
      <c r="FX143" s="1">
        <f>IFERROR(IF($G143&gt;=1,SUMIFS(ARR!T$8:T$607,ARR!$I$8:$I$607,$I143),0),0)</f>
        <v>0</v>
      </c>
      <c r="FY143" s="1">
        <f>IFERROR(IF($G143&gt;=1,SUMIFS(ARR!U$8:U$607,ARR!$I$8:$I$607,$I143),0),0)</f>
        <v>0</v>
      </c>
      <c r="FZ143" s="1">
        <f>IFERROR(IF($G143&gt;=1,SUMIFS(ARR!V$8:V$607,ARR!$I$8:$I$607,$I143),0),0)</f>
        <v>0</v>
      </c>
      <c r="GA143" s="1">
        <f>IFERROR(IF($G143&gt;=1,SUMIFS(ARR!W$8:W$607,ARR!$I$8:$I$607,$I143),0),0)</f>
        <v>0</v>
      </c>
      <c r="GB143" s="1">
        <f>IFERROR(IF($G143&gt;=1,SUMIFS(ARR!X$8:X$607,ARR!$I$8:$I$607,$I143),0),0)</f>
        <v>0</v>
      </c>
      <c r="GC143" s="1">
        <f>IFERROR(IF($G143&gt;=1,SUMIFS(ARR!Y$8:Y$607,ARR!$I$8:$I$607,$I143),0),0)</f>
        <v>0</v>
      </c>
      <c r="GD143" s="1">
        <f>IFERROR(IF($G143&gt;=1,SUMIFS(ARR!Z$8:Z$607,ARR!$I$8:$I$607,$I143),0),0)</f>
        <v>0</v>
      </c>
      <c r="GE143" s="1">
        <f>IFERROR(IF($G143&gt;=1,SUMIFS(ARR!AA$8:AA$607,ARR!$I$8:$I$607,$I143),0),0)</f>
        <v>0</v>
      </c>
      <c r="GF143" s="1">
        <f t="shared" si="470"/>
        <v>0</v>
      </c>
      <c r="GG143" s="1">
        <f t="shared" si="471"/>
        <v>0</v>
      </c>
      <c r="GH143" s="1">
        <f t="shared" si="472"/>
        <v>0</v>
      </c>
      <c r="GI143" s="1">
        <f t="shared" si="473"/>
        <v>0</v>
      </c>
      <c r="GJ143" s="1">
        <f t="shared" si="474"/>
        <v>0</v>
      </c>
    </row>
    <row r="144" spans="6:192" ht="18" customHeight="1" x14ac:dyDescent="0.25">
      <c r="F144" s="1">
        <f>ALLO!A142</f>
        <v>0</v>
      </c>
      <c r="G144" s="130">
        <f>EMP!O140</f>
        <v>0</v>
      </c>
      <c r="H144" s="131">
        <f>EMP!P140</f>
        <v>0</v>
      </c>
      <c r="I144" s="130">
        <f>EMP!Q140</f>
        <v>0</v>
      </c>
      <c r="J144" s="30">
        <f>IFERROR(IF($G144&gt;=1,(IF($F144=2,ROUND((ALLO!GA142+ALLO!GM142)/10,0),0)),0),0)</f>
        <v>0</v>
      </c>
      <c r="K144" s="30">
        <f>IFERROR(IF($G144&gt;=1,(IF($F144=2,ROUND((ALLO!GB142+ALLO!GN142)/10,0),0)),0),0)</f>
        <v>0</v>
      </c>
      <c r="L144" s="30">
        <f>IFERROR(IF($G144&gt;=1,(IF($F144=2,ROUND((ALLO!GC142+ALLO!GO142)/10,0),0)),0),0)</f>
        <v>0</v>
      </c>
      <c r="M144" s="30">
        <f>IFERROR(IF($G144&gt;=1,(IF($F144=2,ROUND((ALLO!GD142+ALLO!GP142)/10,0),0)),0),0)</f>
        <v>0</v>
      </c>
      <c r="N144" s="30">
        <f>IFERROR(IF($G144&gt;=1,(IF($F144=2,ROUND((ALLO!GE142+ALLO!GQ142)/10,0),0)),0),0)</f>
        <v>0</v>
      </c>
      <c r="O144" s="30">
        <f>IFERROR(IF($G144&gt;=1,(IF($F144=2,ROUND((ALLO!GF142+ALLO!GR142)/10,0),0)),0),0)</f>
        <v>0</v>
      </c>
      <c r="P144" s="30">
        <f>IFERROR(IF($G144&gt;=1,(IF($F144=2,ROUND((ALLO!GG142+ALLO!GS142)/10,0),0)),0),0)</f>
        <v>0</v>
      </c>
      <c r="Q144" s="30">
        <f>IFERROR(IF($G144&gt;=1,(IF($F144=2,ROUND((ALLO!GH142+ALLO!GT142)/10,0),0)),0),0)</f>
        <v>0</v>
      </c>
      <c r="R144" s="30">
        <f>IFERROR(IF($G144&gt;=1,(IF($F144=2,ROUND((ALLO!GI142+ALLO!GU142)/10,0),0)),0),0)</f>
        <v>0</v>
      </c>
      <c r="S144" s="30">
        <f>IFERROR(IF($G144&gt;=1,(IF($F144=2,ROUND((ALLO!GJ142+ALLO!GV142)/10,0),0)),0),0)</f>
        <v>0</v>
      </c>
      <c r="T144" s="30">
        <f>IFERROR(IF($G144&gt;=1,(IF($F144=2,ROUND((ALLO!GK142+ALLO!GW142)/10,0),0)),0),0)</f>
        <v>0</v>
      </c>
      <c r="U144" s="30">
        <f>IFERROR(IF($G144&gt;=1,(IF($F144=2,ROUND((ALLO!GL142+ALLO!GX142)/10,0),0)),0),0)</f>
        <v>0</v>
      </c>
      <c r="V144" s="132"/>
      <c r="W144" s="132"/>
      <c r="X144" s="132"/>
      <c r="Y144" s="132"/>
      <c r="Z144" s="132"/>
      <c r="AA144" s="132"/>
      <c r="AB144" s="132"/>
      <c r="AC144" s="132"/>
      <c r="AD144" s="132"/>
      <c r="AE144" s="132"/>
      <c r="AF144" s="132"/>
      <c r="AG144" s="132"/>
      <c r="AH144" s="133"/>
      <c r="AI144" s="133">
        <f t="shared" si="371"/>
        <v>0</v>
      </c>
      <c r="AJ144" s="133">
        <f t="shared" si="372"/>
        <v>0</v>
      </c>
      <c r="AK144" s="133">
        <f t="shared" si="373"/>
        <v>0</v>
      </c>
      <c r="AL144" s="133">
        <f t="shared" si="374"/>
        <v>0</v>
      </c>
      <c r="AM144" s="133">
        <f t="shared" si="375"/>
        <v>0</v>
      </c>
      <c r="AN144" s="133">
        <f t="shared" si="376"/>
        <v>0</v>
      </c>
      <c r="AO144" s="133">
        <f t="shared" si="377"/>
        <v>0</v>
      </c>
      <c r="AP144" s="133">
        <f t="shared" si="378"/>
        <v>0</v>
      </c>
      <c r="AQ144" s="133">
        <f t="shared" si="379"/>
        <v>0</v>
      </c>
      <c r="AR144" s="133">
        <f t="shared" si="380"/>
        <v>0</v>
      </c>
      <c r="AS144" s="133">
        <f t="shared" si="381"/>
        <v>0</v>
      </c>
      <c r="AT144" s="134"/>
      <c r="AU144" s="134">
        <f t="shared" si="382"/>
        <v>0</v>
      </c>
      <c r="AV144" s="134">
        <f t="shared" si="383"/>
        <v>0</v>
      </c>
      <c r="AW144" s="134">
        <f t="shared" si="384"/>
        <v>0</v>
      </c>
      <c r="AX144" s="134">
        <f t="shared" si="385"/>
        <v>0</v>
      </c>
      <c r="AY144" s="134">
        <f t="shared" si="386"/>
        <v>0</v>
      </c>
      <c r="AZ144" s="134">
        <f t="shared" si="387"/>
        <v>0</v>
      </c>
      <c r="BA144" s="134">
        <f t="shared" si="388"/>
        <v>0</v>
      </c>
      <c r="BB144" s="134">
        <f t="shared" si="389"/>
        <v>0</v>
      </c>
      <c r="BC144" s="134">
        <f t="shared" si="390"/>
        <v>0</v>
      </c>
      <c r="BD144" s="134">
        <f t="shared" si="391"/>
        <v>0</v>
      </c>
      <c r="BE144" s="134">
        <f t="shared" si="392"/>
        <v>0</v>
      </c>
      <c r="BF144" s="31"/>
      <c r="BG144" s="31">
        <f t="shared" si="393"/>
        <v>0</v>
      </c>
      <c r="BH144" s="31">
        <f t="shared" si="394"/>
        <v>0</v>
      </c>
      <c r="BI144" s="31">
        <f t="shared" si="395"/>
        <v>0</v>
      </c>
      <c r="BJ144" s="31">
        <f t="shared" si="396"/>
        <v>0</v>
      </c>
      <c r="BK144" s="31">
        <f t="shared" si="397"/>
        <v>0</v>
      </c>
      <c r="BL144" s="31">
        <f t="shared" si="398"/>
        <v>0</v>
      </c>
      <c r="BM144" s="31">
        <f t="shared" si="399"/>
        <v>0</v>
      </c>
      <c r="BN144" s="31">
        <f t="shared" si="400"/>
        <v>0</v>
      </c>
      <c r="BO144" s="31">
        <f t="shared" si="401"/>
        <v>0</v>
      </c>
      <c r="BP144" s="31">
        <f t="shared" si="402"/>
        <v>0</v>
      </c>
      <c r="BQ144" s="31">
        <f t="shared" si="403"/>
        <v>0</v>
      </c>
      <c r="BR144" s="132"/>
      <c r="BS144" s="132">
        <f t="shared" si="404"/>
        <v>0</v>
      </c>
      <c r="BT144" s="132">
        <f t="shared" si="405"/>
        <v>0</v>
      </c>
      <c r="BU144" s="132">
        <f t="shared" si="406"/>
        <v>0</v>
      </c>
      <c r="BV144" s="132">
        <f t="shared" si="407"/>
        <v>0</v>
      </c>
      <c r="BW144" s="132">
        <f t="shared" si="408"/>
        <v>0</v>
      </c>
      <c r="BX144" s="132">
        <f t="shared" si="409"/>
        <v>0</v>
      </c>
      <c r="BY144" s="132">
        <f t="shared" si="410"/>
        <v>0</v>
      </c>
      <c r="BZ144" s="132">
        <f t="shared" si="411"/>
        <v>0</v>
      </c>
      <c r="CA144" s="132">
        <f t="shared" si="412"/>
        <v>0</v>
      </c>
      <c r="CB144" s="132">
        <f t="shared" si="413"/>
        <v>0</v>
      </c>
      <c r="CC144" s="132">
        <f t="shared" si="414"/>
        <v>0</v>
      </c>
      <c r="CD144" s="133">
        <f t="shared" si="415"/>
        <v>0</v>
      </c>
      <c r="CE144" s="133">
        <f t="shared" si="415"/>
        <v>0</v>
      </c>
      <c r="CF144" s="133">
        <f t="shared" si="416"/>
        <v>0</v>
      </c>
      <c r="CG144" s="133">
        <f t="shared" si="367"/>
        <v>0</v>
      </c>
      <c r="CH144" s="133">
        <f t="shared" si="367"/>
        <v>0</v>
      </c>
      <c r="CI144" s="133">
        <f t="shared" si="367"/>
        <v>0</v>
      </c>
      <c r="CJ144" s="133">
        <f t="shared" si="367"/>
        <v>0</v>
      </c>
      <c r="CK144" s="133">
        <f t="shared" si="367"/>
        <v>0</v>
      </c>
      <c r="CL144" s="133">
        <f t="shared" si="367"/>
        <v>0</v>
      </c>
      <c r="CM144" s="133">
        <f t="shared" si="367"/>
        <v>0</v>
      </c>
      <c r="CN144" s="133">
        <f t="shared" si="367"/>
        <v>0</v>
      </c>
      <c r="CO144" s="133">
        <f t="shared" si="367"/>
        <v>0</v>
      </c>
      <c r="CP144" s="134"/>
      <c r="CQ144" s="134">
        <f t="shared" si="417"/>
        <v>0</v>
      </c>
      <c r="CR144" s="134">
        <f t="shared" si="418"/>
        <v>0</v>
      </c>
      <c r="CS144" s="134">
        <f t="shared" si="419"/>
        <v>0</v>
      </c>
      <c r="CT144" s="134">
        <f t="shared" si="420"/>
        <v>0</v>
      </c>
      <c r="CU144" s="134">
        <f t="shared" si="421"/>
        <v>0</v>
      </c>
      <c r="CV144" s="134">
        <f t="shared" si="422"/>
        <v>0</v>
      </c>
      <c r="CW144" s="134">
        <f t="shared" si="423"/>
        <v>0</v>
      </c>
      <c r="CX144" s="134">
        <f t="shared" si="424"/>
        <v>0</v>
      </c>
      <c r="CY144" s="134">
        <f t="shared" si="425"/>
        <v>0</v>
      </c>
      <c r="CZ144" s="134">
        <f t="shared" si="426"/>
        <v>0</v>
      </c>
      <c r="DA144" s="134">
        <f t="shared" si="427"/>
        <v>0</v>
      </c>
      <c r="DB144" s="135"/>
      <c r="DC144" s="135">
        <f t="shared" si="428"/>
        <v>0</v>
      </c>
      <c r="DD144" s="135">
        <f t="shared" si="429"/>
        <v>0</v>
      </c>
      <c r="DE144" s="135">
        <f t="shared" si="430"/>
        <v>0</v>
      </c>
      <c r="DF144" s="135">
        <f t="shared" si="431"/>
        <v>0</v>
      </c>
      <c r="DG144" s="135">
        <f t="shared" si="432"/>
        <v>0</v>
      </c>
      <c r="DH144" s="135">
        <f t="shared" si="433"/>
        <v>0</v>
      </c>
      <c r="DI144" s="135">
        <f t="shared" si="434"/>
        <v>0</v>
      </c>
      <c r="DJ144" s="135">
        <f t="shared" si="435"/>
        <v>0</v>
      </c>
      <c r="DK144" s="135">
        <f t="shared" si="436"/>
        <v>0</v>
      </c>
      <c r="DL144" s="135">
        <f t="shared" si="437"/>
        <v>0</v>
      </c>
      <c r="DM144" s="135">
        <f t="shared" si="438"/>
        <v>0</v>
      </c>
      <c r="DN144" s="136"/>
      <c r="DO144" s="136">
        <f t="shared" si="439"/>
        <v>0</v>
      </c>
      <c r="DP144" s="136">
        <f t="shared" si="440"/>
        <v>0</v>
      </c>
      <c r="DQ144" s="136">
        <f t="shared" si="441"/>
        <v>0</v>
      </c>
      <c r="DR144" s="136">
        <f t="shared" si="442"/>
        <v>0</v>
      </c>
      <c r="DS144" s="136">
        <f t="shared" si="443"/>
        <v>0</v>
      </c>
      <c r="DT144" s="136">
        <f t="shared" si="444"/>
        <v>0</v>
      </c>
      <c r="DU144" s="136">
        <f t="shared" si="445"/>
        <v>0</v>
      </c>
      <c r="DV144" s="136">
        <f t="shared" si="446"/>
        <v>0</v>
      </c>
      <c r="DW144" s="136">
        <f t="shared" si="447"/>
        <v>0</v>
      </c>
      <c r="DX144" s="136">
        <f t="shared" si="448"/>
        <v>0</v>
      </c>
      <c r="DY144" s="136">
        <f t="shared" si="449"/>
        <v>0</v>
      </c>
      <c r="DZ144" s="132"/>
      <c r="EA144" s="132">
        <f t="shared" ref="EA144:EK144" si="479">DZ144</f>
        <v>0</v>
      </c>
      <c r="EB144" s="132">
        <f t="shared" si="479"/>
        <v>0</v>
      </c>
      <c r="EC144" s="132">
        <f t="shared" si="479"/>
        <v>0</v>
      </c>
      <c r="ED144" s="132">
        <f t="shared" si="479"/>
        <v>0</v>
      </c>
      <c r="EE144" s="132">
        <f t="shared" si="479"/>
        <v>0</v>
      </c>
      <c r="EF144" s="132">
        <f t="shared" si="479"/>
        <v>0</v>
      </c>
      <c r="EG144" s="132">
        <f t="shared" si="479"/>
        <v>0</v>
      </c>
      <c r="EH144" s="132">
        <f t="shared" si="479"/>
        <v>0</v>
      </c>
      <c r="EI144" s="132">
        <f t="shared" si="479"/>
        <v>0</v>
      </c>
      <c r="EJ144" s="132">
        <f t="shared" si="479"/>
        <v>0</v>
      </c>
      <c r="EK144" s="132">
        <f t="shared" si="479"/>
        <v>0</v>
      </c>
      <c r="EL144" s="134"/>
      <c r="EM144" s="134"/>
      <c r="EN144" s="134"/>
      <c r="EO144" s="134"/>
      <c r="EP144" s="134"/>
      <c r="EQ144" s="134"/>
      <c r="ER144" s="134"/>
      <c r="ES144" s="201">
        <f>IFERROR(IF(G144&gt;=1,(IF(EMP!AT140="YES",220,0)),0),0)</f>
        <v>0</v>
      </c>
      <c r="ET144" s="1">
        <f>IFERROR(IF(G144&gt;=1,ROUND(ALLO!K142/31*ALLO!BJ142,0),0),0)</f>
        <v>0</v>
      </c>
      <c r="EU144" s="1">
        <f>IFERROR(IF(G144&gt;=1,(IF(ALLO!$BH142=1,0,IF(ALLO!$BH142=2,(IF(EMP!AN140="YES",(IF(ALLO!$D142&gt;=5,ROUND((ALLO!GG142+ALLO!GS142+ALLO!HE142)/EU$1,0)*ALLO!$BK142,0)),0)),0))),0),0)</f>
        <v>0</v>
      </c>
      <c r="EV144" s="1">
        <f>IFERROR(IF(H144&gt;=1,(IF(ALLO!$BH142=1,0,IF(ALLO!$BH142=2,(IF(EMP!AO140="YES",(IF(ALLO!$D142&gt;=5,ROUND((ALLO!GH142+ALLO!GT142+ALLO!HF142)/EV$1,0)*ALLO!$BK142,0)),0)),0))),0),0)</f>
        <v>0</v>
      </c>
      <c r="EW144" s="1">
        <f>IFERROR(IF(I144&gt;=1,(IF(ALLO!$BH142=1,0,IF(ALLO!$BH142=2,(IF(EMP!AP140="YES",(IF(ALLO!$D142&gt;=5,ROUND((ALLO!GI142+ALLO!GU142+ALLO!HG142)/EW$1,0)*ALLO!$BK142,0)),0)),0))),0),0)</f>
        <v>0</v>
      </c>
      <c r="EX144" s="1">
        <f>IFERROR(IF(J144&gt;=1,(IF(ALLO!$BH142=1,0,IF(ALLO!$BH142=2,(IF(EMP!AQ140="YES",(IF(ALLO!$D142&gt;=5,ROUND((ALLO!GJ142+ALLO!GV142+ALLO!HH142)/EX$1,0)*ALLO!$BK142,0)),0)),0))),0),0)</f>
        <v>0</v>
      </c>
      <c r="EY144" s="1">
        <f>IFERROR(IF(K144&gt;=1,(IF(ALLO!$BH142=1,0,IF(ALLO!$BH142=2,(IF(EMP!AR140="YES",(IF(ALLO!$D142&gt;=5,ROUND((ALLO!GK142+ALLO!GW142+ALLO!HI142)/EY$1,0)*ALLO!$BK142,0)),0)),0))),0),0)</f>
        <v>0</v>
      </c>
      <c r="EZ144" s="1">
        <f>IFERROR(IF(L144&gt;=1,(IF(ALLO!$BH142=1,0,IF(ALLO!$BH142=2,(IF(EMP!AS140="YES",(IF(ALLO!$D142&gt;=5,ROUND((ALLO!GL142+ALLO!GX142+ALLO!HJ142)/EZ$1,0)*ALLO!$BK142,0)),0)),0))),0),0)</f>
        <v>0</v>
      </c>
      <c r="FA144" s="181">
        <f t="shared" si="451"/>
        <v>0</v>
      </c>
      <c r="FB144" s="181">
        <f t="shared" si="452"/>
        <v>0</v>
      </c>
      <c r="FC144" s="181">
        <f t="shared" si="453"/>
        <v>0</v>
      </c>
      <c r="FD144" s="181">
        <f t="shared" si="454"/>
        <v>0</v>
      </c>
      <c r="FE144" s="181">
        <f t="shared" si="455"/>
        <v>0</v>
      </c>
      <c r="FF144" s="181">
        <f t="shared" si="456"/>
        <v>0</v>
      </c>
      <c r="FG144" s="181">
        <f t="shared" si="457"/>
        <v>0</v>
      </c>
      <c r="FH144" s="181">
        <f t="shared" si="458"/>
        <v>0</v>
      </c>
      <c r="FI144" s="181">
        <f t="shared" si="459"/>
        <v>0</v>
      </c>
      <c r="FJ144" s="181">
        <f t="shared" si="460"/>
        <v>0</v>
      </c>
      <c r="FK144" s="181">
        <f t="shared" si="461"/>
        <v>0</v>
      </c>
      <c r="FL144" s="181">
        <f t="shared" si="462"/>
        <v>0</v>
      </c>
      <c r="FM144" s="182">
        <f t="shared" si="463"/>
        <v>0</v>
      </c>
      <c r="FN144" s="182">
        <f t="shared" si="464"/>
        <v>0</v>
      </c>
      <c r="FO144" s="182">
        <f t="shared" si="465"/>
        <v>0</v>
      </c>
      <c r="FP144" s="182">
        <f t="shared" si="466"/>
        <v>0</v>
      </c>
      <c r="FQ144" s="182">
        <f t="shared" si="467"/>
        <v>0</v>
      </c>
      <c r="FR144" s="182">
        <f t="shared" si="468"/>
        <v>0</v>
      </c>
      <c r="FS144" s="182">
        <f t="shared" si="469"/>
        <v>0</v>
      </c>
      <c r="FT144" s="1">
        <f>IFERROR(IF($G144&gt;=1,SUMIFS(ARR!P$8:P$607,ARR!$I$8:$I$607,$I144),0),0)</f>
        <v>0</v>
      </c>
      <c r="FU144" s="1">
        <f>IFERROR(IF($G144&gt;=1,SUMIFS(ARR!Q$8:Q$607,ARR!$I$8:$I$607,$I144),0),0)</f>
        <v>0</v>
      </c>
      <c r="FV144" s="1">
        <f>IFERROR(IF($G144&gt;=1,SUMIFS(ARR!R$8:R$607,ARR!$I$8:$I$607,$I144),0),0)</f>
        <v>0</v>
      </c>
      <c r="FW144" s="1">
        <f>IFERROR(IF($G144&gt;=1,SUMIFS(ARR!S$8:S$607,ARR!$I$8:$I$607,$I144),0),0)</f>
        <v>0</v>
      </c>
      <c r="FX144" s="1">
        <f>IFERROR(IF($G144&gt;=1,SUMIFS(ARR!T$8:T$607,ARR!$I$8:$I$607,$I144),0),0)</f>
        <v>0</v>
      </c>
      <c r="FY144" s="1">
        <f>IFERROR(IF($G144&gt;=1,SUMIFS(ARR!U$8:U$607,ARR!$I$8:$I$607,$I144),0),0)</f>
        <v>0</v>
      </c>
      <c r="FZ144" s="1">
        <f>IFERROR(IF($G144&gt;=1,SUMIFS(ARR!V$8:V$607,ARR!$I$8:$I$607,$I144),0),0)</f>
        <v>0</v>
      </c>
      <c r="GA144" s="1">
        <f>IFERROR(IF($G144&gt;=1,SUMIFS(ARR!W$8:W$607,ARR!$I$8:$I$607,$I144),0),0)</f>
        <v>0</v>
      </c>
      <c r="GB144" s="1">
        <f>IFERROR(IF($G144&gt;=1,SUMIFS(ARR!X$8:X$607,ARR!$I$8:$I$607,$I144),0),0)</f>
        <v>0</v>
      </c>
      <c r="GC144" s="1">
        <f>IFERROR(IF($G144&gt;=1,SUMIFS(ARR!Y$8:Y$607,ARR!$I$8:$I$607,$I144),0),0)</f>
        <v>0</v>
      </c>
      <c r="GD144" s="1">
        <f>IFERROR(IF($G144&gt;=1,SUMIFS(ARR!Z$8:Z$607,ARR!$I$8:$I$607,$I144),0),0)</f>
        <v>0</v>
      </c>
      <c r="GE144" s="1">
        <f>IFERROR(IF($G144&gt;=1,SUMIFS(ARR!AA$8:AA$607,ARR!$I$8:$I$607,$I144),0),0)</f>
        <v>0</v>
      </c>
      <c r="GF144" s="1">
        <f t="shared" si="470"/>
        <v>0</v>
      </c>
      <c r="GG144" s="1">
        <f t="shared" si="471"/>
        <v>0</v>
      </c>
      <c r="GH144" s="1">
        <f t="shared" si="472"/>
        <v>0</v>
      </c>
      <c r="GI144" s="1">
        <f t="shared" si="473"/>
        <v>0</v>
      </c>
      <c r="GJ144" s="1">
        <f t="shared" si="474"/>
        <v>0</v>
      </c>
    </row>
    <row r="145" spans="6:192" ht="18" customHeight="1" x14ac:dyDescent="0.25">
      <c r="F145" s="1">
        <f>ALLO!A143</f>
        <v>0</v>
      </c>
      <c r="G145" s="130">
        <f>EMP!O141</f>
        <v>0</v>
      </c>
      <c r="H145" s="131">
        <f>EMP!P141</f>
        <v>0</v>
      </c>
      <c r="I145" s="130">
        <f>EMP!Q141</f>
        <v>0</v>
      </c>
      <c r="J145" s="30">
        <f>IFERROR(IF($G145&gt;=1,(IF($F145=2,ROUND((ALLO!GA143+ALLO!GM143)/10,0),0)),0),0)</f>
        <v>0</v>
      </c>
      <c r="K145" s="30">
        <f>IFERROR(IF($G145&gt;=1,(IF($F145=2,ROUND((ALLO!GB143+ALLO!GN143)/10,0),0)),0),0)</f>
        <v>0</v>
      </c>
      <c r="L145" s="30">
        <f>IFERROR(IF($G145&gt;=1,(IF($F145=2,ROUND((ALLO!GC143+ALLO!GO143)/10,0),0)),0),0)</f>
        <v>0</v>
      </c>
      <c r="M145" s="30">
        <f>IFERROR(IF($G145&gt;=1,(IF($F145=2,ROUND((ALLO!GD143+ALLO!GP143)/10,0),0)),0),0)</f>
        <v>0</v>
      </c>
      <c r="N145" s="30">
        <f>IFERROR(IF($G145&gt;=1,(IF($F145=2,ROUND((ALLO!GE143+ALLO!GQ143)/10,0),0)),0),0)</f>
        <v>0</v>
      </c>
      <c r="O145" s="30">
        <f>IFERROR(IF($G145&gt;=1,(IF($F145=2,ROUND((ALLO!GF143+ALLO!GR143)/10,0),0)),0),0)</f>
        <v>0</v>
      </c>
      <c r="P145" s="30">
        <f>IFERROR(IF($G145&gt;=1,(IF($F145=2,ROUND((ALLO!GG143+ALLO!GS143)/10,0),0)),0),0)</f>
        <v>0</v>
      </c>
      <c r="Q145" s="30">
        <f>IFERROR(IF($G145&gt;=1,(IF($F145=2,ROUND((ALLO!GH143+ALLO!GT143)/10,0),0)),0),0)</f>
        <v>0</v>
      </c>
      <c r="R145" s="30">
        <f>IFERROR(IF($G145&gt;=1,(IF($F145=2,ROUND((ALLO!GI143+ALLO!GU143)/10,0),0)),0),0)</f>
        <v>0</v>
      </c>
      <c r="S145" s="30">
        <f>IFERROR(IF($G145&gt;=1,(IF($F145=2,ROUND((ALLO!GJ143+ALLO!GV143)/10,0),0)),0),0)</f>
        <v>0</v>
      </c>
      <c r="T145" s="30">
        <f>IFERROR(IF($G145&gt;=1,(IF($F145=2,ROUND((ALLO!GK143+ALLO!GW143)/10,0),0)),0),0)</f>
        <v>0</v>
      </c>
      <c r="U145" s="30">
        <f>IFERROR(IF($G145&gt;=1,(IF($F145=2,ROUND((ALLO!GL143+ALLO!GX143)/10,0),0)),0),0)</f>
        <v>0</v>
      </c>
      <c r="V145" s="132"/>
      <c r="W145" s="132"/>
      <c r="X145" s="132"/>
      <c r="Y145" s="132"/>
      <c r="Z145" s="132"/>
      <c r="AA145" s="132"/>
      <c r="AB145" s="132"/>
      <c r="AC145" s="132"/>
      <c r="AD145" s="132"/>
      <c r="AE145" s="132"/>
      <c r="AF145" s="132"/>
      <c r="AG145" s="132"/>
      <c r="AH145" s="133"/>
      <c r="AI145" s="133">
        <f t="shared" si="371"/>
        <v>0</v>
      </c>
      <c r="AJ145" s="133">
        <f t="shared" si="372"/>
        <v>0</v>
      </c>
      <c r="AK145" s="133">
        <f t="shared" si="373"/>
        <v>0</v>
      </c>
      <c r="AL145" s="133">
        <f t="shared" si="374"/>
        <v>0</v>
      </c>
      <c r="AM145" s="133">
        <f t="shared" si="375"/>
        <v>0</v>
      </c>
      <c r="AN145" s="133">
        <f t="shared" si="376"/>
        <v>0</v>
      </c>
      <c r="AO145" s="133">
        <f t="shared" si="377"/>
        <v>0</v>
      </c>
      <c r="AP145" s="133">
        <f t="shared" si="378"/>
        <v>0</v>
      </c>
      <c r="AQ145" s="133">
        <f t="shared" si="379"/>
        <v>0</v>
      </c>
      <c r="AR145" s="133">
        <f t="shared" si="380"/>
        <v>0</v>
      </c>
      <c r="AS145" s="133">
        <f t="shared" si="381"/>
        <v>0</v>
      </c>
      <c r="AT145" s="134"/>
      <c r="AU145" s="134">
        <f t="shared" si="382"/>
        <v>0</v>
      </c>
      <c r="AV145" s="134">
        <f t="shared" si="383"/>
        <v>0</v>
      </c>
      <c r="AW145" s="134">
        <f t="shared" si="384"/>
        <v>0</v>
      </c>
      <c r="AX145" s="134">
        <f t="shared" si="385"/>
        <v>0</v>
      </c>
      <c r="AY145" s="134">
        <f t="shared" si="386"/>
        <v>0</v>
      </c>
      <c r="AZ145" s="134">
        <f t="shared" si="387"/>
        <v>0</v>
      </c>
      <c r="BA145" s="134">
        <f t="shared" si="388"/>
        <v>0</v>
      </c>
      <c r="BB145" s="134">
        <f t="shared" si="389"/>
        <v>0</v>
      </c>
      <c r="BC145" s="134">
        <f t="shared" si="390"/>
        <v>0</v>
      </c>
      <c r="BD145" s="134">
        <f t="shared" si="391"/>
        <v>0</v>
      </c>
      <c r="BE145" s="134">
        <f t="shared" si="392"/>
        <v>0</v>
      </c>
      <c r="BF145" s="31"/>
      <c r="BG145" s="31">
        <f t="shared" si="393"/>
        <v>0</v>
      </c>
      <c r="BH145" s="31">
        <f t="shared" si="394"/>
        <v>0</v>
      </c>
      <c r="BI145" s="31">
        <f t="shared" si="395"/>
        <v>0</v>
      </c>
      <c r="BJ145" s="31">
        <f t="shared" si="396"/>
        <v>0</v>
      </c>
      <c r="BK145" s="31">
        <f t="shared" si="397"/>
        <v>0</v>
      </c>
      <c r="BL145" s="31">
        <f t="shared" si="398"/>
        <v>0</v>
      </c>
      <c r="BM145" s="31">
        <f t="shared" si="399"/>
        <v>0</v>
      </c>
      <c r="BN145" s="31">
        <f t="shared" si="400"/>
        <v>0</v>
      </c>
      <c r="BO145" s="31">
        <f t="shared" si="401"/>
        <v>0</v>
      </c>
      <c r="BP145" s="31">
        <f t="shared" si="402"/>
        <v>0</v>
      </c>
      <c r="BQ145" s="31">
        <f t="shared" si="403"/>
        <v>0</v>
      </c>
      <c r="BR145" s="132"/>
      <c r="BS145" s="132">
        <f t="shared" si="404"/>
        <v>0</v>
      </c>
      <c r="BT145" s="132">
        <f t="shared" si="405"/>
        <v>0</v>
      </c>
      <c r="BU145" s="132">
        <f t="shared" si="406"/>
        <v>0</v>
      </c>
      <c r="BV145" s="132">
        <f t="shared" si="407"/>
        <v>0</v>
      </c>
      <c r="BW145" s="132">
        <f t="shared" si="408"/>
        <v>0</v>
      </c>
      <c r="BX145" s="132">
        <f t="shared" si="409"/>
        <v>0</v>
      </c>
      <c r="BY145" s="132">
        <f t="shared" si="410"/>
        <v>0</v>
      </c>
      <c r="BZ145" s="132">
        <f t="shared" si="411"/>
        <v>0</v>
      </c>
      <c r="CA145" s="132">
        <f t="shared" si="412"/>
        <v>0</v>
      </c>
      <c r="CB145" s="132">
        <f t="shared" si="413"/>
        <v>0</v>
      </c>
      <c r="CC145" s="132">
        <f t="shared" si="414"/>
        <v>0</v>
      </c>
      <c r="CD145" s="133">
        <f t="shared" si="415"/>
        <v>0</v>
      </c>
      <c r="CE145" s="133">
        <f t="shared" si="415"/>
        <v>0</v>
      </c>
      <c r="CF145" s="133">
        <f t="shared" si="416"/>
        <v>0</v>
      </c>
      <c r="CG145" s="133">
        <f t="shared" si="367"/>
        <v>0</v>
      </c>
      <c r="CH145" s="133">
        <f t="shared" si="367"/>
        <v>0</v>
      </c>
      <c r="CI145" s="133">
        <f t="shared" si="367"/>
        <v>0</v>
      </c>
      <c r="CJ145" s="133">
        <f t="shared" si="367"/>
        <v>0</v>
      </c>
      <c r="CK145" s="133">
        <f t="shared" si="367"/>
        <v>0</v>
      </c>
      <c r="CL145" s="133">
        <f t="shared" si="367"/>
        <v>0</v>
      </c>
      <c r="CM145" s="133">
        <f t="shared" si="367"/>
        <v>0</v>
      </c>
      <c r="CN145" s="133">
        <f t="shared" si="367"/>
        <v>0</v>
      </c>
      <c r="CO145" s="133">
        <f t="shared" si="367"/>
        <v>0</v>
      </c>
      <c r="CP145" s="134"/>
      <c r="CQ145" s="134">
        <f t="shared" si="417"/>
        <v>0</v>
      </c>
      <c r="CR145" s="134">
        <f t="shared" si="418"/>
        <v>0</v>
      </c>
      <c r="CS145" s="134">
        <f t="shared" si="419"/>
        <v>0</v>
      </c>
      <c r="CT145" s="134">
        <f t="shared" si="420"/>
        <v>0</v>
      </c>
      <c r="CU145" s="134">
        <f t="shared" si="421"/>
        <v>0</v>
      </c>
      <c r="CV145" s="134">
        <f t="shared" si="422"/>
        <v>0</v>
      </c>
      <c r="CW145" s="134">
        <f t="shared" si="423"/>
        <v>0</v>
      </c>
      <c r="CX145" s="134">
        <f t="shared" si="424"/>
        <v>0</v>
      </c>
      <c r="CY145" s="134">
        <f t="shared" si="425"/>
        <v>0</v>
      </c>
      <c r="CZ145" s="134">
        <f t="shared" si="426"/>
        <v>0</v>
      </c>
      <c r="DA145" s="134">
        <f t="shared" si="427"/>
        <v>0</v>
      </c>
      <c r="DB145" s="135"/>
      <c r="DC145" s="135">
        <f t="shared" si="428"/>
        <v>0</v>
      </c>
      <c r="DD145" s="135">
        <f t="shared" si="429"/>
        <v>0</v>
      </c>
      <c r="DE145" s="135">
        <f t="shared" si="430"/>
        <v>0</v>
      </c>
      <c r="DF145" s="135">
        <f t="shared" si="431"/>
        <v>0</v>
      </c>
      <c r="DG145" s="135">
        <f t="shared" si="432"/>
        <v>0</v>
      </c>
      <c r="DH145" s="135">
        <f t="shared" si="433"/>
        <v>0</v>
      </c>
      <c r="DI145" s="135">
        <f t="shared" si="434"/>
        <v>0</v>
      </c>
      <c r="DJ145" s="135">
        <f t="shared" si="435"/>
        <v>0</v>
      </c>
      <c r="DK145" s="135">
        <f t="shared" si="436"/>
        <v>0</v>
      </c>
      <c r="DL145" s="135">
        <f t="shared" si="437"/>
        <v>0</v>
      </c>
      <c r="DM145" s="135">
        <f t="shared" si="438"/>
        <v>0</v>
      </c>
      <c r="DN145" s="136"/>
      <c r="DO145" s="136">
        <f t="shared" si="439"/>
        <v>0</v>
      </c>
      <c r="DP145" s="136">
        <f t="shared" si="440"/>
        <v>0</v>
      </c>
      <c r="DQ145" s="136">
        <f t="shared" si="441"/>
        <v>0</v>
      </c>
      <c r="DR145" s="136">
        <f t="shared" si="442"/>
        <v>0</v>
      </c>
      <c r="DS145" s="136">
        <f t="shared" si="443"/>
        <v>0</v>
      </c>
      <c r="DT145" s="136">
        <f t="shared" si="444"/>
        <v>0</v>
      </c>
      <c r="DU145" s="136">
        <f t="shared" si="445"/>
        <v>0</v>
      </c>
      <c r="DV145" s="136">
        <f t="shared" si="446"/>
        <v>0</v>
      </c>
      <c r="DW145" s="136">
        <f t="shared" si="447"/>
        <v>0</v>
      </c>
      <c r="DX145" s="136">
        <f t="shared" si="448"/>
        <v>0</v>
      </c>
      <c r="DY145" s="136">
        <f t="shared" si="449"/>
        <v>0</v>
      </c>
      <c r="DZ145" s="132"/>
      <c r="EA145" s="132">
        <f t="shared" ref="EA145:EK145" si="480">DZ145</f>
        <v>0</v>
      </c>
      <c r="EB145" s="132">
        <f t="shared" si="480"/>
        <v>0</v>
      </c>
      <c r="EC145" s="132">
        <f t="shared" si="480"/>
        <v>0</v>
      </c>
      <c r="ED145" s="132">
        <f t="shared" si="480"/>
        <v>0</v>
      </c>
      <c r="EE145" s="132">
        <f t="shared" si="480"/>
        <v>0</v>
      </c>
      <c r="EF145" s="132">
        <f t="shared" si="480"/>
        <v>0</v>
      </c>
      <c r="EG145" s="132">
        <f t="shared" si="480"/>
        <v>0</v>
      </c>
      <c r="EH145" s="132">
        <f t="shared" si="480"/>
        <v>0</v>
      </c>
      <c r="EI145" s="132">
        <f t="shared" si="480"/>
        <v>0</v>
      </c>
      <c r="EJ145" s="132">
        <f t="shared" si="480"/>
        <v>0</v>
      </c>
      <c r="EK145" s="132">
        <f t="shared" si="480"/>
        <v>0</v>
      </c>
      <c r="EL145" s="134"/>
      <c r="EM145" s="134"/>
      <c r="EN145" s="134"/>
      <c r="EO145" s="134"/>
      <c r="EP145" s="134"/>
      <c r="EQ145" s="134"/>
      <c r="ER145" s="134"/>
      <c r="ES145" s="201">
        <f>IFERROR(IF(G145&gt;=1,(IF(EMP!AT141="YES",220,0)),0),0)</f>
        <v>0</v>
      </c>
      <c r="ET145" s="1">
        <f>IFERROR(IF(G145&gt;=1,ROUND(ALLO!K143/31*ALLO!BJ143,0),0),0)</f>
        <v>0</v>
      </c>
      <c r="EU145" s="1">
        <f>IFERROR(IF(G145&gt;=1,(IF(ALLO!$BH143=1,0,IF(ALLO!$BH143=2,(IF(EMP!AN141="YES",(IF(ALLO!$D143&gt;=5,ROUND((ALLO!GG143+ALLO!GS143+ALLO!HE143)/EU$1,0)*ALLO!$BK143,0)),0)),0))),0),0)</f>
        <v>0</v>
      </c>
      <c r="EV145" s="1">
        <f>IFERROR(IF(H145&gt;=1,(IF(ALLO!$BH143=1,0,IF(ALLO!$BH143=2,(IF(EMP!AO141="YES",(IF(ALLO!$D143&gt;=5,ROUND((ALLO!GH143+ALLO!GT143+ALLO!HF143)/EV$1,0)*ALLO!$BK143,0)),0)),0))),0),0)</f>
        <v>0</v>
      </c>
      <c r="EW145" s="1">
        <f>IFERROR(IF(I145&gt;=1,(IF(ALLO!$BH143=1,0,IF(ALLO!$BH143=2,(IF(EMP!AP141="YES",(IF(ALLO!$D143&gt;=5,ROUND((ALLO!GI143+ALLO!GU143+ALLO!HG143)/EW$1,0)*ALLO!$BK143,0)),0)),0))),0),0)</f>
        <v>0</v>
      </c>
      <c r="EX145" s="1">
        <f>IFERROR(IF(J145&gt;=1,(IF(ALLO!$BH143=1,0,IF(ALLO!$BH143=2,(IF(EMP!AQ141="YES",(IF(ALLO!$D143&gt;=5,ROUND((ALLO!GJ143+ALLO!GV143+ALLO!HH143)/EX$1,0)*ALLO!$BK143,0)),0)),0))),0),0)</f>
        <v>0</v>
      </c>
      <c r="EY145" s="1">
        <f>IFERROR(IF(K145&gt;=1,(IF(ALLO!$BH143=1,0,IF(ALLO!$BH143=2,(IF(EMP!AR141="YES",(IF(ALLO!$D143&gt;=5,ROUND((ALLO!GK143+ALLO!GW143+ALLO!HI143)/EY$1,0)*ALLO!$BK143,0)),0)),0))),0),0)</f>
        <v>0</v>
      </c>
      <c r="EZ145" s="1">
        <f>IFERROR(IF(L145&gt;=1,(IF(ALLO!$BH143=1,0,IF(ALLO!$BH143=2,(IF(EMP!AS141="YES",(IF(ALLO!$D143&gt;=5,ROUND((ALLO!GL143+ALLO!GX143+ALLO!HJ143)/EZ$1,0)*ALLO!$BK143,0)),0)),0))),0),0)</f>
        <v>0</v>
      </c>
      <c r="FA145" s="181">
        <f t="shared" si="451"/>
        <v>0</v>
      </c>
      <c r="FB145" s="181">
        <f t="shared" si="452"/>
        <v>0</v>
      </c>
      <c r="FC145" s="181">
        <f t="shared" si="453"/>
        <v>0</v>
      </c>
      <c r="FD145" s="181">
        <f t="shared" si="454"/>
        <v>0</v>
      </c>
      <c r="FE145" s="181">
        <f t="shared" si="455"/>
        <v>0</v>
      </c>
      <c r="FF145" s="181">
        <f t="shared" si="456"/>
        <v>0</v>
      </c>
      <c r="FG145" s="181">
        <f t="shared" si="457"/>
        <v>0</v>
      </c>
      <c r="FH145" s="181">
        <f t="shared" si="458"/>
        <v>0</v>
      </c>
      <c r="FI145" s="181">
        <f t="shared" si="459"/>
        <v>0</v>
      </c>
      <c r="FJ145" s="181">
        <f t="shared" si="460"/>
        <v>0</v>
      </c>
      <c r="FK145" s="181">
        <f t="shared" si="461"/>
        <v>0</v>
      </c>
      <c r="FL145" s="181">
        <f t="shared" si="462"/>
        <v>0</v>
      </c>
      <c r="FM145" s="182">
        <f t="shared" si="463"/>
        <v>0</v>
      </c>
      <c r="FN145" s="182">
        <f t="shared" si="464"/>
        <v>0</v>
      </c>
      <c r="FO145" s="182">
        <f t="shared" si="465"/>
        <v>0</v>
      </c>
      <c r="FP145" s="182">
        <f t="shared" si="466"/>
        <v>0</v>
      </c>
      <c r="FQ145" s="182">
        <f t="shared" si="467"/>
        <v>0</v>
      </c>
      <c r="FR145" s="182">
        <f t="shared" si="468"/>
        <v>0</v>
      </c>
      <c r="FS145" s="182">
        <f t="shared" si="469"/>
        <v>0</v>
      </c>
      <c r="FT145" s="1">
        <f>IFERROR(IF($G145&gt;=1,SUMIFS(ARR!P$8:P$607,ARR!$I$8:$I$607,$I145),0),0)</f>
        <v>0</v>
      </c>
      <c r="FU145" s="1">
        <f>IFERROR(IF($G145&gt;=1,SUMIFS(ARR!Q$8:Q$607,ARR!$I$8:$I$607,$I145),0),0)</f>
        <v>0</v>
      </c>
      <c r="FV145" s="1">
        <f>IFERROR(IF($G145&gt;=1,SUMIFS(ARR!R$8:R$607,ARR!$I$8:$I$607,$I145),0),0)</f>
        <v>0</v>
      </c>
      <c r="FW145" s="1">
        <f>IFERROR(IF($G145&gt;=1,SUMIFS(ARR!S$8:S$607,ARR!$I$8:$I$607,$I145),0),0)</f>
        <v>0</v>
      </c>
      <c r="FX145" s="1">
        <f>IFERROR(IF($G145&gt;=1,SUMIFS(ARR!T$8:T$607,ARR!$I$8:$I$607,$I145),0),0)</f>
        <v>0</v>
      </c>
      <c r="FY145" s="1">
        <f>IFERROR(IF($G145&gt;=1,SUMIFS(ARR!U$8:U$607,ARR!$I$8:$I$607,$I145),0),0)</f>
        <v>0</v>
      </c>
      <c r="FZ145" s="1">
        <f>IFERROR(IF($G145&gt;=1,SUMIFS(ARR!V$8:V$607,ARR!$I$8:$I$607,$I145),0),0)</f>
        <v>0</v>
      </c>
      <c r="GA145" s="1">
        <f>IFERROR(IF($G145&gt;=1,SUMIFS(ARR!W$8:W$607,ARR!$I$8:$I$607,$I145),0),0)</f>
        <v>0</v>
      </c>
      <c r="GB145" s="1">
        <f>IFERROR(IF($G145&gt;=1,SUMIFS(ARR!X$8:X$607,ARR!$I$8:$I$607,$I145),0),0)</f>
        <v>0</v>
      </c>
      <c r="GC145" s="1">
        <f>IFERROR(IF($G145&gt;=1,SUMIFS(ARR!Y$8:Y$607,ARR!$I$8:$I$607,$I145),0),0)</f>
        <v>0</v>
      </c>
      <c r="GD145" s="1">
        <f>IFERROR(IF($G145&gt;=1,SUMIFS(ARR!Z$8:Z$607,ARR!$I$8:$I$607,$I145),0),0)</f>
        <v>0</v>
      </c>
      <c r="GE145" s="1">
        <f>IFERROR(IF($G145&gt;=1,SUMIFS(ARR!AA$8:AA$607,ARR!$I$8:$I$607,$I145),0),0)</f>
        <v>0</v>
      </c>
      <c r="GF145" s="1">
        <f t="shared" si="470"/>
        <v>0</v>
      </c>
      <c r="GG145" s="1">
        <f t="shared" si="471"/>
        <v>0</v>
      </c>
      <c r="GH145" s="1">
        <f t="shared" si="472"/>
        <v>0</v>
      </c>
      <c r="GI145" s="1">
        <f t="shared" si="473"/>
        <v>0</v>
      </c>
      <c r="GJ145" s="1">
        <f t="shared" si="474"/>
        <v>0</v>
      </c>
    </row>
    <row r="146" spans="6:192" ht="18" customHeight="1" x14ac:dyDescent="0.25">
      <c r="F146" s="1">
        <f>ALLO!A144</f>
        <v>0</v>
      </c>
      <c r="G146" s="130">
        <f>EMP!O142</f>
        <v>0</v>
      </c>
      <c r="H146" s="131">
        <f>EMP!P142</f>
        <v>0</v>
      </c>
      <c r="I146" s="130">
        <f>EMP!Q142</f>
        <v>0</v>
      </c>
      <c r="J146" s="30">
        <f>IFERROR(IF($G146&gt;=1,(IF($F146=2,ROUND((ALLO!GA144+ALLO!GM144)/10,0),0)),0),0)</f>
        <v>0</v>
      </c>
      <c r="K146" s="30">
        <f>IFERROR(IF($G146&gt;=1,(IF($F146=2,ROUND((ALLO!GB144+ALLO!GN144)/10,0),0)),0),0)</f>
        <v>0</v>
      </c>
      <c r="L146" s="30">
        <f>IFERROR(IF($G146&gt;=1,(IF($F146=2,ROUND((ALLO!GC144+ALLO!GO144)/10,0),0)),0),0)</f>
        <v>0</v>
      </c>
      <c r="M146" s="30">
        <f>IFERROR(IF($G146&gt;=1,(IF($F146=2,ROUND((ALLO!GD144+ALLO!GP144)/10,0),0)),0),0)</f>
        <v>0</v>
      </c>
      <c r="N146" s="30">
        <f>IFERROR(IF($G146&gt;=1,(IF($F146=2,ROUND((ALLO!GE144+ALLO!GQ144)/10,0),0)),0),0)</f>
        <v>0</v>
      </c>
      <c r="O146" s="30">
        <f>IFERROR(IF($G146&gt;=1,(IF($F146=2,ROUND((ALLO!GF144+ALLO!GR144)/10,0),0)),0),0)</f>
        <v>0</v>
      </c>
      <c r="P146" s="30">
        <f>IFERROR(IF($G146&gt;=1,(IF($F146=2,ROUND((ALLO!GG144+ALLO!GS144)/10,0),0)),0),0)</f>
        <v>0</v>
      </c>
      <c r="Q146" s="30">
        <f>IFERROR(IF($G146&gt;=1,(IF($F146=2,ROUND((ALLO!GH144+ALLO!GT144)/10,0),0)),0),0)</f>
        <v>0</v>
      </c>
      <c r="R146" s="30">
        <f>IFERROR(IF($G146&gt;=1,(IF($F146=2,ROUND((ALLO!GI144+ALLO!GU144)/10,0),0)),0),0)</f>
        <v>0</v>
      </c>
      <c r="S146" s="30">
        <f>IFERROR(IF($G146&gt;=1,(IF($F146=2,ROUND((ALLO!GJ144+ALLO!GV144)/10,0),0)),0),0)</f>
        <v>0</v>
      </c>
      <c r="T146" s="30">
        <f>IFERROR(IF($G146&gt;=1,(IF($F146=2,ROUND((ALLO!GK144+ALLO!GW144)/10,0),0)),0),0)</f>
        <v>0</v>
      </c>
      <c r="U146" s="30">
        <f>IFERROR(IF($G146&gt;=1,(IF($F146=2,ROUND((ALLO!GL144+ALLO!GX144)/10,0),0)),0),0)</f>
        <v>0</v>
      </c>
      <c r="V146" s="132"/>
      <c r="W146" s="132"/>
      <c r="X146" s="132"/>
      <c r="Y146" s="132"/>
      <c r="Z146" s="132"/>
      <c r="AA146" s="132"/>
      <c r="AB146" s="132"/>
      <c r="AC146" s="132"/>
      <c r="AD146" s="132"/>
      <c r="AE146" s="132"/>
      <c r="AF146" s="132"/>
      <c r="AG146" s="132"/>
      <c r="AH146" s="133"/>
      <c r="AI146" s="133">
        <f t="shared" si="371"/>
        <v>0</v>
      </c>
      <c r="AJ146" s="133">
        <f t="shared" si="372"/>
        <v>0</v>
      </c>
      <c r="AK146" s="133">
        <f t="shared" si="373"/>
        <v>0</v>
      </c>
      <c r="AL146" s="133">
        <f t="shared" si="374"/>
        <v>0</v>
      </c>
      <c r="AM146" s="133">
        <f t="shared" si="375"/>
        <v>0</v>
      </c>
      <c r="AN146" s="133">
        <f t="shared" si="376"/>
        <v>0</v>
      </c>
      <c r="AO146" s="133">
        <f t="shared" si="377"/>
        <v>0</v>
      </c>
      <c r="AP146" s="133">
        <f t="shared" si="378"/>
        <v>0</v>
      </c>
      <c r="AQ146" s="133">
        <f t="shared" si="379"/>
        <v>0</v>
      </c>
      <c r="AR146" s="133">
        <f t="shared" si="380"/>
        <v>0</v>
      </c>
      <c r="AS146" s="133">
        <f t="shared" si="381"/>
        <v>0</v>
      </c>
      <c r="AT146" s="134"/>
      <c r="AU146" s="134">
        <f t="shared" si="382"/>
        <v>0</v>
      </c>
      <c r="AV146" s="134">
        <f t="shared" si="383"/>
        <v>0</v>
      </c>
      <c r="AW146" s="134">
        <f t="shared" si="384"/>
        <v>0</v>
      </c>
      <c r="AX146" s="134">
        <f t="shared" si="385"/>
        <v>0</v>
      </c>
      <c r="AY146" s="134">
        <f t="shared" si="386"/>
        <v>0</v>
      </c>
      <c r="AZ146" s="134">
        <f t="shared" si="387"/>
        <v>0</v>
      </c>
      <c r="BA146" s="134">
        <f t="shared" si="388"/>
        <v>0</v>
      </c>
      <c r="BB146" s="134">
        <f t="shared" si="389"/>
        <v>0</v>
      </c>
      <c r="BC146" s="134">
        <f t="shared" si="390"/>
        <v>0</v>
      </c>
      <c r="BD146" s="134">
        <f t="shared" si="391"/>
        <v>0</v>
      </c>
      <c r="BE146" s="134">
        <f t="shared" si="392"/>
        <v>0</v>
      </c>
      <c r="BF146" s="31"/>
      <c r="BG146" s="31">
        <f t="shared" si="393"/>
        <v>0</v>
      </c>
      <c r="BH146" s="31">
        <f t="shared" si="394"/>
        <v>0</v>
      </c>
      <c r="BI146" s="31">
        <f t="shared" si="395"/>
        <v>0</v>
      </c>
      <c r="BJ146" s="31">
        <f t="shared" si="396"/>
        <v>0</v>
      </c>
      <c r="BK146" s="31">
        <f t="shared" si="397"/>
        <v>0</v>
      </c>
      <c r="BL146" s="31">
        <f t="shared" si="398"/>
        <v>0</v>
      </c>
      <c r="BM146" s="31">
        <f t="shared" si="399"/>
        <v>0</v>
      </c>
      <c r="BN146" s="31">
        <f t="shared" si="400"/>
        <v>0</v>
      </c>
      <c r="BO146" s="31">
        <f t="shared" si="401"/>
        <v>0</v>
      </c>
      <c r="BP146" s="31">
        <f t="shared" si="402"/>
        <v>0</v>
      </c>
      <c r="BQ146" s="31">
        <f t="shared" si="403"/>
        <v>0</v>
      </c>
      <c r="BR146" s="132"/>
      <c r="BS146" s="132">
        <f t="shared" si="404"/>
        <v>0</v>
      </c>
      <c r="BT146" s="132">
        <f t="shared" si="405"/>
        <v>0</v>
      </c>
      <c r="BU146" s="132">
        <f t="shared" si="406"/>
        <v>0</v>
      </c>
      <c r="BV146" s="132">
        <f t="shared" si="407"/>
        <v>0</v>
      </c>
      <c r="BW146" s="132">
        <f t="shared" si="408"/>
        <v>0</v>
      </c>
      <c r="BX146" s="132">
        <f t="shared" si="409"/>
        <v>0</v>
      </c>
      <c r="BY146" s="132">
        <f t="shared" si="410"/>
        <v>0</v>
      </c>
      <c r="BZ146" s="132">
        <f t="shared" si="411"/>
        <v>0</v>
      </c>
      <c r="CA146" s="132">
        <f t="shared" si="412"/>
        <v>0</v>
      </c>
      <c r="CB146" s="132">
        <f t="shared" si="413"/>
        <v>0</v>
      </c>
      <c r="CC146" s="132">
        <f t="shared" si="414"/>
        <v>0</v>
      </c>
      <c r="CD146" s="133">
        <f t="shared" si="415"/>
        <v>0</v>
      </c>
      <c r="CE146" s="133">
        <f t="shared" si="415"/>
        <v>0</v>
      </c>
      <c r="CF146" s="133">
        <f t="shared" si="416"/>
        <v>0</v>
      </c>
      <c r="CG146" s="133">
        <f t="shared" si="367"/>
        <v>0</v>
      </c>
      <c r="CH146" s="133">
        <f t="shared" si="367"/>
        <v>0</v>
      </c>
      <c r="CI146" s="133">
        <f t="shared" si="367"/>
        <v>0</v>
      </c>
      <c r="CJ146" s="133">
        <f t="shared" si="367"/>
        <v>0</v>
      </c>
      <c r="CK146" s="133">
        <f t="shared" si="367"/>
        <v>0</v>
      </c>
      <c r="CL146" s="133">
        <f t="shared" si="367"/>
        <v>0</v>
      </c>
      <c r="CM146" s="133">
        <f t="shared" si="367"/>
        <v>0</v>
      </c>
      <c r="CN146" s="133">
        <f t="shared" si="367"/>
        <v>0</v>
      </c>
      <c r="CO146" s="133">
        <f t="shared" si="367"/>
        <v>0</v>
      </c>
      <c r="CP146" s="134"/>
      <c r="CQ146" s="134">
        <f t="shared" si="417"/>
        <v>0</v>
      </c>
      <c r="CR146" s="134">
        <f t="shared" si="418"/>
        <v>0</v>
      </c>
      <c r="CS146" s="134">
        <f t="shared" si="419"/>
        <v>0</v>
      </c>
      <c r="CT146" s="134">
        <f t="shared" si="420"/>
        <v>0</v>
      </c>
      <c r="CU146" s="134">
        <f t="shared" si="421"/>
        <v>0</v>
      </c>
      <c r="CV146" s="134">
        <f t="shared" si="422"/>
        <v>0</v>
      </c>
      <c r="CW146" s="134">
        <f t="shared" si="423"/>
        <v>0</v>
      </c>
      <c r="CX146" s="134">
        <f t="shared" si="424"/>
        <v>0</v>
      </c>
      <c r="CY146" s="134">
        <f t="shared" si="425"/>
        <v>0</v>
      </c>
      <c r="CZ146" s="134">
        <f t="shared" si="426"/>
        <v>0</v>
      </c>
      <c r="DA146" s="134">
        <f t="shared" si="427"/>
        <v>0</v>
      </c>
      <c r="DB146" s="135"/>
      <c r="DC146" s="135">
        <f t="shared" si="428"/>
        <v>0</v>
      </c>
      <c r="DD146" s="135">
        <f t="shared" si="429"/>
        <v>0</v>
      </c>
      <c r="DE146" s="135">
        <f t="shared" si="430"/>
        <v>0</v>
      </c>
      <c r="DF146" s="135">
        <f t="shared" si="431"/>
        <v>0</v>
      </c>
      <c r="DG146" s="135">
        <f t="shared" si="432"/>
        <v>0</v>
      </c>
      <c r="DH146" s="135">
        <f t="shared" si="433"/>
        <v>0</v>
      </c>
      <c r="DI146" s="135">
        <f t="shared" si="434"/>
        <v>0</v>
      </c>
      <c r="DJ146" s="135">
        <f t="shared" si="435"/>
        <v>0</v>
      </c>
      <c r="DK146" s="135">
        <f t="shared" si="436"/>
        <v>0</v>
      </c>
      <c r="DL146" s="135">
        <f t="shared" si="437"/>
        <v>0</v>
      </c>
      <c r="DM146" s="135">
        <f t="shared" si="438"/>
        <v>0</v>
      </c>
      <c r="DN146" s="136"/>
      <c r="DO146" s="136">
        <f t="shared" si="439"/>
        <v>0</v>
      </c>
      <c r="DP146" s="136">
        <f t="shared" si="440"/>
        <v>0</v>
      </c>
      <c r="DQ146" s="136">
        <f t="shared" si="441"/>
        <v>0</v>
      </c>
      <c r="DR146" s="136">
        <f t="shared" si="442"/>
        <v>0</v>
      </c>
      <c r="DS146" s="136">
        <f t="shared" si="443"/>
        <v>0</v>
      </c>
      <c r="DT146" s="136">
        <f t="shared" si="444"/>
        <v>0</v>
      </c>
      <c r="DU146" s="136">
        <f t="shared" si="445"/>
        <v>0</v>
      </c>
      <c r="DV146" s="136">
        <f t="shared" si="446"/>
        <v>0</v>
      </c>
      <c r="DW146" s="136">
        <f t="shared" si="447"/>
        <v>0</v>
      </c>
      <c r="DX146" s="136">
        <f t="shared" si="448"/>
        <v>0</v>
      </c>
      <c r="DY146" s="136">
        <f t="shared" si="449"/>
        <v>0</v>
      </c>
      <c r="DZ146" s="132"/>
      <c r="EA146" s="132">
        <f t="shared" ref="EA146:EK146" si="481">DZ146</f>
        <v>0</v>
      </c>
      <c r="EB146" s="132">
        <f t="shared" si="481"/>
        <v>0</v>
      </c>
      <c r="EC146" s="132">
        <f t="shared" si="481"/>
        <v>0</v>
      </c>
      <c r="ED146" s="132">
        <f t="shared" si="481"/>
        <v>0</v>
      </c>
      <c r="EE146" s="132">
        <f t="shared" si="481"/>
        <v>0</v>
      </c>
      <c r="EF146" s="132">
        <f t="shared" si="481"/>
        <v>0</v>
      </c>
      <c r="EG146" s="132">
        <f t="shared" si="481"/>
        <v>0</v>
      </c>
      <c r="EH146" s="132">
        <f t="shared" si="481"/>
        <v>0</v>
      </c>
      <c r="EI146" s="132">
        <f t="shared" si="481"/>
        <v>0</v>
      </c>
      <c r="EJ146" s="132">
        <f t="shared" si="481"/>
        <v>0</v>
      </c>
      <c r="EK146" s="132">
        <f t="shared" si="481"/>
        <v>0</v>
      </c>
      <c r="EL146" s="134"/>
      <c r="EM146" s="134"/>
      <c r="EN146" s="134"/>
      <c r="EO146" s="134"/>
      <c r="EP146" s="134"/>
      <c r="EQ146" s="134"/>
      <c r="ER146" s="134"/>
      <c r="ES146" s="201">
        <f>IFERROR(IF(G146&gt;=1,(IF(EMP!AT142="YES",220,0)),0),0)</f>
        <v>0</v>
      </c>
      <c r="ET146" s="1">
        <f>IFERROR(IF(G146&gt;=1,ROUND(ALLO!K144/31*ALLO!BJ144,0),0),0)</f>
        <v>0</v>
      </c>
      <c r="EU146" s="1">
        <f>IFERROR(IF(G146&gt;=1,(IF(ALLO!$BH144=1,0,IF(ALLO!$BH144=2,(IF(EMP!AN142="YES",(IF(ALLO!$D144&gt;=5,ROUND((ALLO!GG144+ALLO!GS144+ALLO!HE144)/EU$1,0)*ALLO!$BK144,0)),0)),0))),0),0)</f>
        <v>0</v>
      </c>
      <c r="EV146" s="1">
        <f>IFERROR(IF(H146&gt;=1,(IF(ALLO!$BH144=1,0,IF(ALLO!$BH144=2,(IF(EMP!AO142="YES",(IF(ALLO!$D144&gt;=5,ROUND((ALLO!GH144+ALLO!GT144+ALLO!HF144)/EV$1,0)*ALLO!$BK144,0)),0)),0))),0),0)</f>
        <v>0</v>
      </c>
      <c r="EW146" s="1">
        <f>IFERROR(IF(I146&gt;=1,(IF(ALLO!$BH144=1,0,IF(ALLO!$BH144=2,(IF(EMP!AP142="YES",(IF(ALLO!$D144&gt;=5,ROUND((ALLO!GI144+ALLO!GU144+ALLO!HG144)/EW$1,0)*ALLO!$BK144,0)),0)),0))),0),0)</f>
        <v>0</v>
      </c>
      <c r="EX146" s="1">
        <f>IFERROR(IF(J146&gt;=1,(IF(ALLO!$BH144=1,0,IF(ALLO!$BH144=2,(IF(EMP!AQ142="YES",(IF(ALLO!$D144&gt;=5,ROUND((ALLO!GJ144+ALLO!GV144+ALLO!HH144)/EX$1,0)*ALLO!$BK144,0)),0)),0))),0),0)</f>
        <v>0</v>
      </c>
      <c r="EY146" s="1">
        <f>IFERROR(IF(K146&gt;=1,(IF(ALLO!$BH144=1,0,IF(ALLO!$BH144=2,(IF(EMP!AR142="YES",(IF(ALLO!$D144&gt;=5,ROUND((ALLO!GK144+ALLO!GW144+ALLO!HI144)/EY$1,0)*ALLO!$BK144,0)),0)),0))),0),0)</f>
        <v>0</v>
      </c>
      <c r="EZ146" s="1">
        <f>IFERROR(IF(L146&gt;=1,(IF(ALLO!$BH144=1,0,IF(ALLO!$BH144=2,(IF(EMP!AS142="YES",(IF(ALLO!$D144&gt;=5,ROUND((ALLO!GL144+ALLO!GX144+ALLO!HJ144)/EZ$1,0)*ALLO!$BK144,0)),0)),0))),0),0)</f>
        <v>0</v>
      </c>
      <c r="FA146" s="181">
        <f t="shared" si="451"/>
        <v>0</v>
      </c>
      <c r="FB146" s="181">
        <f t="shared" si="452"/>
        <v>0</v>
      </c>
      <c r="FC146" s="181">
        <f t="shared" si="453"/>
        <v>0</v>
      </c>
      <c r="FD146" s="181">
        <f t="shared" si="454"/>
        <v>0</v>
      </c>
      <c r="FE146" s="181">
        <f t="shared" si="455"/>
        <v>0</v>
      </c>
      <c r="FF146" s="181">
        <f t="shared" si="456"/>
        <v>0</v>
      </c>
      <c r="FG146" s="181">
        <f t="shared" si="457"/>
        <v>0</v>
      </c>
      <c r="FH146" s="181">
        <f t="shared" si="458"/>
        <v>0</v>
      </c>
      <c r="FI146" s="181">
        <f t="shared" si="459"/>
        <v>0</v>
      </c>
      <c r="FJ146" s="181">
        <f t="shared" si="460"/>
        <v>0</v>
      </c>
      <c r="FK146" s="181">
        <f t="shared" si="461"/>
        <v>0</v>
      </c>
      <c r="FL146" s="181">
        <f t="shared" si="462"/>
        <v>0</v>
      </c>
      <c r="FM146" s="182">
        <f t="shared" si="463"/>
        <v>0</v>
      </c>
      <c r="FN146" s="182">
        <f t="shared" si="464"/>
        <v>0</v>
      </c>
      <c r="FO146" s="182">
        <f t="shared" si="465"/>
        <v>0</v>
      </c>
      <c r="FP146" s="182">
        <f t="shared" si="466"/>
        <v>0</v>
      </c>
      <c r="FQ146" s="182">
        <f t="shared" si="467"/>
        <v>0</v>
      </c>
      <c r="FR146" s="182">
        <f t="shared" si="468"/>
        <v>0</v>
      </c>
      <c r="FS146" s="182">
        <f t="shared" si="469"/>
        <v>0</v>
      </c>
      <c r="FT146" s="1">
        <f>IFERROR(IF($G146&gt;=1,SUMIFS(ARR!P$8:P$607,ARR!$I$8:$I$607,$I146),0),0)</f>
        <v>0</v>
      </c>
      <c r="FU146" s="1">
        <f>IFERROR(IF($G146&gt;=1,SUMIFS(ARR!Q$8:Q$607,ARR!$I$8:$I$607,$I146),0),0)</f>
        <v>0</v>
      </c>
      <c r="FV146" s="1">
        <f>IFERROR(IF($G146&gt;=1,SUMIFS(ARR!R$8:R$607,ARR!$I$8:$I$607,$I146),0),0)</f>
        <v>0</v>
      </c>
      <c r="FW146" s="1">
        <f>IFERROR(IF($G146&gt;=1,SUMIFS(ARR!S$8:S$607,ARR!$I$8:$I$607,$I146),0),0)</f>
        <v>0</v>
      </c>
      <c r="FX146" s="1">
        <f>IFERROR(IF($G146&gt;=1,SUMIFS(ARR!T$8:T$607,ARR!$I$8:$I$607,$I146),0),0)</f>
        <v>0</v>
      </c>
      <c r="FY146" s="1">
        <f>IFERROR(IF($G146&gt;=1,SUMIFS(ARR!U$8:U$607,ARR!$I$8:$I$607,$I146),0),0)</f>
        <v>0</v>
      </c>
      <c r="FZ146" s="1">
        <f>IFERROR(IF($G146&gt;=1,SUMIFS(ARR!V$8:V$607,ARR!$I$8:$I$607,$I146),0),0)</f>
        <v>0</v>
      </c>
      <c r="GA146" s="1">
        <f>IFERROR(IF($G146&gt;=1,SUMIFS(ARR!W$8:W$607,ARR!$I$8:$I$607,$I146),0),0)</f>
        <v>0</v>
      </c>
      <c r="GB146" s="1">
        <f>IFERROR(IF($G146&gt;=1,SUMIFS(ARR!X$8:X$607,ARR!$I$8:$I$607,$I146),0),0)</f>
        <v>0</v>
      </c>
      <c r="GC146" s="1">
        <f>IFERROR(IF($G146&gt;=1,SUMIFS(ARR!Y$8:Y$607,ARR!$I$8:$I$607,$I146),0),0)</f>
        <v>0</v>
      </c>
      <c r="GD146" s="1">
        <f>IFERROR(IF($G146&gt;=1,SUMIFS(ARR!Z$8:Z$607,ARR!$I$8:$I$607,$I146),0),0)</f>
        <v>0</v>
      </c>
      <c r="GE146" s="1">
        <f>IFERROR(IF($G146&gt;=1,SUMIFS(ARR!AA$8:AA$607,ARR!$I$8:$I$607,$I146),0),0)</f>
        <v>0</v>
      </c>
      <c r="GF146" s="1">
        <f t="shared" si="470"/>
        <v>0</v>
      </c>
      <c r="GG146" s="1">
        <f t="shared" si="471"/>
        <v>0</v>
      </c>
      <c r="GH146" s="1">
        <f t="shared" si="472"/>
        <v>0</v>
      </c>
      <c r="GI146" s="1">
        <f t="shared" si="473"/>
        <v>0</v>
      </c>
      <c r="GJ146" s="1">
        <f t="shared" si="474"/>
        <v>0</v>
      </c>
    </row>
    <row r="147" spans="6:192" ht="18" customHeight="1" x14ac:dyDescent="0.25">
      <c r="F147" s="1">
        <f>ALLO!A145</f>
        <v>0</v>
      </c>
      <c r="G147" s="130">
        <f>EMP!O143</f>
        <v>0</v>
      </c>
      <c r="H147" s="131">
        <f>EMP!P143</f>
        <v>0</v>
      </c>
      <c r="I147" s="130">
        <f>EMP!Q143</f>
        <v>0</v>
      </c>
      <c r="J147" s="30">
        <f>IFERROR(IF($G147&gt;=1,(IF($F147=2,ROUND((ALLO!GA145+ALLO!GM145)/10,0),0)),0),0)</f>
        <v>0</v>
      </c>
      <c r="K147" s="30">
        <f>IFERROR(IF($G147&gt;=1,(IF($F147=2,ROUND((ALLO!GB145+ALLO!GN145)/10,0),0)),0),0)</f>
        <v>0</v>
      </c>
      <c r="L147" s="30">
        <f>IFERROR(IF($G147&gt;=1,(IF($F147=2,ROUND((ALLO!GC145+ALLO!GO145)/10,0),0)),0),0)</f>
        <v>0</v>
      </c>
      <c r="M147" s="30">
        <f>IFERROR(IF($G147&gt;=1,(IF($F147=2,ROUND((ALLO!GD145+ALLO!GP145)/10,0),0)),0),0)</f>
        <v>0</v>
      </c>
      <c r="N147" s="30">
        <f>IFERROR(IF($G147&gt;=1,(IF($F147=2,ROUND((ALLO!GE145+ALLO!GQ145)/10,0),0)),0),0)</f>
        <v>0</v>
      </c>
      <c r="O147" s="30">
        <f>IFERROR(IF($G147&gt;=1,(IF($F147=2,ROUND((ALLO!GF145+ALLO!GR145)/10,0),0)),0),0)</f>
        <v>0</v>
      </c>
      <c r="P147" s="30">
        <f>IFERROR(IF($G147&gt;=1,(IF($F147=2,ROUND((ALLO!GG145+ALLO!GS145)/10,0),0)),0),0)</f>
        <v>0</v>
      </c>
      <c r="Q147" s="30">
        <f>IFERROR(IF($G147&gt;=1,(IF($F147=2,ROUND((ALLO!GH145+ALLO!GT145)/10,0),0)),0),0)</f>
        <v>0</v>
      </c>
      <c r="R147" s="30">
        <f>IFERROR(IF($G147&gt;=1,(IF($F147=2,ROUND((ALLO!GI145+ALLO!GU145)/10,0),0)),0),0)</f>
        <v>0</v>
      </c>
      <c r="S147" s="30">
        <f>IFERROR(IF($G147&gt;=1,(IF($F147=2,ROUND((ALLO!GJ145+ALLO!GV145)/10,0),0)),0),0)</f>
        <v>0</v>
      </c>
      <c r="T147" s="30">
        <f>IFERROR(IF($G147&gt;=1,(IF($F147=2,ROUND((ALLO!GK145+ALLO!GW145)/10,0),0)),0),0)</f>
        <v>0</v>
      </c>
      <c r="U147" s="30">
        <f>IFERROR(IF($G147&gt;=1,(IF($F147=2,ROUND((ALLO!GL145+ALLO!GX145)/10,0),0)),0),0)</f>
        <v>0</v>
      </c>
      <c r="V147" s="132"/>
      <c r="W147" s="132"/>
      <c r="X147" s="132"/>
      <c r="Y147" s="132"/>
      <c r="Z147" s="132"/>
      <c r="AA147" s="132"/>
      <c r="AB147" s="132"/>
      <c r="AC147" s="132"/>
      <c r="AD147" s="132"/>
      <c r="AE147" s="132"/>
      <c r="AF147" s="132"/>
      <c r="AG147" s="132"/>
      <c r="AH147" s="133"/>
      <c r="AI147" s="133">
        <f t="shared" si="371"/>
        <v>0</v>
      </c>
      <c r="AJ147" s="133">
        <f t="shared" si="372"/>
        <v>0</v>
      </c>
      <c r="AK147" s="133">
        <f t="shared" si="373"/>
        <v>0</v>
      </c>
      <c r="AL147" s="133">
        <f t="shared" si="374"/>
        <v>0</v>
      </c>
      <c r="AM147" s="133">
        <f t="shared" si="375"/>
        <v>0</v>
      </c>
      <c r="AN147" s="133">
        <f t="shared" si="376"/>
        <v>0</v>
      </c>
      <c r="AO147" s="133">
        <f t="shared" si="377"/>
        <v>0</v>
      </c>
      <c r="AP147" s="133">
        <f t="shared" si="378"/>
        <v>0</v>
      </c>
      <c r="AQ147" s="133">
        <f t="shared" si="379"/>
        <v>0</v>
      </c>
      <c r="AR147" s="133">
        <f t="shared" si="380"/>
        <v>0</v>
      </c>
      <c r="AS147" s="133">
        <f t="shared" si="381"/>
        <v>0</v>
      </c>
      <c r="AT147" s="134"/>
      <c r="AU147" s="134">
        <f t="shared" si="382"/>
        <v>0</v>
      </c>
      <c r="AV147" s="134">
        <f t="shared" si="383"/>
        <v>0</v>
      </c>
      <c r="AW147" s="134">
        <f t="shared" si="384"/>
        <v>0</v>
      </c>
      <c r="AX147" s="134">
        <f t="shared" si="385"/>
        <v>0</v>
      </c>
      <c r="AY147" s="134">
        <f t="shared" si="386"/>
        <v>0</v>
      </c>
      <c r="AZ147" s="134">
        <f t="shared" si="387"/>
        <v>0</v>
      </c>
      <c r="BA147" s="134">
        <f t="shared" si="388"/>
        <v>0</v>
      </c>
      <c r="BB147" s="134">
        <f t="shared" si="389"/>
        <v>0</v>
      </c>
      <c r="BC147" s="134">
        <f t="shared" si="390"/>
        <v>0</v>
      </c>
      <c r="BD147" s="134">
        <f t="shared" si="391"/>
        <v>0</v>
      </c>
      <c r="BE147" s="134">
        <f t="shared" si="392"/>
        <v>0</v>
      </c>
      <c r="BF147" s="31"/>
      <c r="BG147" s="31">
        <f t="shared" si="393"/>
        <v>0</v>
      </c>
      <c r="BH147" s="31">
        <f t="shared" si="394"/>
        <v>0</v>
      </c>
      <c r="BI147" s="31">
        <f t="shared" si="395"/>
        <v>0</v>
      </c>
      <c r="BJ147" s="31">
        <f t="shared" si="396"/>
        <v>0</v>
      </c>
      <c r="BK147" s="31">
        <f t="shared" si="397"/>
        <v>0</v>
      </c>
      <c r="BL147" s="31">
        <f t="shared" si="398"/>
        <v>0</v>
      </c>
      <c r="BM147" s="31">
        <f t="shared" si="399"/>
        <v>0</v>
      </c>
      <c r="BN147" s="31">
        <f t="shared" si="400"/>
        <v>0</v>
      </c>
      <c r="BO147" s="31">
        <f t="shared" si="401"/>
        <v>0</v>
      </c>
      <c r="BP147" s="31">
        <f t="shared" si="402"/>
        <v>0</v>
      </c>
      <c r="BQ147" s="31">
        <f t="shared" si="403"/>
        <v>0</v>
      </c>
      <c r="BR147" s="132"/>
      <c r="BS147" s="132">
        <f t="shared" si="404"/>
        <v>0</v>
      </c>
      <c r="BT147" s="132">
        <f t="shared" si="405"/>
        <v>0</v>
      </c>
      <c r="BU147" s="132">
        <f t="shared" si="406"/>
        <v>0</v>
      </c>
      <c r="BV147" s="132">
        <f t="shared" si="407"/>
        <v>0</v>
      </c>
      <c r="BW147" s="132">
        <f t="shared" si="408"/>
        <v>0</v>
      </c>
      <c r="BX147" s="132">
        <f t="shared" si="409"/>
        <v>0</v>
      </c>
      <c r="BY147" s="132">
        <f t="shared" si="410"/>
        <v>0</v>
      </c>
      <c r="BZ147" s="132">
        <f t="shared" si="411"/>
        <v>0</v>
      </c>
      <c r="CA147" s="132">
        <f t="shared" si="412"/>
        <v>0</v>
      </c>
      <c r="CB147" s="132">
        <f t="shared" si="413"/>
        <v>0</v>
      </c>
      <c r="CC147" s="132">
        <f t="shared" si="414"/>
        <v>0</v>
      </c>
      <c r="CD147" s="133">
        <f t="shared" si="415"/>
        <v>0</v>
      </c>
      <c r="CE147" s="133">
        <f t="shared" si="415"/>
        <v>0</v>
      </c>
      <c r="CF147" s="133">
        <f t="shared" si="416"/>
        <v>0</v>
      </c>
      <c r="CG147" s="133">
        <f t="shared" si="367"/>
        <v>0</v>
      </c>
      <c r="CH147" s="133">
        <f t="shared" si="367"/>
        <v>0</v>
      </c>
      <c r="CI147" s="133">
        <f t="shared" si="367"/>
        <v>0</v>
      </c>
      <c r="CJ147" s="133">
        <f t="shared" si="367"/>
        <v>0</v>
      </c>
      <c r="CK147" s="133">
        <f t="shared" si="367"/>
        <v>0</v>
      </c>
      <c r="CL147" s="133">
        <f t="shared" si="367"/>
        <v>0</v>
      </c>
      <c r="CM147" s="133">
        <f t="shared" si="367"/>
        <v>0</v>
      </c>
      <c r="CN147" s="133">
        <f t="shared" si="367"/>
        <v>0</v>
      </c>
      <c r="CO147" s="133">
        <f t="shared" si="367"/>
        <v>0</v>
      </c>
      <c r="CP147" s="134"/>
      <c r="CQ147" s="134">
        <f t="shared" si="417"/>
        <v>0</v>
      </c>
      <c r="CR147" s="134">
        <f t="shared" si="418"/>
        <v>0</v>
      </c>
      <c r="CS147" s="134">
        <f t="shared" si="419"/>
        <v>0</v>
      </c>
      <c r="CT147" s="134">
        <f t="shared" si="420"/>
        <v>0</v>
      </c>
      <c r="CU147" s="134">
        <f t="shared" si="421"/>
        <v>0</v>
      </c>
      <c r="CV147" s="134">
        <f t="shared" si="422"/>
        <v>0</v>
      </c>
      <c r="CW147" s="134">
        <f t="shared" si="423"/>
        <v>0</v>
      </c>
      <c r="CX147" s="134">
        <f t="shared" si="424"/>
        <v>0</v>
      </c>
      <c r="CY147" s="134">
        <f t="shared" si="425"/>
        <v>0</v>
      </c>
      <c r="CZ147" s="134">
        <f t="shared" si="426"/>
        <v>0</v>
      </c>
      <c r="DA147" s="134">
        <f t="shared" si="427"/>
        <v>0</v>
      </c>
      <c r="DB147" s="135"/>
      <c r="DC147" s="135">
        <f t="shared" si="428"/>
        <v>0</v>
      </c>
      <c r="DD147" s="135">
        <f t="shared" si="429"/>
        <v>0</v>
      </c>
      <c r="DE147" s="135">
        <f t="shared" si="430"/>
        <v>0</v>
      </c>
      <c r="DF147" s="135">
        <f t="shared" si="431"/>
        <v>0</v>
      </c>
      <c r="DG147" s="135">
        <f t="shared" si="432"/>
        <v>0</v>
      </c>
      <c r="DH147" s="135">
        <f t="shared" si="433"/>
        <v>0</v>
      </c>
      <c r="DI147" s="135">
        <f t="shared" si="434"/>
        <v>0</v>
      </c>
      <c r="DJ147" s="135">
        <f t="shared" si="435"/>
        <v>0</v>
      </c>
      <c r="DK147" s="135">
        <f t="shared" si="436"/>
        <v>0</v>
      </c>
      <c r="DL147" s="135">
        <f t="shared" si="437"/>
        <v>0</v>
      </c>
      <c r="DM147" s="135">
        <f t="shared" si="438"/>
        <v>0</v>
      </c>
      <c r="DN147" s="136"/>
      <c r="DO147" s="136">
        <f t="shared" si="439"/>
        <v>0</v>
      </c>
      <c r="DP147" s="136">
        <f t="shared" si="440"/>
        <v>0</v>
      </c>
      <c r="DQ147" s="136">
        <f t="shared" si="441"/>
        <v>0</v>
      </c>
      <c r="DR147" s="136">
        <f t="shared" si="442"/>
        <v>0</v>
      </c>
      <c r="DS147" s="136">
        <f t="shared" si="443"/>
        <v>0</v>
      </c>
      <c r="DT147" s="136">
        <f t="shared" si="444"/>
        <v>0</v>
      </c>
      <c r="DU147" s="136">
        <f t="shared" si="445"/>
        <v>0</v>
      </c>
      <c r="DV147" s="136">
        <f t="shared" si="446"/>
        <v>0</v>
      </c>
      <c r="DW147" s="136">
        <f t="shared" si="447"/>
        <v>0</v>
      </c>
      <c r="DX147" s="136">
        <f t="shared" si="448"/>
        <v>0</v>
      </c>
      <c r="DY147" s="136">
        <f t="shared" si="449"/>
        <v>0</v>
      </c>
      <c r="DZ147" s="132"/>
      <c r="EA147" s="132">
        <f t="shared" ref="EA147:EK147" si="482">DZ147</f>
        <v>0</v>
      </c>
      <c r="EB147" s="132">
        <f t="shared" si="482"/>
        <v>0</v>
      </c>
      <c r="EC147" s="132">
        <f t="shared" si="482"/>
        <v>0</v>
      </c>
      <c r="ED147" s="132">
        <f t="shared" si="482"/>
        <v>0</v>
      </c>
      <c r="EE147" s="132">
        <f t="shared" si="482"/>
        <v>0</v>
      </c>
      <c r="EF147" s="132">
        <f t="shared" si="482"/>
        <v>0</v>
      </c>
      <c r="EG147" s="132">
        <f t="shared" si="482"/>
        <v>0</v>
      </c>
      <c r="EH147" s="132">
        <f t="shared" si="482"/>
        <v>0</v>
      </c>
      <c r="EI147" s="132">
        <f t="shared" si="482"/>
        <v>0</v>
      </c>
      <c r="EJ147" s="132">
        <f t="shared" si="482"/>
        <v>0</v>
      </c>
      <c r="EK147" s="132">
        <f t="shared" si="482"/>
        <v>0</v>
      </c>
      <c r="EL147" s="134"/>
      <c r="EM147" s="134"/>
      <c r="EN147" s="134"/>
      <c r="EO147" s="134"/>
      <c r="EP147" s="134"/>
      <c r="EQ147" s="134"/>
      <c r="ER147" s="134"/>
      <c r="ES147" s="201">
        <f>IFERROR(IF(G147&gt;=1,(IF(EMP!AT143="YES",220,0)),0),0)</f>
        <v>0</v>
      </c>
      <c r="ET147" s="1">
        <f>IFERROR(IF(G147&gt;=1,ROUND(ALLO!K145/31*ALLO!BJ145,0),0),0)</f>
        <v>0</v>
      </c>
      <c r="EU147" s="1">
        <f>IFERROR(IF(G147&gt;=1,(IF(ALLO!$BH145=1,0,IF(ALLO!$BH145=2,(IF(EMP!AN143="YES",(IF(ALLO!$D145&gt;=5,ROUND((ALLO!GG145+ALLO!GS145+ALLO!HE145)/EU$1,0)*ALLO!$BK145,0)),0)),0))),0),0)</f>
        <v>0</v>
      </c>
      <c r="EV147" s="1">
        <f>IFERROR(IF(H147&gt;=1,(IF(ALLO!$BH145=1,0,IF(ALLO!$BH145=2,(IF(EMP!AO143="YES",(IF(ALLO!$D145&gt;=5,ROUND((ALLO!GH145+ALLO!GT145+ALLO!HF145)/EV$1,0)*ALLO!$BK145,0)),0)),0))),0),0)</f>
        <v>0</v>
      </c>
      <c r="EW147" s="1">
        <f>IFERROR(IF(I147&gt;=1,(IF(ALLO!$BH145=1,0,IF(ALLO!$BH145=2,(IF(EMP!AP143="YES",(IF(ALLO!$D145&gt;=5,ROUND((ALLO!GI145+ALLO!GU145+ALLO!HG145)/EW$1,0)*ALLO!$BK145,0)),0)),0))),0),0)</f>
        <v>0</v>
      </c>
      <c r="EX147" s="1">
        <f>IFERROR(IF(J147&gt;=1,(IF(ALLO!$BH145=1,0,IF(ALLO!$BH145=2,(IF(EMP!AQ143="YES",(IF(ALLO!$D145&gt;=5,ROUND((ALLO!GJ145+ALLO!GV145+ALLO!HH145)/EX$1,0)*ALLO!$BK145,0)),0)),0))),0),0)</f>
        <v>0</v>
      </c>
      <c r="EY147" s="1">
        <f>IFERROR(IF(K147&gt;=1,(IF(ALLO!$BH145=1,0,IF(ALLO!$BH145=2,(IF(EMP!AR143="YES",(IF(ALLO!$D145&gt;=5,ROUND((ALLO!GK145+ALLO!GW145+ALLO!HI145)/EY$1,0)*ALLO!$BK145,0)),0)),0))),0),0)</f>
        <v>0</v>
      </c>
      <c r="EZ147" s="1">
        <f>IFERROR(IF(L147&gt;=1,(IF(ALLO!$BH145=1,0,IF(ALLO!$BH145=2,(IF(EMP!AS143="YES",(IF(ALLO!$D145&gt;=5,ROUND((ALLO!GL145+ALLO!GX145+ALLO!HJ145)/EZ$1,0)*ALLO!$BK145,0)),0)),0))),0),0)</f>
        <v>0</v>
      </c>
      <c r="FA147" s="181">
        <f t="shared" si="451"/>
        <v>0</v>
      </c>
      <c r="FB147" s="181">
        <f t="shared" si="452"/>
        <v>0</v>
      </c>
      <c r="FC147" s="181">
        <f t="shared" si="453"/>
        <v>0</v>
      </c>
      <c r="FD147" s="181">
        <f t="shared" si="454"/>
        <v>0</v>
      </c>
      <c r="FE147" s="181">
        <f t="shared" si="455"/>
        <v>0</v>
      </c>
      <c r="FF147" s="181">
        <f t="shared" si="456"/>
        <v>0</v>
      </c>
      <c r="FG147" s="181">
        <f t="shared" si="457"/>
        <v>0</v>
      </c>
      <c r="FH147" s="181">
        <f t="shared" si="458"/>
        <v>0</v>
      </c>
      <c r="FI147" s="181">
        <f t="shared" si="459"/>
        <v>0</v>
      </c>
      <c r="FJ147" s="181">
        <f t="shared" si="460"/>
        <v>0</v>
      </c>
      <c r="FK147" s="181">
        <f t="shared" si="461"/>
        <v>0</v>
      </c>
      <c r="FL147" s="181">
        <f t="shared" si="462"/>
        <v>0</v>
      </c>
      <c r="FM147" s="182">
        <f t="shared" si="463"/>
        <v>0</v>
      </c>
      <c r="FN147" s="182">
        <f t="shared" si="464"/>
        <v>0</v>
      </c>
      <c r="FO147" s="182">
        <f t="shared" si="465"/>
        <v>0</v>
      </c>
      <c r="FP147" s="182">
        <f t="shared" si="466"/>
        <v>0</v>
      </c>
      <c r="FQ147" s="182">
        <f t="shared" si="467"/>
        <v>0</v>
      </c>
      <c r="FR147" s="182">
        <f t="shared" si="468"/>
        <v>0</v>
      </c>
      <c r="FS147" s="182">
        <f t="shared" si="469"/>
        <v>0</v>
      </c>
      <c r="FT147" s="1">
        <f>IFERROR(IF($G147&gt;=1,SUMIFS(ARR!P$8:P$607,ARR!$I$8:$I$607,$I147),0),0)</f>
        <v>0</v>
      </c>
      <c r="FU147" s="1">
        <f>IFERROR(IF($G147&gt;=1,SUMIFS(ARR!Q$8:Q$607,ARR!$I$8:$I$607,$I147),0),0)</f>
        <v>0</v>
      </c>
      <c r="FV147" s="1">
        <f>IFERROR(IF($G147&gt;=1,SUMIFS(ARR!R$8:R$607,ARR!$I$8:$I$607,$I147),0),0)</f>
        <v>0</v>
      </c>
      <c r="FW147" s="1">
        <f>IFERROR(IF($G147&gt;=1,SUMIFS(ARR!S$8:S$607,ARR!$I$8:$I$607,$I147),0),0)</f>
        <v>0</v>
      </c>
      <c r="FX147" s="1">
        <f>IFERROR(IF($G147&gt;=1,SUMIFS(ARR!T$8:T$607,ARR!$I$8:$I$607,$I147),0),0)</f>
        <v>0</v>
      </c>
      <c r="FY147" s="1">
        <f>IFERROR(IF($G147&gt;=1,SUMIFS(ARR!U$8:U$607,ARR!$I$8:$I$607,$I147),0),0)</f>
        <v>0</v>
      </c>
      <c r="FZ147" s="1">
        <f>IFERROR(IF($G147&gt;=1,SUMIFS(ARR!V$8:V$607,ARR!$I$8:$I$607,$I147),0),0)</f>
        <v>0</v>
      </c>
      <c r="GA147" s="1">
        <f>IFERROR(IF($G147&gt;=1,SUMIFS(ARR!W$8:W$607,ARR!$I$8:$I$607,$I147),0),0)</f>
        <v>0</v>
      </c>
      <c r="GB147" s="1">
        <f>IFERROR(IF($G147&gt;=1,SUMIFS(ARR!X$8:X$607,ARR!$I$8:$I$607,$I147),0),0)</f>
        <v>0</v>
      </c>
      <c r="GC147" s="1">
        <f>IFERROR(IF($G147&gt;=1,SUMIFS(ARR!Y$8:Y$607,ARR!$I$8:$I$607,$I147),0),0)</f>
        <v>0</v>
      </c>
      <c r="GD147" s="1">
        <f>IFERROR(IF($G147&gt;=1,SUMIFS(ARR!Z$8:Z$607,ARR!$I$8:$I$607,$I147),0),0)</f>
        <v>0</v>
      </c>
      <c r="GE147" s="1">
        <f>IFERROR(IF($G147&gt;=1,SUMIFS(ARR!AA$8:AA$607,ARR!$I$8:$I$607,$I147),0),0)</f>
        <v>0</v>
      </c>
      <c r="GF147" s="1">
        <f t="shared" si="470"/>
        <v>0</v>
      </c>
      <c r="GG147" s="1">
        <f t="shared" si="471"/>
        <v>0</v>
      </c>
      <c r="GH147" s="1">
        <f t="shared" si="472"/>
        <v>0</v>
      </c>
      <c r="GI147" s="1">
        <f t="shared" si="473"/>
        <v>0</v>
      </c>
      <c r="GJ147" s="1">
        <f t="shared" si="474"/>
        <v>0</v>
      </c>
    </row>
    <row r="148" spans="6:192" ht="18" customHeight="1" x14ac:dyDescent="0.25">
      <c r="F148" s="1">
        <f>ALLO!A146</f>
        <v>0</v>
      </c>
      <c r="G148" s="130">
        <f>EMP!O144</f>
        <v>0</v>
      </c>
      <c r="H148" s="131">
        <f>EMP!P144</f>
        <v>0</v>
      </c>
      <c r="I148" s="130">
        <f>EMP!Q144</f>
        <v>0</v>
      </c>
      <c r="J148" s="30">
        <f>IFERROR(IF($G148&gt;=1,(IF($F148=2,ROUND((ALLO!GA146+ALLO!GM146)/10,0),0)),0),0)</f>
        <v>0</v>
      </c>
      <c r="K148" s="30">
        <f>IFERROR(IF($G148&gt;=1,(IF($F148=2,ROUND((ALLO!GB146+ALLO!GN146)/10,0),0)),0),0)</f>
        <v>0</v>
      </c>
      <c r="L148" s="30">
        <f>IFERROR(IF($G148&gt;=1,(IF($F148=2,ROUND((ALLO!GC146+ALLO!GO146)/10,0),0)),0),0)</f>
        <v>0</v>
      </c>
      <c r="M148" s="30">
        <f>IFERROR(IF($G148&gt;=1,(IF($F148=2,ROUND((ALLO!GD146+ALLO!GP146)/10,0),0)),0),0)</f>
        <v>0</v>
      </c>
      <c r="N148" s="30">
        <f>IFERROR(IF($G148&gt;=1,(IF($F148=2,ROUND((ALLO!GE146+ALLO!GQ146)/10,0),0)),0),0)</f>
        <v>0</v>
      </c>
      <c r="O148" s="30">
        <f>IFERROR(IF($G148&gt;=1,(IF($F148=2,ROUND((ALLO!GF146+ALLO!GR146)/10,0),0)),0),0)</f>
        <v>0</v>
      </c>
      <c r="P148" s="30">
        <f>IFERROR(IF($G148&gt;=1,(IF($F148=2,ROUND((ALLO!GG146+ALLO!GS146)/10,0),0)),0),0)</f>
        <v>0</v>
      </c>
      <c r="Q148" s="30">
        <f>IFERROR(IF($G148&gt;=1,(IF($F148=2,ROUND((ALLO!GH146+ALLO!GT146)/10,0),0)),0),0)</f>
        <v>0</v>
      </c>
      <c r="R148" s="30">
        <f>IFERROR(IF($G148&gt;=1,(IF($F148=2,ROUND((ALLO!GI146+ALLO!GU146)/10,0),0)),0),0)</f>
        <v>0</v>
      </c>
      <c r="S148" s="30">
        <f>IFERROR(IF($G148&gt;=1,(IF($F148=2,ROUND((ALLO!GJ146+ALLO!GV146)/10,0),0)),0),0)</f>
        <v>0</v>
      </c>
      <c r="T148" s="30">
        <f>IFERROR(IF($G148&gt;=1,(IF($F148=2,ROUND((ALLO!GK146+ALLO!GW146)/10,0),0)),0),0)</f>
        <v>0</v>
      </c>
      <c r="U148" s="30">
        <f>IFERROR(IF($G148&gt;=1,(IF($F148=2,ROUND((ALLO!GL146+ALLO!GX146)/10,0),0)),0),0)</f>
        <v>0</v>
      </c>
      <c r="V148" s="132"/>
      <c r="W148" s="132"/>
      <c r="X148" s="132"/>
      <c r="Y148" s="132"/>
      <c r="Z148" s="132"/>
      <c r="AA148" s="132"/>
      <c r="AB148" s="132"/>
      <c r="AC148" s="132"/>
      <c r="AD148" s="132"/>
      <c r="AE148" s="132"/>
      <c r="AF148" s="132"/>
      <c r="AG148" s="132"/>
      <c r="AH148" s="133"/>
      <c r="AI148" s="133">
        <f t="shared" si="371"/>
        <v>0</v>
      </c>
      <c r="AJ148" s="133">
        <f t="shared" si="372"/>
        <v>0</v>
      </c>
      <c r="AK148" s="133">
        <f t="shared" si="373"/>
        <v>0</v>
      </c>
      <c r="AL148" s="133">
        <f t="shared" si="374"/>
        <v>0</v>
      </c>
      <c r="AM148" s="133">
        <f t="shared" si="375"/>
        <v>0</v>
      </c>
      <c r="AN148" s="133">
        <f t="shared" si="376"/>
        <v>0</v>
      </c>
      <c r="AO148" s="133">
        <f t="shared" si="377"/>
        <v>0</v>
      </c>
      <c r="AP148" s="133">
        <f t="shared" si="378"/>
        <v>0</v>
      </c>
      <c r="AQ148" s="133">
        <f t="shared" si="379"/>
        <v>0</v>
      </c>
      <c r="AR148" s="133">
        <f t="shared" si="380"/>
        <v>0</v>
      </c>
      <c r="AS148" s="133">
        <f t="shared" si="381"/>
        <v>0</v>
      </c>
      <c r="AT148" s="134"/>
      <c r="AU148" s="134">
        <f t="shared" si="382"/>
        <v>0</v>
      </c>
      <c r="AV148" s="134">
        <f t="shared" si="383"/>
        <v>0</v>
      </c>
      <c r="AW148" s="134">
        <f t="shared" si="384"/>
        <v>0</v>
      </c>
      <c r="AX148" s="134">
        <f t="shared" si="385"/>
        <v>0</v>
      </c>
      <c r="AY148" s="134">
        <f t="shared" si="386"/>
        <v>0</v>
      </c>
      <c r="AZ148" s="134">
        <f t="shared" si="387"/>
        <v>0</v>
      </c>
      <c r="BA148" s="134">
        <f t="shared" si="388"/>
        <v>0</v>
      </c>
      <c r="BB148" s="134">
        <f t="shared" si="389"/>
        <v>0</v>
      </c>
      <c r="BC148" s="134">
        <f t="shared" si="390"/>
        <v>0</v>
      </c>
      <c r="BD148" s="134">
        <f t="shared" si="391"/>
        <v>0</v>
      </c>
      <c r="BE148" s="134">
        <f t="shared" si="392"/>
        <v>0</v>
      </c>
      <c r="BF148" s="31"/>
      <c r="BG148" s="31">
        <f t="shared" si="393"/>
        <v>0</v>
      </c>
      <c r="BH148" s="31">
        <f t="shared" si="394"/>
        <v>0</v>
      </c>
      <c r="BI148" s="31">
        <f t="shared" si="395"/>
        <v>0</v>
      </c>
      <c r="BJ148" s="31">
        <f t="shared" si="396"/>
        <v>0</v>
      </c>
      <c r="BK148" s="31">
        <f t="shared" si="397"/>
        <v>0</v>
      </c>
      <c r="BL148" s="31">
        <f t="shared" si="398"/>
        <v>0</v>
      </c>
      <c r="BM148" s="31">
        <f t="shared" si="399"/>
        <v>0</v>
      </c>
      <c r="BN148" s="31">
        <f t="shared" si="400"/>
        <v>0</v>
      </c>
      <c r="BO148" s="31">
        <f t="shared" si="401"/>
        <v>0</v>
      </c>
      <c r="BP148" s="31">
        <f t="shared" si="402"/>
        <v>0</v>
      </c>
      <c r="BQ148" s="31">
        <f t="shared" si="403"/>
        <v>0</v>
      </c>
      <c r="BR148" s="132"/>
      <c r="BS148" s="132">
        <f t="shared" si="404"/>
        <v>0</v>
      </c>
      <c r="BT148" s="132">
        <f t="shared" si="405"/>
        <v>0</v>
      </c>
      <c r="BU148" s="132">
        <f t="shared" si="406"/>
        <v>0</v>
      </c>
      <c r="BV148" s="132">
        <f t="shared" si="407"/>
        <v>0</v>
      </c>
      <c r="BW148" s="132">
        <f t="shared" si="408"/>
        <v>0</v>
      </c>
      <c r="BX148" s="132">
        <f t="shared" si="409"/>
        <v>0</v>
      </c>
      <c r="BY148" s="132">
        <f t="shared" si="410"/>
        <v>0</v>
      </c>
      <c r="BZ148" s="132">
        <f t="shared" si="411"/>
        <v>0</v>
      </c>
      <c r="CA148" s="132">
        <f t="shared" si="412"/>
        <v>0</v>
      </c>
      <c r="CB148" s="132">
        <f t="shared" si="413"/>
        <v>0</v>
      </c>
      <c r="CC148" s="132">
        <f t="shared" si="414"/>
        <v>0</v>
      </c>
      <c r="CD148" s="133">
        <f t="shared" si="415"/>
        <v>0</v>
      </c>
      <c r="CE148" s="133">
        <f t="shared" si="415"/>
        <v>0</v>
      </c>
      <c r="CF148" s="133">
        <f t="shared" si="416"/>
        <v>0</v>
      </c>
      <c r="CG148" s="133">
        <f t="shared" si="367"/>
        <v>0</v>
      </c>
      <c r="CH148" s="133">
        <f t="shared" si="367"/>
        <v>0</v>
      </c>
      <c r="CI148" s="133">
        <f t="shared" si="367"/>
        <v>0</v>
      </c>
      <c r="CJ148" s="133">
        <f t="shared" si="367"/>
        <v>0</v>
      </c>
      <c r="CK148" s="133">
        <f t="shared" si="367"/>
        <v>0</v>
      </c>
      <c r="CL148" s="133">
        <f t="shared" si="367"/>
        <v>0</v>
      </c>
      <c r="CM148" s="133">
        <f t="shared" si="367"/>
        <v>0</v>
      </c>
      <c r="CN148" s="133">
        <f t="shared" si="367"/>
        <v>0</v>
      </c>
      <c r="CO148" s="133">
        <f t="shared" si="367"/>
        <v>0</v>
      </c>
      <c r="CP148" s="134"/>
      <c r="CQ148" s="134">
        <f t="shared" si="417"/>
        <v>0</v>
      </c>
      <c r="CR148" s="134">
        <f t="shared" si="418"/>
        <v>0</v>
      </c>
      <c r="CS148" s="134">
        <f t="shared" si="419"/>
        <v>0</v>
      </c>
      <c r="CT148" s="134">
        <f t="shared" si="420"/>
        <v>0</v>
      </c>
      <c r="CU148" s="134">
        <f t="shared" si="421"/>
        <v>0</v>
      </c>
      <c r="CV148" s="134">
        <f t="shared" si="422"/>
        <v>0</v>
      </c>
      <c r="CW148" s="134">
        <f t="shared" si="423"/>
        <v>0</v>
      </c>
      <c r="CX148" s="134">
        <f t="shared" si="424"/>
        <v>0</v>
      </c>
      <c r="CY148" s="134">
        <f t="shared" si="425"/>
        <v>0</v>
      </c>
      <c r="CZ148" s="134">
        <f t="shared" si="426"/>
        <v>0</v>
      </c>
      <c r="DA148" s="134">
        <f t="shared" si="427"/>
        <v>0</v>
      </c>
      <c r="DB148" s="135"/>
      <c r="DC148" s="135">
        <f t="shared" si="428"/>
        <v>0</v>
      </c>
      <c r="DD148" s="135">
        <f t="shared" si="429"/>
        <v>0</v>
      </c>
      <c r="DE148" s="135">
        <f t="shared" si="430"/>
        <v>0</v>
      </c>
      <c r="DF148" s="135">
        <f t="shared" si="431"/>
        <v>0</v>
      </c>
      <c r="DG148" s="135">
        <f t="shared" si="432"/>
        <v>0</v>
      </c>
      <c r="DH148" s="135">
        <f t="shared" si="433"/>
        <v>0</v>
      </c>
      <c r="DI148" s="135">
        <f t="shared" si="434"/>
        <v>0</v>
      </c>
      <c r="DJ148" s="135">
        <f t="shared" si="435"/>
        <v>0</v>
      </c>
      <c r="DK148" s="135">
        <f t="shared" si="436"/>
        <v>0</v>
      </c>
      <c r="DL148" s="135">
        <f t="shared" si="437"/>
        <v>0</v>
      </c>
      <c r="DM148" s="135">
        <f t="shared" si="438"/>
        <v>0</v>
      </c>
      <c r="DN148" s="136"/>
      <c r="DO148" s="136">
        <f t="shared" si="439"/>
        <v>0</v>
      </c>
      <c r="DP148" s="136">
        <f t="shared" si="440"/>
        <v>0</v>
      </c>
      <c r="DQ148" s="136">
        <f t="shared" si="441"/>
        <v>0</v>
      </c>
      <c r="DR148" s="136">
        <f t="shared" si="442"/>
        <v>0</v>
      </c>
      <c r="DS148" s="136">
        <f t="shared" si="443"/>
        <v>0</v>
      </c>
      <c r="DT148" s="136">
        <f t="shared" si="444"/>
        <v>0</v>
      </c>
      <c r="DU148" s="136">
        <f t="shared" si="445"/>
        <v>0</v>
      </c>
      <c r="DV148" s="136">
        <f t="shared" si="446"/>
        <v>0</v>
      </c>
      <c r="DW148" s="136">
        <f t="shared" si="447"/>
        <v>0</v>
      </c>
      <c r="DX148" s="136">
        <f t="shared" si="448"/>
        <v>0</v>
      </c>
      <c r="DY148" s="136">
        <f t="shared" si="449"/>
        <v>0</v>
      </c>
      <c r="DZ148" s="132"/>
      <c r="EA148" s="132">
        <f t="shared" ref="EA148:EK148" si="483">DZ148</f>
        <v>0</v>
      </c>
      <c r="EB148" s="132">
        <f t="shared" si="483"/>
        <v>0</v>
      </c>
      <c r="EC148" s="132">
        <f t="shared" si="483"/>
        <v>0</v>
      </c>
      <c r="ED148" s="132">
        <f t="shared" si="483"/>
        <v>0</v>
      </c>
      <c r="EE148" s="132">
        <f t="shared" si="483"/>
        <v>0</v>
      </c>
      <c r="EF148" s="132">
        <f t="shared" si="483"/>
        <v>0</v>
      </c>
      <c r="EG148" s="132">
        <f t="shared" si="483"/>
        <v>0</v>
      </c>
      <c r="EH148" s="132">
        <f t="shared" si="483"/>
        <v>0</v>
      </c>
      <c r="EI148" s="132">
        <f t="shared" si="483"/>
        <v>0</v>
      </c>
      <c r="EJ148" s="132">
        <f t="shared" si="483"/>
        <v>0</v>
      </c>
      <c r="EK148" s="132">
        <f t="shared" si="483"/>
        <v>0</v>
      </c>
      <c r="EL148" s="134"/>
      <c r="EM148" s="134"/>
      <c r="EN148" s="134"/>
      <c r="EO148" s="134"/>
      <c r="EP148" s="134"/>
      <c r="EQ148" s="134"/>
      <c r="ER148" s="134"/>
      <c r="ES148" s="201">
        <f>IFERROR(IF(G148&gt;=1,(IF(EMP!AT144="YES",220,0)),0),0)</f>
        <v>0</v>
      </c>
      <c r="ET148" s="1">
        <f>IFERROR(IF(G148&gt;=1,ROUND(ALLO!K146/31*ALLO!BJ146,0),0),0)</f>
        <v>0</v>
      </c>
      <c r="EU148" s="1">
        <f>IFERROR(IF(G148&gt;=1,(IF(ALLO!$BH146=1,0,IF(ALLO!$BH146=2,(IF(EMP!AN144="YES",(IF(ALLO!$D146&gt;=5,ROUND((ALLO!GG146+ALLO!GS146+ALLO!HE146)/EU$1,0)*ALLO!$BK146,0)),0)),0))),0),0)</f>
        <v>0</v>
      </c>
      <c r="EV148" s="1">
        <f>IFERROR(IF(H148&gt;=1,(IF(ALLO!$BH146=1,0,IF(ALLO!$BH146=2,(IF(EMP!AO144="YES",(IF(ALLO!$D146&gt;=5,ROUND((ALLO!GH146+ALLO!GT146+ALLO!HF146)/EV$1,0)*ALLO!$BK146,0)),0)),0))),0),0)</f>
        <v>0</v>
      </c>
      <c r="EW148" s="1">
        <f>IFERROR(IF(I148&gt;=1,(IF(ALLO!$BH146=1,0,IF(ALLO!$BH146=2,(IF(EMP!AP144="YES",(IF(ALLO!$D146&gt;=5,ROUND((ALLO!GI146+ALLO!GU146+ALLO!HG146)/EW$1,0)*ALLO!$BK146,0)),0)),0))),0),0)</f>
        <v>0</v>
      </c>
      <c r="EX148" s="1">
        <f>IFERROR(IF(J148&gt;=1,(IF(ALLO!$BH146=1,0,IF(ALLO!$BH146=2,(IF(EMP!AQ144="YES",(IF(ALLO!$D146&gt;=5,ROUND((ALLO!GJ146+ALLO!GV146+ALLO!HH146)/EX$1,0)*ALLO!$BK146,0)),0)),0))),0),0)</f>
        <v>0</v>
      </c>
      <c r="EY148" s="1">
        <f>IFERROR(IF(K148&gt;=1,(IF(ALLO!$BH146=1,0,IF(ALLO!$BH146=2,(IF(EMP!AR144="YES",(IF(ALLO!$D146&gt;=5,ROUND((ALLO!GK146+ALLO!GW146+ALLO!HI146)/EY$1,0)*ALLO!$BK146,0)),0)),0))),0),0)</f>
        <v>0</v>
      </c>
      <c r="EZ148" s="1">
        <f>IFERROR(IF(L148&gt;=1,(IF(ALLO!$BH146=1,0,IF(ALLO!$BH146=2,(IF(EMP!AS144="YES",(IF(ALLO!$D146&gt;=5,ROUND((ALLO!GL146+ALLO!GX146+ALLO!HJ146)/EZ$1,0)*ALLO!$BK146,0)),0)),0))),0),0)</f>
        <v>0</v>
      </c>
      <c r="FA148" s="181">
        <f t="shared" si="451"/>
        <v>0</v>
      </c>
      <c r="FB148" s="181">
        <f t="shared" si="452"/>
        <v>0</v>
      </c>
      <c r="FC148" s="181">
        <f t="shared" si="453"/>
        <v>0</v>
      </c>
      <c r="FD148" s="181">
        <f t="shared" si="454"/>
        <v>0</v>
      </c>
      <c r="FE148" s="181">
        <f t="shared" si="455"/>
        <v>0</v>
      </c>
      <c r="FF148" s="181">
        <f t="shared" si="456"/>
        <v>0</v>
      </c>
      <c r="FG148" s="181">
        <f t="shared" si="457"/>
        <v>0</v>
      </c>
      <c r="FH148" s="181">
        <f t="shared" si="458"/>
        <v>0</v>
      </c>
      <c r="FI148" s="181">
        <f t="shared" si="459"/>
        <v>0</v>
      </c>
      <c r="FJ148" s="181">
        <f t="shared" si="460"/>
        <v>0</v>
      </c>
      <c r="FK148" s="181">
        <f t="shared" si="461"/>
        <v>0</v>
      </c>
      <c r="FL148" s="181">
        <f t="shared" si="462"/>
        <v>0</v>
      </c>
      <c r="FM148" s="182">
        <f t="shared" si="463"/>
        <v>0</v>
      </c>
      <c r="FN148" s="182">
        <f t="shared" si="464"/>
        <v>0</v>
      </c>
      <c r="FO148" s="182">
        <f t="shared" si="465"/>
        <v>0</v>
      </c>
      <c r="FP148" s="182">
        <f t="shared" si="466"/>
        <v>0</v>
      </c>
      <c r="FQ148" s="182">
        <f t="shared" si="467"/>
        <v>0</v>
      </c>
      <c r="FR148" s="182">
        <f t="shared" si="468"/>
        <v>0</v>
      </c>
      <c r="FS148" s="182">
        <f t="shared" si="469"/>
        <v>0</v>
      </c>
      <c r="FT148" s="1">
        <f>IFERROR(IF($G148&gt;=1,SUMIFS(ARR!P$8:P$607,ARR!$I$8:$I$607,$I148),0),0)</f>
        <v>0</v>
      </c>
      <c r="FU148" s="1">
        <f>IFERROR(IF($G148&gt;=1,SUMIFS(ARR!Q$8:Q$607,ARR!$I$8:$I$607,$I148),0),0)</f>
        <v>0</v>
      </c>
      <c r="FV148" s="1">
        <f>IFERROR(IF($G148&gt;=1,SUMIFS(ARR!R$8:R$607,ARR!$I$8:$I$607,$I148),0),0)</f>
        <v>0</v>
      </c>
      <c r="FW148" s="1">
        <f>IFERROR(IF($G148&gt;=1,SUMIFS(ARR!S$8:S$607,ARR!$I$8:$I$607,$I148),0),0)</f>
        <v>0</v>
      </c>
      <c r="FX148" s="1">
        <f>IFERROR(IF($G148&gt;=1,SUMIFS(ARR!T$8:T$607,ARR!$I$8:$I$607,$I148),0),0)</f>
        <v>0</v>
      </c>
      <c r="FY148" s="1">
        <f>IFERROR(IF($G148&gt;=1,SUMIFS(ARR!U$8:U$607,ARR!$I$8:$I$607,$I148),0),0)</f>
        <v>0</v>
      </c>
      <c r="FZ148" s="1">
        <f>IFERROR(IF($G148&gt;=1,SUMIFS(ARR!V$8:V$607,ARR!$I$8:$I$607,$I148),0),0)</f>
        <v>0</v>
      </c>
      <c r="GA148" s="1">
        <f>IFERROR(IF($G148&gt;=1,SUMIFS(ARR!W$8:W$607,ARR!$I$8:$I$607,$I148),0),0)</f>
        <v>0</v>
      </c>
      <c r="GB148" s="1">
        <f>IFERROR(IF($G148&gt;=1,SUMIFS(ARR!X$8:X$607,ARR!$I$8:$I$607,$I148),0),0)</f>
        <v>0</v>
      </c>
      <c r="GC148" s="1">
        <f>IFERROR(IF($G148&gt;=1,SUMIFS(ARR!Y$8:Y$607,ARR!$I$8:$I$607,$I148),0),0)</f>
        <v>0</v>
      </c>
      <c r="GD148" s="1">
        <f>IFERROR(IF($G148&gt;=1,SUMIFS(ARR!Z$8:Z$607,ARR!$I$8:$I$607,$I148),0),0)</f>
        <v>0</v>
      </c>
      <c r="GE148" s="1">
        <f>IFERROR(IF($G148&gt;=1,SUMIFS(ARR!AA$8:AA$607,ARR!$I$8:$I$607,$I148),0),0)</f>
        <v>0</v>
      </c>
      <c r="GF148" s="1">
        <f t="shared" si="470"/>
        <v>0</v>
      </c>
      <c r="GG148" s="1">
        <f t="shared" si="471"/>
        <v>0</v>
      </c>
      <c r="GH148" s="1">
        <f t="shared" si="472"/>
        <v>0</v>
      </c>
      <c r="GI148" s="1">
        <f t="shared" si="473"/>
        <v>0</v>
      </c>
      <c r="GJ148" s="1">
        <f t="shared" si="474"/>
        <v>0</v>
      </c>
    </row>
    <row r="149" spans="6:192" ht="18" customHeight="1" x14ac:dyDescent="0.25">
      <c r="F149" s="1">
        <f>ALLO!A147</f>
        <v>0</v>
      </c>
      <c r="G149" s="130">
        <f>EMP!O145</f>
        <v>0</v>
      </c>
      <c r="H149" s="131">
        <f>EMP!P145</f>
        <v>0</v>
      </c>
      <c r="I149" s="130">
        <f>EMP!Q145</f>
        <v>0</v>
      </c>
      <c r="J149" s="30">
        <f>IFERROR(IF($G149&gt;=1,(IF($F149=2,ROUND((ALLO!GA147+ALLO!GM147)/10,0),0)),0),0)</f>
        <v>0</v>
      </c>
      <c r="K149" s="30">
        <f>IFERROR(IF($G149&gt;=1,(IF($F149=2,ROUND((ALLO!GB147+ALLO!GN147)/10,0),0)),0),0)</f>
        <v>0</v>
      </c>
      <c r="L149" s="30">
        <f>IFERROR(IF($G149&gt;=1,(IF($F149=2,ROUND((ALLO!GC147+ALLO!GO147)/10,0),0)),0),0)</f>
        <v>0</v>
      </c>
      <c r="M149" s="30">
        <f>IFERROR(IF($G149&gt;=1,(IF($F149=2,ROUND((ALLO!GD147+ALLO!GP147)/10,0),0)),0),0)</f>
        <v>0</v>
      </c>
      <c r="N149" s="30">
        <f>IFERROR(IF($G149&gt;=1,(IF($F149=2,ROUND((ALLO!GE147+ALLO!GQ147)/10,0),0)),0),0)</f>
        <v>0</v>
      </c>
      <c r="O149" s="30">
        <f>IFERROR(IF($G149&gt;=1,(IF($F149=2,ROUND((ALLO!GF147+ALLO!GR147)/10,0),0)),0),0)</f>
        <v>0</v>
      </c>
      <c r="P149" s="30">
        <f>IFERROR(IF($G149&gt;=1,(IF($F149=2,ROUND((ALLO!GG147+ALLO!GS147)/10,0),0)),0),0)</f>
        <v>0</v>
      </c>
      <c r="Q149" s="30">
        <f>IFERROR(IF($G149&gt;=1,(IF($F149=2,ROUND((ALLO!GH147+ALLO!GT147)/10,0),0)),0),0)</f>
        <v>0</v>
      </c>
      <c r="R149" s="30">
        <f>IFERROR(IF($G149&gt;=1,(IF($F149=2,ROUND((ALLO!GI147+ALLO!GU147)/10,0),0)),0),0)</f>
        <v>0</v>
      </c>
      <c r="S149" s="30">
        <f>IFERROR(IF($G149&gt;=1,(IF($F149=2,ROUND((ALLO!GJ147+ALLO!GV147)/10,0),0)),0),0)</f>
        <v>0</v>
      </c>
      <c r="T149" s="30">
        <f>IFERROR(IF($G149&gt;=1,(IF($F149=2,ROUND((ALLO!GK147+ALLO!GW147)/10,0),0)),0),0)</f>
        <v>0</v>
      </c>
      <c r="U149" s="30">
        <f>IFERROR(IF($G149&gt;=1,(IF($F149=2,ROUND((ALLO!GL147+ALLO!GX147)/10,0),0)),0),0)</f>
        <v>0</v>
      </c>
      <c r="V149" s="132"/>
      <c r="W149" s="132"/>
      <c r="X149" s="132"/>
      <c r="Y149" s="132"/>
      <c r="Z149" s="132"/>
      <c r="AA149" s="132"/>
      <c r="AB149" s="132"/>
      <c r="AC149" s="132"/>
      <c r="AD149" s="132"/>
      <c r="AE149" s="132"/>
      <c r="AF149" s="132"/>
      <c r="AG149" s="132"/>
      <c r="AH149" s="133"/>
      <c r="AI149" s="133">
        <f t="shared" si="371"/>
        <v>0</v>
      </c>
      <c r="AJ149" s="133">
        <f t="shared" si="372"/>
        <v>0</v>
      </c>
      <c r="AK149" s="133">
        <f t="shared" si="373"/>
        <v>0</v>
      </c>
      <c r="AL149" s="133">
        <f t="shared" si="374"/>
        <v>0</v>
      </c>
      <c r="AM149" s="133">
        <f t="shared" si="375"/>
        <v>0</v>
      </c>
      <c r="AN149" s="133">
        <f t="shared" si="376"/>
        <v>0</v>
      </c>
      <c r="AO149" s="133">
        <f t="shared" si="377"/>
        <v>0</v>
      </c>
      <c r="AP149" s="133">
        <f t="shared" si="378"/>
        <v>0</v>
      </c>
      <c r="AQ149" s="133">
        <f t="shared" si="379"/>
        <v>0</v>
      </c>
      <c r="AR149" s="133">
        <f t="shared" si="380"/>
        <v>0</v>
      </c>
      <c r="AS149" s="133">
        <f t="shared" si="381"/>
        <v>0</v>
      </c>
      <c r="AT149" s="134"/>
      <c r="AU149" s="134">
        <f t="shared" si="382"/>
        <v>0</v>
      </c>
      <c r="AV149" s="134">
        <f t="shared" si="383"/>
        <v>0</v>
      </c>
      <c r="AW149" s="134">
        <f t="shared" si="384"/>
        <v>0</v>
      </c>
      <c r="AX149" s="134">
        <f t="shared" si="385"/>
        <v>0</v>
      </c>
      <c r="AY149" s="134">
        <f t="shared" si="386"/>
        <v>0</v>
      </c>
      <c r="AZ149" s="134">
        <f t="shared" si="387"/>
        <v>0</v>
      </c>
      <c r="BA149" s="134">
        <f t="shared" si="388"/>
        <v>0</v>
      </c>
      <c r="BB149" s="134">
        <f t="shared" si="389"/>
        <v>0</v>
      </c>
      <c r="BC149" s="134">
        <f t="shared" si="390"/>
        <v>0</v>
      </c>
      <c r="BD149" s="134">
        <f t="shared" si="391"/>
        <v>0</v>
      </c>
      <c r="BE149" s="134">
        <f t="shared" si="392"/>
        <v>0</v>
      </c>
      <c r="BF149" s="31"/>
      <c r="BG149" s="31">
        <f t="shared" si="393"/>
        <v>0</v>
      </c>
      <c r="BH149" s="31">
        <f t="shared" si="394"/>
        <v>0</v>
      </c>
      <c r="BI149" s="31">
        <f t="shared" si="395"/>
        <v>0</v>
      </c>
      <c r="BJ149" s="31">
        <f t="shared" si="396"/>
        <v>0</v>
      </c>
      <c r="BK149" s="31">
        <f t="shared" si="397"/>
        <v>0</v>
      </c>
      <c r="BL149" s="31">
        <f t="shared" si="398"/>
        <v>0</v>
      </c>
      <c r="BM149" s="31">
        <f t="shared" si="399"/>
        <v>0</v>
      </c>
      <c r="BN149" s="31">
        <f t="shared" si="400"/>
        <v>0</v>
      </c>
      <c r="BO149" s="31">
        <f t="shared" si="401"/>
        <v>0</v>
      </c>
      <c r="BP149" s="31">
        <f t="shared" si="402"/>
        <v>0</v>
      </c>
      <c r="BQ149" s="31">
        <f t="shared" si="403"/>
        <v>0</v>
      </c>
      <c r="BR149" s="132"/>
      <c r="BS149" s="132">
        <f t="shared" si="404"/>
        <v>0</v>
      </c>
      <c r="BT149" s="132">
        <f t="shared" si="405"/>
        <v>0</v>
      </c>
      <c r="BU149" s="132">
        <f t="shared" si="406"/>
        <v>0</v>
      </c>
      <c r="BV149" s="132">
        <f t="shared" si="407"/>
        <v>0</v>
      </c>
      <c r="BW149" s="132">
        <f t="shared" si="408"/>
        <v>0</v>
      </c>
      <c r="BX149" s="132">
        <f t="shared" si="409"/>
        <v>0</v>
      </c>
      <c r="BY149" s="132">
        <f t="shared" si="410"/>
        <v>0</v>
      </c>
      <c r="BZ149" s="132">
        <f t="shared" si="411"/>
        <v>0</v>
      </c>
      <c r="CA149" s="132">
        <f t="shared" si="412"/>
        <v>0</v>
      </c>
      <c r="CB149" s="132">
        <f t="shared" si="413"/>
        <v>0</v>
      </c>
      <c r="CC149" s="132">
        <f t="shared" si="414"/>
        <v>0</v>
      </c>
      <c r="CD149" s="133">
        <f t="shared" si="415"/>
        <v>0</v>
      </c>
      <c r="CE149" s="133">
        <f t="shared" si="415"/>
        <v>0</v>
      </c>
      <c r="CF149" s="133">
        <f t="shared" si="416"/>
        <v>0</v>
      </c>
      <c r="CG149" s="133">
        <f t="shared" si="367"/>
        <v>0</v>
      </c>
      <c r="CH149" s="133">
        <f t="shared" si="367"/>
        <v>0</v>
      </c>
      <c r="CI149" s="133">
        <f t="shared" si="367"/>
        <v>0</v>
      </c>
      <c r="CJ149" s="133">
        <f t="shared" si="367"/>
        <v>0</v>
      </c>
      <c r="CK149" s="133">
        <f t="shared" si="367"/>
        <v>0</v>
      </c>
      <c r="CL149" s="133">
        <f t="shared" si="367"/>
        <v>0</v>
      </c>
      <c r="CM149" s="133">
        <f t="shared" si="367"/>
        <v>0</v>
      </c>
      <c r="CN149" s="133">
        <f t="shared" si="367"/>
        <v>0</v>
      </c>
      <c r="CO149" s="133">
        <f t="shared" si="367"/>
        <v>0</v>
      </c>
      <c r="CP149" s="134"/>
      <c r="CQ149" s="134">
        <f t="shared" si="417"/>
        <v>0</v>
      </c>
      <c r="CR149" s="134">
        <f t="shared" si="418"/>
        <v>0</v>
      </c>
      <c r="CS149" s="134">
        <f t="shared" si="419"/>
        <v>0</v>
      </c>
      <c r="CT149" s="134">
        <f t="shared" si="420"/>
        <v>0</v>
      </c>
      <c r="CU149" s="134">
        <f t="shared" si="421"/>
        <v>0</v>
      </c>
      <c r="CV149" s="134">
        <f t="shared" si="422"/>
        <v>0</v>
      </c>
      <c r="CW149" s="134">
        <f t="shared" si="423"/>
        <v>0</v>
      </c>
      <c r="CX149" s="134">
        <f t="shared" si="424"/>
        <v>0</v>
      </c>
      <c r="CY149" s="134">
        <f t="shared" si="425"/>
        <v>0</v>
      </c>
      <c r="CZ149" s="134">
        <f t="shared" si="426"/>
        <v>0</v>
      </c>
      <c r="DA149" s="134">
        <f t="shared" si="427"/>
        <v>0</v>
      </c>
      <c r="DB149" s="135"/>
      <c r="DC149" s="135">
        <f t="shared" si="428"/>
        <v>0</v>
      </c>
      <c r="DD149" s="135">
        <f t="shared" si="429"/>
        <v>0</v>
      </c>
      <c r="DE149" s="135">
        <f t="shared" si="430"/>
        <v>0</v>
      </c>
      <c r="DF149" s="135">
        <f t="shared" si="431"/>
        <v>0</v>
      </c>
      <c r="DG149" s="135">
        <f t="shared" si="432"/>
        <v>0</v>
      </c>
      <c r="DH149" s="135">
        <f t="shared" si="433"/>
        <v>0</v>
      </c>
      <c r="DI149" s="135">
        <f t="shared" si="434"/>
        <v>0</v>
      </c>
      <c r="DJ149" s="135">
        <f t="shared" si="435"/>
        <v>0</v>
      </c>
      <c r="DK149" s="135">
        <f t="shared" si="436"/>
        <v>0</v>
      </c>
      <c r="DL149" s="135">
        <f t="shared" si="437"/>
        <v>0</v>
      </c>
      <c r="DM149" s="135">
        <f t="shared" si="438"/>
        <v>0</v>
      </c>
      <c r="DN149" s="136"/>
      <c r="DO149" s="136">
        <f t="shared" si="439"/>
        <v>0</v>
      </c>
      <c r="DP149" s="136">
        <f t="shared" si="440"/>
        <v>0</v>
      </c>
      <c r="DQ149" s="136">
        <f t="shared" si="441"/>
        <v>0</v>
      </c>
      <c r="DR149" s="136">
        <f t="shared" si="442"/>
        <v>0</v>
      </c>
      <c r="DS149" s="136">
        <f t="shared" si="443"/>
        <v>0</v>
      </c>
      <c r="DT149" s="136">
        <f t="shared" si="444"/>
        <v>0</v>
      </c>
      <c r="DU149" s="136">
        <f t="shared" si="445"/>
        <v>0</v>
      </c>
      <c r="DV149" s="136">
        <f t="shared" si="446"/>
        <v>0</v>
      </c>
      <c r="DW149" s="136">
        <f t="shared" si="447"/>
        <v>0</v>
      </c>
      <c r="DX149" s="136">
        <f t="shared" si="448"/>
        <v>0</v>
      </c>
      <c r="DY149" s="136">
        <f t="shared" si="449"/>
        <v>0</v>
      </c>
      <c r="DZ149" s="132"/>
      <c r="EA149" s="132">
        <f t="shared" ref="EA149:EK149" si="484">DZ149</f>
        <v>0</v>
      </c>
      <c r="EB149" s="132">
        <f t="shared" si="484"/>
        <v>0</v>
      </c>
      <c r="EC149" s="132">
        <f t="shared" si="484"/>
        <v>0</v>
      </c>
      <c r="ED149" s="132">
        <f t="shared" si="484"/>
        <v>0</v>
      </c>
      <c r="EE149" s="132">
        <f t="shared" si="484"/>
        <v>0</v>
      </c>
      <c r="EF149" s="132">
        <f t="shared" si="484"/>
        <v>0</v>
      </c>
      <c r="EG149" s="132">
        <f t="shared" si="484"/>
        <v>0</v>
      </c>
      <c r="EH149" s="132">
        <f t="shared" si="484"/>
        <v>0</v>
      </c>
      <c r="EI149" s="132">
        <f t="shared" si="484"/>
        <v>0</v>
      </c>
      <c r="EJ149" s="132">
        <f t="shared" si="484"/>
        <v>0</v>
      </c>
      <c r="EK149" s="132">
        <f t="shared" si="484"/>
        <v>0</v>
      </c>
      <c r="EL149" s="134"/>
      <c r="EM149" s="134"/>
      <c r="EN149" s="134"/>
      <c r="EO149" s="134"/>
      <c r="EP149" s="134"/>
      <c r="EQ149" s="134"/>
      <c r="ER149" s="134"/>
      <c r="ES149" s="201">
        <f>IFERROR(IF(G149&gt;=1,(IF(EMP!AT145="YES",220,0)),0),0)</f>
        <v>0</v>
      </c>
      <c r="ET149" s="1">
        <f>IFERROR(IF(G149&gt;=1,ROUND(ALLO!K147/31*ALLO!BJ147,0),0),0)</f>
        <v>0</v>
      </c>
      <c r="EU149" s="1">
        <f>IFERROR(IF(G149&gt;=1,(IF(ALLO!$BH147=1,0,IF(ALLO!$BH147=2,(IF(EMP!AN145="YES",(IF(ALLO!$D147&gt;=5,ROUND((ALLO!GG147+ALLO!GS147+ALLO!HE147)/EU$1,0)*ALLO!$BK147,0)),0)),0))),0),0)</f>
        <v>0</v>
      </c>
      <c r="EV149" s="1">
        <f>IFERROR(IF(H149&gt;=1,(IF(ALLO!$BH147=1,0,IF(ALLO!$BH147=2,(IF(EMP!AO145="YES",(IF(ALLO!$D147&gt;=5,ROUND((ALLO!GH147+ALLO!GT147+ALLO!HF147)/EV$1,0)*ALLO!$BK147,0)),0)),0))),0),0)</f>
        <v>0</v>
      </c>
      <c r="EW149" s="1">
        <f>IFERROR(IF(I149&gt;=1,(IF(ALLO!$BH147=1,0,IF(ALLO!$BH147=2,(IF(EMP!AP145="YES",(IF(ALLO!$D147&gt;=5,ROUND((ALLO!GI147+ALLO!GU147+ALLO!HG147)/EW$1,0)*ALLO!$BK147,0)),0)),0))),0),0)</f>
        <v>0</v>
      </c>
      <c r="EX149" s="1">
        <f>IFERROR(IF(J149&gt;=1,(IF(ALLO!$BH147=1,0,IF(ALLO!$BH147=2,(IF(EMP!AQ145="YES",(IF(ALLO!$D147&gt;=5,ROUND((ALLO!GJ147+ALLO!GV147+ALLO!HH147)/EX$1,0)*ALLO!$BK147,0)),0)),0))),0),0)</f>
        <v>0</v>
      </c>
      <c r="EY149" s="1">
        <f>IFERROR(IF(K149&gt;=1,(IF(ALLO!$BH147=1,0,IF(ALLO!$BH147=2,(IF(EMP!AR145="YES",(IF(ALLO!$D147&gt;=5,ROUND((ALLO!GK147+ALLO!GW147+ALLO!HI147)/EY$1,0)*ALLO!$BK147,0)),0)),0))),0),0)</f>
        <v>0</v>
      </c>
      <c r="EZ149" s="1">
        <f>IFERROR(IF(L149&gt;=1,(IF(ALLO!$BH147=1,0,IF(ALLO!$BH147=2,(IF(EMP!AS145="YES",(IF(ALLO!$D147&gt;=5,ROUND((ALLO!GL147+ALLO!GX147+ALLO!HJ147)/EZ$1,0)*ALLO!$BK147,0)),0)),0))),0),0)</f>
        <v>0</v>
      </c>
      <c r="FA149" s="181">
        <f t="shared" si="451"/>
        <v>0</v>
      </c>
      <c r="FB149" s="181">
        <f t="shared" si="452"/>
        <v>0</v>
      </c>
      <c r="FC149" s="181">
        <f t="shared" si="453"/>
        <v>0</v>
      </c>
      <c r="FD149" s="181">
        <f t="shared" si="454"/>
        <v>0</v>
      </c>
      <c r="FE149" s="181">
        <f t="shared" si="455"/>
        <v>0</v>
      </c>
      <c r="FF149" s="181">
        <f t="shared" si="456"/>
        <v>0</v>
      </c>
      <c r="FG149" s="181">
        <f t="shared" si="457"/>
        <v>0</v>
      </c>
      <c r="FH149" s="181">
        <f t="shared" si="458"/>
        <v>0</v>
      </c>
      <c r="FI149" s="181">
        <f t="shared" si="459"/>
        <v>0</v>
      </c>
      <c r="FJ149" s="181">
        <f t="shared" si="460"/>
        <v>0</v>
      </c>
      <c r="FK149" s="181">
        <f t="shared" si="461"/>
        <v>0</v>
      </c>
      <c r="FL149" s="181">
        <f t="shared" si="462"/>
        <v>0</v>
      </c>
      <c r="FM149" s="182">
        <f t="shared" si="463"/>
        <v>0</v>
      </c>
      <c r="FN149" s="182">
        <f t="shared" si="464"/>
        <v>0</v>
      </c>
      <c r="FO149" s="182">
        <f t="shared" si="465"/>
        <v>0</v>
      </c>
      <c r="FP149" s="182">
        <f t="shared" si="466"/>
        <v>0</v>
      </c>
      <c r="FQ149" s="182">
        <f t="shared" si="467"/>
        <v>0</v>
      </c>
      <c r="FR149" s="182">
        <f t="shared" si="468"/>
        <v>0</v>
      </c>
      <c r="FS149" s="182">
        <f t="shared" si="469"/>
        <v>0</v>
      </c>
      <c r="FT149" s="1">
        <f>IFERROR(IF($G149&gt;=1,SUMIFS(ARR!P$8:P$607,ARR!$I$8:$I$607,$I149),0),0)</f>
        <v>0</v>
      </c>
      <c r="FU149" s="1">
        <f>IFERROR(IF($G149&gt;=1,SUMIFS(ARR!Q$8:Q$607,ARR!$I$8:$I$607,$I149),0),0)</f>
        <v>0</v>
      </c>
      <c r="FV149" s="1">
        <f>IFERROR(IF($G149&gt;=1,SUMIFS(ARR!R$8:R$607,ARR!$I$8:$I$607,$I149),0),0)</f>
        <v>0</v>
      </c>
      <c r="FW149" s="1">
        <f>IFERROR(IF($G149&gt;=1,SUMIFS(ARR!S$8:S$607,ARR!$I$8:$I$607,$I149),0),0)</f>
        <v>0</v>
      </c>
      <c r="FX149" s="1">
        <f>IFERROR(IF($G149&gt;=1,SUMIFS(ARR!T$8:T$607,ARR!$I$8:$I$607,$I149),0),0)</f>
        <v>0</v>
      </c>
      <c r="FY149" s="1">
        <f>IFERROR(IF($G149&gt;=1,SUMIFS(ARR!U$8:U$607,ARR!$I$8:$I$607,$I149),0),0)</f>
        <v>0</v>
      </c>
      <c r="FZ149" s="1">
        <f>IFERROR(IF($G149&gt;=1,SUMIFS(ARR!V$8:V$607,ARR!$I$8:$I$607,$I149),0),0)</f>
        <v>0</v>
      </c>
      <c r="GA149" s="1">
        <f>IFERROR(IF($G149&gt;=1,SUMIFS(ARR!W$8:W$607,ARR!$I$8:$I$607,$I149),0),0)</f>
        <v>0</v>
      </c>
      <c r="GB149" s="1">
        <f>IFERROR(IF($G149&gt;=1,SUMIFS(ARR!X$8:X$607,ARR!$I$8:$I$607,$I149),0),0)</f>
        <v>0</v>
      </c>
      <c r="GC149" s="1">
        <f>IFERROR(IF($G149&gt;=1,SUMIFS(ARR!Y$8:Y$607,ARR!$I$8:$I$607,$I149),0),0)</f>
        <v>0</v>
      </c>
      <c r="GD149" s="1">
        <f>IFERROR(IF($G149&gt;=1,SUMIFS(ARR!Z$8:Z$607,ARR!$I$8:$I$607,$I149),0),0)</f>
        <v>0</v>
      </c>
      <c r="GE149" s="1">
        <f>IFERROR(IF($G149&gt;=1,SUMIFS(ARR!AA$8:AA$607,ARR!$I$8:$I$607,$I149),0),0)</f>
        <v>0</v>
      </c>
      <c r="GF149" s="1">
        <f t="shared" si="470"/>
        <v>0</v>
      </c>
      <c r="GG149" s="1">
        <f t="shared" si="471"/>
        <v>0</v>
      </c>
      <c r="GH149" s="1">
        <f t="shared" si="472"/>
        <v>0</v>
      </c>
      <c r="GI149" s="1">
        <f t="shared" si="473"/>
        <v>0</v>
      </c>
      <c r="GJ149" s="1">
        <f t="shared" si="474"/>
        <v>0</v>
      </c>
    </row>
    <row r="150" spans="6:192" ht="18" customHeight="1" x14ac:dyDescent="0.25">
      <c r="F150" s="1">
        <f>ALLO!A148</f>
        <v>0</v>
      </c>
      <c r="G150" s="130">
        <f>EMP!O146</f>
        <v>0</v>
      </c>
      <c r="H150" s="131">
        <f>EMP!P146</f>
        <v>0</v>
      </c>
      <c r="I150" s="130">
        <f>EMP!Q146</f>
        <v>0</v>
      </c>
      <c r="J150" s="30">
        <f>IFERROR(IF($G150&gt;=1,(IF($F150=2,ROUND((ALLO!GA148+ALLO!GM148)/10,0),0)),0),0)</f>
        <v>0</v>
      </c>
      <c r="K150" s="30">
        <f>IFERROR(IF($G150&gt;=1,(IF($F150=2,ROUND((ALLO!GB148+ALLO!GN148)/10,0),0)),0),0)</f>
        <v>0</v>
      </c>
      <c r="L150" s="30">
        <f>IFERROR(IF($G150&gt;=1,(IF($F150=2,ROUND((ALLO!GC148+ALLO!GO148)/10,0),0)),0),0)</f>
        <v>0</v>
      </c>
      <c r="M150" s="30">
        <f>IFERROR(IF($G150&gt;=1,(IF($F150=2,ROUND((ALLO!GD148+ALLO!GP148)/10,0),0)),0),0)</f>
        <v>0</v>
      </c>
      <c r="N150" s="30">
        <f>IFERROR(IF($G150&gt;=1,(IF($F150=2,ROUND((ALLO!GE148+ALLO!GQ148)/10,0),0)),0),0)</f>
        <v>0</v>
      </c>
      <c r="O150" s="30">
        <f>IFERROR(IF($G150&gt;=1,(IF($F150=2,ROUND((ALLO!GF148+ALLO!GR148)/10,0),0)),0),0)</f>
        <v>0</v>
      </c>
      <c r="P150" s="30">
        <f>IFERROR(IF($G150&gt;=1,(IF($F150=2,ROUND((ALLO!GG148+ALLO!GS148)/10,0),0)),0),0)</f>
        <v>0</v>
      </c>
      <c r="Q150" s="30">
        <f>IFERROR(IF($G150&gt;=1,(IF($F150=2,ROUND((ALLO!GH148+ALLO!GT148)/10,0),0)),0),0)</f>
        <v>0</v>
      </c>
      <c r="R150" s="30">
        <f>IFERROR(IF($G150&gt;=1,(IF($F150=2,ROUND((ALLO!GI148+ALLO!GU148)/10,0),0)),0),0)</f>
        <v>0</v>
      </c>
      <c r="S150" s="30">
        <f>IFERROR(IF($G150&gt;=1,(IF($F150=2,ROUND((ALLO!GJ148+ALLO!GV148)/10,0),0)),0),0)</f>
        <v>0</v>
      </c>
      <c r="T150" s="30">
        <f>IFERROR(IF($G150&gt;=1,(IF($F150=2,ROUND((ALLO!GK148+ALLO!GW148)/10,0),0)),0),0)</f>
        <v>0</v>
      </c>
      <c r="U150" s="30">
        <f>IFERROR(IF($G150&gt;=1,(IF($F150=2,ROUND((ALLO!GL148+ALLO!GX148)/10,0),0)),0),0)</f>
        <v>0</v>
      </c>
      <c r="V150" s="132"/>
      <c r="W150" s="132"/>
      <c r="X150" s="132"/>
      <c r="Y150" s="132"/>
      <c r="Z150" s="132"/>
      <c r="AA150" s="132"/>
      <c r="AB150" s="132"/>
      <c r="AC150" s="132"/>
      <c r="AD150" s="132"/>
      <c r="AE150" s="132"/>
      <c r="AF150" s="132"/>
      <c r="AG150" s="132"/>
      <c r="AH150" s="133"/>
      <c r="AI150" s="133">
        <f t="shared" si="371"/>
        <v>0</v>
      </c>
      <c r="AJ150" s="133">
        <f t="shared" si="372"/>
        <v>0</v>
      </c>
      <c r="AK150" s="133">
        <f t="shared" si="373"/>
        <v>0</v>
      </c>
      <c r="AL150" s="133">
        <f t="shared" si="374"/>
        <v>0</v>
      </c>
      <c r="AM150" s="133">
        <f t="shared" si="375"/>
        <v>0</v>
      </c>
      <c r="AN150" s="133">
        <f t="shared" si="376"/>
        <v>0</v>
      </c>
      <c r="AO150" s="133">
        <f t="shared" si="377"/>
        <v>0</v>
      </c>
      <c r="AP150" s="133">
        <f t="shared" si="378"/>
        <v>0</v>
      </c>
      <c r="AQ150" s="133">
        <f t="shared" si="379"/>
        <v>0</v>
      </c>
      <c r="AR150" s="133">
        <f t="shared" si="380"/>
        <v>0</v>
      </c>
      <c r="AS150" s="133">
        <f t="shared" si="381"/>
        <v>0</v>
      </c>
      <c r="AT150" s="134"/>
      <c r="AU150" s="134">
        <f t="shared" si="382"/>
        <v>0</v>
      </c>
      <c r="AV150" s="134">
        <f t="shared" si="383"/>
        <v>0</v>
      </c>
      <c r="AW150" s="134">
        <f t="shared" si="384"/>
        <v>0</v>
      </c>
      <c r="AX150" s="134">
        <f t="shared" si="385"/>
        <v>0</v>
      </c>
      <c r="AY150" s="134">
        <f t="shared" si="386"/>
        <v>0</v>
      </c>
      <c r="AZ150" s="134">
        <f t="shared" si="387"/>
        <v>0</v>
      </c>
      <c r="BA150" s="134">
        <f t="shared" si="388"/>
        <v>0</v>
      </c>
      <c r="BB150" s="134">
        <f t="shared" si="389"/>
        <v>0</v>
      </c>
      <c r="BC150" s="134">
        <f t="shared" si="390"/>
        <v>0</v>
      </c>
      <c r="BD150" s="134">
        <f t="shared" si="391"/>
        <v>0</v>
      </c>
      <c r="BE150" s="134">
        <f t="shared" si="392"/>
        <v>0</v>
      </c>
      <c r="BF150" s="31"/>
      <c r="BG150" s="31">
        <f t="shared" si="393"/>
        <v>0</v>
      </c>
      <c r="BH150" s="31">
        <f t="shared" si="394"/>
        <v>0</v>
      </c>
      <c r="BI150" s="31">
        <f t="shared" si="395"/>
        <v>0</v>
      </c>
      <c r="BJ150" s="31">
        <f t="shared" si="396"/>
        <v>0</v>
      </c>
      <c r="BK150" s="31">
        <f t="shared" si="397"/>
        <v>0</v>
      </c>
      <c r="BL150" s="31">
        <f t="shared" si="398"/>
        <v>0</v>
      </c>
      <c r="BM150" s="31">
        <f t="shared" si="399"/>
        <v>0</v>
      </c>
      <c r="BN150" s="31">
        <f t="shared" si="400"/>
        <v>0</v>
      </c>
      <c r="BO150" s="31">
        <f t="shared" si="401"/>
        <v>0</v>
      </c>
      <c r="BP150" s="31">
        <f t="shared" si="402"/>
        <v>0</v>
      </c>
      <c r="BQ150" s="31">
        <f t="shared" si="403"/>
        <v>0</v>
      </c>
      <c r="BR150" s="132"/>
      <c r="BS150" s="132">
        <f t="shared" si="404"/>
        <v>0</v>
      </c>
      <c r="BT150" s="132">
        <f t="shared" si="405"/>
        <v>0</v>
      </c>
      <c r="BU150" s="132">
        <f t="shared" si="406"/>
        <v>0</v>
      </c>
      <c r="BV150" s="132">
        <f t="shared" si="407"/>
        <v>0</v>
      </c>
      <c r="BW150" s="132">
        <f t="shared" si="408"/>
        <v>0</v>
      </c>
      <c r="BX150" s="132">
        <f t="shared" si="409"/>
        <v>0</v>
      </c>
      <c r="BY150" s="132">
        <f t="shared" si="410"/>
        <v>0</v>
      </c>
      <c r="BZ150" s="132">
        <f t="shared" si="411"/>
        <v>0</v>
      </c>
      <c r="CA150" s="132">
        <f t="shared" si="412"/>
        <v>0</v>
      </c>
      <c r="CB150" s="132">
        <f t="shared" si="413"/>
        <v>0</v>
      </c>
      <c r="CC150" s="132">
        <f t="shared" si="414"/>
        <v>0</v>
      </c>
      <c r="CD150" s="133">
        <f t="shared" si="415"/>
        <v>0</v>
      </c>
      <c r="CE150" s="133">
        <f t="shared" si="415"/>
        <v>0</v>
      </c>
      <c r="CF150" s="133">
        <f t="shared" si="416"/>
        <v>0</v>
      </c>
      <c r="CG150" s="133">
        <f t="shared" si="367"/>
        <v>0</v>
      </c>
      <c r="CH150" s="133">
        <f t="shared" si="367"/>
        <v>0</v>
      </c>
      <c r="CI150" s="133">
        <f t="shared" si="367"/>
        <v>0</v>
      </c>
      <c r="CJ150" s="133">
        <f t="shared" si="367"/>
        <v>0</v>
      </c>
      <c r="CK150" s="133">
        <f t="shared" si="367"/>
        <v>0</v>
      </c>
      <c r="CL150" s="133">
        <f t="shared" si="367"/>
        <v>0</v>
      </c>
      <c r="CM150" s="133">
        <f t="shared" si="367"/>
        <v>0</v>
      </c>
      <c r="CN150" s="133">
        <f t="shared" si="367"/>
        <v>0</v>
      </c>
      <c r="CO150" s="133">
        <f t="shared" si="367"/>
        <v>0</v>
      </c>
      <c r="CP150" s="134"/>
      <c r="CQ150" s="134">
        <f t="shared" si="417"/>
        <v>0</v>
      </c>
      <c r="CR150" s="134">
        <f t="shared" si="418"/>
        <v>0</v>
      </c>
      <c r="CS150" s="134">
        <f t="shared" si="419"/>
        <v>0</v>
      </c>
      <c r="CT150" s="134">
        <f t="shared" si="420"/>
        <v>0</v>
      </c>
      <c r="CU150" s="134">
        <f t="shared" si="421"/>
        <v>0</v>
      </c>
      <c r="CV150" s="134">
        <f t="shared" si="422"/>
        <v>0</v>
      </c>
      <c r="CW150" s="134">
        <f t="shared" si="423"/>
        <v>0</v>
      </c>
      <c r="CX150" s="134">
        <f t="shared" si="424"/>
        <v>0</v>
      </c>
      <c r="CY150" s="134">
        <f t="shared" si="425"/>
        <v>0</v>
      </c>
      <c r="CZ150" s="134">
        <f t="shared" si="426"/>
        <v>0</v>
      </c>
      <c r="DA150" s="134">
        <f t="shared" si="427"/>
        <v>0</v>
      </c>
      <c r="DB150" s="135"/>
      <c r="DC150" s="135">
        <f t="shared" si="428"/>
        <v>0</v>
      </c>
      <c r="DD150" s="135">
        <f t="shared" si="429"/>
        <v>0</v>
      </c>
      <c r="DE150" s="135">
        <f t="shared" si="430"/>
        <v>0</v>
      </c>
      <c r="DF150" s="135">
        <f t="shared" si="431"/>
        <v>0</v>
      </c>
      <c r="DG150" s="135">
        <f t="shared" si="432"/>
        <v>0</v>
      </c>
      <c r="DH150" s="135">
        <f t="shared" si="433"/>
        <v>0</v>
      </c>
      <c r="DI150" s="135">
        <f t="shared" si="434"/>
        <v>0</v>
      </c>
      <c r="DJ150" s="135">
        <f t="shared" si="435"/>
        <v>0</v>
      </c>
      <c r="DK150" s="135">
        <f t="shared" si="436"/>
        <v>0</v>
      </c>
      <c r="DL150" s="135">
        <f t="shared" si="437"/>
        <v>0</v>
      </c>
      <c r="DM150" s="135">
        <f t="shared" si="438"/>
        <v>0</v>
      </c>
      <c r="DN150" s="136"/>
      <c r="DO150" s="136">
        <f t="shared" si="439"/>
        <v>0</v>
      </c>
      <c r="DP150" s="136">
        <f t="shared" si="440"/>
        <v>0</v>
      </c>
      <c r="DQ150" s="136">
        <f t="shared" si="441"/>
        <v>0</v>
      </c>
      <c r="DR150" s="136">
        <f t="shared" si="442"/>
        <v>0</v>
      </c>
      <c r="DS150" s="136">
        <f t="shared" si="443"/>
        <v>0</v>
      </c>
      <c r="DT150" s="136">
        <f t="shared" si="444"/>
        <v>0</v>
      </c>
      <c r="DU150" s="136">
        <f t="shared" si="445"/>
        <v>0</v>
      </c>
      <c r="DV150" s="136">
        <f t="shared" si="446"/>
        <v>0</v>
      </c>
      <c r="DW150" s="136">
        <f t="shared" si="447"/>
        <v>0</v>
      </c>
      <c r="DX150" s="136">
        <f t="shared" si="448"/>
        <v>0</v>
      </c>
      <c r="DY150" s="136">
        <f t="shared" si="449"/>
        <v>0</v>
      </c>
      <c r="DZ150" s="132"/>
      <c r="EA150" s="132">
        <f t="shared" ref="EA150:EK150" si="485">DZ150</f>
        <v>0</v>
      </c>
      <c r="EB150" s="132">
        <f t="shared" si="485"/>
        <v>0</v>
      </c>
      <c r="EC150" s="132">
        <f t="shared" si="485"/>
        <v>0</v>
      </c>
      <c r="ED150" s="132">
        <f t="shared" si="485"/>
        <v>0</v>
      </c>
      <c r="EE150" s="132">
        <f t="shared" si="485"/>
        <v>0</v>
      </c>
      <c r="EF150" s="132">
        <f t="shared" si="485"/>
        <v>0</v>
      </c>
      <c r="EG150" s="132">
        <f t="shared" si="485"/>
        <v>0</v>
      </c>
      <c r="EH150" s="132">
        <f t="shared" si="485"/>
        <v>0</v>
      </c>
      <c r="EI150" s="132">
        <f t="shared" si="485"/>
        <v>0</v>
      </c>
      <c r="EJ150" s="132">
        <f t="shared" si="485"/>
        <v>0</v>
      </c>
      <c r="EK150" s="132">
        <f t="shared" si="485"/>
        <v>0</v>
      </c>
      <c r="EL150" s="134"/>
      <c r="EM150" s="134"/>
      <c r="EN150" s="134"/>
      <c r="EO150" s="134"/>
      <c r="EP150" s="134"/>
      <c r="EQ150" s="134"/>
      <c r="ER150" s="134"/>
      <c r="ES150" s="201">
        <f>IFERROR(IF(G150&gt;=1,(IF(EMP!AT146="YES",220,0)),0),0)</f>
        <v>0</v>
      </c>
      <c r="ET150" s="1">
        <f>IFERROR(IF(G150&gt;=1,ROUND(ALLO!K148/31*ALLO!BJ148,0),0),0)</f>
        <v>0</v>
      </c>
      <c r="EU150" s="1">
        <f>IFERROR(IF(G150&gt;=1,(IF(ALLO!$BH148=1,0,IF(ALLO!$BH148=2,(IF(EMP!AN146="YES",(IF(ALLO!$D148&gt;=5,ROUND((ALLO!GG148+ALLO!GS148+ALLO!HE148)/EU$1,0)*ALLO!$BK148,0)),0)),0))),0),0)</f>
        <v>0</v>
      </c>
      <c r="EV150" s="1">
        <f>IFERROR(IF(H150&gt;=1,(IF(ALLO!$BH148=1,0,IF(ALLO!$BH148=2,(IF(EMP!AO146="YES",(IF(ALLO!$D148&gt;=5,ROUND((ALLO!GH148+ALLO!GT148+ALLO!HF148)/EV$1,0)*ALLO!$BK148,0)),0)),0))),0),0)</f>
        <v>0</v>
      </c>
      <c r="EW150" s="1">
        <f>IFERROR(IF(I150&gt;=1,(IF(ALLO!$BH148=1,0,IF(ALLO!$BH148=2,(IF(EMP!AP146="YES",(IF(ALLO!$D148&gt;=5,ROUND((ALLO!GI148+ALLO!GU148+ALLO!HG148)/EW$1,0)*ALLO!$BK148,0)),0)),0))),0),0)</f>
        <v>0</v>
      </c>
      <c r="EX150" s="1">
        <f>IFERROR(IF(J150&gt;=1,(IF(ALLO!$BH148=1,0,IF(ALLO!$BH148=2,(IF(EMP!AQ146="YES",(IF(ALLO!$D148&gt;=5,ROUND((ALLO!GJ148+ALLO!GV148+ALLO!HH148)/EX$1,0)*ALLO!$BK148,0)),0)),0))),0),0)</f>
        <v>0</v>
      </c>
      <c r="EY150" s="1">
        <f>IFERROR(IF(K150&gt;=1,(IF(ALLO!$BH148=1,0,IF(ALLO!$BH148=2,(IF(EMP!AR146="YES",(IF(ALLO!$D148&gt;=5,ROUND((ALLO!GK148+ALLO!GW148+ALLO!HI148)/EY$1,0)*ALLO!$BK148,0)),0)),0))),0),0)</f>
        <v>0</v>
      </c>
      <c r="EZ150" s="1">
        <f>IFERROR(IF(L150&gt;=1,(IF(ALLO!$BH148=1,0,IF(ALLO!$BH148=2,(IF(EMP!AS146="YES",(IF(ALLO!$D148&gt;=5,ROUND((ALLO!GL148+ALLO!GX148+ALLO!HJ148)/EZ$1,0)*ALLO!$BK148,0)),0)),0))),0),0)</f>
        <v>0</v>
      </c>
      <c r="FA150" s="181">
        <f t="shared" si="451"/>
        <v>0</v>
      </c>
      <c r="FB150" s="181">
        <f t="shared" si="452"/>
        <v>0</v>
      </c>
      <c r="FC150" s="181">
        <f t="shared" si="453"/>
        <v>0</v>
      </c>
      <c r="FD150" s="181">
        <f t="shared" si="454"/>
        <v>0</v>
      </c>
      <c r="FE150" s="181">
        <f t="shared" si="455"/>
        <v>0</v>
      </c>
      <c r="FF150" s="181">
        <f t="shared" si="456"/>
        <v>0</v>
      </c>
      <c r="FG150" s="181">
        <f t="shared" si="457"/>
        <v>0</v>
      </c>
      <c r="FH150" s="181">
        <f t="shared" si="458"/>
        <v>0</v>
      </c>
      <c r="FI150" s="181">
        <f t="shared" si="459"/>
        <v>0</v>
      </c>
      <c r="FJ150" s="181">
        <f t="shared" si="460"/>
        <v>0</v>
      </c>
      <c r="FK150" s="181">
        <f t="shared" si="461"/>
        <v>0</v>
      </c>
      <c r="FL150" s="181">
        <f t="shared" si="462"/>
        <v>0</v>
      </c>
      <c r="FM150" s="182">
        <f t="shared" si="463"/>
        <v>0</v>
      </c>
      <c r="FN150" s="182">
        <f t="shared" si="464"/>
        <v>0</v>
      </c>
      <c r="FO150" s="182">
        <f t="shared" si="465"/>
        <v>0</v>
      </c>
      <c r="FP150" s="182">
        <f t="shared" si="466"/>
        <v>0</v>
      </c>
      <c r="FQ150" s="182">
        <f t="shared" si="467"/>
        <v>0</v>
      </c>
      <c r="FR150" s="182">
        <f t="shared" si="468"/>
        <v>0</v>
      </c>
      <c r="FS150" s="182">
        <f t="shared" si="469"/>
        <v>0</v>
      </c>
      <c r="FT150" s="1">
        <f>IFERROR(IF($G150&gt;=1,SUMIFS(ARR!P$8:P$607,ARR!$I$8:$I$607,$I150),0),0)</f>
        <v>0</v>
      </c>
      <c r="FU150" s="1">
        <f>IFERROR(IF($G150&gt;=1,SUMIFS(ARR!Q$8:Q$607,ARR!$I$8:$I$607,$I150),0),0)</f>
        <v>0</v>
      </c>
      <c r="FV150" s="1">
        <f>IFERROR(IF($G150&gt;=1,SUMIFS(ARR!R$8:R$607,ARR!$I$8:$I$607,$I150),0),0)</f>
        <v>0</v>
      </c>
      <c r="FW150" s="1">
        <f>IFERROR(IF($G150&gt;=1,SUMIFS(ARR!S$8:S$607,ARR!$I$8:$I$607,$I150),0),0)</f>
        <v>0</v>
      </c>
      <c r="FX150" s="1">
        <f>IFERROR(IF($G150&gt;=1,SUMIFS(ARR!T$8:T$607,ARR!$I$8:$I$607,$I150),0),0)</f>
        <v>0</v>
      </c>
      <c r="FY150" s="1">
        <f>IFERROR(IF($G150&gt;=1,SUMIFS(ARR!U$8:U$607,ARR!$I$8:$I$607,$I150),0),0)</f>
        <v>0</v>
      </c>
      <c r="FZ150" s="1">
        <f>IFERROR(IF($G150&gt;=1,SUMIFS(ARR!V$8:V$607,ARR!$I$8:$I$607,$I150),0),0)</f>
        <v>0</v>
      </c>
      <c r="GA150" s="1">
        <f>IFERROR(IF($G150&gt;=1,SUMIFS(ARR!W$8:W$607,ARR!$I$8:$I$607,$I150),0),0)</f>
        <v>0</v>
      </c>
      <c r="GB150" s="1">
        <f>IFERROR(IF($G150&gt;=1,SUMIFS(ARR!X$8:X$607,ARR!$I$8:$I$607,$I150),0),0)</f>
        <v>0</v>
      </c>
      <c r="GC150" s="1">
        <f>IFERROR(IF($G150&gt;=1,SUMIFS(ARR!Y$8:Y$607,ARR!$I$8:$I$607,$I150),0),0)</f>
        <v>0</v>
      </c>
      <c r="GD150" s="1">
        <f>IFERROR(IF($G150&gt;=1,SUMIFS(ARR!Z$8:Z$607,ARR!$I$8:$I$607,$I150),0),0)</f>
        <v>0</v>
      </c>
      <c r="GE150" s="1">
        <f>IFERROR(IF($G150&gt;=1,SUMIFS(ARR!AA$8:AA$607,ARR!$I$8:$I$607,$I150),0),0)</f>
        <v>0</v>
      </c>
      <c r="GF150" s="1">
        <f t="shared" si="470"/>
        <v>0</v>
      </c>
      <c r="GG150" s="1">
        <f t="shared" si="471"/>
        <v>0</v>
      </c>
      <c r="GH150" s="1">
        <f t="shared" si="472"/>
        <v>0</v>
      </c>
      <c r="GI150" s="1">
        <f t="shared" si="473"/>
        <v>0</v>
      </c>
      <c r="GJ150" s="1">
        <f t="shared" si="474"/>
        <v>0</v>
      </c>
    </row>
    <row r="151" spans="6:192" ht="18" customHeight="1" x14ac:dyDescent="0.25">
      <c r="F151" s="1">
        <f>ALLO!A149</f>
        <v>0</v>
      </c>
      <c r="G151" s="130">
        <f>EMP!O147</f>
        <v>0</v>
      </c>
      <c r="H151" s="131">
        <f>EMP!P147</f>
        <v>0</v>
      </c>
      <c r="I151" s="130">
        <f>EMP!Q147</f>
        <v>0</v>
      </c>
      <c r="J151" s="30">
        <f>IFERROR(IF($G151&gt;=1,(IF($F151=2,ROUND((ALLO!GA149+ALLO!GM149)/10,0),0)),0),0)</f>
        <v>0</v>
      </c>
      <c r="K151" s="30">
        <f>IFERROR(IF($G151&gt;=1,(IF($F151=2,ROUND((ALLO!GB149+ALLO!GN149)/10,0),0)),0),0)</f>
        <v>0</v>
      </c>
      <c r="L151" s="30">
        <f>IFERROR(IF($G151&gt;=1,(IF($F151=2,ROUND((ALLO!GC149+ALLO!GO149)/10,0),0)),0),0)</f>
        <v>0</v>
      </c>
      <c r="M151" s="30">
        <f>IFERROR(IF($G151&gt;=1,(IF($F151=2,ROUND((ALLO!GD149+ALLO!GP149)/10,0),0)),0),0)</f>
        <v>0</v>
      </c>
      <c r="N151" s="30">
        <f>IFERROR(IF($G151&gt;=1,(IF($F151=2,ROUND((ALLO!GE149+ALLO!GQ149)/10,0),0)),0),0)</f>
        <v>0</v>
      </c>
      <c r="O151" s="30">
        <f>IFERROR(IF($G151&gt;=1,(IF($F151=2,ROUND((ALLO!GF149+ALLO!GR149)/10,0),0)),0),0)</f>
        <v>0</v>
      </c>
      <c r="P151" s="30">
        <f>IFERROR(IF($G151&gt;=1,(IF($F151=2,ROUND((ALLO!GG149+ALLO!GS149)/10,0),0)),0),0)</f>
        <v>0</v>
      </c>
      <c r="Q151" s="30">
        <f>IFERROR(IF($G151&gt;=1,(IF($F151=2,ROUND((ALLO!GH149+ALLO!GT149)/10,0),0)),0),0)</f>
        <v>0</v>
      </c>
      <c r="R151" s="30">
        <f>IFERROR(IF($G151&gt;=1,(IF($F151=2,ROUND((ALLO!GI149+ALLO!GU149)/10,0),0)),0),0)</f>
        <v>0</v>
      </c>
      <c r="S151" s="30">
        <f>IFERROR(IF($G151&gt;=1,(IF($F151=2,ROUND((ALLO!GJ149+ALLO!GV149)/10,0),0)),0),0)</f>
        <v>0</v>
      </c>
      <c r="T151" s="30">
        <f>IFERROR(IF($G151&gt;=1,(IF($F151=2,ROUND((ALLO!GK149+ALLO!GW149)/10,0),0)),0),0)</f>
        <v>0</v>
      </c>
      <c r="U151" s="30">
        <f>IFERROR(IF($G151&gt;=1,(IF($F151=2,ROUND((ALLO!GL149+ALLO!GX149)/10,0),0)),0),0)</f>
        <v>0</v>
      </c>
      <c r="V151" s="132"/>
      <c r="W151" s="132"/>
      <c r="X151" s="132"/>
      <c r="Y151" s="132"/>
      <c r="Z151" s="132"/>
      <c r="AA151" s="132"/>
      <c r="AB151" s="132"/>
      <c r="AC151" s="132"/>
      <c r="AD151" s="132"/>
      <c r="AE151" s="132"/>
      <c r="AF151" s="132"/>
      <c r="AG151" s="132"/>
      <c r="AH151" s="133"/>
      <c r="AI151" s="133">
        <f t="shared" si="371"/>
        <v>0</v>
      </c>
      <c r="AJ151" s="133">
        <f t="shared" si="372"/>
        <v>0</v>
      </c>
      <c r="AK151" s="133">
        <f t="shared" si="373"/>
        <v>0</v>
      </c>
      <c r="AL151" s="133">
        <f t="shared" si="374"/>
        <v>0</v>
      </c>
      <c r="AM151" s="133">
        <f t="shared" si="375"/>
        <v>0</v>
      </c>
      <c r="AN151" s="133">
        <f t="shared" si="376"/>
        <v>0</v>
      </c>
      <c r="AO151" s="133">
        <f t="shared" si="377"/>
        <v>0</v>
      </c>
      <c r="AP151" s="133">
        <f t="shared" si="378"/>
        <v>0</v>
      </c>
      <c r="AQ151" s="133">
        <f t="shared" si="379"/>
        <v>0</v>
      </c>
      <c r="AR151" s="133">
        <f t="shared" si="380"/>
        <v>0</v>
      </c>
      <c r="AS151" s="133">
        <f t="shared" si="381"/>
        <v>0</v>
      </c>
      <c r="AT151" s="134"/>
      <c r="AU151" s="134">
        <f t="shared" si="382"/>
        <v>0</v>
      </c>
      <c r="AV151" s="134">
        <f t="shared" si="383"/>
        <v>0</v>
      </c>
      <c r="AW151" s="134">
        <f t="shared" si="384"/>
        <v>0</v>
      </c>
      <c r="AX151" s="134">
        <f t="shared" si="385"/>
        <v>0</v>
      </c>
      <c r="AY151" s="134">
        <f t="shared" si="386"/>
        <v>0</v>
      </c>
      <c r="AZ151" s="134">
        <f t="shared" si="387"/>
        <v>0</v>
      </c>
      <c r="BA151" s="134">
        <f t="shared" si="388"/>
        <v>0</v>
      </c>
      <c r="BB151" s="134">
        <f t="shared" si="389"/>
        <v>0</v>
      </c>
      <c r="BC151" s="134">
        <f t="shared" si="390"/>
        <v>0</v>
      </c>
      <c r="BD151" s="134">
        <f t="shared" si="391"/>
        <v>0</v>
      </c>
      <c r="BE151" s="134">
        <f t="shared" si="392"/>
        <v>0</v>
      </c>
      <c r="BF151" s="31"/>
      <c r="BG151" s="31">
        <f t="shared" si="393"/>
        <v>0</v>
      </c>
      <c r="BH151" s="31">
        <f t="shared" si="394"/>
        <v>0</v>
      </c>
      <c r="BI151" s="31">
        <f t="shared" si="395"/>
        <v>0</v>
      </c>
      <c r="BJ151" s="31">
        <f t="shared" si="396"/>
        <v>0</v>
      </c>
      <c r="BK151" s="31">
        <f t="shared" si="397"/>
        <v>0</v>
      </c>
      <c r="BL151" s="31">
        <f t="shared" si="398"/>
        <v>0</v>
      </c>
      <c r="BM151" s="31">
        <f t="shared" si="399"/>
        <v>0</v>
      </c>
      <c r="BN151" s="31">
        <f t="shared" si="400"/>
        <v>0</v>
      </c>
      <c r="BO151" s="31">
        <f t="shared" si="401"/>
        <v>0</v>
      </c>
      <c r="BP151" s="31">
        <f t="shared" si="402"/>
        <v>0</v>
      </c>
      <c r="BQ151" s="31">
        <f t="shared" si="403"/>
        <v>0</v>
      </c>
      <c r="BR151" s="132"/>
      <c r="BS151" s="132">
        <f t="shared" si="404"/>
        <v>0</v>
      </c>
      <c r="BT151" s="132">
        <f t="shared" si="405"/>
        <v>0</v>
      </c>
      <c r="BU151" s="132">
        <f t="shared" si="406"/>
        <v>0</v>
      </c>
      <c r="BV151" s="132">
        <f t="shared" si="407"/>
        <v>0</v>
      </c>
      <c r="BW151" s="132">
        <f t="shared" si="408"/>
        <v>0</v>
      </c>
      <c r="BX151" s="132">
        <f t="shared" si="409"/>
        <v>0</v>
      </c>
      <c r="BY151" s="132">
        <f t="shared" si="410"/>
        <v>0</v>
      </c>
      <c r="BZ151" s="132">
        <f t="shared" si="411"/>
        <v>0</v>
      </c>
      <c r="CA151" s="132">
        <f t="shared" si="412"/>
        <v>0</v>
      </c>
      <c r="CB151" s="132">
        <f t="shared" si="413"/>
        <v>0</v>
      </c>
      <c r="CC151" s="132">
        <f t="shared" si="414"/>
        <v>0</v>
      </c>
      <c r="CD151" s="133">
        <f t="shared" si="415"/>
        <v>0</v>
      </c>
      <c r="CE151" s="133">
        <f t="shared" si="415"/>
        <v>0</v>
      </c>
      <c r="CF151" s="133">
        <f t="shared" si="416"/>
        <v>0</v>
      </c>
      <c r="CG151" s="133">
        <f t="shared" si="367"/>
        <v>0</v>
      </c>
      <c r="CH151" s="133">
        <f t="shared" si="367"/>
        <v>0</v>
      </c>
      <c r="CI151" s="133">
        <f t="shared" si="367"/>
        <v>0</v>
      </c>
      <c r="CJ151" s="133">
        <f t="shared" si="367"/>
        <v>0</v>
      </c>
      <c r="CK151" s="133">
        <f t="shared" si="367"/>
        <v>0</v>
      </c>
      <c r="CL151" s="133">
        <f t="shared" si="367"/>
        <v>0</v>
      </c>
      <c r="CM151" s="133">
        <f t="shared" si="367"/>
        <v>0</v>
      </c>
      <c r="CN151" s="133">
        <f t="shared" si="367"/>
        <v>0</v>
      </c>
      <c r="CO151" s="133">
        <f t="shared" si="367"/>
        <v>0</v>
      </c>
      <c r="CP151" s="134"/>
      <c r="CQ151" s="134">
        <f t="shared" si="417"/>
        <v>0</v>
      </c>
      <c r="CR151" s="134">
        <f t="shared" si="418"/>
        <v>0</v>
      </c>
      <c r="CS151" s="134">
        <f t="shared" si="419"/>
        <v>0</v>
      </c>
      <c r="CT151" s="134">
        <f t="shared" si="420"/>
        <v>0</v>
      </c>
      <c r="CU151" s="134">
        <f t="shared" si="421"/>
        <v>0</v>
      </c>
      <c r="CV151" s="134">
        <f t="shared" si="422"/>
        <v>0</v>
      </c>
      <c r="CW151" s="134">
        <f t="shared" si="423"/>
        <v>0</v>
      </c>
      <c r="CX151" s="134">
        <f t="shared" si="424"/>
        <v>0</v>
      </c>
      <c r="CY151" s="134">
        <f t="shared" si="425"/>
        <v>0</v>
      </c>
      <c r="CZ151" s="134">
        <f t="shared" si="426"/>
        <v>0</v>
      </c>
      <c r="DA151" s="134">
        <f t="shared" si="427"/>
        <v>0</v>
      </c>
      <c r="DB151" s="135"/>
      <c r="DC151" s="135">
        <f t="shared" si="428"/>
        <v>0</v>
      </c>
      <c r="DD151" s="135">
        <f t="shared" si="429"/>
        <v>0</v>
      </c>
      <c r="DE151" s="135">
        <f t="shared" si="430"/>
        <v>0</v>
      </c>
      <c r="DF151" s="135">
        <f t="shared" si="431"/>
        <v>0</v>
      </c>
      <c r="DG151" s="135">
        <f t="shared" si="432"/>
        <v>0</v>
      </c>
      <c r="DH151" s="135">
        <f t="shared" si="433"/>
        <v>0</v>
      </c>
      <c r="DI151" s="135">
        <f t="shared" si="434"/>
        <v>0</v>
      </c>
      <c r="DJ151" s="135">
        <f t="shared" si="435"/>
        <v>0</v>
      </c>
      <c r="DK151" s="135">
        <f t="shared" si="436"/>
        <v>0</v>
      </c>
      <c r="DL151" s="135">
        <f t="shared" si="437"/>
        <v>0</v>
      </c>
      <c r="DM151" s="135">
        <f t="shared" si="438"/>
        <v>0</v>
      </c>
      <c r="DN151" s="136"/>
      <c r="DO151" s="136">
        <f t="shared" si="439"/>
        <v>0</v>
      </c>
      <c r="DP151" s="136">
        <f t="shared" si="440"/>
        <v>0</v>
      </c>
      <c r="DQ151" s="136">
        <f t="shared" si="441"/>
        <v>0</v>
      </c>
      <c r="DR151" s="136">
        <f t="shared" si="442"/>
        <v>0</v>
      </c>
      <c r="DS151" s="136">
        <f t="shared" si="443"/>
        <v>0</v>
      </c>
      <c r="DT151" s="136">
        <f t="shared" si="444"/>
        <v>0</v>
      </c>
      <c r="DU151" s="136">
        <f t="shared" si="445"/>
        <v>0</v>
      </c>
      <c r="DV151" s="136">
        <f t="shared" si="446"/>
        <v>0</v>
      </c>
      <c r="DW151" s="136">
        <f t="shared" si="447"/>
        <v>0</v>
      </c>
      <c r="DX151" s="136">
        <f t="shared" si="448"/>
        <v>0</v>
      </c>
      <c r="DY151" s="136">
        <f t="shared" si="449"/>
        <v>0</v>
      </c>
      <c r="DZ151" s="132"/>
      <c r="EA151" s="132">
        <f t="shared" ref="EA151:EK151" si="486">DZ151</f>
        <v>0</v>
      </c>
      <c r="EB151" s="132">
        <f t="shared" si="486"/>
        <v>0</v>
      </c>
      <c r="EC151" s="132">
        <f t="shared" si="486"/>
        <v>0</v>
      </c>
      <c r="ED151" s="132">
        <f t="shared" si="486"/>
        <v>0</v>
      </c>
      <c r="EE151" s="132">
        <f t="shared" si="486"/>
        <v>0</v>
      </c>
      <c r="EF151" s="132">
        <f t="shared" si="486"/>
        <v>0</v>
      </c>
      <c r="EG151" s="132">
        <f t="shared" si="486"/>
        <v>0</v>
      </c>
      <c r="EH151" s="132">
        <f t="shared" si="486"/>
        <v>0</v>
      </c>
      <c r="EI151" s="132">
        <f t="shared" si="486"/>
        <v>0</v>
      </c>
      <c r="EJ151" s="132">
        <f t="shared" si="486"/>
        <v>0</v>
      </c>
      <c r="EK151" s="132">
        <f t="shared" si="486"/>
        <v>0</v>
      </c>
      <c r="EL151" s="134"/>
      <c r="EM151" s="134"/>
      <c r="EN151" s="134"/>
      <c r="EO151" s="134"/>
      <c r="EP151" s="134"/>
      <c r="EQ151" s="134"/>
      <c r="ER151" s="134"/>
      <c r="ES151" s="201">
        <f>IFERROR(IF(G151&gt;=1,(IF(EMP!AT147="YES",220,0)),0),0)</f>
        <v>0</v>
      </c>
      <c r="ET151" s="1">
        <f>IFERROR(IF(G151&gt;=1,ROUND(ALLO!K149/31*ALLO!BJ149,0),0),0)</f>
        <v>0</v>
      </c>
      <c r="EU151" s="1">
        <f>IFERROR(IF(G151&gt;=1,(IF(ALLO!$BH149=1,0,IF(ALLO!$BH149=2,(IF(EMP!AN147="YES",(IF(ALLO!$D149&gt;=5,ROUND((ALLO!GG149+ALLO!GS149+ALLO!HE149)/EU$1,0)*ALLO!$BK149,0)),0)),0))),0),0)</f>
        <v>0</v>
      </c>
      <c r="EV151" s="1">
        <f>IFERROR(IF(H151&gt;=1,(IF(ALLO!$BH149=1,0,IF(ALLO!$BH149=2,(IF(EMP!AO147="YES",(IF(ALLO!$D149&gt;=5,ROUND((ALLO!GH149+ALLO!GT149+ALLO!HF149)/EV$1,0)*ALLO!$BK149,0)),0)),0))),0),0)</f>
        <v>0</v>
      </c>
      <c r="EW151" s="1">
        <f>IFERROR(IF(I151&gt;=1,(IF(ALLO!$BH149=1,0,IF(ALLO!$BH149=2,(IF(EMP!AP147="YES",(IF(ALLO!$D149&gt;=5,ROUND((ALLO!GI149+ALLO!GU149+ALLO!HG149)/EW$1,0)*ALLO!$BK149,0)),0)),0))),0),0)</f>
        <v>0</v>
      </c>
      <c r="EX151" s="1">
        <f>IFERROR(IF(J151&gt;=1,(IF(ALLO!$BH149=1,0,IF(ALLO!$BH149=2,(IF(EMP!AQ147="YES",(IF(ALLO!$D149&gt;=5,ROUND((ALLO!GJ149+ALLO!GV149+ALLO!HH149)/EX$1,0)*ALLO!$BK149,0)),0)),0))),0),0)</f>
        <v>0</v>
      </c>
      <c r="EY151" s="1">
        <f>IFERROR(IF(K151&gt;=1,(IF(ALLO!$BH149=1,0,IF(ALLO!$BH149=2,(IF(EMP!AR147="YES",(IF(ALLO!$D149&gt;=5,ROUND((ALLO!GK149+ALLO!GW149+ALLO!HI149)/EY$1,0)*ALLO!$BK149,0)),0)),0))),0),0)</f>
        <v>0</v>
      </c>
      <c r="EZ151" s="1">
        <f>IFERROR(IF(L151&gt;=1,(IF(ALLO!$BH149=1,0,IF(ALLO!$BH149=2,(IF(EMP!AS147="YES",(IF(ALLO!$D149&gt;=5,ROUND((ALLO!GL149+ALLO!GX149+ALLO!HJ149)/EZ$1,0)*ALLO!$BK149,0)),0)),0))),0),0)</f>
        <v>0</v>
      </c>
      <c r="FA151" s="181">
        <f t="shared" si="451"/>
        <v>0</v>
      </c>
      <c r="FB151" s="181">
        <f t="shared" si="452"/>
        <v>0</v>
      </c>
      <c r="FC151" s="181">
        <f t="shared" si="453"/>
        <v>0</v>
      </c>
      <c r="FD151" s="181">
        <f t="shared" si="454"/>
        <v>0</v>
      </c>
      <c r="FE151" s="181">
        <f t="shared" si="455"/>
        <v>0</v>
      </c>
      <c r="FF151" s="181">
        <f t="shared" si="456"/>
        <v>0</v>
      </c>
      <c r="FG151" s="181">
        <f t="shared" si="457"/>
        <v>0</v>
      </c>
      <c r="FH151" s="181">
        <f t="shared" si="458"/>
        <v>0</v>
      </c>
      <c r="FI151" s="181">
        <f t="shared" si="459"/>
        <v>0</v>
      </c>
      <c r="FJ151" s="181">
        <f t="shared" si="460"/>
        <v>0</v>
      </c>
      <c r="FK151" s="181">
        <f t="shared" si="461"/>
        <v>0</v>
      </c>
      <c r="FL151" s="181">
        <f t="shared" si="462"/>
        <v>0</v>
      </c>
      <c r="FM151" s="182">
        <f t="shared" si="463"/>
        <v>0</v>
      </c>
      <c r="FN151" s="182">
        <f t="shared" si="464"/>
        <v>0</v>
      </c>
      <c r="FO151" s="182">
        <f t="shared" si="465"/>
        <v>0</v>
      </c>
      <c r="FP151" s="182">
        <f t="shared" si="466"/>
        <v>0</v>
      </c>
      <c r="FQ151" s="182">
        <f t="shared" si="467"/>
        <v>0</v>
      </c>
      <c r="FR151" s="182">
        <f t="shared" si="468"/>
        <v>0</v>
      </c>
      <c r="FS151" s="182">
        <f t="shared" si="469"/>
        <v>0</v>
      </c>
      <c r="FT151" s="1">
        <f>IFERROR(IF($G151&gt;=1,SUMIFS(ARR!P$8:P$607,ARR!$I$8:$I$607,$I151),0),0)</f>
        <v>0</v>
      </c>
      <c r="FU151" s="1">
        <f>IFERROR(IF($G151&gt;=1,SUMIFS(ARR!Q$8:Q$607,ARR!$I$8:$I$607,$I151),0),0)</f>
        <v>0</v>
      </c>
      <c r="FV151" s="1">
        <f>IFERROR(IF($G151&gt;=1,SUMIFS(ARR!R$8:R$607,ARR!$I$8:$I$607,$I151),0),0)</f>
        <v>0</v>
      </c>
      <c r="FW151" s="1">
        <f>IFERROR(IF($G151&gt;=1,SUMIFS(ARR!S$8:S$607,ARR!$I$8:$I$607,$I151),0),0)</f>
        <v>0</v>
      </c>
      <c r="FX151" s="1">
        <f>IFERROR(IF($G151&gt;=1,SUMIFS(ARR!T$8:T$607,ARR!$I$8:$I$607,$I151),0),0)</f>
        <v>0</v>
      </c>
      <c r="FY151" s="1">
        <f>IFERROR(IF($G151&gt;=1,SUMIFS(ARR!U$8:U$607,ARR!$I$8:$I$607,$I151),0),0)</f>
        <v>0</v>
      </c>
      <c r="FZ151" s="1">
        <f>IFERROR(IF($G151&gt;=1,SUMIFS(ARR!V$8:V$607,ARR!$I$8:$I$607,$I151),0),0)</f>
        <v>0</v>
      </c>
      <c r="GA151" s="1">
        <f>IFERROR(IF($G151&gt;=1,SUMIFS(ARR!W$8:W$607,ARR!$I$8:$I$607,$I151),0),0)</f>
        <v>0</v>
      </c>
      <c r="GB151" s="1">
        <f>IFERROR(IF($G151&gt;=1,SUMIFS(ARR!X$8:X$607,ARR!$I$8:$I$607,$I151),0),0)</f>
        <v>0</v>
      </c>
      <c r="GC151" s="1">
        <f>IFERROR(IF($G151&gt;=1,SUMIFS(ARR!Y$8:Y$607,ARR!$I$8:$I$607,$I151),0),0)</f>
        <v>0</v>
      </c>
      <c r="GD151" s="1">
        <f>IFERROR(IF($G151&gt;=1,SUMIFS(ARR!Z$8:Z$607,ARR!$I$8:$I$607,$I151),0),0)</f>
        <v>0</v>
      </c>
      <c r="GE151" s="1">
        <f>IFERROR(IF($G151&gt;=1,SUMIFS(ARR!AA$8:AA$607,ARR!$I$8:$I$607,$I151),0),0)</f>
        <v>0</v>
      </c>
      <c r="GF151" s="1">
        <f t="shared" si="470"/>
        <v>0</v>
      </c>
      <c r="GG151" s="1">
        <f t="shared" si="471"/>
        <v>0</v>
      </c>
      <c r="GH151" s="1">
        <f t="shared" si="472"/>
        <v>0</v>
      </c>
      <c r="GI151" s="1">
        <f t="shared" si="473"/>
        <v>0</v>
      </c>
      <c r="GJ151" s="1">
        <f t="shared" si="474"/>
        <v>0</v>
      </c>
    </row>
    <row r="152" spans="6:192" ht="18" customHeight="1" x14ac:dyDescent="0.25">
      <c r="F152" s="1">
        <f>ALLO!A150</f>
        <v>0</v>
      </c>
      <c r="G152" s="130">
        <f>EMP!O148</f>
        <v>0</v>
      </c>
      <c r="H152" s="131">
        <f>EMP!P148</f>
        <v>0</v>
      </c>
      <c r="I152" s="130">
        <f>EMP!Q148</f>
        <v>0</v>
      </c>
      <c r="J152" s="30">
        <f>IFERROR(IF($G152&gt;=1,(IF($F152=2,ROUND((ALLO!GA150+ALLO!GM150)/10,0),0)),0),0)</f>
        <v>0</v>
      </c>
      <c r="K152" s="30">
        <f>IFERROR(IF($G152&gt;=1,(IF($F152=2,ROUND((ALLO!GB150+ALLO!GN150)/10,0),0)),0),0)</f>
        <v>0</v>
      </c>
      <c r="L152" s="30">
        <f>IFERROR(IF($G152&gt;=1,(IF($F152=2,ROUND((ALLO!GC150+ALLO!GO150)/10,0),0)),0),0)</f>
        <v>0</v>
      </c>
      <c r="M152" s="30">
        <f>IFERROR(IF($G152&gt;=1,(IF($F152=2,ROUND((ALLO!GD150+ALLO!GP150)/10,0),0)),0),0)</f>
        <v>0</v>
      </c>
      <c r="N152" s="30">
        <f>IFERROR(IF($G152&gt;=1,(IF($F152=2,ROUND((ALLO!GE150+ALLO!GQ150)/10,0),0)),0),0)</f>
        <v>0</v>
      </c>
      <c r="O152" s="30">
        <f>IFERROR(IF($G152&gt;=1,(IF($F152=2,ROUND((ALLO!GF150+ALLO!GR150)/10,0),0)),0),0)</f>
        <v>0</v>
      </c>
      <c r="P152" s="30">
        <f>IFERROR(IF($G152&gt;=1,(IF($F152=2,ROUND((ALLO!GG150+ALLO!GS150)/10,0),0)),0),0)</f>
        <v>0</v>
      </c>
      <c r="Q152" s="30">
        <f>IFERROR(IF($G152&gt;=1,(IF($F152=2,ROUND((ALLO!GH150+ALLO!GT150)/10,0),0)),0),0)</f>
        <v>0</v>
      </c>
      <c r="R152" s="30">
        <f>IFERROR(IF($G152&gt;=1,(IF($F152=2,ROUND((ALLO!GI150+ALLO!GU150)/10,0),0)),0),0)</f>
        <v>0</v>
      </c>
      <c r="S152" s="30">
        <f>IFERROR(IF($G152&gt;=1,(IF($F152=2,ROUND((ALLO!GJ150+ALLO!GV150)/10,0),0)),0),0)</f>
        <v>0</v>
      </c>
      <c r="T152" s="30">
        <f>IFERROR(IF($G152&gt;=1,(IF($F152=2,ROUND((ALLO!GK150+ALLO!GW150)/10,0),0)),0),0)</f>
        <v>0</v>
      </c>
      <c r="U152" s="30">
        <f>IFERROR(IF($G152&gt;=1,(IF($F152=2,ROUND((ALLO!GL150+ALLO!GX150)/10,0),0)),0),0)</f>
        <v>0</v>
      </c>
      <c r="V152" s="132"/>
      <c r="W152" s="132"/>
      <c r="X152" s="132"/>
      <c r="Y152" s="132"/>
      <c r="Z152" s="132"/>
      <c r="AA152" s="132"/>
      <c r="AB152" s="132"/>
      <c r="AC152" s="132"/>
      <c r="AD152" s="132"/>
      <c r="AE152" s="132"/>
      <c r="AF152" s="132"/>
      <c r="AG152" s="132"/>
      <c r="AH152" s="133"/>
      <c r="AI152" s="133">
        <f t="shared" si="371"/>
        <v>0</v>
      </c>
      <c r="AJ152" s="133">
        <f t="shared" si="372"/>
        <v>0</v>
      </c>
      <c r="AK152" s="133">
        <f t="shared" si="373"/>
        <v>0</v>
      </c>
      <c r="AL152" s="133">
        <f t="shared" si="374"/>
        <v>0</v>
      </c>
      <c r="AM152" s="133">
        <f t="shared" si="375"/>
        <v>0</v>
      </c>
      <c r="AN152" s="133">
        <f t="shared" si="376"/>
        <v>0</v>
      </c>
      <c r="AO152" s="133">
        <f t="shared" si="377"/>
        <v>0</v>
      </c>
      <c r="AP152" s="133">
        <f t="shared" si="378"/>
        <v>0</v>
      </c>
      <c r="AQ152" s="133">
        <f t="shared" si="379"/>
        <v>0</v>
      </c>
      <c r="AR152" s="133">
        <f t="shared" si="380"/>
        <v>0</v>
      </c>
      <c r="AS152" s="133">
        <f t="shared" si="381"/>
        <v>0</v>
      </c>
      <c r="AT152" s="134"/>
      <c r="AU152" s="134">
        <f t="shared" si="382"/>
        <v>0</v>
      </c>
      <c r="AV152" s="134">
        <f t="shared" si="383"/>
        <v>0</v>
      </c>
      <c r="AW152" s="134">
        <f t="shared" si="384"/>
        <v>0</v>
      </c>
      <c r="AX152" s="134">
        <f t="shared" si="385"/>
        <v>0</v>
      </c>
      <c r="AY152" s="134">
        <f t="shared" si="386"/>
        <v>0</v>
      </c>
      <c r="AZ152" s="134">
        <f t="shared" si="387"/>
        <v>0</v>
      </c>
      <c r="BA152" s="134">
        <f t="shared" si="388"/>
        <v>0</v>
      </c>
      <c r="BB152" s="134">
        <f t="shared" si="389"/>
        <v>0</v>
      </c>
      <c r="BC152" s="134">
        <f t="shared" si="390"/>
        <v>0</v>
      </c>
      <c r="BD152" s="134">
        <f t="shared" si="391"/>
        <v>0</v>
      </c>
      <c r="BE152" s="134">
        <f t="shared" si="392"/>
        <v>0</v>
      </c>
      <c r="BF152" s="31"/>
      <c r="BG152" s="31">
        <f t="shared" si="393"/>
        <v>0</v>
      </c>
      <c r="BH152" s="31">
        <f t="shared" si="394"/>
        <v>0</v>
      </c>
      <c r="BI152" s="31">
        <f t="shared" si="395"/>
        <v>0</v>
      </c>
      <c r="BJ152" s="31">
        <f t="shared" si="396"/>
        <v>0</v>
      </c>
      <c r="BK152" s="31">
        <f t="shared" si="397"/>
        <v>0</v>
      </c>
      <c r="BL152" s="31">
        <f t="shared" si="398"/>
        <v>0</v>
      </c>
      <c r="BM152" s="31">
        <f t="shared" si="399"/>
        <v>0</v>
      </c>
      <c r="BN152" s="31">
        <f t="shared" si="400"/>
        <v>0</v>
      </c>
      <c r="BO152" s="31">
        <f t="shared" si="401"/>
        <v>0</v>
      </c>
      <c r="BP152" s="31">
        <f t="shared" si="402"/>
        <v>0</v>
      </c>
      <c r="BQ152" s="31">
        <f t="shared" si="403"/>
        <v>0</v>
      </c>
      <c r="BR152" s="132"/>
      <c r="BS152" s="132">
        <f t="shared" si="404"/>
        <v>0</v>
      </c>
      <c r="BT152" s="132">
        <f t="shared" si="405"/>
        <v>0</v>
      </c>
      <c r="BU152" s="132">
        <f t="shared" si="406"/>
        <v>0</v>
      </c>
      <c r="BV152" s="132">
        <f t="shared" si="407"/>
        <v>0</v>
      </c>
      <c r="BW152" s="132">
        <f t="shared" si="408"/>
        <v>0</v>
      </c>
      <c r="BX152" s="132">
        <f t="shared" si="409"/>
        <v>0</v>
      </c>
      <c r="BY152" s="132">
        <f t="shared" si="410"/>
        <v>0</v>
      </c>
      <c r="BZ152" s="132">
        <f t="shared" si="411"/>
        <v>0</v>
      </c>
      <c r="CA152" s="132">
        <f t="shared" si="412"/>
        <v>0</v>
      </c>
      <c r="CB152" s="132">
        <f t="shared" si="413"/>
        <v>0</v>
      </c>
      <c r="CC152" s="132">
        <f t="shared" si="414"/>
        <v>0</v>
      </c>
      <c r="CD152" s="133">
        <f t="shared" si="415"/>
        <v>0</v>
      </c>
      <c r="CE152" s="133">
        <f t="shared" si="415"/>
        <v>0</v>
      </c>
      <c r="CF152" s="133">
        <f t="shared" si="416"/>
        <v>0</v>
      </c>
      <c r="CG152" s="133">
        <f t="shared" si="367"/>
        <v>0</v>
      </c>
      <c r="CH152" s="133">
        <f t="shared" si="367"/>
        <v>0</v>
      </c>
      <c r="CI152" s="133">
        <f t="shared" si="367"/>
        <v>0</v>
      </c>
      <c r="CJ152" s="133">
        <f t="shared" si="367"/>
        <v>0</v>
      </c>
      <c r="CK152" s="133">
        <f t="shared" si="367"/>
        <v>0</v>
      </c>
      <c r="CL152" s="133">
        <f t="shared" si="367"/>
        <v>0</v>
      </c>
      <c r="CM152" s="133">
        <f t="shared" si="367"/>
        <v>0</v>
      </c>
      <c r="CN152" s="133">
        <f t="shared" si="367"/>
        <v>0</v>
      </c>
      <c r="CO152" s="133">
        <f t="shared" si="367"/>
        <v>0</v>
      </c>
      <c r="CP152" s="134"/>
      <c r="CQ152" s="134">
        <f t="shared" si="417"/>
        <v>0</v>
      </c>
      <c r="CR152" s="134">
        <f t="shared" si="418"/>
        <v>0</v>
      </c>
      <c r="CS152" s="134">
        <f t="shared" si="419"/>
        <v>0</v>
      </c>
      <c r="CT152" s="134">
        <f t="shared" si="420"/>
        <v>0</v>
      </c>
      <c r="CU152" s="134">
        <f t="shared" si="421"/>
        <v>0</v>
      </c>
      <c r="CV152" s="134">
        <f t="shared" si="422"/>
        <v>0</v>
      </c>
      <c r="CW152" s="134">
        <f t="shared" si="423"/>
        <v>0</v>
      </c>
      <c r="CX152" s="134">
        <f t="shared" si="424"/>
        <v>0</v>
      </c>
      <c r="CY152" s="134">
        <f t="shared" si="425"/>
        <v>0</v>
      </c>
      <c r="CZ152" s="134">
        <f t="shared" si="426"/>
        <v>0</v>
      </c>
      <c r="DA152" s="134">
        <f t="shared" si="427"/>
        <v>0</v>
      </c>
      <c r="DB152" s="135"/>
      <c r="DC152" s="135">
        <f t="shared" si="428"/>
        <v>0</v>
      </c>
      <c r="DD152" s="135">
        <f t="shared" si="429"/>
        <v>0</v>
      </c>
      <c r="DE152" s="135">
        <f t="shared" si="430"/>
        <v>0</v>
      </c>
      <c r="DF152" s="135">
        <f t="shared" si="431"/>
        <v>0</v>
      </c>
      <c r="DG152" s="135">
        <f t="shared" si="432"/>
        <v>0</v>
      </c>
      <c r="DH152" s="135">
        <f t="shared" si="433"/>
        <v>0</v>
      </c>
      <c r="DI152" s="135">
        <f t="shared" si="434"/>
        <v>0</v>
      </c>
      <c r="DJ152" s="135">
        <f t="shared" si="435"/>
        <v>0</v>
      </c>
      <c r="DK152" s="135">
        <f t="shared" si="436"/>
        <v>0</v>
      </c>
      <c r="DL152" s="135">
        <f t="shared" si="437"/>
        <v>0</v>
      </c>
      <c r="DM152" s="135">
        <f t="shared" si="438"/>
        <v>0</v>
      </c>
      <c r="DN152" s="136"/>
      <c r="DO152" s="136">
        <f t="shared" si="439"/>
        <v>0</v>
      </c>
      <c r="DP152" s="136">
        <f t="shared" si="440"/>
        <v>0</v>
      </c>
      <c r="DQ152" s="136">
        <f t="shared" si="441"/>
        <v>0</v>
      </c>
      <c r="DR152" s="136">
        <f t="shared" si="442"/>
        <v>0</v>
      </c>
      <c r="DS152" s="136">
        <f t="shared" si="443"/>
        <v>0</v>
      </c>
      <c r="DT152" s="136">
        <f t="shared" si="444"/>
        <v>0</v>
      </c>
      <c r="DU152" s="136">
        <f t="shared" si="445"/>
        <v>0</v>
      </c>
      <c r="DV152" s="136">
        <f t="shared" si="446"/>
        <v>0</v>
      </c>
      <c r="DW152" s="136">
        <f t="shared" si="447"/>
        <v>0</v>
      </c>
      <c r="DX152" s="136">
        <f t="shared" si="448"/>
        <v>0</v>
      </c>
      <c r="DY152" s="136">
        <f t="shared" si="449"/>
        <v>0</v>
      </c>
      <c r="DZ152" s="132"/>
      <c r="EA152" s="132">
        <f t="shared" ref="EA152:EK152" si="487">DZ152</f>
        <v>0</v>
      </c>
      <c r="EB152" s="132">
        <f t="shared" si="487"/>
        <v>0</v>
      </c>
      <c r="EC152" s="132">
        <f t="shared" si="487"/>
        <v>0</v>
      </c>
      <c r="ED152" s="132">
        <f t="shared" si="487"/>
        <v>0</v>
      </c>
      <c r="EE152" s="132">
        <f t="shared" si="487"/>
        <v>0</v>
      </c>
      <c r="EF152" s="132">
        <f t="shared" si="487"/>
        <v>0</v>
      </c>
      <c r="EG152" s="132">
        <f t="shared" si="487"/>
        <v>0</v>
      </c>
      <c r="EH152" s="132">
        <f t="shared" si="487"/>
        <v>0</v>
      </c>
      <c r="EI152" s="132">
        <f t="shared" si="487"/>
        <v>0</v>
      </c>
      <c r="EJ152" s="132">
        <f t="shared" si="487"/>
        <v>0</v>
      </c>
      <c r="EK152" s="132">
        <f t="shared" si="487"/>
        <v>0</v>
      </c>
      <c r="EL152" s="134"/>
      <c r="EM152" s="134"/>
      <c r="EN152" s="134"/>
      <c r="EO152" s="134"/>
      <c r="EP152" s="134"/>
      <c r="EQ152" s="134"/>
      <c r="ER152" s="134"/>
      <c r="ES152" s="201">
        <f>IFERROR(IF(G152&gt;=1,(IF(EMP!AT148="YES",220,0)),0),0)</f>
        <v>0</v>
      </c>
      <c r="ET152" s="1">
        <f>IFERROR(IF(G152&gt;=1,ROUND(ALLO!K150/31*ALLO!BJ150,0),0),0)</f>
        <v>0</v>
      </c>
      <c r="EU152" s="1">
        <f>IFERROR(IF(G152&gt;=1,(IF(ALLO!$BH150=1,0,IF(ALLO!$BH150=2,(IF(EMP!AN148="YES",(IF(ALLO!$D150&gt;=5,ROUND((ALLO!GG150+ALLO!GS150+ALLO!HE150)/EU$1,0)*ALLO!$BK150,0)),0)),0))),0),0)</f>
        <v>0</v>
      </c>
      <c r="EV152" s="1">
        <f>IFERROR(IF(H152&gt;=1,(IF(ALLO!$BH150=1,0,IF(ALLO!$BH150=2,(IF(EMP!AO148="YES",(IF(ALLO!$D150&gt;=5,ROUND((ALLO!GH150+ALLO!GT150+ALLO!HF150)/EV$1,0)*ALLO!$BK150,0)),0)),0))),0),0)</f>
        <v>0</v>
      </c>
      <c r="EW152" s="1">
        <f>IFERROR(IF(I152&gt;=1,(IF(ALLO!$BH150=1,0,IF(ALLO!$BH150=2,(IF(EMP!AP148="YES",(IF(ALLO!$D150&gt;=5,ROUND((ALLO!GI150+ALLO!GU150+ALLO!HG150)/EW$1,0)*ALLO!$BK150,0)),0)),0))),0),0)</f>
        <v>0</v>
      </c>
      <c r="EX152" s="1">
        <f>IFERROR(IF(J152&gt;=1,(IF(ALLO!$BH150=1,0,IF(ALLO!$BH150=2,(IF(EMP!AQ148="YES",(IF(ALLO!$D150&gt;=5,ROUND((ALLO!GJ150+ALLO!GV150+ALLO!HH150)/EX$1,0)*ALLO!$BK150,0)),0)),0))),0),0)</f>
        <v>0</v>
      </c>
      <c r="EY152" s="1">
        <f>IFERROR(IF(K152&gt;=1,(IF(ALLO!$BH150=1,0,IF(ALLO!$BH150=2,(IF(EMP!AR148="YES",(IF(ALLO!$D150&gt;=5,ROUND((ALLO!GK150+ALLO!GW150+ALLO!HI150)/EY$1,0)*ALLO!$BK150,0)),0)),0))),0),0)</f>
        <v>0</v>
      </c>
      <c r="EZ152" s="1">
        <f>IFERROR(IF(L152&gt;=1,(IF(ALLO!$BH150=1,0,IF(ALLO!$BH150=2,(IF(EMP!AS148="YES",(IF(ALLO!$D150&gt;=5,ROUND((ALLO!GL150+ALLO!GX150+ALLO!HJ150)/EZ$1,0)*ALLO!$BK150,0)),0)),0))),0),0)</f>
        <v>0</v>
      </c>
      <c r="FA152" s="181">
        <f t="shared" si="451"/>
        <v>0</v>
      </c>
      <c r="FB152" s="181">
        <f t="shared" si="452"/>
        <v>0</v>
      </c>
      <c r="FC152" s="181">
        <f t="shared" si="453"/>
        <v>0</v>
      </c>
      <c r="FD152" s="181">
        <f t="shared" si="454"/>
        <v>0</v>
      </c>
      <c r="FE152" s="181">
        <f t="shared" si="455"/>
        <v>0</v>
      </c>
      <c r="FF152" s="181">
        <f t="shared" si="456"/>
        <v>0</v>
      </c>
      <c r="FG152" s="181">
        <f t="shared" si="457"/>
        <v>0</v>
      </c>
      <c r="FH152" s="181">
        <f t="shared" si="458"/>
        <v>0</v>
      </c>
      <c r="FI152" s="181">
        <f t="shared" si="459"/>
        <v>0</v>
      </c>
      <c r="FJ152" s="181">
        <f t="shared" si="460"/>
        <v>0</v>
      </c>
      <c r="FK152" s="181">
        <f t="shared" si="461"/>
        <v>0</v>
      </c>
      <c r="FL152" s="181">
        <f t="shared" si="462"/>
        <v>0</v>
      </c>
      <c r="FM152" s="182">
        <f t="shared" si="463"/>
        <v>0</v>
      </c>
      <c r="FN152" s="182">
        <f t="shared" si="464"/>
        <v>0</v>
      </c>
      <c r="FO152" s="182">
        <f t="shared" si="465"/>
        <v>0</v>
      </c>
      <c r="FP152" s="182">
        <f t="shared" si="466"/>
        <v>0</v>
      </c>
      <c r="FQ152" s="182">
        <f t="shared" si="467"/>
        <v>0</v>
      </c>
      <c r="FR152" s="182">
        <f t="shared" si="468"/>
        <v>0</v>
      </c>
      <c r="FS152" s="182">
        <f t="shared" si="469"/>
        <v>0</v>
      </c>
      <c r="FT152" s="1">
        <f>IFERROR(IF($G152&gt;=1,SUMIFS(ARR!P$8:P$607,ARR!$I$8:$I$607,$I152),0),0)</f>
        <v>0</v>
      </c>
      <c r="FU152" s="1">
        <f>IFERROR(IF($G152&gt;=1,SUMIFS(ARR!Q$8:Q$607,ARR!$I$8:$I$607,$I152),0),0)</f>
        <v>0</v>
      </c>
      <c r="FV152" s="1">
        <f>IFERROR(IF($G152&gt;=1,SUMIFS(ARR!R$8:R$607,ARR!$I$8:$I$607,$I152),0),0)</f>
        <v>0</v>
      </c>
      <c r="FW152" s="1">
        <f>IFERROR(IF($G152&gt;=1,SUMIFS(ARR!S$8:S$607,ARR!$I$8:$I$607,$I152),0),0)</f>
        <v>0</v>
      </c>
      <c r="FX152" s="1">
        <f>IFERROR(IF($G152&gt;=1,SUMIFS(ARR!T$8:T$607,ARR!$I$8:$I$607,$I152),0),0)</f>
        <v>0</v>
      </c>
      <c r="FY152" s="1">
        <f>IFERROR(IF($G152&gt;=1,SUMIFS(ARR!U$8:U$607,ARR!$I$8:$I$607,$I152),0),0)</f>
        <v>0</v>
      </c>
      <c r="FZ152" s="1">
        <f>IFERROR(IF($G152&gt;=1,SUMIFS(ARR!V$8:V$607,ARR!$I$8:$I$607,$I152),0),0)</f>
        <v>0</v>
      </c>
      <c r="GA152" s="1">
        <f>IFERROR(IF($G152&gt;=1,SUMIFS(ARR!W$8:W$607,ARR!$I$8:$I$607,$I152),0),0)</f>
        <v>0</v>
      </c>
      <c r="GB152" s="1">
        <f>IFERROR(IF($G152&gt;=1,SUMIFS(ARR!X$8:X$607,ARR!$I$8:$I$607,$I152),0),0)</f>
        <v>0</v>
      </c>
      <c r="GC152" s="1">
        <f>IFERROR(IF($G152&gt;=1,SUMIFS(ARR!Y$8:Y$607,ARR!$I$8:$I$607,$I152),0),0)</f>
        <v>0</v>
      </c>
      <c r="GD152" s="1">
        <f>IFERROR(IF($G152&gt;=1,SUMIFS(ARR!Z$8:Z$607,ARR!$I$8:$I$607,$I152),0),0)</f>
        <v>0</v>
      </c>
      <c r="GE152" s="1">
        <f>IFERROR(IF($G152&gt;=1,SUMIFS(ARR!AA$8:AA$607,ARR!$I$8:$I$607,$I152),0),0)</f>
        <v>0</v>
      </c>
      <c r="GF152" s="1">
        <f t="shared" si="470"/>
        <v>0</v>
      </c>
      <c r="GG152" s="1">
        <f t="shared" si="471"/>
        <v>0</v>
      </c>
      <c r="GH152" s="1">
        <f t="shared" si="472"/>
        <v>0</v>
      </c>
      <c r="GI152" s="1">
        <f t="shared" si="473"/>
        <v>0</v>
      </c>
      <c r="GJ152" s="1">
        <f t="shared" si="474"/>
        <v>0</v>
      </c>
    </row>
    <row r="153" spans="6:192" ht="18" customHeight="1" x14ac:dyDescent="0.25">
      <c r="F153" s="1">
        <f>ALLO!A151</f>
        <v>0</v>
      </c>
      <c r="G153" s="130">
        <f>EMP!O149</f>
        <v>0</v>
      </c>
      <c r="H153" s="131">
        <f>EMP!P149</f>
        <v>0</v>
      </c>
      <c r="I153" s="130">
        <f>EMP!Q149</f>
        <v>0</v>
      </c>
      <c r="J153" s="30">
        <f>IFERROR(IF($G153&gt;=1,(IF($F153=2,ROUND((ALLO!GA151+ALLO!GM151)/10,0),0)),0),0)</f>
        <v>0</v>
      </c>
      <c r="K153" s="30">
        <f>IFERROR(IF($G153&gt;=1,(IF($F153=2,ROUND((ALLO!GB151+ALLO!GN151)/10,0),0)),0),0)</f>
        <v>0</v>
      </c>
      <c r="L153" s="30">
        <f>IFERROR(IF($G153&gt;=1,(IF($F153=2,ROUND((ALLO!GC151+ALLO!GO151)/10,0),0)),0),0)</f>
        <v>0</v>
      </c>
      <c r="M153" s="30">
        <f>IFERROR(IF($G153&gt;=1,(IF($F153=2,ROUND((ALLO!GD151+ALLO!GP151)/10,0),0)),0),0)</f>
        <v>0</v>
      </c>
      <c r="N153" s="30">
        <f>IFERROR(IF($G153&gt;=1,(IF($F153=2,ROUND((ALLO!GE151+ALLO!GQ151)/10,0),0)),0),0)</f>
        <v>0</v>
      </c>
      <c r="O153" s="30">
        <f>IFERROR(IF($G153&gt;=1,(IF($F153=2,ROUND((ALLO!GF151+ALLO!GR151)/10,0),0)),0),0)</f>
        <v>0</v>
      </c>
      <c r="P153" s="30">
        <f>IFERROR(IF($G153&gt;=1,(IF($F153=2,ROUND((ALLO!GG151+ALLO!GS151)/10,0),0)),0),0)</f>
        <v>0</v>
      </c>
      <c r="Q153" s="30">
        <f>IFERROR(IF($G153&gt;=1,(IF($F153=2,ROUND((ALLO!GH151+ALLO!GT151)/10,0),0)),0),0)</f>
        <v>0</v>
      </c>
      <c r="R153" s="30">
        <f>IFERROR(IF($G153&gt;=1,(IF($F153=2,ROUND((ALLO!GI151+ALLO!GU151)/10,0),0)),0),0)</f>
        <v>0</v>
      </c>
      <c r="S153" s="30">
        <f>IFERROR(IF($G153&gt;=1,(IF($F153=2,ROUND((ALLO!GJ151+ALLO!GV151)/10,0),0)),0),0)</f>
        <v>0</v>
      </c>
      <c r="T153" s="30">
        <f>IFERROR(IF($G153&gt;=1,(IF($F153=2,ROUND((ALLO!GK151+ALLO!GW151)/10,0),0)),0),0)</f>
        <v>0</v>
      </c>
      <c r="U153" s="30">
        <f>IFERROR(IF($G153&gt;=1,(IF($F153=2,ROUND((ALLO!GL151+ALLO!GX151)/10,0),0)),0),0)</f>
        <v>0</v>
      </c>
      <c r="V153" s="132"/>
      <c r="W153" s="132"/>
      <c r="X153" s="132"/>
      <c r="Y153" s="132"/>
      <c r="Z153" s="132"/>
      <c r="AA153" s="132"/>
      <c r="AB153" s="132"/>
      <c r="AC153" s="132"/>
      <c r="AD153" s="132"/>
      <c r="AE153" s="132"/>
      <c r="AF153" s="132"/>
      <c r="AG153" s="132"/>
      <c r="AH153" s="133"/>
      <c r="AI153" s="133">
        <f t="shared" si="371"/>
        <v>0</v>
      </c>
      <c r="AJ153" s="133">
        <f t="shared" si="372"/>
        <v>0</v>
      </c>
      <c r="AK153" s="133">
        <f t="shared" si="373"/>
        <v>0</v>
      </c>
      <c r="AL153" s="133">
        <f t="shared" si="374"/>
        <v>0</v>
      </c>
      <c r="AM153" s="133">
        <f t="shared" si="375"/>
        <v>0</v>
      </c>
      <c r="AN153" s="133">
        <f t="shared" si="376"/>
        <v>0</v>
      </c>
      <c r="AO153" s="133">
        <f t="shared" si="377"/>
        <v>0</v>
      </c>
      <c r="AP153" s="133">
        <f t="shared" si="378"/>
        <v>0</v>
      </c>
      <c r="AQ153" s="133">
        <f t="shared" si="379"/>
        <v>0</v>
      </c>
      <c r="AR153" s="133">
        <f t="shared" si="380"/>
        <v>0</v>
      </c>
      <c r="AS153" s="133">
        <f t="shared" si="381"/>
        <v>0</v>
      </c>
      <c r="AT153" s="134"/>
      <c r="AU153" s="134">
        <f t="shared" si="382"/>
        <v>0</v>
      </c>
      <c r="AV153" s="134">
        <f t="shared" si="383"/>
        <v>0</v>
      </c>
      <c r="AW153" s="134">
        <f t="shared" si="384"/>
        <v>0</v>
      </c>
      <c r="AX153" s="134">
        <f t="shared" si="385"/>
        <v>0</v>
      </c>
      <c r="AY153" s="134">
        <f t="shared" si="386"/>
        <v>0</v>
      </c>
      <c r="AZ153" s="134">
        <f t="shared" si="387"/>
        <v>0</v>
      </c>
      <c r="BA153" s="134">
        <f t="shared" si="388"/>
        <v>0</v>
      </c>
      <c r="BB153" s="134">
        <f t="shared" si="389"/>
        <v>0</v>
      </c>
      <c r="BC153" s="134">
        <f t="shared" si="390"/>
        <v>0</v>
      </c>
      <c r="BD153" s="134">
        <f t="shared" si="391"/>
        <v>0</v>
      </c>
      <c r="BE153" s="134">
        <f t="shared" si="392"/>
        <v>0</v>
      </c>
      <c r="BF153" s="31"/>
      <c r="BG153" s="31">
        <f t="shared" si="393"/>
        <v>0</v>
      </c>
      <c r="BH153" s="31">
        <f t="shared" si="394"/>
        <v>0</v>
      </c>
      <c r="BI153" s="31">
        <f t="shared" si="395"/>
        <v>0</v>
      </c>
      <c r="BJ153" s="31">
        <f t="shared" si="396"/>
        <v>0</v>
      </c>
      <c r="BK153" s="31">
        <f t="shared" si="397"/>
        <v>0</v>
      </c>
      <c r="BL153" s="31">
        <f t="shared" si="398"/>
        <v>0</v>
      </c>
      <c r="BM153" s="31">
        <f t="shared" si="399"/>
        <v>0</v>
      </c>
      <c r="BN153" s="31">
        <f t="shared" si="400"/>
        <v>0</v>
      </c>
      <c r="BO153" s="31">
        <f t="shared" si="401"/>
        <v>0</v>
      </c>
      <c r="BP153" s="31">
        <f t="shared" si="402"/>
        <v>0</v>
      </c>
      <c r="BQ153" s="31">
        <f t="shared" si="403"/>
        <v>0</v>
      </c>
      <c r="BR153" s="132"/>
      <c r="BS153" s="132">
        <f t="shared" si="404"/>
        <v>0</v>
      </c>
      <c r="BT153" s="132">
        <f t="shared" si="405"/>
        <v>0</v>
      </c>
      <c r="BU153" s="132">
        <f t="shared" si="406"/>
        <v>0</v>
      </c>
      <c r="BV153" s="132">
        <f t="shared" si="407"/>
        <v>0</v>
      </c>
      <c r="BW153" s="132">
        <f t="shared" si="408"/>
        <v>0</v>
      </c>
      <c r="BX153" s="132">
        <f t="shared" si="409"/>
        <v>0</v>
      </c>
      <c r="BY153" s="132">
        <f t="shared" si="410"/>
        <v>0</v>
      </c>
      <c r="BZ153" s="132">
        <f t="shared" si="411"/>
        <v>0</v>
      </c>
      <c r="CA153" s="132">
        <f t="shared" si="412"/>
        <v>0</v>
      </c>
      <c r="CB153" s="132">
        <f t="shared" si="413"/>
        <v>0</v>
      </c>
      <c r="CC153" s="132">
        <f t="shared" si="414"/>
        <v>0</v>
      </c>
      <c r="CD153" s="133">
        <f t="shared" si="415"/>
        <v>0</v>
      </c>
      <c r="CE153" s="133">
        <f t="shared" si="415"/>
        <v>0</v>
      </c>
      <c r="CF153" s="133">
        <f t="shared" si="416"/>
        <v>0</v>
      </c>
      <c r="CG153" s="133">
        <f t="shared" si="367"/>
        <v>0</v>
      </c>
      <c r="CH153" s="133">
        <f t="shared" si="367"/>
        <v>0</v>
      </c>
      <c r="CI153" s="133">
        <f t="shared" si="367"/>
        <v>0</v>
      </c>
      <c r="CJ153" s="133">
        <f t="shared" si="367"/>
        <v>0</v>
      </c>
      <c r="CK153" s="133">
        <f t="shared" si="367"/>
        <v>0</v>
      </c>
      <c r="CL153" s="133">
        <f t="shared" si="367"/>
        <v>0</v>
      </c>
      <c r="CM153" s="133">
        <f t="shared" si="367"/>
        <v>0</v>
      </c>
      <c r="CN153" s="133">
        <f t="shared" si="367"/>
        <v>0</v>
      </c>
      <c r="CO153" s="133">
        <f t="shared" si="367"/>
        <v>0</v>
      </c>
      <c r="CP153" s="134"/>
      <c r="CQ153" s="134">
        <f t="shared" si="417"/>
        <v>0</v>
      </c>
      <c r="CR153" s="134">
        <f t="shared" si="418"/>
        <v>0</v>
      </c>
      <c r="CS153" s="134">
        <f t="shared" si="419"/>
        <v>0</v>
      </c>
      <c r="CT153" s="134">
        <f t="shared" si="420"/>
        <v>0</v>
      </c>
      <c r="CU153" s="134">
        <f t="shared" si="421"/>
        <v>0</v>
      </c>
      <c r="CV153" s="134">
        <f t="shared" si="422"/>
        <v>0</v>
      </c>
      <c r="CW153" s="134">
        <f t="shared" si="423"/>
        <v>0</v>
      </c>
      <c r="CX153" s="134">
        <f t="shared" si="424"/>
        <v>0</v>
      </c>
      <c r="CY153" s="134">
        <f t="shared" si="425"/>
        <v>0</v>
      </c>
      <c r="CZ153" s="134">
        <f t="shared" si="426"/>
        <v>0</v>
      </c>
      <c r="DA153" s="134">
        <f t="shared" si="427"/>
        <v>0</v>
      </c>
      <c r="DB153" s="135"/>
      <c r="DC153" s="135">
        <f t="shared" si="428"/>
        <v>0</v>
      </c>
      <c r="DD153" s="135">
        <f t="shared" si="429"/>
        <v>0</v>
      </c>
      <c r="DE153" s="135">
        <f t="shared" si="430"/>
        <v>0</v>
      </c>
      <c r="DF153" s="135">
        <f t="shared" si="431"/>
        <v>0</v>
      </c>
      <c r="DG153" s="135">
        <f t="shared" si="432"/>
        <v>0</v>
      </c>
      <c r="DH153" s="135">
        <f t="shared" si="433"/>
        <v>0</v>
      </c>
      <c r="DI153" s="135">
        <f t="shared" si="434"/>
        <v>0</v>
      </c>
      <c r="DJ153" s="135">
        <f t="shared" si="435"/>
        <v>0</v>
      </c>
      <c r="DK153" s="135">
        <f t="shared" si="436"/>
        <v>0</v>
      </c>
      <c r="DL153" s="135">
        <f t="shared" si="437"/>
        <v>0</v>
      </c>
      <c r="DM153" s="135">
        <f t="shared" si="438"/>
        <v>0</v>
      </c>
      <c r="DN153" s="136"/>
      <c r="DO153" s="136">
        <f t="shared" si="439"/>
        <v>0</v>
      </c>
      <c r="DP153" s="136">
        <f t="shared" si="440"/>
        <v>0</v>
      </c>
      <c r="DQ153" s="136">
        <f t="shared" si="441"/>
        <v>0</v>
      </c>
      <c r="DR153" s="136">
        <f t="shared" si="442"/>
        <v>0</v>
      </c>
      <c r="DS153" s="136">
        <f t="shared" si="443"/>
        <v>0</v>
      </c>
      <c r="DT153" s="136">
        <f t="shared" si="444"/>
        <v>0</v>
      </c>
      <c r="DU153" s="136">
        <f t="shared" si="445"/>
        <v>0</v>
      </c>
      <c r="DV153" s="136">
        <f t="shared" si="446"/>
        <v>0</v>
      </c>
      <c r="DW153" s="136">
        <f t="shared" si="447"/>
        <v>0</v>
      </c>
      <c r="DX153" s="136">
        <f t="shared" si="448"/>
        <v>0</v>
      </c>
      <c r="DY153" s="136">
        <f t="shared" si="449"/>
        <v>0</v>
      </c>
      <c r="DZ153" s="132"/>
      <c r="EA153" s="132">
        <f t="shared" ref="EA153:EK153" si="488">DZ153</f>
        <v>0</v>
      </c>
      <c r="EB153" s="132">
        <f t="shared" si="488"/>
        <v>0</v>
      </c>
      <c r="EC153" s="132">
        <f t="shared" si="488"/>
        <v>0</v>
      </c>
      <c r="ED153" s="132">
        <f t="shared" si="488"/>
        <v>0</v>
      </c>
      <c r="EE153" s="132">
        <f t="shared" si="488"/>
        <v>0</v>
      </c>
      <c r="EF153" s="132">
        <f t="shared" si="488"/>
        <v>0</v>
      </c>
      <c r="EG153" s="132">
        <f t="shared" si="488"/>
        <v>0</v>
      </c>
      <c r="EH153" s="132">
        <f t="shared" si="488"/>
        <v>0</v>
      </c>
      <c r="EI153" s="132">
        <f t="shared" si="488"/>
        <v>0</v>
      </c>
      <c r="EJ153" s="132">
        <f t="shared" si="488"/>
        <v>0</v>
      </c>
      <c r="EK153" s="132">
        <f t="shared" si="488"/>
        <v>0</v>
      </c>
      <c r="EL153" s="134"/>
      <c r="EM153" s="134"/>
      <c r="EN153" s="134"/>
      <c r="EO153" s="134"/>
      <c r="EP153" s="134"/>
      <c r="EQ153" s="134"/>
      <c r="ER153" s="134"/>
      <c r="ES153" s="201">
        <f>IFERROR(IF(G153&gt;=1,(IF(EMP!AT149="YES",220,0)),0),0)</f>
        <v>0</v>
      </c>
      <c r="ET153" s="1">
        <f>IFERROR(IF(G153&gt;=1,ROUND(ALLO!K151/31*ALLO!BJ151,0),0),0)</f>
        <v>0</v>
      </c>
      <c r="EU153" s="1">
        <f>IFERROR(IF(G153&gt;=1,(IF(ALLO!$BH151=1,0,IF(ALLO!$BH151=2,(IF(EMP!AN149="YES",(IF(ALLO!$D151&gt;=5,ROUND((ALLO!GG151+ALLO!GS151+ALLO!HE151)/EU$1,0)*ALLO!$BK151,0)),0)),0))),0),0)</f>
        <v>0</v>
      </c>
      <c r="EV153" s="1">
        <f>IFERROR(IF(H153&gt;=1,(IF(ALLO!$BH151=1,0,IF(ALLO!$BH151=2,(IF(EMP!AO149="YES",(IF(ALLO!$D151&gt;=5,ROUND((ALLO!GH151+ALLO!GT151+ALLO!HF151)/EV$1,0)*ALLO!$BK151,0)),0)),0))),0),0)</f>
        <v>0</v>
      </c>
      <c r="EW153" s="1">
        <f>IFERROR(IF(I153&gt;=1,(IF(ALLO!$BH151=1,0,IF(ALLO!$BH151=2,(IF(EMP!AP149="YES",(IF(ALLO!$D151&gt;=5,ROUND((ALLO!GI151+ALLO!GU151+ALLO!HG151)/EW$1,0)*ALLO!$BK151,0)),0)),0))),0),0)</f>
        <v>0</v>
      </c>
      <c r="EX153" s="1">
        <f>IFERROR(IF(J153&gt;=1,(IF(ALLO!$BH151=1,0,IF(ALLO!$BH151=2,(IF(EMP!AQ149="YES",(IF(ALLO!$D151&gt;=5,ROUND((ALLO!GJ151+ALLO!GV151+ALLO!HH151)/EX$1,0)*ALLO!$BK151,0)),0)),0))),0),0)</f>
        <v>0</v>
      </c>
      <c r="EY153" s="1">
        <f>IFERROR(IF(K153&gt;=1,(IF(ALLO!$BH151=1,0,IF(ALLO!$BH151=2,(IF(EMP!AR149="YES",(IF(ALLO!$D151&gt;=5,ROUND((ALLO!GK151+ALLO!GW151+ALLO!HI151)/EY$1,0)*ALLO!$BK151,0)),0)),0))),0),0)</f>
        <v>0</v>
      </c>
      <c r="EZ153" s="1">
        <f>IFERROR(IF(L153&gt;=1,(IF(ALLO!$BH151=1,0,IF(ALLO!$BH151=2,(IF(EMP!AS149="YES",(IF(ALLO!$D151&gt;=5,ROUND((ALLO!GL151+ALLO!GX151+ALLO!HJ151)/EZ$1,0)*ALLO!$BK151,0)),0)),0))),0),0)</f>
        <v>0</v>
      </c>
      <c r="FA153" s="181">
        <f t="shared" si="451"/>
        <v>0</v>
      </c>
      <c r="FB153" s="181">
        <f t="shared" si="452"/>
        <v>0</v>
      </c>
      <c r="FC153" s="181">
        <f t="shared" si="453"/>
        <v>0</v>
      </c>
      <c r="FD153" s="181">
        <f t="shared" si="454"/>
        <v>0</v>
      </c>
      <c r="FE153" s="181">
        <f t="shared" si="455"/>
        <v>0</v>
      </c>
      <c r="FF153" s="181">
        <f t="shared" si="456"/>
        <v>0</v>
      </c>
      <c r="FG153" s="181">
        <f t="shared" si="457"/>
        <v>0</v>
      </c>
      <c r="FH153" s="181">
        <f t="shared" si="458"/>
        <v>0</v>
      </c>
      <c r="FI153" s="181">
        <f t="shared" si="459"/>
        <v>0</v>
      </c>
      <c r="FJ153" s="181">
        <f t="shared" si="460"/>
        <v>0</v>
      </c>
      <c r="FK153" s="181">
        <f t="shared" si="461"/>
        <v>0</v>
      </c>
      <c r="FL153" s="181">
        <f t="shared" si="462"/>
        <v>0</v>
      </c>
      <c r="FM153" s="182">
        <f t="shared" si="463"/>
        <v>0</v>
      </c>
      <c r="FN153" s="182">
        <f t="shared" si="464"/>
        <v>0</v>
      </c>
      <c r="FO153" s="182">
        <f t="shared" si="465"/>
        <v>0</v>
      </c>
      <c r="FP153" s="182">
        <f t="shared" si="466"/>
        <v>0</v>
      </c>
      <c r="FQ153" s="182">
        <f t="shared" si="467"/>
        <v>0</v>
      </c>
      <c r="FR153" s="182">
        <f t="shared" si="468"/>
        <v>0</v>
      </c>
      <c r="FS153" s="182">
        <f t="shared" si="469"/>
        <v>0</v>
      </c>
      <c r="FT153" s="1">
        <f>IFERROR(IF($G153&gt;=1,SUMIFS(ARR!P$8:P$607,ARR!$I$8:$I$607,$I153),0),0)</f>
        <v>0</v>
      </c>
      <c r="FU153" s="1">
        <f>IFERROR(IF($G153&gt;=1,SUMIFS(ARR!Q$8:Q$607,ARR!$I$8:$I$607,$I153),0),0)</f>
        <v>0</v>
      </c>
      <c r="FV153" s="1">
        <f>IFERROR(IF($G153&gt;=1,SUMIFS(ARR!R$8:R$607,ARR!$I$8:$I$607,$I153),0),0)</f>
        <v>0</v>
      </c>
      <c r="FW153" s="1">
        <f>IFERROR(IF($G153&gt;=1,SUMIFS(ARR!S$8:S$607,ARR!$I$8:$I$607,$I153),0),0)</f>
        <v>0</v>
      </c>
      <c r="FX153" s="1">
        <f>IFERROR(IF($G153&gt;=1,SUMIFS(ARR!T$8:T$607,ARR!$I$8:$I$607,$I153),0),0)</f>
        <v>0</v>
      </c>
      <c r="FY153" s="1">
        <f>IFERROR(IF($G153&gt;=1,SUMIFS(ARR!U$8:U$607,ARR!$I$8:$I$607,$I153),0),0)</f>
        <v>0</v>
      </c>
      <c r="FZ153" s="1">
        <f>IFERROR(IF($G153&gt;=1,SUMIFS(ARR!V$8:V$607,ARR!$I$8:$I$607,$I153),0),0)</f>
        <v>0</v>
      </c>
      <c r="GA153" s="1">
        <f>IFERROR(IF($G153&gt;=1,SUMIFS(ARR!W$8:W$607,ARR!$I$8:$I$607,$I153),0),0)</f>
        <v>0</v>
      </c>
      <c r="GB153" s="1">
        <f>IFERROR(IF($G153&gt;=1,SUMIFS(ARR!X$8:X$607,ARR!$I$8:$I$607,$I153),0),0)</f>
        <v>0</v>
      </c>
      <c r="GC153" s="1">
        <f>IFERROR(IF($G153&gt;=1,SUMIFS(ARR!Y$8:Y$607,ARR!$I$8:$I$607,$I153),0),0)</f>
        <v>0</v>
      </c>
      <c r="GD153" s="1">
        <f>IFERROR(IF($G153&gt;=1,SUMIFS(ARR!Z$8:Z$607,ARR!$I$8:$I$607,$I153),0),0)</f>
        <v>0</v>
      </c>
      <c r="GE153" s="1">
        <f>IFERROR(IF($G153&gt;=1,SUMIFS(ARR!AA$8:AA$607,ARR!$I$8:$I$607,$I153),0),0)</f>
        <v>0</v>
      </c>
      <c r="GF153" s="1">
        <f t="shared" si="470"/>
        <v>0</v>
      </c>
      <c r="GG153" s="1">
        <f t="shared" si="471"/>
        <v>0</v>
      </c>
      <c r="GH153" s="1">
        <f t="shared" si="472"/>
        <v>0</v>
      </c>
      <c r="GI153" s="1">
        <f t="shared" si="473"/>
        <v>0</v>
      </c>
      <c r="GJ153" s="1">
        <f t="shared" si="474"/>
        <v>0</v>
      </c>
    </row>
    <row r="154" spans="6:192" ht="18" customHeight="1" x14ac:dyDescent="0.25">
      <c r="F154" s="1">
        <f>ALLO!A152</f>
        <v>0</v>
      </c>
      <c r="G154" s="130">
        <f>EMP!O150</f>
        <v>0</v>
      </c>
      <c r="H154" s="131">
        <f>EMP!P150</f>
        <v>0</v>
      </c>
      <c r="I154" s="130">
        <f>EMP!Q150</f>
        <v>0</v>
      </c>
      <c r="J154" s="30">
        <f>IFERROR(IF($G154&gt;=1,(IF($F154=2,ROUND((ALLO!GA152+ALLO!GM152)/10,0),0)),0),0)</f>
        <v>0</v>
      </c>
      <c r="K154" s="30">
        <f>IFERROR(IF($G154&gt;=1,(IF($F154=2,ROUND((ALLO!GB152+ALLO!GN152)/10,0),0)),0),0)</f>
        <v>0</v>
      </c>
      <c r="L154" s="30">
        <f>IFERROR(IF($G154&gt;=1,(IF($F154=2,ROUND((ALLO!GC152+ALLO!GO152)/10,0),0)),0),0)</f>
        <v>0</v>
      </c>
      <c r="M154" s="30">
        <f>IFERROR(IF($G154&gt;=1,(IF($F154=2,ROUND((ALLO!GD152+ALLO!GP152)/10,0),0)),0),0)</f>
        <v>0</v>
      </c>
      <c r="N154" s="30">
        <f>IFERROR(IF($G154&gt;=1,(IF($F154=2,ROUND((ALLO!GE152+ALLO!GQ152)/10,0),0)),0),0)</f>
        <v>0</v>
      </c>
      <c r="O154" s="30">
        <f>IFERROR(IF($G154&gt;=1,(IF($F154=2,ROUND((ALLO!GF152+ALLO!GR152)/10,0),0)),0),0)</f>
        <v>0</v>
      </c>
      <c r="P154" s="30">
        <f>IFERROR(IF($G154&gt;=1,(IF($F154=2,ROUND((ALLO!GG152+ALLO!GS152)/10,0),0)),0),0)</f>
        <v>0</v>
      </c>
      <c r="Q154" s="30">
        <f>IFERROR(IF($G154&gt;=1,(IF($F154=2,ROUND((ALLO!GH152+ALLO!GT152)/10,0),0)),0),0)</f>
        <v>0</v>
      </c>
      <c r="R154" s="30">
        <f>IFERROR(IF($G154&gt;=1,(IF($F154=2,ROUND((ALLO!GI152+ALLO!GU152)/10,0),0)),0),0)</f>
        <v>0</v>
      </c>
      <c r="S154" s="30">
        <f>IFERROR(IF($G154&gt;=1,(IF($F154=2,ROUND((ALLO!GJ152+ALLO!GV152)/10,0),0)),0),0)</f>
        <v>0</v>
      </c>
      <c r="T154" s="30">
        <f>IFERROR(IF($G154&gt;=1,(IF($F154=2,ROUND((ALLO!GK152+ALLO!GW152)/10,0),0)),0),0)</f>
        <v>0</v>
      </c>
      <c r="U154" s="30">
        <f>IFERROR(IF($G154&gt;=1,(IF($F154=2,ROUND((ALLO!GL152+ALLO!GX152)/10,0),0)),0),0)</f>
        <v>0</v>
      </c>
      <c r="V154" s="132"/>
      <c r="W154" s="132"/>
      <c r="X154" s="132"/>
      <c r="Y154" s="132"/>
      <c r="Z154" s="132"/>
      <c r="AA154" s="132"/>
      <c r="AB154" s="132"/>
      <c r="AC154" s="132"/>
      <c r="AD154" s="132"/>
      <c r="AE154" s="132"/>
      <c r="AF154" s="132"/>
      <c r="AG154" s="132"/>
      <c r="AH154" s="133"/>
      <c r="AI154" s="133">
        <f t="shared" si="371"/>
        <v>0</v>
      </c>
      <c r="AJ154" s="133">
        <f t="shared" si="372"/>
        <v>0</v>
      </c>
      <c r="AK154" s="133">
        <f t="shared" si="373"/>
        <v>0</v>
      </c>
      <c r="AL154" s="133">
        <f t="shared" si="374"/>
        <v>0</v>
      </c>
      <c r="AM154" s="133">
        <f t="shared" si="375"/>
        <v>0</v>
      </c>
      <c r="AN154" s="133">
        <f t="shared" si="376"/>
        <v>0</v>
      </c>
      <c r="AO154" s="133">
        <f t="shared" si="377"/>
        <v>0</v>
      </c>
      <c r="AP154" s="133">
        <f t="shared" si="378"/>
        <v>0</v>
      </c>
      <c r="AQ154" s="133">
        <f t="shared" si="379"/>
        <v>0</v>
      </c>
      <c r="AR154" s="133">
        <f t="shared" si="380"/>
        <v>0</v>
      </c>
      <c r="AS154" s="133">
        <f t="shared" si="381"/>
        <v>0</v>
      </c>
      <c r="AT154" s="134"/>
      <c r="AU154" s="134">
        <f t="shared" si="382"/>
        <v>0</v>
      </c>
      <c r="AV154" s="134">
        <f t="shared" si="383"/>
        <v>0</v>
      </c>
      <c r="AW154" s="134">
        <f t="shared" si="384"/>
        <v>0</v>
      </c>
      <c r="AX154" s="134">
        <f t="shared" si="385"/>
        <v>0</v>
      </c>
      <c r="AY154" s="134">
        <f t="shared" si="386"/>
        <v>0</v>
      </c>
      <c r="AZ154" s="134">
        <f t="shared" si="387"/>
        <v>0</v>
      </c>
      <c r="BA154" s="134">
        <f t="shared" si="388"/>
        <v>0</v>
      </c>
      <c r="BB154" s="134">
        <f t="shared" si="389"/>
        <v>0</v>
      </c>
      <c r="BC154" s="134">
        <f t="shared" si="390"/>
        <v>0</v>
      </c>
      <c r="BD154" s="134">
        <f t="shared" si="391"/>
        <v>0</v>
      </c>
      <c r="BE154" s="134">
        <f t="shared" si="392"/>
        <v>0</v>
      </c>
      <c r="BF154" s="31"/>
      <c r="BG154" s="31">
        <f t="shared" si="393"/>
        <v>0</v>
      </c>
      <c r="BH154" s="31">
        <f t="shared" si="394"/>
        <v>0</v>
      </c>
      <c r="BI154" s="31">
        <f t="shared" si="395"/>
        <v>0</v>
      </c>
      <c r="BJ154" s="31">
        <f t="shared" si="396"/>
        <v>0</v>
      </c>
      <c r="BK154" s="31">
        <f t="shared" si="397"/>
        <v>0</v>
      </c>
      <c r="BL154" s="31">
        <f t="shared" si="398"/>
        <v>0</v>
      </c>
      <c r="BM154" s="31">
        <f t="shared" si="399"/>
        <v>0</v>
      </c>
      <c r="BN154" s="31">
        <f t="shared" si="400"/>
        <v>0</v>
      </c>
      <c r="BO154" s="31">
        <f t="shared" si="401"/>
        <v>0</v>
      </c>
      <c r="BP154" s="31">
        <f t="shared" si="402"/>
        <v>0</v>
      </c>
      <c r="BQ154" s="31">
        <f t="shared" si="403"/>
        <v>0</v>
      </c>
      <c r="BR154" s="132"/>
      <c r="BS154" s="132">
        <f t="shared" si="404"/>
        <v>0</v>
      </c>
      <c r="BT154" s="132">
        <f t="shared" si="405"/>
        <v>0</v>
      </c>
      <c r="BU154" s="132">
        <f t="shared" si="406"/>
        <v>0</v>
      </c>
      <c r="BV154" s="132">
        <f t="shared" si="407"/>
        <v>0</v>
      </c>
      <c r="BW154" s="132">
        <f t="shared" si="408"/>
        <v>0</v>
      </c>
      <c r="BX154" s="132">
        <f t="shared" si="409"/>
        <v>0</v>
      </c>
      <c r="BY154" s="132">
        <f t="shared" si="410"/>
        <v>0</v>
      </c>
      <c r="BZ154" s="132">
        <f t="shared" si="411"/>
        <v>0</v>
      </c>
      <c r="CA154" s="132">
        <f t="shared" si="412"/>
        <v>0</v>
      </c>
      <c r="CB154" s="132">
        <f t="shared" si="413"/>
        <v>0</v>
      </c>
      <c r="CC154" s="132">
        <f t="shared" si="414"/>
        <v>0</v>
      </c>
      <c r="CD154" s="133">
        <f t="shared" si="415"/>
        <v>0</v>
      </c>
      <c r="CE154" s="133">
        <f t="shared" si="415"/>
        <v>0</v>
      </c>
      <c r="CF154" s="133">
        <f t="shared" si="416"/>
        <v>0</v>
      </c>
      <c r="CG154" s="133">
        <f t="shared" si="367"/>
        <v>0</v>
      </c>
      <c r="CH154" s="133">
        <f t="shared" si="367"/>
        <v>0</v>
      </c>
      <c r="CI154" s="133">
        <f t="shared" si="367"/>
        <v>0</v>
      </c>
      <c r="CJ154" s="133">
        <f t="shared" si="367"/>
        <v>0</v>
      </c>
      <c r="CK154" s="133">
        <f t="shared" si="367"/>
        <v>0</v>
      </c>
      <c r="CL154" s="133">
        <f t="shared" si="367"/>
        <v>0</v>
      </c>
      <c r="CM154" s="133">
        <f t="shared" si="367"/>
        <v>0</v>
      </c>
      <c r="CN154" s="133">
        <f t="shared" si="367"/>
        <v>0</v>
      </c>
      <c r="CO154" s="133">
        <f t="shared" si="367"/>
        <v>0</v>
      </c>
      <c r="CP154" s="134"/>
      <c r="CQ154" s="134">
        <f t="shared" si="417"/>
        <v>0</v>
      </c>
      <c r="CR154" s="134">
        <f t="shared" si="418"/>
        <v>0</v>
      </c>
      <c r="CS154" s="134">
        <f t="shared" si="419"/>
        <v>0</v>
      </c>
      <c r="CT154" s="134">
        <f t="shared" si="420"/>
        <v>0</v>
      </c>
      <c r="CU154" s="134">
        <f t="shared" si="421"/>
        <v>0</v>
      </c>
      <c r="CV154" s="134">
        <f t="shared" si="422"/>
        <v>0</v>
      </c>
      <c r="CW154" s="134">
        <f t="shared" si="423"/>
        <v>0</v>
      </c>
      <c r="CX154" s="134">
        <f t="shared" si="424"/>
        <v>0</v>
      </c>
      <c r="CY154" s="134">
        <f t="shared" si="425"/>
        <v>0</v>
      </c>
      <c r="CZ154" s="134">
        <f t="shared" si="426"/>
        <v>0</v>
      </c>
      <c r="DA154" s="134">
        <f t="shared" si="427"/>
        <v>0</v>
      </c>
      <c r="DB154" s="135"/>
      <c r="DC154" s="135">
        <f t="shared" si="428"/>
        <v>0</v>
      </c>
      <c r="DD154" s="135">
        <f t="shared" si="429"/>
        <v>0</v>
      </c>
      <c r="DE154" s="135">
        <f t="shared" si="430"/>
        <v>0</v>
      </c>
      <c r="DF154" s="135">
        <f t="shared" si="431"/>
        <v>0</v>
      </c>
      <c r="DG154" s="135">
        <f t="shared" si="432"/>
        <v>0</v>
      </c>
      <c r="DH154" s="135">
        <f t="shared" si="433"/>
        <v>0</v>
      </c>
      <c r="DI154" s="135">
        <f t="shared" si="434"/>
        <v>0</v>
      </c>
      <c r="DJ154" s="135">
        <f t="shared" si="435"/>
        <v>0</v>
      </c>
      <c r="DK154" s="135">
        <f t="shared" si="436"/>
        <v>0</v>
      </c>
      <c r="DL154" s="135">
        <f t="shared" si="437"/>
        <v>0</v>
      </c>
      <c r="DM154" s="135">
        <f t="shared" si="438"/>
        <v>0</v>
      </c>
      <c r="DN154" s="136"/>
      <c r="DO154" s="136">
        <f t="shared" si="439"/>
        <v>0</v>
      </c>
      <c r="DP154" s="136">
        <f t="shared" si="440"/>
        <v>0</v>
      </c>
      <c r="DQ154" s="136">
        <f t="shared" si="441"/>
        <v>0</v>
      </c>
      <c r="DR154" s="136">
        <f t="shared" si="442"/>
        <v>0</v>
      </c>
      <c r="DS154" s="136">
        <f t="shared" si="443"/>
        <v>0</v>
      </c>
      <c r="DT154" s="136">
        <f t="shared" si="444"/>
        <v>0</v>
      </c>
      <c r="DU154" s="136">
        <f t="shared" si="445"/>
        <v>0</v>
      </c>
      <c r="DV154" s="136">
        <f t="shared" si="446"/>
        <v>0</v>
      </c>
      <c r="DW154" s="136">
        <f t="shared" si="447"/>
        <v>0</v>
      </c>
      <c r="DX154" s="136">
        <f t="shared" si="448"/>
        <v>0</v>
      </c>
      <c r="DY154" s="136">
        <f t="shared" si="449"/>
        <v>0</v>
      </c>
      <c r="DZ154" s="132"/>
      <c r="EA154" s="132">
        <f t="shared" ref="EA154:EK154" si="489">DZ154</f>
        <v>0</v>
      </c>
      <c r="EB154" s="132">
        <f t="shared" si="489"/>
        <v>0</v>
      </c>
      <c r="EC154" s="132">
        <f t="shared" si="489"/>
        <v>0</v>
      </c>
      <c r="ED154" s="132">
        <f t="shared" si="489"/>
        <v>0</v>
      </c>
      <c r="EE154" s="132">
        <f t="shared" si="489"/>
        <v>0</v>
      </c>
      <c r="EF154" s="132">
        <f t="shared" si="489"/>
        <v>0</v>
      </c>
      <c r="EG154" s="132">
        <f t="shared" si="489"/>
        <v>0</v>
      </c>
      <c r="EH154" s="132">
        <f t="shared" si="489"/>
        <v>0</v>
      </c>
      <c r="EI154" s="132">
        <f t="shared" si="489"/>
        <v>0</v>
      </c>
      <c r="EJ154" s="132">
        <f t="shared" si="489"/>
        <v>0</v>
      </c>
      <c r="EK154" s="132">
        <f t="shared" si="489"/>
        <v>0</v>
      </c>
      <c r="EL154" s="134"/>
      <c r="EM154" s="134"/>
      <c r="EN154" s="134"/>
      <c r="EO154" s="134"/>
      <c r="EP154" s="134"/>
      <c r="EQ154" s="134"/>
      <c r="ER154" s="134"/>
      <c r="ES154" s="201">
        <f>IFERROR(IF(G154&gt;=1,(IF(EMP!AT150="YES",220,0)),0),0)</f>
        <v>0</v>
      </c>
      <c r="ET154" s="1">
        <f>IFERROR(IF(G154&gt;=1,ROUND(ALLO!K152/31*ALLO!BJ152,0),0),0)</f>
        <v>0</v>
      </c>
      <c r="EU154" s="1">
        <f>IFERROR(IF(G154&gt;=1,(IF(ALLO!$BH152=1,0,IF(ALLO!$BH152=2,(IF(EMP!AN150="YES",(IF(ALLO!$D152&gt;=5,ROUND((ALLO!GG152+ALLO!GS152+ALLO!HE152)/EU$1,0)*ALLO!$BK152,0)),0)),0))),0),0)</f>
        <v>0</v>
      </c>
      <c r="EV154" s="1">
        <f>IFERROR(IF(H154&gt;=1,(IF(ALLO!$BH152=1,0,IF(ALLO!$BH152=2,(IF(EMP!AO150="YES",(IF(ALLO!$D152&gt;=5,ROUND((ALLO!GH152+ALLO!GT152+ALLO!HF152)/EV$1,0)*ALLO!$BK152,0)),0)),0))),0),0)</f>
        <v>0</v>
      </c>
      <c r="EW154" s="1">
        <f>IFERROR(IF(I154&gt;=1,(IF(ALLO!$BH152=1,0,IF(ALLO!$BH152=2,(IF(EMP!AP150="YES",(IF(ALLO!$D152&gt;=5,ROUND((ALLO!GI152+ALLO!GU152+ALLO!HG152)/EW$1,0)*ALLO!$BK152,0)),0)),0))),0),0)</f>
        <v>0</v>
      </c>
      <c r="EX154" s="1">
        <f>IFERROR(IF(J154&gt;=1,(IF(ALLO!$BH152=1,0,IF(ALLO!$BH152=2,(IF(EMP!AQ150="YES",(IF(ALLO!$D152&gt;=5,ROUND((ALLO!GJ152+ALLO!GV152+ALLO!HH152)/EX$1,0)*ALLO!$BK152,0)),0)),0))),0),0)</f>
        <v>0</v>
      </c>
      <c r="EY154" s="1">
        <f>IFERROR(IF(K154&gt;=1,(IF(ALLO!$BH152=1,0,IF(ALLO!$BH152=2,(IF(EMP!AR150="YES",(IF(ALLO!$D152&gt;=5,ROUND((ALLO!GK152+ALLO!GW152+ALLO!HI152)/EY$1,0)*ALLO!$BK152,0)),0)),0))),0),0)</f>
        <v>0</v>
      </c>
      <c r="EZ154" s="1">
        <f>IFERROR(IF(L154&gt;=1,(IF(ALLO!$BH152=1,0,IF(ALLO!$BH152=2,(IF(EMP!AS150="YES",(IF(ALLO!$D152&gt;=5,ROUND((ALLO!GL152+ALLO!GX152+ALLO!HJ152)/EZ$1,0)*ALLO!$BK152,0)),0)),0))),0),0)</f>
        <v>0</v>
      </c>
      <c r="FA154" s="181">
        <f t="shared" si="451"/>
        <v>0</v>
      </c>
      <c r="FB154" s="181">
        <f t="shared" si="452"/>
        <v>0</v>
      </c>
      <c r="FC154" s="181">
        <f t="shared" si="453"/>
        <v>0</v>
      </c>
      <c r="FD154" s="181">
        <f t="shared" si="454"/>
        <v>0</v>
      </c>
      <c r="FE154" s="181">
        <f t="shared" si="455"/>
        <v>0</v>
      </c>
      <c r="FF154" s="181">
        <f t="shared" si="456"/>
        <v>0</v>
      </c>
      <c r="FG154" s="181">
        <f t="shared" si="457"/>
        <v>0</v>
      </c>
      <c r="FH154" s="181">
        <f t="shared" si="458"/>
        <v>0</v>
      </c>
      <c r="FI154" s="181">
        <f t="shared" si="459"/>
        <v>0</v>
      </c>
      <c r="FJ154" s="181">
        <f t="shared" si="460"/>
        <v>0</v>
      </c>
      <c r="FK154" s="181">
        <f t="shared" si="461"/>
        <v>0</v>
      </c>
      <c r="FL154" s="181">
        <f t="shared" si="462"/>
        <v>0</v>
      </c>
      <c r="FM154" s="182">
        <f t="shared" si="463"/>
        <v>0</v>
      </c>
      <c r="FN154" s="182">
        <f t="shared" si="464"/>
        <v>0</v>
      </c>
      <c r="FO154" s="182">
        <f t="shared" si="465"/>
        <v>0</v>
      </c>
      <c r="FP154" s="182">
        <f t="shared" si="466"/>
        <v>0</v>
      </c>
      <c r="FQ154" s="182">
        <f t="shared" si="467"/>
        <v>0</v>
      </c>
      <c r="FR154" s="182">
        <f t="shared" si="468"/>
        <v>0</v>
      </c>
      <c r="FS154" s="182">
        <f t="shared" si="469"/>
        <v>0</v>
      </c>
      <c r="FT154" s="1">
        <f>IFERROR(IF($G154&gt;=1,SUMIFS(ARR!P$8:P$607,ARR!$I$8:$I$607,$I154),0),0)</f>
        <v>0</v>
      </c>
      <c r="FU154" s="1">
        <f>IFERROR(IF($G154&gt;=1,SUMIFS(ARR!Q$8:Q$607,ARR!$I$8:$I$607,$I154),0),0)</f>
        <v>0</v>
      </c>
      <c r="FV154" s="1">
        <f>IFERROR(IF($G154&gt;=1,SUMIFS(ARR!R$8:R$607,ARR!$I$8:$I$607,$I154),0),0)</f>
        <v>0</v>
      </c>
      <c r="FW154" s="1">
        <f>IFERROR(IF($G154&gt;=1,SUMIFS(ARR!S$8:S$607,ARR!$I$8:$I$607,$I154),0),0)</f>
        <v>0</v>
      </c>
      <c r="FX154" s="1">
        <f>IFERROR(IF($G154&gt;=1,SUMIFS(ARR!T$8:T$607,ARR!$I$8:$I$607,$I154),0),0)</f>
        <v>0</v>
      </c>
      <c r="FY154" s="1">
        <f>IFERROR(IF($G154&gt;=1,SUMIFS(ARR!U$8:U$607,ARR!$I$8:$I$607,$I154),0),0)</f>
        <v>0</v>
      </c>
      <c r="FZ154" s="1">
        <f>IFERROR(IF($G154&gt;=1,SUMIFS(ARR!V$8:V$607,ARR!$I$8:$I$607,$I154),0),0)</f>
        <v>0</v>
      </c>
      <c r="GA154" s="1">
        <f>IFERROR(IF($G154&gt;=1,SUMIFS(ARR!W$8:W$607,ARR!$I$8:$I$607,$I154),0),0)</f>
        <v>0</v>
      </c>
      <c r="GB154" s="1">
        <f>IFERROR(IF($G154&gt;=1,SUMIFS(ARR!X$8:X$607,ARR!$I$8:$I$607,$I154),0),0)</f>
        <v>0</v>
      </c>
      <c r="GC154" s="1">
        <f>IFERROR(IF($G154&gt;=1,SUMIFS(ARR!Y$8:Y$607,ARR!$I$8:$I$607,$I154),0),0)</f>
        <v>0</v>
      </c>
      <c r="GD154" s="1">
        <f>IFERROR(IF($G154&gt;=1,SUMIFS(ARR!Z$8:Z$607,ARR!$I$8:$I$607,$I154),0),0)</f>
        <v>0</v>
      </c>
      <c r="GE154" s="1">
        <f>IFERROR(IF($G154&gt;=1,SUMIFS(ARR!AA$8:AA$607,ARR!$I$8:$I$607,$I154),0),0)</f>
        <v>0</v>
      </c>
      <c r="GF154" s="1">
        <f t="shared" si="470"/>
        <v>0</v>
      </c>
      <c r="GG154" s="1">
        <f t="shared" si="471"/>
        <v>0</v>
      </c>
      <c r="GH154" s="1">
        <f t="shared" si="472"/>
        <v>0</v>
      </c>
      <c r="GI154" s="1">
        <f t="shared" si="473"/>
        <v>0</v>
      </c>
      <c r="GJ154" s="1">
        <f t="shared" si="474"/>
        <v>0</v>
      </c>
    </row>
    <row r="155" spans="6:192" ht="18" customHeight="1" x14ac:dyDescent="0.25">
      <c r="F155" s="1">
        <f>ALLO!A153</f>
        <v>0</v>
      </c>
      <c r="G155" s="130">
        <f>EMP!O151</f>
        <v>0</v>
      </c>
      <c r="H155" s="131">
        <f>EMP!P151</f>
        <v>0</v>
      </c>
      <c r="I155" s="130">
        <f>EMP!Q151</f>
        <v>0</v>
      </c>
      <c r="J155" s="30">
        <f>IFERROR(IF($G155&gt;=1,(IF($F155=2,ROUND((ALLO!GA153+ALLO!GM153)/10,0),0)),0),0)</f>
        <v>0</v>
      </c>
      <c r="K155" s="30">
        <f>IFERROR(IF($G155&gt;=1,(IF($F155=2,ROUND((ALLO!GB153+ALLO!GN153)/10,0),0)),0),0)</f>
        <v>0</v>
      </c>
      <c r="L155" s="30">
        <f>IFERROR(IF($G155&gt;=1,(IF($F155=2,ROUND((ALLO!GC153+ALLO!GO153)/10,0),0)),0),0)</f>
        <v>0</v>
      </c>
      <c r="M155" s="30">
        <f>IFERROR(IF($G155&gt;=1,(IF($F155=2,ROUND((ALLO!GD153+ALLO!GP153)/10,0),0)),0),0)</f>
        <v>0</v>
      </c>
      <c r="N155" s="30">
        <f>IFERROR(IF($G155&gt;=1,(IF($F155=2,ROUND((ALLO!GE153+ALLO!GQ153)/10,0),0)),0),0)</f>
        <v>0</v>
      </c>
      <c r="O155" s="30">
        <f>IFERROR(IF($G155&gt;=1,(IF($F155=2,ROUND((ALLO!GF153+ALLO!GR153)/10,0),0)),0),0)</f>
        <v>0</v>
      </c>
      <c r="P155" s="30">
        <f>IFERROR(IF($G155&gt;=1,(IF($F155=2,ROUND((ALLO!GG153+ALLO!GS153)/10,0),0)),0),0)</f>
        <v>0</v>
      </c>
      <c r="Q155" s="30">
        <f>IFERROR(IF($G155&gt;=1,(IF($F155=2,ROUND((ALLO!GH153+ALLO!GT153)/10,0),0)),0),0)</f>
        <v>0</v>
      </c>
      <c r="R155" s="30">
        <f>IFERROR(IF($G155&gt;=1,(IF($F155=2,ROUND((ALLO!GI153+ALLO!GU153)/10,0),0)),0),0)</f>
        <v>0</v>
      </c>
      <c r="S155" s="30">
        <f>IFERROR(IF($G155&gt;=1,(IF($F155=2,ROUND((ALLO!GJ153+ALLO!GV153)/10,0),0)),0),0)</f>
        <v>0</v>
      </c>
      <c r="T155" s="30">
        <f>IFERROR(IF($G155&gt;=1,(IF($F155=2,ROUND((ALLO!GK153+ALLO!GW153)/10,0),0)),0),0)</f>
        <v>0</v>
      </c>
      <c r="U155" s="30">
        <f>IFERROR(IF($G155&gt;=1,(IF($F155=2,ROUND((ALLO!GL153+ALLO!GX153)/10,0),0)),0),0)</f>
        <v>0</v>
      </c>
      <c r="V155" s="132"/>
      <c r="W155" s="132"/>
      <c r="X155" s="132"/>
      <c r="Y155" s="132"/>
      <c r="Z155" s="132"/>
      <c r="AA155" s="132"/>
      <c r="AB155" s="132"/>
      <c r="AC155" s="132"/>
      <c r="AD155" s="132"/>
      <c r="AE155" s="132"/>
      <c r="AF155" s="132"/>
      <c r="AG155" s="132"/>
      <c r="AH155" s="133"/>
      <c r="AI155" s="133">
        <f t="shared" si="371"/>
        <v>0</v>
      </c>
      <c r="AJ155" s="133">
        <f t="shared" si="372"/>
        <v>0</v>
      </c>
      <c r="AK155" s="133">
        <f t="shared" si="373"/>
        <v>0</v>
      </c>
      <c r="AL155" s="133">
        <f t="shared" si="374"/>
        <v>0</v>
      </c>
      <c r="AM155" s="133">
        <f t="shared" si="375"/>
        <v>0</v>
      </c>
      <c r="AN155" s="133">
        <f t="shared" si="376"/>
        <v>0</v>
      </c>
      <c r="AO155" s="133">
        <f t="shared" si="377"/>
        <v>0</v>
      </c>
      <c r="AP155" s="133">
        <f t="shared" si="378"/>
        <v>0</v>
      </c>
      <c r="AQ155" s="133">
        <f t="shared" si="379"/>
        <v>0</v>
      </c>
      <c r="AR155" s="133">
        <f t="shared" si="380"/>
        <v>0</v>
      </c>
      <c r="AS155" s="133">
        <f t="shared" si="381"/>
        <v>0</v>
      </c>
      <c r="AT155" s="134"/>
      <c r="AU155" s="134">
        <f t="shared" si="382"/>
        <v>0</v>
      </c>
      <c r="AV155" s="134">
        <f t="shared" si="383"/>
        <v>0</v>
      </c>
      <c r="AW155" s="134">
        <f t="shared" si="384"/>
        <v>0</v>
      </c>
      <c r="AX155" s="134">
        <f t="shared" si="385"/>
        <v>0</v>
      </c>
      <c r="AY155" s="134">
        <f t="shared" si="386"/>
        <v>0</v>
      </c>
      <c r="AZ155" s="134">
        <f t="shared" si="387"/>
        <v>0</v>
      </c>
      <c r="BA155" s="134">
        <f t="shared" si="388"/>
        <v>0</v>
      </c>
      <c r="BB155" s="134">
        <f t="shared" si="389"/>
        <v>0</v>
      </c>
      <c r="BC155" s="134">
        <f t="shared" si="390"/>
        <v>0</v>
      </c>
      <c r="BD155" s="134">
        <f t="shared" si="391"/>
        <v>0</v>
      </c>
      <c r="BE155" s="134">
        <f t="shared" si="392"/>
        <v>0</v>
      </c>
      <c r="BF155" s="31"/>
      <c r="BG155" s="31">
        <f t="shared" si="393"/>
        <v>0</v>
      </c>
      <c r="BH155" s="31">
        <f t="shared" si="394"/>
        <v>0</v>
      </c>
      <c r="BI155" s="31">
        <f t="shared" si="395"/>
        <v>0</v>
      </c>
      <c r="BJ155" s="31">
        <f t="shared" si="396"/>
        <v>0</v>
      </c>
      <c r="BK155" s="31">
        <f t="shared" si="397"/>
        <v>0</v>
      </c>
      <c r="BL155" s="31">
        <f t="shared" si="398"/>
        <v>0</v>
      </c>
      <c r="BM155" s="31">
        <f t="shared" si="399"/>
        <v>0</v>
      </c>
      <c r="BN155" s="31">
        <f t="shared" si="400"/>
        <v>0</v>
      </c>
      <c r="BO155" s="31">
        <f t="shared" si="401"/>
        <v>0</v>
      </c>
      <c r="BP155" s="31">
        <f t="shared" si="402"/>
        <v>0</v>
      </c>
      <c r="BQ155" s="31">
        <f t="shared" si="403"/>
        <v>0</v>
      </c>
      <c r="BR155" s="132"/>
      <c r="BS155" s="132">
        <f t="shared" si="404"/>
        <v>0</v>
      </c>
      <c r="BT155" s="132">
        <f t="shared" si="405"/>
        <v>0</v>
      </c>
      <c r="BU155" s="132">
        <f t="shared" si="406"/>
        <v>0</v>
      </c>
      <c r="BV155" s="132">
        <f t="shared" si="407"/>
        <v>0</v>
      </c>
      <c r="BW155" s="132">
        <f t="shared" si="408"/>
        <v>0</v>
      </c>
      <c r="BX155" s="132">
        <f t="shared" si="409"/>
        <v>0</v>
      </c>
      <c r="BY155" s="132">
        <f t="shared" si="410"/>
        <v>0</v>
      </c>
      <c r="BZ155" s="132">
        <f t="shared" si="411"/>
        <v>0</v>
      </c>
      <c r="CA155" s="132">
        <f t="shared" si="412"/>
        <v>0</v>
      </c>
      <c r="CB155" s="132">
        <f t="shared" si="413"/>
        <v>0</v>
      </c>
      <c r="CC155" s="132">
        <f t="shared" si="414"/>
        <v>0</v>
      </c>
      <c r="CD155" s="133">
        <f t="shared" si="415"/>
        <v>0</v>
      </c>
      <c r="CE155" s="133">
        <f t="shared" si="415"/>
        <v>0</v>
      </c>
      <c r="CF155" s="133">
        <f t="shared" si="416"/>
        <v>0</v>
      </c>
      <c r="CG155" s="133">
        <f t="shared" si="367"/>
        <v>0</v>
      </c>
      <c r="CH155" s="133">
        <f t="shared" si="367"/>
        <v>0</v>
      </c>
      <c r="CI155" s="133">
        <f t="shared" si="367"/>
        <v>0</v>
      </c>
      <c r="CJ155" s="133">
        <f t="shared" si="367"/>
        <v>0</v>
      </c>
      <c r="CK155" s="133">
        <f t="shared" si="367"/>
        <v>0</v>
      </c>
      <c r="CL155" s="133">
        <f t="shared" si="367"/>
        <v>0</v>
      </c>
      <c r="CM155" s="133">
        <f t="shared" si="367"/>
        <v>0</v>
      </c>
      <c r="CN155" s="133">
        <f t="shared" si="367"/>
        <v>0</v>
      </c>
      <c r="CO155" s="133">
        <f t="shared" si="367"/>
        <v>0</v>
      </c>
      <c r="CP155" s="134"/>
      <c r="CQ155" s="134">
        <f t="shared" si="417"/>
        <v>0</v>
      </c>
      <c r="CR155" s="134">
        <f t="shared" si="418"/>
        <v>0</v>
      </c>
      <c r="CS155" s="134">
        <f t="shared" si="419"/>
        <v>0</v>
      </c>
      <c r="CT155" s="134">
        <f t="shared" si="420"/>
        <v>0</v>
      </c>
      <c r="CU155" s="134">
        <f t="shared" si="421"/>
        <v>0</v>
      </c>
      <c r="CV155" s="134">
        <f t="shared" si="422"/>
        <v>0</v>
      </c>
      <c r="CW155" s="134">
        <f t="shared" si="423"/>
        <v>0</v>
      </c>
      <c r="CX155" s="134">
        <f t="shared" si="424"/>
        <v>0</v>
      </c>
      <c r="CY155" s="134">
        <f t="shared" si="425"/>
        <v>0</v>
      </c>
      <c r="CZ155" s="134">
        <f t="shared" si="426"/>
        <v>0</v>
      </c>
      <c r="DA155" s="134">
        <f t="shared" si="427"/>
        <v>0</v>
      </c>
      <c r="DB155" s="135"/>
      <c r="DC155" s="135">
        <f t="shared" si="428"/>
        <v>0</v>
      </c>
      <c r="DD155" s="135">
        <f t="shared" si="429"/>
        <v>0</v>
      </c>
      <c r="DE155" s="135">
        <f t="shared" si="430"/>
        <v>0</v>
      </c>
      <c r="DF155" s="135">
        <f t="shared" si="431"/>
        <v>0</v>
      </c>
      <c r="DG155" s="135">
        <f t="shared" si="432"/>
        <v>0</v>
      </c>
      <c r="DH155" s="135">
        <f t="shared" si="433"/>
        <v>0</v>
      </c>
      <c r="DI155" s="135">
        <f t="shared" si="434"/>
        <v>0</v>
      </c>
      <c r="DJ155" s="135">
        <f t="shared" si="435"/>
        <v>0</v>
      </c>
      <c r="DK155" s="135">
        <f t="shared" si="436"/>
        <v>0</v>
      </c>
      <c r="DL155" s="135">
        <f t="shared" si="437"/>
        <v>0</v>
      </c>
      <c r="DM155" s="135">
        <f t="shared" si="438"/>
        <v>0</v>
      </c>
      <c r="DN155" s="136"/>
      <c r="DO155" s="136">
        <f t="shared" si="439"/>
        <v>0</v>
      </c>
      <c r="DP155" s="136">
        <f t="shared" si="440"/>
        <v>0</v>
      </c>
      <c r="DQ155" s="136">
        <f t="shared" si="441"/>
        <v>0</v>
      </c>
      <c r="DR155" s="136">
        <f t="shared" si="442"/>
        <v>0</v>
      </c>
      <c r="DS155" s="136">
        <f t="shared" si="443"/>
        <v>0</v>
      </c>
      <c r="DT155" s="136">
        <f t="shared" si="444"/>
        <v>0</v>
      </c>
      <c r="DU155" s="136">
        <f t="shared" si="445"/>
        <v>0</v>
      </c>
      <c r="DV155" s="136">
        <f t="shared" si="446"/>
        <v>0</v>
      </c>
      <c r="DW155" s="136">
        <f t="shared" si="447"/>
        <v>0</v>
      </c>
      <c r="DX155" s="136">
        <f t="shared" si="448"/>
        <v>0</v>
      </c>
      <c r="DY155" s="136">
        <f t="shared" si="449"/>
        <v>0</v>
      </c>
      <c r="DZ155" s="132"/>
      <c r="EA155" s="132">
        <f t="shared" ref="EA155:EK155" si="490">DZ155</f>
        <v>0</v>
      </c>
      <c r="EB155" s="132">
        <f t="shared" si="490"/>
        <v>0</v>
      </c>
      <c r="EC155" s="132">
        <f t="shared" si="490"/>
        <v>0</v>
      </c>
      <c r="ED155" s="132">
        <f t="shared" si="490"/>
        <v>0</v>
      </c>
      <c r="EE155" s="132">
        <f t="shared" si="490"/>
        <v>0</v>
      </c>
      <c r="EF155" s="132">
        <f t="shared" si="490"/>
        <v>0</v>
      </c>
      <c r="EG155" s="132">
        <f t="shared" si="490"/>
        <v>0</v>
      </c>
      <c r="EH155" s="132">
        <f t="shared" si="490"/>
        <v>0</v>
      </c>
      <c r="EI155" s="132">
        <f t="shared" si="490"/>
        <v>0</v>
      </c>
      <c r="EJ155" s="132">
        <f t="shared" si="490"/>
        <v>0</v>
      </c>
      <c r="EK155" s="132">
        <f t="shared" si="490"/>
        <v>0</v>
      </c>
      <c r="EL155" s="134"/>
      <c r="EM155" s="134"/>
      <c r="EN155" s="134"/>
      <c r="EO155" s="134"/>
      <c r="EP155" s="134"/>
      <c r="EQ155" s="134"/>
      <c r="ER155" s="134"/>
      <c r="ES155" s="201">
        <f>IFERROR(IF(G155&gt;=1,(IF(EMP!AT151="YES",220,0)),0),0)</f>
        <v>0</v>
      </c>
      <c r="ET155" s="1">
        <f>IFERROR(IF(G155&gt;=1,ROUND(ALLO!K153/31*ALLO!BJ153,0),0),0)</f>
        <v>0</v>
      </c>
      <c r="EU155" s="1">
        <f>IFERROR(IF(G155&gt;=1,(IF(ALLO!$BH153=1,0,IF(ALLO!$BH153=2,(IF(EMP!AN151="YES",(IF(ALLO!$D153&gt;=5,ROUND((ALLO!GG153+ALLO!GS153+ALLO!HE153)/EU$1,0)*ALLO!$BK153,0)),0)),0))),0),0)</f>
        <v>0</v>
      </c>
      <c r="EV155" s="1">
        <f>IFERROR(IF(H155&gt;=1,(IF(ALLO!$BH153=1,0,IF(ALLO!$BH153=2,(IF(EMP!AO151="YES",(IF(ALLO!$D153&gt;=5,ROUND((ALLO!GH153+ALLO!GT153+ALLO!HF153)/EV$1,0)*ALLO!$BK153,0)),0)),0))),0),0)</f>
        <v>0</v>
      </c>
      <c r="EW155" s="1">
        <f>IFERROR(IF(I155&gt;=1,(IF(ALLO!$BH153=1,0,IF(ALLO!$BH153=2,(IF(EMP!AP151="YES",(IF(ALLO!$D153&gt;=5,ROUND((ALLO!GI153+ALLO!GU153+ALLO!HG153)/EW$1,0)*ALLO!$BK153,0)),0)),0))),0),0)</f>
        <v>0</v>
      </c>
      <c r="EX155" s="1">
        <f>IFERROR(IF(J155&gt;=1,(IF(ALLO!$BH153=1,0,IF(ALLO!$BH153=2,(IF(EMP!AQ151="YES",(IF(ALLO!$D153&gt;=5,ROUND((ALLO!GJ153+ALLO!GV153+ALLO!HH153)/EX$1,0)*ALLO!$BK153,0)),0)),0))),0),0)</f>
        <v>0</v>
      </c>
      <c r="EY155" s="1">
        <f>IFERROR(IF(K155&gt;=1,(IF(ALLO!$BH153=1,0,IF(ALLO!$BH153=2,(IF(EMP!AR151="YES",(IF(ALLO!$D153&gt;=5,ROUND((ALLO!GK153+ALLO!GW153+ALLO!HI153)/EY$1,0)*ALLO!$BK153,0)),0)),0))),0),0)</f>
        <v>0</v>
      </c>
      <c r="EZ155" s="1">
        <f>IFERROR(IF(L155&gt;=1,(IF(ALLO!$BH153=1,0,IF(ALLO!$BH153=2,(IF(EMP!AS151="YES",(IF(ALLO!$D153&gt;=5,ROUND((ALLO!GL153+ALLO!GX153+ALLO!HJ153)/EZ$1,0)*ALLO!$BK153,0)),0)),0))),0),0)</f>
        <v>0</v>
      </c>
      <c r="FA155" s="181">
        <f t="shared" si="451"/>
        <v>0</v>
      </c>
      <c r="FB155" s="181">
        <f t="shared" si="452"/>
        <v>0</v>
      </c>
      <c r="FC155" s="181">
        <f t="shared" si="453"/>
        <v>0</v>
      </c>
      <c r="FD155" s="181">
        <f t="shared" si="454"/>
        <v>0</v>
      </c>
      <c r="FE155" s="181">
        <f t="shared" si="455"/>
        <v>0</v>
      </c>
      <c r="FF155" s="181">
        <f t="shared" si="456"/>
        <v>0</v>
      </c>
      <c r="FG155" s="181">
        <f t="shared" si="457"/>
        <v>0</v>
      </c>
      <c r="FH155" s="181">
        <f t="shared" si="458"/>
        <v>0</v>
      </c>
      <c r="FI155" s="181">
        <f t="shared" si="459"/>
        <v>0</v>
      </c>
      <c r="FJ155" s="181">
        <f t="shared" si="460"/>
        <v>0</v>
      </c>
      <c r="FK155" s="181">
        <f t="shared" si="461"/>
        <v>0</v>
      </c>
      <c r="FL155" s="181">
        <f t="shared" si="462"/>
        <v>0</v>
      </c>
      <c r="FM155" s="182">
        <f t="shared" si="463"/>
        <v>0</v>
      </c>
      <c r="FN155" s="182">
        <f t="shared" si="464"/>
        <v>0</v>
      </c>
      <c r="FO155" s="182">
        <f t="shared" si="465"/>
        <v>0</v>
      </c>
      <c r="FP155" s="182">
        <f t="shared" si="466"/>
        <v>0</v>
      </c>
      <c r="FQ155" s="182">
        <f t="shared" si="467"/>
        <v>0</v>
      </c>
      <c r="FR155" s="182">
        <f t="shared" si="468"/>
        <v>0</v>
      </c>
      <c r="FS155" s="182">
        <f t="shared" si="469"/>
        <v>0</v>
      </c>
      <c r="FT155" s="1">
        <f>IFERROR(IF($G155&gt;=1,SUMIFS(ARR!P$8:P$607,ARR!$I$8:$I$607,$I155),0),0)</f>
        <v>0</v>
      </c>
      <c r="FU155" s="1">
        <f>IFERROR(IF($G155&gt;=1,SUMIFS(ARR!Q$8:Q$607,ARR!$I$8:$I$607,$I155),0),0)</f>
        <v>0</v>
      </c>
      <c r="FV155" s="1">
        <f>IFERROR(IF($G155&gt;=1,SUMIFS(ARR!R$8:R$607,ARR!$I$8:$I$607,$I155),0),0)</f>
        <v>0</v>
      </c>
      <c r="FW155" s="1">
        <f>IFERROR(IF($G155&gt;=1,SUMIFS(ARR!S$8:S$607,ARR!$I$8:$I$607,$I155),0),0)</f>
        <v>0</v>
      </c>
      <c r="FX155" s="1">
        <f>IFERROR(IF($G155&gt;=1,SUMIFS(ARR!T$8:T$607,ARR!$I$8:$I$607,$I155),0),0)</f>
        <v>0</v>
      </c>
      <c r="FY155" s="1">
        <f>IFERROR(IF($G155&gt;=1,SUMIFS(ARR!U$8:U$607,ARR!$I$8:$I$607,$I155),0),0)</f>
        <v>0</v>
      </c>
      <c r="FZ155" s="1">
        <f>IFERROR(IF($G155&gt;=1,SUMIFS(ARR!V$8:V$607,ARR!$I$8:$I$607,$I155),0),0)</f>
        <v>0</v>
      </c>
      <c r="GA155" s="1">
        <f>IFERROR(IF($G155&gt;=1,SUMIFS(ARR!W$8:W$607,ARR!$I$8:$I$607,$I155),0),0)</f>
        <v>0</v>
      </c>
      <c r="GB155" s="1">
        <f>IFERROR(IF($G155&gt;=1,SUMIFS(ARR!X$8:X$607,ARR!$I$8:$I$607,$I155),0),0)</f>
        <v>0</v>
      </c>
      <c r="GC155" s="1">
        <f>IFERROR(IF($G155&gt;=1,SUMIFS(ARR!Y$8:Y$607,ARR!$I$8:$I$607,$I155),0),0)</f>
        <v>0</v>
      </c>
      <c r="GD155" s="1">
        <f>IFERROR(IF($G155&gt;=1,SUMIFS(ARR!Z$8:Z$607,ARR!$I$8:$I$607,$I155),0),0)</f>
        <v>0</v>
      </c>
      <c r="GE155" s="1">
        <f>IFERROR(IF($G155&gt;=1,SUMIFS(ARR!AA$8:AA$607,ARR!$I$8:$I$607,$I155),0),0)</f>
        <v>0</v>
      </c>
      <c r="GF155" s="1">
        <f t="shared" si="470"/>
        <v>0</v>
      </c>
      <c r="GG155" s="1">
        <f t="shared" si="471"/>
        <v>0</v>
      </c>
      <c r="GH155" s="1">
        <f t="shared" si="472"/>
        <v>0</v>
      </c>
      <c r="GI155" s="1">
        <f t="shared" si="473"/>
        <v>0</v>
      </c>
      <c r="GJ155" s="1">
        <f t="shared" si="474"/>
        <v>0</v>
      </c>
    </row>
    <row r="156" spans="6:192" ht="18" customHeight="1" x14ac:dyDescent="0.25">
      <c r="F156" s="1">
        <f>ALLO!A154</f>
        <v>0</v>
      </c>
      <c r="G156" s="130">
        <f>EMP!O152</f>
        <v>0</v>
      </c>
      <c r="H156" s="131">
        <f>EMP!P152</f>
        <v>0</v>
      </c>
      <c r="I156" s="130">
        <f>EMP!Q152</f>
        <v>0</v>
      </c>
      <c r="J156" s="30">
        <f>IFERROR(IF($G156&gt;=1,(IF($F156=2,ROUND((ALLO!GA154+ALLO!GM154)/10,0),0)),0),0)</f>
        <v>0</v>
      </c>
      <c r="K156" s="30">
        <f>IFERROR(IF($G156&gt;=1,(IF($F156=2,ROUND((ALLO!GB154+ALLO!GN154)/10,0),0)),0),0)</f>
        <v>0</v>
      </c>
      <c r="L156" s="30">
        <f>IFERROR(IF($G156&gt;=1,(IF($F156=2,ROUND((ALLO!GC154+ALLO!GO154)/10,0),0)),0),0)</f>
        <v>0</v>
      </c>
      <c r="M156" s="30">
        <f>IFERROR(IF($G156&gt;=1,(IF($F156=2,ROUND((ALLO!GD154+ALLO!GP154)/10,0),0)),0),0)</f>
        <v>0</v>
      </c>
      <c r="N156" s="30">
        <f>IFERROR(IF($G156&gt;=1,(IF($F156=2,ROUND((ALLO!GE154+ALLO!GQ154)/10,0),0)),0),0)</f>
        <v>0</v>
      </c>
      <c r="O156" s="30">
        <f>IFERROR(IF($G156&gt;=1,(IF($F156=2,ROUND((ALLO!GF154+ALLO!GR154)/10,0),0)),0),0)</f>
        <v>0</v>
      </c>
      <c r="P156" s="30">
        <f>IFERROR(IF($G156&gt;=1,(IF($F156=2,ROUND((ALLO!GG154+ALLO!GS154)/10,0),0)),0),0)</f>
        <v>0</v>
      </c>
      <c r="Q156" s="30">
        <f>IFERROR(IF($G156&gt;=1,(IF($F156=2,ROUND((ALLO!GH154+ALLO!GT154)/10,0),0)),0),0)</f>
        <v>0</v>
      </c>
      <c r="R156" s="30">
        <f>IFERROR(IF($G156&gt;=1,(IF($F156=2,ROUND((ALLO!GI154+ALLO!GU154)/10,0),0)),0),0)</f>
        <v>0</v>
      </c>
      <c r="S156" s="30">
        <f>IFERROR(IF($G156&gt;=1,(IF($F156=2,ROUND((ALLO!GJ154+ALLO!GV154)/10,0),0)),0),0)</f>
        <v>0</v>
      </c>
      <c r="T156" s="30">
        <f>IFERROR(IF($G156&gt;=1,(IF($F156=2,ROUND((ALLO!GK154+ALLO!GW154)/10,0),0)),0),0)</f>
        <v>0</v>
      </c>
      <c r="U156" s="30">
        <f>IFERROR(IF($G156&gt;=1,(IF($F156=2,ROUND((ALLO!GL154+ALLO!GX154)/10,0),0)),0),0)</f>
        <v>0</v>
      </c>
      <c r="V156" s="132"/>
      <c r="W156" s="132"/>
      <c r="X156" s="132"/>
      <c r="Y156" s="132"/>
      <c r="Z156" s="132"/>
      <c r="AA156" s="132"/>
      <c r="AB156" s="132"/>
      <c r="AC156" s="132"/>
      <c r="AD156" s="132"/>
      <c r="AE156" s="132"/>
      <c r="AF156" s="132"/>
      <c r="AG156" s="132"/>
      <c r="AH156" s="133"/>
      <c r="AI156" s="133">
        <f t="shared" si="371"/>
        <v>0</v>
      </c>
      <c r="AJ156" s="133">
        <f t="shared" si="372"/>
        <v>0</v>
      </c>
      <c r="AK156" s="133">
        <f t="shared" si="373"/>
        <v>0</v>
      </c>
      <c r="AL156" s="133">
        <f t="shared" si="374"/>
        <v>0</v>
      </c>
      <c r="AM156" s="133">
        <f t="shared" si="375"/>
        <v>0</v>
      </c>
      <c r="AN156" s="133">
        <f t="shared" si="376"/>
        <v>0</v>
      </c>
      <c r="AO156" s="133">
        <f t="shared" si="377"/>
        <v>0</v>
      </c>
      <c r="AP156" s="133">
        <f t="shared" si="378"/>
        <v>0</v>
      </c>
      <c r="AQ156" s="133">
        <f t="shared" si="379"/>
        <v>0</v>
      </c>
      <c r="AR156" s="133">
        <f t="shared" si="380"/>
        <v>0</v>
      </c>
      <c r="AS156" s="133">
        <f t="shared" si="381"/>
        <v>0</v>
      </c>
      <c r="AT156" s="134"/>
      <c r="AU156" s="134">
        <f t="shared" si="382"/>
        <v>0</v>
      </c>
      <c r="AV156" s="134">
        <f t="shared" si="383"/>
        <v>0</v>
      </c>
      <c r="AW156" s="134">
        <f t="shared" si="384"/>
        <v>0</v>
      </c>
      <c r="AX156" s="134">
        <f t="shared" si="385"/>
        <v>0</v>
      </c>
      <c r="AY156" s="134">
        <f t="shared" si="386"/>
        <v>0</v>
      </c>
      <c r="AZ156" s="134">
        <f t="shared" si="387"/>
        <v>0</v>
      </c>
      <c r="BA156" s="134">
        <f t="shared" si="388"/>
        <v>0</v>
      </c>
      <c r="BB156" s="134">
        <f t="shared" si="389"/>
        <v>0</v>
      </c>
      <c r="BC156" s="134">
        <f t="shared" si="390"/>
        <v>0</v>
      </c>
      <c r="BD156" s="134">
        <f t="shared" si="391"/>
        <v>0</v>
      </c>
      <c r="BE156" s="134">
        <f t="shared" si="392"/>
        <v>0</v>
      </c>
      <c r="BF156" s="31"/>
      <c r="BG156" s="31">
        <f t="shared" si="393"/>
        <v>0</v>
      </c>
      <c r="BH156" s="31">
        <f t="shared" si="394"/>
        <v>0</v>
      </c>
      <c r="BI156" s="31">
        <f t="shared" si="395"/>
        <v>0</v>
      </c>
      <c r="BJ156" s="31">
        <f t="shared" si="396"/>
        <v>0</v>
      </c>
      <c r="BK156" s="31">
        <f t="shared" si="397"/>
        <v>0</v>
      </c>
      <c r="BL156" s="31">
        <f t="shared" si="398"/>
        <v>0</v>
      </c>
      <c r="BM156" s="31">
        <f t="shared" si="399"/>
        <v>0</v>
      </c>
      <c r="BN156" s="31">
        <f t="shared" si="400"/>
        <v>0</v>
      </c>
      <c r="BO156" s="31">
        <f t="shared" si="401"/>
        <v>0</v>
      </c>
      <c r="BP156" s="31">
        <f t="shared" si="402"/>
        <v>0</v>
      </c>
      <c r="BQ156" s="31">
        <f t="shared" si="403"/>
        <v>0</v>
      </c>
      <c r="BR156" s="132"/>
      <c r="BS156" s="132">
        <f t="shared" si="404"/>
        <v>0</v>
      </c>
      <c r="BT156" s="132">
        <f t="shared" si="405"/>
        <v>0</v>
      </c>
      <c r="BU156" s="132">
        <f t="shared" si="406"/>
        <v>0</v>
      </c>
      <c r="BV156" s="132">
        <f t="shared" si="407"/>
        <v>0</v>
      </c>
      <c r="BW156" s="132">
        <f t="shared" si="408"/>
        <v>0</v>
      </c>
      <c r="BX156" s="132">
        <f t="shared" si="409"/>
        <v>0</v>
      </c>
      <c r="BY156" s="132">
        <f t="shared" si="410"/>
        <v>0</v>
      </c>
      <c r="BZ156" s="132">
        <f t="shared" si="411"/>
        <v>0</v>
      </c>
      <c r="CA156" s="132">
        <f t="shared" si="412"/>
        <v>0</v>
      </c>
      <c r="CB156" s="132">
        <f t="shared" si="413"/>
        <v>0</v>
      </c>
      <c r="CC156" s="132">
        <f t="shared" si="414"/>
        <v>0</v>
      </c>
      <c r="CD156" s="133">
        <f t="shared" si="415"/>
        <v>0</v>
      </c>
      <c r="CE156" s="133">
        <f t="shared" si="415"/>
        <v>0</v>
      </c>
      <c r="CF156" s="133">
        <f t="shared" si="416"/>
        <v>0</v>
      </c>
      <c r="CG156" s="133">
        <f t="shared" si="367"/>
        <v>0</v>
      </c>
      <c r="CH156" s="133">
        <f t="shared" si="367"/>
        <v>0</v>
      </c>
      <c r="CI156" s="133">
        <f t="shared" si="367"/>
        <v>0</v>
      </c>
      <c r="CJ156" s="133">
        <f t="shared" si="367"/>
        <v>0</v>
      </c>
      <c r="CK156" s="133">
        <f t="shared" si="367"/>
        <v>0</v>
      </c>
      <c r="CL156" s="133">
        <f t="shared" si="367"/>
        <v>0</v>
      </c>
      <c r="CM156" s="133">
        <f t="shared" si="367"/>
        <v>0</v>
      </c>
      <c r="CN156" s="133">
        <f t="shared" si="367"/>
        <v>0</v>
      </c>
      <c r="CO156" s="133">
        <f t="shared" si="367"/>
        <v>0</v>
      </c>
      <c r="CP156" s="134"/>
      <c r="CQ156" s="134">
        <f t="shared" si="417"/>
        <v>0</v>
      </c>
      <c r="CR156" s="134">
        <f t="shared" si="418"/>
        <v>0</v>
      </c>
      <c r="CS156" s="134">
        <f t="shared" si="419"/>
        <v>0</v>
      </c>
      <c r="CT156" s="134">
        <f t="shared" si="420"/>
        <v>0</v>
      </c>
      <c r="CU156" s="134">
        <f t="shared" si="421"/>
        <v>0</v>
      </c>
      <c r="CV156" s="134">
        <f t="shared" si="422"/>
        <v>0</v>
      </c>
      <c r="CW156" s="134">
        <f t="shared" si="423"/>
        <v>0</v>
      </c>
      <c r="CX156" s="134">
        <f t="shared" si="424"/>
        <v>0</v>
      </c>
      <c r="CY156" s="134">
        <f t="shared" si="425"/>
        <v>0</v>
      </c>
      <c r="CZ156" s="134">
        <f t="shared" si="426"/>
        <v>0</v>
      </c>
      <c r="DA156" s="134">
        <f t="shared" si="427"/>
        <v>0</v>
      </c>
      <c r="DB156" s="135"/>
      <c r="DC156" s="135">
        <f t="shared" si="428"/>
        <v>0</v>
      </c>
      <c r="DD156" s="135">
        <f t="shared" si="429"/>
        <v>0</v>
      </c>
      <c r="DE156" s="135">
        <f t="shared" si="430"/>
        <v>0</v>
      </c>
      <c r="DF156" s="135">
        <f t="shared" si="431"/>
        <v>0</v>
      </c>
      <c r="DG156" s="135">
        <f t="shared" si="432"/>
        <v>0</v>
      </c>
      <c r="DH156" s="135">
        <f t="shared" si="433"/>
        <v>0</v>
      </c>
      <c r="DI156" s="135">
        <f t="shared" si="434"/>
        <v>0</v>
      </c>
      <c r="DJ156" s="135">
        <f t="shared" si="435"/>
        <v>0</v>
      </c>
      <c r="DK156" s="135">
        <f t="shared" si="436"/>
        <v>0</v>
      </c>
      <c r="DL156" s="135">
        <f t="shared" si="437"/>
        <v>0</v>
      </c>
      <c r="DM156" s="135">
        <f t="shared" si="438"/>
        <v>0</v>
      </c>
      <c r="DN156" s="136"/>
      <c r="DO156" s="136">
        <f t="shared" si="439"/>
        <v>0</v>
      </c>
      <c r="DP156" s="136">
        <f t="shared" si="440"/>
        <v>0</v>
      </c>
      <c r="DQ156" s="136">
        <f t="shared" si="441"/>
        <v>0</v>
      </c>
      <c r="DR156" s="136">
        <f t="shared" si="442"/>
        <v>0</v>
      </c>
      <c r="DS156" s="136">
        <f t="shared" si="443"/>
        <v>0</v>
      </c>
      <c r="DT156" s="136">
        <f t="shared" si="444"/>
        <v>0</v>
      </c>
      <c r="DU156" s="136">
        <f t="shared" si="445"/>
        <v>0</v>
      </c>
      <c r="DV156" s="136">
        <f t="shared" si="446"/>
        <v>0</v>
      </c>
      <c r="DW156" s="136">
        <f t="shared" si="447"/>
        <v>0</v>
      </c>
      <c r="DX156" s="136">
        <f t="shared" si="448"/>
        <v>0</v>
      </c>
      <c r="DY156" s="136">
        <f t="shared" si="449"/>
        <v>0</v>
      </c>
      <c r="DZ156" s="132"/>
      <c r="EA156" s="132">
        <f t="shared" ref="EA156:EK156" si="491">DZ156</f>
        <v>0</v>
      </c>
      <c r="EB156" s="132">
        <f t="shared" si="491"/>
        <v>0</v>
      </c>
      <c r="EC156" s="132">
        <f t="shared" si="491"/>
        <v>0</v>
      </c>
      <c r="ED156" s="132">
        <f t="shared" si="491"/>
        <v>0</v>
      </c>
      <c r="EE156" s="132">
        <f t="shared" si="491"/>
        <v>0</v>
      </c>
      <c r="EF156" s="132">
        <f t="shared" si="491"/>
        <v>0</v>
      </c>
      <c r="EG156" s="132">
        <f t="shared" si="491"/>
        <v>0</v>
      </c>
      <c r="EH156" s="132">
        <f t="shared" si="491"/>
        <v>0</v>
      </c>
      <c r="EI156" s="132">
        <f t="shared" si="491"/>
        <v>0</v>
      </c>
      <c r="EJ156" s="132">
        <f t="shared" si="491"/>
        <v>0</v>
      </c>
      <c r="EK156" s="132">
        <f t="shared" si="491"/>
        <v>0</v>
      </c>
      <c r="EL156" s="134"/>
      <c r="EM156" s="134"/>
      <c r="EN156" s="134"/>
      <c r="EO156" s="134"/>
      <c r="EP156" s="134"/>
      <c r="EQ156" s="134"/>
      <c r="ER156" s="134"/>
      <c r="ES156" s="201">
        <f>IFERROR(IF(G156&gt;=1,(IF(EMP!AT152="YES",220,0)),0),0)</f>
        <v>0</v>
      </c>
      <c r="ET156" s="1">
        <f>IFERROR(IF(G156&gt;=1,ROUND(ALLO!K154/31*ALLO!BJ154,0),0),0)</f>
        <v>0</v>
      </c>
      <c r="EU156" s="1">
        <f>IFERROR(IF(G156&gt;=1,(IF(ALLO!$BH154=1,0,IF(ALLO!$BH154=2,(IF(EMP!AN152="YES",(IF(ALLO!$D154&gt;=5,ROUND((ALLO!GG154+ALLO!GS154+ALLO!HE154)/EU$1,0)*ALLO!$BK154,0)),0)),0))),0),0)</f>
        <v>0</v>
      </c>
      <c r="EV156" s="1">
        <f>IFERROR(IF(H156&gt;=1,(IF(ALLO!$BH154=1,0,IF(ALLO!$BH154=2,(IF(EMP!AO152="YES",(IF(ALLO!$D154&gt;=5,ROUND((ALLO!GH154+ALLO!GT154+ALLO!HF154)/EV$1,0)*ALLO!$BK154,0)),0)),0))),0),0)</f>
        <v>0</v>
      </c>
      <c r="EW156" s="1">
        <f>IFERROR(IF(I156&gt;=1,(IF(ALLO!$BH154=1,0,IF(ALLO!$BH154=2,(IF(EMP!AP152="YES",(IF(ALLO!$D154&gt;=5,ROUND((ALLO!GI154+ALLO!GU154+ALLO!HG154)/EW$1,0)*ALLO!$BK154,0)),0)),0))),0),0)</f>
        <v>0</v>
      </c>
      <c r="EX156" s="1">
        <f>IFERROR(IF(J156&gt;=1,(IF(ALLO!$BH154=1,0,IF(ALLO!$BH154=2,(IF(EMP!AQ152="YES",(IF(ALLO!$D154&gt;=5,ROUND((ALLO!GJ154+ALLO!GV154+ALLO!HH154)/EX$1,0)*ALLO!$BK154,0)),0)),0))),0),0)</f>
        <v>0</v>
      </c>
      <c r="EY156" s="1">
        <f>IFERROR(IF(K156&gt;=1,(IF(ALLO!$BH154=1,0,IF(ALLO!$BH154=2,(IF(EMP!AR152="YES",(IF(ALLO!$D154&gt;=5,ROUND((ALLO!GK154+ALLO!GW154+ALLO!HI154)/EY$1,0)*ALLO!$BK154,0)),0)),0))),0),0)</f>
        <v>0</v>
      </c>
      <c r="EZ156" s="1">
        <f>IFERROR(IF(L156&gt;=1,(IF(ALLO!$BH154=1,0,IF(ALLO!$BH154=2,(IF(EMP!AS152="YES",(IF(ALLO!$D154&gt;=5,ROUND((ALLO!GL154+ALLO!GX154+ALLO!HJ154)/EZ$1,0)*ALLO!$BK154,0)),0)),0))),0),0)</f>
        <v>0</v>
      </c>
      <c r="FA156" s="181">
        <f t="shared" si="451"/>
        <v>0</v>
      </c>
      <c r="FB156" s="181">
        <f t="shared" si="452"/>
        <v>0</v>
      </c>
      <c r="FC156" s="181">
        <f t="shared" si="453"/>
        <v>0</v>
      </c>
      <c r="FD156" s="181">
        <f t="shared" si="454"/>
        <v>0</v>
      </c>
      <c r="FE156" s="181">
        <f t="shared" si="455"/>
        <v>0</v>
      </c>
      <c r="FF156" s="181">
        <f t="shared" si="456"/>
        <v>0</v>
      </c>
      <c r="FG156" s="181">
        <f t="shared" si="457"/>
        <v>0</v>
      </c>
      <c r="FH156" s="181">
        <f t="shared" si="458"/>
        <v>0</v>
      </c>
      <c r="FI156" s="181">
        <f t="shared" si="459"/>
        <v>0</v>
      </c>
      <c r="FJ156" s="181">
        <f t="shared" si="460"/>
        <v>0</v>
      </c>
      <c r="FK156" s="181">
        <f t="shared" si="461"/>
        <v>0</v>
      </c>
      <c r="FL156" s="181">
        <f t="shared" si="462"/>
        <v>0</v>
      </c>
      <c r="FM156" s="182">
        <f t="shared" si="463"/>
        <v>0</v>
      </c>
      <c r="FN156" s="182">
        <f t="shared" si="464"/>
        <v>0</v>
      </c>
      <c r="FO156" s="182">
        <f t="shared" si="465"/>
        <v>0</v>
      </c>
      <c r="FP156" s="182">
        <f t="shared" si="466"/>
        <v>0</v>
      </c>
      <c r="FQ156" s="182">
        <f t="shared" si="467"/>
        <v>0</v>
      </c>
      <c r="FR156" s="182">
        <f t="shared" si="468"/>
        <v>0</v>
      </c>
      <c r="FS156" s="182">
        <f t="shared" si="469"/>
        <v>0</v>
      </c>
      <c r="FT156" s="1">
        <f>IFERROR(IF($G156&gt;=1,SUMIFS(ARR!P$8:P$607,ARR!$I$8:$I$607,$I156),0),0)</f>
        <v>0</v>
      </c>
      <c r="FU156" s="1">
        <f>IFERROR(IF($G156&gt;=1,SUMIFS(ARR!Q$8:Q$607,ARR!$I$8:$I$607,$I156),0),0)</f>
        <v>0</v>
      </c>
      <c r="FV156" s="1">
        <f>IFERROR(IF($G156&gt;=1,SUMIFS(ARR!R$8:R$607,ARR!$I$8:$I$607,$I156),0),0)</f>
        <v>0</v>
      </c>
      <c r="FW156" s="1">
        <f>IFERROR(IF($G156&gt;=1,SUMIFS(ARR!S$8:S$607,ARR!$I$8:$I$607,$I156),0),0)</f>
        <v>0</v>
      </c>
      <c r="FX156" s="1">
        <f>IFERROR(IF($G156&gt;=1,SUMIFS(ARR!T$8:T$607,ARR!$I$8:$I$607,$I156),0),0)</f>
        <v>0</v>
      </c>
      <c r="FY156" s="1">
        <f>IFERROR(IF($G156&gt;=1,SUMIFS(ARR!U$8:U$607,ARR!$I$8:$I$607,$I156),0),0)</f>
        <v>0</v>
      </c>
      <c r="FZ156" s="1">
        <f>IFERROR(IF($G156&gt;=1,SUMIFS(ARR!V$8:V$607,ARR!$I$8:$I$607,$I156),0),0)</f>
        <v>0</v>
      </c>
      <c r="GA156" s="1">
        <f>IFERROR(IF($G156&gt;=1,SUMIFS(ARR!W$8:W$607,ARR!$I$8:$I$607,$I156),0),0)</f>
        <v>0</v>
      </c>
      <c r="GB156" s="1">
        <f>IFERROR(IF($G156&gt;=1,SUMIFS(ARR!X$8:X$607,ARR!$I$8:$I$607,$I156),0),0)</f>
        <v>0</v>
      </c>
      <c r="GC156" s="1">
        <f>IFERROR(IF($G156&gt;=1,SUMIFS(ARR!Y$8:Y$607,ARR!$I$8:$I$607,$I156),0),0)</f>
        <v>0</v>
      </c>
      <c r="GD156" s="1">
        <f>IFERROR(IF($G156&gt;=1,SUMIFS(ARR!Z$8:Z$607,ARR!$I$8:$I$607,$I156),0),0)</f>
        <v>0</v>
      </c>
      <c r="GE156" s="1">
        <f>IFERROR(IF($G156&gt;=1,SUMIFS(ARR!AA$8:AA$607,ARR!$I$8:$I$607,$I156),0),0)</f>
        <v>0</v>
      </c>
      <c r="GF156" s="1">
        <f t="shared" si="470"/>
        <v>0</v>
      </c>
      <c r="GG156" s="1">
        <f t="shared" si="471"/>
        <v>0</v>
      </c>
      <c r="GH156" s="1">
        <f t="shared" si="472"/>
        <v>0</v>
      </c>
      <c r="GI156" s="1">
        <f t="shared" si="473"/>
        <v>0</v>
      </c>
      <c r="GJ156" s="1">
        <f t="shared" si="474"/>
        <v>0</v>
      </c>
    </row>
    <row r="157" spans="6:192" ht="18" customHeight="1" x14ac:dyDescent="0.25">
      <c r="F157" s="1">
        <f>ALLO!A155</f>
        <v>0</v>
      </c>
      <c r="G157" s="130">
        <f>EMP!O153</f>
        <v>0</v>
      </c>
      <c r="H157" s="131">
        <f>EMP!P153</f>
        <v>0</v>
      </c>
      <c r="I157" s="130">
        <f>EMP!Q153</f>
        <v>0</v>
      </c>
      <c r="J157" s="30">
        <f>IFERROR(IF($G157&gt;=1,(IF($F157=2,ROUND((ALLO!GA155+ALLO!GM155)/10,0),0)),0),0)</f>
        <v>0</v>
      </c>
      <c r="K157" s="30">
        <f>IFERROR(IF($G157&gt;=1,(IF($F157=2,ROUND((ALLO!GB155+ALLO!GN155)/10,0),0)),0),0)</f>
        <v>0</v>
      </c>
      <c r="L157" s="30">
        <f>IFERROR(IF($G157&gt;=1,(IF($F157=2,ROUND((ALLO!GC155+ALLO!GO155)/10,0),0)),0),0)</f>
        <v>0</v>
      </c>
      <c r="M157" s="30">
        <f>IFERROR(IF($G157&gt;=1,(IF($F157=2,ROUND((ALLO!GD155+ALLO!GP155)/10,0),0)),0),0)</f>
        <v>0</v>
      </c>
      <c r="N157" s="30">
        <f>IFERROR(IF($G157&gt;=1,(IF($F157=2,ROUND((ALLO!GE155+ALLO!GQ155)/10,0),0)),0),0)</f>
        <v>0</v>
      </c>
      <c r="O157" s="30">
        <f>IFERROR(IF($G157&gt;=1,(IF($F157=2,ROUND((ALLO!GF155+ALLO!GR155)/10,0),0)),0),0)</f>
        <v>0</v>
      </c>
      <c r="P157" s="30">
        <f>IFERROR(IF($G157&gt;=1,(IF($F157=2,ROUND((ALLO!GG155+ALLO!GS155)/10,0),0)),0),0)</f>
        <v>0</v>
      </c>
      <c r="Q157" s="30">
        <f>IFERROR(IF($G157&gt;=1,(IF($F157=2,ROUND((ALLO!GH155+ALLO!GT155)/10,0),0)),0),0)</f>
        <v>0</v>
      </c>
      <c r="R157" s="30">
        <f>IFERROR(IF($G157&gt;=1,(IF($F157=2,ROUND((ALLO!GI155+ALLO!GU155)/10,0),0)),0),0)</f>
        <v>0</v>
      </c>
      <c r="S157" s="30">
        <f>IFERROR(IF($G157&gt;=1,(IF($F157=2,ROUND((ALLO!GJ155+ALLO!GV155)/10,0),0)),0),0)</f>
        <v>0</v>
      </c>
      <c r="T157" s="30">
        <f>IFERROR(IF($G157&gt;=1,(IF($F157=2,ROUND((ALLO!GK155+ALLO!GW155)/10,0),0)),0),0)</f>
        <v>0</v>
      </c>
      <c r="U157" s="30">
        <f>IFERROR(IF($G157&gt;=1,(IF($F157=2,ROUND((ALLO!GL155+ALLO!GX155)/10,0),0)),0),0)</f>
        <v>0</v>
      </c>
      <c r="V157" s="132"/>
      <c r="W157" s="132"/>
      <c r="X157" s="132"/>
      <c r="Y157" s="132"/>
      <c r="Z157" s="132"/>
      <c r="AA157" s="132"/>
      <c r="AB157" s="132"/>
      <c r="AC157" s="132"/>
      <c r="AD157" s="132"/>
      <c r="AE157" s="132"/>
      <c r="AF157" s="132"/>
      <c r="AG157" s="132"/>
      <c r="AH157" s="133"/>
      <c r="AI157" s="133">
        <f t="shared" si="371"/>
        <v>0</v>
      </c>
      <c r="AJ157" s="133">
        <f t="shared" si="372"/>
        <v>0</v>
      </c>
      <c r="AK157" s="133">
        <f t="shared" si="373"/>
        <v>0</v>
      </c>
      <c r="AL157" s="133">
        <f t="shared" si="374"/>
        <v>0</v>
      </c>
      <c r="AM157" s="133">
        <f t="shared" si="375"/>
        <v>0</v>
      </c>
      <c r="AN157" s="133">
        <f t="shared" si="376"/>
        <v>0</v>
      </c>
      <c r="AO157" s="133">
        <f t="shared" si="377"/>
        <v>0</v>
      </c>
      <c r="AP157" s="133">
        <f t="shared" si="378"/>
        <v>0</v>
      </c>
      <c r="AQ157" s="133">
        <f t="shared" si="379"/>
        <v>0</v>
      </c>
      <c r="AR157" s="133">
        <f t="shared" si="380"/>
        <v>0</v>
      </c>
      <c r="AS157" s="133">
        <f t="shared" si="381"/>
        <v>0</v>
      </c>
      <c r="AT157" s="134"/>
      <c r="AU157" s="134">
        <f t="shared" si="382"/>
        <v>0</v>
      </c>
      <c r="AV157" s="134">
        <f t="shared" si="383"/>
        <v>0</v>
      </c>
      <c r="AW157" s="134">
        <f t="shared" si="384"/>
        <v>0</v>
      </c>
      <c r="AX157" s="134">
        <f t="shared" si="385"/>
        <v>0</v>
      </c>
      <c r="AY157" s="134">
        <f t="shared" si="386"/>
        <v>0</v>
      </c>
      <c r="AZ157" s="134">
        <f t="shared" si="387"/>
        <v>0</v>
      </c>
      <c r="BA157" s="134">
        <f t="shared" si="388"/>
        <v>0</v>
      </c>
      <c r="BB157" s="134">
        <f t="shared" si="389"/>
        <v>0</v>
      </c>
      <c r="BC157" s="134">
        <f t="shared" si="390"/>
        <v>0</v>
      </c>
      <c r="BD157" s="134">
        <f t="shared" si="391"/>
        <v>0</v>
      </c>
      <c r="BE157" s="134">
        <f t="shared" si="392"/>
        <v>0</v>
      </c>
      <c r="BF157" s="31"/>
      <c r="BG157" s="31">
        <f t="shared" si="393"/>
        <v>0</v>
      </c>
      <c r="BH157" s="31">
        <f t="shared" si="394"/>
        <v>0</v>
      </c>
      <c r="BI157" s="31">
        <f t="shared" si="395"/>
        <v>0</v>
      </c>
      <c r="BJ157" s="31">
        <f t="shared" si="396"/>
        <v>0</v>
      </c>
      <c r="BK157" s="31">
        <f t="shared" si="397"/>
        <v>0</v>
      </c>
      <c r="BL157" s="31">
        <f t="shared" si="398"/>
        <v>0</v>
      </c>
      <c r="BM157" s="31">
        <f t="shared" si="399"/>
        <v>0</v>
      </c>
      <c r="BN157" s="31">
        <f t="shared" si="400"/>
        <v>0</v>
      </c>
      <c r="BO157" s="31">
        <f t="shared" si="401"/>
        <v>0</v>
      </c>
      <c r="BP157" s="31">
        <f t="shared" si="402"/>
        <v>0</v>
      </c>
      <c r="BQ157" s="31">
        <f t="shared" si="403"/>
        <v>0</v>
      </c>
      <c r="BR157" s="132"/>
      <c r="BS157" s="132">
        <f t="shared" si="404"/>
        <v>0</v>
      </c>
      <c r="BT157" s="132">
        <f t="shared" si="405"/>
        <v>0</v>
      </c>
      <c r="BU157" s="132">
        <f t="shared" si="406"/>
        <v>0</v>
      </c>
      <c r="BV157" s="132">
        <f t="shared" si="407"/>
        <v>0</v>
      </c>
      <c r="BW157" s="132">
        <f t="shared" si="408"/>
        <v>0</v>
      </c>
      <c r="BX157" s="132">
        <f t="shared" si="409"/>
        <v>0</v>
      </c>
      <c r="BY157" s="132">
        <f t="shared" si="410"/>
        <v>0</v>
      </c>
      <c r="BZ157" s="132">
        <f t="shared" si="411"/>
        <v>0</v>
      </c>
      <c r="CA157" s="132">
        <f t="shared" si="412"/>
        <v>0</v>
      </c>
      <c r="CB157" s="132">
        <f t="shared" si="413"/>
        <v>0</v>
      </c>
      <c r="CC157" s="132">
        <f t="shared" si="414"/>
        <v>0</v>
      </c>
      <c r="CD157" s="133">
        <f t="shared" si="415"/>
        <v>0</v>
      </c>
      <c r="CE157" s="133">
        <f t="shared" si="415"/>
        <v>0</v>
      </c>
      <c r="CF157" s="133">
        <f t="shared" si="416"/>
        <v>0</v>
      </c>
      <c r="CG157" s="133">
        <f t="shared" si="367"/>
        <v>0</v>
      </c>
      <c r="CH157" s="133">
        <f t="shared" si="367"/>
        <v>0</v>
      </c>
      <c r="CI157" s="133">
        <f t="shared" si="367"/>
        <v>0</v>
      </c>
      <c r="CJ157" s="133">
        <f t="shared" si="367"/>
        <v>0</v>
      </c>
      <c r="CK157" s="133">
        <f t="shared" si="367"/>
        <v>0</v>
      </c>
      <c r="CL157" s="133">
        <f t="shared" si="367"/>
        <v>0</v>
      </c>
      <c r="CM157" s="133">
        <f t="shared" si="367"/>
        <v>0</v>
      </c>
      <c r="CN157" s="133">
        <f t="shared" si="367"/>
        <v>0</v>
      </c>
      <c r="CO157" s="133">
        <f t="shared" si="367"/>
        <v>0</v>
      </c>
      <c r="CP157" s="134"/>
      <c r="CQ157" s="134">
        <f t="shared" si="417"/>
        <v>0</v>
      </c>
      <c r="CR157" s="134">
        <f t="shared" si="418"/>
        <v>0</v>
      </c>
      <c r="CS157" s="134">
        <f t="shared" si="419"/>
        <v>0</v>
      </c>
      <c r="CT157" s="134">
        <f t="shared" si="420"/>
        <v>0</v>
      </c>
      <c r="CU157" s="134">
        <f t="shared" si="421"/>
        <v>0</v>
      </c>
      <c r="CV157" s="134">
        <f t="shared" si="422"/>
        <v>0</v>
      </c>
      <c r="CW157" s="134">
        <f t="shared" si="423"/>
        <v>0</v>
      </c>
      <c r="CX157" s="134">
        <f t="shared" si="424"/>
        <v>0</v>
      </c>
      <c r="CY157" s="134">
        <f t="shared" si="425"/>
        <v>0</v>
      </c>
      <c r="CZ157" s="134">
        <f t="shared" si="426"/>
        <v>0</v>
      </c>
      <c r="DA157" s="134">
        <f t="shared" si="427"/>
        <v>0</v>
      </c>
      <c r="DB157" s="135"/>
      <c r="DC157" s="135">
        <f t="shared" si="428"/>
        <v>0</v>
      </c>
      <c r="DD157" s="135">
        <f t="shared" si="429"/>
        <v>0</v>
      </c>
      <c r="DE157" s="135">
        <f t="shared" si="430"/>
        <v>0</v>
      </c>
      <c r="DF157" s="135">
        <f t="shared" si="431"/>
        <v>0</v>
      </c>
      <c r="DG157" s="135">
        <f t="shared" si="432"/>
        <v>0</v>
      </c>
      <c r="DH157" s="135">
        <f t="shared" si="433"/>
        <v>0</v>
      </c>
      <c r="DI157" s="135">
        <f t="shared" si="434"/>
        <v>0</v>
      </c>
      <c r="DJ157" s="135">
        <f t="shared" si="435"/>
        <v>0</v>
      </c>
      <c r="DK157" s="135">
        <f t="shared" si="436"/>
        <v>0</v>
      </c>
      <c r="DL157" s="135">
        <f t="shared" si="437"/>
        <v>0</v>
      </c>
      <c r="DM157" s="135">
        <f t="shared" si="438"/>
        <v>0</v>
      </c>
      <c r="DN157" s="136"/>
      <c r="DO157" s="136">
        <f t="shared" si="439"/>
        <v>0</v>
      </c>
      <c r="DP157" s="136">
        <f t="shared" si="440"/>
        <v>0</v>
      </c>
      <c r="DQ157" s="136">
        <f t="shared" si="441"/>
        <v>0</v>
      </c>
      <c r="DR157" s="136">
        <f t="shared" si="442"/>
        <v>0</v>
      </c>
      <c r="DS157" s="136">
        <f t="shared" si="443"/>
        <v>0</v>
      </c>
      <c r="DT157" s="136">
        <f t="shared" si="444"/>
        <v>0</v>
      </c>
      <c r="DU157" s="136">
        <f t="shared" si="445"/>
        <v>0</v>
      </c>
      <c r="DV157" s="136">
        <f t="shared" si="446"/>
        <v>0</v>
      </c>
      <c r="DW157" s="136">
        <f t="shared" si="447"/>
        <v>0</v>
      </c>
      <c r="DX157" s="136">
        <f t="shared" si="448"/>
        <v>0</v>
      </c>
      <c r="DY157" s="136">
        <f t="shared" si="449"/>
        <v>0</v>
      </c>
      <c r="DZ157" s="132"/>
      <c r="EA157" s="132">
        <f t="shared" ref="EA157:EK157" si="492">DZ157</f>
        <v>0</v>
      </c>
      <c r="EB157" s="132">
        <f t="shared" si="492"/>
        <v>0</v>
      </c>
      <c r="EC157" s="132">
        <f t="shared" si="492"/>
        <v>0</v>
      </c>
      <c r="ED157" s="132">
        <f t="shared" si="492"/>
        <v>0</v>
      </c>
      <c r="EE157" s="132">
        <f t="shared" si="492"/>
        <v>0</v>
      </c>
      <c r="EF157" s="132">
        <f t="shared" si="492"/>
        <v>0</v>
      </c>
      <c r="EG157" s="132">
        <f t="shared" si="492"/>
        <v>0</v>
      </c>
      <c r="EH157" s="132">
        <f t="shared" si="492"/>
        <v>0</v>
      </c>
      <c r="EI157" s="132">
        <f t="shared" si="492"/>
        <v>0</v>
      </c>
      <c r="EJ157" s="132">
        <f t="shared" si="492"/>
        <v>0</v>
      </c>
      <c r="EK157" s="132">
        <f t="shared" si="492"/>
        <v>0</v>
      </c>
      <c r="EL157" s="134"/>
      <c r="EM157" s="134"/>
      <c r="EN157" s="134"/>
      <c r="EO157" s="134"/>
      <c r="EP157" s="134"/>
      <c r="EQ157" s="134"/>
      <c r="ER157" s="134"/>
      <c r="ES157" s="201">
        <f>IFERROR(IF(G157&gt;=1,(IF(EMP!AT153="YES",220,0)),0),0)</f>
        <v>0</v>
      </c>
      <c r="ET157" s="1">
        <f>IFERROR(IF(G157&gt;=1,ROUND(ALLO!K155/31*ALLO!BJ155,0),0),0)</f>
        <v>0</v>
      </c>
      <c r="EU157" s="1">
        <f>IFERROR(IF(G157&gt;=1,(IF(ALLO!$BH155=1,0,IF(ALLO!$BH155=2,(IF(EMP!AN153="YES",(IF(ALLO!$D155&gt;=5,ROUND((ALLO!GG155+ALLO!GS155+ALLO!HE155)/EU$1,0)*ALLO!$BK155,0)),0)),0))),0),0)</f>
        <v>0</v>
      </c>
      <c r="EV157" s="1">
        <f>IFERROR(IF(H157&gt;=1,(IF(ALLO!$BH155=1,0,IF(ALLO!$BH155=2,(IF(EMP!AO153="YES",(IF(ALLO!$D155&gt;=5,ROUND((ALLO!GH155+ALLO!GT155+ALLO!HF155)/EV$1,0)*ALLO!$BK155,0)),0)),0))),0),0)</f>
        <v>0</v>
      </c>
      <c r="EW157" s="1">
        <f>IFERROR(IF(I157&gt;=1,(IF(ALLO!$BH155=1,0,IF(ALLO!$BH155=2,(IF(EMP!AP153="YES",(IF(ALLO!$D155&gt;=5,ROUND((ALLO!GI155+ALLO!GU155+ALLO!HG155)/EW$1,0)*ALLO!$BK155,0)),0)),0))),0),0)</f>
        <v>0</v>
      </c>
      <c r="EX157" s="1">
        <f>IFERROR(IF(J157&gt;=1,(IF(ALLO!$BH155=1,0,IF(ALLO!$BH155=2,(IF(EMP!AQ153="YES",(IF(ALLO!$D155&gt;=5,ROUND((ALLO!GJ155+ALLO!GV155+ALLO!HH155)/EX$1,0)*ALLO!$BK155,0)),0)),0))),0),0)</f>
        <v>0</v>
      </c>
      <c r="EY157" s="1">
        <f>IFERROR(IF(K157&gt;=1,(IF(ALLO!$BH155=1,0,IF(ALLO!$BH155=2,(IF(EMP!AR153="YES",(IF(ALLO!$D155&gt;=5,ROUND((ALLO!GK155+ALLO!GW155+ALLO!HI155)/EY$1,0)*ALLO!$BK155,0)),0)),0))),0),0)</f>
        <v>0</v>
      </c>
      <c r="EZ157" s="1">
        <f>IFERROR(IF(L157&gt;=1,(IF(ALLO!$BH155=1,0,IF(ALLO!$BH155=2,(IF(EMP!AS153="YES",(IF(ALLO!$D155&gt;=5,ROUND((ALLO!GL155+ALLO!GX155+ALLO!HJ155)/EZ$1,0)*ALLO!$BK155,0)),0)),0))),0),0)</f>
        <v>0</v>
      </c>
      <c r="FA157" s="181">
        <f t="shared" si="451"/>
        <v>0</v>
      </c>
      <c r="FB157" s="181">
        <f t="shared" si="452"/>
        <v>0</v>
      </c>
      <c r="FC157" s="181">
        <f t="shared" si="453"/>
        <v>0</v>
      </c>
      <c r="FD157" s="181">
        <f t="shared" si="454"/>
        <v>0</v>
      </c>
      <c r="FE157" s="181">
        <f t="shared" si="455"/>
        <v>0</v>
      </c>
      <c r="FF157" s="181">
        <f t="shared" si="456"/>
        <v>0</v>
      </c>
      <c r="FG157" s="181">
        <f t="shared" si="457"/>
        <v>0</v>
      </c>
      <c r="FH157" s="181">
        <f t="shared" si="458"/>
        <v>0</v>
      </c>
      <c r="FI157" s="181">
        <f t="shared" si="459"/>
        <v>0</v>
      </c>
      <c r="FJ157" s="181">
        <f t="shared" si="460"/>
        <v>0</v>
      </c>
      <c r="FK157" s="181">
        <f t="shared" si="461"/>
        <v>0</v>
      </c>
      <c r="FL157" s="181">
        <f t="shared" si="462"/>
        <v>0</v>
      </c>
      <c r="FM157" s="182">
        <f t="shared" si="463"/>
        <v>0</v>
      </c>
      <c r="FN157" s="182">
        <f t="shared" si="464"/>
        <v>0</v>
      </c>
      <c r="FO157" s="182">
        <f t="shared" si="465"/>
        <v>0</v>
      </c>
      <c r="FP157" s="182">
        <f t="shared" si="466"/>
        <v>0</v>
      </c>
      <c r="FQ157" s="182">
        <f t="shared" si="467"/>
        <v>0</v>
      </c>
      <c r="FR157" s="182">
        <f t="shared" si="468"/>
        <v>0</v>
      </c>
      <c r="FS157" s="182">
        <f t="shared" si="469"/>
        <v>0</v>
      </c>
      <c r="FT157" s="1">
        <f>IFERROR(IF($G157&gt;=1,SUMIFS(ARR!P$8:P$607,ARR!$I$8:$I$607,$I157),0),0)</f>
        <v>0</v>
      </c>
      <c r="FU157" s="1">
        <f>IFERROR(IF($G157&gt;=1,SUMIFS(ARR!Q$8:Q$607,ARR!$I$8:$I$607,$I157),0),0)</f>
        <v>0</v>
      </c>
      <c r="FV157" s="1">
        <f>IFERROR(IF($G157&gt;=1,SUMIFS(ARR!R$8:R$607,ARR!$I$8:$I$607,$I157),0),0)</f>
        <v>0</v>
      </c>
      <c r="FW157" s="1">
        <f>IFERROR(IF($G157&gt;=1,SUMIFS(ARR!S$8:S$607,ARR!$I$8:$I$607,$I157),0),0)</f>
        <v>0</v>
      </c>
      <c r="FX157" s="1">
        <f>IFERROR(IF($G157&gt;=1,SUMIFS(ARR!T$8:T$607,ARR!$I$8:$I$607,$I157),0),0)</f>
        <v>0</v>
      </c>
      <c r="FY157" s="1">
        <f>IFERROR(IF($G157&gt;=1,SUMIFS(ARR!U$8:U$607,ARR!$I$8:$I$607,$I157),0),0)</f>
        <v>0</v>
      </c>
      <c r="FZ157" s="1">
        <f>IFERROR(IF($G157&gt;=1,SUMIFS(ARR!V$8:V$607,ARR!$I$8:$I$607,$I157),0),0)</f>
        <v>0</v>
      </c>
      <c r="GA157" s="1">
        <f>IFERROR(IF($G157&gt;=1,SUMIFS(ARR!W$8:W$607,ARR!$I$8:$I$607,$I157),0),0)</f>
        <v>0</v>
      </c>
      <c r="GB157" s="1">
        <f>IFERROR(IF($G157&gt;=1,SUMIFS(ARR!X$8:X$607,ARR!$I$8:$I$607,$I157),0),0)</f>
        <v>0</v>
      </c>
      <c r="GC157" s="1">
        <f>IFERROR(IF($G157&gt;=1,SUMIFS(ARR!Y$8:Y$607,ARR!$I$8:$I$607,$I157),0),0)</f>
        <v>0</v>
      </c>
      <c r="GD157" s="1">
        <f>IFERROR(IF($G157&gt;=1,SUMIFS(ARR!Z$8:Z$607,ARR!$I$8:$I$607,$I157),0),0)</f>
        <v>0</v>
      </c>
      <c r="GE157" s="1">
        <f>IFERROR(IF($G157&gt;=1,SUMIFS(ARR!AA$8:AA$607,ARR!$I$8:$I$607,$I157),0),0)</f>
        <v>0</v>
      </c>
      <c r="GF157" s="1">
        <f t="shared" si="470"/>
        <v>0</v>
      </c>
      <c r="GG157" s="1">
        <f t="shared" si="471"/>
        <v>0</v>
      </c>
      <c r="GH157" s="1">
        <f t="shared" si="472"/>
        <v>0</v>
      </c>
      <c r="GI157" s="1">
        <f t="shared" si="473"/>
        <v>0</v>
      </c>
      <c r="GJ157" s="1">
        <f t="shared" si="474"/>
        <v>0</v>
      </c>
    </row>
    <row r="158" spans="6:192" ht="18" customHeight="1" x14ac:dyDescent="0.25">
      <c r="F158" s="1">
        <f>ALLO!A156</f>
        <v>0</v>
      </c>
      <c r="G158" s="130">
        <f>EMP!O154</f>
        <v>0</v>
      </c>
      <c r="H158" s="131">
        <f>EMP!P154</f>
        <v>0</v>
      </c>
      <c r="I158" s="130">
        <f>EMP!Q154</f>
        <v>0</v>
      </c>
      <c r="J158" s="30">
        <f>IFERROR(IF($G158&gt;=1,(IF($F158=2,ROUND((ALLO!GA156+ALLO!GM156)/10,0),0)),0),0)</f>
        <v>0</v>
      </c>
      <c r="K158" s="30">
        <f>IFERROR(IF($G158&gt;=1,(IF($F158=2,ROUND((ALLO!GB156+ALLO!GN156)/10,0),0)),0),0)</f>
        <v>0</v>
      </c>
      <c r="L158" s="30">
        <f>IFERROR(IF($G158&gt;=1,(IF($F158=2,ROUND((ALLO!GC156+ALLO!GO156)/10,0),0)),0),0)</f>
        <v>0</v>
      </c>
      <c r="M158" s="30">
        <f>IFERROR(IF($G158&gt;=1,(IF($F158=2,ROUND((ALLO!GD156+ALLO!GP156)/10,0),0)),0),0)</f>
        <v>0</v>
      </c>
      <c r="N158" s="30">
        <f>IFERROR(IF($G158&gt;=1,(IF($F158=2,ROUND((ALLO!GE156+ALLO!GQ156)/10,0),0)),0),0)</f>
        <v>0</v>
      </c>
      <c r="O158" s="30">
        <f>IFERROR(IF($G158&gt;=1,(IF($F158=2,ROUND((ALLO!GF156+ALLO!GR156)/10,0),0)),0),0)</f>
        <v>0</v>
      </c>
      <c r="P158" s="30">
        <f>IFERROR(IF($G158&gt;=1,(IF($F158=2,ROUND((ALLO!GG156+ALLO!GS156)/10,0),0)),0),0)</f>
        <v>0</v>
      </c>
      <c r="Q158" s="30">
        <f>IFERROR(IF($G158&gt;=1,(IF($F158=2,ROUND((ALLO!GH156+ALLO!GT156)/10,0),0)),0),0)</f>
        <v>0</v>
      </c>
      <c r="R158" s="30">
        <f>IFERROR(IF($G158&gt;=1,(IF($F158=2,ROUND((ALLO!GI156+ALLO!GU156)/10,0),0)),0),0)</f>
        <v>0</v>
      </c>
      <c r="S158" s="30">
        <f>IFERROR(IF($G158&gt;=1,(IF($F158=2,ROUND((ALLO!GJ156+ALLO!GV156)/10,0),0)),0),0)</f>
        <v>0</v>
      </c>
      <c r="T158" s="30">
        <f>IFERROR(IF($G158&gt;=1,(IF($F158=2,ROUND((ALLO!GK156+ALLO!GW156)/10,0),0)),0),0)</f>
        <v>0</v>
      </c>
      <c r="U158" s="30">
        <f>IFERROR(IF($G158&gt;=1,(IF($F158=2,ROUND((ALLO!GL156+ALLO!GX156)/10,0),0)),0),0)</f>
        <v>0</v>
      </c>
      <c r="V158" s="132"/>
      <c r="W158" s="132"/>
      <c r="X158" s="132"/>
      <c r="Y158" s="132"/>
      <c r="Z158" s="132"/>
      <c r="AA158" s="132"/>
      <c r="AB158" s="132"/>
      <c r="AC158" s="132"/>
      <c r="AD158" s="132"/>
      <c r="AE158" s="132"/>
      <c r="AF158" s="132"/>
      <c r="AG158" s="132"/>
      <c r="AH158" s="133"/>
      <c r="AI158" s="133">
        <f t="shared" si="371"/>
        <v>0</v>
      </c>
      <c r="AJ158" s="133">
        <f t="shared" si="372"/>
        <v>0</v>
      </c>
      <c r="AK158" s="133">
        <f t="shared" si="373"/>
        <v>0</v>
      </c>
      <c r="AL158" s="133">
        <f t="shared" si="374"/>
        <v>0</v>
      </c>
      <c r="AM158" s="133">
        <f t="shared" si="375"/>
        <v>0</v>
      </c>
      <c r="AN158" s="133">
        <f t="shared" si="376"/>
        <v>0</v>
      </c>
      <c r="AO158" s="133">
        <f t="shared" si="377"/>
        <v>0</v>
      </c>
      <c r="AP158" s="133">
        <f t="shared" si="378"/>
        <v>0</v>
      </c>
      <c r="AQ158" s="133">
        <f t="shared" si="379"/>
        <v>0</v>
      </c>
      <c r="AR158" s="133">
        <f t="shared" si="380"/>
        <v>0</v>
      </c>
      <c r="AS158" s="133">
        <f t="shared" si="381"/>
        <v>0</v>
      </c>
      <c r="AT158" s="134"/>
      <c r="AU158" s="134">
        <f t="shared" si="382"/>
        <v>0</v>
      </c>
      <c r="AV158" s="134">
        <f t="shared" si="383"/>
        <v>0</v>
      </c>
      <c r="AW158" s="134">
        <f t="shared" si="384"/>
        <v>0</v>
      </c>
      <c r="AX158" s="134">
        <f t="shared" si="385"/>
        <v>0</v>
      </c>
      <c r="AY158" s="134">
        <f t="shared" si="386"/>
        <v>0</v>
      </c>
      <c r="AZ158" s="134">
        <f t="shared" si="387"/>
        <v>0</v>
      </c>
      <c r="BA158" s="134">
        <f t="shared" si="388"/>
        <v>0</v>
      </c>
      <c r="BB158" s="134">
        <f t="shared" si="389"/>
        <v>0</v>
      </c>
      <c r="BC158" s="134">
        <f t="shared" si="390"/>
        <v>0</v>
      </c>
      <c r="BD158" s="134">
        <f t="shared" si="391"/>
        <v>0</v>
      </c>
      <c r="BE158" s="134">
        <f t="shared" si="392"/>
        <v>0</v>
      </c>
      <c r="BF158" s="31"/>
      <c r="BG158" s="31">
        <f t="shared" si="393"/>
        <v>0</v>
      </c>
      <c r="BH158" s="31">
        <f t="shared" si="394"/>
        <v>0</v>
      </c>
      <c r="BI158" s="31">
        <f t="shared" si="395"/>
        <v>0</v>
      </c>
      <c r="BJ158" s="31">
        <f t="shared" si="396"/>
        <v>0</v>
      </c>
      <c r="BK158" s="31">
        <f t="shared" si="397"/>
        <v>0</v>
      </c>
      <c r="BL158" s="31">
        <f t="shared" si="398"/>
        <v>0</v>
      </c>
      <c r="BM158" s="31">
        <f t="shared" si="399"/>
        <v>0</v>
      </c>
      <c r="BN158" s="31">
        <f t="shared" si="400"/>
        <v>0</v>
      </c>
      <c r="BO158" s="31">
        <f t="shared" si="401"/>
        <v>0</v>
      </c>
      <c r="BP158" s="31">
        <f t="shared" si="402"/>
        <v>0</v>
      </c>
      <c r="BQ158" s="31">
        <f t="shared" si="403"/>
        <v>0</v>
      </c>
      <c r="BR158" s="132"/>
      <c r="BS158" s="132">
        <f t="shared" si="404"/>
        <v>0</v>
      </c>
      <c r="BT158" s="132">
        <f t="shared" si="405"/>
        <v>0</v>
      </c>
      <c r="BU158" s="132">
        <f t="shared" si="406"/>
        <v>0</v>
      </c>
      <c r="BV158" s="132">
        <f t="shared" si="407"/>
        <v>0</v>
      </c>
      <c r="BW158" s="132">
        <f t="shared" si="408"/>
        <v>0</v>
      </c>
      <c r="BX158" s="132">
        <f t="shared" si="409"/>
        <v>0</v>
      </c>
      <c r="BY158" s="132">
        <f t="shared" si="410"/>
        <v>0</v>
      </c>
      <c r="BZ158" s="132">
        <f t="shared" si="411"/>
        <v>0</v>
      </c>
      <c r="CA158" s="132">
        <f t="shared" si="412"/>
        <v>0</v>
      </c>
      <c r="CB158" s="132">
        <f t="shared" si="413"/>
        <v>0</v>
      </c>
      <c r="CC158" s="132">
        <f t="shared" si="414"/>
        <v>0</v>
      </c>
      <c r="CD158" s="133">
        <f t="shared" si="415"/>
        <v>0</v>
      </c>
      <c r="CE158" s="133">
        <f t="shared" si="415"/>
        <v>0</v>
      </c>
      <c r="CF158" s="133">
        <f t="shared" si="416"/>
        <v>0</v>
      </c>
      <c r="CG158" s="133">
        <f t="shared" si="367"/>
        <v>0</v>
      </c>
      <c r="CH158" s="133">
        <f t="shared" si="367"/>
        <v>0</v>
      </c>
      <c r="CI158" s="133">
        <f t="shared" si="367"/>
        <v>0</v>
      </c>
      <c r="CJ158" s="133">
        <f t="shared" si="367"/>
        <v>0</v>
      </c>
      <c r="CK158" s="133">
        <f t="shared" si="367"/>
        <v>0</v>
      </c>
      <c r="CL158" s="133">
        <f t="shared" si="367"/>
        <v>0</v>
      </c>
      <c r="CM158" s="133">
        <f t="shared" si="367"/>
        <v>0</v>
      </c>
      <c r="CN158" s="133">
        <f t="shared" si="367"/>
        <v>0</v>
      </c>
      <c r="CO158" s="133">
        <f t="shared" si="367"/>
        <v>0</v>
      </c>
      <c r="CP158" s="134"/>
      <c r="CQ158" s="134">
        <f t="shared" si="417"/>
        <v>0</v>
      </c>
      <c r="CR158" s="134">
        <f t="shared" si="418"/>
        <v>0</v>
      </c>
      <c r="CS158" s="134">
        <f t="shared" si="419"/>
        <v>0</v>
      </c>
      <c r="CT158" s="134">
        <f t="shared" si="420"/>
        <v>0</v>
      </c>
      <c r="CU158" s="134">
        <f t="shared" si="421"/>
        <v>0</v>
      </c>
      <c r="CV158" s="134">
        <f t="shared" si="422"/>
        <v>0</v>
      </c>
      <c r="CW158" s="134">
        <f t="shared" si="423"/>
        <v>0</v>
      </c>
      <c r="CX158" s="134">
        <f t="shared" si="424"/>
        <v>0</v>
      </c>
      <c r="CY158" s="134">
        <f t="shared" si="425"/>
        <v>0</v>
      </c>
      <c r="CZ158" s="134">
        <f t="shared" si="426"/>
        <v>0</v>
      </c>
      <c r="DA158" s="134">
        <f t="shared" si="427"/>
        <v>0</v>
      </c>
      <c r="DB158" s="135"/>
      <c r="DC158" s="135">
        <f t="shared" si="428"/>
        <v>0</v>
      </c>
      <c r="DD158" s="135">
        <f t="shared" si="429"/>
        <v>0</v>
      </c>
      <c r="DE158" s="135">
        <f t="shared" si="430"/>
        <v>0</v>
      </c>
      <c r="DF158" s="135">
        <f t="shared" si="431"/>
        <v>0</v>
      </c>
      <c r="DG158" s="135">
        <f t="shared" si="432"/>
        <v>0</v>
      </c>
      <c r="DH158" s="135">
        <f t="shared" si="433"/>
        <v>0</v>
      </c>
      <c r="DI158" s="135">
        <f t="shared" si="434"/>
        <v>0</v>
      </c>
      <c r="DJ158" s="135">
        <f t="shared" si="435"/>
        <v>0</v>
      </c>
      <c r="DK158" s="135">
        <f t="shared" si="436"/>
        <v>0</v>
      </c>
      <c r="DL158" s="135">
        <f t="shared" si="437"/>
        <v>0</v>
      </c>
      <c r="DM158" s="135">
        <f t="shared" si="438"/>
        <v>0</v>
      </c>
      <c r="DN158" s="136"/>
      <c r="DO158" s="136">
        <f t="shared" si="439"/>
        <v>0</v>
      </c>
      <c r="DP158" s="136">
        <f t="shared" si="440"/>
        <v>0</v>
      </c>
      <c r="DQ158" s="136">
        <f t="shared" si="441"/>
        <v>0</v>
      </c>
      <c r="DR158" s="136">
        <f t="shared" si="442"/>
        <v>0</v>
      </c>
      <c r="DS158" s="136">
        <f t="shared" si="443"/>
        <v>0</v>
      </c>
      <c r="DT158" s="136">
        <f t="shared" si="444"/>
        <v>0</v>
      </c>
      <c r="DU158" s="136">
        <f t="shared" si="445"/>
        <v>0</v>
      </c>
      <c r="DV158" s="136">
        <f t="shared" si="446"/>
        <v>0</v>
      </c>
      <c r="DW158" s="136">
        <f t="shared" si="447"/>
        <v>0</v>
      </c>
      <c r="DX158" s="136">
        <f t="shared" si="448"/>
        <v>0</v>
      </c>
      <c r="DY158" s="136">
        <f t="shared" si="449"/>
        <v>0</v>
      </c>
      <c r="DZ158" s="132"/>
      <c r="EA158" s="132">
        <f t="shared" ref="EA158:EK158" si="493">DZ158</f>
        <v>0</v>
      </c>
      <c r="EB158" s="132">
        <f t="shared" si="493"/>
        <v>0</v>
      </c>
      <c r="EC158" s="132">
        <f t="shared" si="493"/>
        <v>0</v>
      </c>
      <c r="ED158" s="132">
        <f t="shared" si="493"/>
        <v>0</v>
      </c>
      <c r="EE158" s="132">
        <f t="shared" si="493"/>
        <v>0</v>
      </c>
      <c r="EF158" s="132">
        <f t="shared" si="493"/>
        <v>0</v>
      </c>
      <c r="EG158" s="132">
        <f t="shared" si="493"/>
        <v>0</v>
      </c>
      <c r="EH158" s="132">
        <f t="shared" si="493"/>
        <v>0</v>
      </c>
      <c r="EI158" s="132">
        <f t="shared" si="493"/>
        <v>0</v>
      </c>
      <c r="EJ158" s="132">
        <f t="shared" si="493"/>
        <v>0</v>
      </c>
      <c r="EK158" s="132">
        <f t="shared" si="493"/>
        <v>0</v>
      </c>
      <c r="EL158" s="134"/>
      <c r="EM158" s="134"/>
      <c r="EN158" s="134"/>
      <c r="EO158" s="134"/>
      <c r="EP158" s="134"/>
      <c r="EQ158" s="134"/>
      <c r="ER158" s="134"/>
      <c r="ES158" s="201">
        <f>IFERROR(IF(G158&gt;=1,(IF(EMP!AT154="YES",220,0)),0),0)</f>
        <v>0</v>
      </c>
      <c r="ET158" s="1">
        <f>IFERROR(IF(G158&gt;=1,ROUND(ALLO!K156/31*ALLO!BJ156,0),0),0)</f>
        <v>0</v>
      </c>
      <c r="EU158" s="1">
        <f>IFERROR(IF(G158&gt;=1,(IF(ALLO!$BH156=1,0,IF(ALLO!$BH156=2,(IF(EMP!AN154="YES",(IF(ALLO!$D156&gt;=5,ROUND((ALLO!GG156+ALLO!GS156+ALLO!HE156)/EU$1,0)*ALLO!$BK156,0)),0)),0))),0),0)</f>
        <v>0</v>
      </c>
      <c r="EV158" s="1">
        <f>IFERROR(IF(H158&gt;=1,(IF(ALLO!$BH156=1,0,IF(ALLO!$BH156=2,(IF(EMP!AO154="YES",(IF(ALLO!$D156&gt;=5,ROUND((ALLO!GH156+ALLO!GT156+ALLO!HF156)/EV$1,0)*ALLO!$BK156,0)),0)),0))),0),0)</f>
        <v>0</v>
      </c>
      <c r="EW158" s="1">
        <f>IFERROR(IF(I158&gt;=1,(IF(ALLO!$BH156=1,0,IF(ALLO!$BH156=2,(IF(EMP!AP154="YES",(IF(ALLO!$D156&gt;=5,ROUND((ALLO!GI156+ALLO!GU156+ALLO!HG156)/EW$1,0)*ALLO!$BK156,0)),0)),0))),0),0)</f>
        <v>0</v>
      </c>
      <c r="EX158" s="1">
        <f>IFERROR(IF(J158&gt;=1,(IF(ALLO!$BH156=1,0,IF(ALLO!$BH156=2,(IF(EMP!AQ154="YES",(IF(ALLO!$D156&gt;=5,ROUND((ALLO!GJ156+ALLO!GV156+ALLO!HH156)/EX$1,0)*ALLO!$BK156,0)),0)),0))),0),0)</f>
        <v>0</v>
      </c>
      <c r="EY158" s="1">
        <f>IFERROR(IF(K158&gt;=1,(IF(ALLO!$BH156=1,0,IF(ALLO!$BH156=2,(IF(EMP!AR154="YES",(IF(ALLO!$D156&gt;=5,ROUND((ALLO!GK156+ALLO!GW156+ALLO!HI156)/EY$1,0)*ALLO!$BK156,0)),0)),0))),0),0)</f>
        <v>0</v>
      </c>
      <c r="EZ158" s="1">
        <f>IFERROR(IF(L158&gt;=1,(IF(ALLO!$BH156=1,0,IF(ALLO!$BH156=2,(IF(EMP!AS154="YES",(IF(ALLO!$D156&gt;=5,ROUND((ALLO!GL156+ALLO!GX156+ALLO!HJ156)/EZ$1,0)*ALLO!$BK156,0)),0)),0))),0),0)</f>
        <v>0</v>
      </c>
      <c r="FA158" s="181">
        <f t="shared" si="451"/>
        <v>0</v>
      </c>
      <c r="FB158" s="181">
        <f t="shared" si="452"/>
        <v>0</v>
      </c>
      <c r="FC158" s="181">
        <f t="shared" si="453"/>
        <v>0</v>
      </c>
      <c r="FD158" s="181">
        <f t="shared" si="454"/>
        <v>0</v>
      </c>
      <c r="FE158" s="181">
        <f t="shared" si="455"/>
        <v>0</v>
      </c>
      <c r="FF158" s="181">
        <f t="shared" si="456"/>
        <v>0</v>
      </c>
      <c r="FG158" s="181">
        <f t="shared" si="457"/>
        <v>0</v>
      </c>
      <c r="FH158" s="181">
        <f t="shared" si="458"/>
        <v>0</v>
      </c>
      <c r="FI158" s="181">
        <f t="shared" si="459"/>
        <v>0</v>
      </c>
      <c r="FJ158" s="181">
        <f t="shared" si="460"/>
        <v>0</v>
      </c>
      <c r="FK158" s="181">
        <f t="shared" si="461"/>
        <v>0</v>
      </c>
      <c r="FL158" s="181">
        <f t="shared" si="462"/>
        <v>0</v>
      </c>
      <c r="FM158" s="182">
        <f t="shared" si="463"/>
        <v>0</v>
      </c>
      <c r="FN158" s="182">
        <f t="shared" si="464"/>
        <v>0</v>
      </c>
      <c r="FO158" s="182">
        <f t="shared" si="465"/>
        <v>0</v>
      </c>
      <c r="FP158" s="182">
        <f t="shared" si="466"/>
        <v>0</v>
      </c>
      <c r="FQ158" s="182">
        <f t="shared" si="467"/>
        <v>0</v>
      </c>
      <c r="FR158" s="182">
        <f t="shared" si="468"/>
        <v>0</v>
      </c>
      <c r="FS158" s="182">
        <f t="shared" si="469"/>
        <v>0</v>
      </c>
      <c r="FT158" s="1">
        <f>IFERROR(IF($G158&gt;=1,SUMIFS(ARR!P$8:P$607,ARR!$I$8:$I$607,$I158),0),0)</f>
        <v>0</v>
      </c>
      <c r="FU158" s="1">
        <f>IFERROR(IF($G158&gt;=1,SUMIFS(ARR!Q$8:Q$607,ARR!$I$8:$I$607,$I158),0),0)</f>
        <v>0</v>
      </c>
      <c r="FV158" s="1">
        <f>IFERROR(IF($G158&gt;=1,SUMIFS(ARR!R$8:R$607,ARR!$I$8:$I$607,$I158),0),0)</f>
        <v>0</v>
      </c>
      <c r="FW158" s="1">
        <f>IFERROR(IF($G158&gt;=1,SUMIFS(ARR!S$8:S$607,ARR!$I$8:$I$607,$I158),0),0)</f>
        <v>0</v>
      </c>
      <c r="FX158" s="1">
        <f>IFERROR(IF($G158&gt;=1,SUMIFS(ARR!T$8:T$607,ARR!$I$8:$I$607,$I158),0),0)</f>
        <v>0</v>
      </c>
      <c r="FY158" s="1">
        <f>IFERROR(IF($G158&gt;=1,SUMIFS(ARR!U$8:U$607,ARR!$I$8:$I$607,$I158),0),0)</f>
        <v>0</v>
      </c>
      <c r="FZ158" s="1">
        <f>IFERROR(IF($G158&gt;=1,SUMIFS(ARR!V$8:V$607,ARR!$I$8:$I$607,$I158),0),0)</f>
        <v>0</v>
      </c>
      <c r="GA158" s="1">
        <f>IFERROR(IF($G158&gt;=1,SUMIFS(ARR!W$8:W$607,ARR!$I$8:$I$607,$I158),0),0)</f>
        <v>0</v>
      </c>
      <c r="GB158" s="1">
        <f>IFERROR(IF($G158&gt;=1,SUMIFS(ARR!X$8:X$607,ARR!$I$8:$I$607,$I158),0),0)</f>
        <v>0</v>
      </c>
      <c r="GC158" s="1">
        <f>IFERROR(IF($G158&gt;=1,SUMIFS(ARR!Y$8:Y$607,ARR!$I$8:$I$607,$I158),0),0)</f>
        <v>0</v>
      </c>
      <c r="GD158" s="1">
        <f>IFERROR(IF($G158&gt;=1,SUMIFS(ARR!Z$8:Z$607,ARR!$I$8:$I$607,$I158),0),0)</f>
        <v>0</v>
      </c>
      <c r="GE158" s="1">
        <f>IFERROR(IF($G158&gt;=1,SUMIFS(ARR!AA$8:AA$607,ARR!$I$8:$I$607,$I158),0),0)</f>
        <v>0</v>
      </c>
      <c r="GF158" s="1">
        <f t="shared" si="470"/>
        <v>0</v>
      </c>
      <c r="GG158" s="1">
        <f t="shared" si="471"/>
        <v>0</v>
      </c>
      <c r="GH158" s="1">
        <f t="shared" si="472"/>
        <v>0</v>
      </c>
      <c r="GI158" s="1">
        <f t="shared" si="473"/>
        <v>0</v>
      </c>
      <c r="GJ158" s="1">
        <f t="shared" si="474"/>
        <v>0</v>
      </c>
    </row>
    <row r="159" spans="6:192" ht="18" customHeight="1" x14ac:dyDescent="0.25">
      <c r="F159" s="1">
        <f>ALLO!A157</f>
        <v>0</v>
      </c>
      <c r="G159" s="130">
        <f>EMP!O155</f>
        <v>0</v>
      </c>
      <c r="H159" s="131">
        <f>EMP!P155</f>
        <v>0</v>
      </c>
      <c r="I159" s="130">
        <f>EMP!Q155</f>
        <v>0</v>
      </c>
      <c r="J159" s="30">
        <f>IFERROR(IF($G159&gt;=1,(IF($F159=2,ROUND((ALLO!GA157+ALLO!GM157)/10,0),0)),0),0)</f>
        <v>0</v>
      </c>
      <c r="K159" s="30">
        <f>IFERROR(IF($G159&gt;=1,(IF($F159=2,ROUND((ALLO!GB157+ALLO!GN157)/10,0),0)),0),0)</f>
        <v>0</v>
      </c>
      <c r="L159" s="30">
        <f>IFERROR(IF($G159&gt;=1,(IF($F159=2,ROUND((ALLO!GC157+ALLO!GO157)/10,0),0)),0),0)</f>
        <v>0</v>
      </c>
      <c r="M159" s="30">
        <f>IFERROR(IF($G159&gt;=1,(IF($F159=2,ROUND((ALLO!GD157+ALLO!GP157)/10,0),0)),0),0)</f>
        <v>0</v>
      </c>
      <c r="N159" s="30">
        <f>IFERROR(IF($G159&gt;=1,(IF($F159=2,ROUND((ALLO!GE157+ALLO!GQ157)/10,0),0)),0),0)</f>
        <v>0</v>
      </c>
      <c r="O159" s="30">
        <f>IFERROR(IF($G159&gt;=1,(IF($F159=2,ROUND((ALLO!GF157+ALLO!GR157)/10,0),0)),0),0)</f>
        <v>0</v>
      </c>
      <c r="P159" s="30">
        <f>IFERROR(IF($G159&gt;=1,(IF($F159=2,ROUND((ALLO!GG157+ALLO!GS157)/10,0),0)),0),0)</f>
        <v>0</v>
      </c>
      <c r="Q159" s="30">
        <f>IFERROR(IF($G159&gt;=1,(IF($F159=2,ROUND((ALLO!GH157+ALLO!GT157)/10,0),0)),0),0)</f>
        <v>0</v>
      </c>
      <c r="R159" s="30">
        <f>IFERROR(IF($G159&gt;=1,(IF($F159=2,ROUND((ALLO!GI157+ALLO!GU157)/10,0),0)),0),0)</f>
        <v>0</v>
      </c>
      <c r="S159" s="30">
        <f>IFERROR(IF($G159&gt;=1,(IF($F159=2,ROUND((ALLO!GJ157+ALLO!GV157)/10,0),0)),0),0)</f>
        <v>0</v>
      </c>
      <c r="T159" s="30">
        <f>IFERROR(IF($G159&gt;=1,(IF($F159=2,ROUND((ALLO!GK157+ALLO!GW157)/10,0),0)),0),0)</f>
        <v>0</v>
      </c>
      <c r="U159" s="30">
        <f>IFERROR(IF($G159&gt;=1,(IF($F159=2,ROUND((ALLO!GL157+ALLO!GX157)/10,0),0)),0),0)</f>
        <v>0</v>
      </c>
      <c r="V159" s="132"/>
      <c r="W159" s="132"/>
      <c r="X159" s="132"/>
      <c r="Y159" s="132"/>
      <c r="Z159" s="132"/>
      <c r="AA159" s="132"/>
      <c r="AB159" s="132"/>
      <c r="AC159" s="132"/>
      <c r="AD159" s="132"/>
      <c r="AE159" s="132"/>
      <c r="AF159" s="132"/>
      <c r="AG159" s="132"/>
      <c r="AH159" s="133"/>
      <c r="AI159" s="133">
        <f t="shared" si="371"/>
        <v>0</v>
      </c>
      <c r="AJ159" s="133">
        <f t="shared" si="372"/>
        <v>0</v>
      </c>
      <c r="AK159" s="133">
        <f t="shared" si="373"/>
        <v>0</v>
      </c>
      <c r="AL159" s="133">
        <f t="shared" si="374"/>
        <v>0</v>
      </c>
      <c r="AM159" s="133">
        <f t="shared" si="375"/>
        <v>0</v>
      </c>
      <c r="AN159" s="133">
        <f t="shared" si="376"/>
        <v>0</v>
      </c>
      <c r="AO159" s="133">
        <f t="shared" si="377"/>
        <v>0</v>
      </c>
      <c r="AP159" s="133">
        <f t="shared" si="378"/>
        <v>0</v>
      </c>
      <c r="AQ159" s="133">
        <f t="shared" si="379"/>
        <v>0</v>
      </c>
      <c r="AR159" s="133">
        <f t="shared" si="380"/>
        <v>0</v>
      </c>
      <c r="AS159" s="133">
        <f t="shared" si="381"/>
        <v>0</v>
      </c>
      <c r="AT159" s="134"/>
      <c r="AU159" s="134">
        <f t="shared" si="382"/>
        <v>0</v>
      </c>
      <c r="AV159" s="134">
        <f t="shared" si="383"/>
        <v>0</v>
      </c>
      <c r="AW159" s="134">
        <f t="shared" si="384"/>
        <v>0</v>
      </c>
      <c r="AX159" s="134">
        <f t="shared" si="385"/>
        <v>0</v>
      </c>
      <c r="AY159" s="134">
        <f t="shared" si="386"/>
        <v>0</v>
      </c>
      <c r="AZ159" s="134">
        <f t="shared" si="387"/>
        <v>0</v>
      </c>
      <c r="BA159" s="134">
        <f t="shared" si="388"/>
        <v>0</v>
      </c>
      <c r="BB159" s="134">
        <f t="shared" si="389"/>
        <v>0</v>
      </c>
      <c r="BC159" s="134">
        <f t="shared" si="390"/>
        <v>0</v>
      </c>
      <c r="BD159" s="134">
        <f t="shared" si="391"/>
        <v>0</v>
      </c>
      <c r="BE159" s="134">
        <f t="shared" si="392"/>
        <v>0</v>
      </c>
      <c r="BF159" s="31"/>
      <c r="BG159" s="31">
        <f t="shared" si="393"/>
        <v>0</v>
      </c>
      <c r="BH159" s="31">
        <f t="shared" si="394"/>
        <v>0</v>
      </c>
      <c r="BI159" s="31">
        <f t="shared" si="395"/>
        <v>0</v>
      </c>
      <c r="BJ159" s="31">
        <f t="shared" si="396"/>
        <v>0</v>
      </c>
      <c r="BK159" s="31">
        <f t="shared" si="397"/>
        <v>0</v>
      </c>
      <c r="BL159" s="31">
        <f t="shared" si="398"/>
        <v>0</v>
      </c>
      <c r="BM159" s="31">
        <f t="shared" si="399"/>
        <v>0</v>
      </c>
      <c r="BN159" s="31">
        <f t="shared" si="400"/>
        <v>0</v>
      </c>
      <c r="BO159" s="31">
        <f t="shared" si="401"/>
        <v>0</v>
      </c>
      <c r="BP159" s="31">
        <f t="shared" si="402"/>
        <v>0</v>
      </c>
      <c r="BQ159" s="31">
        <f t="shared" si="403"/>
        <v>0</v>
      </c>
      <c r="BR159" s="132"/>
      <c r="BS159" s="132">
        <f t="shared" si="404"/>
        <v>0</v>
      </c>
      <c r="BT159" s="132">
        <f t="shared" si="405"/>
        <v>0</v>
      </c>
      <c r="BU159" s="132">
        <f t="shared" si="406"/>
        <v>0</v>
      </c>
      <c r="BV159" s="132">
        <f t="shared" si="407"/>
        <v>0</v>
      </c>
      <c r="BW159" s="132">
        <f t="shared" si="408"/>
        <v>0</v>
      </c>
      <c r="BX159" s="132">
        <f t="shared" si="409"/>
        <v>0</v>
      </c>
      <c r="BY159" s="132">
        <f t="shared" si="410"/>
        <v>0</v>
      </c>
      <c r="BZ159" s="132">
        <f t="shared" si="411"/>
        <v>0</v>
      </c>
      <c r="CA159" s="132">
        <f t="shared" si="412"/>
        <v>0</v>
      </c>
      <c r="CB159" s="132">
        <f t="shared" si="413"/>
        <v>0</v>
      </c>
      <c r="CC159" s="132">
        <f t="shared" si="414"/>
        <v>0</v>
      </c>
      <c r="CD159" s="133">
        <f t="shared" si="415"/>
        <v>0</v>
      </c>
      <c r="CE159" s="133">
        <f t="shared" si="415"/>
        <v>0</v>
      </c>
      <c r="CF159" s="133">
        <f t="shared" si="416"/>
        <v>0</v>
      </c>
      <c r="CG159" s="133">
        <f t="shared" si="367"/>
        <v>0</v>
      </c>
      <c r="CH159" s="133">
        <f t="shared" si="367"/>
        <v>0</v>
      </c>
      <c r="CI159" s="133">
        <f t="shared" si="367"/>
        <v>0</v>
      </c>
      <c r="CJ159" s="133">
        <f t="shared" si="367"/>
        <v>0</v>
      </c>
      <c r="CK159" s="133">
        <f t="shared" si="367"/>
        <v>0</v>
      </c>
      <c r="CL159" s="133">
        <f t="shared" si="367"/>
        <v>0</v>
      </c>
      <c r="CM159" s="133">
        <f t="shared" si="367"/>
        <v>0</v>
      </c>
      <c r="CN159" s="133">
        <f t="shared" si="367"/>
        <v>0</v>
      </c>
      <c r="CO159" s="133">
        <f t="shared" si="367"/>
        <v>0</v>
      </c>
      <c r="CP159" s="134"/>
      <c r="CQ159" s="134">
        <f t="shared" si="417"/>
        <v>0</v>
      </c>
      <c r="CR159" s="134">
        <f t="shared" si="418"/>
        <v>0</v>
      </c>
      <c r="CS159" s="134">
        <f t="shared" si="419"/>
        <v>0</v>
      </c>
      <c r="CT159" s="134">
        <f t="shared" si="420"/>
        <v>0</v>
      </c>
      <c r="CU159" s="134">
        <f t="shared" si="421"/>
        <v>0</v>
      </c>
      <c r="CV159" s="134">
        <f t="shared" si="422"/>
        <v>0</v>
      </c>
      <c r="CW159" s="134">
        <f t="shared" si="423"/>
        <v>0</v>
      </c>
      <c r="CX159" s="134">
        <f t="shared" si="424"/>
        <v>0</v>
      </c>
      <c r="CY159" s="134">
        <f t="shared" si="425"/>
        <v>0</v>
      </c>
      <c r="CZ159" s="134">
        <f t="shared" si="426"/>
        <v>0</v>
      </c>
      <c r="DA159" s="134">
        <f t="shared" si="427"/>
        <v>0</v>
      </c>
      <c r="DB159" s="135"/>
      <c r="DC159" s="135">
        <f t="shared" si="428"/>
        <v>0</v>
      </c>
      <c r="DD159" s="135">
        <f t="shared" si="429"/>
        <v>0</v>
      </c>
      <c r="DE159" s="135">
        <f t="shared" si="430"/>
        <v>0</v>
      </c>
      <c r="DF159" s="135">
        <f t="shared" si="431"/>
        <v>0</v>
      </c>
      <c r="DG159" s="135">
        <f t="shared" si="432"/>
        <v>0</v>
      </c>
      <c r="DH159" s="135">
        <f t="shared" si="433"/>
        <v>0</v>
      </c>
      <c r="DI159" s="135">
        <f t="shared" si="434"/>
        <v>0</v>
      </c>
      <c r="DJ159" s="135">
        <f t="shared" si="435"/>
        <v>0</v>
      </c>
      <c r="DK159" s="135">
        <f t="shared" si="436"/>
        <v>0</v>
      </c>
      <c r="DL159" s="135">
        <f t="shared" si="437"/>
        <v>0</v>
      </c>
      <c r="DM159" s="135">
        <f t="shared" si="438"/>
        <v>0</v>
      </c>
      <c r="DN159" s="136"/>
      <c r="DO159" s="136">
        <f t="shared" si="439"/>
        <v>0</v>
      </c>
      <c r="DP159" s="136">
        <f t="shared" si="440"/>
        <v>0</v>
      </c>
      <c r="DQ159" s="136">
        <f t="shared" si="441"/>
        <v>0</v>
      </c>
      <c r="DR159" s="136">
        <f t="shared" si="442"/>
        <v>0</v>
      </c>
      <c r="DS159" s="136">
        <f t="shared" si="443"/>
        <v>0</v>
      </c>
      <c r="DT159" s="136">
        <f t="shared" si="444"/>
        <v>0</v>
      </c>
      <c r="DU159" s="136">
        <f t="shared" si="445"/>
        <v>0</v>
      </c>
      <c r="DV159" s="136">
        <f t="shared" si="446"/>
        <v>0</v>
      </c>
      <c r="DW159" s="136">
        <f t="shared" si="447"/>
        <v>0</v>
      </c>
      <c r="DX159" s="136">
        <f t="shared" si="448"/>
        <v>0</v>
      </c>
      <c r="DY159" s="136">
        <f t="shared" si="449"/>
        <v>0</v>
      </c>
      <c r="DZ159" s="132"/>
      <c r="EA159" s="132">
        <f t="shared" ref="EA159:EK159" si="494">DZ159</f>
        <v>0</v>
      </c>
      <c r="EB159" s="132">
        <f t="shared" si="494"/>
        <v>0</v>
      </c>
      <c r="EC159" s="132">
        <f t="shared" si="494"/>
        <v>0</v>
      </c>
      <c r="ED159" s="132">
        <f t="shared" si="494"/>
        <v>0</v>
      </c>
      <c r="EE159" s="132">
        <f t="shared" si="494"/>
        <v>0</v>
      </c>
      <c r="EF159" s="132">
        <f t="shared" si="494"/>
        <v>0</v>
      </c>
      <c r="EG159" s="132">
        <f t="shared" si="494"/>
        <v>0</v>
      </c>
      <c r="EH159" s="132">
        <f t="shared" si="494"/>
        <v>0</v>
      </c>
      <c r="EI159" s="132">
        <f t="shared" si="494"/>
        <v>0</v>
      </c>
      <c r="EJ159" s="132">
        <f t="shared" si="494"/>
        <v>0</v>
      </c>
      <c r="EK159" s="132">
        <f t="shared" si="494"/>
        <v>0</v>
      </c>
      <c r="EL159" s="134"/>
      <c r="EM159" s="134"/>
      <c r="EN159" s="134"/>
      <c r="EO159" s="134"/>
      <c r="EP159" s="134"/>
      <c r="EQ159" s="134"/>
      <c r="ER159" s="134"/>
      <c r="ES159" s="201">
        <f>IFERROR(IF(G159&gt;=1,(IF(EMP!AT155="YES",220,0)),0),0)</f>
        <v>0</v>
      </c>
      <c r="ET159" s="1">
        <f>IFERROR(IF(G159&gt;=1,ROUND(ALLO!K157/31*ALLO!BJ157,0),0),0)</f>
        <v>0</v>
      </c>
      <c r="EU159" s="1">
        <f>IFERROR(IF(G159&gt;=1,(IF(ALLO!$BH157=1,0,IF(ALLO!$BH157=2,(IF(EMP!AN155="YES",(IF(ALLO!$D157&gt;=5,ROUND((ALLO!GG157+ALLO!GS157+ALLO!HE157)/EU$1,0)*ALLO!$BK157,0)),0)),0))),0),0)</f>
        <v>0</v>
      </c>
      <c r="EV159" s="1">
        <f>IFERROR(IF(H159&gt;=1,(IF(ALLO!$BH157=1,0,IF(ALLO!$BH157=2,(IF(EMP!AO155="YES",(IF(ALLO!$D157&gt;=5,ROUND((ALLO!GH157+ALLO!GT157+ALLO!HF157)/EV$1,0)*ALLO!$BK157,0)),0)),0))),0),0)</f>
        <v>0</v>
      </c>
      <c r="EW159" s="1">
        <f>IFERROR(IF(I159&gt;=1,(IF(ALLO!$BH157=1,0,IF(ALLO!$BH157=2,(IF(EMP!AP155="YES",(IF(ALLO!$D157&gt;=5,ROUND((ALLO!GI157+ALLO!GU157+ALLO!HG157)/EW$1,0)*ALLO!$BK157,0)),0)),0))),0),0)</f>
        <v>0</v>
      </c>
      <c r="EX159" s="1">
        <f>IFERROR(IF(J159&gt;=1,(IF(ALLO!$BH157=1,0,IF(ALLO!$BH157=2,(IF(EMP!AQ155="YES",(IF(ALLO!$D157&gt;=5,ROUND((ALLO!GJ157+ALLO!GV157+ALLO!HH157)/EX$1,0)*ALLO!$BK157,0)),0)),0))),0),0)</f>
        <v>0</v>
      </c>
      <c r="EY159" s="1">
        <f>IFERROR(IF(K159&gt;=1,(IF(ALLO!$BH157=1,0,IF(ALLO!$BH157=2,(IF(EMP!AR155="YES",(IF(ALLO!$D157&gt;=5,ROUND((ALLO!GK157+ALLO!GW157+ALLO!HI157)/EY$1,0)*ALLO!$BK157,0)),0)),0))),0),0)</f>
        <v>0</v>
      </c>
      <c r="EZ159" s="1">
        <f>IFERROR(IF(L159&gt;=1,(IF(ALLO!$BH157=1,0,IF(ALLO!$BH157=2,(IF(EMP!AS155="YES",(IF(ALLO!$D157&gt;=5,ROUND((ALLO!GL157+ALLO!GX157+ALLO!HJ157)/EZ$1,0)*ALLO!$BK157,0)),0)),0))),0),0)</f>
        <v>0</v>
      </c>
      <c r="FA159" s="181">
        <f t="shared" si="451"/>
        <v>0</v>
      </c>
      <c r="FB159" s="181">
        <f t="shared" si="452"/>
        <v>0</v>
      </c>
      <c r="FC159" s="181">
        <f t="shared" si="453"/>
        <v>0</v>
      </c>
      <c r="FD159" s="181">
        <f t="shared" si="454"/>
        <v>0</v>
      </c>
      <c r="FE159" s="181">
        <f t="shared" si="455"/>
        <v>0</v>
      </c>
      <c r="FF159" s="181">
        <f t="shared" si="456"/>
        <v>0</v>
      </c>
      <c r="FG159" s="181">
        <f t="shared" si="457"/>
        <v>0</v>
      </c>
      <c r="FH159" s="181">
        <f t="shared" si="458"/>
        <v>0</v>
      </c>
      <c r="FI159" s="181">
        <f t="shared" si="459"/>
        <v>0</v>
      </c>
      <c r="FJ159" s="181">
        <f t="shared" si="460"/>
        <v>0</v>
      </c>
      <c r="FK159" s="181">
        <f t="shared" si="461"/>
        <v>0</v>
      </c>
      <c r="FL159" s="181">
        <f t="shared" si="462"/>
        <v>0</v>
      </c>
      <c r="FM159" s="182">
        <f t="shared" si="463"/>
        <v>0</v>
      </c>
      <c r="FN159" s="182">
        <f t="shared" si="464"/>
        <v>0</v>
      </c>
      <c r="FO159" s="182">
        <f t="shared" si="465"/>
        <v>0</v>
      </c>
      <c r="FP159" s="182">
        <f t="shared" si="466"/>
        <v>0</v>
      </c>
      <c r="FQ159" s="182">
        <f t="shared" si="467"/>
        <v>0</v>
      </c>
      <c r="FR159" s="182">
        <f t="shared" si="468"/>
        <v>0</v>
      </c>
      <c r="FS159" s="182">
        <f t="shared" si="469"/>
        <v>0</v>
      </c>
      <c r="FT159" s="1">
        <f>IFERROR(IF($G159&gt;=1,SUMIFS(ARR!P$8:P$607,ARR!$I$8:$I$607,$I159),0),0)</f>
        <v>0</v>
      </c>
      <c r="FU159" s="1">
        <f>IFERROR(IF($G159&gt;=1,SUMIFS(ARR!Q$8:Q$607,ARR!$I$8:$I$607,$I159),0),0)</f>
        <v>0</v>
      </c>
      <c r="FV159" s="1">
        <f>IFERROR(IF($G159&gt;=1,SUMIFS(ARR!R$8:R$607,ARR!$I$8:$I$607,$I159),0),0)</f>
        <v>0</v>
      </c>
      <c r="FW159" s="1">
        <f>IFERROR(IF($G159&gt;=1,SUMIFS(ARR!S$8:S$607,ARR!$I$8:$I$607,$I159),0),0)</f>
        <v>0</v>
      </c>
      <c r="FX159" s="1">
        <f>IFERROR(IF($G159&gt;=1,SUMIFS(ARR!T$8:T$607,ARR!$I$8:$I$607,$I159),0),0)</f>
        <v>0</v>
      </c>
      <c r="FY159" s="1">
        <f>IFERROR(IF($G159&gt;=1,SUMIFS(ARR!U$8:U$607,ARR!$I$8:$I$607,$I159),0),0)</f>
        <v>0</v>
      </c>
      <c r="FZ159" s="1">
        <f>IFERROR(IF($G159&gt;=1,SUMIFS(ARR!V$8:V$607,ARR!$I$8:$I$607,$I159),0),0)</f>
        <v>0</v>
      </c>
      <c r="GA159" s="1">
        <f>IFERROR(IF($G159&gt;=1,SUMIFS(ARR!W$8:W$607,ARR!$I$8:$I$607,$I159),0),0)</f>
        <v>0</v>
      </c>
      <c r="GB159" s="1">
        <f>IFERROR(IF($G159&gt;=1,SUMIFS(ARR!X$8:X$607,ARR!$I$8:$I$607,$I159),0),0)</f>
        <v>0</v>
      </c>
      <c r="GC159" s="1">
        <f>IFERROR(IF($G159&gt;=1,SUMIFS(ARR!Y$8:Y$607,ARR!$I$8:$I$607,$I159),0),0)</f>
        <v>0</v>
      </c>
      <c r="GD159" s="1">
        <f>IFERROR(IF($G159&gt;=1,SUMIFS(ARR!Z$8:Z$607,ARR!$I$8:$I$607,$I159),0),0)</f>
        <v>0</v>
      </c>
      <c r="GE159" s="1">
        <f>IFERROR(IF($G159&gt;=1,SUMIFS(ARR!AA$8:AA$607,ARR!$I$8:$I$607,$I159),0),0)</f>
        <v>0</v>
      </c>
      <c r="GF159" s="1">
        <f t="shared" si="470"/>
        <v>0</v>
      </c>
      <c r="GG159" s="1">
        <f t="shared" si="471"/>
        <v>0</v>
      </c>
      <c r="GH159" s="1">
        <f t="shared" si="472"/>
        <v>0</v>
      </c>
      <c r="GI159" s="1">
        <f t="shared" si="473"/>
        <v>0</v>
      </c>
      <c r="GJ159" s="1">
        <f t="shared" si="474"/>
        <v>0</v>
      </c>
    </row>
    <row r="160" spans="6:192" ht="18" customHeight="1" x14ac:dyDescent="0.25">
      <c r="F160" s="1">
        <f>ALLO!A158</f>
        <v>0</v>
      </c>
      <c r="G160" s="130">
        <f>EMP!O156</f>
        <v>0</v>
      </c>
      <c r="H160" s="131">
        <f>EMP!P156</f>
        <v>0</v>
      </c>
      <c r="I160" s="130">
        <f>EMP!Q156</f>
        <v>0</v>
      </c>
      <c r="J160" s="30">
        <f>IFERROR(IF($G160&gt;=1,(IF($F160=2,ROUND((ALLO!GA158+ALLO!GM158)/10,0),0)),0),0)</f>
        <v>0</v>
      </c>
      <c r="K160" s="30">
        <f>IFERROR(IF($G160&gt;=1,(IF($F160=2,ROUND((ALLO!GB158+ALLO!GN158)/10,0),0)),0),0)</f>
        <v>0</v>
      </c>
      <c r="L160" s="30">
        <f>IFERROR(IF($G160&gt;=1,(IF($F160=2,ROUND((ALLO!GC158+ALLO!GO158)/10,0),0)),0),0)</f>
        <v>0</v>
      </c>
      <c r="M160" s="30">
        <f>IFERROR(IF($G160&gt;=1,(IF($F160=2,ROUND((ALLO!GD158+ALLO!GP158)/10,0),0)),0),0)</f>
        <v>0</v>
      </c>
      <c r="N160" s="30">
        <f>IFERROR(IF($G160&gt;=1,(IF($F160=2,ROUND((ALLO!GE158+ALLO!GQ158)/10,0),0)),0),0)</f>
        <v>0</v>
      </c>
      <c r="O160" s="30">
        <f>IFERROR(IF($G160&gt;=1,(IF($F160=2,ROUND((ALLO!GF158+ALLO!GR158)/10,0),0)),0),0)</f>
        <v>0</v>
      </c>
      <c r="P160" s="30">
        <f>IFERROR(IF($G160&gt;=1,(IF($F160=2,ROUND((ALLO!GG158+ALLO!GS158)/10,0),0)),0),0)</f>
        <v>0</v>
      </c>
      <c r="Q160" s="30">
        <f>IFERROR(IF($G160&gt;=1,(IF($F160=2,ROUND((ALLO!GH158+ALLO!GT158)/10,0),0)),0),0)</f>
        <v>0</v>
      </c>
      <c r="R160" s="30">
        <f>IFERROR(IF($G160&gt;=1,(IF($F160=2,ROUND((ALLO!GI158+ALLO!GU158)/10,0),0)),0),0)</f>
        <v>0</v>
      </c>
      <c r="S160" s="30">
        <f>IFERROR(IF($G160&gt;=1,(IF($F160=2,ROUND((ALLO!GJ158+ALLO!GV158)/10,0),0)),0),0)</f>
        <v>0</v>
      </c>
      <c r="T160" s="30">
        <f>IFERROR(IF($G160&gt;=1,(IF($F160=2,ROUND((ALLO!GK158+ALLO!GW158)/10,0),0)),0),0)</f>
        <v>0</v>
      </c>
      <c r="U160" s="30">
        <f>IFERROR(IF($G160&gt;=1,(IF($F160=2,ROUND((ALLO!GL158+ALLO!GX158)/10,0),0)),0),0)</f>
        <v>0</v>
      </c>
      <c r="V160" s="132"/>
      <c r="W160" s="132"/>
      <c r="X160" s="132"/>
      <c r="Y160" s="132"/>
      <c r="Z160" s="132"/>
      <c r="AA160" s="132"/>
      <c r="AB160" s="132"/>
      <c r="AC160" s="132"/>
      <c r="AD160" s="132"/>
      <c r="AE160" s="132"/>
      <c r="AF160" s="132"/>
      <c r="AG160" s="132"/>
      <c r="AH160" s="133"/>
      <c r="AI160" s="133">
        <f t="shared" si="371"/>
        <v>0</v>
      </c>
      <c r="AJ160" s="133">
        <f t="shared" si="372"/>
        <v>0</v>
      </c>
      <c r="AK160" s="133">
        <f t="shared" si="373"/>
        <v>0</v>
      </c>
      <c r="AL160" s="133">
        <f t="shared" si="374"/>
        <v>0</v>
      </c>
      <c r="AM160" s="133">
        <f t="shared" si="375"/>
        <v>0</v>
      </c>
      <c r="AN160" s="133">
        <f t="shared" si="376"/>
        <v>0</v>
      </c>
      <c r="AO160" s="133">
        <f t="shared" si="377"/>
        <v>0</v>
      </c>
      <c r="AP160" s="133">
        <f t="shared" si="378"/>
        <v>0</v>
      </c>
      <c r="AQ160" s="133">
        <f t="shared" si="379"/>
        <v>0</v>
      </c>
      <c r="AR160" s="133">
        <f t="shared" si="380"/>
        <v>0</v>
      </c>
      <c r="AS160" s="133">
        <f t="shared" si="381"/>
        <v>0</v>
      </c>
      <c r="AT160" s="134"/>
      <c r="AU160" s="134">
        <f t="shared" si="382"/>
        <v>0</v>
      </c>
      <c r="AV160" s="134">
        <f t="shared" si="383"/>
        <v>0</v>
      </c>
      <c r="AW160" s="134">
        <f t="shared" si="384"/>
        <v>0</v>
      </c>
      <c r="AX160" s="134">
        <f t="shared" si="385"/>
        <v>0</v>
      </c>
      <c r="AY160" s="134">
        <f t="shared" si="386"/>
        <v>0</v>
      </c>
      <c r="AZ160" s="134">
        <f t="shared" si="387"/>
        <v>0</v>
      </c>
      <c r="BA160" s="134">
        <f t="shared" si="388"/>
        <v>0</v>
      </c>
      <c r="BB160" s="134">
        <f t="shared" si="389"/>
        <v>0</v>
      </c>
      <c r="BC160" s="134">
        <f t="shared" si="390"/>
        <v>0</v>
      </c>
      <c r="BD160" s="134">
        <f t="shared" si="391"/>
        <v>0</v>
      </c>
      <c r="BE160" s="134">
        <f t="shared" si="392"/>
        <v>0</v>
      </c>
      <c r="BF160" s="31"/>
      <c r="BG160" s="31">
        <f t="shared" si="393"/>
        <v>0</v>
      </c>
      <c r="BH160" s="31">
        <f t="shared" si="394"/>
        <v>0</v>
      </c>
      <c r="BI160" s="31">
        <f t="shared" si="395"/>
        <v>0</v>
      </c>
      <c r="BJ160" s="31">
        <f t="shared" si="396"/>
        <v>0</v>
      </c>
      <c r="BK160" s="31">
        <f t="shared" si="397"/>
        <v>0</v>
      </c>
      <c r="BL160" s="31">
        <f t="shared" si="398"/>
        <v>0</v>
      </c>
      <c r="BM160" s="31">
        <f t="shared" si="399"/>
        <v>0</v>
      </c>
      <c r="BN160" s="31">
        <f t="shared" si="400"/>
        <v>0</v>
      </c>
      <c r="BO160" s="31">
        <f t="shared" si="401"/>
        <v>0</v>
      </c>
      <c r="BP160" s="31">
        <f t="shared" si="402"/>
        <v>0</v>
      </c>
      <c r="BQ160" s="31">
        <f t="shared" si="403"/>
        <v>0</v>
      </c>
      <c r="BR160" s="132"/>
      <c r="BS160" s="132">
        <f t="shared" si="404"/>
        <v>0</v>
      </c>
      <c r="BT160" s="132">
        <f t="shared" si="405"/>
        <v>0</v>
      </c>
      <c r="BU160" s="132">
        <f t="shared" si="406"/>
        <v>0</v>
      </c>
      <c r="BV160" s="132">
        <f t="shared" si="407"/>
        <v>0</v>
      </c>
      <c r="BW160" s="132">
        <f t="shared" si="408"/>
        <v>0</v>
      </c>
      <c r="BX160" s="132">
        <f t="shared" si="409"/>
        <v>0</v>
      </c>
      <c r="BY160" s="132">
        <f t="shared" si="410"/>
        <v>0</v>
      </c>
      <c r="BZ160" s="132">
        <f t="shared" si="411"/>
        <v>0</v>
      </c>
      <c r="CA160" s="132">
        <f t="shared" si="412"/>
        <v>0</v>
      </c>
      <c r="CB160" s="132">
        <f t="shared" si="413"/>
        <v>0</v>
      </c>
      <c r="CC160" s="132">
        <f t="shared" si="414"/>
        <v>0</v>
      </c>
      <c r="CD160" s="133">
        <f t="shared" si="415"/>
        <v>0</v>
      </c>
      <c r="CE160" s="133">
        <f t="shared" si="415"/>
        <v>0</v>
      </c>
      <c r="CF160" s="133">
        <f t="shared" si="416"/>
        <v>0</v>
      </c>
      <c r="CG160" s="133">
        <f t="shared" si="367"/>
        <v>0</v>
      </c>
      <c r="CH160" s="133">
        <f t="shared" si="367"/>
        <v>0</v>
      </c>
      <c r="CI160" s="133">
        <f t="shared" si="367"/>
        <v>0</v>
      </c>
      <c r="CJ160" s="133">
        <f t="shared" si="367"/>
        <v>0</v>
      </c>
      <c r="CK160" s="133">
        <f t="shared" si="367"/>
        <v>0</v>
      </c>
      <c r="CL160" s="133">
        <f t="shared" si="367"/>
        <v>0</v>
      </c>
      <c r="CM160" s="133">
        <f t="shared" si="367"/>
        <v>0</v>
      </c>
      <c r="CN160" s="133">
        <f t="shared" si="367"/>
        <v>0</v>
      </c>
      <c r="CO160" s="133">
        <f t="shared" si="367"/>
        <v>0</v>
      </c>
      <c r="CP160" s="134"/>
      <c r="CQ160" s="134">
        <f t="shared" si="417"/>
        <v>0</v>
      </c>
      <c r="CR160" s="134">
        <f t="shared" si="418"/>
        <v>0</v>
      </c>
      <c r="CS160" s="134">
        <f t="shared" si="419"/>
        <v>0</v>
      </c>
      <c r="CT160" s="134">
        <f t="shared" si="420"/>
        <v>0</v>
      </c>
      <c r="CU160" s="134">
        <f t="shared" si="421"/>
        <v>0</v>
      </c>
      <c r="CV160" s="134">
        <f t="shared" si="422"/>
        <v>0</v>
      </c>
      <c r="CW160" s="134">
        <f t="shared" si="423"/>
        <v>0</v>
      </c>
      <c r="CX160" s="134">
        <f t="shared" si="424"/>
        <v>0</v>
      </c>
      <c r="CY160" s="134">
        <f t="shared" si="425"/>
        <v>0</v>
      </c>
      <c r="CZ160" s="134">
        <f t="shared" si="426"/>
        <v>0</v>
      </c>
      <c r="DA160" s="134">
        <f t="shared" si="427"/>
        <v>0</v>
      </c>
      <c r="DB160" s="135"/>
      <c r="DC160" s="135">
        <f t="shared" si="428"/>
        <v>0</v>
      </c>
      <c r="DD160" s="135">
        <f t="shared" si="429"/>
        <v>0</v>
      </c>
      <c r="DE160" s="135">
        <f t="shared" si="430"/>
        <v>0</v>
      </c>
      <c r="DF160" s="135">
        <f t="shared" si="431"/>
        <v>0</v>
      </c>
      <c r="DG160" s="135">
        <f t="shared" si="432"/>
        <v>0</v>
      </c>
      <c r="DH160" s="135">
        <f t="shared" si="433"/>
        <v>0</v>
      </c>
      <c r="DI160" s="135">
        <f t="shared" si="434"/>
        <v>0</v>
      </c>
      <c r="DJ160" s="135">
        <f t="shared" si="435"/>
        <v>0</v>
      </c>
      <c r="DK160" s="135">
        <f t="shared" si="436"/>
        <v>0</v>
      </c>
      <c r="DL160" s="135">
        <f t="shared" si="437"/>
        <v>0</v>
      </c>
      <c r="DM160" s="135">
        <f t="shared" si="438"/>
        <v>0</v>
      </c>
      <c r="DN160" s="136"/>
      <c r="DO160" s="136">
        <f t="shared" si="439"/>
        <v>0</v>
      </c>
      <c r="DP160" s="136">
        <f t="shared" si="440"/>
        <v>0</v>
      </c>
      <c r="DQ160" s="136">
        <f t="shared" si="441"/>
        <v>0</v>
      </c>
      <c r="DR160" s="136">
        <f t="shared" si="442"/>
        <v>0</v>
      </c>
      <c r="DS160" s="136">
        <f t="shared" si="443"/>
        <v>0</v>
      </c>
      <c r="DT160" s="136">
        <f t="shared" si="444"/>
        <v>0</v>
      </c>
      <c r="DU160" s="136">
        <f t="shared" si="445"/>
        <v>0</v>
      </c>
      <c r="DV160" s="136">
        <f t="shared" si="446"/>
        <v>0</v>
      </c>
      <c r="DW160" s="136">
        <f t="shared" si="447"/>
        <v>0</v>
      </c>
      <c r="DX160" s="136">
        <f t="shared" si="448"/>
        <v>0</v>
      </c>
      <c r="DY160" s="136">
        <f t="shared" si="449"/>
        <v>0</v>
      </c>
      <c r="DZ160" s="132"/>
      <c r="EA160" s="132">
        <f t="shared" ref="EA160:EK160" si="495">DZ160</f>
        <v>0</v>
      </c>
      <c r="EB160" s="132">
        <f t="shared" si="495"/>
        <v>0</v>
      </c>
      <c r="EC160" s="132">
        <f t="shared" si="495"/>
        <v>0</v>
      </c>
      <c r="ED160" s="132">
        <f t="shared" si="495"/>
        <v>0</v>
      </c>
      <c r="EE160" s="132">
        <f t="shared" si="495"/>
        <v>0</v>
      </c>
      <c r="EF160" s="132">
        <f t="shared" si="495"/>
        <v>0</v>
      </c>
      <c r="EG160" s="132">
        <f t="shared" si="495"/>
        <v>0</v>
      </c>
      <c r="EH160" s="132">
        <f t="shared" si="495"/>
        <v>0</v>
      </c>
      <c r="EI160" s="132">
        <f t="shared" si="495"/>
        <v>0</v>
      </c>
      <c r="EJ160" s="132">
        <f t="shared" si="495"/>
        <v>0</v>
      </c>
      <c r="EK160" s="132">
        <f t="shared" si="495"/>
        <v>0</v>
      </c>
      <c r="EL160" s="134"/>
      <c r="EM160" s="134"/>
      <c r="EN160" s="134"/>
      <c r="EO160" s="134"/>
      <c r="EP160" s="134"/>
      <c r="EQ160" s="134"/>
      <c r="ER160" s="134"/>
      <c r="ES160" s="201">
        <f>IFERROR(IF(G160&gt;=1,(IF(EMP!AT156="YES",220,0)),0),0)</f>
        <v>0</v>
      </c>
      <c r="ET160" s="1">
        <f>IFERROR(IF(G160&gt;=1,ROUND(ALLO!K158/31*ALLO!BJ158,0),0),0)</f>
        <v>0</v>
      </c>
      <c r="EU160" s="1">
        <f>IFERROR(IF(G160&gt;=1,(IF(ALLO!$BH158=1,0,IF(ALLO!$BH158=2,(IF(EMP!AN156="YES",(IF(ALLO!$D158&gt;=5,ROUND((ALLO!GG158+ALLO!GS158+ALLO!HE158)/EU$1,0)*ALLO!$BK158,0)),0)),0))),0),0)</f>
        <v>0</v>
      </c>
      <c r="EV160" s="1">
        <f>IFERROR(IF(H160&gt;=1,(IF(ALLO!$BH158=1,0,IF(ALLO!$BH158=2,(IF(EMP!AO156="YES",(IF(ALLO!$D158&gt;=5,ROUND((ALLO!GH158+ALLO!GT158+ALLO!HF158)/EV$1,0)*ALLO!$BK158,0)),0)),0))),0),0)</f>
        <v>0</v>
      </c>
      <c r="EW160" s="1">
        <f>IFERROR(IF(I160&gt;=1,(IF(ALLO!$BH158=1,0,IF(ALLO!$BH158=2,(IF(EMP!AP156="YES",(IF(ALLO!$D158&gt;=5,ROUND((ALLO!GI158+ALLO!GU158+ALLO!HG158)/EW$1,0)*ALLO!$BK158,0)),0)),0))),0),0)</f>
        <v>0</v>
      </c>
      <c r="EX160" s="1">
        <f>IFERROR(IF(J160&gt;=1,(IF(ALLO!$BH158=1,0,IF(ALLO!$BH158=2,(IF(EMP!AQ156="YES",(IF(ALLO!$D158&gt;=5,ROUND((ALLO!GJ158+ALLO!GV158+ALLO!HH158)/EX$1,0)*ALLO!$BK158,0)),0)),0))),0),0)</f>
        <v>0</v>
      </c>
      <c r="EY160" s="1">
        <f>IFERROR(IF(K160&gt;=1,(IF(ALLO!$BH158=1,0,IF(ALLO!$BH158=2,(IF(EMP!AR156="YES",(IF(ALLO!$D158&gt;=5,ROUND((ALLO!GK158+ALLO!GW158+ALLO!HI158)/EY$1,0)*ALLO!$BK158,0)),0)),0))),0),0)</f>
        <v>0</v>
      </c>
      <c r="EZ160" s="1">
        <f>IFERROR(IF(L160&gt;=1,(IF(ALLO!$BH158=1,0,IF(ALLO!$BH158=2,(IF(EMP!AS156="YES",(IF(ALLO!$D158&gt;=5,ROUND((ALLO!GL158+ALLO!GX158+ALLO!HJ158)/EZ$1,0)*ALLO!$BK158,0)),0)),0))),0),0)</f>
        <v>0</v>
      </c>
      <c r="FA160" s="181">
        <f t="shared" si="451"/>
        <v>0</v>
      </c>
      <c r="FB160" s="181">
        <f t="shared" si="452"/>
        <v>0</v>
      </c>
      <c r="FC160" s="181">
        <f t="shared" si="453"/>
        <v>0</v>
      </c>
      <c r="FD160" s="181">
        <f t="shared" si="454"/>
        <v>0</v>
      </c>
      <c r="FE160" s="181">
        <f t="shared" si="455"/>
        <v>0</v>
      </c>
      <c r="FF160" s="181">
        <f t="shared" si="456"/>
        <v>0</v>
      </c>
      <c r="FG160" s="181">
        <f t="shared" si="457"/>
        <v>0</v>
      </c>
      <c r="FH160" s="181">
        <f t="shared" si="458"/>
        <v>0</v>
      </c>
      <c r="FI160" s="181">
        <f t="shared" si="459"/>
        <v>0</v>
      </c>
      <c r="FJ160" s="181">
        <f t="shared" si="460"/>
        <v>0</v>
      </c>
      <c r="FK160" s="181">
        <f t="shared" si="461"/>
        <v>0</v>
      </c>
      <c r="FL160" s="181">
        <f t="shared" si="462"/>
        <v>0</v>
      </c>
      <c r="FM160" s="182">
        <f t="shared" si="463"/>
        <v>0</v>
      </c>
      <c r="FN160" s="182">
        <f t="shared" si="464"/>
        <v>0</v>
      </c>
      <c r="FO160" s="182">
        <f t="shared" si="465"/>
        <v>0</v>
      </c>
      <c r="FP160" s="182">
        <f t="shared" si="466"/>
        <v>0</v>
      </c>
      <c r="FQ160" s="182">
        <f t="shared" si="467"/>
        <v>0</v>
      </c>
      <c r="FR160" s="182">
        <f t="shared" si="468"/>
        <v>0</v>
      </c>
      <c r="FS160" s="182">
        <f t="shared" si="469"/>
        <v>0</v>
      </c>
      <c r="FT160" s="1">
        <f>IFERROR(IF($G160&gt;=1,SUMIFS(ARR!P$8:P$607,ARR!$I$8:$I$607,$I160),0),0)</f>
        <v>0</v>
      </c>
      <c r="FU160" s="1">
        <f>IFERROR(IF($G160&gt;=1,SUMIFS(ARR!Q$8:Q$607,ARR!$I$8:$I$607,$I160),0),0)</f>
        <v>0</v>
      </c>
      <c r="FV160" s="1">
        <f>IFERROR(IF($G160&gt;=1,SUMIFS(ARR!R$8:R$607,ARR!$I$8:$I$607,$I160),0),0)</f>
        <v>0</v>
      </c>
      <c r="FW160" s="1">
        <f>IFERROR(IF($G160&gt;=1,SUMIFS(ARR!S$8:S$607,ARR!$I$8:$I$607,$I160),0),0)</f>
        <v>0</v>
      </c>
      <c r="FX160" s="1">
        <f>IFERROR(IF($G160&gt;=1,SUMIFS(ARR!T$8:T$607,ARR!$I$8:$I$607,$I160),0),0)</f>
        <v>0</v>
      </c>
      <c r="FY160" s="1">
        <f>IFERROR(IF($G160&gt;=1,SUMIFS(ARR!U$8:U$607,ARR!$I$8:$I$607,$I160),0),0)</f>
        <v>0</v>
      </c>
      <c r="FZ160" s="1">
        <f>IFERROR(IF($G160&gt;=1,SUMIFS(ARR!V$8:V$607,ARR!$I$8:$I$607,$I160),0),0)</f>
        <v>0</v>
      </c>
      <c r="GA160" s="1">
        <f>IFERROR(IF($G160&gt;=1,SUMIFS(ARR!W$8:W$607,ARR!$I$8:$I$607,$I160),0),0)</f>
        <v>0</v>
      </c>
      <c r="GB160" s="1">
        <f>IFERROR(IF($G160&gt;=1,SUMIFS(ARR!X$8:X$607,ARR!$I$8:$I$607,$I160),0),0)</f>
        <v>0</v>
      </c>
      <c r="GC160" s="1">
        <f>IFERROR(IF($G160&gt;=1,SUMIFS(ARR!Y$8:Y$607,ARR!$I$8:$I$607,$I160),0),0)</f>
        <v>0</v>
      </c>
      <c r="GD160" s="1">
        <f>IFERROR(IF($G160&gt;=1,SUMIFS(ARR!Z$8:Z$607,ARR!$I$8:$I$607,$I160),0),0)</f>
        <v>0</v>
      </c>
      <c r="GE160" s="1">
        <f>IFERROR(IF($G160&gt;=1,SUMIFS(ARR!AA$8:AA$607,ARR!$I$8:$I$607,$I160),0),0)</f>
        <v>0</v>
      </c>
      <c r="GF160" s="1">
        <f t="shared" si="470"/>
        <v>0</v>
      </c>
      <c r="GG160" s="1">
        <f t="shared" si="471"/>
        <v>0</v>
      </c>
      <c r="GH160" s="1">
        <f t="shared" si="472"/>
        <v>0</v>
      </c>
      <c r="GI160" s="1">
        <f t="shared" si="473"/>
        <v>0</v>
      </c>
      <c r="GJ160" s="1">
        <f t="shared" si="474"/>
        <v>0</v>
      </c>
    </row>
    <row r="161" spans="6:192" ht="18" customHeight="1" x14ac:dyDescent="0.25">
      <c r="F161" s="1">
        <f>ALLO!A159</f>
        <v>0</v>
      </c>
      <c r="G161" s="130">
        <f>EMP!O157</f>
        <v>0</v>
      </c>
      <c r="H161" s="131">
        <f>EMP!P157</f>
        <v>0</v>
      </c>
      <c r="I161" s="130">
        <f>EMP!Q157</f>
        <v>0</v>
      </c>
      <c r="J161" s="30">
        <f>IFERROR(IF($G161&gt;=1,(IF($F161=2,ROUND((ALLO!GA159+ALLO!GM159)/10,0),0)),0),0)</f>
        <v>0</v>
      </c>
      <c r="K161" s="30">
        <f>IFERROR(IF($G161&gt;=1,(IF($F161=2,ROUND((ALLO!GB159+ALLO!GN159)/10,0),0)),0),0)</f>
        <v>0</v>
      </c>
      <c r="L161" s="30">
        <f>IFERROR(IF($G161&gt;=1,(IF($F161=2,ROUND((ALLO!GC159+ALLO!GO159)/10,0),0)),0),0)</f>
        <v>0</v>
      </c>
      <c r="M161" s="30">
        <f>IFERROR(IF($G161&gt;=1,(IF($F161=2,ROUND((ALLO!GD159+ALLO!GP159)/10,0),0)),0),0)</f>
        <v>0</v>
      </c>
      <c r="N161" s="30">
        <f>IFERROR(IF($G161&gt;=1,(IF($F161=2,ROUND((ALLO!GE159+ALLO!GQ159)/10,0),0)),0),0)</f>
        <v>0</v>
      </c>
      <c r="O161" s="30">
        <f>IFERROR(IF($G161&gt;=1,(IF($F161=2,ROUND((ALLO!GF159+ALLO!GR159)/10,0),0)),0),0)</f>
        <v>0</v>
      </c>
      <c r="P161" s="30">
        <f>IFERROR(IF($G161&gt;=1,(IF($F161=2,ROUND((ALLO!GG159+ALLO!GS159)/10,0),0)),0),0)</f>
        <v>0</v>
      </c>
      <c r="Q161" s="30">
        <f>IFERROR(IF($G161&gt;=1,(IF($F161=2,ROUND((ALLO!GH159+ALLO!GT159)/10,0),0)),0),0)</f>
        <v>0</v>
      </c>
      <c r="R161" s="30">
        <f>IFERROR(IF($G161&gt;=1,(IF($F161=2,ROUND((ALLO!GI159+ALLO!GU159)/10,0),0)),0),0)</f>
        <v>0</v>
      </c>
      <c r="S161" s="30">
        <f>IFERROR(IF($G161&gt;=1,(IF($F161=2,ROUND((ALLO!GJ159+ALLO!GV159)/10,0),0)),0),0)</f>
        <v>0</v>
      </c>
      <c r="T161" s="30">
        <f>IFERROR(IF($G161&gt;=1,(IF($F161=2,ROUND((ALLO!GK159+ALLO!GW159)/10,0),0)),0),0)</f>
        <v>0</v>
      </c>
      <c r="U161" s="30">
        <f>IFERROR(IF($G161&gt;=1,(IF($F161=2,ROUND((ALLO!GL159+ALLO!GX159)/10,0),0)),0),0)</f>
        <v>0</v>
      </c>
      <c r="V161" s="132"/>
      <c r="W161" s="132"/>
      <c r="X161" s="132"/>
      <c r="Y161" s="132"/>
      <c r="Z161" s="132"/>
      <c r="AA161" s="132"/>
      <c r="AB161" s="132"/>
      <c r="AC161" s="132"/>
      <c r="AD161" s="132"/>
      <c r="AE161" s="132"/>
      <c r="AF161" s="132"/>
      <c r="AG161" s="132"/>
      <c r="AH161" s="133"/>
      <c r="AI161" s="133">
        <f t="shared" si="371"/>
        <v>0</v>
      </c>
      <c r="AJ161" s="133">
        <f t="shared" si="372"/>
        <v>0</v>
      </c>
      <c r="AK161" s="133">
        <f t="shared" si="373"/>
        <v>0</v>
      </c>
      <c r="AL161" s="133">
        <f t="shared" si="374"/>
        <v>0</v>
      </c>
      <c r="AM161" s="133">
        <f t="shared" si="375"/>
        <v>0</v>
      </c>
      <c r="AN161" s="133">
        <f t="shared" si="376"/>
        <v>0</v>
      </c>
      <c r="AO161" s="133">
        <f t="shared" si="377"/>
        <v>0</v>
      </c>
      <c r="AP161" s="133">
        <f t="shared" si="378"/>
        <v>0</v>
      </c>
      <c r="AQ161" s="133">
        <f t="shared" si="379"/>
        <v>0</v>
      </c>
      <c r="AR161" s="133">
        <f t="shared" si="380"/>
        <v>0</v>
      </c>
      <c r="AS161" s="133">
        <f t="shared" si="381"/>
        <v>0</v>
      </c>
      <c r="AT161" s="134"/>
      <c r="AU161" s="134">
        <f t="shared" si="382"/>
        <v>0</v>
      </c>
      <c r="AV161" s="134">
        <f t="shared" si="383"/>
        <v>0</v>
      </c>
      <c r="AW161" s="134">
        <f t="shared" si="384"/>
        <v>0</v>
      </c>
      <c r="AX161" s="134">
        <f t="shared" si="385"/>
        <v>0</v>
      </c>
      <c r="AY161" s="134">
        <f t="shared" si="386"/>
        <v>0</v>
      </c>
      <c r="AZ161" s="134">
        <f t="shared" si="387"/>
        <v>0</v>
      </c>
      <c r="BA161" s="134">
        <f t="shared" si="388"/>
        <v>0</v>
      </c>
      <c r="BB161" s="134">
        <f t="shared" si="389"/>
        <v>0</v>
      </c>
      <c r="BC161" s="134">
        <f t="shared" si="390"/>
        <v>0</v>
      </c>
      <c r="BD161" s="134">
        <f t="shared" si="391"/>
        <v>0</v>
      </c>
      <c r="BE161" s="134">
        <f t="shared" si="392"/>
        <v>0</v>
      </c>
      <c r="BF161" s="31"/>
      <c r="BG161" s="31">
        <f t="shared" si="393"/>
        <v>0</v>
      </c>
      <c r="BH161" s="31">
        <f t="shared" si="394"/>
        <v>0</v>
      </c>
      <c r="BI161" s="31">
        <f t="shared" si="395"/>
        <v>0</v>
      </c>
      <c r="BJ161" s="31">
        <f t="shared" si="396"/>
        <v>0</v>
      </c>
      <c r="BK161" s="31">
        <f t="shared" si="397"/>
        <v>0</v>
      </c>
      <c r="BL161" s="31">
        <f t="shared" si="398"/>
        <v>0</v>
      </c>
      <c r="BM161" s="31">
        <f t="shared" si="399"/>
        <v>0</v>
      </c>
      <c r="BN161" s="31">
        <f t="shared" si="400"/>
        <v>0</v>
      </c>
      <c r="BO161" s="31">
        <f t="shared" si="401"/>
        <v>0</v>
      </c>
      <c r="BP161" s="31">
        <f t="shared" si="402"/>
        <v>0</v>
      </c>
      <c r="BQ161" s="31">
        <f t="shared" si="403"/>
        <v>0</v>
      </c>
      <c r="BR161" s="132"/>
      <c r="BS161" s="132">
        <f t="shared" si="404"/>
        <v>0</v>
      </c>
      <c r="BT161" s="132">
        <f t="shared" si="405"/>
        <v>0</v>
      </c>
      <c r="BU161" s="132">
        <f t="shared" si="406"/>
        <v>0</v>
      </c>
      <c r="BV161" s="132">
        <f t="shared" si="407"/>
        <v>0</v>
      </c>
      <c r="BW161" s="132">
        <f t="shared" si="408"/>
        <v>0</v>
      </c>
      <c r="BX161" s="132">
        <f t="shared" si="409"/>
        <v>0</v>
      </c>
      <c r="BY161" s="132">
        <f t="shared" si="410"/>
        <v>0</v>
      </c>
      <c r="BZ161" s="132">
        <f t="shared" si="411"/>
        <v>0</v>
      </c>
      <c r="CA161" s="132">
        <f t="shared" si="412"/>
        <v>0</v>
      </c>
      <c r="CB161" s="132">
        <f t="shared" si="413"/>
        <v>0</v>
      </c>
      <c r="CC161" s="132">
        <f t="shared" si="414"/>
        <v>0</v>
      </c>
      <c r="CD161" s="133">
        <f t="shared" si="415"/>
        <v>0</v>
      </c>
      <c r="CE161" s="133">
        <f t="shared" si="415"/>
        <v>0</v>
      </c>
      <c r="CF161" s="133">
        <f t="shared" si="416"/>
        <v>0</v>
      </c>
      <c r="CG161" s="133">
        <f t="shared" si="367"/>
        <v>0</v>
      </c>
      <c r="CH161" s="133">
        <f t="shared" si="367"/>
        <v>0</v>
      </c>
      <c r="CI161" s="133">
        <f t="shared" si="367"/>
        <v>0</v>
      </c>
      <c r="CJ161" s="133">
        <f t="shared" si="367"/>
        <v>0</v>
      </c>
      <c r="CK161" s="133">
        <f t="shared" si="367"/>
        <v>0</v>
      </c>
      <c r="CL161" s="133">
        <f t="shared" si="367"/>
        <v>0</v>
      </c>
      <c r="CM161" s="133">
        <f t="shared" si="367"/>
        <v>0</v>
      </c>
      <c r="CN161" s="133">
        <f t="shared" si="367"/>
        <v>0</v>
      </c>
      <c r="CO161" s="133">
        <f t="shared" si="367"/>
        <v>0</v>
      </c>
      <c r="CP161" s="134"/>
      <c r="CQ161" s="134">
        <f t="shared" si="417"/>
        <v>0</v>
      </c>
      <c r="CR161" s="134">
        <f t="shared" si="418"/>
        <v>0</v>
      </c>
      <c r="CS161" s="134">
        <f t="shared" si="419"/>
        <v>0</v>
      </c>
      <c r="CT161" s="134">
        <f t="shared" si="420"/>
        <v>0</v>
      </c>
      <c r="CU161" s="134">
        <f t="shared" si="421"/>
        <v>0</v>
      </c>
      <c r="CV161" s="134">
        <f t="shared" si="422"/>
        <v>0</v>
      </c>
      <c r="CW161" s="134">
        <f t="shared" si="423"/>
        <v>0</v>
      </c>
      <c r="CX161" s="134">
        <f t="shared" si="424"/>
        <v>0</v>
      </c>
      <c r="CY161" s="134">
        <f t="shared" si="425"/>
        <v>0</v>
      </c>
      <c r="CZ161" s="134">
        <f t="shared" si="426"/>
        <v>0</v>
      </c>
      <c r="DA161" s="134">
        <f t="shared" si="427"/>
        <v>0</v>
      </c>
      <c r="DB161" s="135"/>
      <c r="DC161" s="135">
        <f t="shared" si="428"/>
        <v>0</v>
      </c>
      <c r="DD161" s="135">
        <f t="shared" si="429"/>
        <v>0</v>
      </c>
      <c r="DE161" s="135">
        <f t="shared" si="430"/>
        <v>0</v>
      </c>
      <c r="DF161" s="135">
        <f t="shared" si="431"/>
        <v>0</v>
      </c>
      <c r="DG161" s="135">
        <f t="shared" si="432"/>
        <v>0</v>
      </c>
      <c r="DH161" s="135">
        <f t="shared" si="433"/>
        <v>0</v>
      </c>
      <c r="DI161" s="135">
        <f t="shared" si="434"/>
        <v>0</v>
      </c>
      <c r="DJ161" s="135">
        <f t="shared" si="435"/>
        <v>0</v>
      </c>
      <c r="DK161" s="135">
        <f t="shared" si="436"/>
        <v>0</v>
      </c>
      <c r="DL161" s="135">
        <f t="shared" si="437"/>
        <v>0</v>
      </c>
      <c r="DM161" s="135">
        <f t="shared" si="438"/>
        <v>0</v>
      </c>
      <c r="DN161" s="136"/>
      <c r="DO161" s="136">
        <f t="shared" si="439"/>
        <v>0</v>
      </c>
      <c r="DP161" s="136">
        <f t="shared" si="440"/>
        <v>0</v>
      </c>
      <c r="DQ161" s="136">
        <f t="shared" si="441"/>
        <v>0</v>
      </c>
      <c r="DR161" s="136">
        <f t="shared" si="442"/>
        <v>0</v>
      </c>
      <c r="DS161" s="136">
        <f t="shared" si="443"/>
        <v>0</v>
      </c>
      <c r="DT161" s="136">
        <f t="shared" si="444"/>
        <v>0</v>
      </c>
      <c r="DU161" s="136">
        <f t="shared" si="445"/>
        <v>0</v>
      </c>
      <c r="DV161" s="136">
        <f t="shared" si="446"/>
        <v>0</v>
      </c>
      <c r="DW161" s="136">
        <f t="shared" si="447"/>
        <v>0</v>
      </c>
      <c r="DX161" s="136">
        <f t="shared" si="448"/>
        <v>0</v>
      </c>
      <c r="DY161" s="136">
        <f t="shared" si="449"/>
        <v>0</v>
      </c>
      <c r="DZ161" s="132"/>
      <c r="EA161" s="132">
        <f t="shared" ref="EA161:EK161" si="496">DZ161</f>
        <v>0</v>
      </c>
      <c r="EB161" s="132">
        <f t="shared" si="496"/>
        <v>0</v>
      </c>
      <c r="EC161" s="132">
        <f t="shared" si="496"/>
        <v>0</v>
      </c>
      <c r="ED161" s="132">
        <f t="shared" si="496"/>
        <v>0</v>
      </c>
      <c r="EE161" s="132">
        <f t="shared" si="496"/>
        <v>0</v>
      </c>
      <c r="EF161" s="132">
        <f t="shared" si="496"/>
        <v>0</v>
      </c>
      <c r="EG161" s="132">
        <f t="shared" si="496"/>
        <v>0</v>
      </c>
      <c r="EH161" s="132">
        <f t="shared" si="496"/>
        <v>0</v>
      </c>
      <c r="EI161" s="132">
        <f t="shared" si="496"/>
        <v>0</v>
      </c>
      <c r="EJ161" s="132">
        <f t="shared" si="496"/>
        <v>0</v>
      </c>
      <c r="EK161" s="132">
        <f t="shared" si="496"/>
        <v>0</v>
      </c>
      <c r="EL161" s="134"/>
      <c r="EM161" s="134"/>
      <c r="EN161" s="134"/>
      <c r="EO161" s="134"/>
      <c r="EP161" s="134"/>
      <c r="EQ161" s="134"/>
      <c r="ER161" s="134"/>
      <c r="ES161" s="201">
        <f>IFERROR(IF(G161&gt;=1,(IF(EMP!AT157="YES",220,0)),0),0)</f>
        <v>0</v>
      </c>
      <c r="ET161" s="1">
        <f>IFERROR(IF(G161&gt;=1,ROUND(ALLO!K159/31*ALLO!BJ159,0),0),0)</f>
        <v>0</v>
      </c>
      <c r="EU161" s="1">
        <f>IFERROR(IF(G161&gt;=1,(IF(ALLO!$BH159=1,0,IF(ALLO!$BH159=2,(IF(EMP!AN157="YES",(IF(ALLO!$D159&gt;=5,ROUND((ALLO!GG159+ALLO!GS159+ALLO!HE159)/EU$1,0)*ALLO!$BK159,0)),0)),0))),0),0)</f>
        <v>0</v>
      </c>
      <c r="EV161" s="1">
        <f>IFERROR(IF(H161&gt;=1,(IF(ALLO!$BH159=1,0,IF(ALLO!$BH159=2,(IF(EMP!AO157="YES",(IF(ALLO!$D159&gt;=5,ROUND((ALLO!GH159+ALLO!GT159+ALLO!HF159)/EV$1,0)*ALLO!$BK159,0)),0)),0))),0),0)</f>
        <v>0</v>
      </c>
      <c r="EW161" s="1">
        <f>IFERROR(IF(I161&gt;=1,(IF(ALLO!$BH159=1,0,IF(ALLO!$BH159=2,(IF(EMP!AP157="YES",(IF(ALLO!$D159&gt;=5,ROUND((ALLO!GI159+ALLO!GU159+ALLO!HG159)/EW$1,0)*ALLO!$BK159,0)),0)),0))),0),0)</f>
        <v>0</v>
      </c>
      <c r="EX161" s="1">
        <f>IFERROR(IF(J161&gt;=1,(IF(ALLO!$BH159=1,0,IF(ALLO!$BH159=2,(IF(EMP!AQ157="YES",(IF(ALLO!$D159&gt;=5,ROUND((ALLO!GJ159+ALLO!GV159+ALLO!HH159)/EX$1,0)*ALLO!$BK159,0)),0)),0))),0),0)</f>
        <v>0</v>
      </c>
      <c r="EY161" s="1">
        <f>IFERROR(IF(K161&gt;=1,(IF(ALLO!$BH159=1,0,IF(ALLO!$BH159=2,(IF(EMP!AR157="YES",(IF(ALLO!$D159&gt;=5,ROUND((ALLO!GK159+ALLO!GW159+ALLO!HI159)/EY$1,0)*ALLO!$BK159,0)),0)),0))),0),0)</f>
        <v>0</v>
      </c>
      <c r="EZ161" s="1">
        <f>IFERROR(IF(L161&gt;=1,(IF(ALLO!$BH159=1,0,IF(ALLO!$BH159=2,(IF(EMP!AS157="YES",(IF(ALLO!$D159&gt;=5,ROUND((ALLO!GL159+ALLO!GX159+ALLO!HJ159)/EZ$1,0)*ALLO!$BK159,0)),0)),0))),0),0)</f>
        <v>0</v>
      </c>
      <c r="FA161" s="181">
        <f t="shared" si="451"/>
        <v>0</v>
      </c>
      <c r="FB161" s="181">
        <f t="shared" si="452"/>
        <v>0</v>
      </c>
      <c r="FC161" s="181">
        <f t="shared" si="453"/>
        <v>0</v>
      </c>
      <c r="FD161" s="181">
        <f t="shared" si="454"/>
        <v>0</v>
      </c>
      <c r="FE161" s="181">
        <f t="shared" si="455"/>
        <v>0</v>
      </c>
      <c r="FF161" s="181">
        <f t="shared" si="456"/>
        <v>0</v>
      </c>
      <c r="FG161" s="181">
        <f t="shared" si="457"/>
        <v>0</v>
      </c>
      <c r="FH161" s="181">
        <f t="shared" si="458"/>
        <v>0</v>
      </c>
      <c r="FI161" s="181">
        <f t="shared" si="459"/>
        <v>0</v>
      </c>
      <c r="FJ161" s="181">
        <f t="shared" si="460"/>
        <v>0</v>
      </c>
      <c r="FK161" s="181">
        <f t="shared" si="461"/>
        <v>0</v>
      </c>
      <c r="FL161" s="181">
        <f t="shared" si="462"/>
        <v>0</v>
      </c>
      <c r="FM161" s="182">
        <f t="shared" si="463"/>
        <v>0</v>
      </c>
      <c r="FN161" s="182">
        <f t="shared" si="464"/>
        <v>0</v>
      </c>
      <c r="FO161" s="182">
        <f t="shared" si="465"/>
        <v>0</v>
      </c>
      <c r="FP161" s="182">
        <f t="shared" si="466"/>
        <v>0</v>
      </c>
      <c r="FQ161" s="182">
        <f t="shared" si="467"/>
        <v>0</v>
      </c>
      <c r="FR161" s="182">
        <f t="shared" si="468"/>
        <v>0</v>
      </c>
      <c r="FS161" s="182">
        <f t="shared" si="469"/>
        <v>0</v>
      </c>
      <c r="FT161" s="1">
        <f>IFERROR(IF($G161&gt;=1,SUMIFS(ARR!P$8:P$607,ARR!$I$8:$I$607,$I161),0),0)</f>
        <v>0</v>
      </c>
      <c r="FU161" s="1">
        <f>IFERROR(IF($G161&gt;=1,SUMIFS(ARR!Q$8:Q$607,ARR!$I$8:$I$607,$I161),0),0)</f>
        <v>0</v>
      </c>
      <c r="FV161" s="1">
        <f>IFERROR(IF($G161&gt;=1,SUMIFS(ARR!R$8:R$607,ARR!$I$8:$I$607,$I161),0),0)</f>
        <v>0</v>
      </c>
      <c r="FW161" s="1">
        <f>IFERROR(IF($G161&gt;=1,SUMIFS(ARR!S$8:S$607,ARR!$I$8:$I$607,$I161),0),0)</f>
        <v>0</v>
      </c>
      <c r="FX161" s="1">
        <f>IFERROR(IF($G161&gt;=1,SUMIFS(ARR!T$8:T$607,ARR!$I$8:$I$607,$I161),0),0)</f>
        <v>0</v>
      </c>
      <c r="FY161" s="1">
        <f>IFERROR(IF($G161&gt;=1,SUMIFS(ARR!U$8:U$607,ARR!$I$8:$I$607,$I161),0),0)</f>
        <v>0</v>
      </c>
      <c r="FZ161" s="1">
        <f>IFERROR(IF($G161&gt;=1,SUMIFS(ARR!V$8:V$607,ARR!$I$8:$I$607,$I161),0),0)</f>
        <v>0</v>
      </c>
      <c r="GA161" s="1">
        <f>IFERROR(IF($G161&gt;=1,SUMIFS(ARR!W$8:W$607,ARR!$I$8:$I$607,$I161),0),0)</f>
        <v>0</v>
      </c>
      <c r="GB161" s="1">
        <f>IFERROR(IF($G161&gt;=1,SUMIFS(ARR!X$8:X$607,ARR!$I$8:$I$607,$I161),0),0)</f>
        <v>0</v>
      </c>
      <c r="GC161" s="1">
        <f>IFERROR(IF($G161&gt;=1,SUMIFS(ARR!Y$8:Y$607,ARR!$I$8:$I$607,$I161),0),0)</f>
        <v>0</v>
      </c>
      <c r="GD161" s="1">
        <f>IFERROR(IF($G161&gt;=1,SUMIFS(ARR!Z$8:Z$607,ARR!$I$8:$I$607,$I161),0),0)</f>
        <v>0</v>
      </c>
      <c r="GE161" s="1">
        <f>IFERROR(IF($G161&gt;=1,SUMIFS(ARR!AA$8:AA$607,ARR!$I$8:$I$607,$I161),0),0)</f>
        <v>0</v>
      </c>
      <c r="GF161" s="1">
        <f t="shared" si="470"/>
        <v>0</v>
      </c>
      <c r="GG161" s="1">
        <f t="shared" si="471"/>
        <v>0</v>
      </c>
      <c r="GH161" s="1">
        <f t="shared" si="472"/>
        <v>0</v>
      </c>
      <c r="GI161" s="1">
        <f t="shared" si="473"/>
        <v>0</v>
      </c>
      <c r="GJ161" s="1">
        <f t="shared" si="474"/>
        <v>0</v>
      </c>
    </row>
    <row r="162" spans="6:192" ht="18" customHeight="1" x14ac:dyDescent="0.25">
      <c r="F162" s="1">
        <f>ALLO!A160</f>
        <v>0</v>
      </c>
      <c r="G162" s="130">
        <f>EMP!O158</f>
        <v>0</v>
      </c>
      <c r="H162" s="131">
        <f>EMP!P158</f>
        <v>0</v>
      </c>
      <c r="I162" s="130">
        <f>EMP!Q158</f>
        <v>0</v>
      </c>
      <c r="J162" s="30">
        <f>IFERROR(IF($G162&gt;=1,(IF($F162=2,ROUND((ALLO!GA160+ALLO!GM160)/10,0),0)),0),0)</f>
        <v>0</v>
      </c>
      <c r="K162" s="30">
        <f>IFERROR(IF($G162&gt;=1,(IF($F162=2,ROUND((ALLO!GB160+ALLO!GN160)/10,0),0)),0),0)</f>
        <v>0</v>
      </c>
      <c r="L162" s="30">
        <f>IFERROR(IF($G162&gt;=1,(IF($F162=2,ROUND((ALLO!GC160+ALLO!GO160)/10,0),0)),0),0)</f>
        <v>0</v>
      </c>
      <c r="M162" s="30">
        <f>IFERROR(IF($G162&gt;=1,(IF($F162=2,ROUND((ALLO!GD160+ALLO!GP160)/10,0),0)),0),0)</f>
        <v>0</v>
      </c>
      <c r="N162" s="30">
        <f>IFERROR(IF($G162&gt;=1,(IF($F162=2,ROUND((ALLO!GE160+ALLO!GQ160)/10,0),0)),0),0)</f>
        <v>0</v>
      </c>
      <c r="O162" s="30">
        <f>IFERROR(IF($G162&gt;=1,(IF($F162=2,ROUND((ALLO!GF160+ALLO!GR160)/10,0),0)),0),0)</f>
        <v>0</v>
      </c>
      <c r="P162" s="30">
        <f>IFERROR(IF($G162&gt;=1,(IF($F162=2,ROUND((ALLO!GG160+ALLO!GS160)/10,0),0)),0),0)</f>
        <v>0</v>
      </c>
      <c r="Q162" s="30">
        <f>IFERROR(IF($G162&gt;=1,(IF($F162=2,ROUND((ALLO!GH160+ALLO!GT160)/10,0),0)),0),0)</f>
        <v>0</v>
      </c>
      <c r="R162" s="30">
        <f>IFERROR(IF($G162&gt;=1,(IF($F162=2,ROUND((ALLO!GI160+ALLO!GU160)/10,0),0)),0),0)</f>
        <v>0</v>
      </c>
      <c r="S162" s="30">
        <f>IFERROR(IF($G162&gt;=1,(IF($F162=2,ROUND((ALLO!GJ160+ALLO!GV160)/10,0),0)),0),0)</f>
        <v>0</v>
      </c>
      <c r="T162" s="30">
        <f>IFERROR(IF($G162&gt;=1,(IF($F162=2,ROUND((ALLO!GK160+ALLO!GW160)/10,0),0)),0),0)</f>
        <v>0</v>
      </c>
      <c r="U162" s="30">
        <f>IFERROR(IF($G162&gt;=1,(IF($F162=2,ROUND((ALLO!GL160+ALLO!GX160)/10,0),0)),0),0)</f>
        <v>0</v>
      </c>
      <c r="V162" s="132"/>
      <c r="W162" s="132"/>
      <c r="X162" s="132"/>
      <c r="Y162" s="132"/>
      <c r="Z162" s="132"/>
      <c r="AA162" s="132"/>
      <c r="AB162" s="132"/>
      <c r="AC162" s="132"/>
      <c r="AD162" s="132"/>
      <c r="AE162" s="132"/>
      <c r="AF162" s="132"/>
      <c r="AG162" s="132"/>
      <c r="AH162" s="133"/>
      <c r="AI162" s="133">
        <f t="shared" si="371"/>
        <v>0</v>
      </c>
      <c r="AJ162" s="133">
        <f t="shared" si="372"/>
        <v>0</v>
      </c>
      <c r="AK162" s="133">
        <f t="shared" si="373"/>
        <v>0</v>
      </c>
      <c r="AL162" s="133">
        <f t="shared" si="374"/>
        <v>0</v>
      </c>
      <c r="AM162" s="133">
        <f t="shared" si="375"/>
        <v>0</v>
      </c>
      <c r="AN162" s="133">
        <f t="shared" si="376"/>
        <v>0</v>
      </c>
      <c r="AO162" s="133">
        <f t="shared" si="377"/>
        <v>0</v>
      </c>
      <c r="AP162" s="133">
        <f t="shared" si="378"/>
        <v>0</v>
      </c>
      <c r="AQ162" s="133">
        <f t="shared" si="379"/>
        <v>0</v>
      </c>
      <c r="AR162" s="133">
        <f t="shared" si="380"/>
        <v>0</v>
      </c>
      <c r="AS162" s="133">
        <f t="shared" si="381"/>
        <v>0</v>
      </c>
      <c r="AT162" s="134"/>
      <c r="AU162" s="134">
        <f t="shared" si="382"/>
        <v>0</v>
      </c>
      <c r="AV162" s="134">
        <f t="shared" si="383"/>
        <v>0</v>
      </c>
      <c r="AW162" s="134">
        <f t="shared" si="384"/>
        <v>0</v>
      </c>
      <c r="AX162" s="134">
        <f t="shared" si="385"/>
        <v>0</v>
      </c>
      <c r="AY162" s="134">
        <f t="shared" si="386"/>
        <v>0</v>
      </c>
      <c r="AZ162" s="134">
        <f t="shared" si="387"/>
        <v>0</v>
      </c>
      <c r="BA162" s="134">
        <f t="shared" si="388"/>
        <v>0</v>
      </c>
      <c r="BB162" s="134">
        <f t="shared" si="389"/>
        <v>0</v>
      </c>
      <c r="BC162" s="134">
        <f t="shared" si="390"/>
        <v>0</v>
      </c>
      <c r="BD162" s="134">
        <f t="shared" si="391"/>
        <v>0</v>
      </c>
      <c r="BE162" s="134">
        <f t="shared" si="392"/>
        <v>0</v>
      </c>
      <c r="BF162" s="31"/>
      <c r="BG162" s="31">
        <f t="shared" si="393"/>
        <v>0</v>
      </c>
      <c r="BH162" s="31">
        <f t="shared" si="394"/>
        <v>0</v>
      </c>
      <c r="BI162" s="31">
        <f t="shared" si="395"/>
        <v>0</v>
      </c>
      <c r="BJ162" s="31">
        <f t="shared" si="396"/>
        <v>0</v>
      </c>
      <c r="BK162" s="31">
        <f t="shared" si="397"/>
        <v>0</v>
      </c>
      <c r="BL162" s="31">
        <f t="shared" si="398"/>
        <v>0</v>
      </c>
      <c r="BM162" s="31">
        <f t="shared" si="399"/>
        <v>0</v>
      </c>
      <c r="BN162" s="31">
        <f t="shared" si="400"/>
        <v>0</v>
      </c>
      <c r="BO162" s="31">
        <f t="shared" si="401"/>
        <v>0</v>
      </c>
      <c r="BP162" s="31">
        <f t="shared" si="402"/>
        <v>0</v>
      </c>
      <c r="BQ162" s="31">
        <f t="shared" si="403"/>
        <v>0</v>
      </c>
      <c r="BR162" s="132"/>
      <c r="BS162" s="132">
        <f t="shared" si="404"/>
        <v>0</v>
      </c>
      <c r="BT162" s="132">
        <f t="shared" si="405"/>
        <v>0</v>
      </c>
      <c r="BU162" s="132">
        <f t="shared" si="406"/>
        <v>0</v>
      </c>
      <c r="BV162" s="132">
        <f t="shared" si="407"/>
        <v>0</v>
      </c>
      <c r="BW162" s="132">
        <f t="shared" si="408"/>
        <v>0</v>
      </c>
      <c r="BX162" s="132">
        <f t="shared" si="409"/>
        <v>0</v>
      </c>
      <c r="BY162" s="132">
        <f t="shared" si="410"/>
        <v>0</v>
      </c>
      <c r="BZ162" s="132">
        <f t="shared" si="411"/>
        <v>0</v>
      </c>
      <c r="CA162" s="132">
        <f t="shared" si="412"/>
        <v>0</v>
      </c>
      <c r="CB162" s="132">
        <f t="shared" si="413"/>
        <v>0</v>
      </c>
      <c r="CC162" s="132">
        <f t="shared" si="414"/>
        <v>0</v>
      </c>
      <c r="CD162" s="133">
        <f t="shared" si="415"/>
        <v>0</v>
      </c>
      <c r="CE162" s="133">
        <f t="shared" si="415"/>
        <v>0</v>
      </c>
      <c r="CF162" s="133">
        <f t="shared" si="416"/>
        <v>0</v>
      </c>
      <c r="CG162" s="133">
        <f t="shared" si="367"/>
        <v>0</v>
      </c>
      <c r="CH162" s="133">
        <f t="shared" si="367"/>
        <v>0</v>
      </c>
      <c r="CI162" s="133">
        <f t="shared" si="367"/>
        <v>0</v>
      </c>
      <c r="CJ162" s="133">
        <f t="shared" si="367"/>
        <v>0</v>
      </c>
      <c r="CK162" s="133">
        <f t="shared" si="367"/>
        <v>0</v>
      </c>
      <c r="CL162" s="133">
        <f t="shared" si="367"/>
        <v>0</v>
      </c>
      <c r="CM162" s="133">
        <f t="shared" si="367"/>
        <v>0</v>
      </c>
      <c r="CN162" s="133">
        <f t="shared" si="367"/>
        <v>0</v>
      </c>
      <c r="CO162" s="133">
        <f t="shared" si="367"/>
        <v>0</v>
      </c>
      <c r="CP162" s="134"/>
      <c r="CQ162" s="134">
        <f t="shared" si="417"/>
        <v>0</v>
      </c>
      <c r="CR162" s="134">
        <f t="shared" si="418"/>
        <v>0</v>
      </c>
      <c r="CS162" s="134">
        <f t="shared" si="419"/>
        <v>0</v>
      </c>
      <c r="CT162" s="134">
        <f t="shared" si="420"/>
        <v>0</v>
      </c>
      <c r="CU162" s="134">
        <f t="shared" si="421"/>
        <v>0</v>
      </c>
      <c r="CV162" s="134">
        <f t="shared" si="422"/>
        <v>0</v>
      </c>
      <c r="CW162" s="134">
        <f t="shared" si="423"/>
        <v>0</v>
      </c>
      <c r="CX162" s="134">
        <f t="shared" si="424"/>
        <v>0</v>
      </c>
      <c r="CY162" s="134">
        <f t="shared" si="425"/>
        <v>0</v>
      </c>
      <c r="CZ162" s="134">
        <f t="shared" si="426"/>
        <v>0</v>
      </c>
      <c r="DA162" s="134">
        <f t="shared" si="427"/>
        <v>0</v>
      </c>
      <c r="DB162" s="135"/>
      <c r="DC162" s="135">
        <f t="shared" si="428"/>
        <v>0</v>
      </c>
      <c r="DD162" s="135">
        <f t="shared" si="429"/>
        <v>0</v>
      </c>
      <c r="DE162" s="135">
        <f t="shared" si="430"/>
        <v>0</v>
      </c>
      <c r="DF162" s="135">
        <f t="shared" si="431"/>
        <v>0</v>
      </c>
      <c r="DG162" s="135">
        <f t="shared" si="432"/>
        <v>0</v>
      </c>
      <c r="DH162" s="135">
        <f t="shared" si="433"/>
        <v>0</v>
      </c>
      <c r="DI162" s="135">
        <f t="shared" si="434"/>
        <v>0</v>
      </c>
      <c r="DJ162" s="135">
        <f t="shared" si="435"/>
        <v>0</v>
      </c>
      <c r="DK162" s="135">
        <f t="shared" si="436"/>
        <v>0</v>
      </c>
      <c r="DL162" s="135">
        <f t="shared" si="437"/>
        <v>0</v>
      </c>
      <c r="DM162" s="135">
        <f t="shared" si="438"/>
        <v>0</v>
      </c>
      <c r="DN162" s="136"/>
      <c r="DO162" s="136">
        <f t="shared" si="439"/>
        <v>0</v>
      </c>
      <c r="DP162" s="136">
        <f t="shared" si="440"/>
        <v>0</v>
      </c>
      <c r="DQ162" s="136">
        <f t="shared" si="441"/>
        <v>0</v>
      </c>
      <c r="DR162" s="136">
        <f t="shared" si="442"/>
        <v>0</v>
      </c>
      <c r="DS162" s="136">
        <f t="shared" si="443"/>
        <v>0</v>
      </c>
      <c r="DT162" s="136">
        <f t="shared" si="444"/>
        <v>0</v>
      </c>
      <c r="DU162" s="136">
        <f t="shared" si="445"/>
        <v>0</v>
      </c>
      <c r="DV162" s="136">
        <f t="shared" si="446"/>
        <v>0</v>
      </c>
      <c r="DW162" s="136">
        <f t="shared" si="447"/>
        <v>0</v>
      </c>
      <c r="DX162" s="136">
        <f t="shared" si="448"/>
        <v>0</v>
      </c>
      <c r="DY162" s="136">
        <f t="shared" si="449"/>
        <v>0</v>
      </c>
      <c r="DZ162" s="132"/>
      <c r="EA162" s="132">
        <f t="shared" ref="EA162:EK162" si="497">DZ162</f>
        <v>0</v>
      </c>
      <c r="EB162" s="132">
        <f t="shared" si="497"/>
        <v>0</v>
      </c>
      <c r="EC162" s="132">
        <f t="shared" si="497"/>
        <v>0</v>
      </c>
      <c r="ED162" s="132">
        <f t="shared" si="497"/>
        <v>0</v>
      </c>
      <c r="EE162" s="132">
        <f t="shared" si="497"/>
        <v>0</v>
      </c>
      <c r="EF162" s="132">
        <f t="shared" si="497"/>
        <v>0</v>
      </c>
      <c r="EG162" s="132">
        <f t="shared" si="497"/>
        <v>0</v>
      </c>
      <c r="EH162" s="132">
        <f t="shared" si="497"/>
        <v>0</v>
      </c>
      <c r="EI162" s="132">
        <f t="shared" si="497"/>
        <v>0</v>
      </c>
      <c r="EJ162" s="132">
        <f t="shared" si="497"/>
        <v>0</v>
      </c>
      <c r="EK162" s="132">
        <f t="shared" si="497"/>
        <v>0</v>
      </c>
      <c r="EL162" s="134"/>
      <c r="EM162" s="134"/>
      <c r="EN162" s="134"/>
      <c r="EO162" s="134"/>
      <c r="EP162" s="134"/>
      <c r="EQ162" s="134"/>
      <c r="ER162" s="134"/>
      <c r="ES162" s="201">
        <f>IFERROR(IF(G162&gt;=1,(IF(EMP!AT158="YES",220,0)),0),0)</f>
        <v>0</v>
      </c>
      <c r="ET162" s="1">
        <f>IFERROR(IF(G162&gt;=1,ROUND(ALLO!K160/31*ALLO!BJ160,0),0),0)</f>
        <v>0</v>
      </c>
      <c r="EU162" s="1">
        <f>IFERROR(IF(G162&gt;=1,(IF(ALLO!$BH160=1,0,IF(ALLO!$BH160=2,(IF(EMP!AN158="YES",(IF(ALLO!$D160&gt;=5,ROUND((ALLO!GG160+ALLO!GS160+ALLO!HE160)/EU$1,0)*ALLO!$BK160,0)),0)),0))),0),0)</f>
        <v>0</v>
      </c>
      <c r="EV162" s="1">
        <f>IFERROR(IF(H162&gt;=1,(IF(ALLO!$BH160=1,0,IF(ALLO!$BH160=2,(IF(EMP!AO158="YES",(IF(ALLO!$D160&gt;=5,ROUND((ALLO!GH160+ALLO!GT160+ALLO!HF160)/EV$1,0)*ALLO!$BK160,0)),0)),0))),0),0)</f>
        <v>0</v>
      </c>
      <c r="EW162" s="1">
        <f>IFERROR(IF(I162&gt;=1,(IF(ALLO!$BH160=1,0,IF(ALLO!$BH160=2,(IF(EMP!AP158="YES",(IF(ALLO!$D160&gt;=5,ROUND((ALLO!GI160+ALLO!GU160+ALLO!HG160)/EW$1,0)*ALLO!$BK160,0)),0)),0))),0),0)</f>
        <v>0</v>
      </c>
      <c r="EX162" s="1">
        <f>IFERROR(IF(J162&gt;=1,(IF(ALLO!$BH160=1,0,IF(ALLO!$BH160=2,(IF(EMP!AQ158="YES",(IF(ALLO!$D160&gt;=5,ROUND((ALLO!GJ160+ALLO!GV160+ALLO!HH160)/EX$1,0)*ALLO!$BK160,0)),0)),0))),0),0)</f>
        <v>0</v>
      </c>
      <c r="EY162" s="1">
        <f>IFERROR(IF(K162&gt;=1,(IF(ALLO!$BH160=1,0,IF(ALLO!$BH160=2,(IF(EMP!AR158="YES",(IF(ALLO!$D160&gt;=5,ROUND((ALLO!GK160+ALLO!GW160+ALLO!HI160)/EY$1,0)*ALLO!$BK160,0)),0)),0))),0),0)</f>
        <v>0</v>
      </c>
      <c r="EZ162" s="1">
        <f>IFERROR(IF(L162&gt;=1,(IF(ALLO!$BH160=1,0,IF(ALLO!$BH160=2,(IF(EMP!AS158="YES",(IF(ALLO!$D160&gt;=5,ROUND((ALLO!GL160+ALLO!GX160+ALLO!HJ160)/EZ$1,0)*ALLO!$BK160,0)),0)),0))),0),0)</f>
        <v>0</v>
      </c>
      <c r="FA162" s="181">
        <f t="shared" si="451"/>
        <v>0</v>
      </c>
      <c r="FB162" s="181">
        <f t="shared" si="452"/>
        <v>0</v>
      </c>
      <c r="FC162" s="181">
        <f t="shared" si="453"/>
        <v>0</v>
      </c>
      <c r="FD162" s="181">
        <f t="shared" si="454"/>
        <v>0</v>
      </c>
      <c r="FE162" s="181">
        <f t="shared" si="455"/>
        <v>0</v>
      </c>
      <c r="FF162" s="181">
        <f t="shared" si="456"/>
        <v>0</v>
      </c>
      <c r="FG162" s="181">
        <f t="shared" si="457"/>
        <v>0</v>
      </c>
      <c r="FH162" s="181">
        <f t="shared" si="458"/>
        <v>0</v>
      </c>
      <c r="FI162" s="181">
        <f t="shared" si="459"/>
        <v>0</v>
      </c>
      <c r="FJ162" s="181">
        <f t="shared" si="460"/>
        <v>0</v>
      </c>
      <c r="FK162" s="181">
        <f t="shared" si="461"/>
        <v>0</v>
      </c>
      <c r="FL162" s="181">
        <f t="shared" si="462"/>
        <v>0</v>
      </c>
      <c r="FM162" s="182">
        <f t="shared" si="463"/>
        <v>0</v>
      </c>
      <c r="FN162" s="182">
        <f t="shared" si="464"/>
        <v>0</v>
      </c>
      <c r="FO162" s="182">
        <f t="shared" si="465"/>
        <v>0</v>
      </c>
      <c r="FP162" s="182">
        <f t="shared" si="466"/>
        <v>0</v>
      </c>
      <c r="FQ162" s="182">
        <f t="shared" si="467"/>
        <v>0</v>
      </c>
      <c r="FR162" s="182">
        <f t="shared" si="468"/>
        <v>0</v>
      </c>
      <c r="FS162" s="182">
        <f t="shared" si="469"/>
        <v>0</v>
      </c>
      <c r="FT162" s="1">
        <f>IFERROR(IF($G162&gt;=1,SUMIFS(ARR!P$8:P$607,ARR!$I$8:$I$607,$I162),0),0)</f>
        <v>0</v>
      </c>
      <c r="FU162" s="1">
        <f>IFERROR(IF($G162&gt;=1,SUMIFS(ARR!Q$8:Q$607,ARR!$I$8:$I$607,$I162),0),0)</f>
        <v>0</v>
      </c>
      <c r="FV162" s="1">
        <f>IFERROR(IF($G162&gt;=1,SUMIFS(ARR!R$8:R$607,ARR!$I$8:$I$607,$I162),0),0)</f>
        <v>0</v>
      </c>
      <c r="FW162" s="1">
        <f>IFERROR(IF($G162&gt;=1,SUMIFS(ARR!S$8:S$607,ARR!$I$8:$I$607,$I162),0),0)</f>
        <v>0</v>
      </c>
      <c r="FX162" s="1">
        <f>IFERROR(IF($G162&gt;=1,SUMIFS(ARR!T$8:T$607,ARR!$I$8:$I$607,$I162),0),0)</f>
        <v>0</v>
      </c>
      <c r="FY162" s="1">
        <f>IFERROR(IF($G162&gt;=1,SUMIFS(ARR!U$8:U$607,ARR!$I$8:$I$607,$I162),0),0)</f>
        <v>0</v>
      </c>
      <c r="FZ162" s="1">
        <f>IFERROR(IF($G162&gt;=1,SUMIFS(ARR!V$8:V$607,ARR!$I$8:$I$607,$I162),0),0)</f>
        <v>0</v>
      </c>
      <c r="GA162" s="1">
        <f>IFERROR(IF($G162&gt;=1,SUMIFS(ARR!W$8:W$607,ARR!$I$8:$I$607,$I162),0),0)</f>
        <v>0</v>
      </c>
      <c r="GB162" s="1">
        <f>IFERROR(IF($G162&gt;=1,SUMIFS(ARR!X$8:X$607,ARR!$I$8:$I$607,$I162),0),0)</f>
        <v>0</v>
      </c>
      <c r="GC162" s="1">
        <f>IFERROR(IF($G162&gt;=1,SUMIFS(ARR!Y$8:Y$607,ARR!$I$8:$I$607,$I162),0),0)</f>
        <v>0</v>
      </c>
      <c r="GD162" s="1">
        <f>IFERROR(IF($G162&gt;=1,SUMIFS(ARR!Z$8:Z$607,ARR!$I$8:$I$607,$I162),0),0)</f>
        <v>0</v>
      </c>
      <c r="GE162" s="1">
        <f>IFERROR(IF($G162&gt;=1,SUMIFS(ARR!AA$8:AA$607,ARR!$I$8:$I$607,$I162),0),0)</f>
        <v>0</v>
      </c>
      <c r="GF162" s="1">
        <f t="shared" si="470"/>
        <v>0</v>
      </c>
      <c r="GG162" s="1">
        <f t="shared" si="471"/>
        <v>0</v>
      </c>
      <c r="GH162" s="1">
        <f t="shared" si="472"/>
        <v>0</v>
      </c>
      <c r="GI162" s="1">
        <f t="shared" si="473"/>
        <v>0</v>
      </c>
      <c r="GJ162" s="1">
        <f t="shared" si="474"/>
        <v>0</v>
      </c>
    </row>
    <row r="163" spans="6:192" ht="18" customHeight="1" x14ac:dyDescent="0.25">
      <c r="F163" s="1">
        <f>ALLO!A161</f>
        <v>0</v>
      </c>
      <c r="G163" s="130">
        <f>EMP!O159</f>
        <v>0</v>
      </c>
      <c r="H163" s="131">
        <f>EMP!P159</f>
        <v>0</v>
      </c>
      <c r="I163" s="130">
        <f>EMP!Q159</f>
        <v>0</v>
      </c>
      <c r="J163" s="30">
        <f>IFERROR(IF($G163&gt;=1,(IF($F163=2,ROUND((ALLO!GA161+ALLO!GM161)/10,0),0)),0),0)</f>
        <v>0</v>
      </c>
      <c r="K163" s="30">
        <f>IFERROR(IF($G163&gt;=1,(IF($F163=2,ROUND((ALLO!GB161+ALLO!GN161)/10,0),0)),0),0)</f>
        <v>0</v>
      </c>
      <c r="L163" s="30">
        <f>IFERROR(IF($G163&gt;=1,(IF($F163=2,ROUND((ALLO!GC161+ALLO!GO161)/10,0),0)),0),0)</f>
        <v>0</v>
      </c>
      <c r="M163" s="30">
        <f>IFERROR(IF($G163&gt;=1,(IF($F163=2,ROUND((ALLO!GD161+ALLO!GP161)/10,0),0)),0),0)</f>
        <v>0</v>
      </c>
      <c r="N163" s="30">
        <f>IFERROR(IF($G163&gt;=1,(IF($F163=2,ROUND((ALLO!GE161+ALLO!GQ161)/10,0),0)),0),0)</f>
        <v>0</v>
      </c>
      <c r="O163" s="30">
        <f>IFERROR(IF($G163&gt;=1,(IF($F163=2,ROUND((ALLO!GF161+ALLO!GR161)/10,0),0)),0),0)</f>
        <v>0</v>
      </c>
      <c r="P163" s="30">
        <f>IFERROR(IF($G163&gt;=1,(IF($F163=2,ROUND((ALLO!GG161+ALLO!GS161)/10,0),0)),0),0)</f>
        <v>0</v>
      </c>
      <c r="Q163" s="30">
        <f>IFERROR(IF($G163&gt;=1,(IF($F163=2,ROUND((ALLO!GH161+ALLO!GT161)/10,0),0)),0),0)</f>
        <v>0</v>
      </c>
      <c r="R163" s="30">
        <f>IFERROR(IF($G163&gt;=1,(IF($F163=2,ROUND((ALLO!GI161+ALLO!GU161)/10,0),0)),0),0)</f>
        <v>0</v>
      </c>
      <c r="S163" s="30">
        <f>IFERROR(IF($G163&gt;=1,(IF($F163=2,ROUND((ALLO!GJ161+ALLO!GV161)/10,0),0)),0),0)</f>
        <v>0</v>
      </c>
      <c r="T163" s="30">
        <f>IFERROR(IF($G163&gt;=1,(IF($F163=2,ROUND((ALLO!GK161+ALLO!GW161)/10,0),0)),0),0)</f>
        <v>0</v>
      </c>
      <c r="U163" s="30">
        <f>IFERROR(IF($G163&gt;=1,(IF($F163=2,ROUND((ALLO!GL161+ALLO!GX161)/10,0),0)),0),0)</f>
        <v>0</v>
      </c>
      <c r="V163" s="132"/>
      <c r="W163" s="132"/>
      <c r="X163" s="132"/>
      <c r="Y163" s="132"/>
      <c r="Z163" s="132"/>
      <c r="AA163" s="132"/>
      <c r="AB163" s="132"/>
      <c r="AC163" s="132"/>
      <c r="AD163" s="132"/>
      <c r="AE163" s="132"/>
      <c r="AF163" s="132"/>
      <c r="AG163" s="132"/>
      <c r="AH163" s="133"/>
      <c r="AI163" s="133">
        <f t="shared" si="371"/>
        <v>0</v>
      </c>
      <c r="AJ163" s="133">
        <f t="shared" si="372"/>
        <v>0</v>
      </c>
      <c r="AK163" s="133">
        <f t="shared" si="373"/>
        <v>0</v>
      </c>
      <c r="AL163" s="133">
        <f t="shared" si="374"/>
        <v>0</v>
      </c>
      <c r="AM163" s="133">
        <f t="shared" si="375"/>
        <v>0</v>
      </c>
      <c r="AN163" s="133">
        <f t="shared" si="376"/>
        <v>0</v>
      </c>
      <c r="AO163" s="133">
        <f t="shared" si="377"/>
        <v>0</v>
      </c>
      <c r="AP163" s="133">
        <f t="shared" si="378"/>
        <v>0</v>
      </c>
      <c r="AQ163" s="133">
        <f t="shared" si="379"/>
        <v>0</v>
      </c>
      <c r="AR163" s="133">
        <f t="shared" si="380"/>
        <v>0</v>
      </c>
      <c r="AS163" s="133">
        <f t="shared" si="381"/>
        <v>0</v>
      </c>
      <c r="AT163" s="134"/>
      <c r="AU163" s="134">
        <f t="shared" si="382"/>
        <v>0</v>
      </c>
      <c r="AV163" s="134">
        <f t="shared" si="383"/>
        <v>0</v>
      </c>
      <c r="AW163" s="134">
        <f t="shared" si="384"/>
        <v>0</v>
      </c>
      <c r="AX163" s="134">
        <f t="shared" si="385"/>
        <v>0</v>
      </c>
      <c r="AY163" s="134">
        <f t="shared" si="386"/>
        <v>0</v>
      </c>
      <c r="AZ163" s="134">
        <f t="shared" si="387"/>
        <v>0</v>
      </c>
      <c r="BA163" s="134">
        <f t="shared" si="388"/>
        <v>0</v>
      </c>
      <c r="BB163" s="134">
        <f t="shared" si="389"/>
        <v>0</v>
      </c>
      <c r="BC163" s="134">
        <f t="shared" si="390"/>
        <v>0</v>
      </c>
      <c r="BD163" s="134">
        <f t="shared" si="391"/>
        <v>0</v>
      </c>
      <c r="BE163" s="134">
        <f t="shared" si="392"/>
        <v>0</v>
      </c>
      <c r="BF163" s="31"/>
      <c r="BG163" s="31">
        <f t="shared" si="393"/>
        <v>0</v>
      </c>
      <c r="BH163" s="31">
        <f t="shared" si="394"/>
        <v>0</v>
      </c>
      <c r="BI163" s="31">
        <f t="shared" si="395"/>
        <v>0</v>
      </c>
      <c r="BJ163" s="31">
        <f t="shared" si="396"/>
        <v>0</v>
      </c>
      <c r="BK163" s="31">
        <f t="shared" si="397"/>
        <v>0</v>
      </c>
      <c r="BL163" s="31">
        <f t="shared" si="398"/>
        <v>0</v>
      </c>
      <c r="BM163" s="31">
        <f t="shared" si="399"/>
        <v>0</v>
      </c>
      <c r="BN163" s="31">
        <f t="shared" si="400"/>
        <v>0</v>
      </c>
      <c r="BO163" s="31">
        <f t="shared" si="401"/>
        <v>0</v>
      </c>
      <c r="BP163" s="31">
        <f t="shared" si="402"/>
        <v>0</v>
      </c>
      <c r="BQ163" s="31">
        <f t="shared" si="403"/>
        <v>0</v>
      </c>
      <c r="BR163" s="132"/>
      <c r="BS163" s="132">
        <f t="shared" si="404"/>
        <v>0</v>
      </c>
      <c r="BT163" s="132">
        <f t="shared" si="405"/>
        <v>0</v>
      </c>
      <c r="BU163" s="132">
        <f t="shared" si="406"/>
        <v>0</v>
      </c>
      <c r="BV163" s="132">
        <f t="shared" si="407"/>
        <v>0</v>
      </c>
      <c r="BW163" s="132">
        <f t="shared" si="408"/>
        <v>0</v>
      </c>
      <c r="BX163" s="132">
        <f t="shared" si="409"/>
        <v>0</v>
      </c>
      <c r="BY163" s="132">
        <f t="shared" si="410"/>
        <v>0</v>
      </c>
      <c r="BZ163" s="132">
        <f t="shared" si="411"/>
        <v>0</v>
      </c>
      <c r="CA163" s="132">
        <f t="shared" si="412"/>
        <v>0</v>
      </c>
      <c r="CB163" s="132">
        <f t="shared" si="413"/>
        <v>0</v>
      </c>
      <c r="CC163" s="132">
        <f t="shared" si="414"/>
        <v>0</v>
      </c>
      <c r="CD163" s="133">
        <f t="shared" si="415"/>
        <v>0</v>
      </c>
      <c r="CE163" s="133">
        <f t="shared" si="415"/>
        <v>0</v>
      </c>
      <c r="CF163" s="133">
        <f t="shared" si="416"/>
        <v>0</v>
      </c>
      <c r="CG163" s="133">
        <f t="shared" si="367"/>
        <v>0</v>
      </c>
      <c r="CH163" s="133">
        <f t="shared" si="367"/>
        <v>0</v>
      </c>
      <c r="CI163" s="133">
        <f t="shared" si="367"/>
        <v>0</v>
      </c>
      <c r="CJ163" s="133">
        <f t="shared" si="367"/>
        <v>0</v>
      </c>
      <c r="CK163" s="133">
        <f t="shared" si="367"/>
        <v>0</v>
      </c>
      <c r="CL163" s="133">
        <f t="shared" si="367"/>
        <v>0</v>
      </c>
      <c r="CM163" s="133">
        <f t="shared" si="367"/>
        <v>0</v>
      </c>
      <c r="CN163" s="133">
        <f t="shared" si="367"/>
        <v>0</v>
      </c>
      <c r="CO163" s="133">
        <f t="shared" si="367"/>
        <v>0</v>
      </c>
      <c r="CP163" s="134"/>
      <c r="CQ163" s="134">
        <f t="shared" si="417"/>
        <v>0</v>
      </c>
      <c r="CR163" s="134">
        <f t="shared" si="418"/>
        <v>0</v>
      </c>
      <c r="CS163" s="134">
        <f t="shared" si="419"/>
        <v>0</v>
      </c>
      <c r="CT163" s="134">
        <f t="shared" si="420"/>
        <v>0</v>
      </c>
      <c r="CU163" s="134">
        <f t="shared" si="421"/>
        <v>0</v>
      </c>
      <c r="CV163" s="134">
        <f t="shared" si="422"/>
        <v>0</v>
      </c>
      <c r="CW163" s="134">
        <f t="shared" si="423"/>
        <v>0</v>
      </c>
      <c r="CX163" s="134">
        <f t="shared" si="424"/>
        <v>0</v>
      </c>
      <c r="CY163" s="134">
        <f t="shared" si="425"/>
        <v>0</v>
      </c>
      <c r="CZ163" s="134">
        <f t="shared" si="426"/>
        <v>0</v>
      </c>
      <c r="DA163" s="134">
        <f t="shared" si="427"/>
        <v>0</v>
      </c>
      <c r="DB163" s="135"/>
      <c r="DC163" s="135">
        <f t="shared" si="428"/>
        <v>0</v>
      </c>
      <c r="DD163" s="135">
        <f t="shared" si="429"/>
        <v>0</v>
      </c>
      <c r="DE163" s="135">
        <f t="shared" si="430"/>
        <v>0</v>
      </c>
      <c r="DF163" s="135">
        <f t="shared" si="431"/>
        <v>0</v>
      </c>
      <c r="DG163" s="135">
        <f t="shared" si="432"/>
        <v>0</v>
      </c>
      <c r="DH163" s="135">
        <f t="shared" si="433"/>
        <v>0</v>
      </c>
      <c r="DI163" s="135">
        <f t="shared" si="434"/>
        <v>0</v>
      </c>
      <c r="DJ163" s="135">
        <f t="shared" si="435"/>
        <v>0</v>
      </c>
      <c r="DK163" s="135">
        <f t="shared" si="436"/>
        <v>0</v>
      </c>
      <c r="DL163" s="135">
        <f t="shared" si="437"/>
        <v>0</v>
      </c>
      <c r="DM163" s="135">
        <f t="shared" si="438"/>
        <v>0</v>
      </c>
      <c r="DN163" s="136"/>
      <c r="DO163" s="136">
        <f t="shared" si="439"/>
        <v>0</v>
      </c>
      <c r="DP163" s="136">
        <f t="shared" si="440"/>
        <v>0</v>
      </c>
      <c r="DQ163" s="136">
        <f t="shared" si="441"/>
        <v>0</v>
      </c>
      <c r="DR163" s="136">
        <f t="shared" si="442"/>
        <v>0</v>
      </c>
      <c r="DS163" s="136">
        <f t="shared" si="443"/>
        <v>0</v>
      </c>
      <c r="DT163" s="136">
        <f t="shared" si="444"/>
        <v>0</v>
      </c>
      <c r="DU163" s="136">
        <f t="shared" si="445"/>
        <v>0</v>
      </c>
      <c r="DV163" s="136">
        <f t="shared" si="446"/>
        <v>0</v>
      </c>
      <c r="DW163" s="136">
        <f t="shared" si="447"/>
        <v>0</v>
      </c>
      <c r="DX163" s="136">
        <f t="shared" si="448"/>
        <v>0</v>
      </c>
      <c r="DY163" s="136">
        <f t="shared" si="449"/>
        <v>0</v>
      </c>
      <c r="DZ163" s="132"/>
      <c r="EA163" s="132">
        <f t="shared" ref="EA163:EK163" si="498">DZ163</f>
        <v>0</v>
      </c>
      <c r="EB163" s="132">
        <f t="shared" si="498"/>
        <v>0</v>
      </c>
      <c r="EC163" s="132">
        <f t="shared" si="498"/>
        <v>0</v>
      </c>
      <c r="ED163" s="132">
        <f t="shared" si="498"/>
        <v>0</v>
      </c>
      <c r="EE163" s="132">
        <f t="shared" si="498"/>
        <v>0</v>
      </c>
      <c r="EF163" s="132">
        <f t="shared" si="498"/>
        <v>0</v>
      </c>
      <c r="EG163" s="132">
        <f t="shared" si="498"/>
        <v>0</v>
      </c>
      <c r="EH163" s="132">
        <f t="shared" si="498"/>
        <v>0</v>
      </c>
      <c r="EI163" s="132">
        <f t="shared" si="498"/>
        <v>0</v>
      </c>
      <c r="EJ163" s="132">
        <f t="shared" si="498"/>
        <v>0</v>
      </c>
      <c r="EK163" s="132">
        <f t="shared" si="498"/>
        <v>0</v>
      </c>
      <c r="EL163" s="134"/>
      <c r="EM163" s="134"/>
      <c r="EN163" s="134"/>
      <c r="EO163" s="134"/>
      <c r="EP163" s="134"/>
      <c r="EQ163" s="134"/>
      <c r="ER163" s="134"/>
      <c r="ES163" s="201">
        <f>IFERROR(IF(G163&gt;=1,(IF(EMP!AT159="YES",220,0)),0),0)</f>
        <v>0</v>
      </c>
      <c r="ET163" s="1">
        <f>IFERROR(IF(G163&gt;=1,ROUND(ALLO!K161/31*ALLO!BJ161,0),0),0)</f>
        <v>0</v>
      </c>
      <c r="EU163" s="1">
        <f>IFERROR(IF(G163&gt;=1,(IF(ALLO!$BH161=1,0,IF(ALLO!$BH161=2,(IF(EMP!AN159="YES",(IF(ALLO!$D161&gt;=5,ROUND((ALLO!GG161+ALLO!GS161+ALLO!HE161)/EU$1,0)*ALLO!$BK161,0)),0)),0))),0),0)</f>
        <v>0</v>
      </c>
      <c r="EV163" s="1">
        <f>IFERROR(IF(H163&gt;=1,(IF(ALLO!$BH161=1,0,IF(ALLO!$BH161=2,(IF(EMP!AO159="YES",(IF(ALLO!$D161&gt;=5,ROUND((ALLO!GH161+ALLO!GT161+ALLO!HF161)/EV$1,0)*ALLO!$BK161,0)),0)),0))),0),0)</f>
        <v>0</v>
      </c>
      <c r="EW163" s="1">
        <f>IFERROR(IF(I163&gt;=1,(IF(ALLO!$BH161=1,0,IF(ALLO!$BH161=2,(IF(EMP!AP159="YES",(IF(ALLO!$D161&gt;=5,ROUND((ALLO!GI161+ALLO!GU161+ALLO!HG161)/EW$1,0)*ALLO!$BK161,0)),0)),0))),0),0)</f>
        <v>0</v>
      </c>
      <c r="EX163" s="1">
        <f>IFERROR(IF(J163&gt;=1,(IF(ALLO!$BH161=1,0,IF(ALLO!$BH161=2,(IF(EMP!AQ159="YES",(IF(ALLO!$D161&gt;=5,ROUND((ALLO!GJ161+ALLO!GV161+ALLO!HH161)/EX$1,0)*ALLO!$BK161,0)),0)),0))),0),0)</f>
        <v>0</v>
      </c>
      <c r="EY163" s="1">
        <f>IFERROR(IF(K163&gt;=1,(IF(ALLO!$BH161=1,0,IF(ALLO!$BH161=2,(IF(EMP!AR159="YES",(IF(ALLO!$D161&gt;=5,ROUND((ALLO!GK161+ALLO!GW161+ALLO!HI161)/EY$1,0)*ALLO!$BK161,0)),0)),0))),0),0)</f>
        <v>0</v>
      </c>
      <c r="EZ163" s="1">
        <f>IFERROR(IF(L163&gt;=1,(IF(ALLO!$BH161=1,0,IF(ALLO!$BH161=2,(IF(EMP!AS159="YES",(IF(ALLO!$D161&gt;=5,ROUND((ALLO!GL161+ALLO!GX161+ALLO!HJ161)/EZ$1,0)*ALLO!$BK161,0)),0)),0))),0),0)</f>
        <v>0</v>
      </c>
      <c r="FA163" s="181">
        <f t="shared" si="451"/>
        <v>0</v>
      </c>
      <c r="FB163" s="181">
        <f t="shared" si="452"/>
        <v>0</v>
      </c>
      <c r="FC163" s="181">
        <f t="shared" si="453"/>
        <v>0</v>
      </c>
      <c r="FD163" s="181">
        <f t="shared" si="454"/>
        <v>0</v>
      </c>
      <c r="FE163" s="181">
        <f t="shared" si="455"/>
        <v>0</v>
      </c>
      <c r="FF163" s="181">
        <f t="shared" si="456"/>
        <v>0</v>
      </c>
      <c r="FG163" s="181">
        <f t="shared" si="457"/>
        <v>0</v>
      </c>
      <c r="FH163" s="181">
        <f t="shared" si="458"/>
        <v>0</v>
      </c>
      <c r="FI163" s="181">
        <f t="shared" si="459"/>
        <v>0</v>
      </c>
      <c r="FJ163" s="181">
        <f t="shared" si="460"/>
        <v>0</v>
      </c>
      <c r="FK163" s="181">
        <f t="shared" si="461"/>
        <v>0</v>
      </c>
      <c r="FL163" s="181">
        <f t="shared" si="462"/>
        <v>0</v>
      </c>
      <c r="FM163" s="182">
        <f t="shared" si="463"/>
        <v>0</v>
      </c>
      <c r="FN163" s="182">
        <f t="shared" si="464"/>
        <v>0</v>
      </c>
      <c r="FO163" s="182">
        <f t="shared" si="465"/>
        <v>0</v>
      </c>
      <c r="FP163" s="182">
        <f t="shared" si="466"/>
        <v>0</v>
      </c>
      <c r="FQ163" s="182">
        <f t="shared" si="467"/>
        <v>0</v>
      </c>
      <c r="FR163" s="182">
        <f t="shared" si="468"/>
        <v>0</v>
      </c>
      <c r="FS163" s="182">
        <f t="shared" si="469"/>
        <v>0</v>
      </c>
      <c r="FT163" s="1">
        <f>IFERROR(IF($G163&gt;=1,SUMIFS(ARR!P$8:P$607,ARR!$I$8:$I$607,$I163),0),0)</f>
        <v>0</v>
      </c>
      <c r="FU163" s="1">
        <f>IFERROR(IF($G163&gt;=1,SUMIFS(ARR!Q$8:Q$607,ARR!$I$8:$I$607,$I163),0),0)</f>
        <v>0</v>
      </c>
      <c r="FV163" s="1">
        <f>IFERROR(IF($G163&gt;=1,SUMIFS(ARR!R$8:R$607,ARR!$I$8:$I$607,$I163),0),0)</f>
        <v>0</v>
      </c>
      <c r="FW163" s="1">
        <f>IFERROR(IF($G163&gt;=1,SUMIFS(ARR!S$8:S$607,ARR!$I$8:$I$607,$I163),0),0)</f>
        <v>0</v>
      </c>
      <c r="FX163" s="1">
        <f>IFERROR(IF($G163&gt;=1,SUMIFS(ARR!T$8:T$607,ARR!$I$8:$I$607,$I163),0),0)</f>
        <v>0</v>
      </c>
      <c r="FY163" s="1">
        <f>IFERROR(IF($G163&gt;=1,SUMIFS(ARR!U$8:U$607,ARR!$I$8:$I$607,$I163),0),0)</f>
        <v>0</v>
      </c>
      <c r="FZ163" s="1">
        <f>IFERROR(IF($G163&gt;=1,SUMIFS(ARR!V$8:V$607,ARR!$I$8:$I$607,$I163),0),0)</f>
        <v>0</v>
      </c>
      <c r="GA163" s="1">
        <f>IFERROR(IF($G163&gt;=1,SUMIFS(ARR!W$8:W$607,ARR!$I$8:$I$607,$I163),0),0)</f>
        <v>0</v>
      </c>
      <c r="GB163" s="1">
        <f>IFERROR(IF($G163&gt;=1,SUMIFS(ARR!X$8:X$607,ARR!$I$8:$I$607,$I163),0),0)</f>
        <v>0</v>
      </c>
      <c r="GC163" s="1">
        <f>IFERROR(IF($G163&gt;=1,SUMIFS(ARR!Y$8:Y$607,ARR!$I$8:$I$607,$I163),0),0)</f>
        <v>0</v>
      </c>
      <c r="GD163" s="1">
        <f>IFERROR(IF($G163&gt;=1,SUMIFS(ARR!Z$8:Z$607,ARR!$I$8:$I$607,$I163),0),0)</f>
        <v>0</v>
      </c>
      <c r="GE163" s="1">
        <f>IFERROR(IF($G163&gt;=1,SUMIFS(ARR!AA$8:AA$607,ARR!$I$8:$I$607,$I163),0),0)</f>
        <v>0</v>
      </c>
      <c r="GF163" s="1">
        <f t="shared" si="470"/>
        <v>0</v>
      </c>
      <c r="GG163" s="1">
        <f t="shared" si="471"/>
        <v>0</v>
      </c>
      <c r="GH163" s="1">
        <f t="shared" si="472"/>
        <v>0</v>
      </c>
      <c r="GI163" s="1">
        <f t="shared" si="473"/>
        <v>0</v>
      </c>
      <c r="GJ163" s="1">
        <f t="shared" si="474"/>
        <v>0</v>
      </c>
    </row>
    <row r="164" spans="6:192" ht="18" customHeight="1" x14ac:dyDescent="0.25">
      <c r="F164" s="1">
        <f>ALLO!A162</f>
        <v>0</v>
      </c>
      <c r="G164" s="130">
        <f>EMP!O160</f>
        <v>0</v>
      </c>
      <c r="H164" s="131">
        <f>EMP!P160</f>
        <v>0</v>
      </c>
      <c r="I164" s="130">
        <f>EMP!Q160</f>
        <v>0</v>
      </c>
      <c r="J164" s="30">
        <f>IFERROR(IF($G164&gt;=1,(IF($F164=2,ROUND((ALLO!GA162+ALLO!GM162)/10,0),0)),0),0)</f>
        <v>0</v>
      </c>
      <c r="K164" s="30">
        <f>IFERROR(IF($G164&gt;=1,(IF($F164=2,ROUND((ALLO!GB162+ALLO!GN162)/10,0),0)),0),0)</f>
        <v>0</v>
      </c>
      <c r="L164" s="30">
        <f>IFERROR(IF($G164&gt;=1,(IF($F164=2,ROUND((ALLO!GC162+ALLO!GO162)/10,0),0)),0),0)</f>
        <v>0</v>
      </c>
      <c r="M164" s="30">
        <f>IFERROR(IF($G164&gt;=1,(IF($F164=2,ROUND((ALLO!GD162+ALLO!GP162)/10,0),0)),0),0)</f>
        <v>0</v>
      </c>
      <c r="N164" s="30">
        <f>IFERROR(IF($G164&gt;=1,(IF($F164=2,ROUND((ALLO!GE162+ALLO!GQ162)/10,0),0)),0),0)</f>
        <v>0</v>
      </c>
      <c r="O164" s="30">
        <f>IFERROR(IF($G164&gt;=1,(IF($F164=2,ROUND((ALLO!GF162+ALLO!GR162)/10,0),0)),0),0)</f>
        <v>0</v>
      </c>
      <c r="P164" s="30">
        <f>IFERROR(IF($G164&gt;=1,(IF($F164=2,ROUND((ALLO!GG162+ALLO!GS162)/10,0),0)),0),0)</f>
        <v>0</v>
      </c>
      <c r="Q164" s="30">
        <f>IFERROR(IF($G164&gt;=1,(IF($F164=2,ROUND((ALLO!GH162+ALLO!GT162)/10,0),0)),0),0)</f>
        <v>0</v>
      </c>
      <c r="R164" s="30">
        <f>IFERROR(IF($G164&gt;=1,(IF($F164=2,ROUND((ALLO!GI162+ALLO!GU162)/10,0),0)),0),0)</f>
        <v>0</v>
      </c>
      <c r="S164" s="30">
        <f>IFERROR(IF($G164&gt;=1,(IF($F164=2,ROUND((ALLO!GJ162+ALLO!GV162)/10,0),0)),0),0)</f>
        <v>0</v>
      </c>
      <c r="T164" s="30">
        <f>IFERROR(IF($G164&gt;=1,(IF($F164=2,ROUND((ALLO!GK162+ALLO!GW162)/10,0),0)),0),0)</f>
        <v>0</v>
      </c>
      <c r="U164" s="30">
        <f>IFERROR(IF($G164&gt;=1,(IF($F164=2,ROUND((ALLO!GL162+ALLO!GX162)/10,0),0)),0),0)</f>
        <v>0</v>
      </c>
      <c r="V164" s="132"/>
      <c r="W164" s="132"/>
      <c r="X164" s="132"/>
      <c r="Y164" s="132"/>
      <c r="Z164" s="132"/>
      <c r="AA164" s="132"/>
      <c r="AB164" s="132"/>
      <c r="AC164" s="132"/>
      <c r="AD164" s="132"/>
      <c r="AE164" s="132"/>
      <c r="AF164" s="132"/>
      <c r="AG164" s="132"/>
      <c r="AH164" s="133"/>
      <c r="AI164" s="133">
        <f t="shared" si="371"/>
        <v>0</v>
      </c>
      <c r="AJ164" s="133">
        <f t="shared" si="372"/>
        <v>0</v>
      </c>
      <c r="AK164" s="133">
        <f t="shared" si="373"/>
        <v>0</v>
      </c>
      <c r="AL164" s="133">
        <f t="shared" si="374"/>
        <v>0</v>
      </c>
      <c r="AM164" s="133">
        <f t="shared" si="375"/>
        <v>0</v>
      </c>
      <c r="AN164" s="133">
        <f t="shared" si="376"/>
        <v>0</v>
      </c>
      <c r="AO164" s="133">
        <f t="shared" si="377"/>
        <v>0</v>
      </c>
      <c r="AP164" s="133">
        <f t="shared" si="378"/>
        <v>0</v>
      </c>
      <c r="AQ164" s="133">
        <f t="shared" si="379"/>
        <v>0</v>
      </c>
      <c r="AR164" s="133">
        <f t="shared" si="380"/>
        <v>0</v>
      </c>
      <c r="AS164" s="133">
        <f t="shared" si="381"/>
        <v>0</v>
      </c>
      <c r="AT164" s="134"/>
      <c r="AU164" s="134">
        <f t="shared" si="382"/>
        <v>0</v>
      </c>
      <c r="AV164" s="134">
        <f t="shared" si="383"/>
        <v>0</v>
      </c>
      <c r="AW164" s="134">
        <f t="shared" si="384"/>
        <v>0</v>
      </c>
      <c r="AX164" s="134">
        <f t="shared" si="385"/>
        <v>0</v>
      </c>
      <c r="AY164" s="134">
        <f t="shared" si="386"/>
        <v>0</v>
      </c>
      <c r="AZ164" s="134">
        <f t="shared" si="387"/>
        <v>0</v>
      </c>
      <c r="BA164" s="134">
        <f t="shared" si="388"/>
        <v>0</v>
      </c>
      <c r="BB164" s="134">
        <f t="shared" si="389"/>
        <v>0</v>
      </c>
      <c r="BC164" s="134">
        <f t="shared" si="390"/>
        <v>0</v>
      </c>
      <c r="BD164" s="134">
        <f t="shared" si="391"/>
        <v>0</v>
      </c>
      <c r="BE164" s="134">
        <f t="shared" si="392"/>
        <v>0</v>
      </c>
      <c r="BF164" s="31"/>
      <c r="BG164" s="31">
        <f t="shared" si="393"/>
        <v>0</v>
      </c>
      <c r="BH164" s="31">
        <f t="shared" si="394"/>
        <v>0</v>
      </c>
      <c r="BI164" s="31">
        <f t="shared" si="395"/>
        <v>0</v>
      </c>
      <c r="BJ164" s="31">
        <f t="shared" si="396"/>
        <v>0</v>
      </c>
      <c r="BK164" s="31">
        <f t="shared" si="397"/>
        <v>0</v>
      </c>
      <c r="BL164" s="31">
        <f t="shared" si="398"/>
        <v>0</v>
      </c>
      <c r="BM164" s="31">
        <f t="shared" si="399"/>
        <v>0</v>
      </c>
      <c r="BN164" s="31">
        <f t="shared" si="400"/>
        <v>0</v>
      </c>
      <c r="BO164" s="31">
        <f t="shared" si="401"/>
        <v>0</v>
      </c>
      <c r="BP164" s="31">
        <f t="shared" si="402"/>
        <v>0</v>
      </c>
      <c r="BQ164" s="31">
        <f t="shared" si="403"/>
        <v>0</v>
      </c>
      <c r="BR164" s="132"/>
      <c r="BS164" s="132">
        <f t="shared" si="404"/>
        <v>0</v>
      </c>
      <c r="BT164" s="132">
        <f t="shared" si="405"/>
        <v>0</v>
      </c>
      <c r="BU164" s="132">
        <f t="shared" si="406"/>
        <v>0</v>
      </c>
      <c r="BV164" s="132">
        <f t="shared" si="407"/>
        <v>0</v>
      </c>
      <c r="BW164" s="132">
        <f t="shared" si="408"/>
        <v>0</v>
      </c>
      <c r="BX164" s="132">
        <f t="shared" si="409"/>
        <v>0</v>
      </c>
      <c r="BY164" s="132">
        <f t="shared" si="410"/>
        <v>0</v>
      </c>
      <c r="BZ164" s="132">
        <f t="shared" si="411"/>
        <v>0</v>
      </c>
      <c r="CA164" s="132">
        <f t="shared" si="412"/>
        <v>0</v>
      </c>
      <c r="CB164" s="132">
        <f t="shared" si="413"/>
        <v>0</v>
      </c>
      <c r="CC164" s="132">
        <f t="shared" si="414"/>
        <v>0</v>
      </c>
      <c r="CD164" s="133">
        <f t="shared" si="415"/>
        <v>0</v>
      </c>
      <c r="CE164" s="133">
        <f t="shared" si="415"/>
        <v>0</v>
      </c>
      <c r="CF164" s="133">
        <f t="shared" si="416"/>
        <v>0</v>
      </c>
      <c r="CG164" s="133">
        <f t="shared" si="367"/>
        <v>0</v>
      </c>
      <c r="CH164" s="133">
        <f t="shared" si="367"/>
        <v>0</v>
      </c>
      <c r="CI164" s="133">
        <f t="shared" si="367"/>
        <v>0</v>
      </c>
      <c r="CJ164" s="133">
        <f t="shared" ref="CH164:CO196" si="499">IFERROR(IF($G164&gt;=1,(IF($F164=1,875,0)),0),0)</f>
        <v>0</v>
      </c>
      <c r="CK164" s="133">
        <f t="shared" si="499"/>
        <v>0</v>
      </c>
      <c r="CL164" s="133">
        <f t="shared" si="499"/>
        <v>0</v>
      </c>
      <c r="CM164" s="133">
        <f t="shared" si="499"/>
        <v>0</v>
      </c>
      <c r="CN164" s="133">
        <f t="shared" si="499"/>
        <v>0</v>
      </c>
      <c r="CO164" s="133">
        <f t="shared" si="499"/>
        <v>0</v>
      </c>
      <c r="CP164" s="134"/>
      <c r="CQ164" s="134">
        <f t="shared" si="417"/>
        <v>0</v>
      </c>
      <c r="CR164" s="134">
        <f t="shared" si="418"/>
        <v>0</v>
      </c>
      <c r="CS164" s="134">
        <f t="shared" si="419"/>
        <v>0</v>
      </c>
      <c r="CT164" s="134">
        <f t="shared" si="420"/>
        <v>0</v>
      </c>
      <c r="CU164" s="134">
        <f t="shared" si="421"/>
        <v>0</v>
      </c>
      <c r="CV164" s="134">
        <f t="shared" si="422"/>
        <v>0</v>
      </c>
      <c r="CW164" s="134">
        <f t="shared" si="423"/>
        <v>0</v>
      </c>
      <c r="CX164" s="134">
        <f t="shared" si="424"/>
        <v>0</v>
      </c>
      <c r="CY164" s="134">
        <f t="shared" si="425"/>
        <v>0</v>
      </c>
      <c r="CZ164" s="134">
        <f t="shared" si="426"/>
        <v>0</v>
      </c>
      <c r="DA164" s="134">
        <f t="shared" si="427"/>
        <v>0</v>
      </c>
      <c r="DB164" s="135"/>
      <c r="DC164" s="135">
        <f t="shared" si="428"/>
        <v>0</v>
      </c>
      <c r="DD164" s="135">
        <f t="shared" si="429"/>
        <v>0</v>
      </c>
      <c r="DE164" s="135">
        <f t="shared" si="430"/>
        <v>0</v>
      </c>
      <c r="DF164" s="135">
        <f t="shared" si="431"/>
        <v>0</v>
      </c>
      <c r="DG164" s="135">
        <f t="shared" si="432"/>
        <v>0</v>
      </c>
      <c r="DH164" s="135">
        <f t="shared" si="433"/>
        <v>0</v>
      </c>
      <c r="DI164" s="135">
        <f t="shared" si="434"/>
        <v>0</v>
      </c>
      <c r="DJ164" s="135">
        <f t="shared" si="435"/>
        <v>0</v>
      </c>
      <c r="DK164" s="135">
        <f t="shared" si="436"/>
        <v>0</v>
      </c>
      <c r="DL164" s="135">
        <f t="shared" si="437"/>
        <v>0</v>
      </c>
      <c r="DM164" s="135">
        <f t="shared" si="438"/>
        <v>0</v>
      </c>
      <c r="DN164" s="136"/>
      <c r="DO164" s="136">
        <f t="shared" si="439"/>
        <v>0</v>
      </c>
      <c r="DP164" s="136">
        <f t="shared" si="440"/>
        <v>0</v>
      </c>
      <c r="DQ164" s="136">
        <f t="shared" si="441"/>
        <v>0</v>
      </c>
      <c r="DR164" s="136">
        <f t="shared" si="442"/>
        <v>0</v>
      </c>
      <c r="DS164" s="136">
        <f t="shared" si="443"/>
        <v>0</v>
      </c>
      <c r="DT164" s="136">
        <f t="shared" si="444"/>
        <v>0</v>
      </c>
      <c r="DU164" s="136">
        <f t="shared" si="445"/>
        <v>0</v>
      </c>
      <c r="DV164" s="136">
        <f t="shared" si="446"/>
        <v>0</v>
      </c>
      <c r="DW164" s="136">
        <f t="shared" si="447"/>
        <v>0</v>
      </c>
      <c r="DX164" s="136">
        <f t="shared" si="448"/>
        <v>0</v>
      </c>
      <c r="DY164" s="136">
        <f t="shared" si="449"/>
        <v>0</v>
      </c>
      <c r="DZ164" s="132"/>
      <c r="EA164" s="132">
        <f t="shared" ref="EA164:EK164" si="500">DZ164</f>
        <v>0</v>
      </c>
      <c r="EB164" s="132">
        <f t="shared" si="500"/>
        <v>0</v>
      </c>
      <c r="EC164" s="132">
        <f t="shared" si="500"/>
        <v>0</v>
      </c>
      <c r="ED164" s="132">
        <f t="shared" si="500"/>
        <v>0</v>
      </c>
      <c r="EE164" s="132">
        <f t="shared" si="500"/>
        <v>0</v>
      </c>
      <c r="EF164" s="132">
        <f t="shared" si="500"/>
        <v>0</v>
      </c>
      <c r="EG164" s="132">
        <f t="shared" si="500"/>
        <v>0</v>
      </c>
      <c r="EH164" s="132">
        <f t="shared" si="500"/>
        <v>0</v>
      </c>
      <c r="EI164" s="132">
        <f t="shared" si="500"/>
        <v>0</v>
      </c>
      <c r="EJ164" s="132">
        <f t="shared" si="500"/>
        <v>0</v>
      </c>
      <c r="EK164" s="132">
        <f t="shared" si="500"/>
        <v>0</v>
      </c>
      <c r="EL164" s="134"/>
      <c r="EM164" s="134"/>
      <c r="EN164" s="134"/>
      <c r="EO164" s="134"/>
      <c r="EP164" s="134"/>
      <c r="EQ164" s="134"/>
      <c r="ER164" s="134"/>
      <c r="ES164" s="201">
        <f>IFERROR(IF(G164&gt;=1,(IF(EMP!AT160="YES",220,0)),0),0)</f>
        <v>0</v>
      </c>
      <c r="ET164" s="1">
        <f>IFERROR(IF(G164&gt;=1,ROUND(ALLO!K162/31*ALLO!BJ162,0),0),0)</f>
        <v>0</v>
      </c>
      <c r="EU164" s="1">
        <f>IFERROR(IF(G164&gt;=1,(IF(ALLO!$BH162=1,0,IF(ALLO!$BH162=2,(IF(EMP!AN160="YES",(IF(ALLO!$D162&gt;=5,ROUND((ALLO!GG162+ALLO!GS162+ALLO!HE162)/EU$1,0)*ALLO!$BK162,0)),0)),0))),0),0)</f>
        <v>0</v>
      </c>
      <c r="EV164" s="1">
        <f>IFERROR(IF(H164&gt;=1,(IF(ALLO!$BH162=1,0,IF(ALLO!$BH162=2,(IF(EMP!AO160="YES",(IF(ALLO!$D162&gt;=5,ROUND((ALLO!GH162+ALLO!GT162+ALLO!HF162)/EV$1,0)*ALLO!$BK162,0)),0)),0))),0),0)</f>
        <v>0</v>
      </c>
      <c r="EW164" s="1">
        <f>IFERROR(IF(I164&gt;=1,(IF(ALLO!$BH162=1,0,IF(ALLO!$BH162=2,(IF(EMP!AP160="YES",(IF(ALLO!$D162&gt;=5,ROUND((ALLO!GI162+ALLO!GU162+ALLO!HG162)/EW$1,0)*ALLO!$BK162,0)),0)),0))),0),0)</f>
        <v>0</v>
      </c>
      <c r="EX164" s="1">
        <f>IFERROR(IF(J164&gt;=1,(IF(ALLO!$BH162=1,0,IF(ALLO!$BH162=2,(IF(EMP!AQ160="YES",(IF(ALLO!$D162&gt;=5,ROUND((ALLO!GJ162+ALLO!GV162+ALLO!HH162)/EX$1,0)*ALLO!$BK162,0)),0)),0))),0),0)</f>
        <v>0</v>
      </c>
      <c r="EY164" s="1">
        <f>IFERROR(IF(K164&gt;=1,(IF(ALLO!$BH162=1,0,IF(ALLO!$BH162=2,(IF(EMP!AR160="YES",(IF(ALLO!$D162&gt;=5,ROUND((ALLO!GK162+ALLO!GW162+ALLO!HI162)/EY$1,0)*ALLO!$BK162,0)),0)),0))),0),0)</f>
        <v>0</v>
      </c>
      <c r="EZ164" s="1">
        <f>IFERROR(IF(L164&gt;=1,(IF(ALLO!$BH162=1,0,IF(ALLO!$BH162=2,(IF(EMP!AS160="YES",(IF(ALLO!$D162&gt;=5,ROUND((ALLO!GL162+ALLO!GX162+ALLO!HJ162)/EZ$1,0)*ALLO!$BK162,0)),0)),0))),0),0)</f>
        <v>0</v>
      </c>
      <c r="FA164" s="181">
        <f t="shared" si="451"/>
        <v>0</v>
      </c>
      <c r="FB164" s="181">
        <f t="shared" si="452"/>
        <v>0</v>
      </c>
      <c r="FC164" s="181">
        <f t="shared" si="453"/>
        <v>0</v>
      </c>
      <c r="FD164" s="181">
        <f t="shared" si="454"/>
        <v>0</v>
      </c>
      <c r="FE164" s="181">
        <f t="shared" si="455"/>
        <v>0</v>
      </c>
      <c r="FF164" s="181">
        <f t="shared" si="456"/>
        <v>0</v>
      </c>
      <c r="FG164" s="181">
        <f t="shared" si="457"/>
        <v>0</v>
      </c>
      <c r="FH164" s="181">
        <f t="shared" si="458"/>
        <v>0</v>
      </c>
      <c r="FI164" s="181">
        <f t="shared" si="459"/>
        <v>0</v>
      </c>
      <c r="FJ164" s="181">
        <f t="shared" si="460"/>
        <v>0</v>
      </c>
      <c r="FK164" s="181">
        <f t="shared" si="461"/>
        <v>0</v>
      </c>
      <c r="FL164" s="181">
        <f t="shared" si="462"/>
        <v>0</v>
      </c>
      <c r="FM164" s="182">
        <f t="shared" si="463"/>
        <v>0</v>
      </c>
      <c r="FN164" s="182">
        <f t="shared" si="464"/>
        <v>0</v>
      </c>
      <c r="FO164" s="182">
        <f t="shared" si="465"/>
        <v>0</v>
      </c>
      <c r="FP164" s="182">
        <f t="shared" si="466"/>
        <v>0</v>
      </c>
      <c r="FQ164" s="182">
        <f t="shared" si="467"/>
        <v>0</v>
      </c>
      <c r="FR164" s="182">
        <f t="shared" si="468"/>
        <v>0</v>
      </c>
      <c r="FS164" s="182">
        <f t="shared" si="469"/>
        <v>0</v>
      </c>
      <c r="FT164" s="1">
        <f>IFERROR(IF($G164&gt;=1,SUMIFS(ARR!P$8:P$607,ARR!$I$8:$I$607,$I164),0),0)</f>
        <v>0</v>
      </c>
      <c r="FU164" s="1">
        <f>IFERROR(IF($G164&gt;=1,SUMIFS(ARR!Q$8:Q$607,ARR!$I$8:$I$607,$I164),0),0)</f>
        <v>0</v>
      </c>
      <c r="FV164" s="1">
        <f>IFERROR(IF($G164&gt;=1,SUMIFS(ARR!R$8:R$607,ARR!$I$8:$I$607,$I164),0),0)</f>
        <v>0</v>
      </c>
      <c r="FW164" s="1">
        <f>IFERROR(IF($G164&gt;=1,SUMIFS(ARR!S$8:S$607,ARR!$I$8:$I$607,$I164),0),0)</f>
        <v>0</v>
      </c>
      <c r="FX164" s="1">
        <f>IFERROR(IF($G164&gt;=1,SUMIFS(ARR!T$8:T$607,ARR!$I$8:$I$607,$I164),0),0)</f>
        <v>0</v>
      </c>
      <c r="FY164" s="1">
        <f>IFERROR(IF($G164&gt;=1,SUMIFS(ARR!U$8:U$607,ARR!$I$8:$I$607,$I164),0),0)</f>
        <v>0</v>
      </c>
      <c r="FZ164" s="1">
        <f>IFERROR(IF($G164&gt;=1,SUMIFS(ARR!V$8:V$607,ARR!$I$8:$I$607,$I164),0),0)</f>
        <v>0</v>
      </c>
      <c r="GA164" s="1">
        <f>IFERROR(IF($G164&gt;=1,SUMIFS(ARR!W$8:W$607,ARR!$I$8:$I$607,$I164),0),0)</f>
        <v>0</v>
      </c>
      <c r="GB164" s="1">
        <f>IFERROR(IF($G164&gt;=1,SUMIFS(ARR!X$8:X$607,ARR!$I$8:$I$607,$I164),0),0)</f>
        <v>0</v>
      </c>
      <c r="GC164" s="1">
        <f>IFERROR(IF($G164&gt;=1,SUMIFS(ARR!Y$8:Y$607,ARR!$I$8:$I$607,$I164),0),0)</f>
        <v>0</v>
      </c>
      <c r="GD164" s="1">
        <f>IFERROR(IF($G164&gt;=1,SUMIFS(ARR!Z$8:Z$607,ARR!$I$8:$I$607,$I164),0),0)</f>
        <v>0</v>
      </c>
      <c r="GE164" s="1">
        <f>IFERROR(IF($G164&gt;=1,SUMIFS(ARR!AA$8:AA$607,ARR!$I$8:$I$607,$I164),0),0)</f>
        <v>0</v>
      </c>
      <c r="GF164" s="1">
        <f t="shared" si="470"/>
        <v>0</v>
      </c>
      <c r="GG164" s="1">
        <f t="shared" si="471"/>
        <v>0</v>
      </c>
      <c r="GH164" s="1">
        <f t="shared" si="472"/>
        <v>0</v>
      </c>
      <c r="GI164" s="1">
        <f t="shared" si="473"/>
        <v>0</v>
      </c>
      <c r="GJ164" s="1">
        <f t="shared" si="474"/>
        <v>0</v>
      </c>
    </row>
    <row r="165" spans="6:192" ht="18" customHeight="1" x14ac:dyDescent="0.25">
      <c r="F165" s="1">
        <f>ALLO!A163</f>
        <v>0</v>
      </c>
      <c r="G165" s="130">
        <f>EMP!O161</f>
        <v>0</v>
      </c>
      <c r="H165" s="131">
        <f>EMP!P161</f>
        <v>0</v>
      </c>
      <c r="I165" s="130">
        <f>EMP!Q161</f>
        <v>0</v>
      </c>
      <c r="J165" s="30">
        <f>IFERROR(IF($G165&gt;=1,(IF($F165=2,ROUND((ALLO!GA163+ALLO!GM163)/10,0),0)),0),0)</f>
        <v>0</v>
      </c>
      <c r="K165" s="30">
        <f>IFERROR(IF($G165&gt;=1,(IF($F165=2,ROUND((ALLO!GB163+ALLO!GN163)/10,0),0)),0),0)</f>
        <v>0</v>
      </c>
      <c r="L165" s="30">
        <f>IFERROR(IF($G165&gt;=1,(IF($F165=2,ROUND((ALLO!GC163+ALLO!GO163)/10,0),0)),0),0)</f>
        <v>0</v>
      </c>
      <c r="M165" s="30">
        <f>IFERROR(IF($G165&gt;=1,(IF($F165=2,ROUND((ALLO!GD163+ALLO!GP163)/10,0),0)),0),0)</f>
        <v>0</v>
      </c>
      <c r="N165" s="30">
        <f>IFERROR(IF($G165&gt;=1,(IF($F165=2,ROUND((ALLO!GE163+ALLO!GQ163)/10,0),0)),0),0)</f>
        <v>0</v>
      </c>
      <c r="O165" s="30">
        <f>IFERROR(IF($G165&gt;=1,(IF($F165=2,ROUND((ALLO!GF163+ALLO!GR163)/10,0),0)),0),0)</f>
        <v>0</v>
      </c>
      <c r="P165" s="30">
        <f>IFERROR(IF($G165&gt;=1,(IF($F165=2,ROUND((ALLO!GG163+ALLO!GS163)/10,0),0)),0),0)</f>
        <v>0</v>
      </c>
      <c r="Q165" s="30">
        <f>IFERROR(IF($G165&gt;=1,(IF($F165=2,ROUND((ALLO!GH163+ALLO!GT163)/10,0),0)),0),0)</f>
        <v>0</v>
      </c>
      <c r="R165" s="30">
        <f>IFERROR(IF($G165&gt;=1,(IF($F165=2,ROUND((ALLO!GI163+ALLO!GU163)/10,0),0)),0),0)</f>
        <v>0</v>
      </c>
      <c r="S165" s="30">
        <f>IFERROR(IF($G165&gt;=1,(IF($F165=2,ROUND((ALLO!GJ163+ALLO!GV163)/10,0),0)),0),0)</f>
        <v>0</v>
      </c>
      <c r="T165" s="30">
        <f>IFERROR(IF($G165&gt;=1,(IF($F165=2,ROUND((ALLO!GK163+ALLO!GW163)/10,0),0)),0),0)</f>
        <v>0</v>
      </c>
      <c r="U165" s="30">
        <f>IFERROR(IF($G165&gt;=1,(IF($F165=2,ROUND((ALLO!GL163+ALLO!GX163)/10,0),0)),0),0)</f>
        <v>0</v>
      </c>
      <c r="V165" s="132"/>
      <c r="W165" s="132"/>
      <c r="X165" s="132"/>
      <c r="Y165" s="132"/>
      <c r="Z165" s="132"/>
      <c r="AA165" s="132"/>
      <c r="AB165" s="132"/>
      <c r="AC165" s="132"/>
      <c r="AD165" s="132"/>
      <c r="AE165" s="132"/>
      <c r="AF165" s="132"/>
      <c r="AG165" s="132"/>
      <c r="AH165" s="133"/>
      <c r="AI165" s="133">
        <f t="shared" si="371"/>
        <v>0</v>
      </c>
      <c r="AJ165" s="133">
        <f t="shared" si="372"/>
        <v>0</v>
      </c>
      <c r="AK165" s="133">
        <f t="shared" si="373"/>
        <v>0</v>
      </c>
      <c r="AL165" s="133">
        <f t="shared" si="374"/>
        <v>0</v>
      </c>
      <c r="AM165" s="133">
        <f t="shared" si="375"/>
        <v>0</v>
      </c>
      <c r="AN165" s="133">
        <f t="shared" si="376"/>
        <v>0</v>
      </c>
      <c r="AO165" s="133">
        <f t="shared" si="377"/>
        <v>0</v>
      </c>
      <c r="AP165" s="133">
        <f t="shared" si="378"/>
        <v>0</v>
      </c>
      <c r="AQ165" s="133">
        <f t="shared" si="379"/>
        <v>0</v>
      </c>
      <c r="AR165" s="133">
        <f t="shared" si="380"/>
        <v>0</v>
      </c>
      <c r="AS165" s="133">
        <f t="shared" si="381"/>
        <v>0</v>
      </c>
      <c r="AT165" s="134"/>
      <c r="AU165" s="134">
        <f t="shared" si="382"/>
        <v>0</v>
      </c>
      <c r="AV165" s="134">
        <f t="shared" si="383"/>
        <v>0</v>
      </c>
      <c r="AW165" s="134">
        <f t="shared" si="384"/>
        <v>0</v>
      </c>
      <c r="AX165" s="134">
        <f t="shared" si="385"/>
        <v>0</v>
      </c>
      <c r="AY165" s="134">
        <f t="shared" si="386"/>
        <v>0</v>
      </c>
      <c r="AZ165" s="134">
        <f t="shared" si="387"/>
        <v>0</v>
      </c>
      <c r="BA165" s="134">
        <f t="shared" si="388"/>
        <v>0</v>
      </c>
      <c r="BB165" s="134">
        <f t="shared" si="389"/>
        <v>0</v>
      </c>
      <c r="BC165" s="134">
        <f t="shared" si="390"/>
        <v>0</v>
      </c>
      <c r="BD165" s="134">
        <f t="shared" si="391"/>
        <v>0</v>
      </c>
      <c r="BE165" s="134">
        <f t="shared" si="392"/>
        <v>0</v>
      </c>
      <c r="BF165" s="31"/>
      <c r="BG165" s="31">
        <f t="shared" si="393"/>
        <v>0</v>
      </c>
      <c r="BH165" s="31">
        <f t="shared" si="394"/>
        <v>0</v>
      </c>
      <c r="BI165" s="31">
        <f t="shared" si="395"/>
        <v>0</v>
      </c>
      <c r="BJ165" s="31">
        <f t="shared" si="396"/>
        <v>0</v>
      </c>
      <c r="BK165" s="31">
        <f t="shared" si="397"/>
        <v>0</v>
      </c>
      <c r="BL165" s="31">
        <f t="shared" si="398"/>
        <v>0</v>
      </c>
      <c r="BM165" s="31">
        <f t="shared" si="399"/>
        <v>0</v>
      </c>
      <c r="BN165" s="31">
        <f t="shared" si="400"/>
        <v>0</v>
      </c>
      <c r="BO165" s="31">
        <f t="shared" si="401"/>
        <v>0</v>
      </c>
      <c r="BP165" s="31">
        <f t="shared" si="402"/>
        <v>0</v>
      </c>
      <c r="BQ165" s="31">
        <f t="shared" si="403"/>
        <v>0</v>
      </c>
      <c r="BR165" s="132"/>
      <c r="BS165" s="132">
        <f t="shared" si="404"/>
        <v>0</v>
      </c>
      <c r="BT165" s="132">
        <f t="shared" si="405"/>
        <v>0</v>
      </c>
      <c r="BU165" s="132">
        <f t="shared" si="406"/>
        <v>0</v>
      </c>
      <c r="BV165" s="132">
        <f t="shared" si="407"/>
        <v>0</v>
      </c>
      <c r="BW165" s="132">
        <f t="shared" si="408"/>
        <v>0</v>
      </c>
      <c r="BX165" s="132">
        <f t="shared" si="409"/>
        <v>0</v>
      </c>
      <c r="BY165" s="132">
        <f t="shared" si="410"/>
        <v>0</v>
      </c>
      <c r="BZ165" s="132">
        <f t="shared" si="411"/>
        <v>0</v>
      </c>
      <c r="CA165" s="132">
        <f t="shared" si="412"/>
        <v>0</v>
      </c>
      <c r="CB165" s="132">
        <f t="shared" si="413"/>
        <v>0</v>
      </c>
      <c r="CC165" s="132">
        <f t="shared" si="414"/>
        <v>0</v>
      </c>
      <c r="CD165" s="133">
        <f t="shared" si="415"/>
        <v>0</v>
      </c>
      <c r="CE165" s="133">
        <f t="shared" si="415"/>
        <v>0</v>
      </c>
      <c r="CF165" s="133">
        <f t="shared" si="416"/>
        <v>0</v>
      </c>
      <c r="CG165" s="133">
        <f t="shared" ref="CG165:CG209" si="501">IFERROR(IF($G165&gt;=1,(IF($F165=1,875,0)),0),0)</f>
        <v>0</v>
      </c>
      <c r="CH165" s="133">
        <f t="shared" si="499"/>
        <v>0</v>
      </c>
      <c r="CI165" s="133">
        <f t="shared" si="499"/>
        <v>0</v>
      </c>
      <c r="CJ165" s="133">
        <f t="shared" si="499"/>
        <v>0</v>
      </c>
      <c r="CK165" s="133">
        <f t="shared" si="499"/>
        <v>0</v>
      </c>
      <c r="CL165" s="133">
        <f t="shared" si="499"/>
        <v>0</v>
      </c>
      <c r="CM165" s="133">
        <f t="shared" si="499"/>
        <v>0</v>
      </c>
      <c r="CN165" s="133">
        <f t="shared" si="499"/>
        <v>0</v>
      </c>
      <c r="CO165" s="133">
        <f t="shared" si="499"/>
        <v>0</v>
      </c>
      <c r="CP165" s="134"/>
      <c r="CQ165" s="134">
        <f t="shared" si="417"/>
        <v>0</v>
      </c>
      <c r="CR165" s="134">
        <f t="shared" si="418"/>
        <v>0</v>
      </c>
      <c r="CS165" s="134">
        <f t="shared" si="419"/>
        <v>0</v>
      </c>
      <c r="CT165" s="134">
        <f t="shared" si="420"/>
        <v>0</v>
      </c>
      <c r="CU165" s="134">
        <f t="shared" si="421"/>
        <v>0</v>
      </c>
      <c r="CV165" s="134">
        <f t="shared" si="422"/>
        <v>0</v>
      </c>
      <c r="CW165" s="134">
        <f t="shared" si="423"/>
        <v>0</v>
      </c>
      <c r="CX165" s="134">
        <f t="shared" si="424"/>
        <v>0</v>
      </c>
      <c r="CY165" s="134">
        <f t="shared" si="425"/>
        <v>0</v>
      </c>
      <c r="CZ165" s="134">
        <f t="shared" si="426"/>
        <v>0</v>
      </c>
      <c r="DA165" s="134">
        <f t="shared" si="427"/>
        <v>0</v>
      </c>
      <c r="DB165" s="135"/>
      <c r="DC165" s="135">
        <f t="shared" si="428"/>
        <v>0</v>
      </c>
      <c r="DD165" s="135">
        <f t="shared" si="429"/>
        <v>0</v>
      </c>
      <c r="DE165" s="135">
        <f t="shared" si="430"/>
        <v>0</v>
      </c>
      <c r="DF165" s="135">
        <f t="shared" si="431"/>
        <v>0</v>
      </c>
      <c r="DG165" s="135">
        <f t="shared" si="432"/>
        <v>0</v>
      </c>
      <c r="DH165" s="135">
        <f t="shared" si="433"/>
        <v>0</v>
      </c>
      <c r="DI165" s="135">
        <f t="shared" si="434"/>
        <v>0</v>
      </c>
      <c r="DJ165" s="135">
        <f t="shared" si="435"/>
        <v>0</v>
      </c>
      <c r="DK165" s="135">
        <f t="shared" si="436"/>
        <v>0</v>
      </c>
      <c r="DL165" s="135">
        <f t="shared" si="437"/>
        <v>0</v>
      </c>
      <c r="DM165" s="135">
        <f t="shared" si="438"/>
        <v>0</v>
      </c>
      <c r="DN165" s="136"/>
      <c r="DO165" s="136">
        <f t="shared" si="439"/>
        <v>0</v>
      </c>
      <c r="DP165" s="136">
        <f t="shared" si="440"/>
        <v>0</v>
      </c>
      <c r="DQ165" s="136">
        <f t="shared" si="441"/>
        <v>0</v>
      </c>
      <c r="DR165" s="136">
        <f t="shared" si="442"/>
        <v>0</v>
      </c>
      <c r="DS165" s="136">
        <f t="shared" si="443"/>
        <v>0</v>
      </c>
      <c r="DT165" s="136">
        <f t="shared" si="444"/>
        <v>0</v>
      </c>
      <c r="DU165" s="136">
        <f t="shared" si="445"/>
        <v>0</v>
      </c>
      <c r="DV165" s="136">
        <f t="shared" si="446"/>
        <v>0</v>
      </c>
      <c r="DW165" s="136">
        <f t="shared" si="447"/>
        <v>0</v>
      </c>
      <c r="DX165" s="136">
        <f t="shared" si="448"/>
        <v>0</v>
      </c>
      <c r="DY165" s="136">
        <f t="shared" si="449"/>
        <v>0</v>
      </c>
      <c r="DZ165" s="132"/>
      <c r="EA165" s="132">
        <f t="shared" ref="EA165:EK165" si="502">DZ165</f>
        <v>0</v>
      </c>
      <c r="EB165" s="132">
        <f t="shared" si="502"/>
        <v>0</v>
      </c>
      <c r="EC165" s="132">
        <f t="shared" si="502"/>
        <v>0</v>
      </c>
      <c r="ED165" s="132">
        <f t="shared" si="502"/>
        <v>0</v>
      </c>
      <c r="EE165" s="132">
        <f t="shared" si="502"/>
        <v>0</v>
      </c>
      <c r="EF165" s="132">
        <f t="shared" si="502"/>
        <v>0</v>
      </c>
      <c r="EG165" s="132">
        <f t="shared" si="502"/>
        <v>0</v>
      </c>
      <c r="EH165" s="132">
        <f t="shared" si="502"/>
        <v>0</v>
      </c>
      <c r="EI165" s="132">
        <f t="shared" si="502"/>
        <v>0</v>
      </c>
      <c r="EJ165" s="132">
        <f t="shared" si="502"/>
        <v>0</v>
      </c>
      <c r="EK165" s="132">
        <f t="shared" si="502"/>
        <v>0</v>
      </c>
      <c r="EL165" s="134"/>
      <c r="EM165" s="134"/>
      <c r="EN165" s="134"/>
      <c r="EO165" s="134"/>
      <c r="EP165" s="134"/>
      <c r="EQ165" s="134"/>
      <c r="ER165" s="134"/>
      <c r="ES165" s="201">
        <f>IFERROR(IF(G165&gt;=1,(IF(EMP!AT161="YES",220,0)),0),0)</f>
        <v>0</v>
      </c>
      <c r="ET165" s="1">
        <f>IFERROR(IF(G165&gt;=1,ROUND(ALLO!K163/31*ALLO!BJ163,0),0),0)</f>
        <v>0</v>
      </c>
      <c r="EU165" s="1">
        <f>IFERROR(IF(G165&gt;=1,(IF(ALLO!$BH163=1,0,IF(ALLO!$BH163=2,(IF(EMP!AN161="YES",(IF(ALLO!$D163&gt;=5,ROUND((ALLO!GG163+ALLO!GS163+ALLO!HE163)/EU$1,0)*ALLO!$BK163,0)),0)),0))),0),0)</f>
        <v>0</v>
      </c>
      <c r="EV165" s="1">
        <f>IFERROR(IF(H165&gt;=1,(IF(ALLO!$BH163=1,0,IF(ALLO!$BH163=2,(IF(EMP!AO161="YES",(IF(ALLO!$D163&gt;=5,ROUND((ALLO!GH163+ALLO!GT163+ALLO!HF163)/EV$1,0)*ALLO!$BK163,0)),0)),0))),0),0)</f>
        <v>0</v>
      </c>
      <c r="EW165" s="1">
        <f>IFERROR(IF(I165&gt;=1,(IF(ALLO!$BH163=1,0,IF(ALLO!$BH163=2,(IF(EMP!AP161="YES",(IF(ALLO!$D163&gt;=5,ROUND((ALLO!GI163+ALLO!GU163+ALLO!HG163)/EW$1,0)*ALLO!$BK163,0)),0)),0))),0),0)</f>
        <v>0</v>
      </c>
      <c r="EX165" s="1">
        <f>IFERROR(IF(J165&gt;=1,(IF(ALLO!$BH163=1,0,IF(ALLO!$BH163=2,(IF(EMP!AQ161="YES",(IF(ALLO!$D163&gt;=5,ROUND((ALLO!GJ163+ALLO!GV163+ALLO!HH163)/EX$1,0)*ALLO!$BK163,0)),0)),0))),0),0)</f>
        <v>0</v>
      </c>
      <c r="EY165" s="1">
        <f>IFERROR(IF(K165&gt;=1,(IF(ALLO!$BH163=1,0,IF(ALLO!$BH163=2,(IF(EMP!AR161="YES",(IF(ALLO!$D163&gt;=5,ROUND((ALLO!GK163+ALLO!GW163+ALLO!HI163)/EY$1,0)*ALLO!$BK163,0)),0)),0))),0),0)</f>
        <v>0</v>
      </c>
      <c r="EZ165" s="1">
        <f>IFERROR(IF(L165&gt;=1,(IF(ALLO!$BH163=1,0,IF(ALLO!$BH163=2,(IF(EMP!AS161="YES",(IF(ALLO!$D163&gt;=5,ROUND((ALLO!GL163+ALLO!GX163+ALLO!HJ163)/EZ$1,0)*ALLO!$BK163,0)),0)),0))),0),0)</f>
        <v>0</v>
      </c>
      <c r="FA165" s="181">
        <f t="shared" si="451"/>
        <v>0</v>
      </c>
      <c r="FB165" s="181">
        <f t="shared" si="452"/>
        <v>0</v>
      </c>
      <c r="FC165" s="181">
        <f t="shared" si="453"/>
        <v>0</v>
      </c>
      <c r="FD165" s="181">
        <f t="shared" si="454"/>
        <v>0</v>
      </c>
      <c r="FE165" s="181">
        <f t="shared" si="455"/>
        <v>0</v>
      </c>
      <c r="FF165" s="181">
        <f t="shared" si="456"/>
        <v>0</v>
      </c>
      <c r="FG165" s="181">
        <f t="shared" si="457"/>
        <v>0</v>
      </c>
      <c r="FH165" s="181">
        <f t="shared" si="458"/>
        <v>0</v>
      </c>
      <c r="FI165" s="181">
        <f t="shared" si="459"/>
        <v>0</v>
      </c>
      <c r="FJ165" s="181">
        <f t="shared" si="460"/>
        <v>0</v>
      </c>
      <c r="FK165" s="181">
        <f t="shared" si="461"/>
        <v>0</v>
      </c>
      <c r="FL165" s="181">
        <f t="shared" si="462"/>
        <v>0</v>
      </c>
      <c r="FM165" s="182">
        <f t="shared" si="463"/>
        <v>0</v>
      </c>
      <c r="FN165" s="182">
        <f t="shared" si="464"/>
        <v>0</v>
      </c>
      <c r="FO165" s="182">
        <f t="shared" si="465"/>
        <v>0</v>
      </c>
      <c r="FP165" s="182">
        <f t="shared" si="466"/>
        <v>0</v>
      </c>
      <c r="FQ165" s="182">
        <f t="shared" si="467"/>
        <v>0</v>
      </c>
      <c r="FR165" s="182">
        <f t="shared" si="468"/>
        <v>0</v>
      </c>
      <c r="FS165" s="182">
        <f t="shared" si="469"/>
        <v>0</v>
      </c>
      <c r="FT165" s="1">
        <f>IFERROR(IF($G165&gt;=1,SUMIFS(ARR!P$8:P$607,ARR!$I$8:$I$607,$I165),0),0)</f>
        <v>0</v>
      </c>
      <c r="FU165" s="1">
        <f>IFERROR(IF($G165&gt;=1,SUMIFS(ARR!Q$8:Q$607,ARR!$I$8:$I$607,$I165),0),0)</f>
        <v>0</v>
      </c>
      <c r="FV165" s="1">
        <f>IFERROR(IF($G165&gt;=1,SUMIFS(ARR!R$8:R$607,ARR!$I$8:$I$607,$I165),0),0)</f>
        <v>0</v>
      </c>
      <c r="FW165" s="1">
        <f>IFERROR(IF($G165&gt;=1,SUMIFS(ARR!S$8:S$607,ARR!$I$8:$I$607,$I165),0),0)</f>
        <v>0</v>
      </c>
      <c r="FX165" s="1">
        <f>IFERROR(IF($G165&gt;=1,SUMIFS(ARR!T$8:T$607,ARR!$I$8:$I$607,$I165),0),0)</f>
        <v>0</v>
      </c>
      <c r="FY165" s="1">
        <f>IFERROR(IF($G165&gt;=1,SUMIFS(ARR!U$8:U$607,ARR!$I$8:$I$607,$I165),0),0)</f>
        <v>0</v>
      </c>
      <c r="FZ165" s="1">
        <f>IFERROR(IF($G165&gt;=1,SUMIFS(ARR!V$8:V$607,ARR!$I$8:$I$607,$I165),0),0)</f>
        <v>0</v>
      </c>
      <c r="GA165" s="1">
        <f>IFERROR(IF($G165&gt;=1,SUMIFS(ARR!W$8:W$607,ARR!$I$8:$I$607,$I165),0),0)</f>
        <v>0</v>
      </c>
      <c r="GB165" s="1">
        <f>IFERROR(IF($G165&gt;=1,SUMIFS(ARR!X$8:X$607,ARR!$I$8:$I$607,$I165),0),0)</f>
        <v>0</v>
      </c>
      <c r="GC165" s="1">
        <f>IFERROR(IF($G165&gt;=1,SUMIFS(ARR!Y$8:Y$607,ARR!$I$8:$I$607,$I165),0),0)</f>
        <v>0</v>
      </c>
      <c r="GD165" s="1">
        <f>IFERROR(IF($G165&gt;=1,SUMIFS(ARR!Z$8:Z$607,ARR!$I$8:$I$607,$I165),0),0)</f>
        <v>0</v>
      </c>
      <c r="GE165" s="1">
        <f>IFERROR(IF($G165&gt;=1,SUMIFS(ARR!AA$8:AA$607,ARR!$I$8:$I$607,$I165),0),0)</f>
        <v>0</v>
      </c>
      <c r="GF165" s="1">
        <f t="shared" si="470"/>
        <v>0</v>
      </c>
      <c r="GG165" s="1">
        <f t="shared" si="471"/>
        <v>0</v>
      </c>
      <c r="GH165" s="1">
        <f t="shared" si="472"/>
        <v>0</v>
      </c>
      <c r="GI165" s="1">
        <f t="shared" si="473"/>
        <v>0</v>
      </c>
      <c r="GJ165" s="1">
        <f t="shared" si="474"/>
        <v>0</v>
      </c>
    </row>
    <row r="166" spans="6:192" ht="18" customHeight="1" x14ac:dyDescent="0.25">
      <c r="F166" s="1">
        <f>ALLO!A164</f>
        <v>0</v>
      </c>
      <c r="G166" s="130">
        <f>EMP!O162</f>
        <v>0</v>
      </c>
      <c r="H166" s="131">
        <f>EMP!P162</f>
        <v>0</v>
      </c>
      <c r="I166" s="130">
        <f>EMP!Q162</f>
        <v>0</v>
      </c>
      <c r="J166" s="30">
        <f>IFERROR(IF($G166&gt;=1,(IF($F166=2,ROUND((ALLO!GA164+ALLO!GM164)/10,0),0)),0),0)</f>
        <v>0</v>
      </c>
      <c r="K166" s="30">
        <f>IFERROR(IF($G166&gt;=1,(IF($F166=2,ROUND((ALLO!GB164+ALLO!GN164)/10,0),0)),0),0)</f>
        <v>0</v>
      </c>
      <c r="L166" s="30">
        <f>IFERROR(IF($G166&gt;=1,(IF($F166=2,ROUND((ALLO!GC164+ALLO!GO164)/10,0),0)),0),0)</f>
        <v>0</v>
      </c>
      <c r="M166" s="30">
        <f>IFERROR(IF($G166&gt;=1,(IF($F166=2,ROUND((ALLO!GD164+ALLO!GP164)/10,0),0)),0),0)</f>
        <v>0</v>
      </c>
      <c r="N166" s="30">
        <f>IFERROR(IF($G166&gt;=1,(IF($F166=2,ROUND((ALLO!GE164+ALLO!GQ164)/10,0),0)),0),0)</f>
        <v>0</v>
      </c>
      <c r="O166" s="30">
        <f>IFERROR(IF($G166&gt;=1,(IF($F166=2,ROUND((ALLO!GF164+ALLO!GR164)/10,0),0)),0),0)</f>
        <v>0</v>
      </c>
      <c r="P166" s="30">
        <f>IFERROR(IF($G166&gt;=1,(IF($F166=2,ROUND((ALLO!GG164+ALLO!GS164)/10,0),0)),0),0)</f>
        <v>0</v>
      </c>
      <c r="Q166" s="30">
        <f>IFERROR(IF($G166&gt;=1,(IF($F166=2,ROUND((ALLO!GH164+ALLO!GT164)/10,0),0)),0),0)</f>
        <v>0</v>
      </c>
      <c r="R166" s="30">
        <f>IFERROR(IF($G166&gt;=1,(IF($F166=2,ROUND((ALLO!GI164+ALLO!GU164)/10,0),0)),0),0)</f>
        <v>0</v>
      </c>
      <c r="S166" s="30">
        <f>IFERROR(IF($G166&gt;=1,(IF($F166=2,ROUND((ALLO!GJ164+ALLO!GV164)/10,0),0)),0),0)</f>
        <v>0</v>
      </c>
      <c r="T166" s="30">
        <f>IFERROR(IF($G166&gt;=1,(IF($F166=2,ROUND((ALLO!GK164+ALLO!GW164)/10,0),0)),0),0)</f>
        <v>0</v>
      </c>
      <c r="U166" s="30">
        <f>IFERROR(IF($G166&gt;=1,(IF($F166=2,ROUND((ALLO!GL164+ALLO!GX164)/10,0),0)),0),0)</f>
        <v>0</v>
      </c>
      <c r="V166" s="132"/>
      <c r="W166" s="132"/>
      <c r="X166" s="132"/>
      <c r="Y166" s="132"/>
      <c r="Z166" s="132"/>
      <c r="AA166" s="132"/>
      <c r="AB166" s="132"/>
      <c r="AC166" s="132"/>
      <c r="AD166" s="132"/>
      <c r="AE166" s="132"/>
      <c r="AF166" s="132"/>
      <c r="AG166" s="132"/>
      <c r="AH166" s="133"/>
      <c r="AI166" s="133">
        <f t="shared" si="371"/>
        <v>0</v>
      </c>
      <c r="AJ166" s="133">
        <f t="shared" si="372"/>
        <v>0</v>
      </c>
      <c r="AK166" s="133">
        <f t="shared" si="373"/>
        <v>0</v>
      </c>
      <c r="AL166" s="133">
        <f t="shared" si="374"/>
        <v>0</v>
      </c>
      <c r="AM166" s="133">
        <f t="shared" si="375"/>
        <v>0</v>
      </c>
      <c r="AN166" s="133">
        <f t="shared" si="376"/>
        <v>0</v>
      </c>
      <c r="AO166" s="133">
        <f t="shared" si="377"/>
        <v>0</v>
      </c>
      <c r="AP166" s="133">
        <f t="shared" si="378"/>
        <v>0</v>
      </c>
      <c r="AQ166" s="133">
        <f t="shared" si="379"/>
        <v>0</v>
      </c>
      <c r="AR166" s="133">
        <f t="shared" si="380"/>
        <v>0</v>
      </c>
      <c r="AS166" s="133">
        <f t="shared" si="381"/>
        <v>0</v>
      </c>
      <c r="AT166" s="134"/>
      <c r="AU166" s="134">
        <f t="shared" si="382"/>
        <v>0</v>
      </c>
      <c r="AV166" s="134">
        <f t="shared" si="383"/>
        <v>0</v>
      </c>
      <c r="AW166" s="134">
        <f t="shared" si="384"/>
        <v>0</v>
      </c>
      <c r="AX166" s="134">
        <f t="shared" si="385"/>
        <v>0</v>
      </c>
      <c r="AY166" s="134">
        <f t="shared" si="386"/>
        <v>0</v>
      </c>
      <c r="AZ166" s="134">
        <f t="shared" si="387"/>
        <v>0</v>
      </c>
      <c r="BA166" s="134">
        <f t="shared" si="388"/>
        <v>0</v>
      </c>
      <c r="BB166" s="134">
        <f t="shared" si="389"/>
        <v>0</v>
      </c>
      <c r="BC166" s="134">
        <f t="shared" si="390"/>
        <v>0</v>
      </c>
      <c r="BD166" s="134">
        <f t="shared" si="391"/>
        <v>0</v>
      </c>
      <c r="BE166" s="134">
        <f t="shared" si="392"/>
        <v>0</v>
      </c>
      <c r="BF166" s="31"/>
      <c r="BG166" s="31">
        <f t="shared" si="393"/>
        <v>0</v>
      </c>
      <c r="BH166" s="31">
        <f t="shared" si="394"/>
        <v>0</v>
      </c>
      <c r="BI166" s="31">
        <f t="shared" si="395"/>
        <v>0</v>
      </c>
      <c r="BJ166" s="31">
        <f t="shared" si="396"/>
        <v>0</v>
      </c>
      <c r="BK166" s="31">
        <f t="shared" si="397"/>
        <v>0</v>
      </c>
      <c r="BL166" s="31">
        <f t="shared" si="398"/>
        <v>0</v>
      </c>
      <c r="BM166" s="31">
        <f t="shared" si="399"/>
        <v>0</v>
      </c>
      <c r="BN166" s="31">
        <f t="shared" si="400"/>
        <v>0</v>
      </c>
      <c r="BO166" s="31">
        <f t="shared" si="401"/>
        <v>0</v>
      </c>
      <c r="BP166" s="31">
        <f t="shared" si="402"/>
        <v>0</v>
      </c>
      <c r="BQ166" s="31">
        <f t="shared" si="403"/>
        <v>0</v>
      </c>
      <c r="BR166" s="132"/>
      <c r="BS166" s="132">
        <f t="shared" si="404"/>
        <v>0</v>
      </c>
      <c r="BT166" s="132">
        <f t="shared" si="405"/>
        <v>0</v>
      </c>
      <c r="BU166" s="132">
        <f t="shared" si="406"/>
        <v>0</v>
      </c>
      <c r="BV166" s="132">
        <f t="shared" si="407"/>
        <v>0</v>
      </c>
      <c r="BW166" s="132">
        <f t="shared" si="408"/>
        <v>0</v>
      </c>
      <c r="BX166" s="132">
        <f t="shared" si="409"/>
        <v>0</v>
      </c>
      <c r="BY166" s="132">
        <f t="shared" si="410"/>
        <v>0</v>
      </c>
      <c r="BZ166" s="132">
        <f t="shared" si="411"/>
        <v>0</v>
      </c>
      <c r="CA166" s="132">
        <f t="shared" si="412"/>
        <v>0</v>
      </c>
      <c r="CB166" s="132">
        <f t="shared" si="413"/>
        <v>0</v>
      </c>
      <c r="CC166" s="132">
        <f t="shared" si="414"/>
        <v>0</v>
      </c>
      <c r="CD166" s="133">
        <f t="shared" si="415"/>
        <v>0</v>
      </c>
      <c r="CE166" s="133">
        <f t="shared" si="415"/>
        <v>0</v>
      </c>
      <c r="CF166" s="133">
        <f t="shared" si="416"/>
        <v>0</v>
      </c>
      <c r="CG166" s="133">
        <f t="shared" si="501"/>
        <v>0</v>
      </c>
      <c r="CH166" s="133">
        <f t="shared" si="499"/>
        <v>0</v>
      </c>
      <c r="CI166" s="133">
        <f t="shared" si="499"/>
        <v>0</v>
      </c>
      <c r="CJ166" s="133">
        <f t="shared" si="499"/>
        <v>0</v>
      </c>
      <c r="CK166" s="133">
        <f t="shared" si="499"/>
        <v>0</v>
      </c>
      <c r="CL166" s="133">
        <f t="shared" si="499"/>
        <v>0</v>
      </c>
      <c r="CM166" s="133">
        <f t="shared" si="499"/>
        <v>0</v>
      </c>
      <c r="CN166" s="133">
        <f t="shared" si="499"/>
        <v>0</v>
      </c>
      <c r="CO166" s="133">
        <f t="shared" si="499"/>
        <v>0</v>
      </c>
      <c r="CP166" s="134"/>
      <c r="CQ166" s="134">
        <f t="shared" si="417"/>
        <v>0</v>
      </c>
      <c r="CR166" s="134">
        <f t="shared" si="418"/>
        <v>0</v>
      </c>
      <c r="CS166" s="134">
        <f t="shared" si="419"/>
        <v>0</v>
      </c>
      <c r="CT166" s="134">
        <f t="shared" si="420"/>
        <v>0</v>
      </c>
      <c r="CU166" s="134">
        <f t="shared" si="421"/>
        <v>0</v>
      </c>
      <c r="CV166" s="134">
        <f t="shared" si="422"/>
        <v>0</v>
      </c>
      <c r="CW166" s="134">
        <f t="shared" si="423"/>
        <v>0</v>
      </c>
      <c r="CX166" s="134">
        <f t="shared" si="424"/>
        <v>0</v>
      </c>
      <c r="CY166" s="134">
        <f t="shared" si="425"/>
        <v>0</v>
      </c>
      <c r="CZ166" s="134">
        <f t="shared" si="426"/>
        <v>0</v>
      </c>
      <c r="DA166" s="134">
        <f t="shared" si="427"/>
        <v>0</v>
      </c>
      <c r="DB166" s="135"/>
      <c r="DC166" s="135">
        <f t="shared" si="428"/>
        <v>0</v>
      </c>
      <c r="DD166" s="135">
        <f t="shared" si="429"/>
        <v>0</v>
      </c>
      <c r="DE166" s="135">
        <f t="shared" si="430"/>
        <v>0</v>
      </c>
      <c r="DF166" s="135">
        <f t="shared" si="431"/>
        <v>0</v>
      </c>
      <c r="DG166" s="135">
        <f t="shared" si="432"/>
        <v>0</v>
      </c>
      <c r="DH166" s="135">
        <f t="shared" si="433"/>
        <v>0</v>
      </c>
      <c r="DI166" s="135">
        <f t="shared" si="434"/>
        <v>0</v>
      </c>
      <c r="DJ166" s="135">
        <f t="shared" si="435"/>
        <v>0</v>
      </c>
      <c r="DK166" s="135">
        <f t="shared" si="436"/>
        <v>0</v>
      </c>
      <c r="DL166" s="135">
        <f t="shared" si="437"/>
        <v>0</v>
      </c>
      <c r="DM166" s="135">
        <f t="shared" si="438"/>
        <v>0</v>
      </c>
      <c r="DN166" s="136"/>
      <c r="DO166" s="136">
        <f t="shared" si="439"/>
        <v>0</v>
      </c>
      <c r="DP166" s="136">
        <f t="shared" si="440"/>
        <v>0</v>
      </c>
      <c r="DQ166" s="136">
        <f t="shared" si="441"/>
        <v>0</v>
      </c>
      <c r="DR166" s="136">
        <f t="shared" si="442"/>
        <v>0</v>
      </c>
      <c r="DS166" s="136">
        <f t="shared" si="443"/>
        <v>0</v>
      </c>
      <c r="DT166" s="136">
        <f t="shared" si="444"/>
        <v>0</v>
      </c>
      <c r="DU166" s="136">
        <f t="shared" si="445"/>
        <v>0</v>
      </c>
      <c r="DV166" s="136">
        <f t="shared" si="446"/>
        <v>0</v>
      </c>
      <c r="DW166" s="136">
        <f t="shared" si="447"/>
        <v>0</v>
      </c>
      <c r="DX166" s="136">
        <f t="shared" si="448"/>
        <v>0</v>
      </c>
      <c r="DY166" s="136">
        <f t="shared" si="449"/>
        <v>0</v>
      </c>
      <c r="DZ166" s="132"/>
      <c r="EA166" s="132">
        <f t="shared" ref="EA166:EK166" si="503">DZ166</f>
        <v>0</v>
      </c>
      <c r="EB166" s="132">
        <f t="shared" si="503"/>
        <v>0</v>
      </c>
      <c r="EC166" s="132">
        <f t="shared" si="503"/>
        <v>0</v>
      </c>
      <c r="ED166" s="132">
        <f t="shared" si="503"/>
        <v>0</v>
      </c>
      <c r="EE166" s="132">
        <f t="shared" si="503"/>
        <v>0</v>
      </c>
      <c r="EF166" s="132">
        <f t="shared" si="503"/>
        <v>0</v>
      </c>
      <c r="EG166" s="132">
        <f t="shared" si="503"/>
        <v>0</v>
      </c>
      <c r="EH166" s="132">
        <f t="shared" si="503"/>
        <v>0</v>
      </c>
      <c r="EI166" s="132">
        <f t="shared" si="503"/>
        <v>0</v>
      </c>
      <c r="EJ166" s="132">
        <f t="shared" si="503"/>
        <v>0</v>
      </c>
      <c r="EK166" s="132">
        <f t="shared" si="503"/>
        <v>0</v>
      </c>
      <c r="EL166" s="134"/>
      <c r="EM166" s="134"/>
      <c r="EN166" s="134"/>
      <c r="EO166" s="134"/>
      <c r="EP166" s="134"/>
      <c r="EQ166" s="134"/>
      <c r="ER166" s="134"/>
      <c r="ES166" s="201">
        <f>IFERROR(IF(G166&gt;=1,(IF(EMP!AT162="YES",220,0)),0),0)</f>
        <v>0</v>
      </c>
      <c r="ET166" s="1">
        <f>IFERROR(IF(G166&gt;=1,ROUND(ALLO!K164/31*ALLO!BJ164,0),0),0)</f>
        <v>0</v>
      </c>
      <c r="EU166" s="1">
        <f>IFERROR(IF(G166&gt;=1,(IF(ALLO!$BH164=1,0,IF(ALLO!$BH164=2,(IF(EMP!AN162="YES",(IF(ALLO!$D164&gt;=5,ROUND((ALLO!GG164+ALLO!GS164+ALLO!HE164)/EU$1,0)*ALLO!$BK164,0)),0)),0))),0),0)</f>
        <v>0</v>
      </c>
      <c r="EV166" s="1">
        <f>IFERROR(IF(H166&gt;=1,(IF(ALLO!$BH164=1,0,IF(ALLO!$BH164=2,(IF(EMP!AO162="YES",(IF(ALLO!$D164&gt;=5,ROUND((ALLO!GH164+ALLO!GT164+ALLO!HF164)/EV$1,0)*ALLO!$BK164,0)),0)),0))),0),0)</f>
        <v>0</v>
      </c>
      <c r="EW166" s="1">
        <f>IFERROR(IF(I166&gt;=1,(IF(ALLO!$BH164=1,0,IF(ALLO!$BH164=2,(IF(EMP!AP162="YES",(IF(ALLO!$D164&gt;=5,ROUND((ALLO!GI164+ALLO!GU164+ALLO!HG164)/EW$1,0)*ALLO!$BK164,0)),0)),0))),0),0)</f>
        <v>0</v>
      </c>
      <c r="EX166" s="1">
        <f>IFERROR(IF(J166&gt;=1,(IF(ALLO!$BH164=1,0,IF(ALLO!$BH164=2,(IF(EMP!AQ162="YES",(IF(ALLO!$D164&gt;=5,ROUND((ALLO!GJ164+ALLO!GV164+ALLO!HH164)/EX$1,0)*ALLO!$BK164,0)),0)),0))),0),0)</f>
        <v>0</v>
      </c>
      <c r="EY166" s="1">
        <f>IFERROR(IF(K166&gt;=1,(IF(ALLO!$BH164=1,0,IF(ALLO!$BH164=2,(IF(EMP!AR162="YES",(IF(ALLO!$D164&gt;=5,ROUND((ALLO!GK164+ALLO!GW164+ALLO!HI164)/EY$1,0)*ALLO!$BK164,0)),0)),0))),0),0)</f>
        <v>0</v>
      </c>
      <c r="EZ166" s="1">
        <f>IFERROR(IF(L166&gt;=1,(IF(ALLO!$BH164=1,0,IF(ALLO!$BH164=2,(IF(EMP!AS162="YES",(IF(ALLO!$D164&gt;=5,ROUND((ALLO!GL164+ALLO!GX164+ALLO!HJ164)/EZ$1,0)*ALLO!$BK164,0)),0)),0))),0),0)</f>
        <v>0</v>
      </c>
      <c r="FA166" s="181">
        <f t="shared" si="451"/>
        <v>0</v>
      </c>
      <c r="FB166" s="181">
        <f t="shared" si="452"/>
        <v>0</v>
      </c>
      <c r="FC166" s="181">
        <f t="shared" si="453"/>
        <v>0</v>
      </c>
      <c r="FD166" s="181">
        <f t="shared" si="454"/>
        <v>0</v>
      </c>
      <c r="FE166" s="181">
        <f t="shared" si="455"/>
        <v>0</v>
      </c>
      <c r="FF166" s="181">
        <f t="shared" si="456"/>
        <v>0</v>
      </c>
      <c r="FG166" s="181">
        <f t="shared" si="457"/>
        <v>0</v>
      </c>
      <c r="FH166" s="181">
        <f t="shared" si="458"/>
        <v>0</v>
      </c>
      <c r="FI166" s="181">
        <f t="shared" si="459"/>
        <v>0</v>
      </c>
      <c r="FJ166" s="181">
        <f t="shared" si="460"/>
        <v>0</v>
      </c>
      <c r="FK166" s="181">
        <f t="shared" si="461"/>
        <v>0</v>
      </c>
      <c r="FL166" s="181">
        <f t="shared" si="462"/>
        <v>0</v>
      </c>
      <c r="FM166" s="182">
        <f t="shared" si="463"/>
        <v>0</v>
      </c>
      <c r="FN166" s="182">
        <f t="shared" si="464"/>
        <v>0</v>
      </c>
      <c r="FO166" s="182">
        <f t="shared" si="465"/>
        <v>0</v>
      </c>
      <c r="FP166" s="182">
        <f t="shared" si="466"/>
        <v>0</v>
      </c>
      <c r="FQ166" s="182">
        <f t="shared" si="467"/>
        <v>0</v>
      </c>
      <c r="FR166" s="182">
        <f t="shared" si="468"/>
        <v>0</v>
      </c>
      <c r="FS166" s="182">
        <f t="shared" si="469"/>
        <v>0</v>
      </c>
      <c r="FT166" s="1">
        <f>IFERROR(IF($G166&gt;=1,SUMIFS(ARR!P$8:P$607,ARR!$I$8:$I$607,$I166),0),0)</f>
        <v>0</v>
      </c>
      <c r="FU166" s="1">
        <f>IFERROR(IF($G166&gt;=1,SUMIFS(ARR!Q$8:Q$607,ARR!$I$8:$I$607,$I166),0),0)</f>
        <v>0</v>
      </c>
      <c r="FV166" s="1">
        <f>IFERROR(IF($G166&gt;=1,SUMIFS(ARR!R$8:R$607,ARR!$I$8:$I$607,$I166),0),0)</f>
        <v>0</v>
      </c>
      <c r="FW166" s="1">
        <f>IFERROR(IF($G166&gt;=1,SUMIFS(ARR!S$8:S$607,ARR!$I$8:$I$607,$I166),0),0)</f>
        <v>0</v>
      </c>
      <c r="FX166" s="1">
        <f>IFERROR(IF($G166&gt;=1,SUMIFS(ARR!T$8:T$607,ARR!$I$8:$I$607,$I166),0),0)</f>
        <v>0</v>
      </c>
      <c r="FY166" s="1">
        <f>IFERROR(IF($G166&gt;=1,SUMIFS(ARR!U$8:U$607,ARR!$I$8:$I$607,$I166),0),0)</f>
        <v>0</v>
      </c>
      <c r="FZ166" s="1">
        <f>IFERROR(IF($G166&gt;=1,SUMIFS(ARR!V$8:V$607,ARR!$I$8:$I$607,$I166),0),0)</f>
        <v>0</v>
      </c>
      <c r="GA166" s="1">
        <f>IFERROR(IF($G166&gt;=1,SUMIFS(ARR!W$8:W$607,ARR!$I$8:$I$607,$I166),0),0)</f>
        <v>0</v>
      </c>
      <c r="GB166" s="1">
        <f>IFERROR(IF($G166&gt;=1,SUMIFS(ARR!X$8:X$607,ARR!$I$8:$I$607,$I166),0),0)</f>
        <v>0</v>
      </c>
      <c r="GC166" s="1">
        <f>IFERROR(IF($G166&gt;=1,SUMIFS(ARR!Y$8:Y$607,ARR!$I$8:$I$607,$I166),0),0)</f>
        <v>0</v>
      </c>
      <c r="GD166" s="1">
        <f>IFERROR(IF($G166&gt;=1,SUMIFS(ARR!Z$8:Z$607,ARR!$I$8:$I$607,$I166),0),0)</f>
        <v>0</v>
      </c>
      <c r="GE166" s="1">
        <f>IFERROR(IF($G166&gt;=1,SUMIFS(ARR!AA$8:AA$607,ARR!$I$8:$I$607,$I166),0),0)</f>
        <v>0</v>
      </c>
      <c r="GF166" s="1">
        <f t="shared" si="470"/>
        <v>0</v>
      </c>
      <c r="GG166" s="1">
        <f t="shared" si="471"/>
        <v>0</v>
      </c>
      <c r="GH166" s="1">
        <f t="shared" si="472"/>
        <v>0</v>
      </c>
      <c r="GI166" s="1">
        <f t="shared" si="473"/>
        <v>0</v>
      </c>
      <c r="GJ166" s="1">
        <f t="shared" si="474"/>
        <v>0</v>
      </c>
    </row>
    <row r="167" spans="6:192" ht="18" customHeight="1" x14ac:dyDescent="0.25">
      <c r="F167" s="1">
        <f>ALLO!A165</f>
        <v>0</v>
      </c>
      <c r="G167" s="130">
        <f>EMP!O163</f>
        <v>0</v>
      </c>
      <c r="H167" s="131">
        <f>EMP!P163</f>
        <v>0</v>
      </c>
      <c r="I167" s="130">
        <f>EMP!Q163</f>
        <v>0</v>
      </c>
      <c r="J167" s="30">
        <f>IFERROR(IF($G167&gt;=1,(IF($F167=2,ROUND((ALLO!GA165+ALLO!GM165)/10,0),0)),0),0)</f>
        <v>0</v>
      </c>
      <c r="K167" s="30">
        <f>IFERROR(IF($G167&gt;=1,(IF($F167=2,ROUND((ALLO!GB165+ALLO!GN165)/10,0),0)),0),0)</f>
        <v>0</v>
      </c>
      <c r="L167" s="30">
        <f>IFERROR(IF($G167&gt;=1,(IF($F167=2,ROUND((ALLO!GC165+ALLO!GO165)/10,0),0)),0),0)</f>
        <v>0</v>
      </c>
      <c r="M167" s="30">
        <f>IFERROR(IF($G167&gt;=1,(IF($F167=2,ROUND((ALLO!GD165+ALLO!GP165)/10,0),0)),0),0)</f>
        <v>0</v>
      </c>
      <c r="N167" s="30">
        <f>IFERROR(IF($G167&gt;=1,(IF($F167=2,ROUND((ALLO!GE165+ALLO!GQ165)/10,0),0)),0),0)</f>
        <v>0</v>
      </c>
      <c r="O167" s="30">
        <f>IFERROR(IF($G167&gt;=1,(IF($F167=2,ROUND((ALLO!GF165+ALLO!GR165)/10,0),0)),0),0)</f>
        <v>0</v>
      </c>
      <c r="P167" s="30">
        <f>IFERROR(IF($G167&gt;=1,(IF($F167=2,ROUND((ALLO!GG165+ALLO!GS165)/10,0),0)),0),0)</f>
        <v>0</v>
      </c>
      <c r="Q167" s="30">
        <f>IFERROR(IF($G167&gt;=1,(IF($F167=2,ROUND((ALLO!GH165+ALLO!GT165)/10,0),0)),0),0)</f>
        <v>0</v>
      </c>
      <c r="R167" s="30">
        <f>IFERROR(IF($G167&gt;=1,(IF($F167=2,ROUND((ALLO!GI165+ALLO!GU165)/10,0),0)),0),0)</f>
        <v>0</v>
      </c>
      <c r="S167" s="30">
        <f>IFERROR(IF($G167&gt;=1,(IF($F167=2,ROUND((ALLO!GJ165+ALLO!GV165)/10,0),0)),0),0)</f>
        <v>0</v>
      </c>
      <c r="T167" s="30">
        <f>IFERROR(IF($G167&gt;=1,(IF($F167=2,ROUND((ALLO!GK165+ALLO!GW165)/10,0),0)),0),0)</f>
        <v>0</v>
      </c>
      <c r="U167" s="30">
        <f>IFERROR(IF($G167&gt;=1,(IF($F167=2,ROUND((ALLO!GL165+ALLO!GX165)/10,0),0)),0),0)</f>
        <v>0</v>
      </c>
      <c r="V167" s="132"/>
      <c r="W167" s="132"/>
      <c r="X167" s="132"/>
      <c r="Y167" s="132"/>
      <c r="Z167" s="132"/>
      <c r="AA167" s="132"/>
      <c r="AB167" s="132"/>
      <c r="AC167" s="132"/>
      <c r="AD167" s="132"/>
      <c r="AE167" s="132"/>
      <c r="AF167" s="132"/>
      <c r="AG167" s="132"/>
      <c r="AH167" s="133"/>
      <c r="AI167" s="133">
        <f t="shared" si="371"/>
        <v>0</v>
      </c>
      <c r="AJ167" s="133">
        <f t="shared" si="372"/>
        <v>0</v>
      </c>
      <c r="AK167" s="133">
        <f t="shared" si="373"/>
        <v>0</v>
      </c>
      <c r="AL167" s="133">
        <f t="shared" si="374"/>
        <v>0</v>
      </c>
      <c r="AM167" s="133">
        <f t="shared" si="375"/>
        <v>0</v>
      </c>
      <c r="AN167" s="133">
        <f t="shared" si="376"/>
        <v>0</v>
      </c>
      <c r="AO167" s="133">
        <f t="shared" si="377"/>
        <v>0</v>
      </c>
      <c r="AP167" s="133">
        <f t="shared" si="378"/>
        <v>0</v>
      </c>
      <c r="AQ167" s="133">
        <f t="shared" si="379"/>
        <v>0</v>
      </c>
      <c r="AR167" s="133">
        <f t="shared" si="380"/>
        <v>0</v>
      </c>
      <c r="AS167" s="133">
        <f t="shared" si="381"/>
        <v>0</v>
      </c>
      <c r="AT167" s="134"/>
      <c r="AU167" s="134">
        <f t="shared" si="382"/>
        <v>0</v>
      </c>
      <c r="AV167" s="134">
        <f t="shared" si="383"/>
        <v>0</v>
      </c>
      <c r="AW167" s="134">
        <f t="shared" si="384"/>
        <v>0</v>
      </c>
      <c r="AX167" s="134">
        <f t="shared" si="385"/>
        <v>0</v>
      </c>
      <c r="AY167" s="134">
        <f t="shared" si="386"/>
        <v>0</v>
      </c>
      <c r="AZ167" s="134">
        <f t="shared" si="387"/>
        <v>0</v>
      </c>
      <c r="BA167" s="134">
        <f t="shared" si="388"/>
        <v>0</v>
      </c>
      <c r="BB167" s="134">
        <f t="shared" si="389"/>
        <v>0</v>
      </c>
      <c r="BC167" s="134">
        <f t="shared" si="390"/>
        <v>0</v>
      </c>
      <c r="BD167" s="134">
        <f t="shared" si="391"/>
        <v>0</v>
      </c>
      <c r="BE167" s="134">
        <f t="shared" si="392"/>
        <v>0</v>
      </c>
      <c r="BF167" s="31"/>
      <c r="BG167" s="31">
        <f t="shared" si="393"/>
        <v>0</v>
      </c>
      <c r="BH167" s="31">
        <f t="shared" si="394"/>
        <v>0</v>
      </c>
      <c r="BI167" s="31">
        <f t="shared" si="395"/>
        <v>0</v>
      </c>
      <c r="BJ167" s="31">
        <f t="shared" si="396"/>
        <v>0</v>
      </c>
      <c r="BK167" s="31">
        <f t="shared" si="397"/>
        <v>0</v>
      </c>
      <c r="BL167" s="31">
        <f t="shared" si="398"/>
        <v>0</v>
      </c>
      <c r="BM167" s="31">
        <f t="shared" si="399"/>
        <v>0</v>
      </c>
      <c r="BN167" s="31">
        <f t="shared" si="400"/>
        <v>0</v>
      </c>
      <c r="BO167" s="31">
        <f t="shared" si="401"/>
        <v>0</v>
      </c>
      <c r="BP167" s="31">
        <f t="shared" si="402"/>
        <v>0</v>
      </c>
      <c r="BQ167" s="31">
        <f t="shared" si="403"/>
        <v>0</v>
      </c>
      <c r="BR167" s="132"/>
      <c r="BS167" s="132">
        <f t="shared" si="404"/>
        <v>0</v>
      </c>
      <c r="BT167" s="132">
        <f t="shared" si="405"/>
        <v>0</v>
      </c>
      <c r="BU167" s="132">
        <f t="shared" si="406"/>
        <v>0</v>
      </c>
      <c r="BV167" s="132">
        <f t="shared" si="407"/>
        <v>0</v>
      </c>
      <c r="BW167" s="132">
        <f t="shared" si="408"/>
        <v>0</v>
      </c>
      <c r="BX167" s="132">
        <f t="shared" si="409"/>
        <v>0</v>
      </c>
      <c r="BY167" s="132">
        <f t="shared" si="410"/>
        <v>0</v>
      </c>
      <c r="BZ167" s="132">
        <f t="shared" si="411"/>
        <v>0</v>
      </c>
      <c r="CA167" s="132">
        <f t="shared" si="412"/>
        <v>0</v>
      </c>
      <c r="CB167" s="132">
        <f t="shared" si="413"/>
        <v>0</v>
      </c>
      <c r="CC167" s="132">
        <f t="shared" si="414"/>
        <v>0</v>
      </c>
      <c r="CD167" s="133">
        <f t="shared" si="415"/>
        <v>0</v>
      </c>
      <c r="CE167" s="133">
        <f t="shared" si="415"/>
        <v>0</v>
      </c>
      <c r="CF167" s="133">
        <f t="shared" si="416"/>
        <v>0</v>
      </c>
      <c r="CG167" s="133">
        <f t="shared" si="501"/>
        <v>0</v>
      </c>
      <c r="CH167" s="133">
        <f t="shared" si="499"/>
        <v>0</v>
      </c>
      <c r="CI167" s="133">
        <f t="shared" si="499"/>
        <v>0</v>
      </c>
      <c r="CJ167" s="133">
        <f t="shared" si="499"/>
        <v>0</v>
      </c>
      <c r="CK167" s="133">
        <f t="shared" si="499"/>
        <v>0</v>
      </c>
      <c r="CL167" s="133">
        <f t="shared" si="499"/>
        <v>0</v>
      </c>
      <c r="CM167" s="133">
        <f t="shared" si="499"/>
        <v>0</v>
      </c>
      <c r="CN167" s="133">
        <f t="shared" si="499"/>
        <v>0</v>
      </c>
      <c r="CO167" s="133">
        <f t="shared" si="499"/>
        <v>0</v>
      </c>
      <c r="CP167" s="134"/>
      <c r="CQ167" s="134">
        <f t="shared" si="417"/>
        <v>0</v>
      </c>
      <c r="CR167" s="134">
        <f t="shared" si="418"/>
        <v>0</v>
      </c>
      <c r="CS167" s="134">
        <f t="shared" si="419"/>
        <v>0</v>
      </c>
      <c r="CT167" s="134">
        <f t="shared" si="420"/>
        <v>0</v>
      </c>
      <c r="CU167" s="134">
        <f t="shared" si="421"/>
        <v>0</v>
      </c>
      <c r="CV167" s="134">
        <f t="shared" si="422"/>
        <v>0</v>
      </c>
      <c r="CW167" s="134">
        <f t="shared" si="423"/>
        <v>0</v>
      </c>
      <c r="CX167" s="134">
        <f t="shared" si="424"/>
        <v>0</v>
      </c>
      <c r="CY167" s="134">
        <f t="shared" si="425"/>
        <v>0</v>
      </c>
      <c r="CZ167" s="134">
        <f t="shared" si="426"/>
        <v>0</v>
      </c>
      <c r="DA167" s="134">
        <f t="shared" si="427"/>
        <v>0</v>
      </c>
      <c r="DB167" s="135"/>
      <c r="DC167" s="135">
        <f t="shared" si="428"/>
        <v>0</v>
      </c>
      <c r="DD167" s="135">
        <f t="shared" si="429"/>
        <v>0</v>
      </c>
      <c r="DE167" s="135">
        <f t="shared" si="430"/>
        <v>0</v>
      </c>
      <c r="DF167" s="135">
        <f t="shared" si="431"/>
        <v>0</v>
      </c>
      <c r="DG167" s="135">
        <f t="shared" si="432"/>
        <v>0</v>
      </c>
      <c r="DH167" s="135">
        <f t="shared" si="433"/>
        <v>0</v>
      </c>
      <c r="DI167" s="135">
        <f t="shared" si="434"/>
        <v>0</v>
      </c>
      <c r="DJ167" s="135">
        <f t="shared" si="435"/>
        <v>0</v>
      </c>
      <c r="DK167" s="135">
        <f t="shared" si="436"/>
        <v>0</v>
      </c>
      <c r="DL167" s="135">
        <f t="shared" si="437"/>
        <v>0</v>
      </c>
      <c r="DM167" s="135">
        <f t="shared" si="438"/>
        <v>0</v>
      </c>
      <c r="DN167" s="136"/>
      <c r="DO167" s="136">
        <f t="shared" si="439"/>
        <v>0</v>
      </c>
      <c r="DP167" s="136">
        <f t="shared" si="440"/>
        <v>0</v>
      </c>
      <c r="DQ167" s="136">
        <f t="shared" si="441"/>
        <v>0</v>
      </c>
      <c r="DR167" s="136">
        <f t="shared" si="442"/>
        <v>0</v>
      </c>
      <c r="DS167" s="136">
        <f t="shared" si="443"/>
        <v>0</v>
      </c>
      <c r="DT167" s="136">
        <f t="shared" si="444"/>
        <v>0</v>
      </c>
      <c r="DU167" s="136">
        <f t="shared" si="445"/>
        <v>0</v>
      </c>
      <c r="DV167" s="136">
        <f t="shared" si="446"/>
        <v>0</v>
      </c>
      <c r="DW167" s="136">
        <f t="shared" si="447"/>
        <v>0</v>
      </c>
      <c r="DX167" s="136">
        <f t="shared" si="448"/>
        <v>0</v>
      </c>
      <c r="DY167" s="136">
        <f t="shared" si="449"/>
        <v>0</v>
      </c>
      <c r="DZ167" s="132"/>
      <c r="EA167" s="132">
        <f t="shared" ref="EA167:EK167" si="504">DZ167</f>
        <v>0</v>
      </c>
      <c r="EB167" s="132">
        <f t="shared" si="504"/>
        <v>0</v>
      </c>
      <c r="EC167" s="132">
        <f t="shared" si="504"/>
        <v>0</v>
      </c>
      <c r="ED167" s="132">
        <f t="shared" si="504"/>
        <v>0</v>
      </c>
      <c r="EE167" s="132">
        <f t="shared" si="504"/>
        <v>0</v>
      </c>
      <c r="EF167" s="132">
        <f t="shared" si="504"/>
        <v>0</v>
      </c>
      <c r="EG167" s="132">
        <f t="shared" si="504"/>
        <v>0</v>
      </c>
      <c r="EH167" s="132">
        <f t="shared" si="504"/>
        <v>0</v>
      </c>
      <c r="EI167" s="132">
        <f t="shared" si="504"/>
        <v>0</v>
      </c>
      <c r="EJ167" s="132">
        <f t="shared" si="504"/>
        <v>0</v>
      </c>
      <c r="EK167" s="132">
        <f t="shared" si="504"/>
        <v>0</v>
      </c>
      <c r="EL167" s="134"/>
      <c r="EM167" s="134"/>
      <c r="EN167" s="134"/>
      <c r="EO167" s="134"/>
      <c r="EP167" s="134"/>
      <c r="EQ167" s="134"/>
      <c r="ER167" s="134"/>
      <c r="ES167" s="201">
        <f>IFERROR(IF(G167&gt;=1,(IF(EMP!AT163="YES",220,0)),0),0)</f>
        <v>0</v>
      </c>
      <c r="ET167" s="1">
        <f>IFERROR(IF(G167&gt;=1,ROUND(ALLO!K165/31*ALLO!BJ165,0),0),0)</f>
        <v>0</v>
      </c>
      <c r="EU167" s="1">
        <f>IFERROR(IF(G167&gt;=1,(IF(ALLO!$BH165=1,0,IF(ALLO!$BH165=2,(IF(EMP!AN163="YES",(IF(ALLO!$D165&gt;=5,ROUND((ALLO!GG165+ALLO!GS165+ALLO!HE165)/EU$1,0)*ALLO!$BK165,0)),0)),0))),0),0)</f>
        <v>0</v>
      </c>
      <c r="EV167" s="1">
        <f>IFERROR(IF(H167&gt;=1,(IF(ALLO!$BH165=1,0,IF(ALLO!$BH165=2,(IF(EMP!AO163="YES",(IF(ALLO!$D165&gt;=5,ROUND((ALLO!GH165+ALLO!GT165+ALLO!HF165)/EV$1,0)*ALLO!$BK165,0)),0)),0))),0),0)</f>
        <v>0</v>
      </c>
      <c r="EW167" s="1">
        <f>IFERROR(IF(I167&gt;=1,(IF(ALLO!$BH165=1,0,IF(ALLO!$BH165=2,(IF(EMP!AP163="YES",(IF(ALLO!$D165&gt;=5,ROUND((ALLO!GI165+ALLO!GU165+ALLO!HG165)/EW$1,0)*ALLO!$BK165,0)),0)),0))),0),0)</f>
        <v>0</v>
      </c>
      <c r="EX167" s="1">
        <f>IFERROR(IF(J167&gt;=1,(IF(ALLO!$BH165=1,0,IF(ALLO!$BH165=2,(IF(EMP!AQ163="YES",(IF(ALLO!$D165&gt;=5,ROUND((ALLO!GJ165+ALLO!GV165+ALLO!HH165)/EX$1,0)*ALLO!$BK165,0)),0)),0))),0),0)</f>
        <v>0</v>
      </c>
      <c r="EY167" s="1">
        <f>IFERROR(IF(K167&gt;=1,(IF(ALLO!$BH165=1,0,IF(ALLO!$BH165=2,(IF(EMP!AR163="YES",(IF(ALLO!$D165&gt;=5,ROUND((ALLO!GK165+ALLO!GW165+ALLO!HI165)/EY$1,0)*ALLO!$BK165,0)),0)),0))),0),0)</f>
        <v>0</v>
      </c>
      <c r="EZ167" s="1">
        <f>IFERROR(IF(L167&gt;=1,(IF(ALLO!$BH165=1,0,IF(ALLO!$BH165=2,(IF(EMP!AS163="YES",(IF(ALLO!$D165&gt;=5,ROUND((ALLO!GL165+ALLO!GX165+ALLO!HJ165)/EZ$1,0)*ALLO!$BK165,0)),0)),0))),0),0)</f>
        <v>0</v>
      </c>
      <c r="FA167" s="181">
        <f t="shared" si="451"/>
        <v>0</v>
      </c>
      <c r="FB167" s="181">
        <f t="shared" si="452"/>
        <v>0</v>
      </c>
      <c r="FC167" s="181">
        <f t="shared" si="453"/>
        <v>0</v>
      </c>
      <c r="FD167" s="181">
        <f t="shared" si="454"/>
        <v>0</v>
      </c>
      <c r="FE167" s="181">
        <f t="shared" si="455"/>
        <v>0</v>
      </c>
      <c r="FF167" s="181">
        <f t="shared" si="456"/>
        <v>0</v>
      </c>
      <c r="FG167" s="181">
        <f t="shared" si="457"/>
        <v>0</v>
      </c>
      <c r="FH167" s="181">
        <f t="shared" si="458"/>
        <v>0</v>
      </c>
      <c r="FI167" s="181">
        <f t="shared" si="459"/>
        <v>0</v>
      </c>
      <c r="FJ167" s="181">
        <f t="shared" si="460"/>
        <v>0</v>
      </c>
      <c r="FK167" s="181">
        <f t="shared" si="461"/>
        <v>0</v>
      </c>
      <c r="FL167" s="181">
        <f t="shared" si="462"/>
        <v>0</v>
      </c>
      <c r="FM167" s="182">
        <f t="shared" si="463"/>
        <v>0</v>
      </c>
      <c r="FN167" s="182">
        <f t="shared" si="464"/>
        <v>0</v>
      </c>
      <c r="FO167" s="182">
        <f t="shared" si="465"/>
        <v>0</v>
      </c>
      <c r="FP167" s="182">
        <f t="shared" si="466"/>
        <v>0</v>
      </c>
      <c r="FQ167" s="182">
        <f t="shared" si="467"/>
        <v>0</v>
      </c>
      <c r="FR167" s="182">
        <f t="shared" si="468"/>
        <v>0</v>
      </c>
      <c r="FS167" s="182">
        <f t="shared" si="469"/>
        <v>0</v>
      </c>
      <c r="FT167" s="1">
        <f>IFERROR(IF($G167&gt;=1,SUMIFS(ARR!P$8:P$607,ARR!$I$8:$I$607,$I167),0),0)</f>
        <v>0</v>
      </c>
      <c r="FU167" s="1">
        <f>IFERROR(IF($G167&gt;=1,SUMIFS(ARR!Q$8:Q$607,ARR!$I$8:$I$607,$I167),0),0)</f>
        <v>0</v>
      </c>
      <c r="FV167" s="1">
        <f>IFERROR(IF($G167&gt;=1,SUMIFS(ARR!R$8:R$607,ARR!$I$8:$I$607,$I167),0),0)</f>
        <v>0</v>
      </c>
      <c r="FW167" s="1">
        <f>IFERROR(IF($G167&gt;=1,SUMIFS(ARR!S$8:S$607,ARR!$I$8:$I$607,$I167),0),0)</f>
        <v>0</v>
      </c>
      <c r="FX167" s="1">
        <f>IFERROR(IF($G167&gt;=1,SUMIFS(ARR!T$8:T$607,ARR!$I$8:$I$607,$I167),0),0)</f>
        <v>0</v>
      </c>
      <c r="FY167" s="1">
        <f>IFERROR(IF($G167&gt;=1,SUMIFS(ARR!U$8:U$607,ARR!$I$8:$I$607,$I167),0),0)</f>
        <v>0</v>
      </c>
      <c r="FZ167" s="1">
        <f>IFERROR(IF($G167&gt;=1,SUMIFS(ARR!V$8:V$607,ARR!$I$8:$I$607,$I167),0),0)</f>
        <v>0</v>
      </c>
      <c r="GA167" s="1">
        <f>IFERROR(IF($G167&gt;=1,SUMIFS(ARR!W$8:W$607,ARR!$I$8:$I$607,$I167),0),0)</f>
        <v>0</v>
      </c>
      <c r="GB167" s="1">
        <f>IFERROR(IF($G167&gt;=1,SUMIFS(ARR!X$8:X$607,ARR!$I$8:$I$607,$I167),0),0)</f>
        <v>0</v>
      </c>
      <c r="GC167" s="1">
        <f>IFERROR(IF($G167&gt;=1,SUMIFS(ARR!Y$8:Y$607,ARR!$I$8:$I$607,$I167),0),0)</f>
        <v>0</v>
      </c>
      <c r="GD167" s="1">
        <f>IFERROR(IF($G167&gt;=1,SUMIFS(ARR!Z$8:Z$607,ARR!$I$8:$I$607,$I167),0),0)</f>
        <v>0</v>
      </c>
      <c r="GE167" s="1">
        <f>IFERROR(IF($G167&gt;=1,SUMIFS(ARR!AA$8:AA$607,ARR!$I$8:$I$607,$I167),0),0)</f>
        <v>0</v>
      </c>
      <c r="GF167" s="1">
        <f t="shared" si="470"/>
        <v>0</v>
      </c>
      <c r="GG167" s="1">
        <f t="shared" si="471"/>
        <v>0</v>
      </c>
      <c r="GH167" s="1">
        <f t="shared" si="472"/>
        <v>0</v>
      </c>
      <c r="GI167" s="1">
        <f t="shared" si="473"/>
        <v>0</v>
      </c>
      <c r="GJ167" s="1">
        <f t="shared" si="474"/>
        <v>0</v>
      </c>
    </row>
    <row r="168" spans="6:192" ht="18" customHeight="1" x14ac:dyDescent="0.25">
      <c r="F168" s="1">
        <f>ALLO!A166</f>
        <v>0</v>
      </c>
      <c r="G168" s="130">
        <f>EMP!O164</f>
        <v>0</v>
      </c>
      <c r="H168" s="131">
        <f>EMP!P164</f>
        <v>0</v>
      </c>
      <c r="I168" s="130">
        <f>EMP!Q164</f>
        <v>0</v>
      </c>
      <c r="J168" s="30">
        <f>IFERROR(IF($G168&gt;=1,(IF($F168=2,ROUND((ALLO!GA166+ALLO!GM166)/10,0),0)),0),0)</f>
        <v>0</v>
      </c>
      <c r="K168" s="30">
        <f>IFERROR(IF($G168&gt;=1,(IF($F168=2,ROUND((ALLO!GB166+ALLO!GN166)/10,0),0)),0),0)</f>
        <v>0</v>
      </c>
      <c r="L168" s="30">
        <f>IFERROR(IF($G168&gt;=1,(IF($F168=2,ROUND((ALLO!GC166+ALLO!GO166)/10,0),0)),0),0)</f>
        <v>0</v>
      </c>
      <c r="M168" s="30">
        <f>IFERROR(IF($G168&gt;=1,(IF($F168=2,ROUND((ALLO!GD166+ALLO!GP166)/10,0),0)),0),0)</f>
        <v>0</v>
      </c>
      <c r="N168" s="30">
        <f>IFERROR(IF($G168&gt;=1,(IF($F168=2,ROUND((ALLO!GE166+ALLO!GQ166)/10,0),0)),0),0)</f>
        <v>0</v>
      </c>
      <c r="O168" s="30">
        <f>IFERROR(IF($G168&gt;=1,(IF($F168=2,ROUND((ALLO!GF166+ALLO!GR166)/10,0),0)),0),0)</f>
        <v>0</v>
      </c>
      <c r="P168" s="30">
        <f>IFERROR(IF($G168&gt;=1,(IF($F168=2,ROUND((ALLO!GG166+ALLO!GS166)/10,0),0)),0),0)</f>
        <v>0</v>
      </c>
      <c r="Q168" s="30">
        <f>IFERROR(IF($G168&gt;=1,(IF($F168=2,ROUND((ALLO!GH166+ALLO!GT166)/10,0),0)),0),0)</f>
        <v>0</v>
      </c>
      <c r="R168" s="30">
        <f>IFERROR(IF($G168&gt;=1,(IF($F168=2,ROUND((ALLO!GI166+ALLO!GU166)/10,0),0)),0),0)</f>
        <v>0</v>
      </c>
      <c r="S168" s="30">
        <f>IFERROR(IF($G168&gt;=1,(IF($F168=2,ROUND((ALLO!GJ166+ALLO!GV166)/10,0),0)),0),0)</f>
        <v>0</v>
      </c>
      <c r="T168" s="30">
        <f>IFERROR(IF($G168&gt;=1,(IF($F168=2,ROUND((ALLO!GK166+ALLO!GW166)/10,0),0)),0),0)</f>
        <v>0</v>
      </c>
      <c r="U168" s="30">
        <f>IFERROR(IF($G168&gt;=1,(IF($F168=2,ROUND((ALLO!GL166+ALLO!GX166)/10,0),0)),0),0)</f>
        <v>0</v>
      </c>
      <c r="V168" s="132"/>
      <c r="W168" s="132"/>
      <c r="X168" s="132"/>
      <c r="Y168" s="132"/>
      <c r="Z168" s="132"/>
      <c r="AA168" s="132"/>
      <c r="AB168" s="132"/>
      <c r="AC168" s="132"/>
      <c r="AD168" s="132"/>
      <c r="AE168" s="132"/>
      <c r="AF168" s="132"/>
      <c r="AG168" s="132"/>
      <c r="AH168" s="133"/>
      <c r="AI168" s="133">
        <f t="shared" si="371"/>
        <v>0</v>
      </c>
      <c r="AJ168" s="133">
        <f t="shared" si="372"/>
        <v>0</v>
      </c>
      <c r="AK168" s="133">
        <f t="shared" si="373"/>
        <v>0</v>
      </c>
      <c r="AL168" s="133">
        <f t="shared" si="374"/>
        <v>0</v>
      </c>
      <c r="AM168" s="133">
        <f t="shared" si="375"/>
        <v>0</v>
      </c>
      <c r="AN168" s="133">
        <f t="shared" si="376"/>
        <v>0</v>
      </c>
      <c r="AO168" s="133">
        <f t="shared" si="377"/>
        <v>0</v>
      </c>
      <c r="AP168" s="133">
        <f t="shared" si="378"/>
        <v>0</v>
      </c>
      <c r="AQ168" s="133">
        <f t="shared" si="379"/>
        <v>0</v>
      </c>
      <c r="AR168" s="133">
        <f t="shared" si="380"/>
        <v>0</v>
      </c>
      <c r="AS168" s="133">
        <f t="shared" si="381"/>
        <v>0</v>
      </c>
      <c r="AT168" s="134"/>
      <c r="AU168" s="134">
        <f t="shared" si="382"/>
        <v>0</v>
      </c>
      <c r="AV168" s="134">
        <f t="shared" si="383"/>
        <v>0</v>
      </c>
      <c r="AW168" s="134">
        <f t="shared" si="384"/>
        <v>0</v>
      </c>
      <c r="AX168" s="134">
        <f t="shared" si="385"/>
        <v>0</v>
      </c>
      <c r="AY168" s="134">
        <f t="shared" si="386"/>
        <v>0</v>
      </c>
      <c r="AZ168" s="134">
        <f t="shared" si="387"/>
        <v>0</v>
      </c>
      <c r="BA168" s="134">
        <f t="shared" si="388"/>
        <v>0</v>
      </c>
      <c r="BB168" s="134">
        <f t="shared" si="389"/>
        <v>0</v>
      </c>
      <c r="BC168" s="134">
        <f t="shared" si="390"/>
        <v>0</v>
      </c>
      <c r="BD168" s="134">
        <f t="shared" si="391"/>
        <v>0</v>
      </c>
      <c r="BE168" s="134">
        <f t="shared" si="392"/>
        <v>0</v>
      </c>
      <c r="BF168" s="31"/>
      <c r="BG168" s="31">
        <f t="shared" si="393"/>
        <v>0</v>
      </c>
      <c r="BH168" s="31">
        <f t="shared" si="394"/>
        <v>0</v>
      </c>
      <c r="BI168" s="31">
        <f t="shared" si="395"/>
        <v>0</v>
      </c>
      <c r="BJ168" s="31">
        <f t="shared" si="396"/>
        <v>0</v>
      </c>
      <c r="BK168" s="31">
        <f t="shared" si="397"/>
        <v>0</v>
      </c>
      <c r="BL168" s="31">
        <f t="shared" si="398"/>
        <v>0</v>
      </c>
      <c r="BM168" s="31">
        <f t="shared" si="399"/>
        <v>0</v>
      </c>
      <c r="BN168" s="31">
        <f t="shared" si="400"/>
        <v>0</v>
      </c>
      <c r="BO168" s="31">
        <f t="shared" si="401"/>
        <v>0</v>
      </c>
      <c r="BP168" s="31">
        <f t="shared" si="402"/>
        <v>0</v>
      </c>
      <c r="BQ168" s="31">
        <f t="shared" si="403"/>
        <v>0</v>
      </c>
      <c r="BR168" s="132"/>
      <c r="BS168" s="132">
        <f t="shared" si="404"/>
        <v>0</v>
      </c>
      <c r="BT168" s="132">
        <f t="shared" si="405"/>
        <v>0</v>
      </c>
      <c r="BU168" s="132">
        <f t="shared" si="406"/>
        <v>0</v>
      </c>
      <c r="BV168" s="132">
        <f t="shared" si="407"/>
        <v>0</v>
      </c>
      <c r="BW168" s="132">
        <f t="shared" si="408"/>
        <v>0</v>
      </c>
      <c r="BX168" s="132">
        <f t="shared" si="409"/>
        <v>0</v>
      </c>
      <c r="BY168" s="132">
        <f t="shared" si="410"/>
        <v>0</v>
      </c>
      <c r="BZ168" s="132">
        <f t="shared" si="411"/>
        <v>0</v>
      </c>
      <c r="CA168" s="132">
        <f t="shared" si="412"/>
        <v>0</v>
      </c>
      <c r="CB168" s="132">
        <f t="shared" si="413"/>
        <v>0</v>
      </c>
      <c r="CC168" s="132">
        <f t="shared" si="414"/>
        <v>0</v>
      </c>
      <c r="CD168" s="133">
        <f t="shared" si="415"/>
        <v>0</v>
      </c>
      <c r="CE168" s="133">
        <f t="shared" si="415"/>
        <v>0</v>
      </c>
      <c r="CF168" s="133">
        <f t="shared" si="416"/>
        <v>0</v>
      </c>
      <c r="CG168" s="133">
        <f t="shared" si="501"/>
        <v>0</v>
      </c>
      <c r="CH168" s="133">
        <f t="shared" si="499"/>
        <v>0</v>
      </c>
      <c r="CI168" s="133">
        <f t="shared" si="499"/>
        <v>0</v>
      </c>
      <c r="CJ168" s="133">
        <f t="shared" si="499"/>
        <v>0</v>
      </c>
      <c r="CK168" s="133">
        <f t="shared" si="499"/>
        <v>0</v>
      </c>
      <c r="CL168" s="133">
        <f t="shared" si="499"/>
        <v>0</v>
      </c>
      <c r="CM168" s="133">
        <f t="shared" si="499"/>
        <v>0</v>
      </c>
      <c r="CN168" s="133">
        <f t="shared" si="499"/>
        <v>0</v>
      </c>
      <c r="CO168" s="133">
        <f t="shared" si="499"/>
        <v>0</v>
      </c>
      <c r="CP168" s="134"/>
      <c r="CQ168" s="134">
        <f t="shared" si="417"/>
        <v>0</v>
      </c>
      <c r="CR168" s="134">
        <f t="shared" si="418"/>
        <v>0</v>
      </c>
      <c r="CS168" s="134">
        <f t="shared" si="419"/>
        <v>0</v>
      </c>
      <c r="CT168" s="134">
        <f t="shared" si="420"/>
        <v>0</v>
      </c>
      <c r="CU168" s="134">
        <f t="shared" si="421"/>
        <v>0</v>
      </c>
      <c r="CV168" s="134">
        <f t="shared" si="422"/>
        <v>0</v>
      </c>
      <c r="CW168" s="134">
        <f t="shared" si="423"/>
        <v>0</v>
      </c>
      <c r="CX168" s="134">
        <f t="shared" si="424"/>
        <v>0</v>
      </c>
      <c r="CY168" s="134">
        <f t="shared" si="425"/>
        <v>0</v>
      </c>
      <c r="CZ168" s="134">
        <f t="shared" si="426"/>
        <v>0</v>
      </c>
      <c r="DA168" s="134">
        <f t="shared" si="427"/>
        <v>0</v>
      </c>
      <c r="DB168" s="135"/>
      <c r="DC168" s="135">
        <f t="shared" si="428"/>
        <v>0</v>
      </c>
      <c r="DD168" s="135">
        <f t="shared" si="429"/>
        <v>0</v>
      </c>
      <c r="DE168" s="135">
        <f t="shared" si="430"/>
        <v>0</v>
      </c>
      <c r="DF168" s="135">
        <f t="shared" si="431"/>
        <v>0</v>
      </c>
      <c r="DG168" s="135">
        <f t="shared" si="432"/>
        <v>0</v>
      </c>
      <c r="DH168" s="135">
        <f t="shared" si="433"/>
        <v>0</v>
      </c>
      <c r="DI168" s="135">
        <f t="shared" si="434"/>
        <v>0</v>
      </c>
      <c r="DJ168" s="135">
        <f t="shared" si="435"/>
        <v>0</v>
      </c>
      <c r="DK168" s="135">
        <f t="shared" si="436"/>
        <v>0</v>
      </c>
      <c r="DL168" s="135">
        <f t="shared" si="437"/>
        <v>0</v>
      </c>
      <c r="DM168" s="135">
        <f t="shared" si="438"/>
        <v>0</v>
      </c>
      <c r="DN168" s="136"/>
      <c r="DO168" s="136">
        <f t="shared" si="439"/>
        <v>0</v>
      </c>
      <c r="DP168" s="136">
        <f t="shared" si="440"/>
        <v>0</v>
      </c>
      <c r="DQ168" s="136">
        <f t="shared" si="441"/>
        <v>0</v>
      </c>
      <c r="DR168" s="136">
        <f t="shared" si="442"/>
        <v>0</v>
      </c>
      <c r="DS168" s="136">
        <f t="shared" si="443"/>
        <v>0</v>
      </c>
      <c r="DT168" s="136">
        <f t="shared" si="444"/>
        <v>0</v>
      </c>
      <c r="DU168" s="136">
        <f t="shared" si="445"/>
        <v>0</v>
      </c>
      <c r="DV168" s="136">
        <f t="shared" si="446"/>
        <v>0</v>
      </c>
      <c r="DW168" s="136">
        <f t="shared" si="447"/>
        <v>0</v>
      </c>
      <c r="DX168" s="136">
        <f t="shared" si="448"/>
        <v>0</v>
      </c>
      <c r="DY168" s="136">
        <f t="shared" si="449"/>
        <v>0</v>
      </c>
      <c r="DZ168" s="132"/>
      <c r="EA168" s="132">
        <f t="shared" ref="EA168:EK168" si="505">DZ168</f>
        <v>0</v>
      </c>
      <c r="EB168" s="132">
        <f t="shared" si="505"/>
        <v>0</v>
      </c>
      <c r="EC168" s="132">
        <f t="shared" si="505"/>
        <v>0</v>
      </c>
      <c r="ED168" s="132">
        <f t="shared" si="505"/>
        <v>0</v>
      </c>
      <c r="EE168" s="132">
        <f t="shared" si="505"/>
        <v>0</v>
      </c>
      <c r="EF168" s="132">
        <f t="shared" si="505"/>
        <v>0</v>
      </c>
      <c r="EG168" s="132">
        <f t="shared" si="505"/>
        <v>0</v>
      </c>
      <c r="EH168" s="132">
        <f t="shared" si="505"/>
        <v>0</v>
      </c>
      <c r="EI168" s="132">
        <f t="shared" si="505"/>
        <v>0</v>
      </c>
      <c r="EJ168" s="132">
        <f t="shared" si="505"/>
        <v>0</v>
      </c>
      <c r="EK168" s="132">
        <f t="shared" si="505"/>
        <v>0</v>
      </c>
      <c r="EL168" s="134"/>
      <c r="EM168" s="134"/>
      <c r="EN168" s="134"/>
      <c r="EO168" s="134"/>
      <c r="EP168" s="134"/>
      <c r="EQ168" s="134"/>
      <c r="ER168" s="134"/>
      <c r="ES168" s="201">
        <f>IFERROR(IF(G168&gt;=1,(IF(EMP!AT164="YES",220,0)),0),0)</f>
        <v>0</v>
      </c>
      <c r="ET168" s="1">
        <f>IFERROR(IF(G168&gt;=1,ROUND(ALLO!K166/31*ALLO!BJ166,0),0),0)</f>
        <v>0</v>
      </c>
      <c r="EU168" s="1">
        <f>IFERROR(IF(G168&gt;=1,(IF(ALLO!$BH166=1,0,IF(ALLO!$BH166=2,(IF(EMP!AN164="YES",(IF(ALLO!$D166&gt;=5,ROUND((ALLO!GG166+ALLO!GS166+ALLO!HE166)/EU$1,0)*ALLO!$BK166,0)),0)),0))),0),0)</f>
        <v>0</v>
      </c>
      <c r="EV168" s="1">
        <f>IFERROR(IF(H168&gt;=1,(IF(ALLO!$BH166=1,0,IF(ALLO!$BH166=2,(IF(EMP!AO164="YES",(IF(ALLO!$D166&gt;=5,ROUND((ALLO!GH166+ALLO!GT166+ALLO!HF166)/EV$1,0)*ALLO!$BK166,0)),0)),0))),0),0)</f>
        <v>0</v>
      </c>
      <c r="EW168" s="1">
        <f>IFERROR(IF(I168&gt;=1,(IF(ALLO!$BH166=1,0,IF(ALLO!$BH166=2,(IF(EMP!AP164="YES",(IF(ALLO!$D166&gt;=5,ROUND((ALLO!GI166+ALLO!GU166+ALLO!HG166)/EW$1,0)*ALLO!$BK166,0)),0)),0))),0),0)</f>
        <v>0</v>
      </c>
      <c r="EX168" s="1">
        <f>IFERROR(IF(J168&gt;=1,(IF(ALLO!$BH166=1,0,IF(ALLO!$BH166=2,(IF(EMP!AQ164="YES",(IF(ALLO!$D166&gt;=5,ROUND((ALLO!GJ166+ALLO!GV166+ALLO!HH166)/EX$1,0)*ALLO!$BK166,0)),0)),0))),0),0)</f>
        <v>0</v>
      </c>
      <c r="EY168" s="1">
        <f>IFERROR(IF(K168&gt;=1,(IF(ALLO!$BH166=1,0,IF(ALLO!$BH166=2,(IF(EMP!AR164="YES",(IF(ALLO!$D166&gt;=5,ROUND((ALLO!GK166+ALLO!GW166+ALLO!HI166)/EY$1,0)*ALLO!$BK166,0)),0)),0))),0),0)</f>
        <v>0</v>
      </c>
      <c r="EZ168" s="1">
        <f>IFERROR(IF(L168&gt;=1,(IF(ALLO!$BH166=1,0,IF(ALLO!$BH166=2,(IF(EMP!AS164="YES",(IF(ALLO!$D166&gt;=5,ROUND((ALLO!GL166+ALLO!GX166+ALLO!HJ166)/EZ$1,0)*ALLO!$BK166,0)),0)),0))),0),0)</f>
        <v>0</v>
      </c>
      <c r="FA168" s="181">
        <f t="shared" si="451"/>
        <v>0</v>
      </c>
      <c r="FB168" s="181">
        <f t="shared" si="452"/>
        <v>0</v>
      </c>
      <c r="FC168" s="181">
        <f t="shared" si="453"/>
        <v>0</v>
      </c>
      <c r="FD168" s="181">
        <f t="shared" si="454"/>
        <v>0</v>
      </c>
      <c r="FE168" s="181">
        <f t="shared" si="455"/>
        <v>0</v>
      </c>
      <c r="FF168" s="181">
        <f t="shared" si="456"/>
        <v>0</v>
      </c>
      <c r="FG168" s="181">
        <f t="shared" si="457"/>
        <v>0</v>
      </c>
      <c r="FH168" s="181">
        <f t="shared" si="458"/>
        <v>0</v>
      </c>
      <c r="FI168" s="181">
        <f t="shared" si="459"/>
        <v>0</v>
      </c>
      <c r="FJ168" s="181">
        <f t="shared" si="460"/>
        <v>0</v>
      </c>
      <c r="FK168" s="181">
        <f t="shared" si="461"/>
        <v>0</v>
      </c>
      <c r="FL168" s="181">
        <f t="shared" si="462"/>
        <v>0</v>
      </c>
      <c r="FM168" s="182">
        <f t="shared" si="463"/>
        <v>0</v>
      </c>
      <c r="FN168" s="182">
        <f t="shared" si="464"/>
        <v>0</v>
      </c>
      <c r="FO168" s="182">
        <f t="shared" si="465"/>
        <v>0</v>
      </c>
      <c r="FP168" s="182">
        <f t="shared" si="466"/>
        <v>0</v>
      </c>
      <c r="FQ168" s="182">
        <f t="shared" si="467"/>
        <v>0</v>
      </c>
      <c r="FR168" s="182">
        <f t="shared" si="468"/>
        <v>0</v>
      </c>
      <c r="FS168" s="182">
        <f t="shared" si="469"/>
        <v>0</v>
      </c>
      <c r="FT168" s="1">
        <f>IFERROR(IF($G168&gt;=1,SUMIFS(ARR!P$8:P$607,ARR!$I$8:$I$607,$I168),0),0)</f>
        <v>0</v>
      </c>
      <c r="FU168" s="1">
        <f>IFERROR(IF($G168&gt;=1,SUMIFS(ARR!Q$8:Q$607,ARR!$I$8:$I$607,$I168),0),0)</f>
        <v>0</v>
      </c>
      <c r="FV168" s="1">
        <f>IFERROR(IF($G168&gt;=1,SUMIFS(ARR!R$8:R$607,ARR!$I$8:$I$607,$I168),0),0)</f>
        <v>0</v>
      </c>
      <c r="FW168" s="1">
        <f>IFERROR(IF($G168&gt;=1,SUMIFS(ARR!S$8:S$607,ARR!$I$8:$I$607,$I168),0),0)</f>
        <v>0</v>
      </c>
      <c r="FX168" s="1">
        <f>IFERROR(IF($G168&gt;=1,SUMIFS(ARR!T$8:T$607,ARR!$I$8:$I$607,$I168),0),0)</f>
        <v>0</v>
      </c>
      <c r="FY168" s="1">
        <f>IFERROR(IF($G168&gt;=1,SUMIFS(ARR!U$8:U$607,ARR!$I$8:$I$607,$I168),0),0)</f>
        <v>0</v>
      </c>
      <c r="FZ168" s="1">
        <f>IFERROR(IF($G168&gt;=1,SUMIFS(ARR!V$8:V$607,ARR!$I$8:$I$607,$I168),0),0)</f>
        <v>0</v>
      </c>
      <c r="GA168" s="1">
        <f>IFERROR(IF($G168&gt;=1,SUMIFS(ARR!W$8:W$607,ARR!$I$8:$I$607,$I168),0),0)</f>
        <v>0</v>
      </c>
      <c r="GB168" s="1">
        <f>IFERROR(IF($G168&gt;=1,SUMIFS(ARR!X$8:X$607,ARR!$I$8:$I$607,$I168),0),0)</f>
        <v>0</v>
      </c>
      <c r="GC168" s="1">
        <f>IFERROR(IF($G168&gt;=1,SUMIFS(ARR!Y$8:Y$607,ARR!$I$8:$I$607,$I168),0),0)</f>
        <v>0</v>
      </c>
      <c r="GD168" s="1">
        <f>IFERROR(IF($G168&gt;=1,SUMIFS(ARR!Z$8:Z$607,ARR!$I$8:$I$607,$I168),0),0)</f>
        <v>0</v>
      </c>
      <c r="GE168" s="1">
        <f>IFERROR(IF($G168&gt;=1,SUMIFS(ARR!AA$8:AA$607,ARR!$I$8:$I$607,$I168),0),0)</f>
        <v>0</v>
      </c>
      <c r="GF168" s="1">
        <f t="shared" si="470"/>
        <v>0</v>
      </c>
      <c r="GG168" s="1">
        <f t="shared" si="471"/>
        <v>0</v>
      </c>
      <c r="GH168" s="1">
        <f t="shared" si="472"/>
        <v>0</v>
      </c>
      <c r="GI168" s="1">
        <f t="shared" si="473"/>
        <v>0</v>
      </c>
      <c r="GJ168" s="1">
        <f t="shared" si="474"/>
        <v>0</v>
      </c>
    </row>
    <row r="169" spans="6:192" ht="18" customHeight="1" x14ac:dyDescent="0.25">
      <c r="F169" s="1">
        <f>ALLO!A167</f>
        <v>0</v>
      </c>
      <c r="G169" s="130">
        <f>EMP!O165</f>
        <v>0</v>
      </c>
      <c r="H169" s="131">
        <f>EMP!P165</f>
        <v>0</v>
      </c>
      <c r="I169" s="130">
        <f>EMP!Q165</f>
        <v>0</v>
      </c>
      <c r="J169" s="30">
        <f>IFERROR(IF($G169&gt;=1,(IF($F169=2,ROUND((ALLO!GA167+ALLO!GM167)/10,0),0)),0),0)</f>
        <v>0</v>
      </c>
      <c r="K169" s="30">
        <f>IFERROR(IF($G169&gt;=1,(IF($F169=2,ROUND((ALLO!GB167+ALLO!GN167)/10,0),0)),0),0)</f>
        <v>0</v>
      </c>
      <c r="L169" s="30">
        <f>IFERROR(IF($G169&gt;=1,(IF($F169=2,ROUND((ALLO!GC167+ALLO!GO167)/10,0),0)),0),0)</f>
        <v>0</v>
      </c>
      <c r="M169" s="30">
        <f>IFERROR(IF($G169&gt;=1,(IF($F169=2,ROUND((ALLO!GD167+ALLO!GP167)/10,0),0)),0),0)</f>
        <v>0</v>
      </c>
      <c r="N169" s="30">
        <f>IFERROR(IF($G169&gt;=1,(IF($F169=2,ROUND((ALLO!GE167+ALLO!GQ167)/10,0),0)),0),0)</f>
        <v>0</v>
      </c>
      <c r="O169" s="30">
        <f>IFERROR(IF($G169&gt;=1,(IF($F169=2,ROUND((ALLO!GF167+ALLO!GR167)/10,0),0)),0),0)</f>
        <v>0</v>
      </c>
      <c r="P169" s="30">
        <f>IFERROR(IF($G169&gt;=1,(IF($F169=2,ROUND((ALLO!GG167+ALLO!GS167)/10,0),0)),0),0)</f>
        <v>0</v>
      </c>
      <c r="Q169" s="30">
        <f>IFERROR(IF($G169&gt;=1,(IF($F169=2,ROUND((ALLO!GH167+ALLO!GT167)/10,0),0)),0),0)</f>
        <v>0</v>
      </c>
      <c r="R169" s="30">
        <f>IFERROR(IF($G169&gt;=1,(IF($F169=2,ROUND((ALLO!GI167+ALLO!GU167)/10,0),0)),0),0)</f>
        <v>0</v>
      </c>
      <c r="S169" s="30">
        <f>IFERROR(IF($G169&gt;=1,(IF($F169=2,ROUND((ALLO!GJ167+ALLO!GV167)/10,0),0)),0),0)</f>
        <v>0</v>
      </c>
      <c r="T169" s="30">
        <f>IFERROR(IF($G169&gt;=1,(IF($F169=2,ROUND((ALLO!GK167+ALLO!GW167)/10,0),0)),0),0)</f>
        <v>0</v>
      </c>
      <c r="U169" s="30">
        <f>IFERROR(IF($G169&gt;=1,(IF($F169=2,ROUND((ALLO!GL167+ALLO!GX167)/10,0),0)),0),0)</f>
        <v>0</v>
      </c>
      <c r="V169" s="132"/>
      <c r="W169" s="132"/>
      <c r="X169" s="132"/>
      <c r="Y169" s="132"/>
      <c r="Z169" s="132"/>
      <c r="AA169" s="132"/>
      <c r="AB169" s="132"/>
      <c r="AC169" s="132"/>
      <c r="AD169" s="132"/>
      <c r="AE169" s="132"/>
      <c r="AF169" s="132"/>
      <c r="AG169" s="132"/>
      <c r="AH169" s="133"/>
      <c r="AI169" s="133">
        <f t="shared" si="371"/>
        <v>0</v>
      </c>
      <c r="AJ169" s="133">
        <f t="shared" si="372"/>
        <v>0</v>
      </c>
      <c r="AK169" s="133">
        <f t="shared" si="373"/>
        <v>0</v>
      </c>
      <c r="AL169" s="133">
        <f t="shared" si="374"/>
        <v>0</v>
      </c>
      <c r="AM169" s="133">
        <f t="shared" si="375"/>
        <v>0</v>
      </c>
      <c r="AN169" s="133">
        <f t="shared" si="376"/>
        <v>0</v>
      </c>
      <c r="AO169" s="133">
        <f t="shared" si="377"/>
        <v>0</v>
      </c>
      <c r="AP169" s="133">
        <f t="shared" si="378"/>
        <v>0</v>
      </c>
      <c r="AQ169" s="133">
        <f t="shared" si="379"/>
        <v>0</v>
      </c>
      <c r="AR169" s="133">
        <f t="shared" si="380"/>
        <v>0</v>
      </c>
      <c r="AS169" s="133">
        <f t="shared" si="381"/>
        <v>0</v>
      </c>
      <c r="AT169" s="134"/>
      <c r="AU169" s="134">
        <f t="shared" si="382"/>
        <v>0</v>
      </c>
      <c r="AV169" s="134">
        <f t="shared" si="383"/>
        <v>0</v>
      </c>
      <c r="AW169" s="134">
        <f t="shared" si="384"/>
        <v>0</v>
      </c>
      <c r="AX169" s="134">
        <f t="shared" si="385"/>
        <v>0</v>
      </c>
      <c r="AY169" s="134">
        <f t="shared" si="386"/>
        <v>0</v>
      </c>
      <c r="AZ169" s="134">
        <f t="shared" si="387"/>
        <v>0</v>
      </c>
      <c r="BA169" s="134">
        <f t="shared" si="388"/>
        <v>0</v>
      </c>
      <c r="BB169" s="134">
        <f t="shared" si="389"/>
        <v>0</v>
      </c>
      <c r="BC169" s="134">
        <f t="shared" si="390"/>
        <v>0</v>
      </c>
      <c r="BD169" s="134">
        <f t="shared" si="391"/>
        <v>0</v>
      </c>
      <c r="BE169" s="134">
        <f t="shared" si="392"/>
        <v>0</v>
      </c>
      <c r="BF169" s="31"/>
      <c r="BG169" s="31">
        <f t="shared" si="393"/>
        <v>0</v>
      </c>
      <c r="BH169" s="31">
        <f t="shared" si="394"/>
        <v>0</v>
      </c>
      <c r="BI169" s="31">
        <f t="shared" si="395"/>
        <v>0</v>
      </c>
      <c r="BJ169" s="31">
        <f t="shared" si="396"/>
        <v>0</v>
      </c>
      <c r="BK169" s="31">
        <f t="shared" si="397"/>
        <v>0</v>
      </c>
      <c r="BL169" s="31">
        <f t="shared" si="398"/>
        <v>0</v>
      </c>
      <c r="BM169" s="31">
        <f t="shared" si="399"/>
        <v>0</v>
      </c>
      <c r="BN169" s="31">
        <f t="shared" si="400"/>
        <v>0</v>
      </c>
      <c r="BO169" s="31">
        <f t="shared" si="401"/>
        <v>0</v>
      </c>
      <c r="BP169" s="31">
        <f t="shared" si="402"/>
        <v>0</v>
      </c>
      <c r="BQ169" s="31">
        <f t="shared" si="403"/>
        <v>0</v>
      </c>
      <c r="BR169" s="132"/>
      <c r="BS169" s="132">
        <f t="shared" si="404"/>
        <v>0</v>
      </c>
      <c r="BT169" s="132">
        <f t="shared" si="405"/>
        <v>0</v>
      </c>
      <c r="BU169" s="132">
        <f t="shared" si="406"/>
        <v>0</v>
      </c>
      <c r="BV169" s="132">
        <f t="shared" si="407"/>
        <v>0</v>
      </c>
      <c r="BW169" s="132">
        <f t="shared" si="408"/>
        <v>0</v>
      </c>
      <c r="BX169" s="132">
        <f t="shared" si="409"/>
        <v>0</v>
      </c>
      <c r="BY169" s="132">
        <f t="shared" si="410"/>
        <v>0</v>
      </c>
      <c r="BZ169" s="132">
        <f t="shared" si="411"/>
        <v>0</v>
      </c>
      <c r="CA169" s="132">
        <f t="shared" si="412"/>
        <v>0</v>
      </c>
      <c r="CB169" s="132">
        <f t="shared" si="413"/>
        <v>0</v>
      </c>
      <c r="CC169" s="132">
        <f t="shared" si="414"/>
        <v>0</v>
      </c>
      <c r="CD169" s="133">
        <f t="shared" si="415"/>
        <v>0</v>
      </c>
      <c r="CE169" s="133">
        <f t="shared" si="415"/>
        <v>0</v>
      </c>
      <c r="CF169" s="133">
        <f t="shared" si="416"/>
        <v>0</v>
      </c>
      <c r="CG169" s="133">
        <f t="shared" si="501"/>
        <v>0</v>
      </c>
      <c r="CH169" s="133">
        <f t="shared" si="499"/>
        <v>0</v>
      </c>
      <c r="CI169" s="133">
        <f t="shared" si="499"/>
        <v>0</v>
      </c>
      <c r="CJ169" s="133">
        <f t="shared" si="499"/>
        <v>0</v>
      </c>
      <c r="CK169" s="133">
        <f t="shared" si="499"/>
        <v>0</v>
      </c>
      <c r="CL169" s="133">
        <f t="shared" si="499"/>
        <v>0</v>
      </c>
      <c r="CM169" s="133">
        <f t="shared" si="499"/>
        <v>0</v>
      </c>
      <c r="CN169" s="133">
        <f t="shared" si="499"/>
        <v>0</v>
      </c>
      <c r="CO169" s="133">
        <f t="shared" si="499"/>
        <v>0</v>
      </c>
      <c r="CP169" s="134"/>
      <c r="CQ169" s="134">
        <f t="shared" si="417"/>
        <v>0</v>
      </c>
      <c r="CR169" s="134">
        <f t="shared" si="418"/>
        <v>0</v>
      </c>
      <c r="CS169" s="134">
        <f t="shared" si="419"/>
        <v>0</v>
      </c>
      <c r="CT169" s="134">
        <f t="shared" si="420"/>
        <v>0</v>
      </c>
      <c r="CU169" s="134">
        <f t="shared" si="421"/>
        <v>0</v>
      </c>
      <c r="CV169" s="134">
        <f t="shared" si="422"/>
        <v>0</v>
      </c>
      <c r="CW169" s="134">
        <f t="shared" si="423"/>
        <v>0</v>
      </c>
      <c r="CX169" s="134">
        <f t="shared" si="424"/>
        <v>0</v>
      </c>
      <c r="CY169" s="134">
        <f t="shared" si="425"/>
        <v>0</v>
      </c>
      <c r="CZ169" s="134">
        <f t="shared" si="426"/>
        <v>0</v>
      </c>
      <c r="DA169" s="134">
        <f t="shared" si="427"/>
        <v>0</v>
      </c>
      <c r="DB169" s="135"/>
      <c r="DC169" s="135">
        <f t="shared" si="428"/>
        <v>0</v>
      </c>
      <c r="DD169" s="135">
        <f t="shared" si="429"/>
        <v>0</v>
      </c>
      <c r="DE169" s="135">
        <f t="shared" si="430"/>
        <v>0</v>
      </c>
      <c r="DF169" s="135">
        <f t="shared" si="431"/>
        <v>0</v>
      </c>
      <c r="DG169" s="135">
        <f t="shared" si="432"/>
        <v>0</v>
      </c>
      <c r="DH169" s="135">
        <f t="shared" si="433"/>
        <v>0</v>
      </c>
      <c r="DI169" s="135">
        <f t="shared" si="434"/>
        <v>0</v>
      </c>
      <c r="DJ169" s="135">
        <f t="shared" si="435"/>
        <v>0</v>
      </c>
      <c r="DK169" s="135">
        <f t="shared" si="436"/>
        <v>0</v>
      </c>
      <c r="DL169" s="135">
        <f t="shared" si="437"/>
        <v>0</v>
      </c>
      <c r="DM169" s="135">
        <f t="shared" si="438"/>
        <v>0</v>
      </c>
      <c r="DN169" s="136"/>
      <c r="DO169" s="136">
        <f t="shared" si="439"/>
        <v>0</v>
      </c>
      <c r="DP169" s="136">
        <f t="shared" si="440"/>
        <v>0</v>
      </c>
      <c r="DQ169" s="136">
        <f t="shared" si="441"/>
        <v>0</v>
      </c>
      <c r="DR169" s="136">
        <f t="shared" si="442"/>
        <v>0</v>
      </c>
      <c r="DS169" s="136">
        <f t="shared" si="443"/>
        <v>0</v>
      </c>
      <c r="DT169" s="136">
        <f t="shared" si="444"/>
        <v>0</v>
      </c>
      <c r="DU169" s="136">
        <f t="shared" si="445"/>
        <v>0</v>
      </c>
      <c r="DV169" s="136">
        <f t="shared" si="446"/>
        <v>0</v>
      </c>
      <c r="DW169" s="136">
        <f t="shared" si="447"/>
        <v>0</v>
      </c>
      <c r="DX169" s="136">
        <f t="shared" si="448"/>
        <v>0</v>
      </c>
      <c r="DY169" s="136">
        <f t="shared" si="449"/>
        <v>0</v>
      </c>
      <c r="DZ169" s="132"/>
      <c r="EA169" s="132">
        <f t="shared" ref="EA169:EK169" si="506">DZ169</f>
        <v>0</v>
      </c>
      <c r="EB169" s="132">
        <f t="shared" si="506"/>
        <v>0</v>
      </c>
      <c r="EC169" s="132">
        <f t="shared" si="506"/>
        <v>0</v>
      </c>
      <c r="ED169" s="132">
        <f t="shared" si="506"/>
        <v>0</v>
      </c>
      <c r="EE169" s="132">
        <f t="shared" si="506"/>
        <v>0</v>
      </c>
      <c r="EF169" s="132">
        <f t="shared" si="506"/>
        <v>0</v>
      </c>
      <c r="EG169" s="132">
        <f t="shared" si="506"/>
        <v>0</v>
      </c>
      <c r="EH169" s="132">
        <f t="shared" si="506"/>
        <v>0</v>
      </c>
      <c r="EI169" s="132">
        <f t="shared" si="506"/>
        <v>0</v>
      </c>
      <c r="EJ169" s="132">
        <f t="shared" si="506"/>
        <v>0</v>
      </c>
      <c r="EK169" s="132">
        <f t="shared" si="506"/>
        <v>0</v>
      </c>
      <c r="EL169" s="134"/>
      <c r="EM169" s="134"/>
      <c r="EN169" s="134"/>
      <c r="EO169" s="134"/>
      <c r="EP169" s="134"/>
      <c r="EQ169" s="134"/>
      <c r="ER169" s="134"/>
      <c r="ES169" s="201">
        <f>IFERROR(IF(G169&gt;=1,(IF(EMP!AT165="YES",220,0)),0),0)</f>
        <v>0</v>
      </c>
      <c r="ET169" s="1">
        <f>IFERROR(IF(G169&gt;=1,ROUND(ALLO!K167/31*ALLO!BJ167,0),0),0)</f>
        <v>0</v>
      </c>
      <c r="EU169" s="1">
        <f>IFERROR(IF(G169&gt;=1,(IF(ALLO!$BH167=1,0,IF(ALLO!$BH167=2,(IF(EMP!AN165="YES",(IF(ALLO!$D167&gt;=5,ROUND((ALLO!GG167+ALLO!GS167+ALLO!HE167)/EU$1,0)*ALLO!$BK167,0)),0)),0))),0),0)</f>
        <v>0</v>
      </c>
      <c r="EV169" s="1">
        <f>IFERROR(IF(H169&gt;=1,(IF(ALLO!$BH167=1,0,IF(ALLO!$BH167=2,(IF(EMP!AO165="YES",(IF(ALLO!$D167&gt;=5,ROUND((ALLO!GH167+ALLO!GT167+ALLO!HF167)/EV$1,0)*ALLO!$BK167,0)),0)),0))),0),0)</f>
        <v>0</v>
      </c>
      <c r="EW169" s="1">
        <f>IFERROR(IF(I169&gt;=1,(IF(ALLO!$BH167=1,0,IF(ALLO!$BH167=2,(IF(EMP!AP165="YES",(IF(ALLO!$D167&gt;=5,ROUND((ALLO!GI167+ALLO!GU167+ALLO!HG167)/EW$1,0)*ALLO!$BK167,0)),0)),0))),0),0)</f>
        <v>0</v>
      </c>
      <c r="EX169" s="1">
        <f>IFERROR(IF(J169&gt;=1,(IF(ALLO!$BH167=1,0,IF(ALLO!$BH167=2,(IF(EMP!AQ165="YES",(IF(ALLO!$D167&gt;=5,ROUND((ALLO!GJ167+ALLO!GV167+ALLO!HH167)/EX$1,0)*ALLO!$BK167,0)),0)),0))),0),0)</f>
        <v>0</v>
      </c>
      <c r="EY169" s="1">
        <f>IFERROR(IF(K169&gt;=1,(IF(ALLO!$BH167=1,0,IF(ALLO!$BH167=2,(IF(EMP!AR165="YES",(IF(ALLO!$D167&gt;=5,ROUND((ALLO!GK167+ALLO!GW167+ALLO!HI167)/EY$1,0)*ALLO!$BK167,0)),0)),0))),0),0)</f>
        <v>0</v>
      </c>
      <c r="EZ169" s="1">
        <f>IFERROR(IF(L169&gt;=1,(IF(ALLO!$BH167=1,0,IF(ALLO!$BH167=2,(IF(EMP!AS165="YES",(IF(ALLO!$D167&gt;=5,ROUND((ALLO!GL167+ALLO!GX167+ALLO!HJ167)/EZ$1,0)*ALLO!$BK167,0)),0)),0))),0),0)</f>
        <v>0</v>
      </c>
      <c r="FA169" s="181">
        <f t="shared" si="451"/>
        <v>0</v>
      </c>
      <c r="FB169" s="181">
        <f t="shared" si="452"/>
        <v>0</v>
      </c>
      <c r="FC169" s="181">
        <f t="shared" si="453"/>
        <v>0</v>
      </c>
      <c r="FD169" s="181">
        <f t="shared" si="454"/>
        <v>0</v>
      </c>
      <c r="FE169" s="181">
        <f t="shared" si="455"/>
        <v>0</v>
      </c>
      <c r="FF169" s="181">
        <f t="shared" si="456"/>
        <v>0</v>
      </c>
      <c r="FG169" s="181">
        <f t="shared" si="457"/>
        <v>0</v>
      </c>
      <c r="FH169" s="181">
        <f t="shared" si="458"/>
        <v>0</v>
      </c>
      <c r="FI169" s="181">
        <f t="shared" si="459"/>
        <v>0</v>
      </c>
      <c r="FJ169" s="181">
        <f t="shared" si="460"/>
        <v>0</v>
      </c>
      <c r="FK169" s="181">
        <f t="shared" si="461"/>
        <v>0</v>
      </c>
      <c r="FL169" s="181">
        <f t="shared" si="462"/>
        <v>0</v>
      </c>
      <c r="FM169" s="182">
        <f t="shared" si="463"/>
        <v>0</v>
      </c>
      <c r="FN169" s="182">
        <f t="shared" si="464"/>
        <v>0</v>
      </c>
      <c r="FO169" s="182">
        <f t="shared" si="465"/>
        <v>0</v>
      </c>
      <c r="FP169" s="182">
        <f t="shared" si="466"/>
        <v>0</v>
      </c>
      <c r="FQ169" s="182">
        <f t="shared" si="467"/>
        <v>0</v>
      </c>
      <c r="FR169" s="182">
        <f t="shared" si="468"/>
        <v>0</v>
      </c>
      <c r="FS169" s="182">
        <f t="shared" si="469"/>
        <v>0</v>
      </c>
      <c r="FT169" s="1">
        <f>IFERROR(IF($G169&gt;=1,SUMIFS(ARR!P$8:P$607,ARR!$I$8:$I$607,$I169),0),0)</f>
        <v>0</v>
      </c>
      <c r="FU169" s="1">
        <f>IFERROR(IF($G169&gt;=1,SUMIFS(ARR!Q$8:Q$607,ARR!$I$8:$I$607,$I169),0),0)</f>
        <v>0</v>
      </c>
      <c r="FV169" s="1">
        <f>IFERROR(IF($G169&gt;=1,SUMIFS(ARR!R$8:R$607,ARR!$I$8:$I$607,$I169),0),0)</f>
        <v>0</v>
      </c>
      <c r="FW169" s="1">
        <f>IFERROR(IF($G169&gt;=1,SUMIFS(ARR!S$8:S$607,ARR!$I$8:$I$607,$I169),0),0)</f>
        <v>0</v>
      </c>
      <c r="FX169" s="1">
        <f>IFERROR(IF($G169&gt;=1,SUMIFS(ARR!T$8:T$607,ARR!$I$8:$I$607,$I169),0),0)</f>
        <v>0</v>
      </c>
      <c r="FY169" s="1">
        <f>IFERROR(IF($G169&gt;=1,SUMIFS(ARR!U$8:U$607,ARR!$I$8:$I$607,$I169),0),0)</f>
        <v>0</v>
      </c>
      <c r="FZ169" s="1">
        <f>IFERROR(IF($G169&gt;=1,SUMIFS(ARR!V$8:V$607,ARR!$I$8:$I$607,$I169),0),0)</f>
        <v>0</v>
      </c>
      <c r="GA169" s="1">
        <f>IFERROR(IF($G169&gt;=1,SUMIFS(ARR!W$8:W$607,ARR!$I$8:$I$607,$I169),0),0)</f>
        <v>0</v>
      </c>
      <c r="GB169" s="1">
        <f>IFERROR(IF($G169&gt;=1,SUMIFS(ARR!X$8:X$607,ARR!$I$8:$I$607,$I169),0),0)</f>
        <v>0</v>
      </c>
      <c r="GC169" s="1">
        <f>IFERROR(IF($G169&gt;=1,SUMIFS(ARR!Y$8:Y$607,ARR!$I$8:$I$607,$I169),0),0)</f>
        <v>0</v>
      </c>
      <c r="GD169" s="1">
        <f>IFERROR(IF($G169&gt;=1,SUMIFS(ARR!Z$8:Z$607,ARR!$I$8:$I$607,$I169),0),0)</f>
        <v>0</v>
      </c>
      <c r="GE169" s="1">
        <f>IFERROR(IF($G169&gt;=1,SUMIFS(ARR!AA$8:AA$607,ARR!$I$8:$I$607,$I169),0),0)</f>
        <v>0</v>
      </c>
      <c r="GF169" s="1">
        <f t="shared" si="470"/>
        <v>0</v>
      </c>
      <c r="GG169" s="1">
        <f t="shared" si="471"/>
        <v>0</v>
      </c>
      <c r="GH169" s="1">
        <f t="shared" si="472"/>
        <v>0</v>
      </c>
      <c r="GI169" s="1">
        <f t="shared" si="473"/>
        <v>0</v>
      </c>
      <c r="GJ169" s="1">
        <f t="shared" si="474"/>
        <v>0</v>
      </c>
    </row>
    <row r="170" spans="6:192" ht="18" customHeight="1" x14ac:dyDescent="0.25">
      <c r="F170" s="1">
        <f>ALLO!A168</f>
        <v>0</v>
      </c>
      <c r="G170" s="130">
        <f>EMP!O166</f>
        <v>0</v>
      </c>
      <c r="H170" s="131">
        <f>EMP!P166</f>
        <v>0</v>
      </c>
      <c r="I170" s="130">
        <f>EMP!Q166</f>
        <v>0</v>
      </c>
      <c r="J170" s="30">
        <f>IFERROR(IF($G170&gt;=1,(IF($F170=2,ROUND((ALLO!GA168+ALLO!GM168)/10,0),0)),0),0)</f>
        <v>0</v>
      </c>
      <c r="K170" s="30">
        <f>IFERROR(IF($G170&gt;=1,(IF($F170=2,ROUND((ALLO!GB168+ALLO!GN168)/10,0),0)),0),0)</f>
        <v>0</v>
      </c>
      <c r="L170" s="30">
        <f>IFERROR(IF($G170&gt;=1,(IF($F170=2,ROUND((ALLO!GC168+ALLO!GO168)/10,0),0)),0),0)</f>
        <v>0</v>
      </c>
      <c r="M170" s="30">
        <f>IFERROR(IF($G170&gt;=1,(IF($F170=2,ROUND((ALLO!GD168+ALLO!GP168)/10,0),0)),0),0)</f>
        <v>0</v>
      </c>
      <c r="N170" s="30">
        <f>IFERROR(IF($G170&gt;=1,(IF($F170=2,ROUND((ALLO!GE168+ALLO!GQ168)/10,0),0)),0),0)</f>
        <v>0</v>
      </c>
      <c r="O170" s="30">
        <f>IFERROR(IF($G170&gt;=1,(IF($F170=2,ROUND((ALLO!GF168+ALLO!GR168)/10,0),0)),0),0)</f>
        <v>0</v>
      </c>
      <c r="P170" s="30">
        <f>IFERROR(IF($G170&gt;=1,(IF($F170=2,ROUND((ALLO!GG168+ALLO!GS168)/10,0),0)),0),0)</f>
        <v>0</v>
      </c>
      <c r="Q170" s="30">
        <f>IFERROR(IF($G170&gt;=1,(IF($F170=2,ROUND((ALLO!GH168+ALLO!GT168)/10,0),0)),0),0)</f>
        <v>0</v>
      </c>
      <c r="R170" s="30">
        <f>IFERROR(IF($G170&gt;=1,(IF($F170=2,ROUND((ALLO!GI168+ALLO!GU168)/10,0),0)),0),0)</f>
        <v>0</v>
      </c>
      <c r="S170" s="30">
        <f>IFERROR(IF($G170&gt;=1,(IF($F170=2,ROUND((ALLO!GJ168+ALLO!GV168)/10,0),0)),0),0)</f>
        <v>0</v>
      </c>
      <c r="T170" s="30">
        <f>IFERROR(IF($G170&gt;=1,(IF($F170=2,ROUND((ALLO!GK168+ALLO!GW168)/10,0),0)),0),0)</f>
        <v>0</v>
      </c>
      <c r="U170" s="30">
        <f>IFERROR(IF($G170&gt;=1,(IF($F170=2,ROUND((ALLO!GL168+ALLO!GX168)/10,0),0)),0),0)</f>
        <v>0</v>
      </c>
      <c r="V170" s="132"/>
      <c r="W170" s="132"/>
      <c r="X170" s="132"/>
      <c r="Y170" s="132"/>
      <c r="Z170" s="132"/>
      <c r="AA170" s="132"/>
      <c r="AB170" s="132"/>
      <c r="AC170" s="132"/>
      <c r="AD170" s="132"/>
      <c r="AE170" s="132"/>
      <c r="AF170" s="132"/>
      <c r="AG170" s="132"/>
      <c r="AH170" s="133"/>
      <c r="AI170" s="133">
        <f t="shared" si="371"/>
        <v>0</v>
      </c>
      <c r="AJ170" s="133">
        <f t="shared" si="372"/>
        <v>0</v>
      </c>
      <c r="AK170" s="133">
        <f t="shared" si="373"/>
        <v>0</v>
      </c>
      <c r="AL170" s="133">
        <f t="shared" si="374"/>
        <v>0</v>
      </c>
      <c r="AM170" s="133">
        <f t="shared" si="375"/>
        <v>0</v>
      </c>
      <c r="AN170" s="133">
        <f t="shared" si="376"/>
        <v>0</v>
      </c>
      <c r="AO170" s="133">
        <f t="shared" si="377"/>
        <v>0</v>
      </c>
      <c r="AP170" s="133">
        <f t="shared" si="378"/>
        <v>0</v>
      </c>
      <c r="AQ170" s="133">
        <f t="shared" si="379"/>
        <v>0</v>
      </c>
      <c r="AR170" s="133">
        <f t="shared" si="380"/>
        <v>0</v>
      </c>
      <c r="AS170" s="133">
        <f t="shared" si="381"/>
        <v>0</v>
      </c>
      <c r="AT170" s="134"/>
      <c r="AU170" s="134">
        <f t="shared" si="382"/>
        <v>0</v>
      </c>
      <c r="AV170" s="134">
        <f t="shared" si="383"/>
        <v>0</v>
      </c>
      <c r="AW170" s="134">
        <f t="shared" si="384"/>
        <v>0</v>
      </c>
      <c r="AX170" s="134">
        <f t="shared" si="385"/>
        <v>0</v>
      </c>
      <c r="AY170" s="134">
        <f t="shared" si="386"/>
        <v>0</v>
      </c>
      <c r="AZ170" s="134">
        <f t="shared" si="387"/>
        <v>0</v>
      </c>
      <c r="BA170" s="134">
        <f t="shared" si="388"/>
        <v>0</v>
      </c>
      <c r="BB170" s="134">
        <f t="shared" si="389"/>
        <v>0</v>
      </c>
      <c r="BC170" s="134">
        <f t="shared" si="390"/>
        <v>0</v>
      </c>
      <c r="BD170" s="134">
        <f t="shared" si="391"/>
        <v>0</v>
      </c>
      <c r="BE170" s="134">
        <f t="shared" si="392"/>
        <v>0</v>
      </c>
      <c r="BF170" s="31"/>
      <c r="BG170" s="31">
        <f t="shared" si="393"/>
        <v>0</v>
      </c>
      <c r="BH170" s="31">
        <f t="shared" si="394"/>
        <v>0</v>
      </c>
      <c r="BI170" s="31">
        <f t="shared" si="395"/>
        <v>0</v>
      </c>
      <c r="BJ170" s="31">
        <f t="shared" si="396"/>
        <v>0</v>
      </c>
      <c r="BK170" s="31">
        <f t="shared" si="397"/>
        <v>0</v>
      </c>
      <c r="BL170" s="31">
        <f t="shared" si="398"/>
        <v>0</v>
      </c>
      <c r="BM170" s="31">
        <f t="shared" si="399"/>
        <v>0</v>
      </c>
      <c r="BN170" s="31">
        <f t="shared" si="400"/>
        <v>0</v>
      </c>
      <c r="BO170" s="31">
        <f t="shared" si="401"/>
        <v>0</v>
      </c>
      <c r="BP170" s="31">
        <f t="shared" si="402"/>
        <v>0</v>
      </c>
      <c r="BQ170" s="31">
        <f t="shared" si="403"/>
        <v>0</v>
      </c>
      <c r="BR170" s="132"/>
      <c r="BS170" s="132">
        <f t="shared" si="404"/>
        <v>0</v>
      </c>
      <c r="BT170" s="132">
        <f t="shared" si="405"/>
        <v>0</v>
      </c>
      <c r="BU170" s="132">
        <f t="shared" si="406"/>
        <v>0</v>
      </c>
      <c r="BV170" s="132">
        <f t="shared" si="407"/>
        <v>0</v>
      </c>
      <c r="BW170" s="132">
        <f t="shared" si="408"/>
        <v>0</v>
      </c>
      <c r="BX170" s="132">
        <f t="shared" si="409"/>
        <v>0</v>
      </c>
      <c r="BY170" s="132">
        <f t="shared" si="410"/>
        <v>0</v>
      </c>
      <c r="BZ170" s="132">
        <f t="shared" si="411"/>
        <v>0</v>
      </c>
      <c r="CA170" s="132">
        <f t="shared" si="412"/>
        <v>0</v>
      </c>
      <c r="CB170" s="132">
        <f t="shared" si="413"/>
        <v>0</v>
      </c>
      <c r="CC170" s="132">
        <f t="shared" si="414"/>
        <v>0</v>
      </c>
      <c r="CD170" s="133">
        <f t="shared" si="415"/>
        <v>0</v>
      </c>
      <c r="CE170" s="133">
        <f t="shared" si="415"/>
        <v>0</v>
      </c>
      <c r="CF170" s="133">
        <f t="shared" si="416"/>
        <v>0</v>
      </c>
      <c r="CG170" s="133">
        <f t="shared" si="501"/>
        <v>0</v>
      </c>
      <c r="CH170" s="133">
        <f t="shared" si="499"/>
        <v>0</v>
      </c>
      <c r="CI170" s="133">
        <f t="shared" si="499"/>
        <v>0</v>
      </c>
      <c r="CJ170" s="133">
        <f t="shared" si="499"/>
        <v>0</v>
      </c>
      <c r="CK170" s="133">
        <f t="shared" si="499"/>
        <v>0</v>
      </c>
      <c r="CL170" s="133">
        <f t="shared" si="499"/>
        <v>0</v>
      </c>
      <c r="CM170" s="133">
        <f t="shared" si="499"/>
        <v>0</v>
      </c>
      <c r="CN170" s="133">
        <f t="shared" si="499"/>
        <v>0</v>
      </c>
      <c r="CO170" s="133">
        <f t="shared" si="499"/>
        <v>0</v>
      </c>
      <c r="CP170" s="134"/>
      <c r="CQ170" s="134">
        <f t="shared" si="417"/>
        <v>0</v>
      </c>
      <c r="CR170" s="134">
        <f t="shared" si="418"/>
        <v>0</v>
      </c>
      <c r="CS170" s="134">
        <f t="shared" si="419"/>
        <v>0</v>
      </c>
      <c r="CT170" s="134">
        <f t="shared" si="420"/>
        <v>0</v>
      </c>
      <c r="CU170" s="134">
        <f t="shared" si="421"/>
        <v>0</v>
      </c>
      <c r="CV170" s="134">
        <f t="shared" si="422"/>
        <v>0</v>
      </c>
      <c r="CW170" s="134">
        <f t="shared" si="423"/>
        <v>0</v>
      </c>
      <c r="CX170" s="134">
        <f t="shared" si="424"/>
        <v>0</v>
      </c>
      <c r="CY170" s="134">
        <f t="shared" si="425"/>
        <v>0</v>
      </c>
      <c r="CZ170" s="134">
        <f t="shared" si="426"/>
        <v>0</v>
      </c>
      <c r="DA170" s="134">
        <f t="shared" si="427"/>
        <v>0</v>
      </c>
      <c r="DB170" s="135"/>
      <c r="DC170" s="135">
        <f t="shared" si="428"/>
        <v>0</v>
      </c>
      <c r="DD170" s="135">
        <f t="shared" si="429"/>
        <v>0</v>
      </c>
      <c r="DE170" s="135">
        <f t="shared" si="430"/>
        <v>0</v>
      </c>
      <c r="DF170" s="135">
        <f t="shared" si="431"/>
        <v>0</v>
      </c>
      <c r="DG170" s="135">
        <f t="shared" si="432"/>
        <v>0</v>
      </c>
      <c r="DH170" s="135">
        <f t="shared" si="433"/>
        <v>0</v>
      </c>
      <c r="DI170" s="135">
        <f t="shared" si="434"/>
        <v>0</v>
      </c>
      <c r="DJ170" s="135">
        <f t="shared" si="435"/>
        <v>0</v>
      </c>
      <c r="DK170" s="135">
        <f t="shared" si="436"/>
        <v>0</v>
      </c>
      <c r="DL170" s="135">
        <f t="shared" si="437"/>
        <v>0</v>
      </c>
      <c r="DM170" s="135">
        <f t="shared" si="438"/>
        <v>0</v>
      </c>
      <c r="DN170" s="136"/>
      <c r="DO170" s="136">
        <f t="shared" si="439"/>
        <v>0</v>
      </c>
      <c r="DP170" s="136">
        <f t="shared" si="440"/>
        <v>0</v>
      </c>
      <c r="DQ170" s="136">
        <f t="shared" si="441"/>
        <v>0</v>
      </c>
      <c r="DR170" s="136">
        <f t="shared" si="442"/>
        <v>0</v>
      </c>
      <c r="DS170" s="136">
        <f t="shared" si="443"/>
        <v>0</v>
      </c>
      <c r="DT170" s="136">
        <f t="shared" si="444"/>
        <v>0</v>
      </c>
      <c r="DU170" s="136">
        <f t="shared" si="445"/>
        <v>0</v>
      </c>
      <c r="DV170" s="136">
        <f t="shared" si="446"/>
        <v>0</v>
      </c>
      <c r="DW170" s="136">
        <f t="shared" si="447"/>
        <v>0</v>
      </c>
      <c r="DX170" s="136">
        <f t="shared" si="448"/>
        <v>0</v>
      </c>
      <c r="DY170" s="136">
        <f t="shared" si="449"/>
        <v>0</v>
      </c>
      <c r="DZ170" s="132"/>
      <c r="EA170" s="132">
        <f t="shared" ref="EA170:EK170" si="507">DZ170</f>
        <v>0</v>
      </c>
      <c r="EB170" s="132">
        <f t="shared" si="507"/>
        <v>0</v>
      </c>
      <c r="EC170" s="132">
        <f t="shared" si="507"/>
        <v>0</v>
      </c>
      <c r="ED170" s="132">
        <f t="shared" si="507"/>
        <v>0</v>
      </c>
      <c r="EE170" s="132">
        <f t="shared" si="507"/>
        <v>0</v>
      </c>
      <c r="EF170" s="132">
        <f t="shared" si="507"/>
        <v>0</v>
      </c>
      <c r="EG170" s="132">
        <f t="shared" si="507"/>
        <v>0</v>
      </c>
      <c r="EH170" s="132">
        <f t="shared" si="507"/>
        <v>0</v>
      </c>
      <c r="EI170" s="132">
        <f t="shared" si="507"/>
        <v>0</v>
      </c>
      <c r="EJ170" s="132">
        <f t="shared" si="507"/>
        <v>0</v>
      </c>
      <c r="EK170" s="132">
        <f t="shared" si="507"/>
        <v>0</v>
      </c>
      <c r="EL170" s="134"/>
      <c r="EM170" s="134"/>
      <c r="EN170" s="134"/>
      <c r="EO170" s="134"/>
      <c r="EP170" s="134"/>
      <c r="EQ170" s="134"/>
      <c r="ER170" s="134"/>
      <c r="ES170" s="201">
        <f>IFERROR(IF(G170&gt;=1,(IF(EMP!AT166="YES",220,0)),0),0)</f>
        <v>0</v>
      </c>
      <c r="ET170" s="1">
        <f>IFERROR(IF(G170&gt;=1,ROUND(ALLO!K168/31*ALLO!BJ168,0),0),0)</f>
        <v>0</v>
      </c>
      <c r="EU170" s="1">
        <f>IFERROR(IF(G170&gt;=1,(IF(ALLO!$BH168=1,0,IF(ALLO!$BH168=2,(IF(EMP!AN166="YES",(IF(ALLO!$D168&gt;=5,ROUND((ALLO!GG168+ALLO!GS168+ALLO!HE168)/EU$1,0)*ALLO!$BK168,0)),0)),0))),0),0)</f>
        <v>0</v>
      </c>
      <c r="EV170" s="1">
        <f>IFERROR(IF(H170&gt;=1,(IF(ALLO!$BH168=1,0,IF(ALLO!$BH168=2,(IF(EMP!AO166="YES",(IF(ALLO!$D168&gt;=5,ROUND((ALLO!GH168+ALLO!GT168+ALLO!HF168)/EV$1,0)*ALLO!$BK168,0)),0)),0))),0),0)</f>
        <v>0</v>
      </c>
      <c r="EW170" s="1">
        <f>IFERROR(IF(I170&gt;=1,(IF(ALLO!$BH168=1,0,IF(ALLO!$BH168=2,(IF(EMP!AP166="YES",(IF(ALLO!$D168&gt;=5,ROUND((ALLO!GI168+ALLO!GU168+ALLO!HG168)/EW$1,0)*ALLO!$BK168,0)),0)),0))),0),0)</f>
        <v>0</v>
      </c>
      <c r="EX170" s="1">
        <f>IFERROR(IF(J170&gt;=1,(IF(ALLO!$BH168=1,0,IF(ALLO!$BH168=2,(IF(EMP!AQ166="YES",(IF(ALLO!$D168&gt;=5,ROUND((ALLO!GJ168+ALLO!GV168+ALLO!HH168)/EX$1,0)*ALLO!$BK168,0)),0)),0))),0),0)</f>
        <v>0</v>
      </c>
      <c r="EY170" s="1">
        <f>IFERROR(IF(K170&gt;=1,(IF(ALLO!$BH168=1,0,IF(ALLO!$BH168=2,(IF(EMP!AR166="YES",(IF(ALLO!$D168&gt;=5,ROUND((ALLO!GK168+ALLO!GW168+ALLO!HI168)/EY$1,0)*ALLO!$BK168,0)),0)),0))),0),0)</f>
        <v>0</v>
      </c>
      <c r="EZ170" s="1">
        <f>IFERROR(IF(L170&gt;=1,(IF(ALLO!$BH168=1,0,IF(ALLO!$BH168=2,(IF(EMP!AS166="YES",(IF(ALLO!$D168&gt;=5,ROUND((ALLO!GL168+ALLO!GX168+ALLO!HJ168)/EZ$1,0)*ALLO!$BK168,0)),0)),0))),0),0)</f>
        <v>0</v>
      </c>
      <c r="FA170" s="181">
        <f t="shared" si="451"/>
        <v>0</v>
      </c>
      <c r="FB170" s="181">
        <f t="shared" si="452"/>
        <v>0</v>
      </c>
      <c r="FC170" s="181">
        <f t="shared" si="453"/>
        <v>0</v>
      </c>
      <c r="FD170" s="181">
        <f t="shared" si="454"/>
        <v>0</v>
      </c>
      <c r="FE170" s="181">
        <f t="shared" si="455"/>
        <v>0</v>
      </c>
      <c r="FF170" s="181">
        <f t="shared" si="456"/>
        <v>0</v>
      </c>
      <c r="FG170" s="181">
        <f t="shared" si="457"/>
        <v>0</v>
      </c>
      <c r="FH170" s="181">
        <f t="shared" si="458"/>
        <v>0</v>
      </c>
      <c r="FI170" s="181">
        <f t="shared" si="459"/>
        <v>0</v>
      </c>
      <c r="FJ170" s="181">
        <f t="shared" si="460"/>
        <v>0</v>
      </c>
      <c r="FK170" s="181">
        <f t="shared" si="461"/>
        <v>0</v>
      </c>
      <c r="FL170" s="181">
        <f t="shared" si="462"/>
        <v>0</v>
      </c>
      <c r="FM170" s="182">
        <f t="shared" si="463"/>
        <v>0</v>
      </c>
      <c r="FN170" s="182">
        <f t="shared" si="464"/>
        <v>0</v>
      </c>
      <c r="FO170" s="182">
        <f t="shared" si="465"/>
        <v>0</v>
      </c>
      <c r="FP170" s="182">
        <f t="shared" si="466"/>
        <v>0</v>
      </c>
      <c r="FQ170" s="182">
        <f t="shared" si="467"/>
        <v>0</v>
      </c>
      <c r="FR170" s="182">
        <f t="shared" si="468"/>
        <v>0</v>
      </c>
      <c r="FS170" s="182">
        <f t="shared" si="469"/>
        <v>0</v>
      </c>
      <c r="FT170" s="1">
        <f>IFERROR(IF($G170&gt;=1,SUMIFS(ARR!P$8:P$607,ARR!$I$8:$I$607,$I170),0),0)</f>
        <v>0</v>
      </c>
      <c r="FU170" s="1">
        <f>IFERROR(IF($G170&gt;=1,SUMIFS(ARR!Q$8:Q$607,ARR!$I$8:$I$607,$I170),0),0)</f>
        <v>0</v>
      </c>
      <c r="FV170" s="1">
        <f>IFERROR(IF($G170&gt;=1,SUMIFS(ARR!R$8:R$607,ARR!$I$8:$I$607,$I170),0),0)</f>
        <v>0</v>
      </c>
      <c r="FW170" s="1">
        <f>IFERROR(IF($G170&gt;=1,SUMIFS(ARR!S$8:S$607,ARR!$I$8:$I$607,$I170),0),0)</f>
        <v>0</v>
      </c>
      <c r="FX170" s="1">
        <f>IFERROR(IF($G170&gt;=1,SUMIFS(ARR!T$8:T$607,ARR!$I$8:$I$607,$I170),0),0)</f>
        <v>0</v>
      </c>
      <c r="FY170" s="1">
        <f>IFERROR(IF($G170&gt;=1,SUMIFS(ARR!U$8:U$607,ARR!$I$8:$I$607,$I170),0),0)</f>
        <v>0</v>
      </c>
      <c r="FZ170" s="1">
        <f>IFERROR(IF($G170&gt;=1,SUMIFS(ARR!V$8:V$607,ARR!$I$8:$I$607,$I170),0),0)</f>
        <v>0</v>
      </c>
      <c r="GA170" s="1">
        <f>IFERROR(IF($G170&gt;=1,SUMIFS(ARR!W$8:W$607,ARR!$I$8:$I$607,$I170),0),0)</f>
        <v>0</v>
      </c>
      <c r="GB170" s="1">
        <f>IFERROR(IF($G170&gt;=1,SUMIFS(ARR!X$8:X$607,ARR!$I$8:$I$607,$I170),0),0)</f>
        <v>0</v>
      </c>
      <c r="GC170" s="1">
        <f>IFERROR(IF($G170&gt;=1,SUMIFS(ARR!Y$8:Y$607,ARR!$I$8:$I$607,$I170),0),0)</f>
        <v>0</v>
      </c>
      <c r="GD170" s="1">
        <f>IFERROR(IF($G170&gt;=1,SUMIFS(ARR!Z$8:Z$607,ARR!$I$8:$I$607,$I170),0),0)</f>
        <v>0</v>
      </c>
      <c r="GE170" s="1">
        <f>IFERROR(IF($G170&gt;=1,SUMIFS(ARR!AA$8:AA$607,ARR!$I$8:$I$607,$I170),0),0)</f>
        <v>0</v>
      </c>
      <c r="GF170" s="1">
        <f t="shared" si="470"/>
        <v>0</v>
      </c>
      <c r="GG170" s="1">
        <f t="shared" si="471"/>
        <v>0</v>
      </c>
      <c r="GH170" s="1">
        <f t="shared" si="472"/>
        <v>0</v>
      </c>
      <c r="GI170" s="1">
        <f t="shared" si="473"/>
        <v>0</v>
      </c>
      <c r="GJ170" s="1">
        <f t="shared" si="474"/>
        <v>0</v>
      </c>
    </row>
    <row r="171" spans="6:192" ht="18" customHeight="1" x14ac:dyDescent="0.25">
      <c r="F171" s="1">
        <f>ALLO!A169</f>
        <v>0</v>
      </c>
      <c r="G171" s="130">
        <f>EMP!O167</f>
        <v>0</v>
      </c>
      <c r="H171" s="131">
        <f>EMP!P167</f>
        <v>0</v>
      </c>
      <c r="I171" s="130">
        <f>EMP!Q167</f>
        <v>0</v>
      </c>
      <c r="J171" s="30">
        <f>IFERROR(IF($G171&gt;=1,(IF($F171=2,ROUND((ALLO!GA169+ALLO!GM169)/10,0),0)),0),0)</f>
        <v>0</v>
      </c>
      <c r="K171" s="30">
        <f>IFERROR(IF($G171&gt;=1,(IF($F171=2,ROUND((ALLO!GB169+ALLO!GN169)/10,0),0)),0),0)</f>
        <v>0</v>
      </c>
      <c r="L171" s="30">
        <f>IFERROR(IF($G171&gt;=1,(IF($F171=2,ROUND((ALLO!GC169+ALLO!GO169)/10,0),0)),0),0)</f>
        <v>0</v>
      </c>
      <c r="M171" s="30">
        <f>IFERROR(IF($G171&gt;=1,(IF($F171=2,ROUND((ALLO!GD169+ALLO!GP169)/10,0),0)),0),0)</f>
        <v>0</v>
      </c>
      <c r="N171" s="30">
        <f>IFERROR(IF($G171&gt;=1,(IF($F171=2,ROUND((ALLO!GE169+ALLO!GQ169)/10,0),0)),0),0)</f>
        <v>0</v>
      </c>
      <c r="O171" s="30">
        <f>IFERROR(IF($G171&gt;=1,(IF($F171=2,ROUND((ALLO!GF169+ALLO!GR169)/10,0),0)),0),0)</f>
        <v>0</v>
      </c>
      <c r="P171" s="30">
        <f>IFERROR(IF($G171&gt;=1,(IF($F171=2,ROUND((ALLO!GG169+ALLO!GS169)/10,0),0)),0),0)</f>
        <v>0</v>
      </c>
      <c r="Q171" s="30">
        <f>IFERROR(IF($G171&gt;=1,(IF($F171=2,ROUND((ALLO!GH169+ALLO!GT169)/10,0),0)),0),0)</f>
        <v>0</v>
      </c>
      <c r="R171" s="30">
        <f>IFERROR(IF($G171&gt;=1,(IF($F171=2,ROUND((ALLO!GI169+ALLO!GU169)/10,0),0)),0),0)</f>
        <v>0</v>
      </c>
      <c r="S171" s="30">
        <f>IFERROR(IF($G171&gt;=1,(IF($F171=2,ROUND((ALLO!GJ169+ALLO!GV169)/10,0),0)),0),0)</f>
        <v>0</v>
      </c>
      <c r="T171" s="30">
        <f>IFERROR(IF($G171&gt;=1,(IF($F171=2,ROUND((ALLO!GK169+ALLO!GW169)/10,0),0)),0),0)</f>
        <v>0</v>
      </c>
      <c r="U171" s="30">
        <f>IFERROR(IF($G171&gt;=1,(IF($F171=2,ROUND((ALLO!GL169+ALLO!GX169)/10,0),0)),0),0)</f>
        <v>0</v>
      </c>
      <c r="V171" s="132"/>
      <c r="W171" s="132"/>
      <c r="X171" s="132"/>
      <c r="Y171" s="132"/>
      <c r="Z171" s="132"/>
      <c r="AA171" s="132"/>
      <c r="AB171" s="132"/>
      <c r="AC171" s="132"/>
      <c r="AD171" s="132"/>
      <c r="AE171" s="132"/>
      <c r="AF171" s="132"/>
      <c r="AG171" s="132"/>
      <c r="AH171" s="133"/>
      <c r="AI171" s="133">
        <f t="shared" si="371"/>
        <v>0</v>
      </c>
      <c r="AJ171" s="133">
        <f t="shared" si="372"/>
        <v>0</v>
      </c>
      <c r="AK171" s="133">
        <f t="shared" si="373"/>
        <v>0</v>
      </c>
      <c r="AL171" s="133">
        <f t="shared" si="374"/>
        <v>0</v>
      </c>
      <c r="AM171" s="133">
        <f t="shared" si="375"/>
        <v>0</v>
      </c>
      <c r="AN171" s="133">
        <f t="shared" si="376"/>
        <v>0</v>
      </c>
      <c r="AO171" s="133">
        <f t="shared" si="377"/>
        <v>0</v>
      </c>
      <c r="AP171" s="133">
        <f t="shared" si="378"/>
        <v>0</v>
      </c>
      <c r="AQ171" s="133">
        <f t="shared" si="379"/>
        <v>0</v>
      </c>
      <c r="AR171" s="133">
        <f t="shared" si="380"/>
        <v>0</v>
      </c>
      <c r="AS171" s="133">
        <f t="shared" si="381"/>
        <v>0</v>
      </c>
      <c r="AT171" s="134"/>
      <c r="AU171" s="134">
        <f t="shared" si="382"/>
        <v>0</v>
      </c>
      <c r="AV171" s="134">
        <f t="shared" si="383"/>
        <v>0</v>
      </c>
      <c r="AW171" s="134">
        <f t="shared" si="384"/>
        <v>0</v>
      </c>
      <c r="AX171" s="134">
        <f t="shared" si="385"/>
        <v>0</v>
      </c>
      <c r="AY171" s="134">
        <f t="shared" si="386"/>
        <v>0</v>
      </c>
      <c r="AZ171" s="134">
        <f t="shared" si="387"/>
        <v>0</v>
      </c>
      <c r="BA171" s="134">
        <f t="shared" si="388"/>
        <v>0</v>
      </c>
      <c r="BB171" s="134">
        <f t="shared" si="389"/>
        <v>0</v>
      </c>
      <c r="BC171" s="134">
        <f t="shared" si="390"/>
        <v>0</v>
      </c>
      <c r="BD171" s="134">
        <f t="shared" si="391"/>
        <v>0</v>
      </c>
      <c r="BE171" s="134">
        <f t="shared" si="392"/>
        <v>0</v>
      </c>
      <c r="BF171" s="31"/>
      <c r="BG171" s="31">
        <f t="shared" si="393"/>
        <v>0</v>
      </c>
      <c r="BH171" s="31">
        <f t="shared" si="394"/>
        <v>0</v>
      </c>
      <c r="BI171" s="31">
        <f t="shared" si="395"/>
        <v>0</v>
      </c>
      <c r="BJ171" s="31">
        <f t="shared" si="396"/>
        <v>0</v>
      </c>
      <c r="BK171" s="31">
        <f t="shared" si="397"/>
        <v>0</v>
      </c>
      <c r="BL171" s="31">
        <f t="shared" si="398"/>
        <v>0</v>
      </c>
      <c r="BM171" s="31">
        <f t="shared" si="399"/>
        <v>0</v>
      </c>
      <c r="BN171" s="31">
        <f t="shared" si="400"/>
        <v>0</v>
      </c>
      <c r="BO171" s="31">
        <f t="shared" si="401"/>
        <v>0</v>
      </c>
      <c r="BP171" s="31">
        <f t="shared" si="402"/>
        <v>0</v>
      </c>
      <c r="BQ171" s="31">
        <f t="shared" si="403"/>
        <v>0</v>
      </c>
      <c r="BR171" s="132"/>
      <c r="BS171" s="132">
        <f t="shared" si="404"/>
        <v>0</v>
      </c>
      <c r="BT171" s="132">
        <f t="shared" si="405"/>
        <v>0</v>
      </c>
      <c r="BU171" s="132">
        <f t="shared" si="406"/>
        <v>0</v>
      </c>
      <c r="BV171" s="132">
        <f t="shared" si="407"/>
        <v>0</v>
      </c>
      <c r="BW171" s="132">
        <f t="shared" si="408"/>
        <v>0</v>
      </c>
      <c r="BX171" s="132">
        <f t="shared" si="409"/>
        <v>0</v>
      </c>
      <c r="BY171" s="132">
        <f t="shared" si="410"/>
        <v>0</v>
      </c>
      <c r="BZ171" s="132">
        <f t="shared" si="411"/>
        <v>0</v>
      </c>
      <c r="CA171" s="132">
        <f t="shared" si="412"/>
        <v>0</v>
      </c>
      <c r="CB171" s="132">
        <f t="shared" si="413"/>
        <v>0</v>
      </c>
      <c r="CC171" s="132">
        <f t="shared" si="414"/>
        <v>0</v>
      </c>
      <c r="CD171" s="133">
        <f t="shared" ref="CD171:CE209" si="508">IFERROR(IF($G171&gt;=1,(IF($F171=1,800,0)),0),0)</f>
        <v>0</v>
      </c>
      <c r="CE171" s="133">
        <f t="shared" si="508"/>
        <v>0</v>
      </c>
      <c r="CF171" s="133">
        <f t="shared" si="416"/>
        <v>0</v>
      </c>
      <c r="CG171" s="133">
        <f t="shared" si="501"/>
        <v>0</v>
      </c>
      <c r="CH171" s="133">
        <f t="shared" si="499"/>
        <v>0</v>
      </c>
      <c r="CI171" s="133">
        <f t="shared" si="499"/>
        <v>0</v>
      </c>
      <c r="CJ171" s="133">
        <f t="shared" si="499"/>
        <v>0</v>
      </c>
      <c r="CK171" s="133">
        <f t="shared" si="499"/>
        <v>0</v>
      </c>
      <c r="CL171" s="133">
        <f t="shared" si="499"/>
        <v>0</v>
      </c>
      <c r="CM171" s="133">
        <f t="shared" si="499"/>
        <v>0</v>
      </c>
      <c r="CN171" s="133">
        <f t="shared" si="499"/>
        <v>0</v>
      </c>
      <c r="CO171" s="133">
        <f t="shared" si="499"/>
        <v>0</v>
      </c>
      <c r="CP171" s="134"/>
      <c r="CQ171" s="134">
        <f t="shared" si="417"/>
        <v>0</v>
      </c>
      <c r="CR171" s="134">
        <f t="shared" si="418"/>
        <v>0</v>
      </c>
      <c r="CS171" s="134">
        <f t="shared" si="419"/>
        <v>0</v>
      </c>
      <c r="CT171" s="134">
        <f t="shared" si="420"/>
        <v>0</v>
      </c>
      <c r="CU171" s="134">
        <f t="shared" si="421"/>
        <v>0</v>
      </c>
      <c r="CV171" s="134">
        <f t="shared" si="422"/>
        <v>0</v>
      </c>
      <c r="CW171" s="134">
        <f t="shared" si="423"/>
        <v>0</v>
      </c>
      <c r="CX171" s="134">
        <f t="shared" si="424"/>
        <v>0</v>
      </c>
      <c r="CY171" s="134">
        <f t="shared" si="425"/>
        <v>0</v>
      </c>
      <c r="CZ171" s="134">
        <f t="shared" si="426"/>
        <v>0</v>
      </c>
      <c r="DA171" s="134">
        <f t="shared" si="427"/>
        <v>0</v>
      </c>
      <c r="DB171" s="135"/>
      <c r="DC171" s="135">
        <f t="shared" si="428"/>
        <v>0</v>
      </c>
      <c r="DD171" s="135">
        <f t="shared" si="429"/>
        <v>0</v>
      </c>
      <c r="DE171" s="135">
        <f t="shared" si="430"/>
        <v>0</v>
      </c>
      <c r="DF171" s="135">
        <f t="shared" si="431"/>
        <v>0</v>
      </c>
      <c r="DG171" s="135">
        <f t="shared" si="432"/>
        <v>0</v>
      </c>
      <c r="DH171" s="135">
        <f t="shared" si="433"/>
        <v>0</v>
      </c>
      <c r="DI171" s="135">
        <f t="shared" si="434"/>
        <v>0</v>
      </c>
      <c r="DJ171" s="135">
        <f t="shared" si="435"/>
        <v>0</v>
      </c>
      <c r="DK171" s="135">
        <f t="shared" si="436"/>
        <v>0</v>
      </c>
      <c r="DL171" s="135">
        <f t="shared" si="437"/>
        <v>0</v>
      </c>
      <c r="DM171" s="135">
        <f t="shared" si="438"/>
        <v>0</v>
      </c>
      <c r="DN171" s="136"/>
      <c r="DO171" s="136">
        <f t="shared" si="439"/>
        <v>0</v>
      </c>
      <c r="DP171" s="136">
        <f t="shared" si="440"/>
        <v>0</v>
      </c>
      <c r="DQ171" s="136">
        <f t="shared" si="441"/>
        <v>0</v>
      </c>
      <c r="DR171" s="136">
        <f t="shared" si="442"/>
        <v>0</v>
      </c>
      <c r="DS171" s="136">
        <f t="shared" si="443"/>
        <v>0</v>
      </c>
      <c r="DT171" s="136">
        <f t="shared" si="444"/>
        <v>0</v>
      </c>
      <c r="DU171" s="136">
        <f t="shared" si="445"/>
        <v>0</v>
      </c>
      <c r="DV171" s="136">
        <f t="shared" si="446"/>
        <v>0</v>
      </c>
      <c r="DW171" s="136">
        <f t="shared" si="447"/>
        <v>0</v>
      </c>
      <c r="DX171" s="136">
        <f t="shared" si="448"/>
        <v>0</v>
      </c>
      <c r="DY171" s="136">
        <f t="shared" si="449"/>
        <v>0</v>
      </c>
      <c r="DZ171" s="132"/>
      <c r="EA171" s="132">
        <f t="shared" ref="EA171:EK171" si="509">DZ171</f>
        <v>0</v>
      </c>
      <c r="EB171" s="132">
        <f t="shared" si="509"/>
        <v>0</v>
      </c>
      <c r="EC171" s="132">
        <f t="shared" si="509"/>
        <v>0</v>
      </c>
      <c r="ED171" s="132">
        <f t="shared" si="509"/>
        <v>0</v>
      </c>
      <c r="EE171" s="132">
        <f t="shared" si="509"/>
        <v>0</v>
      </c>
      <c r="EF171" s="132">
        <f t="shared" si="509"/>
        <v>0</v>
      </c>
      <c r="EG171" s="132">
        <f t="shared" si="509"/>
        <v>0</v>
      </c>
      <c r="EH171" s="132">
        <f t="shared" si="509"/>
        <v>0</v>
      </c>
      <c r="EI171" s="132">
        <f t="shared" si="509"/>
        <v>0</v>
      </c>
      <c r="EJ171" s="132">
        <f t="shared" si="509"/>
        <v>0</v>
      </c>
      <c r="EK171" s="132">
        <f t="shared" si="509"/>
        <v>0</v>
      </c>
      <c r="EL171" s="134"/>
      <c r="EM171" s="134"/>
      <c r="EN171" s="134"/>
      <c r="EO171" s="134"/>
      <c r="EP171" s="134"/>
      <c r="EQ171" s="134"/>
      <c r="ER171" s="134"/>
      <c r="ES171" s="201">
        <f>IFERROR(IF(G171&gt;=1,(IF(EMP!AT167="YES",220,0)),0),0)</f>
        <v>0</v>
      </c>
      <c r="ET171" s="1">
        <f>IFERROR(IF(G171&gt;=1,ROUND(ALLO!K169/31*ALLO!BJ169,0),0),0)</f>
        <v>0</v>
      </c>
      <c r="EU171" s="1">
        <f>IFERROR(IF(G171&gt;=1,(IF(ALLO!$BH169=1,0,IF(ALLO!$BH169=2,(IF(EMP!AN167="YES",(IF(ALLO!$D169&gt;=5,ROUND((ALLO!GG169+ALLO!GS169+ALLO!HE169)/EU$1,0)*ALLO!$BK169,0)),0)),0))),0),0)</f>
        <v>0</v>
      </c>
      <c r="EV171" s="1">
        <f>IFERROR(IF(H171&gt;=1,(IF(ALLO!$BH169=1,0,IF(ALLO!$BH169=2,(IF(EMP!AO167="YES",(IF(ALLO!$D169&gt;=5,ROUND((ALLO!GH169+ALLO!GT169+ALLO!HF169)/EV$1,0)*ALLO!$BK169,0)),0)),0))),0),0)</f>
        <v>0</v>
      </c>
      <c r="EW171" s="1">
        <f>IFERROR(IF(I171&gt;=1,(IF(ALLO!$BH169=1,0,IF(ALLO!$BH169=2,(IF(EMP!AP167="YES",(IF(ALLO!$D169&gt;=5,ROUND((ALLO!GI169+ALLO!GU169+ALLO!HG169)/EW$1,0)*ALLO!$BK169,0)),0)),0))),0),0)</f>
        <v>0</v>
      </c>
      <c r="EX171" s="1">
        <f>IFERROR(IF(J171&gt;=1,(IF(ALLO!$BH169=1,0,IF(ALLO!$BH169=2,(IF(EMP!AQ167="YES",(IF(ALLO!$D169&gt;=5,ROUND((ALLO!GJ169+ALLO!GV169+ALLO!HH169)/EX$1,0)*ALLO!$BK169,0)),0)),0))),0),0)</f>
        <v>0</v>
      </c>
      <c r="EY171" s="1">
        <f>IFERROR(IF(K171&gt;=1,(IF(ALLO!$BH169=1,0,IF(ALLO!$BH169=2,(IF(EMP!AR167="YES",(IF(ALLO!$D169&gt;=5,ROUND((ALLO!GK169+ALLO!GW169+ALLO!HI169)/EY$1,0)*ALLO!$BK169,0)),0)),0))),0),0)</f>
        <v>0</v>
      </c>
      <c r="EZ171" s="1">
        <f>IFERROR(IF(L171&gt;=1,(IF(ALLO!$BH169=1,0,IF(ALLO!$BH169=2,(IF(EMP!AS167="YES",(IF(ALLO!$D169&gt;=5,ROUND((ALLO!GL169+ALLO!GX169+ALLO!HJ169)/EZ$1,0)*ALLO!$BK169,0)),0)),0))),0),0)</f>
        <v>0</v>
      </c>
      <c r="FA171" s="181">
        <f t="shared" si="451"/>
        <v>0</v>
      </c>
      <c r="FB171" s="181">
        <f t="shared" si="452"/>
        <v>0</v>
      </c>
      <c r="FC171" s="181">
        <f t="shared" si="453"/>
        <v>0</v>
      </c>
      <c r="FD171" s="181">
        <f t="shared" si="454"/>
        <v>0</v>
      </c>
      <c r="FE171" s="181">
        <f t="shared" si="455"/>
        <v>0</v>
      </c>
      <c r="FF171" s="181">
        <f t="shared" si="456"/>
        <v>0</v>
      </c>
      <c r="FG171" s="181">
        <f t="shared" si="457"/>
        <v>0</v>
      </c>
      <c r="FH171" s="181">
        <f t="shared" si="458"/>
        <v>0</v>
      </c>
      <c r="FI171" s="181">
        <f t="shared" si="459"/>
        <v>0</v>
      </c>
      <c r="FJ171" s="181">
        <f t="shared" si="460"/>
        <v>0</v>
      </c>
      <c r="FK171" s="181">
        <f t="shared" si="461"/>
        <v>0</v>
      </c>
      <c r="FL171" s="181">
        <f t="shared" si="462"/>
        <v>0</v>
      </c>
      <c r="FM171" s="182">
        <f t="shared" si="463"/>
        <v>0</v>
      </c>
      <c r="FN171" s="182">
        <f t="shared" si="464"/>
        <v>0</v>
      </c>
      <c r="FO171" s="182">
        <f t="shared" si="465"/>
        <v>0</v>
      </c>
      <c r="FP171" s="182">
        <f t="shared" si="466"/>
        <v>0</v>
      </c>
      <c r="FQ171" s="182">
        <f t="shared" si="467"/>
        <v>0</v>
      </c>
      <c r="FR171" s="182">
        <f t="shared" si="468"/>
        <v>0</v>
      </c>
      <c r="FS171" s="182">
        <f t="shared" si="469"/>
        <v>0</v>
      </c>
      <c r="FT171" s="1">
        <f>IFERROR(IF($G171&gt;=1,SUMIFS(ARR!P$8:P$607,ARR!$I$8:$I$607,$I171),0),0)</f>
        <v>0</v>
      </c>
      <c r="FU171" s="1">
        <f>IFERROR(IF($G171&gt;=1,SUMIFS(ARR!Q$8:Q$607,ARR!$I$8:$I$607,$I171),0),0)</f>
        <v>0</v>
      </c>
      <c r="FV171" s="1">
        <f>IFERROR(IF($G171&gt;=1,SUMIFS(ARR!R$8:R$607,ARR!$I$8:$I$607,$I171),0),0)</f>
        <v>0</v>
      </c>
      <c r="FW171" s="1">
        <f>IFERROR(IF($G171&gt;=1,SUMIFS(ARR!S$8:S$607,ARR!$I$8:$I$607,$I171),0),0)</f>
        <v>0</v>
      </c>
      <c r="FX171" s="1">
        <f>IFERROR(IF($G171&gt;=1,SUMIFS(ARR!T$8:T$607,ARR!$I$8:$I$607,$I171),0),0)</f>
        <v>0</v>
      </c>
      <c r="FY171" s="1">
        <f>IFERROR(IF($G171&gt;=1,SUMIFS(ARR!U$8:U$607,ARR!$I$8:$I$607,$I171),0),0)</f>
        <v>0</v>
      </c>
      <c r="FZ171" s="1">
        <f>IFERROR(IF($G171&gt;=1,SUMIFS(ARR!V$8:V$607,ARR!$I$8:$I$607,$I171),0),0)</f>
        <v>0</v>
      </c>
      <c r="GA171" s="1">
        <f>IFERROR(IF($G171&gt;=1,SUMIFS(ARR!W$8:W$607,ARR!$I$8:$I$607,$I171),0),0)</f>
        <v>0</v>
      </c>
      <c r="GB171" s="1">
        <f>IFERROR(IF($G171&gt;=1,SUMIFS(ARR!X$8:X$607,ARR!$I$8:$I$607,$I171),0),0)</f>
        <v>0</v>
      </c>
      <c r="GC171" s="1">
        <f>IFERROR(IF($G171&gt;=1,SUMIFS(ARR!Y$8:Y$607,ARR!$I$8:$I$607,$I171),0),0)</f>
        <v>0</v>
      </c>
      <c r="GD171" s="1">
        <f>IFERROR(IF($G171&gt;=1,SUMIFS(ARR!Z$8:Z$607,ARR!$I$8:$I$607,$I171),0),0)</f>
        <v>0</v>
      </c>
      <c r="GE171" s="1">
        <f>IFERROR(IF($G171&gt;=1,SUMIFS(ARR!AA$8:AA$607,ARR!$I$8:$I$607,$I171),0),0)</f>
        <v>0</v>
      </c>
      <c r="GF171" s="1">
        <f t="shared" si="470"/>
        <v>0</v>
      </c>
      <c r="GG171" s="1">
        <f t="shared" si="471"/>
        <v>0</v>
      </c>
      <c r="GH171" s="1">
        <f t="shared" si="472"/>
        <v>0</v>
      </c>
      <c r="GI171" s="1">
        <f t="shared" si="473"/>
        <v>0</v>
      </c>
      <c r="GJ171" s="1">
        <f t="shared" si="474"/>
        <v>0</v>
      </c>
    </row>
    <row r="172" spans="6:192" ht="18" customHeight="1" x14ac:dyDescent="0.25">
      <c r="F172" s="1">
        <f>ALLO!A170</f>
        <v>0</v>
      </c>
      <c r="G172" s="130">
        <f>EMP!O168</f>
        <v>0</v>
      </c>
      <c r="H172" s="131">
        <f>EMP!P168</f>
        <v>0</v>
      </c>
      <c r="I172" s="130">
        <f>EMP!Q168</f>
        <v>0</v>
      </c>
      <c r="J172" s="30">
        <f>IFERROR(IF($G172&gt;=1,(IF($F172=2,ROUND((ALLO!GA170+ALLO!GM170)/10,0),0)),0),0)</f>
        <v>0</v>
      </c>
      <c r="K172" s="30">
        <f>IFERROR(IF($G172&gt;=1,(IF($F172=2,ROUND((ALLO!GB170+ALLO!GN170)/10,0),0)),0),0)</f>
        <v>0</v>
      </c>
      <c r="L172" s="30">
        <f>IFERROR(IF($G172&gt;=1,(IF($F172=2,ROUND((ALLO!GC170+ALLO!GO170)/10,0),0)),0),0)</f>
        <v>0</v>
      </c>
      <c r="M172" s="30">
        <f>IFERROR(IF($G172&gt;=1,(IF($F172=2,ROUND((ALLO!GD170+ALLO!GP170)/10,0),0)),0),0)</f>
        <v>0</v>
      </c>
      <c r="N172" s="30">
        <f>IFERROR(IF($G172&gt;=1,(IF($F172=2,ROUND((ALLO!GE170+ALLO!GQ170)/10,0),0)),0),0)</f>
        <v>0</v>
      </c>
      <c r="O172" s="30">
        <f>IFERROR(IF($G172&gt;=1,(IF($F172=2,ROUND((ALLO!GF170+ALLO!GR170)/10,0),0)),0),0)</f>
        <v>0</v>
      </c>
      <c r="P172" s="30">
        <f>IFERROR(IF($G172&gt;=1,(IF($F172=2,ROUND((ALLO!GG170+ALLO!GS170)/10,0),0)),0),0)</f>
        <v>0</v>
      </c>
      <c r="Q172" s="30">
        <f>IFERROR(IF($G172&gt;=1,(IF($F172=2,ROUND((ALLO!GH170+ALLO!GT170)/10,0),0)),0),0)</f>
        <v>0</v>
      </c>
      <c r="R172" s="30">
        <f>IFERROR(IF($G172&gt;=1,(IF($F172=2,ROUND((ALLO!GI170+ALLO!GU170)/10,0),0)),0),0)</f>
        <v>0</v>
      </c>
      <c r="S172" s="30">
        <f>IFERROR(IF($G172&gt;=1,(IF($F172=2,ROUND((ALLO!GJ170+ALLO!GV170)/10,0),0)),0),0)</f>
        <v>0</v>
      </c>
      <c r="T172" s="30">
        <f>IFERROR(IF($G172&gt;=1,(IF($F172=2,ROUND((ALLO!GK170+ALLO!GW170)/10,0),0)),0),0)</f>
        <v>0</v>
      </c>
      <c r="U172" s="30">
        <f>IFERROR(IF($G172&gt;=1,(IF($F172=2,ROUND((ALLO!GL170+ALLO!GX170)/10,0),0)),0),0)</f>
        <v>0</v>
      </c>
      <c r="V172" s="132"/>
      <c r="W172" s="132"/>
      <c r="X172" s="132"/>
      <c r="Y172" s="132"/>
      <c r="Z172" s="132"/>
      <c r="AA172" s="132"/>
      <c r="AB172" s="132"/>
      <c r="AC172" s="132"/>
      <c r="AD172" s="132"/>
      <c r="AE172" s="132"/>
      <c r="AF172" s="132"/>
      <c r="AG172" s="132"/>
      <c r="AH172" s="133"/>
      <c r="AI172" s="133">
        <f t="shared" si="371"/>
        <v>0</v>
      </c>
      <c r="AJ172" s="133">
        <f t="shared" si="372"/>
        <v>0</v>
      </c>
      <c r="AK172" s="133">
        <f t="shared" si="373"/>
        <v>0</v>
      </c>
      <c r="AL172" s="133">
        <f t="shared" si="374"/>
        <v>0</v>
      </c>
      <c r="AM172" s="133">
        <f t="shared" si="375"/>
        <v>0</v>
      </c>
      <c r="AN172" s="133">
        <f t="shared" si="376"/>
        <v>0</v>
      </c>
      <c r="AO172" s="133">
        <f t="shared" si="377"/>
        <v>0</v>
      </c>
      <c r="AP172" s="133">
        <f t="shared" si="378"/>
        <v>0</v>
      </c>
      <c r="AQ172" s="133">
        <f t="shared" si="379"/>
        <v>0</v>
      </c>
      <c r="AR172" s="133">
        <f t="shared" si="380"/>
        <v>0</v>
      </c>
      <c r="AS172" s="133">
        <f t="shared" si="381"/>
        <v>0</v>
      </c>
      <c r="AT172" s="134"/>
      <c r="AU172" s="134">
        <f t="shared" si="382"/>
        <v>0</v>
      </c>
      <c r="AV172" s="134">
        <f t="shared" si="383"/>
        <v>0</v>
      </c>
      <c r="AW172" s="134">
        <f t="shared" si="384"/>
        <v>0</v>
      </c>
      <c r="AX172" s="134">
        <f t="shared" si="385"/>
        <v>0</v>
      </c>
      <c r="AY172" s="134">
        <f t="shared" si="386"/>
        <v>0</v>
      </c>
      <c r="AZ172" s="134">
        <f t="shared" si="387"/>
        <v>0</v>
      </c>
      <c r="BA172" s="134">
        <f t="shared" si="388"/>
        <v>0</v>
      </c>
      <c r="BB172" s="134">
        <f t="shared" si="389"/>
        <v>0</v>
      </c>
      <c r="BC172" s="134">
        <f t="shared" si="390"/>
        <v>0</v>
      </c>
      <c r="BD172" s="134">
        <f t="shared" si="391"/>
        <v>0</v>
      </c>
      <c r="BE172" s="134">
        <f t="shared" si="392"/>
        <v>0</v>
      </c>
      <c r="BF172" s="31"/>
      <c r="BG172" s="31">
        <f t="shared" si="393"/>
        <v>0</v>
      </c>
      <c r="BH172" s="31">
        <f t="shared" si="394"/>
        <v>0</v>
      </c>
      <c r="BI172" s="31">
        <f t="shared" si="395"/>
        <v>0</v>
      </c>
      <c r="BJ172" s="31">
        <f t="shared" si="396"/>
        <v>0</v>
      </c>
      <c r="BK172" s="31">
        <f t="shared" si="397"/>
        <v>0</v>
      </c>
      <c r="BL172" s="31">
        <f t="shared" si="398"/>
        <v>0</v>
      </c>
      <c r="BM172" s="31">
        <f t="shared" si="399"/>
        <v>0</v>
      </c>
      <c r="BN172" s="31">
        <f t="shared" si="400"/>
        <v>0</v>
      </c>
      <c r="BO172" s="31">
        <f t="shared" si="401"/>
        <v>0</v>
      </c>
      <c r="BP172" s="31">
        <f t="shared" si="402"/>
        <v>0</v>
      </c>
      <c r="BQ172" s="31">
        <f t="shared" si="403"/>
        <v>0</v>
      </c>
      <c r="BR172" s="132"/>
      <c r="BS172" s="132">
        <f t="shared" si="404"/>
        <v>0</v>
      </c>
      <c r="BT172" s="132">
        <f t="shared" si="405"/>
        <v>0</v>
      </c>
      <c r="BU172" s="132">
        <f t="shared" si="406"/>
        <v>0</v>
      </c>
      <c r="BV172" s="132">
        <f t="shared" si="407"/>
        <v>0</v>
      </c>
      <c r="BW172" s="132">
        <f t="shared" si="408"/>
        <v>0</v>
      </c>
      <c r="BX172" s="132">
        <f t="shared" si="409"/>
        <v>0</v>
      </c>
      <c r="BY172" s="132">
        <f t="shared" si="410"/>
        <v>0</v>
      </c>
      <c r="BZ172" s="132">
        <f t="shared" si="411"/>
        <v>0</v>
      </c>
      <c r="CA172" s="132">
        <f t="shared" si="412"/>
        <v>0</v>
      </c>
      <c r="CB172" s="132">
        <f t="shared" si="413"/>
        <v>0</v>
      </c>
      <c r="CC172" s="132">
        <f t="shared" si="414"/>
        <v>0</v>
      </c>
      <c r="CD172" s="133">
        <f t="shared" si="508"/>
        <v>0</v>
      </c>
      <c r="CE172" s="133">
        <f t="shared" si="508"/>
        <v>0</v>
      </c>
      <c r="CF172" s="133">
        <f t="shared" si="416"/>
        <v>0</v>
      </c>
      <c r="CG172" s="133">
        <f t="shared" si="501"/>
        <v>0</v>
      </c>
      <c r="CH172" s="133">
        <f t="shared" si="499"/>
        <v>0</v>
      </c>
      <c r="CI172" s="133">
        <f t="shared" si="499"/>
        <v>0</v>
      </c>
      <c r="CJ172" s="133">
        <f t="shared" si="499"/>
        <v>0</v>
      </c>
      <c r="CK172" s="133">
        <f t="shared" si="499"/>
        <v>0</v>
      </c>
      <c r="CL172" s="133">
        <f t="shared" si="499"/>
        <v>0</v>
      </c>
      <c r="CM172" s="133">
        <f t="shared" si="499"/>
        <v>0</v>
      </c>
      <c r="CN172" s="133">
        <f t="shared" si="499"/>
        <v>0</v>
      </c>
      <c r="CO172" s="133">
        <f t="shared" si="499"/>
        <v>0</v>
      </c>
      <c r="CP172" s="134"/>
      <c r="CQ172" s="134">
        <f t="shared" si="417"/>
        <v>0</v>
      </c>
      <c r="CR172" s="134">
        <f t="shared" si="418"/>
        <v>0</v>
      </c>
      <c r="CS172" s="134">
        <f t="shared" si="419"/>
        <v>0</v>
      </c>
      <c r="CT172" s="134">
        <f t="shared" si="420"/>
        <v>0</v>
      </c>
      <c r="CU172" s="134">
        <f t="shared" si="421"/>
        <v>0</v>
      </c>
      <c r="CV172" s="134">
        <f t="shared" si="422"/>
        <v>0</v>
      </c>
      <c r="CW172" s="134">
        <f t="shared" si="423"/>
        <v>0</v>
      </c>
      <c r="CX172" s="134">
        <f t="shared" si="424"/>
        <v>0</v>
      </c>
      <c r="CY172" s="134">
        <f t="shared" si="425"/>
        <v>0</v>
      </c>
      <c r="CZ172" s="134">
        <f t="shared" si="426"/>
        <v>0</v>
      </c>
      <c r="DA172" s="134">
        <f t="shared" si="427"/>
        <v>0</v>
      </c>
      <c r="DB172" s="135"/>
      <c r="DC172" s="135">
        <f t="shared" si="428"/>
        <v>0</v>
      </c>
      <c r="DD172" s="135">
        <f t="shared" si="429"/>
        <v>0</v>
      </c>
      <c r="DE172" s="135">
        <f t="shared" si="430"/>
        <v>0</v>
      </c>
      <c r="DF172" s="135">
        <f t="shared" si="431"/>
        <v>0</v>
      </c>
      <c r="DG172" s="135">
        <f t="shared" si="432"/>
        <v>0</v>
      </c>
      <c r="DH172" s="135">
        <f t="shared" si="433"/>
        <v>0</v>
      </c>
      <c r="DI172" s="135">
        <f t="shared" si="434"/>
        <v>0</v>
      </c>
      <c r="DJ172" s="135">
        <f t="shared" si="435"/>
        <v>0</v>
      </c>
      <c r="DK172" s="135">
        <f t="shared" si="436"/>
        <v>0</v>
      </c>
      <c r="DL172" s="135">
        <f t="shared" si="437"/>
        <v>0</v>
      </c>
      <c r="DM172" s="135">
        <f t="shared" si="438"/>
        <v>0</v>
      </c>
      <c r="DN172" s="136"/>
      <c r="DO172" s="136">
        <f t="shared" si="439"/>
        <v>0</v>
      </c>
      <c r="DP172" s="136">
        <f t="shared" si="440"/>
        <v>0</v>
      </c>
      <c r="DQ172" s="136">
        <f t="shared" si="441"/>
        <v>0</v>
      </c>
      <c r="DR172" s="136">
        <f t="shared" si="442"/>
        <v>0</v>
      </c>
      <c r="DS172" s="136">
        <f t="shared" si="443"/>
        <v>0</v>
      </c>
      <c r="DT172" s="136">
        <f t="shared" si="444"/>
        <v>0</v>
      </c>
      <c r="DU172" s="136">
        <f t="shared" si="445"/>
        <v>0</v>
      </c>
      <c r="DV172" s="136">
        <f t="shared" si="446"/>
        <v>0</v>
      </c>
      <c r="DW172" s="136">
        <f t="shared" si="447"/>
        <v>0</v>
      </c>
      <c r="DX172" s="136">
        <f t="shared" si="448"/>
        <v>0</v>
      </c>
      <c r="DY172" s="136">
        <f t="shared" si="449"/>
        <v>0</v>
      </c>
      <c r="DZ172" s="132"/>
      <c r="EA172" s="132">
        <f t="shared" ref="EA172:EK172" si="510">DZ172</f>
        <v>0</v>
      </c>
      <c r="EB172" s="132">
        <f t="shared" si="510"/>
        <v>0</v>
      </c>
      <c r="EC172" s="132">
        <f t="shared" si="510"/>
        <v>0</v>
      </c>
      <c r="ED172" s="132">
        <f t="shared" si="510"/>
        <v>0</v>
      </c>
      <c r="EE172" s="132">
        <f t="shared" si="510"/>
        <v>0</v>
      </c>
      <c r="EF172" s="132">
        <f t="shared" si="510"/>
        <v>0</v>
      </c>
      <c r="EG172" s="132">
        <f t="shared" si="510"/>
        <v>0</v>
      </c>
      <c r="EH172" s="132">
        <f t="shared" si="510"/>
        <v>0</v>
      </c>
      <c r="EI172" s="132">
        <f t="shared" si="510"/>
        <v>0</v>
      </c>
      <c r="EJ172" s="132">
        <f t="shared" si="510"/>
        <v>0</v>
      </c>
      <c r="EK172" s="132">
        <f t="shared" si="510"/>
        <v>0</v>
      </c>
      <c r="EL172" s="134"/>
      <c r="EM172" s="134"/>
      <c r="EN172" s="134"/>
      <c r="EO172" s="134"/>
      <c r="EP172" s="134"/>
      <c r="EQ172" s="134"/>
      <c r="ER172" s="134"/>
      <c r="ES172" s="201">
        <f>IFERROR(IF(G172&gt;=1,(IF(EMP!AT168="YES",220,0)),0),0)</f>
        <v>0</v>
      </c>
      <c r="ET172" s="1">
        <f>IFERROR(IF(G172&gt;=1,ROUND(ALLO!K170/31*ALLO!BJ170,0),0),0)</f>
        <v>0</v>
      </c>
      <c r="EU172" s="1">
        <f>IFERROR(IF(G172&gt;=1,(IF(ALLO!$BH170=1,0,IF(ALLO!$BH170=2,(IF(EMP!AN168="YES",(IF(ALLO!$D170&gt;=5,ROUND((ALLO!GG170+ALLO!GS170+ALLO!HE170)/EU$1,0)*ALLO!$BK170,0)),0)),0))),0),0)</f>
        <v>0</v>
      </c>
      <c r="EV172" s="1">
        <f>IFERROR(IF(H172&gt;=1,(IF(ALLO!$BH170=1,0,IF(ALLO!$BH170=2,(IF(EMP!AO168="YES",(IF(ALLO!$D170&gt;=5,ROUND((ALLO!GH170+ALLO!GT170+ALLO!HF170)/EV$1,0)*ALLO!$BK170,0)),0)),0))),0),0)</f>
        <v>0</v>
      </c>
      <c r="EW172" s="1">
        <f>IFERROR(IF(I172&gt;=1,(IF(ALLO!$BH170=1,0,IF(ALLO!$BH170=2,(IF(EMP!AP168="YES",(IF(ALLO!$D170&gt;=5,ROUND((ALLO!GI170+ALLO!GU170+ALLO!HG170)/EW$1,0)*ALLO!$BK170,0)),0)),0))),0),0)</f>
        <v>0</v>
      </c>
      <c r="EX172" s="1">
        <f>IFERROR(IF(J172&gt;=1,(IF(ALLO!$BH170=1,0,IF(ALLO!$BH170=2,(IF(EMP!AQ168="YES",(IF(ALLO!$D170&gt;=5,ROUND((ALLO!GJ170+ALLO!GV170+ALLO!HH170)/EX$1,0)*ALLO!$BK170,0)),0)),0))),0),0)</f>
        <v>0</v>
      </c>
      <c r="EY172" s="1">
        <f>IFERROR(IF(K172&gt;=1,(IF(ALLO!$BH170=1,0,IF(ALLO!$BH170=2,(IF(EMP!AR168="YES",(IF(ALLO!$D170&gt;=5,ROUND((ALLO!GK170+ALLO!GW170+ALLO!HI170)/EY$1,0)*ALLO!$BK170,0)),0)),0))),0),0)</f>
        <v>0</v>
      </c>
      <c r="EZ172" s="1">
        <f>IFERROR(IF(L172&gt;=1,(IF(ALLO!$BH170=1,0,IF(ALLO!$BH170=2,(IF(EMP!AS168="YES",(IF(ALLO!$D170&gt;=5,ROUND((ALLO!GL170+ALLO!GX170+ALLO!HJ170)/EZ$1,0)*ALLO!$BK170,0)),0)),0))),0),0)</f>
        <v>0</v>
      </c>
      <c r="FA172" s="181">
        <f t="shared" si="451"/>
        <v>0</v>
      </c>
      <c r="FB172" s="181">
        <f t="shared" si="452"/>
        <v>0</v>
      </c>
      <c r="FC172" s="181">
        <f t="shared" si="453"/>
        <v>0</v>
      </c>
      <c r="FD172" s="181">
        <f t="shared" si="454"/>
        <v>0</v>
      </c>
      <c r="FE172" s="181">
        <f t="shared" si="455"/>
        <v>0</v>
      </c>
      <c r="FF172" s="181">
        <f t="shared" si="456"/>
        <v>0</v>
      </c>
      <c r="FG172" s="181">
        <f t="shared" si="457"/>
        <v>0</v>
      </c>
      <c r="FH172" s="181">
        <f t="shared" si="458"/>
        <v>0</v>
      </c>
      <c r="FI172" s="181">
        <f t="shared" si="459"/>
        <v>0</v>
      </c>
      <c r="FJ172" s="181">
        <f t="shared" si="460"/>
        <v>0</v>
      </c>
      <c r="FK172" s="181">
        <f t="shared" si="461"/>
        <v>0</v>
      </c>
      <c r="FL172" s="181">
        <f t="shared" si="462"/>
        <v>0</v>
      </c>
      <c r="FM172" s="182">
        <f t="shared" si="463"/>
        <v>0</v>
      </c>
      <c r="FN172" s="182">
        <f t="shared" si="464"/>
        <v>0</v>
      </c>
      <c r="FO172" s="182">
        <f t="shared" si="465"/>
        <v>0</v>
      </c>
      <c r="FP172" s="182">
        <f t="shared" si="466"/>
        <v>0</v>
      </c>
      <c r="FQ172" s="182">
        <f t="shared" si="467"/>
        <v>0</v>
      </c>
      <c r="FR172" s="182">
        <f t="shared" si="468"/>
        <v>0</v>
      </c>
      <c r="FS172" s="182">
        <f t="shared" si="469"/>
        <v>0</v>
      </c>
      <c r="FT172" s="1">
        <f>IFERROR(IF($G172&gt;=1,SUMIFS(ARR!P$8:P$607,ARR!$I$8:$I$607,$I172),0),0)</f>
        <v>0</v>
      </c>
      <c r="FU172" s="1">
        <f>IFERROR(IF($G172&gt;=1,SUMIFS(ARR!Q$8:Q$607,ARR!$I$8:$I$607,$I172),0),0)</f>
        <v>0</v>
      </c>
      <c r="FV172" s="1">
        <f>IFERROR(IF($G172&gt;=1,SUMIFS(ARR!R$8:R$607,ARR!$I$8:$I$607,$I172),0),0)</f>
        <v>0</v>
      </c>
      <c r="FW172" s="1">
        <f>IFERROR(IF($G172&gt;=1,SUMIFS(ARR!S$8:S$607,ARR!$I$8:$I$607,$I172),0),0)</f>
        <v>0</v>
      </c>
      <c r="FX172" s="1">
        <f>IFERROR(IF($G172&gt;=1,SUMIFS(ARR!T$8:T$607,ARR!$I$8:$I$607,$I172),0),0)</f>
        <v>0</v>
      </c>
      <c r="FY172" s="1">
        <f>IFERROR(IF($G172&gt;=1,SUMIFS(ARR!U$8:U$607,ARR!$I$8:$I$607,$I172),0),0)</f>
        <v>0</v>
      </c>
      <c r="FZ172" s="1">
        <f>IFERROR(IF($G172&gt;=1,SUMIFS(ARR!V$8:V$607,ARR!$I$8:$I$607,$I172),0),0)</f>
        <v>0</v>
      </c>
      <c r="GA172" s="1">
        <f>IFERROR(IF($G172&gt;=1,SUMIFS(ARR!W$8:W$607,ARR!$I$8:$I$607,$I172),0),0)</f>
        <v>0</v>
      </c>
      <c r="GB172" s="1">
        <f>IFERROR(IF($G172&gt;=1,SUMIFS(ARR!X$8:X$607,ARR!$I$8:$I$607,$I172),0),0)</f>
        <v>0</v>
      </c>
      <c r="GC172" s="1">
        <f>IFERROR(IF($G172&gt;=1,SUMIFS(ARR!Y$8:Y$607,ARR!$I$8:$I$607,$I172),0),0)</f>
        <v>0</v>
      </c>
      <c r="GD172" s="1">
        <f>IFERROR(IF($G172&gt;=1,SUMIFS(ARR!Z$8:Z$607,ARR!$I$8:$I$607,$I172),0),0)</f>
        <v>0</v>
      </c>
      <c r="GE172" s="1">
        <f>IFERROR(IF($G172&gt;=1,SUMIFS(ARR!AA$8:AA$607,ARR!$I$8:$I$607,$I172),0),0)</f>
        <v>0</v>
      </c>
      <c r="GF172" s="1">
        <f t="shared" si="470"/>
        <v>0</v>
      </c>
      <c r="GG172" s="1">
        <f t="shared" si="471"/>
        <v>0</v>
      </c>
      <c r="GH172" s="1">
        <f t="shared" si="472"/>
        <v>0</v>
      </c>
      <c r="GI172" s="1">
        <f t="shared" si="473"/>
        <v>0</v>
      </c>
      <c r="GJ172" s="1">
        <f t="shared" si="474"/>
        <v>0</v>
      </c>
    </row>
    <row r="173" spans="6:192" ht="18" customHeight="1" x14ac:dyDescent="0.25">
      <c r="F173" s="1">
        <f>ALLO!A171</f>
        <v>0</v>
      </c>
      <c r="G173" s="130">
        <f>EMP!O169</f>
        <v>0</v>
      </c>
      <c r="H173" s="131">
        <f>EMP!P169</f>
        <v>0</v>
      </c>
      <c r="I173" s="130">
        <f>EMP!Q169</f>
        <v>0</v>
      </c>
      <c r="J173" s="30">
        <f>IFERROR(IF($G173&gt;=1,(IF($F173=2,ROUND((ALLO!GA171+ALLO!GM171)/10,0),0)),0),0)</f>
        <v>0</v>
      </c>
      <c r="K173" s="30">
        <f>IFERROR(IF($G173&gt;=1,(IF($F173=2,ROUND((ALLO!GB171+ALLO!GN171)/10,0),0)),0),0)</f>
        <v>0</v>
      </c>
      <c r="L173" s="30">
        <f>IFERROR(IF($G173&gt;=1,(IF($F173=2,ROUND((ALLO!GC171+ALLO!GO171)/10,0),0)),0),0)</f>
        <v>0</v>
      </c>
      <c r="M173" s="30">
        <f>IFERROR(IF($G173&gt;=1,(IF($F173=2,ROUND((ALLO!GD171+ALLO!GP171)/10,0),0)),0),0)</f>
        <v>0</v>
      </c>
      <c r="N173" s="30">
        <f>IFERROR(IF($G173&gt;=1,(IF($F173=2,ROUND((ALLO!GE171+ALLO!GQ171)/10,0),0)),0),0)</f>
        <v>0</v>
      </c>
      <c r="O173" s="30">
        <f>IFERROR(IF($G173&gt;=1,(IF($F173=2,ROUND((ALLO!GF171+ALLO!GR171)/10,0),0)),0),0)</f>
        <v>0</v>
      </c>
      <c r="P173" s="30">
        <f>IFERROR(IF($G173&gt;=1,(IF($F173=2,ROUND((ALLO!GG171+ALLO!GS171)/10,0),0)),0),0)</f>
        <v>0</v>
      </c>
      <c r="Q173" s="30">
        <f>IFERROR(IF($G173&gt;=1,(IF($F173=2,ROUND((ALLO!GH171+ALLO!GT171)/10,0),0)),0),0)</f>
        <v>0</v>
      </c>
      <c r="R173" s="30">
        <f>IFERROR(IF($G173&gt;=1,(IF($F173=2,ROUND((ALLO!GI171+ALLO!GU171)/10,0),0)),0),0)</f>
        <v>0</v>
      </c>
      <c r="S173" s="30">
        <f>IFERROR(IF($G173&gt;=1,(IF($F173=2,ROUND((ALLO!GJ171+ALLO!GV171)/10,0),0)),0),0)</f>
        <v>0</v>
      </c>
      <c r="T173" s="30">
        <f>IFERROR(IF($G173&gt;=1,(IF($F173=2,ROUND((ALLO!GK171+ALLO!GW171)/10,0),0)),0),0)</f>
        <v>0</v>
      </c>
      <c r="U173" s="30">
        <f>IFERROR(IF($G173&gt;=1,(IF($F173=2,ROUND((ALLO!GL171+ALLO!GX171)/10,0),0)),0),0)</f>
        <v>0</v>
      </c>
      <c r="V173" s="132"/>
      <c r="W173" s="132"/>
      <c r="X173" s="132"/>
      <c r="Y173" s="132"/>
      <c r="Z173" s="132"/>
      <c r="AA173" s="132"/>
      <c r="AB173" s="132"/>
      <c r="AC173" s="132"/>
      <c r="AD173" s="132"/>
      <c r="AE173" s="132"/>
      <c r="AF173" s="132"/>
      <c r="AG173" s="132"/>
      <c r="AH173" s="133"/>
      <c r="AI173" s="133">
        <f t="shared" si="371"/>
        <v>0</v>
      </c>
      <c r="AJ173" s="133">
        <f t="shared" si="372"/>
        <v>0</v>
      </c>
      <c r="AK173" s="133">
        <f t="shared" si="373"/>
        <v>0</v>
      </c>
      <c r="AL173" s="133">
        <f t="shared" si="374"/>
        <v>0</v>
      </c>
      <c r="AM173" s="133">
        <f t="shared" si="375"/>
        <v>0</v>
      </c>
      <c r="AN173" s="133">
        <f t="shared" si="376"/>
        <v>0</v>
      </c>
      <c r="AO173" s="133">
        <f t="shared" si="377"/>
        <v>0</v>
      </c>
      <c r="AP173" s="133">
        <f t="shared" si="378"/>
        <v>0</v>
      </c>
      <c r="AQ173" s="133">
        <f t="shared" si="379"/>
        <v>0</v>
      </c>
      <c r="AR173" s="133">
        <f t="shared" si="380"/>
        <v>0</v>
      </c>
      <c r="AS173" s="133">
        <f t="shared" si="381"/>
        <v>0</v>
      </c>
      <c r="AT173" s="134"/>
      <c r="AU173" s="134">
        <f t="shared" si="382"/>
        <v>0</v>
      </c>
      <c r="AV173" s="134">
        <f t="shared" si="383"/>
        <v>0</v>
      </c>
      <c r="AW173" s="134">
        <f t="shared" si="384"/>
        <v>0</v>
      </c>
      <c r="AX173" s="134">
        <f t="shared" si="385"/>
        <v>0</v>
      </c>
      <c r="AY173" s="134">
        <f t="shared" si="386"/>
        <v>0</v>
      </c>
      <c r="AZ173" s="134">
        <f t="shared" si="387"/>
        <v>0</v>
      </c>
      <c r="BA173" s="134">
        <f t="shared" si="388"/>
        <v>0</v>
      </c>
      <c r="BB173" s="134">
        <f t="shared" si="389"/>
        <v>0</v>
      </c>
      <c r="BC173" s="134">
        <f t="shared" si="390"/>
        <v>0</v>
      </c>
      <c r="BD173" s="134">
        <f t="shared" si="391"/>
        <v>0</v>
      </c>
      <c r="BE173" s="134">
        <f t="shared" si="392"/>
        <v>0</v>
      </c>
      <c r="BF173" s="31"/>
      <c r="BG173" s="31">
        <f t="shared" si="393"/>
        <v>0</v>
      </c>
      <c r="BH173" s="31">
        <f t="shared" si="394"/>
        <v>0</v>
      </c>
      <c r="BI173" s="31">
        <f t="shared" si="395"/>
        <v>0</v>
      </c>
      <c r="BJ173" s="31">
        <f t="shared" si="396"/>
        <v>0</v>
      </c>
      <c r="BK173" s="31">
        <f t="shared" si="397"/>
        <v>0</v>
      </c>
      <c r="BL173" s="31">
        <f t="shared" si="398"/>
        <v>0</v>
      </c>
      <c r="BM173" s="31">
        <f t="shared" si="399"/>
        <v>0</v>
      </c>
      <c r="BN173" s="31">
        <f t="shared" si="400"/>
        <v>0</v>
      </c>
      <c r="BO173" s="31">
        <f t="shared" si="401"/>
        <v>0</v>
      </c>
      <c r="BP173" s="31">
        <f t="shared" si="402"/>
        <v>0</v>
      </c>
      <c r="BQ173" s="31">
        <f t="shared" si="403"/>
        <v>0</v>
      </c>
      <c r="BR173" s="132"/>
      <c r="BS173" s="132">
        <f t="shared" si="404"/>
        <v>0</v>
      </c>
      <c r="BT173" s="132">
        <f t="shared" si="405"/>
        <v>0</v>
      </c>
      <c r="BU173" s="132">
        <f t="shared" si="406"/>
        <v>0</v>
      </c>
      <c r="BV173" s="132">
        <f t="shared" si="407"/>
        <v>0</v>
      </c>
      <c r="BW173" s="132">
        <f t="shared" si="408"/>
        <v>0</v>
      </c>
      <c r="BX173" s="132">
        <f t="shared" si="409"/>
        <v>0</v>
      </c>
      <c r="BY173" s="132">
        <f t="shared" si="410"/>
        <v>0</v>
      </c>
      <c r="BZ173" s="132">
        <f t="shared" si="411"/>
        <v>0</v>
      </c>
      <c r="CA173" s="132">
        <f t="shared" si="412"/>
        <v>0</v>
      </c>
      <c r="CB173" s="132">
        <f t="shared" si="413"/>
        <v>0</v>
      </c>
      <c r="CC173" s="132">
        <f t="shared" si="414"/>
        <v>0</v>
      </c>
      <c r="CD173" s="133">
        <f t="shared" si="508"/>
        <v>0</v>
      </c>
      <c r="CE173" s="133">
        <f t="shared" si="508"/>
        <v>0</v>
      </c>
      <c r="CF173" s="133">
        <f t="shared" si="416"/>
        <v>0</v>
      </c>
      <c r="CG173" s="133">
        <f t="shared" si="501"/>
        <v>0</v>
      </c>
      <c r="CH173" s="133">
        <f t="shared" si="499"/>
        <v>0</v>
      </c>
      <c r="CI173" s="133">
        <f t="shared" si="499"/>
        <v>0</v>
      </c>
      <c r="CJ173" s="133">
        <f t="shared" si="499"/>
        <v>0</v>
      </c>
      <c r="CK173" s="133">
        <f t="shared" si="499"/>
        <v>0</v>
      </c>
      <c r="CL173" s="133">
        <f t="shared" si="499"/>
        <v>0</v>
      </c>
      <c r="CM173" s="133">
        <f t="shared" si="499"/>
        <v>0</v>
      </c>
      <c r="CN173" s="133">
        <f t="shared" si="499"/>
        <v>0</v>
      </c>
      <c r="CO173" s="133">
        <f t="shared" si="499"/>
        <v>0</v>
      </c>
      <c r="CP173" s="134"/>
      <c r="CQ173" s="134">
        <f t="shared" si="417"/>
        <v>0</v>
      </c>
      <c r="CR173" s="134">
        <f t="shared" si="418"/>
        <v>0</v>
      </c>
      <c r="CS173" s="134">
        <f t="shared" si="419"/>
        <v>0</v>
      </c>
      <c r="CT173" s="134">
        <f t="shared" si="420"/>
        <v>0</v>
      </c>
      <c r="CU173" s="134">
        <f t="shared" si="421"/>
        <v>0</v>
      </c>
      <c r="CV173" s="134">
        <f t="shared" si="422"/>
        <v>0</v>
      </c>
      <c r="CW173" s="134">
        <f t="shared" si="423"/>
        <v>0</v>
      </c>
      <c r="CX173" s="134">
        <f t="shared" si="424"/>
        <v>0</v>
      </c>
      <c r="CY173" s="134">
        <f t="shared" si="425"/>
        <v>0</v>
      </c>
      <c r="CZ173" s="134">
        <f t="shared" si="426"/>
        <v>0</v>
      </c>
      <c r="DA173" s="134">
        <f t="shared" si="427"/>
        <v>0</v>
      </c>
      <c r="DB173" s="135"/>
      <c r="DC173" s="135">
        <f t="shared" si="428"/>
        <v>0</v>
      </c>
      <c r="DD173" s="135">
        <f t="shared" si="429"/>
        <v>0</v>
      </c>
      <c r="DE173" s="135">
        <f t="shared" si="430"/>
        <v>0</v>
      </c>
      <c r="DF173" s="135">
        <f t="shared" si="431"/>
        <v>0</v>
      </c>
      <c r="DG173" s="135">
        <f t="shared" si="432"/>
        <v>0</v>
      </c>
      <c r="DH173" s="135">
        <f t="shared" si="433"/>
        <v>0</v>
      </c>
      <c r="DI173" s="135">
        <f t="shared" si="434"/>
        <v>0</v>
      </c>
      <c r="DJ173" s="135">
        <f t="shared" si="435"/>
        <v>0</v>
      </c>
      <c r="DK173" s="135">
        <f t="shared" si="436"/>
        <v>0</v>
      </c>
      <c r="DL173" s="135">
        <f t="shared" si="437"/>
        <v>0</v>
      </c>
      <c r="DM173" s="135">
        <f t="shared" si="438"/>
        <v>0</v>
      </c>
      <c r="DN173" s="136"/>
      <c r="DO173" s="136">
        <f t="shared" si="439"/>
        <v>0</v>
      </c>
      <c r="DP173" s="136">
        <f t="shared" si="440"/>
        <v>0</v>
      </c>
      <c r="DQ173" s="136">
        <f t="shared" si="441"/>
        <v>0</v>
      </c>
      <c r="DR173" s="136">
        <f t="shared" si="442"/>
        <v>0</v>
      </c>
      <c r="DS173" s="136">
        <f t="shared" si="443"/>
        <v>0</v>
      </c>
      <c r="DT173" s="136">
        <f t="shared" si="444"/>
        <v>0</v>
      </c>
      <c r="DU173" s="136">
        <f t="shared" si="445"/>
        <v>0</v>
      </c>
      <c r="DV173" s="136">
        <f t="shared" si="446"/>
        <v>0</v>
      </c>
      <c r="DW173" s="136">
        <f t="shared" si="447"/>
        <v>0</v>
      </c>
      <c r="DX173" s="136">
        <f t="shared" si="448"/>
        <v>0</v>
      </c>
      <c r="DY173" s="136">
        <f t="shared" si="449"/>
        <v>0</v>
      </c>
      <c r="DZ173" s="132"/>
      <c r="EA173" s="132">
        <f t="shared" ref="EA173:EK173" si="511">DZ173</f>
        <v>0</v>
      </c>
      <c r="EB173" s="132">
        <f t="shared" si="511"/>
        <v>0</v>
      </c>
      <c r="EC173" s="132">
        <f t="shared" si="511"/>
        <v>0</v>
      </c>
      <c r="ED173" s="132">
        <f t="shared" si="511"/>
        <v>0</v>
      </c>
      <c r="EE173" s="132">
        <f t="shared" si="511"/>
        <v>0</v>
      </c>
      <c r="EF173" s="132">
        <f t="shared" si="511"/>
        <v>0</v>
      </c>
      <c r="EG173" s="132">
        <f t="shared" si="511"/>
        <v>0</v>
      </c>
      <c r="EH173" s="132">
        <f t="shared" si="511"/>
        <v>0</v>
      </c>
      <c r="EI173" s="132">
        <f t="shared" si="511"/>
        <v>0</v>
      </c>
      <c r="EJ173" s="132">
        <f t="shared" si="511"/>
        <v>0</v>
      </c>
      <c r="EK173" s="132">
        <f t="shared" si="511"/>
        <v>0</v>
      </c>
      <c r="EL173" s="134"/>
      <c r="EM173" s="134"/>
      <c r="EN173" s="134"/>
      <c r="EO173" s="134"/>
      <c r="EP173" s="134"/>
      <c r="EQ173" s="134"/>
      <c r="ER173" s="134"/>
      <c r="ES173" s="201">
        <f>IFERROR(IF(G173&gt;=1,(IF(EMP!AT169="YES",220,0)),0),0)</f>
        <v>0</v>
      </c>
      <c r="ET173" s="1">
        <f>IFERROR(IF(G173&gt;=1,ROUND(ALLO!K171/31*ALLO!BJ171,0),0),0)</f>
        <v>0</v>
      </c>
      <c r="EU173" s="1">
        <f>IFERROR(IF(G173&gt;=1,(IF(ALLO!$BH171=1,0,IF(ALLO!$BH171=2,(IF(EMP!AN169="YES",(IF(ALLO!$D171&gt;=5,ROUND((ALLO!GG171+ALLO!GS171+ALLO!HE171)/EU$1,0)*ALLO!$BK171,0)),0)),0))),0),0)</f>
        <v>0</v>
      </c>
      <c r="EV173" s="1">
        <f>IFERROR(IF(H173&gt;=1,(IF(ALLO!$BH171=1,0,IF(ALLO!$BH171=2,(IF(EMP!AO169="YES",(IF(ALLO!$D171&gt;=5,ROUND((ALLO!GH171+ALLO!GT171+ALLO!HF171)/EV$1,0)*ALLO!$BK171,0)),0)),0))),0),0)</f>
        <v>0</v>
      </c>
      <c r="EW173" s="1">
        <f>IFERROR(IF(I173&gt;=1,(IF(ALLO!$BH171=1,0,IF(ALLO!$BH171=2,(IF(EMP!AP169="YES",(IF(ALLO!$D171&gt;=5,ROUND((ALLO!GI171+ALLO!GU171+ALLO!HG171)/EW$1,0)*ALLO!$BK171,0)),0)),0))),0),0)</f>
        <v>0</v>
      </c>
      <c r="EX173" s="1">
        <f>IFERROR(IF(J173&gt;=1,(IF(ALLO!$BH171=1,0,IF(ALLO!$BH171=2,(IF(EMP!AQ169="YES",(IF(ALLO!$D171&gt;=5,ROUND((ALLO!GJ171+ALLO!GV171+ALLO!HH171)/EX$1,0)*ALLO!$BK171,0)),0)),0))),0),0)</f>
        <v>0</v>
      </c>
      <c r="EY173" s="1">
        <f>IFERROR(IF(K173&gt;=1,(IF(ALLO!$BH171=1,0,IF(ALLO!$BH171=2,(IF(EMP!AR169="YES",(IF(ALLO!$D171&gt;=5,ROUND((ALLO!GK171+ALLO!GW171+ALLO!HI171)/EY$1,0)*ALLO!$BK171,0)),0)),0))),0),0)</f>
        <v>0</v>
      </c>
      <c r="EZ173" s="1">
        <f>IFERROR(IF(L173&gt;=1,(IF(ALLO!$BH171=1,0,IF(ALLO!$BH171=2,(IF(EMP!AS169="YES",(IF(ALLO!$D171&gt;=5,ROUND((ALLO!GL171+ALLO!GX171+ALLO!HJ171)/EZ$1,0)*ALLO!$BK171,0)),0)),0))),0),0)</f>
        <v>0</v>
      </c>
      <c r="FA173" s="181">
        <f t="shared" si="451"/>
        <v>0</v>
      </c>
      <c r="FB173" s="181">
        <f t="shared" si="452"/>
        <v>0</v>
      </c>
      <c r="FC173" s="181">
        <f t="shared" si="453"/>
        <v>0</v>
      </c>
      <c r="FD173" s="181">
        <f t="shared" si="454"/>
        <v>0</v>
      </c>
      <c r="FE173" s="181">
        <f t="shared" si="455"/>
        <v>0</v>
      </c>
      <c r="FF173" s="181">
        <f t="shared" si="456"/>
        <v>0</v>
      </c>
      <c r="FG173" s="181">
        <f t="shared" si="457"/>
        <v>0</v>
      </c>
      <c r="FH173" s="181">
        <f t="shared" si="458"/>
        <v>0</v>
      </c>
      <c r="FI173" s="181">
        <f t="shared" si="459"/>
        <v>0</v>
      </c>
      <c r="FJ173" s="181">
        <f t="shared" si="460"/>
        <v>0</v>
      </c>
      <c r="FK173" s="181">
        <f t="shared" si="461"/>
        <v>0</v>
      </c>
      <c r="FL173" s="181">
        <f t="shared" si="462"/>
        <v>0</v>
      </c>
      <c r="FM173" s="182">
        <f t="shared" si="463"/>
        <v>0</v>
      </c>
      <c r="FN173" s="182">
        <f t="shared" si="464"/>
        <v>0</v>
      </c>
      <c r="FO173" s="182">
        <f t="shared" si="465"/>
        <v>0</v>
      </c>
      <c r="FP173" s="182">
        <f t="shared" si="466"/>
        <v>0</v>
      </c>
      <c r="FQ173" s="182">
        <f t="shared" si="467"/>
        <v>0</v>
      </c>
      <c r="FR173" s="182">
        <f t="shared" si="468"/>
        <v>0</v>
      </c>
      <c r="FS173" s="182">
        <f t="shared" si="469"/>
        <v>0</v>
      </c>
      <c r="FT173" s="1">
        <f>IFERROR(IF($G173&gt;=1,SUMIFS(ARR!P$8:P$607,ARR!$I$8:$I$607,$I173),0),0)</f>
        <v>0</v>
      </c>
      <c r="FU173" s="1">
        <f>IFERROR(IF($G173&gt;=1,SUMIFS(ARR!Q$8:Q$607,ARR!$I$8:$I$607,$I173),0),0)</f>
        <v>0</v>
      </c>
      <c r="FV173" s="1">
        <f>IFERROR(IF($G173&gt;=1,SUMIFS(ARR!R$8:R$607,ARR!$I$8:$I$607,$I173),0),0)</f>
        <v>0</v>
      </c>
      <c r="FW173" s="1">
        <f>IFERROR(IF($G173&gt;=1,SUMIFS(ARR!S$8:S$607,ARR!$I$8:$I$607,$I173),0),0)</f>
        <v>0</v>
      </c>
      <c r="FX173" s="1">
        <f>IFERROR(IF($G173&gt;=1,SUMIFS(ARR!T$8:T$607,ARR!$I$8:$I$607,$I173),0),0)</f>
        <v>0</v>
      </c>
      <c r="FY173" s="1">
        <f>IFERROR(IF($G173&gt;=1,SUMIFS(ARR!U$8:U$607,ARR!$I$8:$I$607,$I173),0),0)</f>
        <v>0</v>
      </c>
      <c r="FZ173" s="1">
        <f>IFERROR(IF($G173&gt;=1,SUMIFS(ARR!V$8:V$607,ARR!$I$8:$I$607,$I173),0),0)</f>
        <v>0</v>
      </c>
      <c r="GA173" s="1">
        <f>IFERROR(IF($G173&gt;=1,SUMIFS(ARR!W$8:W$607,ARR!$I$8:$I$607,$I173),0),0)</f>
        <v>0</v>
      </c>
      <c r="GB173" s="1">
        <f>IFERROR(IF($G173&gt;=1,SUMIFS(ARR!X$8:X$607,ARR!$I$8:$I$607,$I173),0),0)</f>
        <v>0</v>
      </c>
      <c r="GC173" s="1">
        <f>IFERROR(IF($G173&gt;=1,SUMIFS(ARR!Y$8:Y$607,ARR!$I$8:$I$607,$I173),0),0)</f>
        <v>0</v>
      </c>
      <c r="GD173" s="1">
        <f>IFERROR(IF($G173&gt;=1,SUMIFS(ARR!Z$8:Z$607,ARR!$I$8:$I$607,$I173),0),0)</f>
        <v>0</v>
      </c>
      <c r="GE173" s="1">
        <f>IFERROR(IF($G173&gt;=1,SUMIFS(ARR!AA$8:AA$607,ARR!$I$8:$I$607,$I173),0),0)</f>
        <v>0</v>
      </c>
      <c r="GF173" s="1">
        <f t="shared" si="470"/>
        <v>0</v>
      </c>
      <c r="GG173" s="1">
        <f t="shared" si="471"/>
        <v>0</v>
      </c>
      <c r="GH173" s="1">
        <f t="shared" si="472"/>
        <v>0</v>
      </c>
      <c r="GI173" s="1">
        <f t="shared" si="473"/>
        <v>0</v>
      </c>
      <c r="GJ173" s="1">
        <f t="shared" si="474"/>
        <v>0</v>
      </c>
    </row>
    <row r="174" spans="6:192" ht="18" customHeight="1" x14ac:dyDescent="0.25">
      <c r="F174" s="1">
        <f>ALLO!A172</f>
        <v>0</v>
      </c>
      <c r="G174" s="130">
        <f>EMP!O170</f>
        <v>0</v>
      </c>
      <c r="H174" s="131">
        <f>EMP!P170</f>
        <v>0</v>
      </c>
      <c r="I174" s="130">
        <f>EMP!Q170</f>
        <v>0</v>
      </c>
      <c r="J174" s="30">
        <f>IFERROR(IF($G174&gt;=1,(IF($F174=2,ROUND((ALLO!GA172+ALLO!GM172)/10,0),0)),0),0)</f>
        <v>0</v>
      </c>
      <c r="K174" s="30">
        <f>IFERROR(IF($G174&gt;=1,(IF($F174=2,ROUND((ALLO!GB172+ALLO!GN172)/10,0),0)),0),0)</f>
        <v>0</v>
      </c>
      <c r="L174" s="30">
        <f>IFERROR(IF($G174&gt;=1,(IF($F174=2,ROUND((ALLO!GC172+ALLO!GO172)/10,0),0)),0),0)</f>
        <v>0</v>
      </c>
      <c r="M174" s="30">
        <f>IFERROR(IF($G174&gt;=1,(IF($F174=2,ROUND((ALLO!GD172+ALLO!GP172)/10,0),0)),0),0)</f>
        <v>0</v>
      </c>
      <c r="N174" s="30">
        <f>IFERROR(IF($G174&gt;=1,(IF($F174=2,ROUND((ALLO!GE172+ALLO!GQ172)/10,0),0)),0),0)</f>
        <v>0</v>
      </c>
      <c r="O174" s="30">
        <f>IFERROR(IF($G174&gt;=1,(IF($F174=2,ROUND((ALLO!GF172+ALLO!GR172)/10,0),0)),0),0)</f>
        <v>0</v>
      </c>
      <c r="P174" s="30">
        <f>IFERROR(IF($G174&gt;=1,(IF($F174=2,ROUND((ALLO!GG172+ALLO!GS172)/10,0),0)),0),0)</f>
        <v>0</v>
      </c>
      <c r="Q174" s="30">
        <f>IFERROR(IF($G174&gt;=1,(IF($F174=2,ROUND((ALLO!GH172+ALLO!GT172)/10,0),0)),0),0)</f>
        <v>0</v>
      </c>
      <c r="R174" s="30">
        <f>IFERROR(IF($G174&gt;=1,(IF($F174=2,ROUND((ALLO!GI172+ALLO!GU172)/10,0),0)),0),0)</f>
        <v>0</v>
      </c>
      <c r="S174" s="30">
        <f>IFERROR(IF($G174&gt;=1,(IF($F174=2,ROUND((ALLO!GJ172+ALLO!GV172)/10,0),0)),0),0)</f>
        <v>0</v>
      </c>
      <c r="T174" s="30">
        <f>IFERROR(IF($G174&gt;=1,(IF($F174=2,ROUND((ALLO!GK172+ALLO!GW172)/10,0),0)),0),0)</f>
        <v>0</v>
      </c>
      <c r="U174" s="30">
        <f>IFERROR(IF($G174&gt;=1,(IF($F174=2,ROUND((ALLO!GL172+ALLO!GX172)/10,0),0)),0),0)</f>
        <v>0</v>
      </c>
      <c r="V174" s="132"/>
      <c r="W174" s="132"/>
      <c r="X174" s="132"/>
      <c r="Y174" s="132"/>
      <c r="Z174" s="132"/>
      <c r="AA174" s="132"/>
      <c r="AB174" s="132"/>
      <c r="AC174" s="132"/>
      <c r="AD174" s="132"/>
      <c r="AE174" s="132"/>
      <c r="AF174" s="132"/>
      <c r="AG174" s="132"/>
      <c r="AH174" s="133"/>
      <c r="AI174" s="133">
        <f t="shared" si="371"/>
        <v>0</v>
      </c>
      <c r="AJ174" s="133">
        <f t="shared" si="372"/>
        <v>0</v>
      </c>
      <c r="AK174" s="133">
        <f t="shared" si="373"/>
        <v>0</v>
      </c>
      <c r="AL174" s="133">
        <f t="shared" si="374"/>
        <v>0</v>
      </c>
      <c r="AM174" s="133">
        <f t="shared" si="375"/>
        <v>0</v>
      </c>
      <c r="AN174" s="133">
        <f t="shared" si="376"/>
        <v>0</v>
      </c>
      <c r="AO174" s="133">
        <f t="shared" si="377"/>
        <v>0</v>
      </c>
      <c r="AP174" s="133">
        <f t="shared" si="378"/>
        <v>0</v>
      </c>
      <c r="AQ174" s="133">
        <f t="shared" si="379"/>
        <v>0</v>
      </c>
      <c r="AR174" s="133">
        <f t="shared" si="380"/>
        <v>0</v>
      </c>
      <c r="AS174" s="133">
        <f t="shared" si="381"/>
        <v>0</v>
      </c>
      <c r="AT174" s="134"/>
      <c r="AU174" s="134">
        <f t="shared" si="382"/>
        <v>0</v>
      </c>
      <c r="AV174" s="134">
        <f t="shared" si="383"/>
        <v>0</v>
      </c>
      <c r="AW174" s="134">
        <f t="shared" si="384"/>
        <v>0</v>
      </c>
      <c r="AX174" s="134">
        <f t="shared" si="385"/>
        <v>0</v>
      </c>
      <c r="AY174" s="134">
        <f t="shared" si="386"/>
        <v>0</v>
      </c>
      <c r="AZ174" s="134">
        <f t="shared" si="387"/>
        <v>0</v>
      </c>
      <c r="BA174" s="134">
        <f t="shared" si="388"/>
        <v>0</v>
      </c>
      <c r="BB174" s="134">
        <f t="shared" si="389"/>
        <v>0</v>
      </c>
      <c r="BC174" s="134">
        <f t="shared" si="390"/>
        <v>0</v>
      </c>
      <c r="BD174" s="134">
        <f t="shared" si="391"/>
        <v>0</v>
      </c>
      <c r="BE174" s="134">
        <f t="shared" si="392"/>
        <v>0</v>
      </c>
      <c r="BF174" s="31"/>
      <c r="BG174" s="31">
        <f t="shared" si="393"/>
        <v>0</v>
      </c>
      <c r="BH174" s="31">
        <f t="shared" si="394"/>
        <v>0</v>
      </c>
      <c r="BI174" s="31">
        <f t="shared" si="395"/>
        <v>0</v>
      </c>
      <c r="BJ174" s="31">
        <f t="shared" si="396"/>
        <v>0</v>
      </c>
      <c r="BK174" s="31">
        <f t="shared" si="397"/>
        <v>0</v>
      </c>
      <c r="BL174" s="31">
        <f t="shared" si="398"/>
        <v>0</v>
      </c>
      <c r="BM174" s="31">
        <f t="shared" si="399"/>
        <v>0</v>
      </c>
      <c r="BN174" s="31">
        <f t="shared" si="400"/>
        <v>0</v>
      </c>
      <c r="BO174" s="31">
        <f t="shared" si="401"/>
        <v>0</v>
      </c>
      <c r="BP174" s="31">
        <f t="shared" si="402"/>
        <v>0</v>
      </c>
      <c r="BQ174" s="31">
        <f t="shared" si="403"/>
        <v>0</v>
      </c>
      <c r="BR174" s="132"/>
      <c r="BS174" s="132">
        <f t="shared" si="404"/>
        <v>0</v>
      </c>
      <c r="BT174" s="132">
        <f t="shared" si="405"/>
        <v>0</v>
      </c>
      <c r="BU174" s="132">
        <f t="shared" si="406"/>
        <v>0</v>
      </c>
      <c r="BV174" s="132">
        <f t="shared" si="407"/>
        <v>0</v>
      </c>
      <c r="BW174" s="132">
        <f t="shared" si="408"/>
        <v>0</v>
      </c>
      <c r="BX174" s="132">
        <f t="shared" si="409"/>
        <v>0</v>
      </c>
      <c r="BY174" s="132">
        <f t="shared" si="410"/>
        <v>0</v>
      </c>
      <c r="BZ174" s="132">
        <f t="shared" si="411"/>
        <v>0</v>
      </c>
      <c r="CA174" s="132">
        <f t="shared" si="412"/>
        <v>0</v>
      </c>
      <c r="CB174" s="132">
        <f t="shared" si="413"/>
        <v>0</v>
      </c>
      <c r="CC174" s="132">
        <f t="shared" si="414"/>
        <v>0</v>
      </c>
      <c r="CD174" s="133">
        <f t="shared" si="508"/>
        <v>0</v>
      </c>
      <c r="CE174" s="133">
        <f t="shared" si="508"/>
        <v>0</v>
      </c>
      <c r="CF174" s="133">
        <f t="shared" si="416"/>
        <v>0</v>
      </c>
      <c r="CG174" s="133">
        <f t="shared" si="501"/>
        <v>0</v>
      </c>
      <c r="CH174" s="133">
        <f t="shared" si="499"/>
        <v>0</v>
      </c>
      <c r="CI174" s="133">
        <f t="shared" si="499"/>
        <v>0</v>
      </c>
      <c r="CJ174" s="133">
        <f t="shared" si="499"/>
        <v>0</v>
      </c>
      <c r="CK174" s="133">
        <f t="shared" si="499"/>
        <v>0</v>
      </c>
      <c r="CL174" s="133">
        <f t="shared" si="499"/>
        <v>0</v>
      </c>
      <c r="CM174" s="133">
        <f t="shared" si="499"/>
        <v>0</v>
      </c>
      <c r="CN174" s="133">
        <f t="shared" si="499"/>
        <v>0</v>
      </c>
      <c r="CO174" s="133">
        <f t="shared" si="499"/>
        <v>0</v>
      </c>
      <c r="CP174" s="134"/>
      <c r="CQ174" s="134">
        <f t="shared" si="417"/>
        <v>0</v>
      </c>
      <c r="CR174" s="134">
        <f t="shared" si="418"/>
        <v>0</v>
      </c>
      <c r="CS174" s="134">
        <f t="shared" si="419"/>
        <v>0</v>
      </c>
      <c r="CT174" s="134">
        <f t="shared" si="420"/>
        <v>0</v>
      </c>
      <c r="CU174" s="134">
        <f t="shared" si="421"/>
        <v>0</v>
      </c>
      <c r="CV174" s="134">
        <f t="shared" si="422"/>
        <v>0</v>
      </c>
      <c r="CW174" s="134">
        <f t="shared" si="423"/>
        <v>0</v>
      </c>
      <c r="CX174" s="134">
        <f t="shared" si="424"/>
        <v>0</v>
      </c>
      <c r="CY174" s="134">
        <f t="shared" si="425"/>
        <v>0</v>
      </c>
      <c r="CZ174" s="134">
        <f t="shared" si="426"/>
        <v>0</v>
      </c>
      <c r="DA174" s="134">
        <f t="shared" si="427"/>
        <v>0</v>
      </c>
      <c r="DB174" s="135"/>
      <c r="DC174" s="135">
        <f t="shared" si="428"/>
        <v>0</v>
      </c>
      <c r="DD174" s="135">
        <f t="shared" si="429"/>
        <v>0</v>
      </c>
      <c r="DE174" s="135">
        <f t="shared" si="430"/>
        <v>0</v>
      </c>
      <c r="DF174" s="135">
        <f t="shared" si="431"/>
        <v>0</v>
      </c>
      <c r="DG174" s="135">
        <f t="shared" si="432"/>
        <v>0</v>
      </c>
      <c r="DH174" s="135">
        <f t="shared" si="433"/>
        <v>0</v>
      </c>
      <c r="DI174" s="135">
        <f t="shared" si="434"/>
        <v>0</v>
      </c>
      <c r="DJ174" s="135">
        <f t="shared" si="435"/>
        <v>0</v>
      </c>
      <c r="DK174" s="135">
        <f t="shared" si="436"/>
        <v>0</v>
      </c>
      <c r="DL174" s="135">
        <f t="shared" si="437"/>
        <v>0</v>
      </c>
      <c r="DM174" s="135">
        <f t="shared" si="438"/>
        <v>0</v>
      </c>
      <c r="DN174" s="136"/>
      <c r="DO174" s="136">
        <f t="shared" si="439"/>
        <v>0</v>
      </c>
      <c r="DP174" s="136">
        <f t="shared" si="440"/>
        <v>0</v>
      </c>
      <c r="DQ174" s="136">
        <f t="shared" si="441"/>
        <v>0</v>
      </c>
      <c r="DR174" s="136">
        <f t="shared" si="442"/>
        <v>0</v>
      </c>
      <c r="DS174" s="136">
        <f t="shared" si="443"/>
        <v>0</v>
      </c>
      <c r="DT174" s="136">
        <f t="shared" si="444"/>
        <v>0</v>
      </c>
      <c r="DU174" s="136">
        <f t="shared" si="445"/>
        <v>0</v>
      </c>
      <c r="DV174" s="136">
        <f t="shared" si="446"/>
        <v>0</v>
      </c>
      <c r="DW174" s="136">
        <f t="shared" si="447"/>
        <v>0</v>
      </c>
      <c r="DX174" s="136">
        <f t="shared" si="448"/>
        <v>0</v>
      </c>
      <c r="DY174" s="136">
        <f t="shared" si="449"/>
        <v>0</v>
      </c>
      <c r="DZ174" s="132"/>
      <c r="EA174" s="132">
        <f t="shared" ref="EA174:EK174" si="512">DZ174</f>
        <v>0</v>
      </c>
      <c r="EB174" s="132">
        <f t="shared" si="512"/>
        <v>0</v>
      </c>
      <c r="EC174" s="132">
        <f t="shared" si="512"/>
        <v>0</v>
      </c>
      <c r="ED174" s="132">
        <f t="shared" si="512"/>
        <v>0</v>
      </c>
      <c r="EE174" s="132">
        <f t="shared" si="512"/>
        <v>0</v>
      </c>
      <c r="EF174" s="132">
        <f t="shared" si="512"/>
        <v>0</v>
      </c>
      <c r="EG174" s="132">
        <f t="shared" si="512"/>
        <v>0</v>
      </c>
      <c r="EH174" s="132">
        <f t="shared" si="512"/>
        <v>0</v>
      </c>
      <c r="EI174" s="132">
        <f t="shared" si="512"/>
        <v>0</v>
      </c>
      <c r="EJ174" s="132">
        <f t="shared" si="512"/>
        <v>0</v>
      </c>
      <c r="EK174" s="132">
        <f t="shared" si="512"/>
        <v>0</v>
      </c>
      <c r="EL174" s="134"/>
      <c r="EM174" s="134"/>
      <c r="EN174" s="134"/>
      <c r="EO174" s="134"/>
      <c r="EP174" s="134"/>
      <c r="EQ174" s="134"/>
      <c r="ER174" s="134"/>
      <c r="ES174" s="201">
        <f>IFERROR(IF(G174&gt;=1,(IF(EMP!AT170="YES",220,0)),0),0)</f>
        <v>0</v>
      </c>
      <c r="ET174" s="1">
        <f>IFERROR(IF(G174&gt;=1,ROUND(ALLO!K172/31*ALLO!BJ172,0),0),0)</f>
        <v>0</v>
      </c>
      <c r="EU174" s="1">
        <f>IFERROR(IF(G174&gt;=1,(IF(ALLO!$BH172=1,0,IF(ALLO!$BH172=2,(IF(EMP!AN170="YES",(IF(ALLO!$D172&gt;=5,ROUND((ALLO!GG172+ALLO!GS172+ALLO!HE172)/EU$1,0)*ALLO!$BK172,0)),0)),0))),0),0)</f>
        <v>0</v>
      </c>
      <c r="EV174" s="1">
        <f>IFERROR(IF(H174&gt;=1,(IF(ALLO!$BH172=1,0,IF(ALLO!$BH172=2,(IF(EMP!AO170="YES",(IF(ALLO!$D172&gt;=5,ROUND((ALLO!GH172+ALLO!GT172+ALLO!HF172)/EV$1,0)*ALLO!$BK172,0)),0)),0))),0),0)</f>
        <v>0</v>
      </c>
      <c r="EW174" s="1">
        <f>IFERROR(IF(I174&gt;=1,(IF(ALLO!$BH172=1,0,IF(ALLO!$BH172=2,(IF(EMP!AP170="YES",(IF(ALLO!$D172&gt;=5,ROUND((ALLO!GI172+ALLO!GU172+ALLO!HG172)/EW$1,0)*ALLO!$BK172,0)),0)),0))),0),0)</f>
        <v>0</v>
      </c>
      <c r="EX174" s="1">
        <f>IFERROR(IF(J174&gt;=1,(IF(ALLO!$BH172=1,0,IF(ALLO!$BH172=2,(IF(EMP!AQ170="YES",(IF(ALLO!$D172&gt;=5,ROUND((ALLO!GJ172+ALLO!GV172+ALLO!HH172)/EX$1,0)*ALLO!$BK172,0)),0)),0))),0),0)</f>
        <v>0</v>
      </c>
      <c r="EY174" s="1">
        <f>IFERROR(IF(K174&gt;=1,(IF(ALLO!$BH172=1,0,IF(ALLO!$BH172=2,(IF(EMP!AR170="YES",(IF(ALLO!$D172&gt;=5,ROUND((ALLO!GK172+ALLO!GW172+ALLO!HI172)/EY$1,0)*ALLO!$BK172,0)),0)),0))),0),0)</f>
        <v>0</v>
      </c>
      <c r="EZ174" s="1">
        <f>IFERROR(IF(L174&gt;=1,(IF(ALLO!$BH172=1,0,IF(ALLO!$BH172=2,(IF(EMP!AS170="YES",(IF(ALLO!$D172&gt;=5,ROUND((ALLO!GL172+ALLO!GX172+ALLO!HJ172)/EZ$1,0)*ALLO!$BK172,0)),0)),0))),0),0)</f>
        <v>0</v>
      </c>
      <c r="FA174" s="181">
        <f t="shared" si="451"/>
        <v>0</v>
      </c>
      <c r="FB174" s="181">
        <f t="shared" si="452"/>
        <v>0</v>
      </c>
      <c r="FC174" s="181">
        <f t="shared" si="453"/>
        <v>0</v>
      </c>
      <c r="FD174" s="181">
        <f t="shared" si="454"/>
        <v>0</v>
      </c>
      <c r="FE174" s="181">
        <f t="shared" si="455"/>
        <v>0</v>
      </c>
      <c r="FF174" s="181">
        <f t="shared" si="456"/>
        <v>0</v>
      </c>
      <c r="FG174" s="181">
        <f t="shared" si="457"/>
        <v>0</v>
      </c>
      <c r="FH174" s="181">
        <f t="shared" si="458"/>
        <v>0</v>
      </c>
      <c r="FI174" s="181">
        <f t="shared" si="459"/>
        <v>0</v>
      </c>
      <c r="FJ174" s="181">
        <f t="shared" si="460"/>
        <v>0</v>
      </c>
      <c r="FK174" s="181">
        <f t="shared" si="461"/>
        <v>0</v>
      </c>
      <c r="FL174" s="181">
        <f t="shared" si="462"/>
        <v>0</v>
      </c>
      <c r="FM174" s="182">
        <f t="shared" si="463"/>
        <v>0</v>
      </c>
      <c r="FN174" s="182">
        <f t="shared" si="464"/>
        <v>0</v>
      </c>
      <c r="FO174" s="182">
        <f t="shared" si="465"/>
        <v>0</v>
      </c>
      <c r="FP174" s="182">
        <f t="shared" si="466"/>
        <v>0</v>
      </c>
      <c r="FQ174" s="182">
        <f t="shared" si="467"/>
        <v>0</v>
      </c>
      <c r="FR174" s="182">
        <f t="shared" si="468"/>
        <v>0</v>
      </c>
      <c r="FS174" s="182">
        <f t="shared" si="469"/>
        <v>0</v>
      </c>
      <c r="FT174" s="1">
        <f>IFERROR(IF($G174&gt;=1,SUMIFS(ARR!P$8:P$607,ARR!$I$8:$I$607,$I174),0),0)</f>
        <v>0</v>
      </c>
      <c r="FU174" s="1">
        <f>IFERROR(IF($G174&gt;=1,SUMIFS(ARR!Q$8:Q$607,ARR!$I$8:$I$607,$I174),0),0)</f>
        <v>0</v>
      </c>
      <c r="FV174" s="1">
        <f>IFERROR(IF($G174&gt;=1,SUMIFS(ARR!R$8:R$607,ARR!$I$8:$I$607,$I174),0),0)</f>
        <v>0</v>
      </c>
      <c r="FW174" s="1">
        <f>IFERROR(IF($G174&gt;=1,SUMIFS(ARR!S$8:S$607,ARR!$I$8:$I$607,$I174),0),0)</f>
        <v>0</v>
      </c>
      <c r="FX174" s="1">
        <f>IFERROR(IF($G174&gt;=1,SUMIFS(ARR!T$8:T$607,ARR!$I$8:$I$607,$I174),0),0)</f>
        <v>0</v>
      </c>
      <c r="FY174" s="1">
        <f>IFERROR(IF($G174&gt;=1,SUMIFS(ARR!U$8:U$607,ARR!$I$8:$I$607,$I174),0),0)</f>
        <v>0</v>
      </c>
      <c r="FZ174" s="1">
        <f>IFERROR(IF($G174&gt;=1,SUMIFS(ARR!V$8:V$607,ARR!$I$8:$I$607,$I174),0),0)</f>
        <v>0</v>
      </c>
      <c r="GA174" s="1">
        <f>IFERROR(IF($G174&gt;=1,SUMIFS(ARR!W$8:W$607,ARR!$I$8:$I$607,$I174),0),0)</f>
        <v>0</v>
      </c>
      <c r="GB174" s="1">
        <f>IFERROR(IF($G174&gt;=1,SUMIFS(ARR!X$8:X$607,ARR!$I$8:$I$607,$I174),0),0)</f>
        <v>0</v>
      </c>
      <c r="GC174" s="1">
        <f>IFERROR(IF($G174&gt;=1,SUMIFS(ARR!Y$8:Y$607,ARR!$I$8:$I$607,$I174),0),0)</f>
        <v>0</v>
      </c>
      <c r="GD174" s="1">
        <f>IFERROR(IF($G174&gt;=1,SUMIFS(ARR!Z$8:Z$607,ARR!$I$8:$I$607,$I174),0),0)</f>
        <v>0</v>
      </c>
      <c r="GE174" s="1">
        <f>IFERROR(IF($G174&gt;=1,SUMIFS(ARR!AA$8:AA$607,ARR!$I$8:$I$607,$I174),0),0)</f>
        <v>0</v>
      </c>
      <c r="GF174" s="1">
        <f t="shared" si="470"/>
        <v>0</v>
      </c>
      <c r="GG174" s="1">
        <f t="shared" si="471"/>
        <v>0</v>
      </c>
      <c r="GH174" s="1">
        <f t="shared" si="472"/>
        <v>0</v>
      </c>
      <c r="GI174" s="1">
        <f t="shared" si="473"/>
        <v>0</v>
      </c>
      <c r="GJ174" s="1">
        <f t="shared" si="474"/>
        <v>0</v>
      </c>
    </row>
    <row r="175" spans="6:192" ht="18" customHeight="1" x14ac:dyDescent="0.25">
      <c r="F175" s="1">
        <f>ALLO!A173</f>
        <v>0</v>
      </c>
      <c r="G175" s="130">
        <f>EMP!O171</f>
        <v>0</v>
      </c>
      <c r="H175" s="131">
        <f>EMP!P171</f>
        <v>0</v>
      </c>
      <c r="I175" s="130">
        <f>EMP!Q171</f>
        <v>0</v>
      </c>
      <c r="J175" s="30">
        <f>IFERROR(IF($G175&gt;=1,(IF($F175=2,ROUND((ALLO!GA173+ALLO!GM173)/10,0),0)),0),0)</f>
        <v>0</v>
      </c>
      <c r="K175" s="30">
        <f>IFERROR(IF($G175&gt;=1,(IF($F175=2,ROUND((ALLO!GB173+ALLO!GN173)/10,0),0)),0),0)</f>
        <v>0</v>
      </c>
      <c r="L175" s="30">
        <f>IFERROR(IF($G175&gt;=1,(IF($F175=2,ROUND((ALLO!GC173+ALLO!GO173)/10,0),0)),0),0)</f>
        <v>0</v>
      </c>
      <c r="M175" s="30">
        <f>IFERROR(IF($G175&gt;=1,(IF($F175=2,ROUND((ALLO!GD173+ALLO!GP173)/10,0),0)),0),0)</f>
        <v>0</v>
      </c>
      <c r="N175" s="30">
        <f>IFERROR(IF($G175&gt;=1,(IF($F175=2,ROUND((ALLO!GE173+ALLO!GQ173)/10,0),0)),0),0)</f>
        <v>0</v>
      </c>
      <c r="O175" s="30">
        <f>IFERROR(IF($G175&gt;=1,(IF($F175=2,ROUND((ALLO!GF173+ALLO!GR173)/10,0),0)),0),0)</f>
        <v>0</v>
      </c>
      <c r="P175" s="30">
        <f>IFERROR(IF($G175&gt;=1,(IF($F175=2,ROUND((ALLO!GG173+ALLO!GS173)/10,0),0)),0),0)</f>
        <v>0</v>
      </c>
      <c r="Q175" s="30">
        <f>IFERROR(IF($G175&gt;=1,(IF($F175=2,ROUND((ALLO!GH173+ALLO!GT173)/10,0),0)),0),0)</f>
        <v>0</v>
      </c>
      <c r="R175" s="30">
        <f>IFERROR(IF($G175&gt;=1,(IF($F175=2,ROUND((ALLO!GI173+ALLO!GU173)/10,0),0)),0),0)</f>
        <v>0</v>
      </c>
      <c r="S175" s="30">
        <f>IFERROR(IF($G175&gt;=1,(IF($F175=2,ROUND((ALLO!GJ173+ALLO!GV173)/10,0),0)),0),0)</f>
        <v>0</v>
      </c>
      <c r="T175" s="30">
        <f>IFERROR(IF($G175&gt;=1,(IF($F175=2,ROUND((ALLO!GK173+ALLO!GW173)/10,0),0)),0),0)</f>
        <v>0</v>
      </c>
      <c r="U175" s="30">
        <f>IFERROR(IF($G175&gt;=1,(IF($F175=2,ROUND((ALLO!GL173+ALLO!GX173)/10,0),0)),0),0)</f>
        <v>0</v>
      </c>
      <c r="V175" s="132"/>
      <c r="W175" s="132"/>
      <c r="X175" s="132"/>
      <c r="Y175" s="132"/>
      <c r="Z175" s="132"/>
      <c r="AA175" s="132"/>
      <c r="AB175" s="132"/>
      <c r="AC175" s="132"/>
      <c r="AD175" s="132"/>
      <c r="AE175" s="132"/>
      <c r="AF175" s="132"/>
      <c r="AG175" s="132"/>
      <c r="AH175" s="133"/>
      <c r="AI175" s="133">
        <f t="shared" si="371"/>
        <v>0</v>
      </c>
      <c r="AJ175" s="133">
        <f t="shared" si="372"/>
        <v>0</v>
      </c>
      <c r="AK175" s="133">
        <f t="shared" si="373"/>
        <v>0</v>
      </c>
      <c r="AL175" s="133">
        <f t="shared" si="374"/>
        <v>0</v>
      </c>
      <c r="AM175" s="133">
        <f t="shared" si="375"/>
        <v>0</v>
      </c>
      <c r="AN175" s="133">
        <f t="shared" si="376"/>
        <v>0</v>
      </c>
      <c r="AO175" s="133">
        <f t="shared" si="377"/>
        <v>0</v>
      </c>
      <c r="AP175" s="133">
        <f t="shared" si="378"/>
        <v>0</v>
      </c>
      <c r="AQ175" s="133">
        <f t="shared" si="379"/>
        <v>0</v>
      </c>
      <c r="AR175" s="133">
        <f t="shared" si="380"/>
        <v>0</v>
      </c>
      <c r="AS175" s="133">
        <f t="shared" si="381"/>
        <v>0</v>
      </c>
      <c r="AT175" s="134"/>
      <c r="AU175" s="134">
        <f t="shared" si="382"/>
        <v>0</v>
      </c>
      <c r="AV175" s="134">
        <f t="shared" si="383"/>
        <v>0</v>
      </c>
      <c r="AW175" s="134">
        <f t="shared" si="384"/>
        <v>0</v>
      </c>
      <c r="AX175" s="134">
        <f t="shared" si="385"/>
        <v>0</v>
      </c>
      <c r="AY175" s="134">
        <f t="shared" si="386"/>
        <v>0</v>
      </c>
      <c r="AZ175" s="134">
        <f t="shared" si="387"/>
        <v>0</v>
      </c>
      <c r="BA175" s="134">
        <f t="shared" si="388"/>
        <v>0</v>
      </c>
      <c r="BB175" s="134">
        <f t="shared" si="389"/>
        <v>0</v>
      </c>
      <c r="BC175" s="134">
        <f t="shared" si="390"/>
        <v>0</v>
      </c>
      <c r="BD175" s="134">
        <f t="shared" si="391"/>
        <v>0</v>
      </c>
      <c r="BE175" s="134">
        <f t="shared" si="392"/>
        <v>0</v>
      </c>
      <c r="BF175" s="31"/>
      <c r="BG175" s="31">
        <f t="shared" si="393"/>
        <v>0</v>
      </c>
      <c r="BH175" s="31">
        <f t="shared" si="394"/>
        <v>0</v>
      </c>
      <c r="BI175" s="31">
        <f t="shared" si="395"/>
        <v>0</v>
      </c>
      <c r="BJ175" s="31">
        <f t="shared" si="396"/>
        <v>0</v>
      </c>
      <c r="BK175" s="31">
        <f t="shared" si="397"/>
        <v>0</v>
      </c>
      <c r="BL175" s="31">
        <f t="shared" si="398"/>
        <v>0</v>
      </c>
      <c r="BM175" s="31">
        <f t="shared" si="399"/>
        <v>0</v>
      </c>
      <c r="BN175" s="31">
        <f t="shared" si="400"/>
        <v>0</v>
      </c>
      <c r="BO175" s="31">
        <f t="shared" si="401"/>
        <v>0</v>
      </c>
      <c r="BP175" s="31">
        <f t="shared" si="402"/>
        <v>0</v>
      </c>
      <c r="BQ175" s="31">
        <f t="shared" si="403"/>
        <v>0</v>
      </c>
      <c r="BR175" s="132"/>
      <c r="BS175" s="132">
        <f t="shared" si="404"/>
        <v>0</v>
      </c>
      <c r="BT175" s="132">
        <f t="shared" si="405"/>
        <v>0</v>
      </c>
      <c r="BU175" s="132">
        <f t="shared" si="406"/>
        <v>0</v>
      </c>
      <c r="BV175" s="132">
        <f t="shared" si="407"/>
        <v>0</v>
      </c>
      <c r="BW175" s="132">
        <f t="shared" si="408"/>
        <v>0</v>
      </c>
      <c r="BX175" s="132">
        <f t="shared" si="409"/>
        <v>0</v>
      </c>
      <c r="BY175" s="132">
        <f t="shared" si="410"/>
        <v>0</v>
      </c>
      <c r="BZ175" s="132">
        <f t="shared" si="411"/>
        <v>0</v>
      </c>
      <c r="CA175" s="132">
        <f t="shared" si="412"/>
        <v>0</v>
      </c>
      <c r="CB175" s="132">
        <f t="shared" si="413"/>
        <v>0</v>
      </c>
      <c r="CC175" s="132">
        <f t="shared" si="414"/>
        <v>0</v>
      </c>
      <c r="CD175" s="133">
        <f t="shared" si="508"/>
        <v>0</v>
      </c>
      <c r="CE175" s="133">
        <f t="shared" si="508"/>
        <v>0</v>
      </c>
      <c r="CF175" s="133">
        <f t="shared" si="416"/>
        <v>0</v>
      </c>
      <c r="CG175" s="133">
        <f t="shared" si="501"/>
        <v>0</v>
      </c>
      <c r="CH175" s="133">
        <f t="shared" si="499"/>
        <v>0</v>
      </c>
      <c r="CI175" s="133">
        <f t="shared" si="499"/>
        <v>0</v>
      </c>
      <c r="CJ175" s="133">
        <f t="shared" si="499"/>
        <v>0</v>
      </c>
      <c r="CK175" s="133">
        <f t="shared" si="499"/>
        <v>0</v>
      </c>
      <c r="CL175" s="133">
        <f t="shared" si="499"/>
        <v>0</v>
      </c>
      <c r="CM175" s="133">
        <f t="shared" si="499"/>
        <v>0</v>
      </c>
      <c r="CN175" s="133">
        <f t="shared" si="499"/>
        <v>0</v>
      </c>
      <c r="CO175" s="133">
        <f t="shared" si="499"/>
        <v>0</v>
      </c>
      <c r="CP175" s="134"/>
      <c r="CQ175" s="134">
        <f t="shared" si="417"/>
        <v>0</v>
      </c>
      <c r="CR175" s="134">
        <f t="shared" si="418"/>
        <v>0</v>
      </c>
      <c r="CS175" s="134">
        <f t="shared" si="419"/>
        <v>0</v>
      </c>
      <c r="CT175" s="134">
        <f t="shared" si="420"/>
        <v>0</v>
      </c>
      <c r="CU175" s="134">
        <f t="shared" si="421"/>
        <v>0</v>
      </c>
      <c r="CV175" s="134">
        <f t="shared" si="422"/>
        <v>0</v>
      </c>
      <c r="CW175" s="134">
        <f t="shared" si="423"/>
        <v>0</v>
      </c>
      <c r="CX175" s="134">
        <f t="shared" si="424"/>
        <v>0</v>
      </c>
      <c r="CY175" s="134">
        <f t="shared" si="425"/>
        <v>0</v>
      </c>
      <c r="CZ175" s="134">
        <f t="shared" si="426"/>
        <v>0</v>
      </c>
      <c r="DA175" s="134">
        <f t="shared" si="427"/>
        <v>0</v>
      </c>
      <c r="DB175" s="135"/>
      <c r="DC175" s="135">
        <f t="shared" si="428"/>
        <v>0</v>
      </c>
      <c r="DD175" s="135">
        <f t="shared" si="429"/>
        <v>0</v>
      </c>
      <c r="DE175" s="135">
        <f t="shared" si="430"/>
        <v>0</v>
      </c>
      <c r="DF175" s="135">
        <f t="shared" si="431"/>
        <v>0</v>
      </c>
      <c r="DG175" s="135">
        <f t="shared" si="432"/>
        <v>0</v>
      </c>
      <c r="DH175" s="135">
        <f t="shared" si="433"/>
        <v>0</v>
      </c>
      <c r="DI175" s="135">
        <f t="shared" si="434"/>
        <v>0</v>
      </c>
      <c r="DJ175" s="135">
        <f t="shared" si="435"/>
        <v>0</v>
      </c>
      <c r="DK175" s="135">
        <f t="shared" si="436"/>
        <v>0</v>
      </c>
      <c r="DL175" s="135">
        <f t="shared" si="437"/>
        <v>0</v>
      </c>
      <c r="DM175" s="135">
        <f t="shared" si="438"/>
        <v>0</v>
      </c>
      <c r="DN175" s="136"/>
      <c r="DO175" s="136">
        <f t="shared" si="439"/>
        <v>0</v>
      </c>
      <c r="DP175" s="136">
        <f t="shared" si="440"/>
        <v>0</v>
      </c>
      <c r="DQ175" s="136">
        <f t="shared" si="441"/>
        <v>0</v>
      </c>
      <c r="DR175" s="136">
        <f t="shared" si="442"/>
        <v>0</v>
      </c>
      <c r="DS175" s="136">
        <f t="shared" si="443"/>
        <v>0</v>
      </c>
      <c r="DT175" s="136">
        <f t="shared" si="444"/>
        <v>0</v>
      </c>
      <c r="DU175" s="136">
        <f t="shared" si="445"/>
        <v>0</v>
      </c>
      <c r="DV175" s="136">
        <f t="shared" si="446"/>
        <v>0</v>
      </c>
      <c r="DW175" s="136">
        <f t="shared" si="447"/>
        <v>0</v>
      </c>
      <c r="DX175" s="136">
        <f t="shared" si="448"/>
        <v>0</v>
      </c>
      <c r="DY175" s="136">
        <f t="shared" si="449"/>
        <v>0</v>
      </c>
      <c r="DZ175" s="132"/>
      <c r="EA175" s="132">
        <f t="shared" ref="EA175:EK175" si="513">DZ175</f>
        <v>0</v>
      </c>
      <c r="EB175" s="132">
        <f t="shared" si="513"/>
        <v>0</v>
      </c>
      <c r="EC175" s="132">
        <f t="shared" si="513"/>
        <v>0</v>
      </c>
      <c r="ED175" s="132">
        <f t="shared" si="513"/>
        <v>0</v>
      </c>
      <c r="EE175" s="132">
        <f t="shared" si="513"/>
        <v>0</v>
      </c>
      <c r="EF175" s="132">
        <f t="shared" si="513"/>
        <v>0</v>
      </c>
      <c r="EG175" s="132">
        <f t="shared" si="513"/>
        <v>0</v>
      </c>
      <c r="EH175" s="132">
        <f t="shared" si="513"/>
        <v>0</v>
      </c>
      <c r="EI175" s="132">
        <f t="shared" si="513"/>
        <v>0</v>
      </c>
      <c r="EJ175" s="132">
        <f t="shared" si="513"/>
        <v>0</v>
      </c>
      <c r="EK175" s="132">
        <f t="shared" si="513"/>
        <v>0</v>
      </c>
      <c r="EL175" s="134"/>
      <c r="EM175" s="134"/>
      <c r="EN175" s="134"/>
      <c r="EO175" s="134"/>
      <c r="EP175" s="134"/>
      <c r="EQ175" s="134"/>
      <c r="ER175" s="134"/>
      <c r="ES175" s="201">
        <f>IFERROR(IF(G175&gt;=1,(IF(EMP!AT171="YES",220,0)),0),0)</f>
        <v>0</v>
      </c>
      <c r="ET175" s="1">
        <f>IFERROR(IF(G175&gt;=1,ROUND(ALLO!K173/31*ALLO!BJ173,0),0),0)</f>
        <v>0</v>
      </c>
      <c r="EU175" s="1">
        <f>IFERROR(IF(G175&gt;=1,(IF(ALLO!$BH173=1,0,IF(ALLO!$BH173=2,(IF(EMP!AN171="YES",(IF(ALLO!$D173&gt;=5,ROUND((ALLO!GG173+ALLO!GS173+ALLO!HE173)/EU$1,0)*ALLO!$BK173,0)),0)),0))),0),0)</f>
        <v>0</v>
      </c>
      <c r="EV175" s="1">
        <f>IFERROR(IF(H175&gt;=1,(IF(ALLO!$BH173=1,0,IF(ALLO!$BH173=2,(IF(EMP!AO171="YES",(IF(ALLO!$D173&gt;=5,ROUND((ALLO!GH173+ALLO!GT173+ALLO!HF173)/EV$1,0)*ALLO!$BK173,0)),0)),0))),0),0)</f>
        <v>0</v>
      </c>
      <c r="EW175" s="1">
        <f>IFERROR(IF(I175&gt;=1,(IF(ALLO!$BH173=1,0,IF(ALLO!$BH173=2,(IF(EMP!AP171="YES",(IF(ALLO!$D173&gt;=5,ROUND((ALLO!GI173+ALLO!GU173+ALLO!HG173)/EW$1,0)*ALLO!$BK173,0)),0)),0))),0),0)</f>
        <v>0</v>
      </c>
      <c r="EX175" s="1">
        <f>IFERROR(IF(J175&gt;=1,(IF(ALLO!$BH173=1,0,IF(ALLO!$BH173=2,(IF(EMP!AQ171="YES",(IF(ALLO!$D173&gt;=5,ROUND((ALLO!GJ173+ALLO!GV173+ALLO!HH173)/EX$1,0)*ALLO!$BK173,0)),0)),0))),0),0)</f>
        <v>0</v>
      </c>
      <c r="EY175" s="1">
        <f>IFERROR(IF(K175&gt;=1,(IF(ALLO!$BH173=1,0,IF(ALLO!$BH173=2,(IF(EMP!AR171="YES",(IF(ALLO!$D173&gt;=5,ROUND((ALLO!GK173+ALLO!GW173+ALLO!HI173)/EY$1,0)*ALLO!$BK173,0)),0)),0))),0),0)</f>
        <v>0</v>
      </c>
      <c r="EZ175" s="1">
        <f>IFERROR(IF(L175&gt;=1,(IF(ALLO!$BH173=1,0,IF(ALLO!$BH173=2,(IF(EMP!AS171="YES",(IF(ALLO!$D173&gt;=5,ROUND((ALLO!GL173+ALLO!GX173+ALLO!HJ173)/EZ$1,0)*ALLO!$BK173,0)),0)),0))),0),0)</f>
        <v>0</v>
      </c>
      <c r="FA175" s="181">
        <f t="shared" si="451"/>
        <v>0</v>
      </c>
      <c r="FB175" s="181">
        <f t="shared" si="452"/>
        <v>0</v>
      </c>
      <c r="FC175" s="181">
        <f t="shared" si="453"/>
        <v>0</v>
      </c>
      <c r="FD175" s="181">
        <f t="shared" si="454"/>
        <v>0</v>
      </c>
      <c r="FE175" s="181">
        <f t="shared" si="455"/>
        <v>0</v>
      </c>
      <c r="FF175" s="181">
        <f t="shared" si="456"/>
        <v>0</v>
      </c>
      <c r="FG175" s="181">
        <f t="shared" si="457"/>
        <v>0</v>
      </c>
      <c r="FH175" s="181">
        <f t="shared" si="458"/>
        <v>0</v>
      </c>
      <c r="FI175" s="181">
        <f t="shared" si="459"/>
        <v>0</v>
      </c>
      <c r="FJ175" s="181">
        <f t="shared" si="460"/>
        <v>0</v>
      </c>
      <c r="FK175" s="181">
        <f t="shared" si="461"/>
        <v>0</v>
      </c>
      <c r="FL175" s="181">
        <f t="shared" si="462"/>
        <v>0</v>
      </c>
      <c r="FM175" s="182">
        <f t="shared" si="463"/>
        <v>0</v>
      </c>
      <c r="FN175" s="182">
        <f t="shared" si="464"/>
        <v>0</v>
      </c>
      <c r="FO175" s="182">
        <f t="shared" si="465"/>
        <v>0</v>
      </c>
      <c r="FP175" s="182">
        <f t="shared" si="466"/>
        <v>0</v>
      </c>
      <c r="FQ175" s="182">
        <f t="shared" si="467"/>
        <v>0</v>
      </c>
      <c r="FR175" s="182">
        <f t="shared" si="468"/>
        <v>0</v>
      </c>
      <c r="FS175" s="182">
        <f t="shared" si="469"/>
        <v>0</v>
      </c>
      <c r="FT175" s="1">
        <f>IFERROR(IF($G175&gt;=1,SUMIFS(ARR!P$8:P$607,ARR!$I$8:$I$607,$I175),0),0)</f>
        <v>0</v>
      </c>
      <c r="FU175" s="1">
        <f>IFERROR(IF($G175&gt;=1,SUMIFS(ARR!Q$8:Q$607,ARR!$I$8:$I$607,$I175),0),0)</f>
        <v>0</v>
      </c>
      <c r="FV175" s="1">
        <f>IFERROR(IF($G175&gt;=1,SUMIFS(ARR!R$8:R$607,ARR!$I$8:$I$607,$I175),0),0)</f>
        <v>0</v>
      </c>
      <c r="FW175" s="1">
        <f>IFERROR(IF($G175&gt;=1,SUMIFS(ARR!S$8:S$607,ARR!$I$8:$I$607,$I175),0),0)</f>
        <v>0</v>
      </c>
      <c r="FX175" s="1">
        <f>IFERROR(IF($G175&gt;=1,SUMIFS(ARR!T$8:T$607,ARR!$I$8:$I$607,$I175),0),0)</f>
        <v>0</v>
      </c>
      <c r="FY175" s="1">
        <f>IFERROR(IF($G175&gt;=1,SUMIFS(ARR!U$8:U$607,ARR!$I$8:$I$607,$I175),0),0)</f>
        <v>0</v>
      </c>
      <c r="FZ175" s="1">
        <f>IFERROR(IF($G175&gt;=1,SUMIFS(ARR!V$8:V$607,ARR!$I$8:$I$607,$I175),0),0)</f>
        <v>0</v>
      </c>
      <c r="GA175" s="1">
        <f>IFERROR(IF($G175&gt;=1,SUMIFS(ARR!W$8:W$607,ARR!$I$8:$I$607,$I175),0),0)</f>
        <v>0</v>
      </c>
      <c r="GB175" s="1">
        <f>IFERROR(IF($G175&gt;=1,SUMIFS(ARR!X$8:X$607,ARR!$I$8:$I$607,$I175),0),0)</f>
        <v>0</v>
      </c>
      <c r="GC175" s="1">
        <f>IFERROR(IF($G175&gt;=1,SUMIFS(ARR!Y$8:Y$607,ARR!$I$8:$I$607,$I175),0),0)</f>
        <v>0</v>
      </c>
      <c r="GD175" s="1">
        <f>IFERROR(IF($G175&gt;=1,SUMIFS(ARR!Z$8:Z$607,ARR!$I$8:$I$607,$I175),0),0)</f>
        <v>0</v>
      </c>
      <c r="GE175" s="1">
        <f>IFERROR(IF($G175&gt;=1,SUMIFS(ARR!AA$8:AA$607,ARR!$I$8:$I$607,$I175),0),0)</f>
        <v>0</v>
      </c>
      <c r="GF175" s="1">
        <f t="shared" si="470"/>
        <v>0</v>
      </c>
      <c r="GG175" s="1">
        <f t="shared" si="471"/>
        <v>0</v>
      </c>
      <c r="GH175" s="1">
        <f t="shared" si="472"/>
        <v>0</v>
      </c>
      <c r="GI175" s="1">
        <f t="shared" si="473"/>
        <v>0</v>
      </c>
      <c r="GJ175" s="1">
        <f t="shared" si="474"/>
        <v>0</v>
      </c>
    </row>
    <row r="176" spans="6:192" ht="18" customHeight="1" x14ac:dyDescent="0.25">
      <c r="F176" s="1">
        <f>ALLO!A174</f>
        <v>0</v>
      </c>
      <c r="G176" s="130">
        <f>EMP!O172</f>
        <v>0</v>
      </c>
      <c r="H176" s="131">
        <f>EMP!P172</f>
        <v>0</v>
      </c>
      <c r="I176" s="130">
        <f>EMP!Q172</f>
        <v>0</v>
      </c>
      <c r="J176" s="30">
        <f>IFERROR(IF($G176&gt;=1,(IF($F176=2,ROUND((ALLO!GA174+ALLO!GM174)/10,0),0)),0),0)</f>
        <v>0</v>
      </c>
      <c r="K176" s="30">
        <f>IFERROR(IF($G176&gt;=1,(IF($F176=2,ROUND((ALLO!GB174+ALLO!GN174)/10,0),0)),0),0)</f>
        <v>0</v>
      </c>
      <c r="L176" s="30">
        <f>IFERROR(IF($G176&gt;=1,(IF($F176=2,ROUND((ALLO!GC174+ALLO!GO174)/10,0),0)),0),0)</f>
        <v>0</v>
      </c>
      <c r="M176" s="30">
        <f>IFERROR(IF($G176&gt;=1,(IF($F176=2,ROUND((ALLO!GD174+ALLO!GP174)/10,0),0)),0),0)</f>
        <v>0</v>
      </c>
      <c r="N176" s="30">
        <f>IFERROR(IF($G176&gt;=1,(IF($F176=2,ROUND((ALLO!GE174+ALLO!GQ174)/10,0),0)),0),0)</f>
        <v>0</v>
      </c>
      <c r="O176" s="30">
        <f>IFERROR(IF($G176&gt;=1,(IF($F176=2,ROUND((ALLO!GF174+ALLO!GR174)/10,0),0)),0),0)</f>
        <v>0</v>
      </c>
      <c r="P176" s="30">
        <f>IFERROR(IF($G176&gt;=1,(IF($F176=2,ROUND((ALLO!GG174+ALLO!GS174)/10,0),0)),0),0)</f>
        <v>0</v>
      </c>
      <c r="Q176" s="30">
        <f>IFERROR(IF($G176&gt;=1,(IF($F176=2,ROUND((ALLO!GH174+ALLO!GT174)/10,0),0)),0),0)</f>
        <v>0</v>
      </c>
      <c r="R176" s="30">
        <f>IFERROR(IF($G176&gt;=1,(IF($F176=2,ROUND((ALLO!GI174+ALLO!GU174)/10,0),0)),0),0)</f>
        <v>0</v>
      </c>
      <c r="S176" s="30">
        <f>IFERROR(IF($G176&gt;=1,(IF($F176=2,ROUND((ALLO!GJ174+ALLO!GV174)/10,0),0)),0),0)</f>
        <v>0</v>
      </c>
      <c r="T176" s="30">
        <f>IFERROR(IF($G176&gt;=1,(IF($F176=2,ROUND((ALLO!GK174+ALLO!GW174)/10,0),0)),0),0)</f>
        <v>0</v>
      </c>
      <c r="U176" s="30">
        <f>IFERROR(IF($G176&gt;=1,(IF($F176=2,ROUND((ALLO!GL174+ALLO!GX174)/10,0),0)),0),0)</f>
        <v>0</v>
      </c>
      <c r="V176" s="132"/>
      <c r="W176" s="132"/>
      <c r="X176" s="132"/>
      <c r="Y176" s="132"/>
      <c r="Z176" s="132"/>
      <c r="AA176" s="132"/>
      <c r="AB176" s="132"/>
      <c r="AC176" s="132"/>
      <c r="AD176" s="132"/>
      <c r="AE176" s="132"/>
      <c r="AF176" s="132"/>
      <c r="AG176" s="132"/>
      <c r="AH176" s="133"/>
      <c r="AI176" s="133">
        <f t="shared" si="371"/>
        <v>0</v>
      </c>
      <c r="AJ176" s="133">
        <f t="shared" si="372"/>
        <v>0</v>
      </c>
      <c r="AK176" s="133">
        <f t="shared" si="373"/>
        <v>0</v>
      </c>
      <c r="AL176" s="133">
        <f t="shared" si="374"/>
        <v>0</v>
      </c>
      <c r="AM176" s="133">
        <f t="shared" si="375"/>
        <v>0</v>
      </c>
      <c r="AN176" s="133">
        <f t="shared" si="376"/>
        <v>0</v>
      </c>
      <c r="AO176" s="133">
        <f t="shared" si="377"/>
        <v>0</v>
      </c>
      <c r="AP176" s="133">
        <f t="shared" si="378"/>
        <v>0</v>
      </c>
      <c r="AQ176" s="133">
        <f t="shared" si="379"/>
        <v>0</v>
      </c>
      <c r="AR176" s="133">
        <f t="shared" si="380"/>
        <v>0</v>
      </c>
      <c r="AS176" s="133">
        <f t="shared" si="381"/>
        <v>0</v>
      </c>
      <c r="AT176" s="134"/>
      <c r="AU176" s="134">
        <f t="shared" si="382"/>
        <v>0</v>
      </c>
      <c r="AV176" s="134">
        <f t="shared" si="383"/>
        <v>0</v>
      </c>
      <c r="AW176" s="134">
        <f t="shared" si="384"/>
        <v>0</v>
      </c>
      <c r="AX176" s="134">
        <f t="shared" si="385"/>
        <v>0</v>
      </c>
      <c r="AY176" s="134">
        <f t="shared" si="386"/>
        <v>0</v>
      </c>
      <c r="AZ176" s="134">
        <f t="shared" si="387"/>
        <v>0</v>
      </c>
      <c r="BA176" s="134">
        <f t="shared" si="388"/>
        <v>0</v>
      </c>
      <c r="BB176" s="134">
        <f t="shared" si="389"/>
        <v>0</v>
      </c>
      <c r="BC176" s="134">
        <f t="shared" si="390"/>
        <v>0</v>
      </c>
      <c r="BD176" s="134">
        <f t="shared" si="391"/>
        <v>0</v>
      </c>
      <c r="BE176" s="134">
        <f t="shared" si="392"/>
        <v>0</v>
      </c>
      <c r="BF176" s="31"/>
      <c r="BG176" s="31">
        <f t="shared" si="393"/>
        <v>0</v>
      </c>
      <c r="BH176" s="31">
        <f t="shared" si="394"/>
        <v>0</v>
      </c>
      <c r="BI176" s="31">
        <f t="shared" si="395"/>
        <v>0</v>
      </c>
      <c r="BJ176" s="31">
        <f t="shared" si="396"/>
        <v>0</v>
      </c>
      <c r="BK176" s="31">
        <f t="shared" si="397"/>
        <v>0</v>
      </c>
      <c r="BL176" s="31">
        <f t="shared" si="398"/>
        <v>0</v>
      </c>
      <c r="BM176" s="31">
        <f t="shared" si="399"/>
        <v>0</v>
      </c>
      <c r="BN176" s="31">
        <f t="shared" si="400"/>
        <v>0</v>
      </c>
      <c r="BO176" s="31">
        <f t="shared" si="401"/>
        <v>0</v>
      </c>
      <c r="BP176" s="31">
        <f t="shared" si="402"/>
        <v>0</v>
      </c>
      <c r="BQ176" s="31">
        <f t="shared" si="403"/>
        <v>0</v>
      </c>
      <c r="BR176" s="132"/>
      <c r="BS176" s="132">
        <f t="shared" si="404"/>
        <v>0</v>
      </c>
      <c r="BT176" s="132">
        <f t="shared" si="405"/>
        <v>0</v>
      </c>
      <c r="BU176" s="132">
        <f t="shared" si="406"/>
        <v>0</v>
      </c>
      <c r="BV176" s="132">
        <f t="shared" si="407"/>
        <v>0</v>
      </c>
      <c r="BW176" s="132">
        <f t="shared" si="408"/>
        <v>0</v>
      </c>
      <c r="BX176" s="132">
        <f t="shared" si="409"/>
        <v>0</v>
      </c>
      <c r="BY176" s="132">
        <f t="shared" si="410"/>
        <v>0</v>
      </c>
      <c r="BZ176" s="132">
        <f t="shared" si="411"/>
        <v>0</v>
      </c>
      <c r="CA176" s="132">
        <f t="shared" si="412"/>
        <v>0</v>
      </c>
      <c r="CB176" s="132">
        <f t="shared" si="413"/>
        <v>0</v>
      </c>
      <c r="CC176" s="132">
        <f t="shared" si="414"/>
        <v>0</v>
      </c>
      <c r="CD176" s="133">
        <f t="shared" si="508"/>
        <v>0</v>
      </c>
      <c r="CE176" s="133">
        <f t="shared" si="508"/>
        <v>0</v>
      </c>
      <c r="CF176" s="133">
        <f t="shared" si="416"/>
        <v>0</v>
      </c>
      <c r="CG176" s="133">
        <f t="shared" si="501"/>
        <v>0</v>
      </c>
      <c r="CH176" s="133">
        <f t="shared" si="499"/>
        <v>0</v>
      </c>
      <c r="CI176" s="133">
        <f t="shared" si="499"/>
        <v>0</v>
      </c>
      <c r="CJ176" s="133">
        <f t="shared" si="499"/>
        <v>0</v>
      </c>
      <c r="CK176" s="133">
        <f t="shared" si="499"/>
        <v>0</v>
      </c>
      <c r="CL176" s="133">
        <f t="shared" si="499"/>
        <v>0</v>
      </c>
      <c r="CM176" s="133">
        <f t="shared" si="499"/>
        <v>0</v>
      </c>
      <c r="CN176" s="133">
        <f t="shared" si="499"/>
        <v>0</v>
      </c>
      <c r="CO176" s="133">
        <f t="shared" si="499"/>
        <v>0</v>
      </c>
      <c r="CP176" s="134"/>
      <c r="CQ176" s="134">
        <f t="shared" si="417"/>
        <v>0</v>
      </c>
      <c r="CR176" s="134">
        <f t="shared" si="418"/>
        <v>0</v>
      </c>
      <c r="CS176" s="134">
        <f t="shared" si="419"/>
        <v>0</v>
      </c>
      <c r="CT176" s="134">
        <f t="shared" si="420"/>
        <v>0</v>
      </c>
      <c r="CU176" s="134">
        <f t="shared" si="421"/>
        <v>0</v>
      </c>
      <c r="CV176" s="134">
        <f t="shared" si="422"/>
        <v>0</v>
      </c>
      <c r="CW176" s="134">
        <f t="shared" si="423"/>
        <v>0</v>
      </c>
      <c r="CX176" s="134">
        <f t="shared" si="424"/>
        <v>0</v>
      </c>
      <c r="CY176" s="134">
        <f t="shared" si="425"/>
        <v>0</v>
      </c>
      <c r="CZ176" s="134">
        <f t="shared" si="426"/>
        <v>0</v>
      </c>
      <c r="DA176" s="134">
        <f t="shared" si="427"/>
        <v>0</v>
      </c>
      <c r="DB176" s="135"/>
      <c r="DC176" s="135">
        <f t="shared" si="428"/>
        <v>0</v>
      </c>
      <c r="DD176" s="135">
        <f t="shared" si="429"/>
        <v>0</v>
      </c>
      <c r="DE176" s="135">
        <f t="shared" si="430"/>
        <v>0</v>
      </c>
      <c r="DF176" s="135">
        <f t="shared" si="431"/>
        <v>0</v>
      </c>
      <c r="DG176" s="135">
        <f t="shared" si="432"/>
        <v>0</v>
      </c>
      <c r="DH176" s="135">
        <f t="shared" si="433"/>
        <v>0</v>
      </c>
      <c r="DI176" s="135">
        <f t="shared" si="434"/>
        <v>0</v>
      </c>
      <c r="DJ176" s="135">
        <f t="shared" si="435"/>
        <v>0</v>
      </c>
      <c r="DK176" s="135">
        <f t="shared" si="436"/>
        <v>0</v>
      </c>
      <c r="DL176" s="135">
        <f t="shared" si="437"/>
        <v>0</v>
      </c>
      <c r="DM176" s="135">
        <f t="shared" si="438"/>
        <v>0</v>
      </c>
      <c r="DN176" s="136"/>
      <c r="DO176" s="136">
        <f t="shared" si="439"/>
        <v>0</v>
      </c>
      <c r="DP176" s="136">
        <f t="shared" si="440"/>
        <v>0</v>
      </c>
      <c r="DQ176" s="136">
        <f t="shared" si="441"/>
        <v>0</v>
      </c>
      <c r="DR176" s="136">
        <f t="shared" si="442"/>
        <v>0</v>
      </c>
      <c r="DS176" s="136">
        <f t="shared" si="443"/>
        <v>0</v>
      </c>
      <c r="DT176" s="136">
        <f t="shared" si="444"/>
        <v>0</v>
      </c>
      <c r="DU176" s="136">
        <f t="shared" si="445"/>
        <v>0</v>
      </c>
      <c r="DV176" s="136">
        <f t="shared" si="446"/>
        <v>0</v>
      </c>
      <c r="DW176" s="136">
        <f t="shared" si="447"/>
        <v>0</v>
      </c>
      <c r="DX176" s="136">
        <f t="shared" si="448"/>
        <v>0</v>
      </c>
      <c r="DY176" s="136">
        <f t="shared" si="449"/>
        <v>0</v>
      </c>
      <c r="DZ176" s="132"/>
      <c r="EA176" s="132">
        <f t="shared" ref="EA176:EK176" si="514">DZ176</f>
        <v>0</v>
      </c>
      <c r="EB176" s="132">
        <f t="shared" si="514"/>
        <v>0</v>
      </c>
      <c r="EC176" s="132">
        <f t="shared" si="514"/>
        <v>0</v>
      </c>
      <c r="ED176" s="132">
        <f t="shared" si="514"/>
        <v>0</v>
      </c>
      <c r="EE176" s="132">
        <f t="shared" si="514"/>
        <v>0</v>
      </c>
      <c r="EF176" s="132">
        <f t="shared" si="514"/>
        <v>0</v>
      </c>
      <c r="EG176" s="132">
        <f t="shared" si="514"/>
        <v>0</v>
      </c>
      <c r="EH176" s="132">
        <f t="shared" si="514"/>
        <v>0</v>
      </c>
      <c r="EI176" s="132">
        <f t="shared" si="514"/>
        <v>0</v>
      </c>
      <c r="EJ176" s="132">
        <f t="shared" si="514"/>
        <v>0</v>
      </c>
      <c r="EK176" s="132">
        <f t="shared" si="514"/>
        <v>0</v>
      </c>
      <c r="EL176" s="134"/>
      <c r="EM176" s="134"/>
      <c r="EN176" s="134"/>
      <c r="EO176" s="134"/>
      <c r="EP176" s="134"/>
      <c r="EQ176" s="134"/>
      <c r="ER176" s="134"/>
      <c r="ES176" s="201">
        <f>IFERROR(IF(G176&gt;=1,(IF(EMP!AT172="YES",220,0)),0),0)</f>
        <v>0</v>
      </c>
      <c r="ET176" s="1">
        <f>IFERROR(IF(G176&gt;=1,ROUND(ALLO!K174/31*ALLO!BJ174,0),0),0)</f>
        <v>0</v>
      </c>
      <c r="EU176" s="1">
        <f>IFERROR(IF(G176&gt;=1,(IF(ALLO!$BH174=1,0,IF(ALLO!$BH174=2,(IF(EMP!AN172="YES",(IF(ALLO!$D174&gt;=5,ROUND((ALLO!GG174+ALLO!GS174+ALLO!HE174)/EU$1,0)*ALLO!$BK174,0)),0)),0))),0),0)</f>
        <v>0</v>
      </c>
      <c r="EV176" s="1">
        <f>IFERROR(IF(H176&gt;=1,(IF(ALLO!$BH174=1,0,IF(ALLO!$BH174=2,(IF(EMP!AO172="YES",(IF(ALLO!$D174&gt;=5,ROUND((ALLO!GH174+ALLO!GT174+ALLO!HF174)/EV$1,0)*ALLO!$BK174,0)),0)),0))),0),0)</f>
        <v>0</v>
      </c>
      <c r="EW176" s="1">
        <f>IFERROR(IF(I176&gt;=1,(IF(ALLO!$BH174=1,0,IF(ALLO!$BH174=2,(IF(EMP!AP172="YES",(IF(ALLO!$D174&gt;=5,ROUND((ALLO!GI174+ALLO!GU174+ALLO!HG174)/EW$1,0)*ALLO!$BK174,0)),0)),0))),0),0)</f>
        <v>0</v>
      </c>
      <c r="EX176" s="1">
        <f>IFERROR(IF(J176&gt;=1,(IF(ALLO!$BH174=1,0,IF(ALLO!$BH174=2,(IF(EMP!AQ172="YES",(IF(ALLO!$D174&gt;=5,ROUND((ALLO!GJ174+ALLO!GV174+ALLO!HH174)/EX$1,0)*ALLO!$BK174,0)),0)),0))),0),0)</f>
        <v>0</v>
      </c>
      <c r="EY176" s="1">
        <f>IFERROR(IF(K176&gt;=1,(IF(ALLO!$BH174=1,0,IF(ALLO!$BH174=2,(IF(EMP!AR172="YES",(IF(ALLO!$D174&gt;=5,ROUND((ALLO!GK174+ALLO!GW174+ALLO!HI174)/EY$1,0)*ALLO!$BK174,0)),0)),0))),0),0)</f>
        <v>0</v>
      </c>
      <c r="EZ176" s="1">
        <f>IFERROR(IF(L176&gt;=1,(IF(ALLO!$BH174=1,0,IF(ALLO!$BH174=2,(IF(EMP!AS172="YES",(IF(ALLO!$D174&gt;=5,ROUND((ALLO!GL174+ALLO!GX174+ALLO!HJ174)/EZ$1,0)*ALLO!$BK174,0)),0)),0))),0),0)</f>
        <v>0</v>
      </c>
      <c r="FA176" s="181">
        <f t="shared" si="451"/>
        <v>0</v>
      </c>
      <c r="FB176" s="181">
        <f t="shared" si="452"/>
        <v>0</v>
      </c>
      <c r="FC176" s="181">
        <f t="shared" si="453"/>
        <v>0</v>
      </c>
      <c r="FD176" s="181">
        <f t="shared" si="454"/>
        <v>0</v>
      </c>
      <c r="FE176" s="181">
        <f t="shared" si="455"/>
        <v>0</v>
      </c>
      <c r="FF176" s="181">
        <f t="shared" si="456"/>
        <v>0</v>
      </c>
      <c r="FG176" s="181">
        <f t="shared" si="457"/>
        <v>0</v>
      </c>
      <c r="FH176" s="181">
        <f t="shared" si="458"/>
        <v>0</v>
      </c>
      <c r="FI176" s="181">
        <f t="shared" si="459"/>
        <v>0</v>
      </c>
      <c r="FJ176" s="181">
        <f t="shared" si="460"/>
        <v>0</v>
      </c>
      <c r="FK176" s="181">
        <f t="shared" si="461"/>
        <v>0</v>
      </c>
      <c r="FL176" s="181">
        <f t="shared" si="462"/>
        <v>0</v>
      </c>
      <c r="FM176" s="182">
        <f t="shared" si="463"/>
        <v>0</v>
      </c>
      <c r="FN176" s="182">
        <f t="shared" si="464"/>
        <v>0</v>
      </c>
      <c r="FO176" s="182">
        <f t="shared" si="465"/>
        <v>0</v>
      </c>
      <c r="FP176" s="182">
        <f t="shared" si="466"/>
        <v>0</v>
      </c>
      <c r="FQ176" s="182">
        <f t="shared" si="467"/>
        <v>0</v>
      </c>
      <c r="FR176" s="182">
        <f t="shared" si="468"/>
        <v>0</v>
      </c>
      <c r="FS176" s="182">
        <f t="shared" si="469"/>
        <v>0</v>
      </c>
      <c r="FT176" s="1">
        <f>IFERROR(IF($G176&gt;=1,SUMIFS(ARR!P$8:P$607,ARR!$I$8:$I$607,$I176),0),0)</f>
        <v>0</v>
      </c>
      <c r="FU176" s="1">
        <f>IFERROR(IF($G176&gt;=1,SUMIFS(ARR!Q$8:Q$607,ARR!$I$8:$I$607,$I176),0),0)</f>
        <v>0</v>
      </c>
      <c r="FV176" s="1">
        <f>IFERROR(IF($G176&gt;=1,SUMIFS(ARR!R$8:R$607,ARR!$I$8:$I$607,$I176),0),0)</f>
        <v>0</v>
      </c>
      <c r="FW176" s="1">
        <f>IFERROR(IF($G176&gt;=1,SUMIFS(ARR!S$8:S$607,ARR!$I$8:$I$607,$I176),0),0)</f>
        <v>0</v>
      </c>
      <c r="FX176" s="1">
        <f>IFERROR(IF($G176&gt;=1,SUMIFS(ARR!T$8:T$607,ARR!$I$8:$I$607,$I176),0),0)</f>
        <v>0</v>
      </c>
      <c r="FY176" s="1">
        <f>IFERROR(IF($G176&gt;=1,SUMIFS(ARR!U$8:U$607,ARR!$I$8:$I$607,$I176),0),0)</f>
        <v>0</v>
      </c>
      <c r="FZ176" s="1">
        <f>IFERROR(IF($G176&gt;=1,SUMIFS(ARR!V$8:V$607,ARR!$I$8:$I$607,$I176),0),0)</f>
        <v>0</v>
      </c>
      <c r="GA176" s="1">
        <f>IFERROR(IF($G176&gt;=1,SUMIFS(ARR!W$8:W$607,ARR!$I$8:$I$607,$I176),0),0)</f>
        <v>0</v>
      </c>
      <c r="GB176" s="1">
        <f>IFERROR(IF($G176&gt;=1,SUMIFS(ARR!X$8:X$607,ARR!$I$8:$I$607,$I176),0),0)</f>
        <v>0</v>
      </c>
      <c r="GC176" s="1">
        <f>IFERROR(IF($G176&gt;=1,SUMIFS(ARR!Y$8:Y$607,ARR!$I$8:$I$607,$I176),0),0)</f>
        <v>0</v>
      </c>
      <c r="GD176" s="1">
        <f>IFERROR(IF($G176&gt;=1,SUMIFS(ARR!Z$8:Z$607,ARR!$I$8:$I$607,$I176),0),0)</f>
        <v>0</v>
      </c>
      <c r="GE176" s="1">
        <f>IFERROR(IF($G176&gt;=1,SUMIFS(ARR!AA$8:AA$607,ARR!$I$8:$I$607,$I176),0),0)</f>
        <v>0</v>
      </c>
      <c r="GF176" s="1">
        <f t="shared" si="470"/>
        <v>0</v>
      </c>
      <c r="GG176" s="1">
        <f t="shared" si="471"/>
        <v>0</v>
      </c>
      <c r="GH176" s="1">
        <f t="shared" si="472"/>
        <v>0</v>
      </c>
      <c r="GI176" s="1">
        <f t="shared" si="473"/>
        <v>0</v>
      </c>
      <c r="GJ176" s="1">
        <f t="shared" si="474"/>
        <v>0</v>
      </c>
    </row>
    <row r="177" spans="6:192" ht="18" customHeight="1" x14ac:dyDescent="0.25">
      <c r="F177" s="1">
        <f>ALLO!A175</f>
        <v>0</v>
      </c>
      <c r="G177" s="130">
        <f>EMP!O173</f>
        <v>0</v>
      </c>
      <c r="H177" s="131">
        <f>EMP!P173</f>
        <v>0</v>
      </c>
      <c r="I177" s="130">
        <f>EMP!Q173</f>
        <v>0</v>
      </c>
      <c r="J177" s="30">
        <f>IFERROR(IF($G177&gt;=1,(IF($F177=2,ROUND((ALLO!GA175+ALLO!GM175)/10,0),0)),0),0)</f>
        <v>0</v>
      </c>
      <c r="K177" s="30">
        <f>IFERROR(IF($G177&gt;=1,(IF($F177=2,ROUND((ALLO!GB175+ALLO!GN175)/10,0),0)),0),0)</f>
        <v>0</v>
      </c>
      <c r="L177" s="30">
        <f>IFERROR(IF($G177&gt;=1,(IF($F177=2,ROUND((ALLO!GC175+ALLO!GO175)/10,0),0)),0),0)</f>
        <v>0</v>
      </c>
      <c r="M177" s="30">
        <f>IFERROR(IF($G177&gt;=1,(IF($F177=2,ROUND((ALLO!GD175+ALLO!GP175)/10,0),0)),0),0)</f>
        <v>0</v>
      </c>
      <c r="N177" s="30">
        <f>IFERROR(IF($G177&gt;=1,(IF($F177=2,ROUND((ALLO!GE175+ALLO!GQ175)/10,0),0)),0),0)</f>
        <v>0</v>
      </c>
      <c r="O177" s="30">
        <f>IFERROR(IF($G177&gt;=1,(IF($F177=2,ROUND((ALLO!GF175+ALLO!GR175)/10,0),0)),0),0)</f>
        <v>0</v>
      </c>
      <c r="P177" s="30">
        <f>IFERROR(IF($G177&gt;=1,(IF($F177=2,ROUND((ALLO!GG175+ALLO!GS175)/10,0),0)),0),0)</f>
        <v>0</v>
      </c>
      <c r="Q177" s="30">
        <f>IFERROR(IF($G177&gt;=1,(IF($F177=2,ROUND((ALLO!GH175+ALLO!GT175)/10,0),0)),0),0)</f>
        <v>0</v>
      </c>
      <c r="R177" s="30">
        <f>IFERROR(IF($G177&gt;=1,(IF($F177=2,ROUND((ALLO!GI175+ALLO!GU175)/10,0),0)),0),0)</f>
        <v>0</v>
      </c>
      <c r="S177" s="30">
        <f>IFERROR(IF($G177&gt;=1,(IF($F177=2,ROUND((ALLO!GJ175+ALLO!GV175)/10,0),0)),0),0)</f>
        <v>0</v>
      </c>
      <c r="T177" s="30">
        <f>IFERROR(IF($G177&gt;=1,(IF($F177=2,ROUND((ALLO!GK175+ALLO!GW175)/10,0),0)),0),0)</f>
        <v>0</v>
      </c>
      <c r="U177" s="30">
        <f>IFERROR(IF($G177&gt;=1,(IF($F177=2,ROUND((ALLO!GL175+ALLO!GX175)/10,0),0)),0),0)</f>
        <v>0</v>
      </c>
      <c r="V177" s="132"/>
      <c r="W177" s="132"/>
      <c r="X177" s="132"/>
      <c r="Y177" s="132"/>
      <c r="Z177" s="132"/>
      <c r="AA177" s="132"/>
      <c r="AB177" s="132"/>
      <c r="AC177" s="132"/>
      <c r="AD177" s="132"/>
      <c r="AE177" s="132"/>
      <c r="AF177" s="132"/>
      <c r="AG177" s="132"/>
      <c r="AH177" s="133"/>
      <c r="AI177" s="133">
        <f t="shared" si="371"/>
        <v>0</v>
      </c>
      <c r="AJ177" s="133">
        <f t="shared" si="372"/>
        <v>0</v>
      </c>
      <c r="AK177" s="133">
        <f t="shared" si="373"/>
        <v>0</v>
      </c>
      <c r="AL177" s="133">
        <f t="shared" si="374"/>
        <v>0</v>
      </c>
      <c r="AM177" s="133">
        <f t="shared" si="375"/>
        <v>0</v>
      </c>
      <c r="AN177" s="133">
        <f t="shared" si="376"/>
        <v>0</v>
      </c>
      <c r="AO177" s="133">
        <f t="shared" si="377"/>
        <v>0</v>
      </c>
      <c r="AP177" s="133">
        <f t="shared" si="378"/>
        <v>0</v>
      </c>
      <c r="AQ177" s="133">
        <f t="shared" si="379"/>
        <v>0</v>
      </c>
      <c r="AR177" s="133">
        <f t="shared" si="380"/>
        <v>0</v>
      </c>
      <c r="AS177" s="133">
        <f t="shared" si="381"/>
        <v>0</v>
      </c>
      <c r="AT177" s="134"/>
      <c r="AU177" s="134">
        <f t="shared" si="382"/>
        <v>0</v>
      </c>
      <c r="AV177" s="134">
        <f t="shared" si="383"/>
        <v>0</v>
      </c>
      <c r="AW177" s="134">
        <f t="shared" si="384"/>
        <v>0</v>
      </c>
      <c r="AX177" s="134">
        <f t="shared" si="385"/>
        <v>0</v>
      </c>
      <c r="AY177" s="134">
        <f t="shared" si="386"/>
        <v>0</v>
      </c>
      <c r="AZ177" s="134">
        <f t="shared" si="387"/>
        <v>0</v>
      </c>
      <c r="BA177" s="134">
        <f t="shared" si="388"/>
        <v>0</v>
      </c>
      <c r="BB177" s="134">
        <f t="shared" si="389"/>
        <v>0</v>
      </c>
      <c r="BC177" s="134">
        <f t="shared" si="390"/>
        <v>0</v>
      </c>
      <c r="BD177" s="134">
        <f t="shared" si="391"/>
        <v>0</v>
      </c>
      <c r="BE177" s="134">
        <f t="shared" si="392"/>
        <v>0</v>
      </c>
      <c r="BF177" s="31"/>
      <c r="BG177" s="31">
        <f t="shared" si="393"/>
        <v>0</v>
      </c>
      <c r="BH177" s="31">
        <f t="shared" si="394"/>
        <v>0</v>
      </c>
      <c r="BI177" s="31">
        <f t="shared" si="395"/>
        <v>0</v>
      </c>
      <c r="BJ177" s="31">
        <f t="shared" si="396"/>
        <v>0</v>
      </c>
      <c r="BK177" s="31">
        <f t="shared" si="397"/>
        <v>0</v>
      </c>
      <c r="BL177" s="31">
        <f t="shared" si="398"/>
        <v>0</v>
      </c>
      <c r="BM177" s="31">
        <f t="shared" si="399"/>
        <v>0</v>
      </c>
      <c r="BN177" s="31">
        <f t="shared" si="400"/>
        <v>0</v>
      </c>
      <c r="BO177" s="31">
        <f t="shared" si="401"/>
        <v>0</v>
      </c>
      <c r="BP177" s="31">
        <f t="shared" si="402"/>
        <v>0</v>
      </c>
      <c r="BQ177" s="31">
        <f t="shared" si="403"/>
        <v>0</v>
      </c>
      <c r="BR177" s="132"/>
      <c r="BS177" s="132">
        <f t="shared" si="404"/>
        <v>0</v>
      </c>
      <c r="BT177" s="132">
        <f t="shared" si="405"/>
        <v>0</v>
      </c>
      <c r="BU177" s="132">
        <f t="shared" si="406"/>
        <v>0</v>
      </c>
      <c r="BV177" s="132">
        <f t="shared" si="407"/>
        <v>0</v>
      </c>
      <c r="BW177" s="132">
        <f t="shared" si="408"/>
        <v>0</v>
      </c>
      <c r="BX177" s="132">
        <f t="shared" si="409"/>
        <v>0</v>
      </c>
      <c r="BY177" s="132">
        <f t="shared" si="410"/>
        <v>0</v>
      </c>
      <c r="BZ177" s="132">
        <f t="shared" si="411"/>
        <v>0</v>
      </c>
      <c r="CA177" s="132">
        <f t="shared" si="412"/>
        <v>0</v>
      </c>
      <c r="CB177" s="132">
        <f t="shared" si="413"/>
        <v>0</v>
      </c>
      <c r="CC177" s="132">
        <f t="shared" si="414"/>
        <v>0</v>
      </c>
      <c r="CD177" s="133">
        <f t="shared" si="508"/>
        <v>0</v>
      </c>
      <c r="CE177" s="133">
        <f t="shared" si="508"/>
        <v>0</v>
      </c>
      <c r="CF177" s="133">
        <f t="shared" si="416"/>
        <v>0</v>
      </c>
      <c r="CG177" s="133">
        <f t="shared" si="501"/>
        <v>0</v>
      </c>
      <c r="CH177" s="133">
        <f t="shared" si="499"/>
        <v>0</v>
      </c>
      <c r="CI177" s="133">
        <f t="shared" si="499"/>
        <v>0</v>
      </c>
      <c r="CJ177" s="133">
        <f t="shared" si="499"/>
        <v>0</v>
      </c>
      <c r="CK177" s="133">
        <f t="shared" si="499"/>
        <v>0</v>
      </c>
      <c r="CL177" s="133">
        <f t="shared" si="499"/>
        <v>0</v>
      </c>
      <c r="CM177" s="133">
        <f t="shared" si="499"/>
        <v>0</v>
      </c>
      <c r="CN177" s="133">
        <f t="shared" si="499"/>
        <v>0</v>
      </c>
      <c r="CO177" s="133">
        <f t="shared" si="499"/>
        <v>0</v>
      </c>
      <c r="CP177" s="134"/>
      <c r="CQ177" s="134">
        <f t="shared" si="417"/>
        <v>0</v>
      </c>
      <c r="CR177" s="134">
        <f t="shared" si="418"/>
        <v>0</v>
      </c>
      <c r="CS177" s="134">
        <f t="shared" si="419"/>
        <v>0</v>
      </c>
      <c r="CT177" s="134">
        <f t="shared" si="420"/>
        <v>0</v>
      </c>
      <c r="CU177" s="134">
        <f t="shared" si="421"/>
        <v>0</v>
      </c>
      <c r="CV177" s="134">
        <f t="shared" si="422"/>
        <v>0</v>
      </c>
      <c r="CW177" s="134">
        <f t="shared" si="423"/>
        <v>0</v>
      </c>
      <c r="CX177" s="134">
        <f t="shared" si="424"/>
        <v>0</v>
      </c>
      <c r="CY177" s="134">
        <f t="shared" si="425"/>
        <v>0</v>
      </c>
      <c r="CZ177" s="134">
        <f t="shared" si="426"/>
        <v>0</v>
      </c>
      <c r="DA177" s="134">
        <f t="shared" si="427"/>
        <v>0</v>
      </c>
      <c r="DB177" s="135"/>
      <c r="DC177" s="135">
        <f t="shared" si="428"/>
        <v>0</v>
      </c>
      <c r="DD177" s="135">
        <f t="shared" si="429"/>
        <v>0</v>
      </c>
      <c r="DE177" s="135">
        <f t="shared" si="430"/>
        <v>0</v>
      </c>
      <c r="DF177" s="135">
        <f t="shared" si="431"/>
        <v>0</v>
      </c>
      <c r="DG177" s="135">
        <f t="shared" si="432"/>
        <v>0</v>
      </c>
      <c r="DH177" s="135">
        <f t="shared" si="433"/>
        <v>0</v>
      </c>
      <c r="DI177" s="135">
        <f t="shared" si="434"/>
        <v>0</v>
      </c>
      <c r="DJ177" s="135">
        <f t="shared" si="435"/>
        <v>0</v>
      </c>
      <c r="DK177" s="135">
        <f t="shared" si="436"/>
        <v>0</v>
      </c>
      <c r="DL177" s="135">
        <f t="shared" si="437"/>
        <v>0</v>
      </c>
      <c r="DM177" s="135">
        <f t="shared" si="438"/>
        <v>0</v>
      </c>
      <c r="DN177" s="136"/>
      <c r="DO177" s="136">
        <f t="shared" si="439"/>
        <v>0</v>
      </c>
      <c r="DP177" s="136">
        <f t="shared" si="440"/>
        <v>0</v>
      </c>
      <c r="DQ177" s="136">
        <f t="shared" si="441"/>
        <v>0</v>
      </c>
      <c r="DR177" s="136">
        <f t="shared" si="442"/>
        <v>0</v>
      </c>
      <c r="DS177" s="136">
        <f t="shared" si="443"/>
        <v>0</v>
      </c>
      <c r="DT177" s="136">
        <f t="shared" si="444"/>
        <v>0</v>
      </c>
      <c r="DU177" s="136">
        <f t="shared" si="445"/>
        <v>0</v>
      </c>
      <c r="DV177" s="136">
        <f t="shared" si="446"/>
        <v>0</v>
      </c>
      <c r="DW177" s="136">
        <f t="shared" si="447"/>
        <v>0</v>
      </c>
      <c r="DX177" s="136">
        <f t="shared" si="448"/>
        <v>0</v>
      </c>
      <c r="DY177" s="136">
        <f t="shared" si="449"/>
        <v>0</v>
      </c>
      <c r="DZ177" s="132"/>
      <c r="EA177" s="132">
        <f t="shared" ref="EA177:EK177" si="515">DZ177</f>
        <v>0</v>
      </c>
      <c r="EB177" s="132">
        <f t="shared" si="515"/>
        <v>0</v>
      </c>
      <c r="EC177" s="132">
        <f t="shared" si="515"/>
        <v>0</v>
      </c>
      <c r="ED177" s="132">
        <f t="shared" si="515"/>
        <v>0</v>
      </c>
      <c r="EE177" s="132">
        <f t="shared" si="515"/>
        <v>0</v>
      </c>
      <c r="EF177" s="132">
        <f t="shared" si="515"/>
        <v>0</v>
      </c>
      <c r="EG177" s="132">
        <f t="shared" si="515"/>
        <v>0</v>
      </c>
      <c r="EH177" s="132">
        <f t="shared" si="515"/>
        <v>0</v>
      </c>
      <c r="EI177" s="132">
        <f t="shared" si="515"/>
        <v>0</v>
      </c>
      <c r="EJ177" s="132">
        <f t="shared" si="515"/>
        <v>0</v>
      </c>
      <c r="EK177" s="132">
        <f t="shared" si="515"/>
        <v>0</v>
      </c>
      <c r="EL177" s="134"/>
      <c r="EM177" s="134"/>
      <c r="EN177" s="134"/>
      <c r="EO177" s="134"/>
      <c r="EP177" s="134"/>
      <c r="EQ177" s="134"/>
      <c r="ER177" s="134"/>
      <c r="ES177" s="201">
        <f>IFERROR(IF(G177&gt;=1,(IF(EMP!AT173="YES",220,0)),0),0)</f>
        <v>0</v>
      </c>
      <c r="ET177" s="1">
        <f>IFERROR(IF(G177&gt;=1,ROUND(ALLO!K175/31*ALLO!BJ175,0),0),0)</f>
        <v>0</v>
      </c>
      <c r="EU177" s="1">
        <f>IFERROR(IF(G177&gt;=1,(IF(ALLO!$BH175=1,0,IF(ALLO!$BH175=2,(IF(EMP!AN173="YES",(IF(ALLO!$D175&gt;=5,ROUND((ALLO!GG175+ALLO!GS175+ALLO!HE175)/EU$1,0)*ALLO!$BK175,0)),0)),0))),0),0)</f>
        <v>0</v>
      </c>
      <c r="EV177" s="1">
        <f>IFERROR(IF(H177&gt;=1,(IF(ALLO!$BH175=1,0,IF(ALLO!$BH175=2,(IF(EMP!AO173="YES",(IF(ALLO!$D175&gt;=5,ROUND((ALLO!GH175+ALLO!GT175+ALLO!HF175)/EV$1,0)*ALLO!$BK175,0)),0)),0))),0),0)</f>
        <v>0</v>
      </c>
      <c r="EW177" s="1">
        <f>IFERROR(IF(I177&gt;=1,(IF(ALLO!$BH175=1,0,IF(ALLO!$BH175=2,(IF(EMP!AP173="YES",(IF(ALLO!$D175&gt;=5,ROUND((ALLO!GI175+ALLO!GU175+ALLO!HG175)/EW$1,0)*ALLO!$BK175,0)),0)),0))),0),0)</f>
        <v>0</v>
      </c>
      <c r="EX177" s="1">
        <f>IFERROR(IF(J177&gt;=1,(IF(ALLO!$BH175=1,0,IF(ALLO!$BH175=2,(IF(EMP!AQ173="YES",(IF(ALLO!$D175&gt;=5,ROUND((ALLO!GJ175+ALLO!GV175+ALLO!HH175)/EX$1,0)*ALLO!$BK175,0)),0)),0))),0),0)</f>
        <v>0</v>
      </c>
      <c r="EY177" s="1">
        <f>IFERROR(IF(K177&gt;=1,(IF(ALLO!$BH175=1,0,IF(ALLO!$BH175=2,(IF(EMP!AR173="YES",(IF(ALLO!$D175&gt;=5,ROUND((ALLO!GK175+ALLO!GW175+ALLO!HI175)/EY$1,0)*ALLO!$BK175,0)),0)),0))),0),0)</f>
        <v>0</v>
      </c>
      <c r="EZ177" s="1">
        <f>IFERROR(IF(L177&gt;=1,(IF(ALLO!$BH175=1,0,IF(ALLO!$BH175=2,(IF(EMP!AS173="YES",(IF(ALLO!$D175&gt;=5,ROUND((ALLO!GL175+ALLO!GX175+ALLO!HJ175)/EZ$1,0)*ALLO!$BK175,0)),0)),0))),0),0)</f>
        <v>0</v>
      </c>
      <c r="FA177" s="181">
        <f t="shared" si="451"/>
        <v>0</v>
      </c>
      <c r="FB177" s="181">
        <f t="shared" si="452"/>
        <v>0</v>
      </c>
      <c r="FC177" s="181">
        <f t="shared" si="453"/>
        <v>0</v>
      </c>
      <c r="FD177" s="181">
        <f t="shared" si="454"/>
        <v>0</v>
      </c>
      <c r="FE177" s="181">
        <f t="shared" si="455"/>
        <v>0</v>
      </c>
      <c r="FF177" s="181">
        <f t="shared" si="456"/>
        <v>0</v>
      </c>
      <c r="FG177" s="181">
        <f t="shared" si="457"/>
        <v>0</v>
      </c>
      <c r="FH177" s="181">
        <f t="shared" si="458"/>
        <v>0</v>
      </c>
      <c r="FI177" s="181">
        <f t="shared" si="459"/>
        <v>0</v>
      </c>
      <c r="FJ177" s="181">
        <f t="shared" si="460"/>
        <v>0</v>
      </c>
      <c r="FK177" s="181">
        <f t="shared" si="461"/>
        <v>0</v>
      </c>
      <c r="FL177" s="181">
        <f t="shared" si="462"/>
        <v>0</v>
      </c>
      <c r="FM177" s="182">
        <f t="shared" si="463"/>
        <v>0</v>
      </c>
      <c r="FN177" s="182">
        <f t="shared" si="464"/>
        <v>0</v>
      </c>
      <c r="FO177" s="182">
        <f t="shared" si="465"/>
        <v>0</v>
      </c>
      <c r="FP177" s="182">
        <f t="shared" si="466"/>
        <v>0</v>
      </c>
      <c r="FQ177" s="182">
        <f t="shared" si="467"/>
        <v>0</v>
      </c>
      <c r="FR177" s="182">
        <f t="shared" si="468"/>
        <v>0</v>
      </c>
      <c r="FS177" s="182">
        <f t="shared" si="469"/>
        <v>0</v>
      </c>
      <c r="FT177" s="1">
        <f>IFERROR(IF($G177&gt;=1,SUMIFS(ARR!P$8:P$607,ARR!$I$8:$I$607,$I177),0),0)</f>
        <v>0</v>
      </c>
      <c r="FU177" s="1">
        <f>IFERROR(IF($G177&gt;=1,SUMIFS(ARR!Q$8:Q$607,ARR!$I$8:$I$607,$I177),0),0)</f>
        <v>0</v>
      </c>
      <c r="FV177" s="1">
        <f>IFERROR(IF($G177&gt;=1,SUMIFS(ARR!R$8:R$607,ARR!$I$8:$I$607,$I177),0),0)</f>
        <v>0</v>
      </c>
      <c r="FW177" s="1">
        <f>IFERROR(IF($G177&gt;=1,SUMIFS(ARR!S$8:S$607,ARR!$I$8:$I$607,$I177),0),0)</f>
        <v>0</v>
      </c>
      <c r="FX177" s="1">
        <f>IFERROR(IF($G177&gt;=1,SUMIFS(ARR!T$8:T$607,ARR!$I$8:$I$607,$I177),0),0)</f>
        <v>0</v>
      </c>
      <c r="FY177" s="1">
        <f>IFERROR(IF($G177&gt;=1,SUMIFS(ARR!U$8:U$607,ARR!$I$8:$I$607,$I177),0),0)</f>
        <v>0</v>
      </c>
      <c r="FZ177" s="1">
        <f>IFERROR(IF($G177&gt;=1,SUMIFS(ARR!V$8:V$607,ARR!$I$8:$I$607,$I177),0),0)</f>
        <v>0</v>
      </c>
      <c r="GA177" s="1">
        <f>IFERROR(IF($G177&gt;=1,SUMIFS(ARR!W$8:W$607,ARR!$I$8:$I$607,$I177),0),0)</f>
        <v>0</v>
      </c>
      <c r="GB177" s="1">
        <f>IFERROR(IF($G177&gt;=1,SUMIFS(ARR!X$8:X$607,ARR!$I$8:$I$607,$I177),0),0)</f>
        <v>0</v>
      </c>
      <c r="GC177" s="1">
        <f>IFERROR(IF($G177&gt;=1,SUMIFS(ARR!Y$8:Y$607,ARR!$I$8:$I$607,$I177),0),0)</f>
        <v>0</v>
      </c>
      <c r="GD177" s="1">
        <f>IFERROR(IF($G177&gt;=1,SUMIFS(ARR!Z$8:Z$607,ARR!$I$8:$I$607,$I177),0),0)</f>
        <v>0</v>
      </c>
      <c r="GE177" s="1">
        <f>IFERROR(IF($G177&gt;=1,SUMIFS(ARR!AA$8:AA$607,ARR!$I$8:$I$607,$I177),0),0)</f>
        <v>0</v>
      </c>
      <c r="GF177" s="1">
        <f t="shared" si="470"/>
        <v>0</v>
      </c>
      <c r="GG177" s="1">
        <f t="shared" si="471"/>
        <v>0</v>
      </c>
      <c r="GH177" s="1">
        <f t="shared" si="472"/>
        <v>0</v>
      </c>
      <c r="GI177" s="1">
        <f t="shared" si="473"/>
        <v>0</v>
      </c>
      <c r="GJ177" s="1">
        <f t="shared" si="474"/>
        <v>0</v>
      </c>
    </row>
    <row r="178" spans="6:192" ht="18" customHeight="1" x14ac:dyDescent="0.25">
      <c r="F178" s="1">
        <f>ALLO!A176</f>
        <v>0</v>
      </c>
      <c r="G178" s="130">
        <f>EMP!O174</f>
        <v>0</v>
      </c>
      <c r="H178" s="131">
        <f>EMP!P174</f>
        <v>0</v>
      </c>
      <c r="I178" s="130">
        <f>EMP!Q174</f>
        <v>0</v>
      </c>
      <c r="J178" s="30">
        <f>IFERROR(IF($G178&gt;=1,(IF($F178=2,ROUND((ALLO!GA176+ALLO!GM176)/10,0),0)),0),0)</f>
        <v>0</v>
      </c>
      <c r="K178" s="30">
        <f>IFERROR(IF($G178&gt;=1,(IF($F178=2,ROUND((ALLO!GB176+ALLO!GN176)/10,0),0)),0),0)</f>
        <v>0</v>
      </c>
      <c r="L178" s="30">
        <f>IFERROR(IF($G178&gt;=1,(IF($F178=2,ROUND((ALLO!GC176+ALLO!GO176)/10,0),0)),0),0)</f>
        <v>0</v>
      </c>
      <c r="M178" s="30">
        <f>IFERROR(IF($G178&gt;=1,(IF($F178=2,ROUND((ALLO!GD176+ALLO!GP176)/10,0),0)),0),0)</f>
        <v>0</v>
      </c>
      <c r="N178" s="30">
        <f>IFERROR(IF($G178&gt;=1,(IF($F178=2,ROUND((ALLO!GE176+ALLO!GQ176)/10,0),0)),0),0)</f>
        <v>0</v>
      </c>
      <c r="O178" s="30">
        <f>IFERROR(IF($G178&gt;=1,(IF($F178=2,ROUND((ALLO!GF176+ALLO!GR176)/10,0),0)),0),0)</f>
        <v>0</v>
      </c>
      <c r="P178" s="30">
        <f>IFERROR(IF($G178&gt;=1,(IF($F178=2,ROUND((ALLO!GG176+ALLO!GS176)/10,0),0)),0),0)</f>
        <v>0</v>
      </c>
      <c r="Q178" s="30">
        <f>IFERROR(IF($G178&gt;=1,(IF($F178=2,ROUND((ALLO!GH176+ALLO!GT176)/10,0),0)),0),0)</f>
        <v>0</v>
      </c>
      <c r="R178" s="30">
        <f>IFERROR(IF($G178&gt;=1,(IF($F178=2,ROUND((ALLO!GI176+ALLO!GU176)/10,0),0)),0),0)</f>
        <v>0</v>
      </c>
      <c r="S178" s="30">
        <f>IFERROR(IF($G178&gt;=1,(IF($F178=2,ROUND((ALLO!GJ176+ALLO!GV176)/10,0),0)),0),0)</f>
        <v>0</v>
      </c>
      <c r="T178" s="30">
        <f>IFERROR(IF($G178&gt;=1,(IF($F178=2,ROUND((ALLO!GK176+ALLO!GW176)/10,0),0)),0),0)</f>
        <v>0</v>
      </c>
      <c r="U178" s="30">
        <f>IFERROR(IF($G178&gt;=1,(IF($F178=2,ROUND((ALLO!GL176+ALLO!GX176)/10,0),0)),0),0)</f>
        <v>0</v>
      </c>
      <c r="V178" s="132"/>
      <c r="W178" s="132"/>
      <c r="X178" s="132"/>
      <c r="Y178" s="132"/>
      <c r="Z178" s="132"/>
      <c r="AA178" s="132"/>
      <c r="AB178" s="132"/>
      <c r="AC178" s="132"/>
      <c r="AD178" s="132"/>
      <c r="AE178" s="132"/>
      <c r="AF178" s="132"/>
      <c r="AG178" s="132"/>
      <c r="AH178" s="133"/>
      <c r="AI178" s="133">
        <f t="shared" si="371"/>
        <v>0</v>
      </c>
      <c r="AJ178" s="133">
        <f t="shared" si="372"/>
        <v>0</v>
      </c>
      <c r="AK178" s="133">
        <f t="shared" si="373"/>
        <v>0</v>
      </c>
      <c r="AL178" s="133">
        <f t="shared" si="374"/>
        <v>0</v>
      </c>
      <c r="AM178" s="133">
        <f t="shared" si="375"/>
        <v>0</v>
      </c>
      <c r="AN178" s="133">
        <f t="shared" si="376"/>
        <v>0</v>
      </c>
      <c r="AO178" s="133">
        <f t="shared" si="377"/>
        <v>0</v>
      </c>
      <c r="AP178" s="133">
        <f t="shared" si="378"/>
        <v>0</v>
      </c>
      <c r="AQ178" s="133">
        <f t="shared" si="379"/>
        <v>0</v>
      </c>
      <c r="AR178" s="133">
        <f t="shared" si="380"/>
        <v>0</v>
      </c>
      <c r="AS178" s="133">
        <f t="shared" si="381"/>
        <v>0</v>
      </c>
      <c r="AT178" s="134"/>
      <c r="AU178" s="134">
        <f t="shared" si="382"/>
        <v>0</v>
      </c>
      <c r="AV178" s="134">
        <f t="shared" si="383"/>
        <v>0</v>
      </c>
      <c r="AW178" s="134">
        <f t="shared" si="384"/>
        <v>0</v>
      </c>
      <c r="AX178" s="134">
        <f t="shared" si="385"/>
        <v>0</v>
      </c>
      <c r="AY178" s="134">
        <f t="shared" si="386"/>
        <v>0</v>
      </c>
      <c r="AZ178" s="134">
        <f t="shared" si="387"/>
        <v>0</v>
      </c>
      <c r="BA178" s="134">
        <f t="shared" si="388"/>
        <v>0</v>
      </c>
      <c r="BB178" s="134">
        <f t="shared" si="389"/>
        <v>0</v>
      </c>
      <c r="BC178" s="134">
        <f t="shared" si="390"/>
        <v>0</v>
      </c>
      <c r="BD178" s="134">
        <f t="shared" si="391"/>
        <v>0</v>
      </c>
      <c r="BE178" s="134">
        <f t="shared" si="392"/>
        <v>0</v>
      </c>
      <c r="BF178" s="31"/>
      <c r="BG178" s="31">
        <f t="shared" si="393"/>
        <v>0</v>
      </c>
      <c r="BH178" s="31">
        <f t="shared" si="394"/>
        <v>0</v>
      </c>
      <c r="BI178" s="31">
        <f t="shared" si="395"/>
        <v>0</v>
      </c>
      <c r="BJ178" s="31">
        <f t="shared" si="396"/>
        <v>0</v>
      </c>
      <c r="BK178" s="31">
        <f t="shared" si="397"/>
        <v>0</v>
      </c>
      <c r="BL178" s="31">
        <f t="shared" si="398"/>
        <v>0</v>
      </c>
      <c r="BM178" s="31">
        <f t="shared" si="399"/>
        <v>0</v>
      </c>
      <c r="BN178" s="31">
        <f t="shared" si="400"/>
        <v>0</v>
      </c>
      <c r="BO178" s="31">
        <f t="shared" si="401"/>
        <v>0</v>
      </c>
      <c r="BP178" s="31">
        <f t="shared" si="402"/>
        <v>0</v>
      </c>
      <c r="BQ178" s="31">
        <f t="shared" si="403"/>
        <v>0</v>
      </c>
      <c r="BR178" s="132"/>
      <c r="BS178" s="132">
        <f t="shared" si="404"/>
        <v>0</v>
      </c>
      <c r="BT178" s="132">
        <f t="shared" si="405"/>
        <v>0</v>
      </c>
      <c r="BU178" s="132">
        <f t="shared" si="406"/>
        <v>0</v>
      </c>
      <c r="BV178" s="132">
        <f t="shared" si="407"/>
        <v>0</v>
      </c>
      <c r="BW178" s="132">
        <f t="shared" si="408"/>
        <v>0</v>
      </c>
      <c r="BX178" s="132">
        <f t="shared" si="409"/>
        <v>0</v>
      </c>
      <c r="BY178" s="132">
        <f t="shared" si="410"/>
        <v>0</v>
      </c>
      <c r="BZ178" s="132">
        <f t="shared" si="411"/>
        <v>0</v>
      </c>
      <c r="CA178" s="132">
        <f t="shared" si="412"/>
        <v>0</v>
      </c>
      <c r="CB178" s="132">
        <f t="shared" si="413"/>
        <v>0</v>
      </c>
      <c r="CC178" s="132">
        <f t="shared" si="414"/>
        <v>0</v>
      </c>
      <c r="CD178" s="133">
        <f t="shared" si="508"/>
        <v>0</v>
      </c>
      <c r="CE178" s="133">
        <f t="shared" si="508"/>
        <v>0</v>
      </c>
      <c r="CF178" s="133">
        <f t="shared" si="416"/>
        <v>0</v>
      </c>
      <c r="CG178" s="133">
        <f t="shared" si="501"/>
        <v>0</v>
      </c>
      <c r="CH178" s="133">
        <f t="shared" si="499"/>
        <v>0</v>
      </c>
      <c r="CI178" s="133">
        <f t="shared" si="499"/>
        <v>0</v>
      </c>
      <c r="CJ178" s="133">
        <f t="shared" si="499"/>
        <v>0</v>
      </c>
      <c r="CK178" s="133">
        <f t="shared" si="499"/>
        <v>0</v>
      </c>
      <c r="CL178" s="133">
        <f t="shared" si="499"/>
        <v>0</v>
      </c>
      <c r="CM178" s="133">
        <f t="shared" si="499"/>
        <v>0</v>
      </c>
      <c r="CN178" s="133">
        <f t="shared" si="499"/>
        <v>0</v>
      </c>
      <c r="CO178" s="133">
        <f t="shared" si="499"/>
        <v>0</v>
      </c>
      <c r="CP178" s="134"/>
      <c r="CQ178" s="134">
        <f t="shared" si="417"/>
        <v>0</v>
      </c>
      <c r="CR178" s="134">
        <f t="shared" si="418"/>
        <v>0</v>
      </c>
      <c r="CS178" s="134">
        <f t="shared" si="419"/>
        <v>0</v>
      </c>
      <c r="CT178" s="134">
        <f t="shared" si="420"/>
        <v>0</v>
      </c>
      <c r="CU178" s="134">
        <f t="shared" si="421"/>
        <v>0</v>
      </c>
      <c r="CV178" s="134">
        <f t="shared" si="422"/>
        <v>0</v>
      </c>
      <c r="CW178" s="134">
        <f t="shared" si="423"/>
        <v>0</v>
      </c>
      <c r="CX178" s="134">
        <f t="shared" si="424"/>
        <v>0</v>
      </c>
      <c r="CY178" s="134">
        <f t="shared" si="425"/>
        <v>0</v>
      </c>
      <c r="CZ178" s="134">
        <f t="shared" si="426"/>
        <v>0</v>
      </c>
      <c r="DA178" s="134">
        <f t="shared" si="427"/>
        <v>0</v>
      </c>
      <c r="DB178" s="135"/>
      <c r="DC178" s="135">
        <f t="shared" si="428"/>
        <v>0</v>
      </c>
      <c r="DD178" s="135">
        <f t="shared" si="429"/>
        <v>0</v>
      </c>
      <c r="DE178" s="135">
        <f t="shared" si="430"/>
        <v>0</v>
      </c>
      <c r="DF178" s="135">
        <f t="shared" si="431"/>
        <v>0</v>
      </c>
      <c r="DG178" s="135">
        <f t="shared" si="432"/>
        <v>0</v>
      </c>
      <c r="DH178" s="135">
        <f t="shared" si="433"/>
        <v>0</v>
      </c>
      <c r="DI178" s="135">
        <f t="shared" si="434"/>
        <v>0</v>
      </c>
      <c r="DJ178" s="135">
        <f t="shared" si="435"/>
        <v>0</v>
      </c>
      <c r="DK178" s="135">
        <f t="shared" si="436"/>
        <v>0</v>
      </c>
      <c r="DL178" s="135">
        <f t="shared" si="437"/>
        <v>0</v>
      </c>
      <c r="DM178" s="135">
        <f t="shared" si="438"/>
        <v>0</v>
      </c>
      <c r="DN178" s="136"/>
      <c r="DO178" s="136">
        <f t="shared" si="439"/>
        <v>0</v>
      </c>
      <c r="DP178" s="136">
        <f t="shared" si="440"/>
        <v>0</v>
      </c>
      <c r="DQ178" s="136">
        <f t="shared" si="441"/>
        <v>0</v>
      </c>
      <c r="DR178" s="136">
        <f t="shared" si="442"/>
        <v>0</v>
      </c>
      <c r="DS178" s="136">
        <f t="shared" si="443"/>
        <v>0</v>
      </c>
      <c r="DT178" s="136">
        <f t="shared" si="444"/>
        <v>0</v>
      </c>
      <c r="DU178" s="136">
        <f t="shared" si="445"/>
        <v>0</v>
      </c>
      <c r="DV178" s="136">
        <f t="shared" si="446"/>
        <v>0</v>
      </c>
      <c r="DW178" s="136">
        <f t="shared" si="447"/>
        <v>0</v>
      </c>
      <c r="DX178" s="136">
        <f t="shared" si="448"/>
        <v>0</v>
      </c>
      <c r="DY178" s="136">
        <f t="shared" si="449"/>
        <v>0</v>
      </c>
      <c r="DZ178" s="132"/>
      <c r="EA178" s="132">
        <f t="shared" ref="EA178:EK178" si="516">DZ178</f>
        <v>0</v>
      </c>
      <c r="EB178" s="132">
        <f t="shared" si="516"/>
        <v>0</v>
      </c>
      <c r="EC178" s="132">
        <f t="shared" si="516"/>
        <v>0</v>
      </c>
      <c r="ED178" s="132">
        <f t="shared" si="516"/>
        <v>0</v>
      </c>
      <c r="EE178" s="132">
        <f t="shared" si="516"/>
        <v>0</v>
      </c>
      <c r="EF178" s="132">
        <f t="shared" si="516"/>
        <v>0</v>
      </c>
      <c r="EG178" s="132">
        <f t="shared" si="516"/>
        <v>0</v>
      </c>
      <c r="EH178" s="132">
        <f t="shared" si="516"/>
        <v>0</v>
      </c>
      <c r="EI178" s="132">
        <f t="shared" si="516"/>
        <v>0</v>
      </c>
      <c r="EJ178" s="132">
        <f t="shared" si="516"/>
        <v>0</v>
      </c>
      <c r="EK178" s="132">
        <f t="shared" si="516"/>
        <v>0</v>
      </c>
      <c r="EL178" s="134"/>
      <c r="EM178" s="134"/>
      <c r="EN178" s="134"/>
      <c r="EO178" s="134"/>
      <c r="EP178" s="134"/>
      <c r="EQ178" s="134"/>
      <c r="ER178" s="134"/>
      <c r="ES178" s="201">
        <f>IFERROR(IF(G178&gt;=1,(IF(EMP!AT174="YES",220,0)),0),0)</f>
        <v>0</v>
      </c>
      <c r="ET178" s="1">
        <f>IFERROR(IF(G178&gt;=1,ROUND(ALLO!K176/31*ALLO!BJ176,0),0),0)</f>
        <v>0</v>
      </c>
      <c r="EU178" s="1">
        <f>IFERROR(IF(G178&gt;=1,(IF(ALLO!$BH176=1,0,IF(ALLO!$BH176=2,(IF(EMP!AN174="YES",(IF(ALLO!$D176&gt;=5,ROUND((ALLO!GG176+ALLO!GS176+ALLO!HE176)/EU$1,0)*ALLO!$BK176,0)),0)),0))),0),0)</f>
        <v>0</v>
      </c>
      <c r="EV178" s="1">
        <f>IFERROR(IF(H178&gt;=1,(IF(ALLO!$BH176=1,0,IF(ALLO!$BH176=2,(IF(EMP!AO174="YES",(IF(ALLO!$D176&gt;=5,ROUND((ALLO!GH176+ALLO!GT176+ALLO!HF176)/EV$1,0)*ALLO!$BK176,0)),0)),0))),0),0)</f>
        <v>0</v>
      </c>
      <c r="EW178" s="1">
        <f>IFERROR(IF(I178&gt;=1,(IF(ALLO!$BH176=1,0,IF(ALLO!$BH176=2,(IF(EMP!AP174="YES",(IF(ALLO!$D176&gt;=5,ROUND((ALLO!GI176+ALLO!GU176+ALLO!HG176)/EW$1,0)*ALLO!$BK176,0)),0)),0))),0),0)</f>
        <v>0</v>
      </c>
      <c r="EX178" s="1">
        <f>IFERROR(IF(J178&gt;=1,(IF(ALLO!$BH176=1,0,IF(ALLO!$BH176=2,(IF(EMP!AQ174="YES",(IF(ALLO!$D176&gt;=5,ROUND((ALLO!GJ176+ALLO!GV176+ALLO!HH176)/EX$1,0)*ALLO!$BK176,0)),0)),0))),0),0)</f>
        <v>0</v>
      </c>
      <c r="EY178" s="1">
        <f>IFERROR(IF(K178&gt;=1,(IF(ALLO!$BH176=1,0,IF(ALLO!$BH176=2,(IF(EMP!AR174="YES",(IF(ALLO!$D176&gt;=5,ROUND((ALLO!GK176+ALLO!GW176+ALLO!HI176)/EY$1,0)*ALLO!$BK176,0)),0)),0))),0),0)</f>
        <v>0</v>
      </c>
      <c r="EZ178" s="1">
        <f>IFERROR(IF(L178&gt;=1,(IF(ALLO!$BH176=1,0,IF(ALLO!$BH176=2,(IF(EMP!AS174="YES",(IF(ALLO!$D176&gt;=5,ROUND((ALLO!GL176+ALLO!GX176+ALLO!HJ176)/EZ$1,0)*ALLO!$BK176,0)),0)),0))),0),0)</f>
        <v>0</v>
      </c>
      <c r="FA178" s="181">
        <f t="shared" si="451"/>
        <v>0</v>
      </c>
      <c r="FB178" s="181">
        <f t="shared" si="452"/>
        <v>0</v>
      </c>
      <c r="FC178" s="181">
        <f t="shared" si="453"/>
        <v>0</v>
      </c>
      <c r="FD178" s="181">
        <f t="shared" si="454"/>
        <v>0</v>
      </c>
      <c r="FE178" s="181">
        <f t="shared" si="455"/>
        <v>0</v>
      </c>
      <c r="FF178" s="181">
        <f t="shared" si="456"/>
        <v>0</v>
      </c>
      <c r="FG178" s="181">
        <f t="shared" si="457"/>
        <v>0</v>
      </c>
      <c r="FH178" s="181">
        <f t="shared" si="458"/>
        <v>0</v>
      </c>
      <c r="FI178" s="181">
        <f t="shared" si="459"/>
        <v>0</v>
      </c>
      <c r="FJ178" s="181">
        <f t="shared" si="460"/>
        <v>0</v>
      </c>
      <c r="FK178" s="181">
        <f t="shared" si="461"/>
        <v>0</v>
      </c>
      <c r="FL178" s="181">
        <f t="shared" si="462"/>
        <v>0</v>
      </c>
      <c r="FM178" s="182">
        <f t="shared" si="463"/>
        <v>0</v>
      </c>
      <c r="FN178" s="182">
        <f t="shared" si="464"/>
        <v>0</v>
      </c>
      <c r="FO178" s="182">
        <f t="shared" si="465"/>
        <v>0</v>
      </c>
      <c r="FP178" s="182">
        <f t="shared" si="466"/>
        <v>0</v>
      </c>
      <c r="FQ178" s="182">
        <f t="shared" si="467"/>
        <v>0</v>
      </c>
      <c r="FR178" s="182">
        <f t="shared" si="468"/>
        <v>0</v>
      </c>
      <c r="FS178" s="182">
        <f t="shared" si="469"/>
        <v>0</v>
      </c>
      <c r="FT178" s="1">
        <f>IFERROR(IF($G178&gt;=1,SUMIFS(ARR!P$8:P$607,ARR!$I$8:$I$607,$I178),0),0)</f>
        <v>0</v>
      </c>
      <c r="FU178" s="1">
        <f>IFERROR(IF($G178&gt;=1,SUMIFS(ARR!Q$8:Q$607,ARR!$I$8:$I$607,$I178),0),0)</f>
        <v>0</v>
      </c>
      <c r="FV178" s="1">
        <f>IFERROR(IF($G178&gt;=1,SUMIFS(ARR!R$8:R$607,ARR!$I$8:$I$607,$I178),0),0)</f>
        <v>0</v>
      </c>
      <c r="FW178" s="1">
        <f>IFERROR(IF($G178&gt;=1,SUMIFS(ARR!S$8:S$607,ARR!$I$8:$I$607,$I178),0),0)</f>
        <v>0</v>
      </c>
      <c r="FX178" s="1">
        <f>IFERROR(IF($G178&gt;=1,SUMIFS(ARR!T$8:T$607,ARR!$I$8:$I$607,$I178),0),0)</f>
        <v>0</v>
      </c>
      <c r="FY178" s="1">
        <f>IFERROR(IF($G178&gt;=1,SUMIFS(ARR!U$8:U$607,ARR!$I$8:$I$607,$I178),0),0)</f>
        <v>0</v>
      </c>
      <c r="FZ178" s="1">
        <f>IFERROR(IF($G178&gt;=1,SUMIFS(ARR!V$8:V$607,ARR!$I$8:$I$607,$I178),0),0)</f>
        <v>0</v>
      </c>
      <c r="GA178" s="1">
        <f>IFERROR(IF($G178&gt;=1,SUMIFS(ARR!W$8:W$607,ARR!$I$8:$I$607,$I178),0),0)</f>
        <v>0</v>
      </c>
      <c r="GB178" s="1">
        <f>IFERROR(IF($G178&gt;=1,SUMIFS(ARR!X$8:X$607,ARR!$I$8:$I$607,$I178),0),0)</f>
        <v>0</v>
      </c>
      <c r="GC178" s="1">
        <f>IFERROR(IF($G178&gt;=1,SUMIFS(ARR!Y$8:Y$607,ARR!$I$8:$I$607,$I178),0),0)</f>
        <v>0</v>
      </c>
      <c r="GD178" s="1">
        <f>IFERROR(IF($G178&gt;=1,SUMIFS(ARR!Z$8:Z$607,ARR!$I$8:$I$607,$I178),0),0)</f>
        <v>0</v>
      </c>
      <c r="GE178" s="1">
        <f>IFERROR(IF($G178&gt;=1,SUMIFS(ARR!AA$8:AA$607,ARR!$I$8:$I$607,$I178),0),0)</f>
        <v>0</v>
      </c>
      <c r="GF178" s="1">
        <f t="shared" si="470"/>
        <v>0</v>
      </c>
      <c r="GG178" s="1">
        <f t="shared" si="471"/>
        <v>0</v>
      </c>
      <c r="GH178" s="1">
        <f t="shared" si="472"/>
        <v>0</v>
      </c>
      <c r="GI178" s="1">
        <f t="shared" si="473"/>
        <v>0</v>
      </c>
      <c r="GJ178" s="1">
        <f t="shared" si="474"/>
        <v>0</v>
      </c>
    </row>
    <row r="179" spans="6:192" ht="18" customHeight="1" x14ac:dyDescent="0.25">
      <c r="F179" s="1">
        <f>ALLO!A177</f>
        <v>0</v>
      </c>
      <c r="G179" s="130">
        <f>EMP!O175</f>
        <v>0</v>
      </c>
      <c r="H179" s="131">
        <f>EMP!P175</f>
        <v>0</v>
      </c>
      <c r="I179" s="130">
        <f>EMP!Q175</f>
        <v>0</v>
      </c>
      <c r="J179" s="30">
        <f>IFERROR(IF($G179&gt;=1,(IF($F179=2,ROUND((ALLO!GA177+ALLO!GM177)/10,0),0)),0),0)</f>
        <v>0</v>
      </c>
      <c r="K179" s="30">
        <f>IFERROR(IF($G179&gt;=1,(IF($F179=2,ROUND((ALLO!GB177+ALLO!GN177)/10,0),0)),0),0)</f>
        <v>0</v>
      </c>
      <c r="L179" s="30">
        <f>IFERROR(IF($G179&gt;=1,(IF($F179=2,ROUND((ALLO!GC177+ALLO!GO177)/10,0),0)),0),0)</f>
        <v>0</v>
      </c>
      <c r="M179" s="30">
        <f>IFERROR(IF($G179&gt;=1,(IF($F179=2,ROUND((ALLO!GD177+ALLO!GP177)/10,0),0)),0),0)</f>
        <v>0</v>
      </c>
      <c r="N179" s="30">
        <f>IFERROR(IF($G179&gt;=1,(IF($F179=2,ROUND((ALLO!GE177+ALLO!GQ177)/10,0),0)),0),0)</f>
        <v>0</v>
      </c>
      <c r="O179" s="30">
        <f>IFERROR(IF($G179&gt;=1,(IF($F179=2,ROUND((ALLO!GF177+ALLO!GR177)/10,0),0)),0),0)</f>
        <v>0</v>
      </c>
      <c r="P179" s="30">
        <f>IFERROR(IF($G179&gt;=1,(IF($F179=2,ROUND((ALLO!GG177+ALLO!GS177)/10,0),0)),0),0)</f>
        <v>0</v>
      </c>
      <c r="Q179" s="30">
        <f>IFERROR(IF($G179&gt;=1,(IF($F179=2,ROUND((ALLO!GH177+ALLO!GT177)/10,0),0)),0),0)</f>
        <v>0</v>
      </c>
      <c r="R179" s="30">
        <f>IFERROR(IF($G179&gt;=1,(IF($F179=2,ROUND((ALLO!GI177+ALLO!GU177)/10,0),0)),0),0)</f>
        <v>0</v>
      </c>
      <c r="S179" s="30">
        <f>IFERROR(IF($G179&gt;=1,(IF($F179=2,ROUND((ALLO!GJ177+ALLO!GV177)/10,0),0)),0),0)</f>
        <v>0</v>
      </c>
      <c r="T179" s="30">
        <f>IFERROR(IF($G179&gt;=1,(IF($F179=2,ROUND((ALLO!GK177+ALLO!GW177)/10,0),0)),0),0)</f>
        <v>0</v>
      </c>
      <c r="U179" s="30">
        <f>IFERROR(IF($G179&gt;=1,(IF($F179=2,ROUND((ALLO!GL177+ALLO!GX177)/10,0),0)),0),0)</f>
        <v>0</v>
      </c>
      <c r="V179" s="132"/>
      <c r="W179" s="132"/>
      <c r="X179" s="132"/>
      <c r="Y179" s="132"/>
      <c r="Z179" s="132"/>
      <c r="AA179" s="132"/>
      <c r="AB179" s="132"/>
      <c r="AC179" s="132"/>
      <c r="AD179" s="132"/>
      <c r="AE179" s="132"/>
      <c r="AF179" s="132"/>
      <c r="AG179" s="132"/>
      <c r="AH179" s="133"/>
      <c r="AI179" s="133">
        <f t="shared" si="371"/>
        <v>0</v>
      </c>
      <c r="AJ179" s="133">
        <f t="shared" si="372"/>
        <v>0</v>
      </c>
      <c r="AK179" s="133">
        <f t="shared" si="373"/>
        <v>0</v>
      </c>
      <c r="AL179" s="133">
        <f t="shared" si="374"/>
        <v>0</v>
      </c>
      <c r="AM179" s="133">
        <f t="shared" si="375"/>
        <v>0</v>
      </c>
      <c r="AN179" s="133">
        <f t="shared" si="376"/>
        <v>0</v>
      </c>
      <c r="AO179" s="133">
        <f t="shared" si="377"/>
        <v>0</v>
      </c>
      <c r="AP179" s="133">
        <f t="shared" si="378"/>
        <v>0</v>
      </c>
      <c r="AQ179" s="133">
        <f t="shared" si="379"/>
        <v>0</v>
      </c>
      <c r="AR179" s="133">
        <f t="shared" si="380"/>
        <v>0</v>
      </c>
      <c r="AS179" s="133">
        <f t="shared" si="381"/>
        <v>0</v>
      </c>
      <c r="AT179" s="134"/>
      <c r="AU179" s="134">
        <f t="shared" si="382"/>
        <v>0</v>
      </c>
      <c r="AV179" s="134">
        <f t="shared" si="383"/>
        <v>0</v>
      </c>
      <c r="AW179" s="134">
        <f t="shared" si="384"/>
        <v>0</v>
      </c>
      <c r="AX179" s="134">
        <f t="shared" si="385"/>
        <v>0</v>
      </c>
      <c r="AY179" s="134">
        <f t="shared" si="386"/>
        <v>0</v>
      </c>
      <c r="AZ179" s="134">
        <f t="shared" si="387"/>
        <v>0</v>
      </c>
      <c r="BA179" s="134">
        <f t="shared" si="388"/>
        <v>0</v>
      </c>
      <c r="BB179" s="134">
        <f t="shared" si="389"/>
        <v>0</v>
      </c>
      <c r="BC179" s="134">
        <f t="shared" si="390"/>
        <v>0</v>
      </c>
      <c r="BD179" s="134">
        <f t="shared" si="391"/>
        <v>0</v>
      </c>
      <c r="BE179" s="134">
        <f t="shared" si="392"/>
        <v>0</v>
      </c>
      <c r="BF179" s="31"/>
      <c r="BG179" s="31">
        <f t="shared" si="393"/>
        <v>0</v>
      </c>
      <c r="BH179" s="31">
        <f t="shared" si="394"/>
        <v>0</v>
      </c>
      <c r="BI179" s="31">
        <f t="shared" si="395"/>
        <v>0</v>
      </c>
      <c r="BJ179" s="31">
        <f t="shared" si="396"/>
        <v>0</v>
      </c>
      <c r="BK179" s="31">
        <f t="shared" si="397"/>
        <v>0</v>
      </c>
      <c r="BL179" s="31">
        <f t="shared" si="398"/>
        <v>0</v>
      </c>
      <c r="BM179" s="31">
        <f t="shared" si="399"/>
        <v>0</v>
      </c>
      <c r="BN179" s="31">
        <f t="shared" si="400"/>
        <v>0</v>
      </c>
      <c r="BO179" s="31">
        <f t="shared" si="401"/>
        <v>0</v>
      </c>
      <c r="BP179" s="31">
        <f t="shared" si="402"/>
        <v>0</v>
      </c>
      <c r="BQ179" s="31">
        <f t="shared" si="403"/>
        <v>0</v>
      </c>
      <c r="BR179" s="132"/>
      <c r="BS179" s="132">
        <f t="shared" si="404"/>
        <v>0</v>
      </c>
      <c r="BT179" s="132">
        <f t="shared" si="405"/>
        <v>0</v>
      </c>
      <c r="BU179" s="132">
        <f t="shared" si="406"/>
        <v>0</v>
      </c>
      <c r="BV179" s="132">
        <f t="shared" si="407"/>
        <v>0</v>
      </c>
      <c r="BW179" s="132">
        <f t="shared" si="408"/>
        <v>0</v>
      </c>
      <c r="BX179" s="132">
        <f t="shared" si="409"/>
        <v>0</v>
      </c>
      <c r="BY179" s="132">
        <f t="shared" si="410"/>
        <v>0</v>
      </c>
      <c r="BZ179" s="132">
        <f t="shared" si="411"/>
        <v>0</v>
      </c>
      <c r="CA179" s="132">
        <f t="shared" si="412"/>
        <v>0</v>
      </c>
      <c r="CB179" s="132">
        <f t="shared" si="413"/>
        <v>0</v>
      </c>
      <c r="CC179" s="132">
        <f t="shared" si="414"/>
        <v>0</v>
      </c>
      <c r="CD179" s="133">
        <f t="shared" si="508"/>
        <v>0</v>
      </c>
      <c r="CE179" s="133">
        <f t="shared" si="508"/>
        <v>0</v>
      </c>
      <c r="CF179" s="133">
        <f t="shared" si="416"/>
        <v>0</v>
      </c>
      <c r="CG179" s="133">
        <f t="shared" si="501"/>
        <v>0</v>
      </c>
      <c r="CH179" s="133">
        <f t="shared" si="499"/>
        <v>0</v>
      </c>
      <c r="CI179" s="133">
        <f t="shared" si="499"/>
        <v>0</v>
      </c>
      <c r="CJ179" s="133">
        <f t="shared" si="499"/>
        <v>0</v>
      </c>
      <c r="CK179" s="133">
        <f t="shared" si="499"/>
        <v>0</v>
      </c>
      <c r="CL179" s="133">
        <f t="shared" si="499"/>
        <v>0</v>
      </c>
      <c r="CM179" s="133">
        <f t="shared" si="499"/>
        <v>0</v>
      </c>
      <c r="CN179" s="133">
        <f t="shared" si="499"/>
        <v>0</v>
      </c>
      <c r="CO179" s="133">
        <f t="shared" si="499"/>
        <v>0</v>
      </c>
      <c r="CP179" s="134"/>
      <c r="CQ179" s="134">
        <f t="shared" si="417"/>
        <v>0</v>
      </c>
      <c r="CR179" s="134">
        <f t="shared" si="418"/>
        <v>0</v>
      </c>
      <c r="CS179" s="134">
        <f t="shared" si="419"/>
        <v>0</v>
      </c>
      <c r="CT179" s="134">
        <f t="shared" si="420"/>
        <v>0</v>
      </c>
      <c r="CU179" s="134">
        <f t="shared" si="421"/>
        <v>0</v>
      </c>
      <c r="CV179" s="134">
        <f t="shared" si="422"/>
        <v>0</v>
      </c>
      <c r="CW179" s="134">
        <f t="shared" si="423"/>
        <v>0</v>
      </c>
      <c r="CX179" s="134">
        <f t="shared" si="424"/>
        <v>0</v>
      </c>
      <c r="CY179" s="134">
        <f t="shared" si="425"/>
        <v>0</v>
      </c>
      <c r="CZ179" s="134">
        <f t="shared" si="426"/>
        <v>0</v>
      </c>
      <c r="DA179" s="134">
        <f t="shared" si="427"/>
        <v>0</v>
      </c>
      <c r="DB179" s="135"/>
      <c r="DC179" s="135">
        <f t="shared" si="428"/>
        <v>0</v>
      </c>
      <c r="DD179" s="135">
        <f t="shared" si="429"/>
        <v>0</v>
      </c>
      <c r="DE179" s="135">
        <f t="shared" si="430"/>
        <v>0</v>
      </c>
      <c r="DF179" s="135">
        <f t="shared" si="431"/>
        <v>0</v>
      </c>
      <c r="DG179" s="135">
        <f t="shared" si="432"/>
        <v>0</v>
      </c>
      <c r="DH179" s="135">
        <f t="shared" si="433"/>
        <v>0</v>
      </c>
      <c r="DI179" s="135">
        <f t="shared" si="434"/>
        <v>0</v>
      </c>
      <c r="DJ179" s="135">
        <f t="shared" si="435"/>
        <v>0</v>
      </c>
      <c r="DK179" s="135">
        <f t="shared" si="436"/>
        <v>0</v>
      </c>
      <c r="DL179" s="135">
        <f t="shared" si="437"/>
        <v>0</v>
      </c>
      <c r="DM179" s="135">
        <f t="shared" si="438"/>
        <v>0</v>
      </c>
      <c r="DN179" s="136"/>
      <c r="DO179" s="136">
        <f t="shared" si="439"/>
        <v>0</v>
      </c>
      <c r="DP179" s="136">
        <f t="shared" si="440"/>
        <v>0</v>
      </c>
      <c r="DQ179" s="136">
        <f t="shared" si="441"/>
        <v>0</v>
      </c>
      <c r="DR179" s="136">
        <f t="shared" si="442"/>
        <v>0</v>
      </c>
      <c r="DS179" s="136">
        <f t="shared" si="443"/>
        <v>0</v>
      </c>
      <c r="DT179" s="136">
        <f t="shared" si="444"/>
        <v>0</v>
      </c>
      <c r="DU179" s="136">
        <f t="shared" si="445"/>
        <v>0</v>
      </c>
      <c r="DV179" s="136">
        <f t="shared" si="446"/>
        <v>0</v>
      </c>
      <c r="DW179" s="136">
        <f t="shared" si="447"/>
        <v>0</v>
      </c>
      <c r="DX179" s="136">
        <f t="shared" si="448"/>
        <v>0</v>
      </c>
      <c r="DY179" s="136">
        <f t="shared" si="449"/>
        <v>0</v>
      </c>
      <c r="DZ179" s="132"/>
      <c r="EA179" s="132">
        <f t="shared" ref="EA179:EK179" si="517">DZ179</f>
        <v>0</v>
      </c>
      <c r="EB179" s="132">
        <f t="shared" si="517"/>
        <v>0</v>
      </c>
      <c r="EC179" s="132">
        <f t="shared" si="517"/>
        <v>0</v>
      </c>
      <c r="ED179" s="132">
        <f t="shared" si="517"/>
        <v>0</v>
      </c>
      <c r="EE179" s="132">
        <f t="shared" si="517"/>
        <v>0</v>
      </c>
      <c r="EF179" s="132">
        <f t="shared" si="517"/>
        <v>0</v>
      </c>
      <c r="EG179" s="132">
        <f t="shared" si="517"/>
        <v>0</v>
      </c>
      <c r="EH179" s="132">
        <f t="shared" si="517"/>
        <v>0</v>
      </c>
      <c r="EI179" s="132">
        <f t="shared" si="517"/>
        <v>0</v>
      </c>
      <c r="EJ179" s="132">
        <f t="shared" si="517"/>
        <v>0</v>
      </c>
      <c r="EK179" s="132">
        <f t="shared" si="517"/>
        <v>0</v>
      </c>
      <c r="EL179" s="134"/>
      <c r="EM179" s="134"/>
      <c r="EN179" s="134"/>
      <c r="EO179" s="134"/>
      <c r="EP179" s="134"/>
      <c r="EQ179" s="134"/>
      <c r="ER179" s="134"/>
      <c r="ES179" s="201">
        <f>IFERROR(IF(G179&gt;=1,(IF(EMP!AT175="YES",220,0)),0),0)</f>
        <v>0</v>
      </c>
      <c r="ET179" s="1">
        <f>IFERROR(IF(G179&gt;=1,ROUND(ALLO!K177/31*ALLO!BJ177,0),0),0)</f>
        <v>0</v>
      </c>
      <c r="EU179" s="1">
        <f>IFERROR(IF(G179&gt;=1,(IF(ALLO!$BH177=1,0,IF(ALLO!$BH177=2,(IF(EMP!AN175="YES",(IF(ALLO!$D177&gt;=5,ROUND((ALLO!GG177+ALLO!GS177+ALLO!HE177)/EU$1,0)*ALLO!$BK177,0)),0)),0))),0),0)</f>
        <v>0</v>
      </c>
      <c r="EV179" s="1">
        <f>IFERROR(IF(H179&gt;=1,(IF(ALLO!$BH177=1,0,IF(ALLO!$BH177=2,(IF(EMP!AO175="YES",(IF(ALLO!$D177&gt;=5,ROUND((ALLO!GH177+ALLO!GT177+ALLO!HF177)/EV$1,0)*ALLO!$BK177,0)),0)),0))),0),0)</f>
        <v>0</v>
      </c>
      <c r="EW179" s="1">
        <f>IFERROR(IF(I179&gt;=1,(IF(ALLO!$BH177=1,0,IF(ALLO!$BH177=2,(IF(EMP!AP175="YES",(IF(ALLO!$D177&gt;=5,ROUND((ALLO!GI177+ALLO!GU177+ALLO!HG177)/EW$1,0)*ALLO!$BK177,0)),0)),0))),0),0)</f>
        <v>0</v>
      </c>
      <c r="EX179" s="1">
        <f>IFERROR(IF(J179&gt;=1,(IF(ALLO!$BH177=1,0,IF(ALLO!$BH177=2,(IF(EMP!AQ175="YES",(IF(ALLO!$D177&gt;=5,ROUND((ALLO!GJ177+ALLO!GV177+ALLO!HH177)/EX$1,0)*ALLO!$BK177,0)),0)),0))),0),0)</f>
        <v>0</v>
      </c>
      <c r="EY179" s="1">
        <f>IFERROR(IF(K179&gt;=1,(IF(ALLO!$BH177=1,0,IF(ALLO!$BH177=2,(IF(EMP!AR175="YES",(IF(ALLO!$D177&gt;=5,ROUND((ALLO!GK177+ALLO!GW177+ALLO!HI177)/EY$1,0)*ALLO!$BK177,0)),0)),0))),0),0)</f>
        <v>0</v>
      </c>
      <c r="EZ179" s="1">
        <f>IFERROR(IF(L179&gt;=1,(IF(ALLO!$BH177=1,0,IF(ALLO!$BH177=2,(IF(EMP!AS175="YES",(IF(ALLO!$D177&gt;=5,ROUND((ALLO!GL177+ALLO!GX177+ALLO!HJ177)/EZ$1,0)*ALLO!$BK177,0)),0)),0))),0),0)</f>
        <v>0</v>
      </c>
      <c r="FA179" s="181">
        <f t="shared" si="451"/>
        <v>0</v>
      </c>
      <c r="FB179" s="181">
        <f t="shared" si="452"/>
        <v>0</v>
      </c>
      <c r="FC179" s="181">
        <f t="shared" si="453"/>
        <v>0</v>
      </c>
      <c r="FD179" s="181">
        <f t="shared" si="454"/>
        <v>0</v>
      </c>
      <c r="FE179" s="181">
        <f t="shared" si="455"/>
        <v>0</v>
      </c>
      <c r="FF179" s="181">
        <f t="shared" si="456"/>
        <v>0</v>
      </c>
      <c r="FG179" s="181">
        <f t="shared" si="457"/>
        <v>0</v>
      </c>
      <c r="FH179" s="181">
        <f t="shared" si="458"/>
        <v>0</v>
      </c>
      <c r="FI179" s="181">
        <f t="shared" si="459"/>
        <v>0</v>
      </c>
      <c r="FJ179" s="181">
        <f t="shared" si="460"/>
        <v>0</v>
      </c>
      <c r="FK179" s="181">
        <f t="shared" si="461"/>
        <v>0</v>
      </c>
      <c r="FL179" s="181">
        <f t="shared" si="462"/>
        <v>0</v>
      </c>
      <c r="FM179" s="182">
        <f t="shared" si="463"/>
        <v>0</v>
      </c>
      <c r="FN179" s="182">
        <f t="shared" si="464"/>
        <v>0</v>
      </c>
      <c r="FO179" s="182">
        <f t="shared" si="465"/>
        <v>0</v>
      </c>
      <c r="FP179" s="182">
        <f t="shared" si="466"/>
        <v>0</v>
      </c>
      <c r="FQ179" s="182">
        <f t="shared" si="467"/>
        <v>0</v>
      </c>
      <c r="FR179" s="182">
        <f t="shared" si="468"/>
        <v>0</v>
      </c>
      <c r="FS179" s="182">
        <f t="shared" si="469"/>
        <v>0</v>
      </c>
      <c r="FT179" s="1">
        <f>IFERROR(IF($G179&gt;=1,SUMIFS(ARR!P$8:P$607,ARR!$I$8:$I$607,$I179),0),0)</f>
        <v>0</v>
      </c>
      <c r="FU179" s="1">
        <f>IFERROR(IF($G179&gt;=1,SUMIFS(ARR!Q$8:Q$607,ARR!$I$8:$I$607,$I179),0),0)</f>
        <v>0</v>
      </c>
      <c r="FV179" s="1">
        <f>IFERROR(IF($G179&gt;=1,SUMIFS(ARR!R$8:R$607,ARR!$I$8:$I$607,$I179),0),0)</f>
        <v>0</v>
      </c>
      <c r="FW179" s="1">
        <f>IFERROR(IF($G179&gt;=1,SUMIFS(ARR!S$8:S$607,ARR!$I$8:$I$607,$I179),0),0)</f>
        <v>0</v>
      </c>
      <c r="FX179" s="1">
        <f>IFERROR(IF($G179&gt;=1,SUMIFS(ARR!T$8:T$607,ARR!$I$8:$I$607,$I179),0),0)</f>
        <v>0</v>
      </c>
      <c r="FY179" s="1">
        <f>IFERROR(IF($G179&gt;=1,SUMIFS(ARR!U$8:U$607,ARR!$I$8:$I$607,$I179),0),0)</f>
        <v>0</v>
      </c>
      <c r="FZ179" s="1">
        <f>IFERROR(IF($G179&gt;=1,SUMIFS(ARR!V$8:V$607,ARR!$I$8:$I$607,$I179),0),0)</f>
        <v>0</v>
      </c>
      <c r="GA179" s="1">
        <f>IFERROR(IF($G179&gt;=1,SUMIFS(ARR!W$8:W$607,ARR!$I$8:$I$607,$I179),0),0)</f>
        <v>0</v>
      </c>
      <c r="GB179" s="1">
        <f>IFERROR(IF($G179&gt;=1,SUMIFS(ARR!X$8:X$607,ARR!$I$8:$I$607,$I179),0),0)</f>
        <v>0</v>
      </c>
      <c r="GC179" s="1">
        <f>IFERROR(IF($G179&gt;=1,SUMIFS(ARR!Y$8:Y$607,ARR!$I$8:$I$607,$I179),0),0)</f>
        <v>0</v>
      </c>
      <c r="GD179" s="1">
        <f>IFERROR(IF($G179&gt;=1,SUMIFS(ARR!Z$8:Z$607,ARR!$I$8:$I$607,$I179),0),0)</f>
        <v>0</v>
      </c>
      <c r="GE179" s="1">
        <f>IFERROR(IF($G179&gt;=1,SUMIFS(ARR!AA$8:AA$607,ARR!$I$8:$I$607,$I179),0),0)</f>
        <v>0</v>
      </c>
      <c r="GF179" s="1">
        <f t="shared" si="470"/>
        <v>0</v>
      </c>
      <c r="GG179" s="1">
        <f t="shared" si="471"/>
        <v>0</v>
      </c>
      <c r="GH179" s="1">
        <f t="shared" si="472"/>
        <v>0</v>
      </c>
      <c r="GI179" s="1">
        <f t="shared" si="473"/>
        <v>0</v>
      </c>
      <c r="GJ179" s="1">
        <f t="shared" si="474"/>
        <v>0</v>
      </c>
    </row>
    <row r="180" spans="6:192" ht="18" customHeight="1" x14ac:dyDescent="0.25">
      <c r="F180" s="1">
        <f>ALLO!A178</f>
        <v>0</v>
      </c>
      <c r="G180" s="130">
        <f>EMP!O176</f>
        <v>0</v>
      </c>
      <c r="H180" s="131">
        <f>EMP!P176</f>
        <v>0</v>
      </c>
      <c r="I180" s="130">
        <f>EMP!Q176</f>
        <v>0</v>
      </c>
      <c r="J180" s="30">
        <f>IFERROR(IF($G180&gt;=1,(IF($F180=2,ROUND((ALLO!GA178+ALLO!GM178)/10,0),0)),0),0)</f>
        <v>0</v>
      </c>
      <c r="K180" s="30">
        <f>IFERROR(IF($G180&gt;=1,(IF($F180=2,ROUND((ALLO!GB178+ALLO!GN178)/10,0),0)),0),0)</f>
        <v>0</v>
      </c>
      <c r="L180" s="30">
        <f>IFERROR(IF($G180&gt;=1,(IF($F180=2,ROUND((ALLO!GC178+ALLO!GO178)/10,0),0)),0),0)</f>
        <v>0</v>
      </c>
      <c r="M180" s="30">
        <f>IFERROR(IF($G180&gt;=1,(IF($F180=2,ROUND((ALLO!GD178+ALLO!GP178)/10,0),0)),0),0)</f>
        <v>0</v>
      </c>
      <c r="N180" s="30">
        <f>IFERROR(IF($G180&gt;=1,(IF($F180=2,ROUND((ALLO!GE178+ALLO!GQ178)/10,0),0)),0),0)</f>
        <v>0</v>
      </c>
      <c r="O180" s="30">
        <f>IFERROR(IF($G180&gt;=1,(IF($F180=2,ROUND((ALLO!GF178+ALLO!GR178)/10,0),0)),0),0)</f>
        <v>0</v>
      </c>
      <c r="P180" s="30">
        <f>IFERROR(IF($G180&gt;=1,(IF($F180=2,ROUND((ALLO!GG178+ALLO!GS178)/10,0),0)),0),0)</f>
        <v>0</v>
      </c>
      <c r="Q180" s="30">
        <f>IFERROR(IF($G180&gt;=1,(IF($F180=2,ROUND((ALLO!GH178+ALLO!GT178)/10,0),0)),0),0)</f>
        <v>0</v>
      </c>
      <c r="R180" s="30">
        <f>IFERROR(IF($G180&gt;=1,(IF($F180=2,ROUND((ALLO!GI178+ALLO!GU178)/10,0),0)),0),0)</f>
        <v>0</v>
      </c>
      <c r="S180" s="30">
        <f>IFERROR(IF($G180&gt;=1,(IF($F180=2,ROUND((ALLO!GJ178+ALLO!GV178)/10,0),0)),0),0)</f>
        <v>0</v>
      </c>
      <c r="T180" s="30">
        <f>IFERROR(IF($G180&gt;=1,(IF($F180=2,ROUND((ALLO!GK178+ALLO!GW178)/10,0),0)),0),0)</f>
        <v>0</v>
      </c>
      <c r="U180" s="30">
        <f>IFERROR(IF($G180&gt;=1,(IF($F180=2,ROUND((ALLO!GL178+ALLO!GX178)/10,0),0)),0),0)</f>
        <v>0</v>
      </c>
      <c r="V180" s="132"/>
      <c r="W180" s="132"/>
      <c r="X180" s="132"/>
      <c r="Y180" s="132"/>
      <c r="Z180" s="132"/>
      <c r="AA180" s="132"/>
      <c r="AB180" s="132"/>
      <c r="AC180" s="132"/>
      <c r="AD180" s="132"/>
      <c r="AE180" s="132"/>
      <c r="AF180" s="132"/>
      <c r="AG180" s="132"/>
      <c r="AH180" s="133"/>
      <c r="AI180" s="133">
        <f t="shared" si="371"/>
        <v>0</v>
      </c>
      <c r="AJ180" s="133">
        <f t="shared" si="372"/>
        <v>0</v>
      </c>
      <c r="AK180" s="133">
        <f t="shared" si="373"/>
        <v>0</v>
      </c>
      <c r="AL180" s="133">
        <f t="shared" si="374"/>
        <v>0</v>
      </c>
      <c r="AM180" s="133">
        <f t="shared" si="375"/>
        <v>0</v>
      </c>
      <c r="AN180" s="133">
        <f t="shared" si="376"/>
        <v>0</v>
      </c>
      <c r="AO180" s="133">
        <f t="shared" si="377"/>
        <v>0</v>
      </c>
      <c r="AP180" s="133">
        <f t="shared" si="378"/>
        <v>0</v>
      </c>
      <c r="AQ180" s="133">
        <f t="shared" si="379"/>
        <v>0</v>
      </c>
      <c r="AR180" s="133">
        <f t="shared" si="380"/>
        <v>0</v>
      </c>
      <c r="AS180" s="133">
        <f t="shared" si="381"/>
        <v>0</v>
      </c>
      <c r="AT180" s="134"/>
      <c r="AU180" s="134">
        <f t="shared" si="382"/>
        <v>0</v>
      </c>
      <c r="AV180" s="134">
        <f t="shared" si="383"/>
        <v>0</v>
      </c>
      <c r="AW180" s="134">
        <f t="shared" si="384"/>
        <v>0</v>
      </c>
      <c r="AX180" s="134">
        <f t="shared" si="385"/>
        <v>0</v>
      </c>
      <c r="AY180" s="134">
        <f t="shared" si="386"/>
        <v>0</v>
      </c>
      <c r="AZ180" s="134">
        <f t="shared" si="387"/>
        <v>0</v>
      </c>
      <c r="BA180" s="134">
        <f t="shared" si="388"/>
        <v>0</v>
      </c>
      <c r="BB180" s="134">
        <f t="shared" si="389"/>
        <v>0</v>
      </c>
      <c r="BC180" s="134">
        <f t="shared" si="390"/>
        <v>0</v>
      </c>
      <c r="BD180" s="134">
        <f t="shared" si="391"/>
        <v>0</v>
      </c>
      <c r="BE180" s="134">
        <f t="shared" si="392"/>
        <v>0</v>
      </c>
      <c r="BF180" s="31"/>
      <c r="BG180" s="31">
        <f t="shared" si="393"/>
        <v>0</v>
      </c>
      <c r="BH180" s="31">
        <f t="shared" si="394"/>
        <v>0</v>
      </c>
      <c r="BI180" s="31">
        <f t="shared" si="395"/>
        <v>0</v>
      </c>
      <c r="BJ180" s="31">
        <f t="shared" si="396"/>
        <v>0</v>
      </c>
      <c r="BK180" s="31">
        <f t="shared" si="397"/>
        <v>0</v>
      </c>
      <c r="BL180" s="31">
        <f t="shared" si="398"/>
        <v>0</v>
      </c>
      <c r="BM180" s="31">
        <f t="shared" si="399"/>
        <v>0</v>
      </c>
      <c r="BN180" s="31">
        <f t="shared" si="400"/>
        <v>0</v>
      </c>
      <c r="BO180" s="31">
        <f t="shared" si="401"/>
        <v>0</v>
      </c>
      <c r="BP180" s="31">
        <f t="shared" si="402"/>
        <v>0</v>
      </c>
      <c r="BQ180" s="31">
        <f t="shared" si="403"/>
        <v>0</v>
      </c>
      <c r="BR180" s="132"/>
      <c r="BS180" s="132">
        <f t="shared" si="404"/>
        <v>0</v>
      </c>
      <c r="BT180" s="132">
        <f t="shared" si="405"/>
        <v>0</v>
      </c>
      <c r="BU180" s="132">
        <f t="shared" si="406"/>
        <v>0</v>
      </c>
      <c r="BV180" s="132">
        <f t="shared" si="407"/>
        <v>0</v>
      </c>
      <c r="BW180" s="132">
        <f t="shared" si="408"/>
        <v>0</v>
      </c>
      <c r="BX180" s="132">
        <f t="shared" si="409"/>
        <v>0</v>
      </c>
      <c r="BY180" s="132">
        <f t="shared" si="410"/>
        <v>0</v>
      </c>
      <c r="BZ180" s="132">
        <f t="shared" si="411"/>
        <v>0</v>
      </c>
      <c r="CA180" s="132">
        <f t="shared" si="412"/>
        <v>0</v>
      </c>
      <c r="CB180" s="132">
        <f t="shared" si="413"/>
        <v>0</v>
      </c>
      <c r="CC180" s="132">
        <f t="shared" si="414"/>
        <v>0</v>
      </c>
      <c r="CD180" s="133">
        <f t="shared" si="508"/>
        <v>0</v>
      </c>
      <c r="CE180" s="133">
        <f t="shared" si="508"/>
        <v>0</v>
      </c>
      <c r="CF180" s="133">
        <f t="shared" si="416"/>
        <v>0</v>
      </c>
      <c r="CG180" s="133">
        <f t="shared" si="501"/>
        <v>0</v>
      </c>
      <c r="CH180" s="133">
        <f t="shared" si="499"/>
        <v>0</v>
      </c>
      <c r="CI180" s="133">
        <f t="shared" si="499"/>
        <v>0</v>
      </c>
      <c r="CJ180" s="133">
        <f t="shared" si="499"/>
        <v>0</v>
      </c>
      <c r="CK180" s="133">
        <f t="shared" si="499"/>
        <v>0</v>
      </c>
      <c r="CL180" s="133">
        <f t="shared" si="499"/>
        <v>0</v>
      </c>
      <c r="CM180" s="133">
        <f t="shared" si="499"/>
        <v>0</v>
      </c>
      <c r="CN180" s="133">
        <f t="shared" si="499"/>
        <v>0</v>
      </c>
      <c r="CO180" s="133">
        <f t="shared" si="499"/>
        <v>0</v>
      </c>
      <c r="CP180" s="134"/>
      <c r="CQ180" s="134">
        <f t="shared" si="417"/>
        <v>0</v>
      </c>
      <c r="CR180" s="134">
        <f t="shared" si="418"/>
        <v>0</v>
      </c>
      <c r="CS180" s="134">
        <f t="shared" si="419"/>
        <v>0</v>
      </c>
      <c r="CT180" s="134">
        <f t="shared" si="420"/>
        <v>0</v>
      </c>
      <c r="CU180" s="134">
        <f t="shared" si="421"/>
        <v>0</v>
      </c>
      <c r="CV180" s="134">
        <f t="shared" si="422"/>
        <v>0</v>
      </c>
      <c r="CW180" s="134">
        <f t="shared" si="423"/>
        <v>0</v>
      </c>
      <c r="CX180" s="134">
        <f t="shared" si="424"/>
        <v>0</v>
      </c>
      <c r="CY180" s="134">
        <f t="shared" si="425"/>
        <v>0</v>
      </c>
      <c r="CZ180" s="134">
        <f t="shared" si="426"/>
        <v>0</v>
      </c>
      <c r="DA180" s="134">
        <f t="shared" si="427"/>
        <v>0</v>
      </c>
      <c r="DB180" s="135"/>
      <c r="DC180" s="135">
        <f t="shared" si="428"/>
        <v>0</v>
      </c>
      <c r="DD180" s="135">
        <f t="shared" si="429"/>
        <v>0</v>
      </c>
      <c r="DE180" s="135">
        <f t="shared" si="430"/>
        <v>0</v>
      </c>
      <c r="DF180" s="135">
        <f t="shared" si="431"/>
        <v>0</v>
      </c>
      <c r="DG180" s="135">
        <f t="shared" si="432"/>
        <v>0</v>
      </c>
      <c r="DH180" s="135">
        <f t="shared" si="433"/>
        <v>0</v>
      </c>
      <c r="DI180" s="135">
        <f t="shared" si="434"/>
        <v>0</v>
      </c>
      <c r="DJ180" s="135">
        <f t="shared" si="435"/>
        <v>0</v>
      </c>
      <c r="DK180" s="135">
        <f t="shared" si="436"/>
        <v>0</v>
      </c>
      <c r="DL180" s="135">
        <f t="shared" si="437"/>
        <v>0</v>
      </c>
      <c r="DM180" s="135">
        <f t="shared" si="438"/>
        <v>0</v>
      </c>
      <c r="DN180" s="136"/>
      <c r="DO180" s="136">
        <f t="shared" si="439"/>
        <v>0</v>
      </c>
      <c r="DP180" s="136">
        <f t="shared" si="440"/>
        <v>0</v>
      </c>
      <c r="DQ180" s="136">
        <f t="shared" si="441"/>
        <v>0</v>
      </c>
      <c r="DR180" s="136">
        <f t="shared" si="442"/>
        <v>0</v>
      </c>
      <c r="DS180" s="136">
        <f t="shared" si="443"/>
        <v>0</v>
      </c>
      <c r="DT180" s="136">
        <f t="shared" si="444"/>
        <v>0</v>
      </c>
      <c r="DU180" s="136">
        <f t="shared" si="445"/>
        <v>0</v>
      </c>
      <c r="DV180" s="136">
        <f t="shared" si="446"/>
        <v>0</v>
      </c>
      <c r="DW180" s="136">
        <f t="shared" si="447"/>
        <v>0</v>
      </c>
      <c r="DX180" s="136">
        <f t="shared" si="448"/>
        <v>0</v>
      </c>
      <c r="DY180" s="136">
        <f t="shared" si="449"/>
        <v>0</v>
      </c>
      <c r="DZ180" s="132"/>
      <c r="EA180" s="132">
        <f t="shared" ref="EA180:EK180" si="518">DZ180</f>
        <v>0</v>
      </c>
      <c r="EB180" s="132">
        <f t="shared" si="518"/>
        <v>0</v>
      </c>
      <c r="EC180" s="132">
        <f t="shared" si="518"/>
        <v>0</v>
      </c>
      <c r="ED180" s="132">
        <f t="shared" si="518"/>
        <v>0</v>
      </c>
      <c r="EE180" s="132">
        <f t="shared" si="518"/>
        <v>0</v>
      </c>
      <c r="EF180" s="132">
        <f t="shared" si="518"/>
        <v>0</v>
      </c>
      <c r="EG180" s="132">
        <f t="shared" si="518"/>
        <v>0</v>
      </c>
      <c r="EH180" s="132">
        <f t="shared" si="518"/>
        <v>0</v>
      </c>
      <c r="EI180" s="132">
        <f t="shared" si="518"/>
        <v>0</v>
      </c>
      <c r="EJ180" s="132">
        <f t="shared" si="518"/>
        <v>0</v>
      </c>
      <c r="EK180" s="132">
        <f t="shared" si="518"/>
        <v>0</v>
      </c>
      <c r="EL180" s="134"/>
      <c r="EM180" s="134"/>
      <c r="EN180" s="134"/>
      <c r="EO180" s="134"/>
      <c r="EP180" s="134"/>
      <c r="EQ180" s="134"/>
      <c r="ER180" s="134"/>
      <c r="ES180" s="201">
        <f>IFERROR(IF(G180&gt;=1,(IF(EMP!AT176="YES",220,0)),0),0)</f>
        <v>0</v>
      </c>
      <c r="ET180" s="1">
        <f>IFERROR(IF(G180&gt;=1,ROUND(ALLO!K178/31*ALLO!BJ178,0),0),0)</f>
        <v>0</v>
      </c>
      <c r="EU180" s="1">
        <f>IFERROR(IF(G180&gt;=1,(IF(ALLO!$BH178=1,0,IF(ALLO!$BH178=2,(IF(EMP!AN176="YES",(IF(ALLO!$D178&gt;=5,ROUND((ALLO!GG178+ALLO!GS178+ALLO!HE178)/EU$1,0)*ALLO!$BK178,0)),0)),0))),0),0)</f>
        <v>0</v>
      </c>
      <c r="EV180" s="1">
        <f>IFERROR(IF(H180&gt;=1,(IF(ALLO!$BH178=1,0,IF(ALLO!$BH178=2,(IF(EMP!AO176="YES",(IF(ALLO!$D178&gt;=5,ROUND((ALLO!GH178+ALLO!GT178+ALLO!HF178)/EV$1,0)*ALLO!$BK178,0)),0)),0))),0),0)</f>
        <v>0</v>
      </c>
      <c r="EW180" s="1">
        <f>IFERROR(IF(I180&gt;=1,(IF(ALLO!$BH178=1,0,IF(ALLO!$BH178=2,(IF(EMP!AP176="YES",(IF(ALLO!$D178&gt;=5,ROUND((ALLO!GI178+ALLO!GU178+ALLO!HG178)/EW$1,0)*ALLO!$BK178,0)),0)),0))),0),0)</f>
        <v>0</v>
      </c>
      <c r="EX180" s="1">
        <f>IFERROR(IF(J180&gt;=1,(IF(ALLO!$BH178=1,0,IF(ALLO!$BH178=2,(IF(EMP!AQ176="YES",(IF(ALLO!$D178&gt;=5,ROUND((ALLO!GJ178+ALLO!GV178+ALLO!HH178)/EX$1,0)*ALLO!$BK178,0)),0)),0))),0),0)</f>
        <v>0</v>
      </c>
      <c r="EY180" s="1">
        <f>IFERROR(IF(K180&gt;=1,(IF(ALLO!$BH178=1,0,IF(ALLO!$BH178=2,(IF(EMP!AR176="YES",(IF(ALLO!$D178&gt;=5,ROUND((ALLO!GK178+ALLO!GW178+ALLO!HI178)/EY$1,0)*ALLO!$BK178,0)),0)),0))),0),0)</f>
        <v>0</v>
      </c>
      <c r="EZ180" s="1">
        <f>IFERROR(IF(L180&gt;=1,(IF(ALLO!$BH178=1,0,IF(ALLO!$BH178=2,(IF(EMP!AS176="YES",(IF(ALLO!$D178&gt;=5,ROUND((ALLO!GL178+ALLO!GX178+ALLO!HJ178)/EZ$1,0)*ALLO!$BK178,0)),0)),0))),0),0)</f>
        <v>0</v>
      </c>
      <c r="FA180" s="181">
        <f t="shared" si="451"/>
        <v>0</v>
      </c>
      <c r="FB180" s="181">
        <f t="shared" si="452"/>
        <v>0</v>
      </c>
      <c r="FC180" s="181">
        <f t="shared" si="453"/>
        <v>0</v>
      </c>
      <c r="FD180" s="181">
        <f t="shared" si="454"/>
        <v>0</v>
      </c>
      <c r="FE180" s="181">
        <f t="shared" si="455"/>
        <v>0</v>
      </c>
      <c r="FF180" s="181">
        <f t="shared" si="456"/>
        <v>0</v>
      </c>
      <c r="FG180" s="181">
        <f t="shared" si="457"/>
        <v>0</v>
      </c>
      <c r="FH180" s="181">
        <f t="shared" si="458"/>
        <v>0</v>
      </c>
      <c r="FI180" s="181">
        <f t="shared" si="459"/>
        <v>0</v>
      </c>
      <c r="FJ180" s="181">
        <f t="shared" si="460"/>
        <v>0</v>
      </c>
      <c r="FK180" s="181">
        <f t="shared" si="461"/>
        <v>0</v>
      </c>
      <c r="FL180" s="181">
        <f t="shared" si="462"/>
        <v>0</v>
      </c>
      <c r="FM180" s="182">
        <f t="shared" si="463"/>
        <v>0</v>
      </c>
      <c r="FN180" s="182">
        <f t="shared" si="464"/>
        <v>0</v>
      </c>
      <c r="FO180" s="182">
        <f t="shared" si="465"/>
        <v>0</v>
      </c>
      <c r="FP180" s="182">
        <f t="shared" si="466"/>
        <v>0</v>
      </c>
      <c r="FQ180" s="182">
        <f t="shared" si="467"/>
        <v>0</v>
      </c>
      <c r="FR180" s="182">
        <f t="shared" si="468"/>
        <v>0</v>
      </c>
      <c r="FS180" s="182">
        <f t="shared" si="469"/>
        <v>0</v>
      </c>
      <c r="FT180" s="1">
        <f>IFERROR(IF($G180&gt;=1,SUMIFS(ARR!P$8:P$607,ARR!$I$8:$I$607,$I180),0),0)</f>
        <v>0</v>
      </c>
      <c r="FU180" s="1">
        <f>IFERROR(IF($G180&gt;=1,SUMIFS(ARR!Q$8:Q$607,ARR!$I$8:$I$607,$I180),0),0)</f>
        <v>0</v>
      </c>
      <c r="FV180" s="1">
        <f>IFERROR(IF($G180&gt;=1,SUMIFS(ARR!R$8:R$607,ARR!$I$8:$I$607,$I180),0),0)</f>
        <v>0</v>
      </c>
      <c r="FW180" s="1">
        <f>IFERROR(IF($G180&gt;=1,SUMIFS(ARR!S$8:S$607,ARR!$I$8:$I$607,$I180),0),0)</f>
        <v>0</v>
      </c>
      <c r="FX180" s="1">
        <f>IFERROR(IF($G180&gt;=1,SUMIFS(ARR!T$8:T$607,ARR!$I$8:$I$607,$I180),0),0)</f>
        <v>0</v>
      </c>
      <c r="FY180" s="1">
        <f>IFERROR(IF($G180&gt;=1,SUMIFS(ARR!U$8:U$607,ARR!$I$8:$I$607,$I180),0),0)</f>
        <v>0</v>
      </c>
      <c r="FZ180" s="1">
        <f>IFERROR(IF($G180&gt;=1,SUMIFS(ARR!V$8:V$607,ARR!$I$8:$I$607,$I180),0),0)</f>
        <v>0</v>
      </c>
      <c r="GA180" s="1">
        <f>IFERROR(IF($G180&gt;=1,SUMIFS(ARR!W$8:W$607,ARR!$I$8:$I$607,$I180),0),0)</f>
        <v>0</v>
      </c>
      <c r="GB180" s="1">
        <f>IFERROR(IF($G180&gt;=1,SUMIFS(ARR!X$8:X$607,ARR!$I$8:$I$607,$I180),0),0)</f>
        <v>0</v>
      </c>
      <c r="GC180" s="1">
        <f>IFERROR(IF($G180&gt;=1,SUMIFS(ARR!Y$8:Y$607,ARR!$I$8:$I$607,$I180),0),0)</f>
        <v>0</v>
      </c>
      <c r="GD180" s="1">
        <f>IFERROR(IF($G180&gt;=1,SUMIFS(ARR!Z$8:Z$607,ARR!$I$8:$I$607,$I180),0),0)</f>
        <v>0</v>
      </c>
      <c r="GE180" s="1">
        <f>IFERROR(IF($G180&gt;=1,SUMIFS(ARR!AA$8:AA$607,ARR!$I$8:$I$607,$I180),0),0)</f>
        <v>0</v>
      </c>
      <c r="GF180" s="1">
        <f t="shared" si="470"/>
        <v>0</v>
      </c>
      <c r="GG180" s="1">
        <f t="shared" si="471"/>
        <v>0</v>
      </c>
      <c r="GH180" s="1">
        <f t="shared" si="472"/>
        <v>0</v>
      </c>
      <c r="GI180" s="1">
        <f t="shared" si="473"/>
        <v>0</v>
      </c>
      <c r="GJ180" s="1">
        <f t="shared" si="474"/>
        <v>0</v>
      </c>
    </row>
    <row r="181" spans="6:192" ht="18" customHeight="1" x14ac:dyDescent="0.25">
      <c r="F181" s="1">
        <f>ALLO!A179</f>
        <v>0</v>
      </c>
      <c r="G181" s="130">
        <f>EMP!O177</f>
        <v>0</v>
      </c>
      <c r="H181" s="131">
        <f>EMP!P177</f>
        <v>0</v>
      </c>
      <c r="I181" s="130">
        <f>EMP!Q177</f>
        <v>0</v>
      </c>
      <c r="J181" s="30">
        <f>IFERROR(IF($G181&gt;=1,(IF($F181=2,ROUND((ALLO!GA179+ALLO!GM179)/10,0),0)),0),0)</f>
        <v>0</v>
      </c>
      <c r="K181" s="30">
        <f>IFERROR(IF($G181&gt;=1,(IF($F181=2,ROUND((ALLO!GB179+ALLO!GN179)/10,0),0)),0),0)</f>
        <v>0</v>
      </c>
      <c r="L181" s="30">
        <f>IFERROR(IF($G181&gt;=1,(IF($F181=2,ROUND((ALLO!GC179+ALLO!GO179)/10,0),0)),0),0)</f>
        <v>0</v>
      </c>
      <c r="M181" s="30">
        <f>IFERROR(IF($G181&gt;=1,(IF($F181=2,ROUND((ALLO!GD179+ALLO!GP179)/10,0),0)),0),0)</f>
        <v>0</v>
      </c>
      <c r="N181" s="30">
        <f>IFERROR(IF($G181&gt;=1,(IF($F181=2,ROUND((ALLO!GE179+ALLO!GQ179)/10,0),0)),0),0)</f>
        <v>0</v>
      </c>
      <c r="O181" s="30">
        <f>IFERROR(IF($G181&gt;=1,(IF($F181=2,ROUND((ALLO!GF179+ALLO!GR179)/10,0),0)),0),0)</f>
        <v>0</v>
      </c>
      <c r="P181" s="30">
        <f>IFERROR(IF($G181&gt;=1,(IF($F181=2,ROUND((ALLO!GG179+ALLO!GS179)/10,0),0)),0),0)</f>
        <v>0</v>
      </c>
      <c r="Q181" s="30">
        <f>IFERROR(IF($G181&gt;=1,(IF($F181=2,ROUND((ALLO!GH179+ALLO!GT179)/10,0),0)),0),0)</f>
        <v>0</v>
      </c>
      <c r="R181" s="30">
        <f>IFERROR(IF($G181&gt;=1,(IF($F181=2,ROUND((ALLO!GI179+ALLO!GU179)/10,0),0)),0),0)</f>
        <v>0</v>
      </c>
      <c r="S181" s="30">
        <f>IFERROR(IF($G181&gt;=1,(IF($F181=2,ROUND((ALLO!GJ179+ALLO!GV179)/10,0),0)),0),0)</f>
        <v>0</v>
      </c>
      <c r="T181" s="30">
        <f>IFERROR(IF($G181&gt;=1,(IF($F181=2,ROUND((ALLO!GK179+ALLO!GW179)/10,0),0)),0),0)</f>
        <v>0</v>
      </c>
      <c r="U181" s="30">
        <f>IFERROR(IF($G181&gt;=1,(IF($F181=2,ROUND((ALLO!GL179+ALLO!GX179)/10,0),0)),0),0)</f>
        <v>0</v>
      </c>
      <c r="V181" s="132"/>
      <c r="W181" s="132"/>
      <c r="X181" s="132"/>
      <c r="Y181" s="132"/>
      <c r="Z181" s="132"/>
      <c r="AA181" s="132"/>
      <c r="AB181" s="132"/>
      <c r="AC181" s="132"/>
      <c r="AD181" s="132"/>
      <c r="AE181" s="132"/>
      <c r="AF181" s="132"/>
      <c r="AG181" s="132"/>
      <c r="AH181" s="133"/>
      <c r="AI181" s="133">
        <f t="shared" si="371"/>
        <v>0</v>
      </c>
      <c r="AJ181" s="133">
        <f t="shared" si="372"/>
        <v>0</v>
      </c>
      <c r="AK181" s="133">
        <f t="shared" si="373"/>
        <v>0</v>
      </c>
      <c r="AL181" s="133">
        <f t="shared" si="374"/>
        <v>0</v>
      </c>
      <c r="AM181" s="133">
        <f t="shared" si="375"/>
        <v>0</v>
      </c>
      <c r="AN181" s="133">
        <f t="shared" si="376"/>
        <v>0</v>
      </c>
      <c r="AO181" s="133">
        <f t="shared" si="377"/>
        <v>0</v>
      </c>
      <c r="AP181" s="133">
        <f t="shared" si="378"/>
        <v>0</v>
      </c>
      <c r="AQ181" s="133">
        <f t="shared" si="379"/>
        <v>0</v>
      </c>
      <c r="AR181" s="133">
        <f t="shared" si="380"/>
        <v>0</v>
      </c>
      <c r="AS181" s="133">
        <f t="shared" si="381"/>
        <v>0</v>
      </c>
      <c r="AT181" s="134"/>
      <c r="AU181" s="134">
        <f t="shared" si="382"/>
        <v>0</v>
      </c>
      <c r="AV181" s="134">
        <f t="shared" si="383"/>
        <v>0</v>
      </c>
      <c r="AW181" s="134">
        <f t="shared" si="384"/>
        <v>0</v>
      </c>
      <c r="AX181" s="134">
        <f t="shared" si="385"/>
        <v>0</v>
      </c>
      <c r="AY181" s="134">
        <f t="shared" si="386"/>
        <v>0</v>
      </c>
      <c r="AZ181" s="134">
        <f t="shared" si="387"/>
        <v>0</v>
      </c>
      <c r="BA181" s="134">
        <f t="shared" si="388"/>
        <v>0</v>
      </c>
      <c r="BB181" s="134">
        <f t="shared" si="389"/>
        <v>0</v>
      </c>
      <c r="BC181" s="134">
        <f t="shared" si="390"/>
        <v>0</v>
      </c>
      <c r="BD181" s="134">
        <f t="shared" si="391"/>
        <v>0</v>
      </c>
      <c r="BE181" s="134">
        <f t="shared" si="392"/>
        <v>0</v>
      </c>
      <c r="BF181" s="31"/>
      <c r="BG181" s="31">
        <f t="shared" si="393"/>
        <v>0</v>
      </c>
      <c r="BH181" s="31">
        <f t="shared" si="394"/>
        <v>0</v>
      </c>
      <c r="BI181" s="31">
        <f t="shared" si="395"/>
        <v>0</v>
      </c>
      <c r="BJ181" s="31">
        <f t="shared" si="396"/>
        <v>0</v>
      </c>
      <c r="BK181" s="31">
        <f t="shared" si="397"/>
        <v>0</v>
      </c>
      <c r="BL181" s="31">
        <f t="shared" si="398"/>
        <v>0</v>
      </c>
      <c r="BM181" s="31">
        <f t="shared" si="399"/>
        <v>0</v>
      </c>
      <c r="BN181" s="31">
        <f t="shared" si="400"/>
        <v>0</v>
      </c>
      <c r="BO181" s="31">
        <f t="shared" si="401"/>
        <v>0</v>
      </c>
      <c r="BP181" s="31">
        <f t="shared" si="402"/>
        <v>0</v>
      </c>
      <c r="BQ181" s="31">
        <f t="shared" si="403"/>
        <v>0</v>
      </c>
      <c r="BR181" s="132"/>
      <c r="BS181" s="132">
        <f t="shared" si="404"/>
        <v>0</v>
      </c>
      <c r="BT181" s="132">
        <f t="shared" si="405"/>
        <v>0</v>
      </c>
      <c r="BU181" s="132">
        <f t="shared" si="406"/>
        <v>0</v>
      </c>
      <c r="BV181" s="132">
        <f t="shared" si="407"/>
        <v>0</v>
      </c>
      <c r="BW181" s="132">
        <f t="shared" si="408"/>
        <v>0</v>
      </c>
      <c r="BX181" s="132">
        <f t="shared" si="409"/>
        <v>0</v>
      </c>
      <c r="BY181" s="132">
        <f t="shared" si="410"/>
        <v>0</v>
      </c>
      <c r="BZ181" s="132">
        <f t="shared" si="411"/>
        <v>0</v>
      </c>
      <c r="CA181" s="132">
        <f t="shared" si="412"/>
        <v>0</v>
      </c>
      <c r="CB181" s="132">
        <f t="shared" si="413"/>
        <v>0</v>
      </c>
      <c r="CC181" s="132">
        <f t="shared" si="414"/>
        <v>0</v>
      </c>
      <c r="CD181" s="133">
        <f t="shared" si="508"/>
        <v>0</v>
      </c>
      <c r="CE181" s="133">
        <f t="shared" si="508"/>
        <v>0</v>
      </c>
      <c r="CF181" s="133">
        <f t="shared" si="416"/>
        <v>0</v>
      </c>
      <c r="CG181" s="133">
        <f t="shared" si="501"/>
        <v>0</v>
      </c>
      <c r="CH181" s="133">
        <f t="shared" si="499"/>
        <v>0</v>
      </c>
      <c r="CI181" s="133">
        <f t="shared" si="499"/>
        <v>0</v>
      </c>
      <c r="CJ181" s="133">
        <f t="shared" si="499"/>
        <v>0</v>
      </c>
      <c r="CK181" s="133">
        <f t="shared" si="499"/>
        <v>0</v>
      </c>
      <c r="CL181" s="133">
        <f t="shared" si="499"/>
        <v>0</v>
      </c>
      <c r="CM181" s="133">
        <f t="shared" si="499"/>
        <v>0</v>
      </c>
      <c r="CN181" s="133">
        <f t="shared" si="499"/>
        <v>0</v>
      </c>
      <c r="CO181" s="133">
        <f t="shared" si="499"/>
        <v>0</v>
      </c>
      <c r="CP181" s="134"/>
      <c r="CQ181" s="134">
        <f t="shared" si="417"/>
        <v>0</v>
      </c>
      <c r="CR181" s="134">
        <f t="shared" si="418"/>
        <v>0</v>
      </c>
      <c r="CS181" s="134">
        <f t="shared" si="419"/>
        <v>0</v>
      </c>
      <c r="CT181" s="134">
        <f t="shared" si="420"/>
        <v>0</v>
      </c>
      <c r="CU181" s="134">
        <f t="shared" si="421"/>
        <v>0</v>
      </c>
      <c r="CV181" s="134">
        <f t="shared" si="422"/>
        <v>0</v>
      </c>
      <c r="CW181" s="134">
        <f t="shared" si="423"/>
        <v>0</v>
      </c>
      <c r="CX181" s="134">
        <f t="shared" si="424"/>
        <v>0</v>
      </c>
      <c r="CY181" s="134">
        <f t="shared" si="425"/>
        <v>0</v>
      </c>
      <c r="CZ181" s="134">
        <f t="shared" si="426"/>
        <v>0</v>
      </c>
      <c r="DA181" s="134">
        <f t="shared" si="427"/>
        <v>0</v>
      </c>
      <c r="DB181" s="135"/>
      <c r="DC181" s="135">
        <f t="shared" si="428"/>
        <v>0</v>
      </c>
      <c r="DD181" s="135">
        <f t="shared" si="429"/>
        <v>0</v>
      </c>
      <c r="DE181" s="135">
        <f t="shared" si="430"/>
        <v>0</v>
      </c>
      <c r="DF181" s="135">
        <f t="shared" si="431"/>
        <v>0</v>
      </c>
      <c r="DG181" s="135">
        <f t="shared" si="432"/>
        <v>0</v>
      </c>
      <c r="DH181" s="135">
        <f t="shared" si="433"/>
        <v>0</v>
      </c>
      <c r="DI181" s="135">
        <f t="shared" si="434"/>
        <v>0</v>
      </c>
      <c r="DJ181" s="135">
        <f t="shared" si="435"/>
        <v>0</v>
      </c>
      <c r="DK181" s="135">
        <f t="shared" si="436"/>
        <v>0</v>
      </c>
      <c r="DL181" s="135">
        <f t="shared" si="437"/>
        <v>0</v>
      </c>
      <c r="DM181" s="135">
        <f t="shared" si="438"/>
        <v>0</v>
      </c>
      <c r="DN181" s="136"/>
      <c r="DO181" s="136">
        <f t="shared" si="439"/>
        <v>0</v>
      </c>
      <c r="DP181" s="136">
        <f t="shared" si="440"/>
        <v>0</v>
      </c>
      <c r="DQ181" s="136">
        <f t="shared" si="441"/>
        <v>0</v>
      </c>
      <c r="DR181" s="136">
        <f t="shared" si="442"/>
        <v>0</v>
      </c>
      <c r="DS181" s="136">
        <f t="shared" si="443"/>
        <v>0</v>
      </c>
      <c r="DT181" s="136">
        <f t="shared" si="444"/>
        <v>0</v>
      </c>
      <c r="DU181" s="136">
        <f t="shared" si="445"/>
        <v>0</v>
      </c>
      <c r="DV181" s="136">
        <f t="shared" si="446"/>
        <v>0</v>
      </c>
      <c r="DW181" s="136">
        <f t="shared" si="447"/>
        <v>0</v>
      </c>
      <c r="DX181" s="136">
        <f t="shared" si="448"/>
        <v>0</v>
      </c>
      <c r="DY181" s="136">
        <f t="shared" si="449"/>
        <v>0</v>
      </c>
      <c r="DZ181" s="132"/>
      <c r="EA181" s="132">
        <f t="shared" ref="EA181:EK181" si="519">DZ181</f>
        <v>0</v>
      </c>
      <c r="EB181" s="132">
        <f t="shared" si="519"/>
        <v>0</v>
      </c>
      <c r="EC181" s="132">
        <f t="shared" si="519"/>
        <v>0</v>
      </c>
      <c r="ED181" s="132">
        <f t="shared" si="519"/>
        <v>0</v>
      </c>
      <c r="EE181" s="132">
        <f t="shared" si="519"/>
        <v>0</v>
      </c>
      <c r="EF181" s="132">
        <f t="shared" si="519"/>
        <v>0</v>
      </c>
      <c r="EG181" s="132">
        <f t="shared" si="519"/>
        <v>0</v>
      </c>
      <c r="EH181" s="132">
        <f t="shared" si="519"/>
        <v>0</v>
      </c>
      <c r="EI181" s="132">
        <f t="shared" si="519"/>
        <v>0</v>
      </c>
      <c r="EJ181" s="132">
        <f t="shared" si="519"/>
        <v>0</v>
      </c>
      <c r="EK181" s="132">
        <f t="shared" si="519"/>
        <v>0</v>
      </c>
      <c r="EL181" s="134"/>
      <c r="EM181" s="134"/>
      <c r="EN181" s="134"/>
      <c r="EO181" s="134"/>
      <c r="EP181" s="134"/>
      <c r="EQ181" s="134"/>
      <c r="ER181" s="134"/>
      <c r="ES181" s="201">
        <f>IFERROR(IF(G181&gt;=1,(IF(EMP!AT177="YES",220,0)),0),0)</f>
        <v>0</v>
      </c>
      <c r="ET181" s="1">
        <f>IFERROR(IF(G181&gt;=1,ROUND(ALLO!K179/31*ALLO!BJ179,0),0),0)</f>
        <v>0</v>
      </c>
      <c r="EU181" s="1">
        <f>IFERROR(IF(G181&gt;=1,(IF(ALLO!$BH179=1,0,IF(ALLO!$BH179=2,(IF(EMP!AN177="YES",(IF(ALLO!$D179&gt;=5,ROUND((ALLO!GG179+ALLO!GS179+ALLO!HE179)/EU$1,0)*ALLO!$BK179,0)),0)),0))),0),0)</f>
        <v>0</v>
      </c>
      <c r="EV181" s="1">
        <f>IFERROR(IF(H181&gt;=1,(IF(ALLO!$BH179=1,0,IF(ALLO!$BH179=2,(IF(EMP!AO177="YES",(IF(ALLO!$D179&gt;=5,ROUND((ALLO!GH179+ALLO!GT179+ALLO!HF179)/EV$1,0)*ALLO!$BK179,0)),0)),0))),0),0)</f>
        <v>0</v>
      </c>
      <c r="EW181" s="1">
        <f>IFERROR(IF(I181&gt;=1,(IF(ALLO!$BH179=1,0,IF(ALLO!$BH179=2,(IF(EMP!AP177="YES",(IF(ALLO!$D179&gt;=5,ROUND((ALLO!GI179+ALLO!GU179+ALLO!HG179)/EW$1,0)*ALLO!$BK179,0)),0)),0))),0),0)</f>
        <v>0</v>
      </c>
      <c r="EX181" s="1">
        <f>IFERROR(IF(J181&gt;=1,(IF(ALLO!$BH179=1,0,IF(ALLO!$BH179=2,(IF(EMP!AQ177="YES",(IF(ALLO!$D179&gt;=5,ROUND((ALLO!GJ179+ALLO!GV179+ALLO!HH179)/EX$1,0)*ALLO!$BK179,0)),0)),0))),0),0)</f>
        <v>0</v>
      </c>
      <c r="EY181" s="1">
        <f>IFERROR(IF(K181&gt;=1,(IF(ALLO!$BH179=1,0,IF(ALLO!$BH179=2,(IF(EMP!AR177="YES",(IF(ALLO!$D179&gt;=5,ROUND((ALLO!GK179+ALLO!GW179+ALLO!HI179)/EY$1,0)*ALLO!$BK179,0)),0)),0))),0),0)</f>
        <v>0</v>
      </c>
      <c r="EZ181" s="1">
        <f>IFERROR(IF(L181&gt;=1,(IF(ALLO!$BH179=1,0,IF(ALLO!$BH179=2,(IF(EMP!AS177="YES",(IF(ALLO!$D179&gt;=5,ROUND((ALLO!GL179+ALLO!GX179+ALLO!HJ179)/EZ$1,0)*ALLO!$BK179,0)),0)),0))),0),0)</f>
        <v>0</v>
      </c>
      <c r="FA181" s="181">
        <f t="shared" si="451"/>
        <v>0</v>
      </c>
      <c r="FB181" s="181">
        <f t="shared" si="452"/>
        <v>0</v>
      </c>
      <c r="FC181" s="181">
        <f t="shared" si="453"/>
        <v>0</v>
      </c>
      <c r="FD181" s="181">
        <f t="shared" si="454"/>
        <v>0</v>
      </c>
      <c r="FE181" s="181">
        <f t="shared" si="455"/>
        <v>0</v>
      </c>
      <c r="FF181" s="181">
        <f t="shared" si="456"/>
        <v>0</v>
      </c>
      <c r="FG181" s="181">
        <f t="shared" si="457"/>
        <v>0</v>
      </c>
      <c r="FH181" s="181">
        <f t="shared" si="458"/>
        <v>0</v>
      </c>
      <c r="FI181" s="181">
        <f t="shared" si="459"/>
        <v>0</v>
      </c>
      <c r="FJ181" s="181">
        <f t="shared" si="460"/>
        <v>0</v>
      </c>
      <c r="FK181" s="181">
        <f t="shared" si="461"/>
        <v>0</v>
      </c>
      <c r="FL181" s="181">
        <f t="shared" si="462"/>
        <v>0</v>
      </c>
      <c r="FM181" s="182">
        <f t="shared" si="463"/>
        <v>0</v>
      </c>
      <c r="FN181" s="182">
        <f t="shared" si="464"/>
        <v>0</v>
      </c>
      <c r="FO181" s="182">
        <f t="shared" si="465"/>
        <v>0</v>
      </c>
      <c r="FP181" s="182">
        <f t="shared" si="466"/>
        <v>0</v>
      </c>
      <c r="FQ181" s="182">
        <f t="shared" si="467"/>
        <v>0</v>
      </c>
      <c r="FR181" s="182">
        <f t="shared" si="468"/>
        <v>0</v>
      </c>
      <c r="FS181" s="182">
        <f t="shared" si="469"/>
        <v>0</v>
      </c>
      <c r="FT181" s="1">
        <f>IFERROR(IF($G181&gt;=1,SUMIFS(ARR!P$8:P$607,ARR!$I$8:$I$607,$I181),0),0)</f>
        <v>0</v>
      </c>
      <c r="FU181" s="1">
        <f>IFERROR(IF($G181&gt;=1,SUMIFS(ARR!Q$8:Q$607,ARR!$I$8:$I$607,$I181),0),0)</f>
        <v>0</v>
      </c>
      <c r="FV181" s="1">
        <f>IFERROR(IF($G181&gt;=1,SUMIFS(ARR!R$8:R$607,ARR!$I$8:$I$607,$I181),0),0)</f>
        <v>0</v>
      </c>
      <c r="FW181" s="1">
        <f>IFERROR(IF($G181&gt;=1,SUMIFS(ARR!S$8:S$607,ARR!$I$8:$I$607,$I181),0),0)</f>
        <v>0</v>
      </c>
      <c r="FX181" s="1">
        <f>IFERROR(IF($G181&gt;=1,SUMIFS(ARR!T$8:T$607,ARR!$I$8:$I$607,$I181),0),0)</f>
        <v>0</v>
      </c>
      <c r="FY181" s="1">
        <f>IFERROR(IF($G181&gt;=1,SUMIFS(ARR!U$8:U$607,ARR!$I$8:$I$607,$I181),0),0)</f>
        <v>0</v>
      </c>
      <c r="FZ181" s="1">
        <f>IFERROR(IF($G181&gt;=1,SUMIFS(ARR!V$8:V$607,ARR!$I$8:$I$607,$I181),0),0)</f>
        <v>0</v>
      </c>
      <c r="GA181" s="1">
        <f>IFERROR(IF($G181&gt;=1,SUMIFS(ARR!W$8:W$607,ARR!$I$8:$I$607,$I181),0),0)</f>
        <v>0</v>
      </c>
      <c r="GB181" s="1">
        <f>IFERROR(IF($G181&gt;=1,SUMIFS(ARR!X$8:X$607,ARR!$I$8:$I$607,$I181),0),0)</f>
        <v>0</v>
      </c>
      <c r="GC181" s="1">
        <f>IFERROR(IF($G181&gt;=1,SUMIFS(ARR!Y$8:Y$607,ARR!$I$8:$I$607,$I181),0),0)</f>
        <v>0</v>
      </c>
      <c r="GD181" s="1">
        <f>IFERROR(IF($G181&gt;=1,SUMIFS(ARR!Z$8:Z$607,ARR!$I$8:$I$607,$I181),0),0)</f>
        <v>0</v>
      </c>
      <c r="GE181" s="1">
        <f>IFERROR(IF($G181&gt;=1,SUMIFS(ARR!AA$8:AA$607,ARR!$I$8:$I$607,$I181),0),0)</f>
        <v>0</v>
      </c>
      <c r="GF181" s="1">
        <f t="shared" si="470"/>
        <v>0</v>
      </c>
      <c r="GG181" s="1">
        <f t="shared" si="471"/>
        <v>0</v>
      </c>
      <c r="GH181" s="1">
        <f t="shared" si="472"/>
        <v>0</v>
      </c>
      <c r="GI181" s="1">
        <f t="shared" si="473"/>
        <v>0</v>
      </c>
      <c r="GJ181" s="1">
        <f t="shared" si="474"/>
        <v>0</v>
      </c>
    </row>
    <row r="182" spans="6:192" ht="18" customHeight="1" x14ac:dyDescent="0.25">
      <c r="F182" s="1">
        <f>ALLO!A180</f>
        <v>0</v>
      </c>
      <c r="G182" s="130">
        <f>EMP!O178</f>
        <v>0</v>
      </c>
      <c r="H182" s="131">
        <f>EMP!P178</f>
        <v>0</v>
      </c>
      <c r="I182" s="130">
        <f>EMP!Q178</f>
        <v>0</v>
      </c>
      <c r="J182" s="30">
        <f>IFERROR(IF($G182&gt;=1,(IF($F182=2,ROUND((ALLO!GA180+ALLO!GM180)/10,0),0)),0),0)</f>
        <v>0</v>
      </c>
      <c r="K182" s="30">
        <f>IFERROR(IF($G182&gt;=1,(IF($F182=2,ROUND((ALLO!GB180+ALLO!GN180)/10,0),0)),0),0)</f>
        <v>0</v>
      </c>
      <c r="L182" s="30">
        <f>IFERROR(IF($G182&gt;=1,(IF($F182=2,ROUND((ALLO!GC180+ALLO!GO180)/10,0),0)),0),0)</f>
        <v>0</v>
      </c>
      <c r="M182" s="30">
        <f>IFERROR(IF($G182&gt;=1,(IF($F182=2,ROUND((ALLO!GD180+ALLO!GP180)/10,0),0)),0),0)</f>
        <v>0</v>
      </c>
      <c r="N182" s="30">
        <f>IFERROR(IF($G182&gt;=1,(IF($F182=2,ROUND((ALLO!GE180+ALLO!GQ180)/10,0),0)),0),0)</f>
        <v>0</v>
      </c>
      <c r="O182" s="30">
        <f>IFERROR(IF($G182&gt;=1,(IF($F182=2,ROUND((ALLO!GF180+ALLO!GR180)/10,0),0)),0),0)</f>
        <v>0</v>
      </c>
      <c r="P182" s="30">
        <f>IFERROR(IF($G182&gt;=1,(IF($F182=2,ROUND((ALLO!GG180+ALLO!GS180)/10,0),0)),0),0)</f>
        <v>0</v>
      </c>
      <c r="Q182" s="30">
        <f>IFERROR(IF($G182&gt;=1,(IF($F182=2,ROUND((ALLO!GH180+ALLO!GT180)/10,0),0)),0),0)</f>
        <v>0</v>
      </c>
      <c r="R182" s="30">
        <f>IFERROR(IF($G182&gt;=1,(IF($F182=2,ROUND((ALLO!GI180+ALLO!GU180)/10,0),0)),0),0)</f>
        <v>0</v>
      </c>
      <c r="S182" s="30">
        <f>IFERROR(IF($G182&gt;=1,(IF($F182=2,ROUND((ALLO!GJ180+ALLO!GV180)/10,0),0)),0),0)</f>
        <v>0</v>
      </c>
      <c r="T182" s="30">
        <f>IFERROR(IF($G182&gt;=1,(IF($F182=2,ROUND((ALLO!GK180+ALLO!GW180)/10,0),0)),0),0)</f>
        <v>0</v>
      </c>
      <c r="U182" s="30">
        <f>IFERROR(IF($G182&gt;=1,(IF($F182=2,ROUND((ALLO!GL180+ALLO!GX180)/10,0),0)),0),0)</f>
        <v>0</v>
      </c>
      <c r="V182" s="132"/>
      <c r="W182" s="132"/>
      <c r="X182" s="132"/>
      <c r="Y182" s="132"/>
      <c r="Z182" s="132"/>
      <c r="AA182" s="132"/>
      <c r="AB182" s="132"/>
      <c r="AC182" s="132"/>
      <c r="AD182" s="132"/>
      <c r="AE182" s="132"/>
      <c r="AF182" s="132"/>
      <c r="AG182" s="132"/>
      <c r="AH182" s="133"/>
      <c r="AI182" s="133">
        <f t="shared" si="371"/>
        <v>0</v>
      </c>
      <c r="AJ182" s="133">
        <f t="shared" si="372"/>
        <v>0</v>
      </c>
      <c r="AK182" s="133">
        <f t="shared" si="373"/>
        <v>0</v>
      </c>
      <c r="AL182" s="133">
        <f t="shared" si="374"/>
        <v>0</v>
      </c>
      <c r="AM182" s="133">
        <f t="shared" si="375"/>
        <v>0</v>
      </c>
      <c r="AN182" s="133">
        <f t="shared" si="376"/>
        <v>0</v>
      </c>
      <c r="AO182" s="133">
        <f t="shared" si="377"/>
        <v>0</v>
      </c>
      <c r="AP182" s="133">
        <f t="shared" si="378"/>
        <v>0</v>
      </c>
      <c r="AQ182" s="133">
        <f t="shared" si="379"/>
        <v>0</v>
      </c>
      <c r="AR182" s="133">
        <f t="shared" si="380"/>
        <v>0</v>
      </c>
      <c r="AS182" s="133">
        <f t="shared" si="381"/>
        <v>0</v>
      </c>
      <c r="AT182" s="134"/>
      <c r="AU182" s="134">
        <f t="shared" si="382"/>
        <v>0</v>
      </c>
      <c r="AV182" s="134">
        <f t="shared" si="383"/>
        <v>0</v>
      </c>
      <c r="AW182" s="134">
        <f t="shared" si="384"/>
        <v>0</v>
      </c>
      <c r="AX182" s="134">
        <f t="shared" si="385"/>
        <v>0</v>
      </c>
      <c r="AY182" s="134">
        <f t="shared" si="386"/>
        <v>0</v>
      </c>
      <c r="AZ182" s="134">
        <f t="shared" si="387"/>
        <v>0</v>
      </c>
      <c r="BA182" s="134">
        <f t="shared" si="388"/>
        <v>0</v>
      </c>
      <c r="BB182" s="134">
        <f t="shared" si="389"/>
        <v>0</v>
      </c>
      <c r="BC182" s="134">
        <f t="shared" si="390"/>
        <v>0</v>
      </c>
      <c r="BD182" s="134">
        <f t="shared" si="391"/>
        <v>0</v>
      </c>
      <c r="BE182" s="134">
        <f t="shared" si="392"/>
        <v>0</v>
      </c>
      <c r="BF182" s="31"/>
      <c r="BG182" s="31">
        <f t="shared" si="393"/>
        <v>0</v>
      </c>
      <c r="BH182" s="31">
        <f t="shared" si="394"/>
        <v>0</v>
      </c>
      <c r="BI182" s="31">
        <f t="shared" si="395"/>
        <v>0</v>
      </c>
      <c r="BJ182" s="31">
        <f t="shared" si="396"/>
        <v>0</v>
      </c>
      <c r="BK182" s="31">
        <f t="shared" si="397"/>
        <v>0</v>
      </c>
      <c r="BL182" s="31">
        <f t="shared" si="398"/>
        <v>0</v>
      </c>
      <c r="BM182" s="31">
        <f t="shared" si="399"/>
        <v>0</v>
      </c>
      <c r="BN182" s="31">
        <f t="shared" si="400"/>
        <v>0</v>
      </c>
      <c r="BO182" s="31">
        <f t="shared" si="401"/>
        <v>0</v>
      </c>
      <c r="BP182" s="31">
        <f t="shared" si="402"/>
        <v>0</v>
      </c>
      <c r="BQ182" s="31">
        <f t="shared" si="403"/>
        <v>0</v>
      </c>
      <c r="BR182" s="132"/>
      <c r="BS182" s="132">
        <f t="shared" si="404"/>
        <v>0</v>
      </c>
      <c r="BT182" s="132">
        <f t="shared" si="405"/>
        <v>0</v>
      </c>
      <c r="BU182" s="132">
        <f t="shared" si="406"/>
        <v>0</v>
      </c>
      <c r="BV182" s="132">
        <f t="shared" si="407"/>
        <v>0</v>
      </c>
      <c r="BW182" s="132">
        <f t="shared" si="408"/>
        <v>0</v>
      </c>
      <c r="BX182" s="132">
        <f t="shared" si="409"/>
        <v>0</v>
      </c>
      <c r="BY182" s="132">
        <f t="shared" si="410"/>
        <v>0</v>
      </c>
      <c r="BZ182" s="132">
        <f t="shared" si="411"/>
        <v>0</v>
      </c>
      <c r="CA182" s="132">
        <f t="shared" si="412"/>
        <v>0</v>
      </c>
      <c r="CB182" s="132">
        <f t="shared" si="413"/>
        <v>0</v>
      </c>
      <c r="CC182" s="132">
        <f t="shared" si="414"/>
        <v>0</v>
      </c>
      <c r="CD182" s="133">
        <f t="shared" si="508"/>
        <v>0</v>
      </c>
      <c r="CE182" s="133">
        <f t="shared" si="508"/>
        <v>0</v>
      </c>
      <c r="CF182" s="133">
        <f t="shared" si="416"/>
        <v>0</v>
      </c>
      <c r="CG182" s="133">
        <f t="shared" si="501"/>
        <v>0</v>
      </c>
      <c r="CH182" s="133">
        <f t="shared" si="499"/>
        <v>0</v>
      </c>
      <c r="CI182" s="133">
        <f t="shared" si="499"/>
        <v>0</v>
      </c>
      <c r="CJ182" s="133">
        <f t="shared" si="499"/>
        <v>0</v>
      </c>
      <c r="CK182" s="133">
        <f t="shared" si="499"/>
        <v>0</v>
      </c>
      <c r="CL182" s="133">
        <f t="shared" si="499"/>
        <v>0</v>
      </c>
      <c r="CM182" s="133">
        <f t="shared" si="499"/>
        <v>0</v>
      </c>
      <c r="CN182" s="133">
        <f t="shared" si="499"/>
        <v>0</v>
      </c>
      <c r="CO182" s="133">
        <f t="shared" si="499"/>
        <v>0</v>
      </c>
      <c r="CP182" s="134"/>
      <c r="CQ182" s="134">
        <f t="shared" si="417"/>
        <v>0</v>
      </c>
      <c r="CR182" s="134">
        <f t="shared" si="418"/>
        <v>0</v>
      </c>
      <c r="CS182" s="134">
        <f t="shared" si="419"/>
        <v>0</v>
      </c>
      <c r="CT182" s="134">
        <f t="shared" si="420"/>
        <v>0</v>
      </c>
      <c r="CU182" s="134">
        <f t="shared" si="421"/>
        <v>0</v>
      </c>
      <c r="CV182" s="134">
        <f t="shared" si="422"/>
        <v>0</v>
      </c>
      <c r="CW182" s="134">
        <f t="shared" si="423"/>
        <v>0</v>
      </c>
      <c r="CX182" s="134">
        <f t="shared" si="424"/>
        <v>0</v>
      </c>
      <c r="CY182" s="134">
        <f t="shared" si="425"/>
        <v>0</v>
      </c>
      <c r="CZ182" s="134">
        <f t="shared" si="426"/>
        <v>0</v>
      </c>
      <c r="DA182" s="134">
        <f t="shared" si="427"/>
        <v>0</v>
      </c>
      <c r="DB182" s="135"/>
      <c r="DC182" s="135">
        <f t="shared" si="428"/>
        <v>0</v>
      </c>
      <c r="DD182" s="135">
        <f t="shared" si="429"/>
        <v>0</v>
      </c>
      <c r="DE182" s="135">
        <f t="shared" si="430"/>
        <v>0</v>
      </c>
      <c r="DF182" s="135">
        <f t="shared" si="431"/>
        <v>0</v>
      </c>
      <c r="DG182" s="135">
        <f t="shared" si="432"/>
        <v>0</v>
      </c>
      <c r="DH182" s="135">
        <f t="shared" si="433"/>
        <v>0</v>
      </c>
      <c r="DI182" s="135">
        <f t="shared" si="434"/>
        <v>0</v>
      </c>
      <c r="DJ182" s="135">
        <f t="shared" si="435"/>
        <v>0</v>
      </c>
      <c r="DK182" s="135">
        <f t="shared" si="436"/>
        <v>0</v>
      </c>
      <c r="DL182" s="135">
        <f t="shared" si="437"/>
        <v>0</v>
      </c>
      <c r="DM182" s="135">
        <f t="shared" si="438"/>
        <v>0</v>
      </c>
      <c r="DN182" s="136"/>
      <c r="DO182" s="136">
        <f t="shared" si="439"/>
        <v>0</v>
      </c>
      <c r="DP182" s="136">
        <f t="shared" si="440"/>
        <v>0</v>
      </c>
      <c r="DQ182" s="136">
        <f t="shared" si="441"/>
        <v>0</v>
      </c>
      <c r="DR182" s="136">
        <f t="shared" si="442"/>
        <v>0</v>
      </c>
      <c r="DS182" s="136">
        <f t="shared" si="443"/>
        <v>0</v>
      </c>
      <c r="DT182" s="136">
        <f t="shared" si="444"/>
        <v>0</v>
      </c>
      <c r="DU182" s="136">
        <f t="shared" si="445"/>
        <v>0</v>
      </c>
      <c r="DV182" s="136">
        <f t="shared" si="446"/>
        <v>0</v>
      </c>
      <c r="DW182" s="136">
        <f t="shared" si="447"/>
        <v>0</v>
      </c>
      <c r="DX182" s="136">
        <f t="shared" si="448"/>
        <v>0</v>
      </c>
      <c r="DY182" s="136">
        <f t="shared" si="449"/>
        <v>0</v>
      </c>
      <c r="DZ182" s="132"/>
      <c r="EA182" s="132">
        <f t="shared" ref="EA182:EK182" si="520">DZ182</f>
        <v>0</v>
      </c>
      <c r="EB182" s="132">
        <f t="shared" si="520"/>
        <v>0</v>
      </c>
      <c r="EC182" s="132">
        <f t="shared" si="520"/>
        <v>0</v>
      </c>
      <c r="ED182" s="132">
        <f t="shared" si="520"/>
        <v>0</v>
      </c>
      <c r="EE182" s="132">
        <f t="shared" si="520"/>
        <v>0</v>
      </c>
      <c r="EF182" s="132">
        <f t="shared" si="520"/>
        <v>0</v>
      </c>
      <c r="EG182" s="132">
        <f t="shared" si="520"/>
        <v>0</v>
      </c>
      <c r="EH182" s="132">
        <f t="shared" si="520"/>
        <v>0</v>
      </c>
      <c r="EI182" s="132">
        <f t="shared" si="520"/>
        <v>0</v>
      </c>
      <c r="EJ182" s="132">
        <f t="shared" si="520"/>
        <v>0</v>
      </c>
      <c r="EK182" s="132">
        <f t="shared" si="520"/>
        <v>0</v>
      </c>
      <c r="EL182" s="134"/>
      <c r="EM182" s="134"/>
      <c r="EN182" s="134"/>
      <c r="EO182" s="134"/>
      <c r="EP182" s="134"/>
      <c r="EQ182" s="134"/>
      <c r="ER182" s="134"/>
      <c r="ES182" s="201">
        <f>IFERROR(IF(G182&gt;=1,(IF(EMP!AT178="YES",220,0)),0),0)</f>
        <v>0</v>
      </c>
      <c r="ET182" s="1">
        <f>IFERROR(IF(G182&gt;=1,ROUND(ALLO!K180/31*ALLO!BJ180,0),0),0)</f>
        <v>0</v>
      </c>
      <c r="EU182" s="1">
        <f>IFERROR(IF(G182&gt;=1,(IF(ALLO!$BH180=1,0,IF(ALLO!$BH180=2,(IF(EMP!AN178="YES",(IF(ALLO!$D180&gt;=5,ROUND((ALLO!GG180+ALLO!GS180+ALLO!HE180)/EU$1,0)*ALLO!$BK180,0)),0)),0))),0),0)</f>
        <v>0</v>
      </c>
      <c r="EV182" s="1">
        <f>IFERROR(IF(H182&gt;=1,(IF(ALLO!$BH180=1,0,IF(ALLO!$BH180=2,(IF(EMP!AO178="YES",(IF(ALLO!$D180&gt;=5,ROUND((ALLO!GH180+ALLO!GT180+ALLO!HF180)/EV$1,0)*ALLO!$BK180,0)),0)),0))),0),0)</f>
        <v>0</v>
      </c>
      <c r="EW182" s="1">
        <f>IFERROR(IF(I182&gt;=1,(IF(ALLO!$BH180=1,0,IF(ALLO!$BH180=2,(IF(EMP!AP178="YES",(IF(ALLO!$D180&gt;=5,ROUND((ALLO!GI180+ALLO!GU180+ALLO!HG180)/EW$1,0)*ALLO!$BK180,0)),0)),0))),0),0)</f>
        <v>0</v>
      </c>
      <c r="EX182" s="1">
        <f>IFERROR(IF(J182&gt;=1,(IF(ALLO!$BH180=1,0,IF(ALLO!$BH180=2,(IF(EMP!AQ178="YES",(IF(ALLO!$D180&gt;=5,ROUND((ALLO!GJ180+ALLO!GV180+ALLO!HH180)/EX$1,0)*ALLO!$BK180,0)),0)),0))),0),0)</f>
        <v>0</v>
      </c>
      <c r="EY182" s="1">
        <f>IFERROR(IF(K182&gt;=1,(IF(ALLO!$BH180=1,0,IF(ALLO!$BH180=2,(IF(EMP!AR178="YES",(IF(ALLO!$D180&gt;=5,ROUND((ALLO!GK180+ALLO!GW180+ALLO!HI180)/EY$1,0)*ALLO!$BK180,0)),0)),0))),0),0)</f>
        <v>0</v>
      </c>
      <c r="EZ182" s="1">
        <f>IFERROR(IF(L182&gt;=1,(IF(ALLO!$BH180=1,0,IF(ALLO!$BH180=2,(IF(EMP!AS178="YES",(IF(ALLO!$D180&gt;=5,ROUND((ALLO!GL180+ALLO!GX180+ALLO!HJ180)/EZ$1,0)*ALLO!$BK180,0)),0)),0))),0),0)</f>
        <v>0</v>
      </c>
      <c r="FA182" s="181">
        <f t="shared" si="451"/>
        <v>0</v>
      </c>
      <c r="FB182" s="181">
        <f t="shared" si="452"/>
        <v>0</v>
      </c>
      <c r="FC182" s="181">
        <f t="shared" si="453"/>
        <v>0</v>
      </c>
      <c r="FD182" s="181">
        <f t="shared" si="454"/>
        <v>0</v>
      </c>
      <c r="FE182" s="181">
        <f t="shared" si="455"/>
        <v>0</v>
      </c>
      <c r="FF182" s="181">
        <f t="shared" si="456"/>
        <v>0</v>
      </c>
      <c r="FG182" s="181">
        <f t="shared" si="457"/>
        <v>0</v>
      </c>
      <c r="FH182" s="181">
        <f t="shared" si="458"/>
        <v>0</v>
      </c>
      <c r="FI182" s="181">
        <f t="shared" si="459"/>
        <v>0</v>
      </c>
      <c r="FJ182" s="181">
        <f t="shared" si="460"/>
        <v>0</v>
      </c>
      <c r="FK182" s="181">
        <f t="shared" si="461"/>
        <v>0</v>
      </c>
      <c r="FL182" s="181">
        <f t="shared" si="462"/>
        <v>0</v>
      </c>
      <c r="FM182" s="182">
        <f t="shared" si="463"/>
        <v>0</v>
      </c>
      <c r="FN182" s="182">
        <f t="shared" si="464"/>
        <v>0</v>
      </c>
      <c r="FO182" s="182">
        <f t="shared" si="465"/>
        <v>0</v>
      </c>
      <c r="FP182" s="182">
        <f t="shared" si="466"/>
        <v>0</v>
      </c>
      <c r="FQ182" s="182">
        <f t="shared" si="467"/>
        <v>0</v>
      </c>
      <c r="FR182" s="182">
        <f t="shared" si="468"/>
        <v>0</v>
      </c>
      <c r="FS182" s="182">
        <f t="shared" si="469"/>
        <v>0</v>
      </c>
      <c r="FT182" s="1">
        <f>IFERROR(IF($G182&gt;=1,SUMIFS(ARR!P$8:P$607,ARR!$I$8:$I$607,$I182),0),0)</f>
        <v>0</v>
      </c>
      <c r="FU182" s="1">
        <f>IFERROR(IF($G182&gt;=1,SUMIFS(ARR!Q$8:Q$607,ARR!$I$8:$I$607,$I182),0),0)</f>
        <v>0</v>
      </c>
      <c r="FV182" s="1">
        <f>IFERROR(IF($G182&gt;=1,SUMIFS(ARR!R$8:R$607,ARR!$I$8:$I$607,$I182),0),0)</f>
        <v>0</v>
      </c>
      <c r="FW182" s="1">
        <f>IFERROR(IF($G182&gt;=1,SUMIFS(ARR!S$8:S$607,ARR!$I$8:$I$607,$I182),0),0)</f>
        <v>0</v>
      </c>
      <c r="FX182" s="1">
        <f>IFERROR(IF($G182&gt;=1,SUMIFS(ARR!T$8:T$607,ARR!$I$8:$I$607,$I182),0),0)</f>
        <v>0</v>
      </c>
      <c r="FY182" s="1">
        <f>IFERROR(IF($G182&gt;=1,SUMIFS(ARR!U$8:U$607,ARR!$I$8:$I$607,$I182),0),0)</f>
        <v>0</v>
      </c>
      <c r="FZ182" s="1">
        <f>IFERROR(IF($G182&gt;=1,SUMIFS(ARR!V$8:V$607,ARR!$I$8:$I$607,$I182),0),0)</f>
        <v>0</v>
      </c>
      <c r="GA182" s="1">
        <f>IFERROR(IF($G182&gt;=1,SUMIFS(ARR!W$8:W$607,ARR!$I$8:$I$607,$I182),0),0)</f>
        <v>0</v>
      </c>
      <c r="GB182" s="1">
        <f>IFERROR(IF($G182&gt;=1,SUMIFS(ARR!X$8:X$607,ARR!$I$8:$I$607,$I182),0),0)</f>
        <v>0</v>
      </c>
      <c r="GC182" s="1">
        <f>IFERROR(IF($G182&gt;=1,SUMIFS(ARR!Y$8:Y$607,ARR!$I$8:$I$607,$I182),0),0)</f>
        <v>0</v>
      </c>
      <c r="GD182" s="1">
        <f>IFERROR(IF($G182&gt;=1,SUMIFS(ARR!Z$8:Z$607,ARR!$I$8:$I$607,$I182),0),0)</f>
        <v>0</v>
      </c>
      <c r="GE182" s="1">
        <f>IFERROR(IF($G182&gt;=1,SUMIFS(ARR!AA$8:AA$607,ARR!$I$8:$I$607,$I182),0),0)</f>
        <v>0</v>
      </c>
      <c r="GF182" s="1">
        <f t="shared" si="470"/>
        <v>0</v>
      </c>
      <c r="GG182" s="1">
        <f t="shared" si="471"/>
        <v>0</v>
      </c>
      <c r="GH182" s="1">
        <f t="shared" si="472"/>
        <v>0</v>
      </c>
      <c r="GI182" s="1">
        <f t="shared" si="473"/>
        <v>0</v>
      </c>
      <c r="GJ182" s="1">
        <f t="shared" si="474"/>
        <v>0</v>
      </c>
    </row>
    <row r="183" spans="6:192" ht="18" customHeight="1" x14ac:dyDescent="0.25">
      <c r="F183" s="1">
        <f>ALLO!A181</f>
        <v>0</v>
      </c>
      <c r="G183" s="130">
        <f>EMP!O179</f>
        <v>0</v>
      </c>
      <c r="H183" s="131">
        <f>EMP!P179</f>
        <v>0</v>
      </c>
      <c r="I183" s="130">
        <f>EMP!Q179</f>
        <v>0</v>
      </c>
      <c r="J183" s="30">
        <f>IFERROR(IF($G183&gt;=1,(IF($F183=2,ROUND((ALLO!GA181+ALLO!GM181)/10,0),0)),0),0)</f>
        <v>0</v>
      </c>
      <c r="K183" s="30">
        <f>IFERROR(IF($G183&gt;=1,(IF($F183=2,ROUND((ALLO!GB181+ALLO!GN181)/10,0),0)),0),0)</f>
        <v>0</v>
      </c>
      <c r="L183" s="30">
        <f>IFERROR(IF($G183&gt;=1,(IF($F183=2,ROUND((ALLO!GC181+ALLO!GO181)/10,0),0)),0),0)</f>
        <v>0</v>
      </c>
      <c r="M183" s="30">
        <f>IFERROR(IF($G183&gt;=1,(IF($F183=2,ROUND((ALLO!GD181+ALLO!GP181)/10,0),0)),0),0)</f>
        <v>0</v>
      </c>
      <c r="N183" s="30">
        <f>IFERROR(IF($G183&gt;=1,(IF($F183=2,ROUND((ALLO!GE181+ALLO!GQ181)/10,0),0)),0),0)</f>
        <v>0</v>
      </c>
      <c r="O183" s="30">
        <f>IFERROR(IF($G183&gt;=1,(IF($F183=2,ROUND((ALLO!GF181+ALLO!GR181)/10,0),0)),0),0)</f>
        <v>0</v>
      </c>
      <c r="P183" s="30">
        <f>IFERROR(IF($G183&gt;=1,(IF($F183=2,ROUND((ALLO!GG181+ALLO!GS181)/10,0),0)),0),0)</f>
        <v>0</v>
      </c>
      <c r="Q183" s="30">
        <f>IFERROR(IF($G183&gt;=1,(IF($F183=2,ROUND((ALLO!GH181+ALLO!GT181)/10,0),0)),0),0)</f>
        <v>0</v>
      </c>
      <c r="R183" s="30">
        <f>IFERROR(IF($G183&gt;=1,(IF($F183=2,ROUND((ALLO!GI181+ALLO!GU181)/10,0),0)),0),0)</f>
        <v>0</v>
      </c>
      <c r="S183" s="30">
        <f>IFERROR(IF($G183&gt;=1,(IF($F183=2,ROUND((ALLO!GJ181+ALLO!GV181)/10,0),0)),0),0)</f>
        <v>0</v>
      </c>
      <c r="T183" s="30">
        <f>IFERROR(IF($G183&gt;=1,(IF($F183=2,ROUND((ALLO!GK181+ALLO!GW181)/10,0),0)),0),0)</f>
        <v>0</v>
      </c>
      <c r="U183" s="30">
        <f>IFERROR(IF($G183&gt;=1,(IF($F183=2,ROUND((ALLO!GL181+ALLO!GX181)/10,0),0)),0),0)</f>
        <v>0</v>
      </c>
      <c r="V183" s="132"/>
      <c r="W183" s="132"/>
      <c r="X183" s="132"/>
      <c r="Y183" s="132"/>
      <c r="Z183" s="132"/>
      <c r="AA183" s="132"/>
      <c r="AB183" s="132"/>
      <c r="AC183" s="132"/>
      <c r="AD183" s="132"/>
      <c r="AE183" s="132"/>
      <c r="AF183" s="132"/>
      <c r="AG183" s="132"/>
      <c r="AH183" s="133"/>
      <c r="AI183" s="133">
        <f t="shared" si="371"/>
        <v>0</v>
      </c>
      <c r="AJ183" s="133">
        <f t="shared" si="372"/>
        <v>0</v>
      </c>
      <c r="AK183" s="133">
        <f t="shared" si="373"/>
        <v>0</v>
      </c>
      <c r="AL183" s="133">
        <f t="shared" si="374"/>
        <v>0</v>
      </c>
      <c r="AM183" s="133">
        <f t="shared" si="375"/>
        <v>0</v>
      </c>
      <c r="AN183" s="133">
        <f t="shared" si="376"/>
        <v>0</v>
      </c>
      <c r="AO183" s="133">
        <f t="shared" si="377"/>
        <v>0</v>
      </c>
      <c r="AP183" s="133">
        <f t="shared" si="378"/>
        <v>0</v>
      </c>
      <c r="AQ183" s="133">
        <f t="shared" si="379"/>
        <v>0</v>
      </c>
      <c r="AR183" s="133">
        <f t="shared" si="380"/>
        <v>0</v>
      </c>
      <c r="AS183" s="133">
        <f t="shared" si="381"/>
        <v>0</v>
      </c>
      <c r="AT183" s="134"/>
      <c r="AU183" s="134">
        <f t="shared" si="382"/>
        <v>0</v>
      </c>
      <c r="AV183" s="134">
        <f t="shared" si="383"/>
        <v>0</v>
      </c>
      <c r="AW183" s="134">
        <f t="shared" si="384"/>
        <v>0</v>
      </c>
      <c r="AX183" s="134">
        <f t="shared" si="385"/>
        <v>0</v>
      </c>
      <c r="AY183" s="134">
        <f t="shared" si="386"/>
        <v>0</v>
      </c>
      <c r="AZ183" s="134">
        <f t="shared" si="387"/>
        <v>0</v>
      </c>
      <c r="BA183" s="134">
        <f t="shared" si="388"/>
        <v>0</v>
      </c>
      <c r="BB183" s="134">
        <f t="shared" si="389"/>
        <v>0</v>
      </c>
      <c r="BC183" s="134">
        <f t="shared" si="390"/>
        <v>0</v>
      </c>
      <c r="BD183" s="134">
        <f t="shared" si="391"/>
        <v>0</v>
      </c>
      <c r="BE183" s="134">
        <f t="shared" si="392"/>
        <v>0</v>
      </c>
      <c r="BF183" s="31"/>
      <c r="BG183" s="31">
        <f t="shared" si="393"/>
        <v>0</v>
      </c>
      <c r="BH183" s="31">
        <f t="shared" si="394"/>
        <v>0</v>
      </c>
      <c r="BI183" s="31">
        <f t="shared" si="395"/>
        <v>0</v>
      </c>
      <c r="BJ183" s="31">
        <f t="shared" si="396"/>
        <v>0</v>
      </c>
      <c r="BK183" s="31">
        <f t="shared" si="397"/>
        <v>0</v>
      </c>
      <c r="BL183" s="31">
        <f t="shared" si="398"/>
        <v>0</v>
      </c>
      <c r="BM183" s="31">
        <f t="shared" si="399"/>
        <v>0</v>
      </c>
      <c r="BN183" s="31">
        <f t="shared" si="400"/>
        <v>0</v>
      </c>
      <c r="BO183" s="31">
        <f t="shared" si="401"/>
        <v>0</v>
      </c>
      <c r="BP183" s="31">
        <f t="shared" si="402"/>
        <v>0</v>
      </c>
      <c r="BQ183" s="31">
        <f t="shared" si="403"/>
        <v>0</v>
      </c>
      <c r="BR183" s="132"/>
      <c r="BS183" s="132">
        <f t="shared" si="404"/>
        <v>0</v>
      </c>
      <c r="BT183" s="132">
        <f t="shared" si="405"/>
        <v>0</v>
      </c>
      <c r="BU183" s="132">
        <f t="shared" si="406"/>
        <v>0</v>
      </c>
      <c r="BV183" s="132">
        <f t="shared" si="407"/>
        <v>0</v>
      </c>
      <c r="BW183" s="132">
        <f t="shared" si="408"/>
        <v>0</v>
      </c>
      <c r="BX183" s="132">
        <f t="shared" si="409"/>
        <v>0</v>
      </c>
      <c r="BY183" s="132">
        <f t="shared" si="410"/>
        <v>0</v>
      </c>
      <c r="BZ183" s="132">
        <f t="shared" si="411"/>
        <v>0</v>
      </c>
      <c r="CA183" s="132">
        <f t="shared" si="412"/>
        <v>0</v>
      </c>
      <c r="CB183" s="132">
        <f t="shared" si="413"/>
        <v>0</v>
      </c>
      <c r="CC183" s="132">
        <f t="shared" si="414"/>
        <v>0</v>
      </c>
      <c r="CD183" s="133">
        <f t="shared" si="508"/>
        <v>0</v>
      </c>
      <c r="CE183" s="133">
        <f t="shared" si="508"/>
        <v>0</v>
      </c>
      <c r="CF183" s="133">
        <f t="shared" si="416"/>
        <v>0</v>
      </c>
      <c r="CG183" s="133">
        <f t="shared" si="501"/>
        <v>0</v>
      </c>
      <c r="CH183" s="133">
        <f t="shared" si="499"/>
        <v>0</v>
      </c>
      <c r="CI183" s="133">
        <f t="shared" si="499"/>
        <v>0</v>
      </c>
      <c r="CJ183" s="133">
        <f t="shared" si="499"/>
        <v>0</v>
      </c>
      <c r="CK183" s="133">
        <f t="shared" si="499"/>
        <v>0</v>
      </c>
      <c r="CL183" s="133">
        <f t="shared" si="499"/>
        <v>0</v>
      </c>
      <c r="CM183" s="133">
        <f t="shared" si="499"/>
        <v>0</v>
      </c>
      <c r="CN183" s="133">
        <f t="shared" si="499"/>
        <v>0</v>
      </c>
      <c r="CO183" s="133">
        <f t="shared" si="499"/>
        <v>0</v>
      </c>
      <c r="CP183" s="134"/>
      <c r="CQ183" s="134">
        <f t="shared" si="417"/>
        <v>0</v>
      </c>
      <c r="CR183" s="134">
        <f t="shared" si="418"/>
        <v>0</v>
      </c>
      <c r="CS183" s="134">
        <f t="shared" si="419"/>
        <v>0</v>
      </c>
      <c r="CT183" s="134">
        <f t="shared" si="420"/>
        <v>0</v>
      </c>
      <c r="CU183" s="134">
        <f t="shared" si="421"/>
        <v>0</v>
      </c>
      <c r="CV183" s="134">
        <f t="shared" si="422"/>
        <v>0</v>
      </c>
      <c r="CW183" s="134">
        <f t="shared" si="423"/>
        <v>0</v>
      </c>
      <c r="CX183" s="134">
        <f t="shared" si="424"/>
        <v>0</v>
      </c>
      <c r="CY183" s="134">
        <f t="shared" si="425"/>
        <v>0</v>
      </c>
      <c r="CZ183" s="134">
        <f t="shared" si="426"/>
        <v>0</v>
      </c>
      <c r="DA183" s="134">
        <f t="shared" si="427"/>
        <v>0</v>
      </c>
      <c r="DB183" s="135"/>
      <c r="DC183" s="135">
        <f t="shared" si="428"/>
        <v>0</v>
      </c>
      <c r="DD183" s="135">
        <f t="shared" si="429"/>
        <v>0</v>
      </c>
      <c r="DE183" s="135">
        <f t="shared" si="430"/>
        <v>0</v>
      </c>
      <c r="DF183" s="135">
        <f t="shared" si="431"/>
        <v>0</v>
      </c>
      <c r="DG183" s="135">
        <f t="shared" si="432"/>
        <v>0</v>
      </c>
      <c r="DH183" s="135">
        <f t="shared" si="433"/>
        <v>0</v>
      </c>
      <c r="DI183" s="135">
        <f t="shared" si="434"/>
        <v>0</v>
      </c>
      <c r="DJ183" s="135">
        <f t="shared" si="435"/>
        <v>0</v>
      </c>
      <c r="DK183" s="135">
        <f t="shared" si="436"/>
        <v>0</v>
      </c>
      <c r="DL183" s="135">
        <f t="shared" si="437"/>
        <v>0</v>
      </c>
      <c r="DM183" s="135">
        <f t="shared" si="438"/>
        <v>0</v>
      </c>
      <c r="DN183" s="136"/>
      <c r="DO183" s="136">
        <f t="shared" si="439"/>
        <v>0</v>
      </c>
      <c r="DP183" s="136">
        <f t="shared" si="440"/>
        <v>0</v>
      </c>
      <c r="DQ183" s="136">
        <f t="shared" si="441"/>
        <v>0</v>
      </c>
      <c r="DR183" s="136">
        <f t="shared" si="442"/>
        <v>0</v>
      </c>
      <c r="DS183" s="136">
        <f t="shared" si="443"/>
        <v>0</v>
      </c>
      <c r="DT183" s="136">
        <f t="shared" si="444"/>
        <v>0</v>
      </c>
      <c r="DU183" s="136">
        <f t="shared" si="445"/>
        <v>0</v>
      </c>
      <c r="DV183" s="136">
        <f t="shared" si="446"/>
        <v>0</v>
      </c>
      <c r="DW183" s="136">
        <f t="shared" si="447"/>
        <v>0</v>
      </c>
      <c r="DX183" s="136">
        <f t="shared" si="448"/>
        <v>0</v>
      </c>
      <c r="DY183" s="136">
        <f t="shared" si="449"/>
        <v>0</v>
      </c>
      <c r="DZ183" s="132"/>
      <c r="EA183" s="132">
        <f t="shared" ref="EA183:EK183" si="521">DZ183</f>
        <v>0</v>
      </c>
      <c r="EB183" s="132">
        <f t="shared" si="521"/>
        <v>0</v>
      </c>
      <c r="EC183" s="132">
        <f t="shared" si="521"/>
        <v>0</v>
      </c>
      <c r="ED183" s="132">
        <f t="shared" si="521"/>
        <v>0</v>
      </c>
      <c r="EE183" s="132">
        <f t="shared" si="521"/>
        <v>0</v>
      </c>
      <c r="EF183" s="132">
        <f t="shared" si="521"/>
        <v>0</v>
      </c>
      <c r="EG183" s="132">
        <f t="shared" si="521"/>
        <v>0</v>
      </c>
      <c r="EH183" s="132">
        <f t="shared" si="521"/>
        <v>0</v>
      </c>
      <c r="EI183" s="132">
        <f t="shared" si="521"/>
        <v>0</v>
      </c>
      <c r="EJ183" s="132">
        <f t="shared" si="521"/>
        <v>0</v>
      </c>
      <c r="EK183" s="132">
        <f t="shared" si="521"/>
        <v>0</v>
      </c>
      <c r="EL183" s="134"/>
      <c r="EM183" s="134"/>
      <c r="EN183" s="134"/>
      <c r="EO183" s="134"/>
      <c r="EP183" s="134"/>
      <c r="EQ183" s="134"/>
      <c r="ER183" s="134"/>
      <c r="ES183" s="201">
        <f>IFERROR(IF(G183&gt;=1,(IF(EMP!AT179="YES",220,0)),0),0)</f>
        <v>0</v>
      </c>
      <c r="ET183" s="1">
        <f>IFERROR(IF(G183&gt;=1,ROUND(ALLO!K181/31*ALLO!BJ181,0),0),0)</f>
        <v>0</v>
      </c>
      <c r="EU183" s="1">
        <f>IFERROR(IF(G183&gt;=1,(IF(ALLO!$BH181=1,0,IF(ALLO!$BH181=2,(IF(EMP!AN179="YES",(IF(ALLO!$D181&gt;=5,ROUND((ALLO!GG181+ALLO!GS181+ALLO!HE181)/EU$1,0)*ALLO!$BK181,0)),0)),0))),0),0)</f>
        <v>0</v>
      </c>
      <c r="EV183" s="1">
        <f>IFERROR(IF(H183&gt;=1,(IF(ALLO!$BH181=1,0,IF(ALLO!$BH181=2,(IF(EMP!AO179="YES",(IF(ALLO!$D181&gt;=5,ROUND((ALLO!GH181+ALLO!GT181+ALLO!HF181)/EV$1,0)*ALLO!$BK181,0)),0)),0))),0),0)</f>
        <v>0</v>
      </c>
      <c r="EW183" s="1">
        <f>IFERROR(IF(I183&gt;=1,(IF(ALLO!$BH181=1,0,IF(ALLO!$BH181=2,(IF(EMP!AP179="YES",(IF(ALLO!$D181&gt;=5,ROUND((ALLO!GI181+ALLO!GU181+ALLO!HG181)/EW$1,0)*ALLO!$BK181,0)),0)),0))),0),0)</f>
        <v>0</v>
      </c>
      <c r="EX183" s="1">
        <f>IFERROR(IF(J183&gt;=1,(IF(ALLO!$BH181=1,0,IF(ALLO!$BH181=2,(IF(EMP!AQ179="YES",(IF(ALLO!$D181&gt;=5,ROUND((ALLO!GJ181+ALLO!GV181+ALLO!HH181)/EX$1,0)*ALLO!$BK181,0)),0)),0))),0),0)</f>
        <v>0</v>
      </c>
      <c r="EY183" s="1">
        <f>IFERROR(IF(K183&gt;=1,(IF(ALLO!$BH181=1,0,IF(ALLO!$BH181=2,(IF(EMP!AR179="YES",(IF(ALLO!$D181&gt;=5,ROUND((ALLO!GK181+ALLO!GW181+ALLO!HI181)/EY$1,0)*ALLO!$BK181,0)),0)),0))),0),0)</f>
        <v>0</v>
      </c>
      <c r="EZ183" s="1">
        <f>IFERROR(IF(L183&gt;=1,(IF(ALLO!$BH181=1,0,IF(ALLO!$BH181=2,(IF(EMP!AS179="YES",(IF(ALLO!$D181&gt;=5,ROUND((ALLO!GL181+ALLO!GX181+ALLO!HJ181)/EZ$1,0)*ALLO!$BK181,0)),0)),0))),0),0)</f>
        <v>0</v>
      </c>
      <c r="FA183" s="181">
        <f t="shared" si="451"/>
        <v>0</v>
      </c>
      <c r="FB183" s="181">
        <f t="shared" si="452"/>
        <v>0</v>
      </c>
      <c r="FC183" s="181">
        <f t="shared" si="453"/>
        <v>0</v>
      </c>
      <c r="FD183" s="181">
        <f t="shared" si="454"/>
        <v>0</v>
      </c>
      <c r="FE183" s="181">
        <f t="shared" si="455"/>
        <v>0</v>
      </c>
      <c r="FF183" s="181">
        <f t="shared" si="456"/>
        <v>0</v>
      </c>
      <c r="FG183" s="181">
        <f t="shared" si="457"/>
        <v>0</v>
      </c>
      <c r="FH183" s="181">
        <f t="shared" si="458"/>
        <v>0</v>
      </c>
      <c r="FI183" s="181">
        <f t="shared" si="459"/>
        <v>0</v>
      </c>
      <c r="FJ183" s="181">
        <f t="shared" si="460"/>
        <v>0</v>
      </c>
      <c r="FK183" s="181">
        <f t="shared" si="461"/>
        <v>0</v>
      </c>
      <c r="FL183" s="181">
        <f t="shared" si="462"/>
        <v>0</v>
      </c>
      <c r="FM183" s="182">
        <f t="shared" si="463"/>
        <v>0</v>
      </c>
      <c r="FN183" s="182">
        <f t="shared" si="464"/>
        <v>0</v>
      </c>
      <c r="FO183" s="182">
        <f t="shared" si="465"/>
        <v>0</v>
      </c>
      <c r="FP183" s="182">
        <f t="shared" si="466"/>
        <v>0</v>
      </c>
      <c r="FQ183" s="182">
        <f t="shared" si="467"/>
        <v>0</v>
      </c>
      <c r="FR183" s="182">
        <f t="shared" si="468"/>
        <v>0</v>
      </c>
      <c r="FS183" s="182">
        <f t="shared" si="469"/>
        <v>0</v>
      </c>
      <c r="FT183" s="1">
        <f>IFERROR(IF($G183&gt;=1,SUMIFS(ARR!P$8:P$607,ARR!$I$8:$I$607,$I183),0),0)</f>
        <v>0</v>
      </c>
      <c r="FU183" s="1">
        <f>IFERROR(IF($G183&gt;=1,SUMIFS(ARR!Q$8:Q$607,ARR!$I$8:$I$607,$I183),0),0)</f>
        <v>0</v>
      </c>
      <c r="FV183" s="1">
        <f>IFERROR(IF($G183&gt;=1,SUMIFS(ARR!R$8:R$607,ARR!$I$8:$I$607,$I183),0),0)</f>
        <v>0</v>
      </c>
      <c r="FW183" s="1">
        <f>IFERROR(IF($G183&gt;=1,SUMIFS(ARR!S$8:S$607,ARR!$I$8:$I$607,$I183),0),0)</f>
        <v>0</v>
      </c>
      <c r="FX183" s="1">
        <f>IFERROR(IF($G183&gt;=1,SUMIFS(ARR!T$8:T$607,ARR!$I$8:$I$607,$I183),0),0)</f>
        <v>0</v>
      </c>
      <c r="FY183" s="1">
        <f>IFERROR(IF($G183&gt;=1,SUMIFS(ARR!U$8:U$607,ARR!$I$8:$I$607,$I183),0),0)</f>
        <v>0</v>
      </c>
      <c r="FZ183" s="1">
        <f>IFERROR(IF($G183&gt;=1,SUMIFS(ARR!V$8:V$607,ARR!$I$8:$I$607,$I183),0),0)</f>
        <v>0</v>
      </c>
      <c r="GA183" s="1">
        <f>IFERROR(IF($G183&gt;=1,SUMIFS(ARR!W$8:W$607,ARR!$I$8:$I$607,$I183),0),0)</f>
        <v>0</v>
      </c>
      <c r="GB183" s="1">
        <f>IFERROR(IF($G183&gt;=1,SUMIFS(ARR!X$8:X$607,ARR!$I$8:$I$607,$I183),0),0)</f>
        <v>0</v>
      </c>
      <c r="GC183" s="1">
        <f>IFERROR(IF($G183&gt;=1,SUMIFS(ARR!Y$8:Y$607,ARR!$I$8:$I$607,$I183),0),0)</f>
        <v>0</v>
      </c>
      <c r="GD183" s="1">
        <f>IFERROR(IF($G183&gt;=1,SUMIFS(ARR!Z$8:Z$607,ARR!$I$8:$I$607,$I183),0),0)</f>
        <v>0</v>
      </c>
      <c r="GE183" s="1">
        <f>IFERROR(IF($G183&gt;=1,SUMIFS(ARR!AA$8:AA$607,ARR!$I$8:$I$607,$I183),0),0)</f>
        <v>0</v>
      </c>
      <c r="GF183" s="1">
        <f t="shared" si="470"/>
        <v>0</v>
      </c>
      <c r="GG183" s="1">
        <f t="shared" si="471"/>
        <v>0</v>
      </c>
      <c r="GH183" s="1">
        <f t="shared" si="472"/>
        <v>0</v>
      </c>
      <c r="GI183" s="1">
        <f t="shared" si="473"/>
        <v>0</v>
      </c>
      <c r="GJ183" s="1">
        <f t="shared" si="474"/>
        <v>0</v>
      </c>
    </row>
    <row r="184" spans="6:192" ht="18" customHeight="1" x14ac:dyDescent="0.25">
      <c r="F184" s="1">
        <f>ALLO!A182</f>
        <v>0</v>
      </c>
      <c r="G184" s="130">
        <f>EMP!O180</f>
        <v>0</v>
      </c>
      <c r="H184" s="131">
        <f>EMP!P180</f>
        <v>0</v>
      </c>
      <c r="I184" s="130">
        <f>EMP!Q180</f>
        <v>0</v>
      </c>
      <c r="J184" s="30">
        <f>IFERROR(IF($G184&gt;=1,(IF($F184=2,ROUND((ALLO!GA182+ALLO!GM182)/10,0),0)),0),0)</f>
        <v>0</v>
      </c>
      <c r="K184" s="30">
        <f>IFERROR(IF($G184&gt;=1,(IF($F184=2,ROUND((ALLO!GB182+ALLO!GN182)/10,0),0)),0),0)</f>
        <v>0</v>
      </c>
      <c r="L184" s="30">
        <f>IFERROR(IF($G184&gt;=1,(IF($F184=2,ROUND((ALLO!GC182+ALLO!GO182)/10,0),0)),0),0)</f>
        <v>0</v>
      </c>
      <c r="M184" s="30">
        <f>IFERROR(IF($G184&gt;=1,(IF($F184=2,ROUND((ALLO!GD182+ALLO!GP182)/10,0),0)),0),0)</f>
        <v>0</v>
      </c>
      <c r="N184" s="30">
        <f>IFERROR(IF($G184&gt;=1,(IF($F184=2,ROUND((ALLO!GE182+ALLO!GQ182)/10,0),0)),0),0)</f>
        <v>0</v>
      </c>
      <c r="O184" s="30">
        <f>IFERROR(IF($G184&gt;=1,(IF($F184=2,ROUND((ALLO!GF182+ALLO!GR182)/10,0),0)),0),0)</f>
        <v>0</v>
      </c>
      <c r="P184" s="30">
        <f>IFERROR(IF($G184&gt;=1,(IF($F184=2,ROUND((ALLO!GG182+ALLO!GS182)/10,0),0)),0),0)</f>
        <v>0</v>
      </c>
      <c r="Q184" s="30">
        <f>IFERROR(IF($G184&gt;=1,(IF($F184=2,ROUND((ALLO!GH182+ALLO!GT182)/10,0),0)),0),0)</f>
        <v>0</v>
      </c>
      <c r="R184" s="30">
        <f>IFERROR(IF($G184&gt;=1,(IF($F184=2,ROUND((ALLO!GI182+ALLO!GU182)/10,0),0)),0),0)</f>
        <v>0</v>
      </c>
      <c r="S184" s="30">
        <f>IFERROR(IF($G184&gt;=1,(IF($F184=2,ROUND((ALLO!GJ182+ALLO!GV182)/10,0),0)),0),0)</f>
        <v>0</v>
      </c>
      <c r="T184" s="30">
        <f>IFERROR(IF($G184&gt;=1,(IF($F184=2,ROUND((ALLO!GK182+ALLO!GW182)/10,0),0)),0),0)</f>
        <v>0</v>
      </c>
      <c r="U184" s="30">
        <f>IFERROR(IF($G184&gt;=1,(IF($F184=2,ROUND((ALLO!GL182+ALLO!GX182)/10,0),0)),0),0)</f>
        <v>0</v>
      </c>
      <c r="V184" s="132"/>
      <c r="W184" s="132"/>
      <c r="X184" s="132"/>
      <c r="Y184" s="132"/>
      <c r="Z184" s="132"/>
      <c r="AA184" s="132"/>
      <c r="AB184" s="132"/>
      <c r="AC184" s="132"/>
      <c r="AD184" s="132"/>
      <c r="AE184" s="132"/>
      <c r="AF184" s="132"/>
      <c r="AG184" s="132"/>
      <c r="AH184" s="133"/>
      <c r="AI184" s="133">
        <f t="shared" si="371"/>
        <v>0</v>
      </c>
      <c r="AJ184" s="133">
        <f t="shared" si="372"/>
        <v>0</v>
      </c>
      <c r="AK184" s="133">
        <f t="shared" si="373"/>
        <v>0</v>
      </c>
      <c r="AL184" s="133">
        <f t="shared" si="374"/>
        <v>0</v>
      </c>
      <c r="AM184" s="133">
        <f t="shared" si="375"/>
        <v>0</v>
      </c>
      <c r="AN184" s="133">
        <f t="shared" si="376"/>
        <v>0</v>
      </c>
      <c r="AO184" s="133">
        <f t="shared" si="377"/>
        <v>0</v>
      </c>
      <c r="AP184" s="133">
        <f t="shared" si="378"/>
        <v>0</v>
      </c>
      <c r="AQ184" s="133">
        <f t="shared" si="379"/>
        <v>0</v>
      </c>
      <c r="AR184" s="133">
        <f t="shared" si="380"/>
        <v>0</v>
      </c>
      <c r="AS184" s="133">
        <f t="shared" si="381"/>
        <v>0</v>
      </c>
      <c r="AT184" s="134"/>
      <c r="AU184" s="134">
        <f t="shared" si="382"/>
        <v>0</v>
      </c>
      <c r="AV184" s="134">
        <f t="shared" si="383"/>
        <v>0</v>
      </c>
      <c r="AW184" s="134">
        <f t="shared" si="384"/>
        <v>0</v>
      </c>
      <c r="AX184" s="134">
        <f t="shared" si="385"/>
        <v>0</v>
      </c>
      <c r="AY184" s="134">
        <f t="shared" si="386"/>
        <v>0</v>
      </c>
      <c r="AZ184" s="134">
        <f t="shared" si="387"/>
        <v>0</v>
      </c>
      <c r="BA184" s="134">
        <f t="shared" si="388"/>
        <v>0</v>
      </c>
      <c r="BB184" s="134">
        <f t="shared" si="389"/>
        <v>0</v>
      </c>
      <c r="BC184" s="134">
        <f t="shared" si="390"/>
        <v>0</v>
      </c>
      <c r="BD184" s="134">
        <f t="shared" si="391"/>
        <v>0</v>
      </c>
      <c r="BE184" s="134">
        <f t="shared" si="392"/>
        <v>0</v>
      </c>
      <c r="BF184" s="31"/>
      <c r="BG184" s="31">
        <f t="shared" si="393"/>
        <v>0</v>
      </c>
      <c r="BH184" s="31">
        <f t="shared" si="394"/>
        <v>0</v>
      </c>
      <c r="BI184" s="31">
        <f t="shared" si="395"/>
        <v>0</v>
      </c>
      <c r="BJ184" s="31">
        <f t="shared" si="396"/>
        <v>0</v>
      </c>
      <c r="BK184" s="31">
        <f t="shared" si="397"/>
        <v>0</v>
      </c>
      <c r="BL184" s="31">
        <f t="shared" si="398"/>
        <v>0</v>
      </c>
      <c r="BM184" s="31">
        <f t="shared" si="399"/>
        <v>0</v>
      </c>
      <c r="BN184" s="31">
        <f t="shared" si="400"/>
        <v>0</v>
      </c>
      <c r="BO184" s="31">
        <f t="shared" si="401"/>
        <v>0</v>
      </c>
      <c r="BP184" s="31">
        <f t="shared" si="402"/>
        <v>0</v>
      </c>
      <c r="BQ184" s="31">
        <f t="shared" si="403"/>
        <v>0</v>
      </c>
      <c r="BR184" s="132"/>
      <c r="BS184" s="132">
        <f t="shared" si="404"/>
        <v>0</v>
      </c>
      <c r="BT184" s="132">
        <f t="shared" si="405"/>
        <v>0</v>
      </c>
      <c r="BU184" s="132">
        <f t="shared" si="406"/>
        <v>0</v>
      </c>
      <c r="BV184" s="132">
        <f t="shared" si="407"/>
        <v>0</v>
      </c>
      <c r="BW184" s="132">
        <f t="shared" si="408"/>
        <v>0</v>
      </c>
      <c r="BX184" s="132">
        <f t="shared" si="409"/>
        <v>0</v>
      </c>
      <c r="BY184" s="132">
        <f t="shared" si="410"/>
        <v>0</v>
      </c>
      <c r="BZ184" s="132">
        <f t="shared" si="411"/>
        <v>0</v>
      </c>
      <c r="CA184" s="132">
        <f t="shared" si="412"/>
        <v>0</v>
      </c>
      <c r="CB184" s="132">
        <f t="shared" si="413"/>
        <v>0</v>
      </c>
      <c r="CC184" s="132">
        <f t="shared" si="414"/>
        <v>0</v>
      </c>
      <c r="CD184" s="133">
        <f t="shared" si="508"/>
        <v>0</v>
      </c>
      <c r="CE184" s="133">
        <f t="shared" si="508"/>
        <v>0</v>
      </c>
      <c r="CF184" s="133">
        <f t="shared" si="416"/>
        <v>0</v>
      </c>
      <c r="CG184" s="133">
        <f t="shared" si="501"/>
        <v>0</v>
      </c>
      <c r="CH184" s="133">
        <f t="shared" si="499"/>
        <v>0</v>
      </c>
      <c r="CI184" s="133">
        <f t="shared" si="499"/>
        <v>0</v>
      </c>
      <c r="CJ184" s="133">
        <f t="shared" si="499"/>
        <v>0</v>
      </c>
      <c r="CK184" s="133">
        <f t="shared" si="499"/>
        <v>0</v>
      </c>
      <c r="CL184" s="133">
        <f t="shared" si="499"/>
        <v>0</v>
      </c>
      <c r="CM184" s="133">
        <f t="shared" si="499"/>
        <v>0</v>
      </c>
      <c r="CN184" s="133">
        <f t="shared" si="499"/>
        <v>0</v>
      </c>
      <c r="CO184" s="133">
        <f t="shared" si="499"/>
        <v>0</v>
      </c>
      <c r="CP184" s="134"/>
      <c r="CQ184" s="134">
        <f t="shared" si="417"/>
        <v>0</v>
      </c>
      <c r="CR184" s="134">
        <f t="shared" si="418"/>
        <v>0</v>
      </c>
      <c r="CS184" s="134">
        <f t="shared" si="419"/>
        <v>0</v>
      </c>
      <c r="CT184" s="134">
        <f t="shared" si="420"/>
        <v>0</v>
      </c>
      <c r="CU184" s="134">
        <f t="shared" si="421"/>
        <v>0</v>
      </c>
      <c r="CV184" s="134">
        <f t="shared" si="422"/>
        <v>0</v>
      </c>
      <c r="CW184" s="134">
        <f t="shared" si="423"/>
        <v>0</v>
      </c>
      <c r="CX184" s="134">
        <f t="shared" si="424"/>
        <v>0</v>
      </c>
      <c r="CY184" s="134">
        <f t="shared" si="425"/>
        <v>0</v>
      </c>
      <c r="CZ184" s="134">
        <f t="shared" si="426"/>
        <v>0</v>
      </c>
      <c r="DA184" s="134">
        <f t="shared" si="427"/>
        <v>0</v>
      </c>
      <c r="DB184" s="135"/>
      <c r="DC184" s="135">
        <f t="shared" si="428"/>
        <v>0</v>
      </c>
      <c r="DD184" s="135">
        <f t="shared" si="429"/>
        <v>0</v>
      </c>
      <c r="DE184" s="135">
        <f t="shared" si="430"/>
        <v>0</v>
      </c>
      <c r="DF184" s="135">
        <f t="shared" si="431"/>
        <v>0</v>
      </c>
      <c r="DG184" s="135">
        <f t="shared" si="432"/>
        <v>0</v>
      </c>
      <c r="DH184" s="135">
        <f t="shared" si="433"/>
        <v>0</v>
      </c>
      <c r="DI184" s="135">
        <f t="shared" si="434"/>
        <v>0</v>
      </c>
      <c r="DJ184" s="135">
        <f t="shared" si="435"/>
        <v>0</v>
      </c>
      <c r="DK184" s="135">
        <f t="shared" si="436"/>
        <v>0</v>
      </c>
      <c r="DL184" s="135">
        <f t="shared" si="437"/>
        <v>0</v>
      </c>
      <c r="DM184" s="135">
        <f t="shared" si="438"/>
        <v>0</v>
      </c>
      <c r="DN184" s="136"/>
      <c r="DO184" s="136">
        <f t="shared" si="439"/>
        <v>0</v>
      </c>
      <c r="DP184" s="136">
        <f t="shared" si="440"/>
        <v>0</v>
      </c>
      <c r="DQ184" s="136">
        <f t="shared" si="441"/>
        <v>0</v>
      </c>
      <c r="DR184" s="136">
        <f t="shared" si="442"/>
        <v>0</v>
      </c>
      <c r="DS184" s="136">
        <f t="shared" si="443"/>
        <v>0</v>
      </c>
      <c r="DT184" s="136">
        <f t="shared" si="444"/>
        <v>0</v>
      </c>
      <c r="DU184" s="136">
        <f t="shared" si="445"/>
        <v>0</v>
      </c>
      <c r="DV184" s="136">
        <f t="shared" si="446"/>
        <v>0</v>
      </c>
      <c r="DW184" s="136">
        <f t="shared" si="447"/>
        <v>0</v>
      </c>
      <c r="DX184" s="136">
        <f t="shared" si="448"/>
        <v>0</v>
      </c>
      <c r="DY184" s="136">
        <f t="shared" si="449"/>
        <v>0</v>
      </c>
      <c r="DZ184" s="132"/>
      <c r="EA184" s="132">
        <f t="shared" ref="EA184:EK184" si="522">DZ184</f>
        <v>0</v>
      </c>
      <c r="EB184" s="132">
        <f t="shared" si="522"/>
        <v>0</v>
      </c>
      <c r="EC184" s="132">
        <f t="shared" si="522"/>
        <v>0</v>
      </c>
      <c r="ED184" s="132">
        <f t="shared" si="522"/>
        <v>0</v>
      </c>
      <c r="EE184" s="132">
        <f t="shared" si="522"/>
        <v>0</v>
      </c>
      <c r="EF184" s="132">
        <f t="shared" si="522"/>
        <v>0</v>
      </c>
      <c r="EG184" s="132">
        <f t="shared" si="522"/>
        <v>0</v>
      </c>
      <c r="EH184" s="132">
        <f t="shared" si="522"/>
        <v>0</v>
      </c>
      <c r="EI184" s="132">
        <f t="shared" si="522"/>
        <v>0</v>
      </c>
      <c r="EJ184" s="132">
        <f t="shared" si="522"/>
        <v>0</v>
      </c>
      <c r="EK184" s="132">
        <f t="shared" si="522"/>
        <v>0</v>
      </c>
      <c r="EL184" s="134"/>
      <c r="EM184" s="134"/>
      <c r="EN184" s="134"/>
      <c r="EO184" s="134"/>
      <c r="EP184" s="134"/>
      <c r="EQ184" s="134"/>
      <c r="ER184" s="134"/>
      <c r="ES184" s="201">
        <f>IFERROR(IF(G184&gt;=1,(IF(EMP!AT180="YES",220,0)),0),0)</f>
        <v>0</v>
      </c>
      <c r="ET184" s="1">
        <f>IFERROR(IF(G184&gt;=1,ROUND(ALLO!K182/31*ALLO!BJ182,0),0),0)</f>
        <v>0</v>
      </c>
      <c r="EU184" s="1">
        <f>IFERROR(IF(G184&gt;=1,(IF(ALLO!$BH182=1,0,IF(ALLO!$BH182=2,(IF(EMP!AN180="YES",(IF(ALLO!$D182&gt;=5,ROUND((ALLO!GG182+ALLO!GS182+ALLO!HE182)/EU$1,0)*ALLO!$BK182,0)),0)),0))),0),0)</f>
        <v>0</v>
      </c>
      <c r="EV184" s="1">
        <f>IFERROR(IF(H184&gt;=1,(IF(ALLO!$BH182=1,0,IF(ALLO!$BH182=2,(IF(EMP!AO180="YES",(IF(ALLO!$D182&gt;=5,ROUND((ALLO!GH182+ALLO!GT182+ALLO!HF182)/EV$1,0)*ALLO!$BK182,0)),0)),0))),0),0)</f>
        <v>0</v>
      </c>
      <c r="EW184" s="1">
        <f>IFERROR(IF(I184&gt;=1,(IF(ALLO!$BH182=1,0,IF(ALLO!$BH182=2,(IF(EMP!AP180="YES",(IF(ALLO!$D182&gt;=5,ROUND((ALLO!GI182+ALLO!GU182+ALLO!HG182)/EW$1,0)*ALLO!$BK182,0)),0)),0))),0),0)</f>
        <v>0</v>
      </c>
      <c r="EX184" s="1">
        <f>IFERROR(IF(J184&gt;=1,(IF(ALLO!$BH182=1,0,IF(ALLO!$BH182=2,(IF(EMP!AQ180="YES",(IF(ALLO!$D182&gt;=5,ROUND((ALLO!GJ182+ALLO!GV182+ALLO!HH182)/EX$1,0)*ALLO!$BK182,0)),0)),0))),0),0)</f>
        <v>0</v>
      </c>
      <c r="EY184" s="1">
        <f>IFERROR(IF(K184&gt;=1,(IF(ALLO!$BH182=1,0,IF(ALLO!$BH182=2,(IF(EMP!AR180="YES",(IF(ALLO!$D182&gt;=5,ROUND((ALLO!GK182+ALLO!GW182+ALLO!HI182)/EY$1,0)*ALLO!$BK182,0)),0)),0))),0),0)</f>
        <v>0</v>
      </c>
      <c r="EZ184" s="1">
        <f>IFERROR(IF(L184&gt;=1,(IF(ALLO!$BH182=1,0,IF(ALLO!$BH182=2,(IF(EMP!AS180="YES",(IF(ALLO!$D182&gt;=5,ROUND((ALLO!GL182+ALLO!GX182+ALLO!HJ182)/EZ$1,0)*ALLO!$BK182,0)),0)),0))),0),0)</f>
        <v>0</v>
      </c>
      <c r="FA184" s="181">
        <f t="shared" si="451"/>
        <v>0</v>
      </c>
      <c r="FB184" s="181">
        <f t="shared" si="452"/>
        <v>0</v>
      </c>
      <c r="FC184" s="181">
        <f t="shared" si="453"/>
        <v>0</v>
      </c>
      <c r="FD184" s="181">
        <f t="shared" si="454"/>
        <v>0</v>
      </c>
      <c r="FE184" s="181">
        <f t="shared" si="455"/>
        <v>0</v>
      </c>
      <c r="FF184" s="181">
        <f t="shared" si="456"/>
        <v>0</v>
      </c>
      <c r="FG184" s="181">
        <f t="shared" si="457"/>
        <v>0</v>
      </c>
      <c r="FH184" s="181">
        <f t="shared" si="458"/>
        <v>0</v>
      </c>
      <c r="FI184" s="181">
        <f t="shared" si="459"/>
        <v>0</v>
      </c>
      <c r="FJ184" s="181">
        <f t="shared" si="460"/>
        <v>0</v>
      </c>
      <c r="FK184" s="181">
        <f t="shared" si="461"/>
        <v>0</v>
      </c>
      <c r="FL184" s="181">
        <f t="shared" si="462"/>
        <v>0</v>
      </c>
      <c r="FM184" s="182">
        <f t="shared" si="463"/>
        <v>0</v>
      </c>
      <c r="FN184" s="182">
        <f t="shared" si="464"/>
        <v>0</v>
      </c>
      <c r="FO184" s="182">
        <f t="shared" si="465"/>
        <v>0</v>
      </c>
      <c r="FP184" s="182">
        <f t="shared" si="466"/>
        <v>0</v>
      </c>
      <c r="FQ184" s="182">
        <f t="shared" si="467"/>
        <v>0</v>
      </c>
      <c r="FR184" s="182">
        <f t="shared" si="468"/>
        <v>0</v>
      </c>
      <c r="FS184" s="182">
        <f t="shared" si="469"/>
        <v>0</v>
      </c>
      <c r="FT184" s="1">
        <f>IFERROR(IF($G184&gt;=1,SUMIFS(ARR!P$8:P$607,ARR!$I$8:$I$607,$I184),0),0)</f>
        <v>0</v>
      </c>
      <c r="FU184" s="1">
        <f>IFERROR(IF($G184&gt;=1,SUMIFS(ARR!Q$8:Q$607,ARR!$I$8:$I$607,$I184),0),0)</f>
        <v>0</v>
      </c>
      <c r="FV184" s="1">
        <f>IFERROR(IF($G184&gt;=1,SUMIFS(ARR!R$8:R$607,ARR!$I$8:$I$607,$I184),0),0)</f>
        <v>0</v>
      </c>
      <c r="FW184" s="1">
        <f>IFERROR(IF($G184&gt;=1,SUMIFS(ARR!S$8:S$607,ARR!$I$8:$I$607,$I184),0),0)</f>
        <v>0</v>
      </c>
      <c r="FX184" s="1">
        <f>IFERROR(IF($G184&gt;=1,SUMIFS(ARR!T$8:T$607,ARR!$I$8:$I$607,$I184),0),0)</f>
        <v>0</v>
      </c>
      <c r="FY184" s="1">
        <f>IFERROR(IF($G184&gt;=1,SUMIFS(ARR!U$8:U$607,ARR!$I$8:$I$607,$I184),0),0)</f>
        <v>0</v>
      </c>
      <c r="FZ184" s="1">
        <f>IFERROR(IF($G184&gt;=1,SUMIFS(ARR!V$8:V$607,ARR!$I$8:$I$607,$I184),0),0)</f>
        <v>0</v>
      </c>
      <c r="GA184" s="1">
        <f>IFERROR(IF($G184&gt;=1,SUMIFS(ARR!W$8:W$607,ARR!$I$8:$I$607,$I184),0),0)</f>
        <v>0</v>
      </c>
      <c r="GB184" s="1">
        <f>IFERROR(IF($G184&gt;=1,SUMIFS(ARR!X$8:X$607,ARR!$I$8:$I$607,$I184),0),0)</f>
        <v>0</v>
      </c>
      <c r="GC184" s="1">
        <f>IFERROR(IF($G184&gt;=1,SUMIFS(ARR!Y$8:Y$607,ARR!$I$8:$I$607,$I184),0),0)</f>
        <v>0</v>
      </c>
      <c r="GD184" s="1">
        <f>IFERROR(IF($G184&gt;=1,SUMIFS(ARR!Z$8:Z$607,ARR!$I$8:$I$607,$I184),0),0)</f>
        <v>0</v>
      </c>
      <c r="GE184" s="1">
        <f>IFERROR(IF($G184&gt;=1,SUMIFS(ARR!AA$8:AA$607,ARR!$I$8:$I$607,$I184),0),0)</f>
        <v>0</v>
      </c>
      <c r="GF184" s="1">
        <f t="shared" si="470"/>
        <v>0</v>
      </c>
      <c r="GG184" s="1">
        <f t="shared" si="471"/>
        <v>0</v>
      </c>
      <c r="GH184" s="1">
        <f t="shared" si="472"/>
        <v>0</v>
      </c>
      <c r="GI184" s="1">
        <f t="shared" si="473"/>
        <v>0</v>
      </c>
      <c r="GJ184" s="1">
        <f t="shared" si="474"/>
        <v>0</v>
      </c>
    </row>
    <row r="185" spans="6:192" ht="18" customHeight="1" x14ac:dyDescent="0.25">
      <c r="F185" s="1">
        <f>ALLO!A183</f>
        <v>0</v>
      </c>
      <c r="G185" s="130">
        <f>EMP!O181</f>
        <v>0</v>
      </c>
      <c r="H185" s="131">
        <f>EMP!P181</f>
        <v>0</v>
      </c>
      <c r="I185" s="130">
        <f>EMP!Q181</f>
        <v>0</v>
      </c>
      <c r="J185" s="30">
        <f>IFERROR(IF($G185&gt;=1,(IF($F185=2,ROUND((ALLO!GA183+ALLO!GM183)/10,0),0)),0),0)</f>
        <v>0</v>
      </c>
      <c r="K185" s="30">
        <f>IFERROR(IF($G185&gt;=1,(IF($F185=2,ROUND((ALLO!GB183+ALLO!GN183)/10,0),0)),0),0)</f>
        <v>0</v>
      </c>
      <c r="L185" s="30">
        <f>IFERROR(IF($G185&gt;=1,(IF($F185=2,ROUND((ALLO!GC183+ALLO!GO183)/10,0),0)),0),0)</f>
        <v>0</v>
      </c>
      <c r="M185" s="30">
        <f>IFERROR(IF($G185&gt;=1,(IF($F185=2,ROUND((ALLO!GD183+ALLO!GP183)/10,0),0)),0),0)</f>
        <v>0</v>
      </c>
      <c r="N185" s="30">
        <f>IFERROR(IF($G185&gt;=1,(IF($F185=2,ROUND((ALLO!GE183+ALLO!GQ183)/10,0),0)),0),0)</f>
        <v>0</v>
      </c>
      <c r="O185" s="30">
        <f>IFERROR(IF($G185&gt;=1,(IF($F185=2,ROUND((ALLO!GF183+ALLO!GR183)/10,0),0)),0),0)</f>
        <v>0</v>
      </c>
      <c r="P185" s="30">
        <f>IFERROR(IF($G185&gt;=1,(IF($F185=2,ROUND((ALLO!GG183+ALLO!GS183)/10,0),0)),0),0)</f>
        <v>0</v>
      </c>
      <c r="Q185" s="30">
        <f>IFERROR(IF($G185&gt;=1,(IF($F185=2,ROUND((ALLO!GH183+ALLO!GT183)/10,0),0)),0),0)</f>
        <v>0</v>
      </c>
      <c r="R185" s="30">
        <f>IFERROR(IF($G185&gt;=1,(IF($F185=2,ROUND((ALLO!GI183+ALLO!GU183)/10,0),0)),0),0)</f>
        <v>0</v>
      </c>
      <c r="S185" s="30">
        <f>IFERROR(IF($G185&gt;=1,(IF($F185=2,ROUND((ALLO!GJ183+ALLO!GV183)/10,0),0)),0),0)</f>
        <v>0</v>
      </c>
      <c r="T185" s="30">
        <f>IFERROR(IF($G185&gt;=1,(IF($F185=2,ROUND((ALLO!GK183+ALLO!GW183)/10,0),0)),0),0)</f>
        <v>0</v>
      </c>
      <c r="U185" s="30">
        <f>IFERROR(IF($G185&gt;=1,(IF($F185=2,ROUND((ALLO!GL183+ALLO!GX183)/10,0),0)),0),0)</f>
        <v>0</v>
      </c>
      <c r="V185" s="132"/>
      <c r="W185" s="132"/>
      <c r="X185" s="132"/>
      <c r="Y185" s="132"/>
      <c r="Z185" s="132"/>
      <c r="AA185" s="132"/>
      <c r="AB185" s="132"/>
      <c r="AC185" s="132"/>
      <c r="AD185" s="132"/>
      <c r="AE185" s="132"/>
      <c r="AF185" s="132"/>
      <c r="AG185" s="132"/>
      <c r="AH185" s="133"/>
      <c r="AI185" s="133">
        <f t="shared" si="371"/>
        <v>0</v>
      </c>
      <c r="AJ185" s="133">
        <f t="shared" si="372"/>
        <v>0</v>
      </c>
      <c r="AK185" s="133">
        <f t="shared" si="373"/>
        <v>0</v>
      </c>
      <c r="AL185" s="133">
        <f t="shared" si="374"/>
        <v>0</v>
      </c>
      <c r="AM185" s="133">
        <f t="shared" si="375"/>
        <v>0</v>
      </c>
      <c r="AN185" s="133">
        <f t="shared" si="376"/>
        <v>0</v>
      </c>
      <c r="AO185" s="133">
        <f t="shared" si="377"/>
        <v>0</v>
      </c>
      <c r="AP185" s="133">
        <f t="shared" si="378"/>
        <v>0</v>
      </c>
      <c r="AQ185" s="133">
        <f t="shared" si="379"/>
        <v>0</v>
      </c>
      <c r="AR185" s="133">
        <f t="shared" si="380"/>
        <v>0</v>
      </c>
      <c r="AS185" s="133">
        <f t="shared" si="381"/>
        <v>0</v>
      </c>
      <c r="AT185" s="134"/>
      <c r="AU185" s="134">
        <f t="shared" si="382"/>
        <v>0</v>
      </c>
      <c r="AV185" s="134">
        <f t="shared" si="383"/>
        <v>0</v>
      </c>
      <c r="AW185" s="134">
        <f t="shared" si="384"/>
        <v>0</v>
      </c>
      <c r="AX185" s="134">
        <f t="shared" si="385"/>
        <v>0</v>
      </c>
      <c r="AY185" s="134">
        <f t="shared" si="386"/>
        <v>0</v>
      </c>
      <c r="AZ185" s="134">
        <f t="shared" si="387"/>
        <v>0</v>
      </c>
      <c r="BA185" s="134">
        <f t="shared" si="388"/>
        <v>0</v>
      </c>
      <c r="BB185" s="134">
        <f t="shared" si="389"/>
        <v>0</v>
      </c>
      <c r="BC185" s="134">
        <f t="shared" si="390"/>
        <v>0</v>
      </c>
      <c r="BD185" s="134">
        <f t="shared" si="391"/>
        <v>0</v>
      </c>
      <c r="BE185" s="134">
        <f t="shared" si="392"/>
        <v>0</v>
      </c>
      <c r="BF185" s="31"/>
      <c r="BG185" s="31">
        <f t="shared" si="393"/>
        <v>0</v>
      </c>
      <c r="BH185" s="31">
        <f t="shared" si="394"/>
        <v>0</v>
      </c>
      <c r="BI185" s="31">
        <f t="shared" si="395"/>
        <v>0</v>
      </c>
      <c r="BJ185" s="31">
        <f t="shared" si="396"/>
        <v>0</v>
      </c>
      <c r="BK185" s="31">
        <f t="shared" si="397"/>
        <v>0</v>
      </c>
      <c r="BL185" s="31">
        <f t="shared" si="398"/>
        <v>0</v>
      </c>
      <c r="BM185" s="31">
        <f t="shared" si="399"/>
        <v>0</v>
      </c>
      <c r="BN185" s="31">
        <f t="shared" si="400"/>
        <v>0</v>
      </c>
      <c r="BO185" s="31">
        <f t="shared" si="401"/>
        <v>0</v>
      </c>
      <c r="BP185" s="31">
        <f t="shared" si="402"/>
        <v>0</v>
      </c>
      <c r="BQ185" s="31">
        <f t="shared" si="403"/>
        <v>0</v>
      </c>
      <c r="BR185" s="132"/>
      <c r="BS185" s="132">
        <f t="shared" si="404"/>
        <v>0</v>
      </c>
      <c r="BT185" s="132">
        <f t="shared" si="405"/>
        <v>0</v>
      </c>
      <c r="BU185" s="132">
        <f t="shared" si="406"/>
        <v>0</v>
      </c>
      <c r="BV185" s="132">
        <f t="shared" si="407"/>
        <v>0</v>
      </c>
      <c r="BW185" s="132">
        <f t="shared" si="408"/>
        <v>0</v>
      </c>
      <c r="BX185" s="132">
        <f t="shared" si="409"/>
        <v>0</v>
      </c>
      <c r="BY185" s="132">
        <f t="shared" si="410"/>
        <v>0</v>
      </c>
      <c r="BZ185" s="132">
        <f t="shared" si="411"/>
        <v>0</v>
      </c>
      <c r="CA185" s="132">
        <f t="shared" si="412"/>
        <v>0</v>
      </c>
      <c r="CB185" s="132">
        <f t="shared" si="413"/>
        <v>0</v>
      </c>
      <c r="CC185" s="132">
        <f t="shared" si="414"/>
        <v>0</v>
      </c>
      <c r="CD185" s="133">
        <f t="shared" si="508"/>
        <v>0</v>
      </c>
      <c r="CE185" s="133">
        <f t="shared" si="508"/>
        <v>0</v>
      </c>
      <c r="CF185" s="133">
        <f t="shared" si="416"/>
        <v>0</v>
      </c>
      <c r="CG185" s="133">
        <f t="shared" si="501"/>
        <v>0</v>
      </c>
      <c r="CH185" s="133">
        <f t="shared" si="499"/>
        <v>0</v>
      </c>
      <c r="CI185" s="133">
        <f t="shared" si="499"/>
        <v>0</v>
      </c>
      <c r="CJ185" s="133">
        <f t="shared" si="499"/>
        <v>0</v>
      </c>
      <c r="CK185" s="133">
        <f t="shared" si="499"/>
        <v>0</v>
      </c>
      <c r="CL185" s="133">
        <f t="shared" si="499"/>
        <v>0</v>
      </c>
      <c r="CM185" s="133">
        <f t="shared" si="499"/>
        <v>0</v>
      </c>
      <c r="CN185" s="133">
        <f t="shared" si="499"/>
        <v>0</v>
      </c>
      <c r="CO185" s="133">
        <f t="shared" si="499"/>
        <v>0</v>
      </c>
      <c r="CP185" s="134"/>
      <c r="CQ185" s="134">
        <f t="shared" si="417"/>
        <v>0</v>
      </c>
      <c r="CR185" s="134">
        <f t="shared" si="418"/>
        <v>0</v>
      </c>
      <c r="CS185" s="134">
        <f t="shared" si="419"/>
        <v>0</v>
      </c>
      <c r="CT185" s="134">
        <f t="shared" si="420"/>
        <v>0</v>
      </c>
      <c r="CU185" s="134">
        <f t="shared" si="421"/>
        <v>0</v>
      </c>
      <c r="CV185" s="134">
        <f t="shared" si="422"/>
        <v>0</v>
      </c>
      <c r="CW185" s="134">
        <f t="shared" si="423"/>
        <v>0</v>
      </c>
      <c r="CX185" s="134">
        <f t="shared" si="424"/>
        <v>0</v>
      </c>
      <c r="CY185" s="134">
        <f t="shared" si="425"/>
        <v>0</v>
      </c>
      <c r="CZ185" s="134">
        <f t="shared" si="426"/>
        <v>0</v>
      </c>
      <c r="DA185" s="134">
        <f t="shared" si="427"/>
        <v>0</v>
      </c>
      <c r="DB185" s="135"/>
      <c r="DC185" s="135">
        <f t="shared" si="428"/>
        <v>0</v>
      </c>
      <c r="DD185" s="135">
        <f t="shared" si="429"/>
        <v>0</v>
      </c>
      <c r="DE185" s="135">
        <f t="shared" si="430"/>
        <v>0</v>
      </c>
      <c r="DF185" s="135">
        <f t="shared" si="431"/>
        <v>0</v>
      </c>
      <c r="DG185" s="135">
        <f t="shared" si="432"/>
        <v>0</v>
      </c>
      <c r="DH185" s="135">
        <f t="shared" si="433"/>
        <v>0</v>
      </c>
      <c r="DI185" s="135">
        <f t="shared" si="434"/>
        <v>0</v>
      </c>
      <c r="DJ185" s="135">
        <f t="shared" si="435"/>
        <v>0</v>
      </c>
      <c r="DK185" s="135">
        <f t="shared" si="436"/>
        <v>0</v>
      </c>
      <c r="DL185" s="135">
        <f t="shared" si="437"/>
        <v>0</v>
      </c>
      <c r="DM185" s="135">
        <f t="shared" si="438"/>
        <v>0</v>
      </c>
      <c r="DN185" s="136"/>
      <c r="DO185" s="136">
        <f t="shared" si="439"/>
        <v>0</v>
      </c>
      <c r="DP185" s="136">
        <f t="shared" si="440"/>
        <v>0</v>
      </c>
      <c r="DQ185" s="136">
        <f t="shared" si="441"/>
        <v>0</v>
      </c>
      <c r="DR185" s="136">
        <f t="shared" si="442"/>
        <v>0</v>
      </c>
      <c r="DS185" s="136">
        <f t="shared" si="443"/>
        <v>0</v>
      </c>
      <c r="DT185" s="136">
        <f t="shared" si="444"/>
        <v>0</v>
      </c>
      <c r="DU185" s="136">
        <f t="shared" si="445"/>
        <v>0</v>
      </c>
      <c r="DV185" s="136">
        <f t="shared" si="446"/>
        <v>0</v>
      </c>
      <c r="DW185" s="136">
        <f t="shared" si="447"/>
        <v>0</v>
      </c>
      <c r="DX185" s="136">
        <f t="shared" si="448"/>
        <v>0</v>
      </c>
      <c r="DY185" s="136">
        <f t="shared" si="449"/>
        <v>0</v>
      </c>
      <c r="DZ185" s="132"/>
      <c r="EA185" s="132">
        <f t="shared" ref="EA185:EK185" si="523">DZ185</f>
        <v>0</v>
      </c>
      <c r="EB185" s="132">
        <f t="shared" si="523"/>
        <v>0</v>
      </c>
      <c r="EC185" s="132">
        <f t="shared" si="523"/>
        <v>0</v>
      </c>
      <c r="ED185" s="132">
        <f t="shared" si="523"/>
        <v>0</v>
      </c>
      <c r="EE185" s="132">
        <f t="shared" si="523"/>
        <v>0</v>
      </c>
      <c r="EF185" s="132">
        <f t="shared" si="523"/>
        <v>0</v>
      </c>
      <c r="EG185" s="132">
        <f t="shared" si="523"/>
        <v>0</v>
      </c>
      <c r="EH185" s="132">
        <f t="shared" si="523"/>
        <v>0</v>
      </c>
      <c r="EI185" s="132">
        <f t="shared" si="523"/>
        <v>0</v>
      </c>
      <c r="EJ185" s="132">
        <f t="shared" si="523"/>
        <v>0</v>
      </c>
      <c r="EK185" s="132">
        <f t="shared" si="523"/>
        <v>0</v>
      </c>
      <c r="EL185" s="134"/>
      <c r="EM185" s="134"/>
      <c r="EN185" s="134"/>
      <c r="EO185" s="134"/>
      <c r="EP185" s="134"/>
      <c r="EQ185" s="134"/>
      <c r="ER185" s="134"/>
      <c r="ES185" s="201">
        <f>IFERROR(IF(G185&gt;=1,(IF(EMP!AT181="YES",220,0)),0),0)</f>
        <v>0</v>
      </c>
      <c r="ET185" s="1">
        <f>IFERROR(IF(G185&gt;=1,ROUND(ALLO!K183/31*ALLO!BJ183,0),0),0)</f>
        <v>0</v>
      </c>
      <c r="EU185" s="1">
        <f>IFERROR(IF(G185&gt;=1,(IF(ALLO!$BH183=1,0,IF(ALLO!$BH183=2,(IF(EMP!AN181="YES",(IF(ALLO!$D183&gt;=5,ROUND((ALLO!GG183+ALLO!GS183+ALLO!HE183)/EU$1,0)*ALLO!$BK183,0)),0)),0))),0),0)</f>
        <v>0</v>
      </c>
      <c r="EV185" s="1">
        <f>IFERROR(IF(H185&gt;=1,(IF(ALLO!$BH183=1,0,IF(ALLO!$BH183=2,(IF(EMP!AO181="YES",(IF(ALLO!$D183&gt;=5,ROUND((ALLO!GH183+ALLO!GT183+ALLO!HF183)/EV$1,0)*ALLO!$BK183,0)),0)),0))),0),0)</f>
        <v>0</v>
      </c>
      <c r="EW185" s="1">
        <f>IFERROR(IF(I185&gt;=1,(IF(ALLO!$BH183=1,0,IF(ALLO!$BH183=2,(IF(EMP!AP181="YES",(IF(ALLO!$D183&gt;=5,ROUND((ALLO!GI183+ALLO!GU183+ALLO!HG183)/EW$1,0)*ALLO!$BK183,0)),0)),0))),0),0)</f>
        <v>0</v>
      </c>
      <c r="EX185" s="1">
        <f>IFERROR(IF(J185&gt;=1,(IF(ALLO!$BH183=1,0,IF(ALLO!$BH183=2,(IF(EMP!AQ181="YES",(IF(ALLO!$D183&gt;=5,ROUND((ALLO!GJ183+ALLO!GV183+ALLO!HH183)/EX$1,0)*ALLO!$BK183,0)),0)),0))),0),0)</f>
        <v>0</v>
      </c>
      <c r="EY185" s="1">
        <f>IFERROR(IF(K185&gt;=1,(IF(ALLO!$BH183=1,0,IF(ALLO!$BH183=2,(IF(EMP!AR181="YES",(IF(ALLO!$D183&gt;=5,ROUND((ALLO!GK183+ALLO!GW183+ALLO!HI183)/EY$1,0)*ALLO!$BK183,0)),0)),0))),0),0)</f>
        <v>0</v>
      </c>
      <c r="EZ185" s="1">
        <f>IFERROR(IF(L185&gt;=1,(IF(ALLO!$BH183=1,0,IF(ALLO!$BH183=2,(IF(EMP!AS181="YES",(IF(ALLO!$D183&gt;=5,ROUND((ALLO!GL183+ALLO!GX183+ALLO!HJ183)/EZ$1,0)*ALLO!$BK183,0)),0)),0))),0),0)</f>
        <v>0</v>
      </c>
      <c r="FA185" s="181">
        <f t="shared" si="451"/>
        <v>0</v>
      </c>
      <c r="FB185" s="181">
        <f t="shared" si="452"/>
        <v>0</v>
      </c>
      <c r="FC185" s="181">
        <f t="shared" si="453"/>
        <v>0</v>
      </c>
      <c r="FD185" s="181">
        <f t="shared" si="454"/>
        <v>0</v>
      </c>
      <c r="FE185" s="181">
        <f t="shared" si="455"/>
        <v>0</v>
      </c>
      <c r="FF185" s="181">
        <f t="shared" si="456"/>
        <v>0</v>
      </c>
      <c r="FG185" s="181">
        <f t="shared" si="457"/>
        <v>0</v>
      </c>
      <c r="FH185" s="181">
        <f t="shared" si="458"/>
        <v>0</v>
      </c>
      <c r="FI185" s="181">
        <f t="shared" si="459"/>
        <v>0</v>
      </c>
      <c r="FJ185" s="181">
        <f t="shared" si="460"/>
        <v>0</v>
      </c>
      <c r="FK185" s="181">
        <f t="shared" si="461"/>
        <v>0</v>
      </c>
      <c r="FL185" s="181">
        <f t="shared" si="462"/>
        <v>0</v>
      </c>
      <c r="FM185" s="182">
        <f t="shared" si="463"/>
        <v>0</v>
      </c>
      <c r="FN185" s="182">
        <f t="shared" si="464"/>
        <v>0</v>
      </c>
      <c r="FO185" s="182">
        <f t="shared" si="465"/>
        <v>0</v>
      </c>
      <c r="FP185" s="182">
        <f t="shared" si="466"/>
        <v>0</v>
      </c>
      <c r="FQ185" s="182">
        <f t="shared" si="467"/>
        <v>0</v>
      </c>
      <c r="FR185" s="182">
        <f t="shared" si="468"/>
        <v>0</v>
      </c>
      <c r="FS185" s="182">
        <f t="shared" si="469"/>
        <v>0</v>
      </c>
      <c r="FT185" s="1">
        <f>IFERROR(IF($G185&gt;=1,SUMIFS(ARR!P$8:P$607,ARR!$I$8:$I$607,$I185),0),0)</f>
        <v>0</v>
      </c>
      <c r="FU185" s="1">
        <f>IFERROR(IF($G185&gt;=1,SUMIFS(ARR!Q$8:Q$607,ARR!$I$8:$I$607,$I185),0),0)</f>
        <v>0</v>
      </c>
      <c r="FV185" s="1">
        <f>IFERROR(IF($G185&gt;=1,SUMIFS(ARR!R$8:R$607,ARR!$I$8:$I$607,$I185),0),0)</f>
        <v>0</v>
      </c>
      <c r="FW185" s="1">
        <f>IFERROR(IF($G185&gt;=1,SUMIFS(ARR!S$8:S$607,ARR!$I$8:$I$607,$I185),0),0)</f>
        <v>0</v>
      </c>
      <c r="FX185" s="1">
        <f>IFERROR(IF($G185&gt;=1,SUMIFS(ARR!T$8:T$607,ARR!$I$8:$I$607,$I185),0),0)</f>
        <v>0</v>
      </c>
      <c r="FY185" s="1">
        <f>IFERROR(IF($G185&gt;=1,SUMIFS(ARR!U$8:U$607,ARR!$I$8:$I$607,$I185),0),0)</f>
        <v>0</v>
      </c>
      <c r="FZ185" s="1">
        <f>IFERROR(IF($G185&gt;=1,SUMIFS(ARR!V$8:V$607,ARR!$I$8:$I$607,$I185),0),0)</f>
        <v>0</v>
      </c>
      <c r="GA185" s="1">
        <f>IFERROR(IF($G185&gt;=1,SUMIFS(ARR!W$8:W$607,ARR!$I$8:$I$607,$I185),0),0)</f>
        <v>0</v>
      </c>
      <c r="GB185" s="1">
        <f>IFERROR(IF($G185&gt;=1,SUMIFS(ARR!X$8:X$607,ARR!$I$8:$I$607,$I185),0),0)</f>
        <v>0</v>
      </c>
      <c r="GC185" s="1">
        <f>IFERROR(IF($G185&gt;=1,SUMIFS(ARR!Y$8:Y$607,ARR!$I$8:$I$607,$I185),0),0)</f>
        <v>0</v>
      </c>
      <c r="GD185" s="1">
        <f>IFERROR(IF($G185&gt;=1,SUMIFS(ARR!Z$8:Z$607,ARR!$I$8:$I$607,$I185),0),0)</f>
        <v>0</v>
      </c>
      <c r="GE185" s="1">
        <f>IFERROR(IF($G185&gt;=1,SUMIFS(ARR!AA$8:AA$607,ARR!$I$8:$I$607,$I185),0),0)</f>
        <v>0</v>
      </c>
      <c r="GF185" s="1">
        <f t="shared" si="470"/>
        <v>0</v>
      </c>
      <c r="GG185" s="1">
        <f t="shared" si="471"/>
        <v>0</v>
      </c>
      <c r="GH185" s="1">
        <f t="shared" si="472"/>
        <v>0</v>
      </c>
      <c r="GI185" s="1">
        <f t="shared" si="473"/>
        <v>0</v>
      </c>
      <c r="GJ185" s="1">
        <f t="shared" si="474"/>
        <v>0</v>
      </c>
    </row>
    <row r="186" spans="6:192" ht="18" customHeight="1" x14ac:dyDescent="0.25">
      <c r="F186" s="1">
        <f>ALLO!A184</f>
        <v>0</v>
      </c>
      <c r="G186" s="130">
        <f>EMP!O182</f>
        <v>0</v>
      </c>
      <c r="H186" s="131">
        <f>EMP!P182</f>
        <v>0</v>
      </c>
      <c r="I186" s="130">
        <f>EMP!Q182</f>
        <v>0</v>
      </c>
      <c r="J186" s="30">
        <f>IFERROR(IF($G186&gt;=1,(IF($F186=2,ROUND((ALLO!GA184+ALLO!GM184)/10,0),0)),0),0)</f>
        <v>0</v>
      </c>
      <c r="K186" s="30">
        <f>IFERROR(IF($G186&gt;=1,(IF($F186=2,ROUND((ALLO!GB184+ALLO!GN184)/10,0),0)),0),0)</f>
        <v>0</v>
      </c>
      <c r="L186" s="30">
        <f>IFERROR(IF($G186&gt;=1,(IF($F186=2,ROUND((ALLO!GC184+ALLO!GO184)/10,0),0)),0),0)</f>
        <v>0</v>
      </c>
      <c r="M186" s="30">
        <f>IFERROR(IF($G186&gt;=1,(IF($F186=2,ROUND((ALLO!GD184+ALLO!GP184)/10,0),0)),0),0)</f>
        <v>0</v>
      </c>
      <c r="N186" s="30">
        <f>IFERROR(IF($G186&gt;=1,(IF($F186=2,ROUND((ALLO!GE184+ALLO!GQ184)/10,0),0)),0),0)</f>
        <v>0</v>
      </c>
      <c r="O186" s="30">
        <f>IFERROR(IF($G186&gt;=1,(IF($F186=2,ROUND((ALLO!GF184+ALLO!GR184)/10,0),0)),0),0)</f>
        <v>0</v>
      </c>
      <c r="P186" s="30">
        <f>IFERROR(IF($G186&gt;=1,(IF($F186=2,ROUND((ALLO!GG184+ALLO!GS184)/10,0),0)),0),0)</f>
        <v>0</v>
      </c>
      <c r="Q186" s="30">
        <f>IFERROR(IF($G186&gt;=1,(IF($F186=2,ROUND((ALLO!GH184+ALLO!GT184)/10,0),0)),0),0)</f>
        <v>0</v>
      </c>
      <c r="R186" s="30">
        <f>IFERROR(IF($G186&gt;=1,(IF($F186=2,ROUND((ALLO!GI184+ALLO!GU184)/10,0),0)),0),0)</f>
        <v>0</v>
      </c>
      <c r="S186" s="30">
        <f>IFERROR(IF($G186&gt;=1,(IF($F186=2,ROUND((ALLO!GJ184+ALLO!GV184)/10,0),0)),0),0)</f>
        <v>0</v>
      </c>
      <c r="T186" s="30">
        <f>IFERROR(IF($G186&gt;=1,(IF($F186=2,ROUND((ALLO!GK184+ALLO!GW184)/10,0),0)),0),0)</f>
        <v>0</v>
      </c>
      <c r="U186" s="30">
        <f>IFERROR(IF($G186&gt;=1,(IF($F186=2,ROUND((ALLO!GL184+ALLO!GX184)/10,0),0)),0),0)</f>
        <v>0</v>
      </c>
      <c r="V186" s="132"/>
      <c r="W186" s="132"/>
      <c r="X186" s="132"/>
      <c r="Y186" s="132"/>
      <c r="Z186" s="132"/>
      <c r="AA186" s="132"/>
      <c r="AB186" s="132"/>
      <c r="AC186" s="132"/>
      <c r="AD186" s="132"/>
      <c r="AE186" s="132"/>
      <c r="AF186" s="132"/>
      <c r="AG186" s="132"/>
      <c r="AH186" s="133"/>
      <c r="AI186" s="133">
        <f t="shared" si="371"/>
        <v>0</v>
      </c>
      <c r="AJ186" s="133">
        <f t="shared" si="372"/>
        <v>0</v>
      </c>
      <c r="AK186" s="133">
        <f t="shared" si="373"/>
        <v>0</v>
      </c>
      <c r="AL186" s="133">
        <f t="shared" si="374"/>
        <v>0</v>
      </c>
      <c r="AM186" s="133">
        <f t="shared" si="375"/>
        <v>0</v>
      </c>
      <c r="AN186" s="133">
        <f t="shared" si="376"/>
        <v>0</v>
      </c>
      <c r="AO186" s="133">
        <f t="shared" si="377"/>
        <v>0</v>
      </c>
      <c r="AP186" s="133">
        <f t="shared" si="378"/>
        <v>0</v>
      </c>
      <c r="AQ186" s="133">
        <f t="shared" si="379"/>
        <v>0</v>
      </c>
      <c r="AR186" s="133">
        <f t="shared" si="380"/>
        <v>0</v>
      </c>
      <c r="AS186" s="133">
        <f t="shared" si="381"/>
        <v>0</v>
      </c>
      <c r="AT186" s="134"/>
      <c r="AU186" s="134">
        <f t="shared" si="382"/>
        <v>0</v>
      </c>
      <c r="AV186" s="134">
        <f t="shared" si="383"/>
        <v>0</v>
      </c>
      <c r="AW186" s="134">
        <f t="shared" si="384"/>
        <v>0</v>
      </c>
      <c r="AX186" s="134">
        <f t="shared" si="385"/>
        <v>0</v>
      </c>
      <c r="AY186" s="134">
        <f t="shared" si="386"/>
        <v>0</v>
      </c>
      <c r="AZ186" s="134">
        <f t="shared" si="387"/>
        <v>0</v>
      </c>
      <c r="BA186" s="134">
        <f t="shared" si="388"/>
        <v>0</v>
      </c>
      <c r="BB186" s="134">
        <f t="shared" si="389"/>
        <v>0</v>
      </c>
      <c r="BC186" s="134">
        <f t="shared" si="390"/>
        <v>0</v>
      </c>
      <c r="BD186" s="134">
        <f t="shared" si="391"/>
        <v>0</v>
      </c>
      <c r="BE186" s="134">
        <f t="shared" si="392"/>
        <v>0</v>
      </c>
      <c r="BF186" s="31"/>
      <c r="BG186" s="31">
        <f t="shared" si="393"/>
        <v>0</v>
      </c>
      <c r="BH186" s="31">
        <f t="shared" si="394"/>
        <v>0</v>
      </c>
      <c r="BI186" s="31">
        <f t="shared" si="395"/>
        <v>0</v>
      </c>
      <c r="BJ186" s="31">
        <f t="shared" si="396"/>
        <v>0</v>
      </c>
      <c r="BK186" s="31">
        <f t="shared" si="397"/>
        <v>0</v>
      </c>
      <c r="BL186" s="31">
        <f t="shared" si="398"/>
        <v>0</v>
      </c>
      <c r="BM186" s="31">
        <f t="shared" si="399"/>
        <v>0</v>
      </c>
      <c r="BN186" s="31">
        <f t="shared" si="400"/>
        <v>0</v>
      </c>
      <c r="BO186" s="31">
        <f t="shared" si="401"/>
        <v>0</v>
      </c>
      <c r="BP186" s="31">
        <f t="shared" si="402"/>
        <v>0</v>
      </c>
      <c r="BQ186" s="31">
        <f t="shared" si="403"/>
        <v>0</v>
      </c>
      <c r="BR186" s="132"/>
      <c r="BS186" s="132">
        <f t="shared" si="404"/>
        <v>0</v>
      </c>
      <c r="BT186" s="132">
        <f t="shared" si="405"/>
        <v>0</v>
      </c>
      <c r="BU186" s="132">
        <f t="shared" si="406"/>
        <v>0</v>
      </c>
      <c r="BV186" s="132">
        <f t="shared" si="407"/>
        <v>0</v>
      </c>
      <c r="BW186" s="132">
        <f t="shared" si="408"/>
        <v>0</v>
      </c>
      <c r="BX186" s="132">
        <f t="shared" si="409"/>
        <v>0</v>
      </c>
      <c r="BY186" s="132">
        <f t="shared" si="410"/>
        <v>0</v>
      </c>
      <c r="BZ186" s="132">
        <f t="shared" si="411"/>
        <v>0</v>
      </c>
      <c r="CA186" s="132">
        <f t="shared" si="412"/>
        <v>0</v>
      </c>
      <c r="CB186" s="132">
        <f t="shared" si="413"/>
        <v>0</v>
      </c>
      <c r="CC186" s="132">
        <f t="shared" si="414"/>
        <v>0</v>
      </c>
      <c r="CD186" s="133">
        <f t="shared" si="508"/>
        <v>0</v>
      </c>
      <c r="CE186" s="133">
        <f t="shared" si="508"/>
        <v>0</v>
      </c>
      <c r="CF186" s="133">
        <f t="shared" si="416"/>
        <v>0</v>
      </c>
      <c r="CG186" s="133">
        <f t="shared" si="501"/>
        <v>0</v>
      </c>
      <c r="CH186" s="133">
        <f t="shared" si="499"/>
        <v>0</v>
      </c>
      <c r="CI186" s="133">
        <f t="shared" si="499"/>
        <v>0</v>
      </c>
      <c r="CJ186" s="133">
        <f t="shared" si="499"/>
        <v>0</v>
      </c>
      <c r="CK186" s="133">
        <f t="shared" si="499"/>
        <v>0</v>
      </c>
      <c r="CL186" s="133">
        <f t="shared" si="499"/>
        <v>0</v>
      </c>
      <c r="CM186" s="133">
        <f t="shared" si="499"/>
        <v>0</v>
      </c>
      <c r="CN186" s="133">
        <f t="shared" si="499"/>
        <v>0</v>
      </c>
      <c r="CO186" s="133">
        <f t="shared" si="499"/>
        <v>0</v>
      </c>
      <c r="CP186" s="134"/>
      <c r="CQ186" s="134">
        <f t="shared" si="417"/>
        <v>0</v>
      </c>
      <c r="CR186" s="134">
        <f t="shared" si="418"/>
        <v>0</v>
      </c>
      <c r="CS186" s="134">
        <f t="shared" si="419"/>
        <v>0</v>
      </c>
      <c r="CT186" s="134">
        <f t="shared" si="420"/>
        <v>0</v>
      </c>
      <c r="CU186" s="134">
        <f t="shared" si="421"/>
        <v>0</v>
      </c>
      <c r="CV186" s="134">
        <f t="shared" si="422"/>
        <v>0</v>
      </c>
      <c r="CW186" s="134">
        <f t="shared" si="423"/>
        <v>0</v>
      </c>
      <c r="CX186" s="134">
        <f t="shared" si="424"/>
        <v>0</v>
      </c>
      <c r="CY186" s="134">
        <f t="shared" si="425"/>
        <v>0</v>
      </c>
      <c r="CZ186" s="134">
        <f t="shared" si="426"/>
        <v>0</v>
      </c>
      <c r="DA186" s="134">
        <f t="shared" si="427"/>
        <v>0</v>
      </c>
      <c r="DB186" s="135"/>
      <c r="DC186" s="135">
        <f t="shared" si="428"/>
        <v>0</v>
      </c>
      <c r="DD186" s="135">
        <f t="shared" si="429"/>
        <v>0</v>
      </c>
      <c r="DE186" s="135">
        <f t="shared" si="430"/>
        <v>0</v>
      </c>
      <c r="DF186" s="135">
        <f t="shared" si="431"/>
        <v>0</v>
      </c>
      <c r="DG186" s="135">
        <f t="shared" si="432"/>
        <v>0</v>
      </c>
      <c r="DH186" s="135">
        <f t="shared" si="433"/>
        <v>0</v>
      </c>
      <c r="DI186" s="135">
        <f t="shared" si="434"/>
        <v>0</v>
      </c>
      <c r="DJ186" s="135">
        <f t="shared" si="435"/>
        <v>0</v>
      </c>
      <c r="DK186" s="135">
        <f t="shared" si="436"/>
        <v>0</v>
      </c>
      <c r="DL186" s="135">
        <f t="shared" si="437"/>
        <v>0</v>
      </c>
      <c r="DM186" s="135">
        <f t="shared" si="438"/>
        <v>0</v>
      </c>
      <c r="DN186" s="136"/>
      <c r="DO186" s="136">
        <f t="shared" si="439"/>
        <v>0</v>
      </c>
      <c r="DP186" s="136">
        <f t="shared" si="440"/>
        <v>0</v>
      </c>
      <c r="DQ186" s="136">
        <f t="shared" si="441"/>
        <v>0</v>
      </c>
      <c r="DR186" s="136">
        <f t="shared" si="442"/>
        <v>0</v>
      </c>
      <c r="DS186" s="136">
        <f t="shared" si="443"/>
        <v>0</v>
      </c>
      <c r="DT186" s="136">
        <f t="shared" si="444"/>
        <v>0</v>
      </c>
      <c r="DU186" s="136">
        <f t="shared" si="445"/>
        <v>0</v>
      </c>
      <c r="DV186" s="136">
        <f t="shared" si="446"/>
        <v>0</v>
      </c>
      <c r="DW186" s="136">
        <f t="shared" si="447"/>
        <v>0</v>
      </c>
      <c r="DX186" s="136">
        <f t="shared" si="448"/>
        <v>0</v>
      </c>
      <c r="DY186" s="136">
        <f t="shared" si="449"/>
        <v>0</v>
      </c>
      <c r="DZ186" s="132"/>
      <c r="EA186" s="132">
        <f t="shared" ref="EA186:EK186" si="524">DZ186</f>
        <v>0</v>
      </c>
      <c r="EB186" s="132">
        <f t="shared" si="524"/>
        <v>0</v>
      </c>
      <c r="EC186" s="132">
        <f t="shared" si="524"/>
        <v>0</v>
      </c>
      <c r="ED186" s="132">
        <f t="shared" si="524"/>
        <v>0</v>
      </c>
      <c r="EE186" s="132">
        <f t="shared" si="524"/>
        <v>0</v>
      </c>
      <c r="EF186" s="132">
        <f t="shared" si="524"/>
        <v>0</v>
      </c>
      <c r="EG186" s="132">
        <f t="shared" si="524"/>
        <v>0</v>
      </c>
      <c r="EH186" s="132">
        <f t="shared" si="524"/>
        <v>0</v>
      </c>
      <c r="EI186" s="132">
        <f t="shared" si="524"/>
        <v>0</v>
      </c>
      <c r="EJ186" s="132">
        <f t="shared" si="524"/>
        <v>0</v>
      </c>
      <c r="EK186" s="132">
        <f t="shared" si="524"/>
        <v>0</v>
      </c>
      <c r="EL186" s="134"/>
      <c r="EM186" s="134"/>
      <c r="EN186" s="134"/>
      <c r="EO186" s="134"/>
      <c r="EP186" s="134"/>
      <c r="EQ186" s="134"/>
      <c r="ER186" s="134"/>
      <c r="ES186" s="201">
        <f>IFERROR(IF(G186&gt;=1,(IF(EMP!AT182="YES",220,0)),0),0)</f>
        <v>0</v>
      </c>
      <c r="ET186" s="1">
        <f>IFERROR(IF(G186&gt;=1,ROUND(ALLO!K184/31*ALLO!BJ184,0),0),0)</f>
        <v>0</v>
      </c>
      <c r="EU186" s="1">
        <f>IFERROR(IF(G186&gt;=1,(IF(ALLO!$BH184=1,0,IF(ALLO!$BH184=2,(IF(EMP!AN182="YES",(IF(ALLO!$D184&gt;=5,ROUND((ALLO!GG184+ALLO!GS184+ALLO!HE184)/EU$1,0)*ALLO!$BK184,0)),0)),0))),0),0)</f>
        <v>0</v>
      </c>
      <c r="EV186" s="1">
        <f>IFERROR(IF(H186&gt;=1,(IF(ALLO!$BH184=1,0,IF(ALLO!$BH184=2,(IF(EMP!AO182="YES",(IF(ALLO!$D184&gt;=5,ROUND((ALLO!GH184+ALLO!GT184+ALLO!HF184)/EV$1,0)*ALLO!$BK184,0)),0)),0))),0),0)</f>
        <v>0</v>
      </c>
      <c r="EW186" s="1">
        <f>IFERROR(IF(I186&gt;=1,(IF(ALLO!$BH184=1,0,IF(ALLO!$BH184=2,(IF(EMP!AP182="YES",(IF(ALLO!$D184&gt;=5,ROUND((ALLO!GI184+ALLO!GU184+ALLO!HG184)/EW$1,0)*ALLO!$BK184,0)),0)),0))),0),0)</f>
        <v>0</v>
      </c>
      <c r="EX186" s="1">
        <f>IFERROR(IF(J186&gt;=1,(IF(ALLO!$BH184=1,0,IF(ALLO!$BH184=2,(IF(EMP!AQ182="YES",(IF(ALLO!$D184&gt;=5,ROUND((ALLO!GJ184+ALLO!GV184+ALLO!HH184)/EX$1,0)*ALLO!$BK184,0)),0)),0))),0),0)</f>
        <v>0</v>
      </c>
      <c r="EY186" s="1">
        <f>IFERROR(IF(K186&gt;=1,(IF(ALLO!$BH184=1,0,IF(ALLO!$BH184=2,(IF(EMP!AR182="YES",(IF(ALLO!$D184&gt;=5,ROUND((ALLO!GK184+ALLO!GW184+ALLO!HI184)/EY$1,0)*ALLO!$BK184,0)),0)),0))),0),0)</f>
        <v>0</v>
      </c>
      <c r="EZ186" s="1">
        <f>IFERROR(IF(L186&gt;=1,(IF(ALLO!$BH184=1,0,IF(ALLO!$BH184=2,(IF(EMP!AS182="YES",(IF(ALLO!$D184&gt;=5,ROUND((ALLO!GL184+ALLO!GX184+ALLO!HJ184)/EZ$1,0)*ALLO!$BK184,0)),0)),0))),0),0)</f>
        <v>0</v>
      </c>
      <c r="FA186" s="181">
        <f t="shared" si="451"/>
        <v>0</v>
      </c>
      <c r="FB186" s="181">
        <f t="shared" si="452"/>
        <v>0</v>
      </c>
      <c r="FC186" s="181">
        <f t="shared" si="453"/>
        <v>0</v>
      </c>
      <c r="FD186" s="181">
        <f t="shared" si="454"/>
        <v>0</v>
      </c>
      <c r="FE186" s="181">
        <f t="shared" si="455"/>
        <v>0</v>
      </c>
      <c r="FF186" s="181">
        <f t="shared" si="456"/>
        <v>0</v>
      </c>
      <c r="FG186" s="181">
        <f t="shared" si="457"/>
        <v>0</v>
      </c>
      <c r="FH186" s="181">
        <f t="shared" si="458"/>
        <v>0</v>
      </c>
      <c r="FI186" s="181">
        <f t="shared" si="459"/>
        <v>0</v>
      </c>
      <c r="FJ186" s="181">
        <f t="shared" si="460"/>
        <v>0</v>
      </c>
      <c r="FK186" s="181">
        <f t="shared" si="461"/>
        <v>0</v>
      </c>
      <c r="FL186" s="181">
        <f t="shared" si="462"/>
        <v>0</v>
      </c>
      <c r="FM186" s="182">
        <f t="shared" si="463"/>
        <v>0</v>
      </c>
      <c r="FN186" s="182">
        <f t="shared" si="464"/>
        <v>0</v>
      </c>
      <c r="FO186" s="182">
        <f t="shared" si="465"/>
        <v>0</v>
      </c>
      <c r="FP186" s="182">
        <f t="shared" si="466"/>
        <v>0</v>
      </c>
      <c r="FQ186" s="182">
        <f t="shared" si="467"/>
        <v>0</v>
      </c>
      <c r="FR186" s="182">
        <f t="shared" si="468"/>
        <v>0</v>
      </c>
      <c r="FS186" s="182">
        <f t="shared" si="469"/>
        <v>0</v>
      </c>
      <c r="FT186" s="1">
        <f>IFERROR(IF($G186&gt;=1,SUMIFS(ARR!P$8:P$607,ARR!$I$8:$I$607,$I186),0),0)</f>
        <v>0</v>
      </c>
      <c r="FU186" s="1">
        <f>IFERROR(IF($G186&gt;=1,SUMIFS(ARR!Q$8:Q$607,ARR!$I$8:$I$607,$I186),0),0)</f>
        <v>0</v>
      </c>
      <c r="FV186" s="1">
        <f>IFERROR(IF($G186&gt;=1,SUMIFS(ARR!R$8:R$607,ARR!$I$8:$I$607,$I186),0),0)</f>
        <v>0</v>
      </c>
      <c r="FW186" s="1">
        <f>IFERROR(IF($G186&gt;=1,SUMIFS(ARR!S$8:S$607,ARR!$I$8:$I$607,$I186),0),0)</f>
        <v>0</v>
      </c>
      <c r="FX186" s="1">
        <f>IFERROR(IF($G186&gt;=1,SUMIFS(ARR!T$8:T$607,ARR!$I$8:$I$607,$I186),0),0)</f>
        <v>0</v>
      </c>
      <c r="FY186" s="1">
        <f>IFERROR(IF($G186&gt;=1,SUMIFS(ARR!U$8:U$607,ARR!$I$8:$I$607,$I186),0),0)</f>
        <v>0</v>
      </c>
      <c r="FZ186" s="1">
        <f>IFERROR(IF($G186&gt;=1,SUMIFS(ARR!V$8:V$607,ARR!$I$8:$I$607,$I186),0),0)</f>
        <v>0</v>
      </c>
      <c r="GA186" s="1">
        <f>IFERROR(IF($G186&gt;=1,SUMIFS(ARR!W$8:W$607,ARR!$I$8:$I$607,$I186),0),0)</f>
        <v>0</v>
      </c>
      <c r="GB186" s="1">
        <f>IFERROR(IF($G186&gt;=1,SUMIFS(ARR!X$8:X$607,ARR!$I$8:$I$607,$I186),0),0)</f>
        <v>0</v>
      </c>
      <c r="GC186" s="1">
        <f>IFERROR(IF($G186&gt;=1,SUMIFS(ARR!Y$8:Y$607,ARR!$I$8:$I$607,$I186),0),0)</f>
        <v>0</v>
      </c>
      <c r="GD186" s="1">
        <f>IFERROR(IF($G186&gt;=1,SUMIFS(ARR!Z$8:Z$607,ARR!$I$8:$I$607,$I186),0),0)</f>
        <v>0</v>
      </c>
      <c r="GE186" s="1">
        <f>IFERROR(IF($G186&gt;=1,SUMIFS(ARR!AA$8:AA$607,ARR!$I$8:$I$607,$I186),0),0)</f>
        <v>0</v>
      </c>
      <c r="GF186" s="1">
        <f t="shared" si="470"/>
        <v>0</v>
      </c>
      <c r="GG186" s="1">
        <f t="shared" si="471"/>
        <v>0</v>
      </c>
      <c r="GH186" s="1">
        <f t="shared" si="472"/>
        <v>0</v>
      </c>
      <c r="GI186" s="1">
        <f t="shared" si="473"/>
        <v>0</v>
      </c>
      <c r="GJ186" s="1">
        <f t="shared" si="474"/>
        <v>0</v>
      </c>
    </row>
    <row r="187" spans="6:192" ht="18" customHeight="1" x14ac:dyDescent="0.25">
      <c r="F187" s="1">
        <f>ALLO!A185</f>
        <v>0</v>
      </c>
      <c r="G187" s="130">
        <f>EMP!O183</f>
        <v>0</v>
      </c>
      <c r="H187" s="131">
        <f>EMP!P183</f>
        <v>0</v>
      </c>
      <c r="I187" s="130">
        <f>EMP!Q183</f>
        <v>0</v>
      </c>
      <c r="J187" s="30">
        <f>IFERROR(IF($G187&gt;=1,(IF($F187=2,ROUND((ALLO!GA185+ALLO!GM185)/10,0),0)),0),0)</f>
        <v>0</v>
      </c>
      <c r="K187" s="30">
        <f>IFERROR(IF($G187&gt;=1,(IF($F187=2,ROUND((ALLO!GB185+ALLO!GN185)/10,0),0)),0),0)</f>
        <v>0</v>
      </c>
      <c r="L187" s="30">
        <f>IFERROR(IF($G187&gt;=1,(IF($F187=2,ROUND((ALLO!GC185+ALLO!GO185)/10,0),0)),0),0)</f>
        <v>0</v>
      </c>
      <c r="M187" s="30">
        <f>IFERROR(IF($G187&gt;=1,(IF($F187=2,ROUND((ALLO!GD185+ALLO!GP185)/10,0),0)),0),0)</f>
        <v>0</v>
      </c>
      <c r="N187" s="30">
        <f>IFERROR(IF($G187&gt;=1,(IF($F187=2,ROUND((ALLO!GE185+ALLO!GQ185)/10,0),0)),0),0)</f>
        <v>0</v>
      </c>
      <c r="O187" s="30">
        <f>IFERROR(IF($G187&gt;=1,(IF($F187=2,ROUND((ALLO!GF185+ALLO!GR185)/10,0),0)),0),0)</f>
        <v>0</v>
      </c>
      <c r="P187" s="30">
        <f>IFERROR(IF($G187&gt;=1,(IF($F187=2,ROUND((ALLO!GG185+ALLO!GS185)/10,0),0)),0),0)</f>
        <v>0</v>
      </c>
      <c r="Q187" s="30">
        <f>IFERROR(IF($G187&gt;=1,(IF($F187=2,ROUND((ALLO!GH185+ALLO!GT185)/10,0),0)),0),0)</f>
        <v>0</v>
      </c>
      <c r="R187" s="30">
        <f>IFERROR(IF($G187&gt;=1,(IF($F187=2,ROUND((ALLO!GI185+ALLO!GU185)/10,0),0)),0),0)</f>
        <v>0</v>
      </c>
      <c r="S187" s="30">
        <f>IFERROR(IF($G187&gt;=1,(IF($F187=2,ROUND((ALLO!GJ185+ALLO!GV185)/10,0),0)),0),0)</f>
        <v>0</v>
      </c>
      <c r="T187" s="30">
        <f>IFERROR(IF($G187&gt;=1,(IF($F187=2,ROUND((ALLO!GK185+ALLO!GW185)/10,0),0)),0),0)</f>
        <v>0</v>
      </c>
      <c r="U187" s="30">
        <f>IFERROR(IF($G187&gt;=1,(IF($F187=2,ROUND((ALLO!GL185+ALLO!GX185)/10,0),0)),0),0)</f>
        <v>0</v>
      </c>
      <c r="V187" s="132"/>
      <c r="W187" s="132"/>
      <c r="X187" s="132"/>
      <c r="Y187" s="132"/>
      <c r="Z187" s="132"/>
      <c r="AA187" s="132"/>
      <c r="AB187" s="132"/>
      <c r="AC187" s="132"/>
      <c r="AD187" s="132"/>
      <c r="AE187" s="132"/>
      <c r="AF187" s="132"/>
      <c r="AG187" s="132"/>
      <c r="AH187" s="133"/>
      <c r="AI187" s="133">
        <f t="shared" si="371"/>
        <v>0</v>
      </c>
      <c r="AJ187" s="133">
        <f t="shared" si="372"/>
        <v>0</v>
      </c>
      <c r="AK187" s="133">
        <f t="shared" si="373"/>
        <v>0</v>
      </c>
      <c r="AL187" s="133">
        <f t="shared" si="374"/>
        <v>0</v>
      </c>
      <c r="AM187" s="133">
        <f t="shared" si="375"/>
        <v>0</v>
      </c>
      <c r="AN187" s="133">
        <f t="shared" si="376"/>
        <v>0</v>
      </c>
      <c r="AO187" s="133">
        <f t="shared" si="377"/>
        <v>0</v>
      </c>
      <c r="AP187" s="133">
        <f t="shared" si="378"/>
        <v>0</v>
      </c>
      <c r="AQ187" s="133">
        <f t="shared" si="379"/>
        <v>0</v>
      </c>
      <c r="AR187" s="133">
        <f t="shared" si="380"/>
        <v>0</v>
      </c>
      <c r="AS187" s="133">
        <f t="shared" si="381"/>
        <v>0</v>
      </c>
      <c r="AT187" s="134"/>
      <c r="AU187" s="134">
        <f t="shared" si="382"/>
        <v>0</v>
      </c>
      <c r="AV187" s="134">
        <f t="shared" si="383"/>
        <v>0</v>
      </c>
      <c r="AW187" s="134">
        <f t="shared" si="384"/>
        <v>0</v>
      </c>
      <c r="AX187" s="134">
        <f t="shared" si="385"/>
        <v>0</v>
      </c>
      <c r="AY187" s="134">
        <f t="shared" si="386"/>
        <v>0</v>
      </c>
      <c r="AZ187" s="134">
        <f t="shared" si="387"/>
        <v>0</v>
      </c>
      <c r="BA187" s="134">
        <f t="shared" si="388"/>
        <v>0</v>
      </c>
      <c r="BB187" s="134">
        <f t="shared" si="389"/>
        <v>0</v>
      </c>
      <c r="BC187" s="134">
        <f t="shared" si="390"/>
        <v>0</v>
      </c>
      <c r="BD187" s="134">
        <f t="shared" si="391"/>
        <v>0</v>
      </c>
      <c r="BE187" s="134">
        <f t="shared" si="392"/>
        <v>0</v>
      </c>
      <c r="BF187" s="31"/>
      <c r="BG187" s="31">
        <f t="shared" si="393"/>
        <v>0</v>
      </c>
      <c r="BH187" s="31">
        <f t="shared" si="394"/>
        <v>0</v>
      </c>
      <c r="BI187" s="31">
        <f t="shared" si="395"/>
        <v>0</v>
      </c>
      <c r="BJ187" s="31">
        <f t="shared" si="396"/>
        <v>0</v>
      </c>
      <c r="BK187" s="31">
        <f t="shared" si="397"/>
        <v>0</v>
      </c>
      <c r="BL187" s="31">
        <f t="shared" si="398"/>
        <v>0</v>
      </c>
      <c r="BM187" s="31">
        <f t="shared" si="399"/>
        <v>0</v>
      </c>
      <c r="BN187" s="31">
        <f t="shared" si="400"/>
        <v>0</v>
      </c>
      <c r="BO187" s="31">
        <f t="shared" si="401"/>
        <v>0</v>
      </c>
      <c r="BP187" s="31">
        <f t="shared" si="402"/>
        <v>0</v>
      </c>
      <c r="BQ187" s="31">
        <f t="shared" si="403"/>
        <v>0</v>
      </c>
      <c r="BR187" s="132"/>
      <c r="BS187" s="132">
        <f t="shared" si="404"/>
        <v>0</v>
      </c>
      <c r="BT187" s="132">
        <f t="shared" si="405"/>
        <v>0</v>
      </c>
      <c r="BU187" s="132">
        <f t="shared" si="406"/>
        <v>0</v>
      </c>
      <c r="BV187" s="132">
        <f t="shared" si="407"/>
        <v>0</v>
      </c>
      <c r="BW187" s="132">
        <f t="shared" si="408"/>
        <v>0</v>
      </c>
      <c r="BX187" s="132">
        <f t="shared" si="409"/>
        <v>0</v>
      </c>
      <c r="BY187" s="132">
        <f t="shared" si="410"/>
        <v>0</v>
      </c>
      <c r="BZ187" s="132">
        <f t="shared" si="411"/>
        <v>0</v>
      </c>
      <c r="CA187" s="132">
        <f t="shared" si="412"/>
        <v>0</v>
      </c>
      <c r="CB187" s="132">
        <f t="shared" si="413"/>
        <v>0</v>
      </c>
      <c r="CC187" s="132">
        <f t="shared" si="414"/>
        <v>0</v>
      </c>
      <c r="CD187" s="133">
        <f t="shared" si="508"/>
        <v>0</v>
      </c>
      <c r="CE187" s="133">
        <f t="shared" si="508"/>
        <v>0</v>
      </c>
      <c r="CF187" s="133">
        <f t="shared" si="416"/>
        <v>0</v>
      </c>
      <c r="CG187" s="133">
        <f t="shared" si="501"/>
        <v>0</v>
      </c>
      <c r="CH187" s="133">
        <f t="shared" si="499"/>
        <v>0</v>
      </c>
      <c r="CI187" s="133">
        <f t="shared" si="499"/>
        <v>0</v>
      </c>
      <c r="CJ187" s="133">
        <f t="shared" si="499"/>
        <v>0</v>
      </c>
      <c r="CK187" s="133">
        <f t="shared" si="499"/>
        <v>0</v>
      </c>
      <c r="CL187" s="133">
        <f t="shared" si="499"/>
        <v>0</v>
      </c>
      <c r="CM187" s="133">
        <f t="shared" si="499"/>
        <v>0</v>
      </c>
      <c r="CN187" s="133">
        <f t="shared" si="499"/>
        <v>0</v>
      </c>
      <c r="CO187" s="133">
        <f t="shared" si="499"/>
        <v>0</v>
      </c>
      <c r="CP187" s="134"/>
      <c r="CQ187" s="134">
        <f t="shared" si="417"/>
        <v>0</v>
      </c>
      <c r="CR187" s="134">
        <f t="shared" si="418"/>
        <v>0</v>
      </c>
      <c r="CS187" s="134">
        <f t="shared" si="419"/>
        <v>0</v>
      </c>
      <c r="CT187" s="134">
        <f t="shared" si="420"/>
        <v>0</v>
      </c>
      <c r="CU187" s="134">
        <f t="shared" si="421"/>
        <v>0</v>
      </c>
      <c r="CV187" s="134">
        <f t="shared" si="422"/>
        <v>0</v>
      </c>
      <c r="CW187" s="134">
        <f t="shared" si="423"/>
        <v>0</v>
      </c>
      <c r="CX187" s="134">
        <f t="shared" si="424"/>
        <v>0</v>
      </c>
      <c r="CY187" s="134">
        <f t="shared" si="425"/>
        <v>0</v>
      </c>
      <c r="CZ187" s="134">
        <f t="shared" si="426"/>
        <v>0</v>
      </c>
      <c r="DA187" s="134">
        <f t="shared" si="427"/>
        <v>0</v>
      </c>
      <c r="DB187" s="135"/>
      <c r="DC187" s="135">
        <f t="shared" si="428"/>
        <v>0</v>
      </c>
      <c r="DD187" s="135">
        <f t="shared" si="429"/>
        <v>0</v>
      </c>
      <c r="DE187" s="135">
        <f t="shared" si="430"/>
        <v>0</v>
      </c>
      <c r="DF187" s="135">
        <f t="shared" si="431"/>
        <v>0</v>
      </c>
      <c r="DG187" s="135">
        <f t="shared" si="432"/>
        <v>0</v>
      </c>
      <c r="DH187" s="135">
        <f t="shared" si="433"/>
        <v>0</v>
      </c>
      <c r="DI187" s="135">
        <f t="shared" si="434"/>
        <v>0</v>
      </c>
      <c r="DJ187" s="135">
        <f t="shared" si="435"/>
        <v>0</v>
      </c>
      <c r="DK187" s="135">
        <f t="shared" si="436"/>
        <v>0</v>
      </c>
      <c r="DL187" s="135">
        <f t="shared" si="437"/>
        <v>0</v>
      </c>
      <c r="DM187" s="135">
        <f t="shared" si="438"/>
        <v>0</v>
      </c>
      <c r="DN187" s="136"/>
      <c r="DO187" s="136">
        <f t="shared" si="439"/>
        <v>0</v>
      </c>
      <c r="DP187" s="136">
        <f t="shared" si="440"/>
        <v>0</v>
      </c>
      <c r="DQ187" s="136">
        <f t="shared" si="441"/>
        <v>0</v>
      </c>
      <c r="DR187" s="136">
        <f t="shared" si="442"/>
        <v>0</v>
      </c>
      <c r="DS187" s="136">
        <f t="shared" si="443"/>
        <v>0</v>
      </c>
      <c r="DT187" s="136">
        <f t="shared" si="444"/>
        <v>0</v>
      </c>
      <c r="DU187" s="136">
        <f t="shared" si="445"/>
        <v>0</v>
      </c>
      <c r="DV187" s="136">
        <f t="shared" si="446"/>
        <v>0</v>
      </c>
      <c r="DW187" s="136">
        <f t="shared" si="447"/>
        <v>0</v>
      </c>
      <c r="DX187" s="136">
        <f t="shared" si="448"/>
        <v>0</v>
      </c>
      <c r="DY187" s="136">
        <f t="shared" si="449"/>
        <v>0</v>
      </c>
      <c r="DZ187" s="132"/>
      <c r="EA187" s="132">
        <f t="shared" ref="EA187:EK187" si="525">DZ187</f>
        <v>0</v>
      </c>
      <c r="EB187" s="132">
        <f t="shared" si="525"/>
        <v>0</v>
      </c>
      <c r="EC187" s="132">
        <f t="shared" si="525"/>
        <v>0</v>
      </c>
      <c r="ED187" s="132">
        <f t="shared" si="525"/>
        <v>0</v>
      </c>
      <c r="EE187" s="132">
        <f t="shared" si="525"/>
        <v>0</v>
      </c>
      <c r="EF187" s="132">
        <f t="shared" si="525"/>
        <v>0</v>
      </c>
      <c r="EG187" s="132">
        <f t="shared" si="525"/>
        <v>0</v>
      </c>
      <c r="EH187" s="132">
        <f t="shared" si="525"/>
        <v>0</v>
      </c>
      <c r="EI187" s="132">
        <f t="shared" si="525"/>
        <v>0</v>
      </c>
      <c r="EJ187" s="132">
        <f t="shared" si="525"/>
        <v>0</v>
      </c>
      <c r="EK187" s="132">
        <f t="shared" si="525"/>
        <v>0</v>
      </c>
      <c r="EL187" s="134"/>
      <c r="EM187" s="134"/>
      <c r="EN187" s="134"/>
      <c r="EO187" s="134"/>
      <c r="EP187" s="134"/>
      <c r="EQ187" s="134"/>
      <c r="ER187" s="134"/>
      <c r="ES187" s="201">
        <f>IFERROR(IF(G187&gt;=1,(IF(EMP!AT183="YES",220,0)),0),0)</f>
        <v>0</v>
      </c>
      <c r="ET187" s="1">
        <f>IFERROR(IF(G187&gt;=1,ROUND(ALLO!K185/31*ALLO!BJ185,0),0),0)</f>
        <v>0</v>
      </c>
      <c r="EU187" s="1">
        <f>IFERROR(IF(G187&gt;=1,(IF(ALLO!$BH185=1,0,IF(ALLO!$BH185=2,(IF(EMP!AN183="YES",(IF(ALLO!$D185&gt;=5,ROUND((ALLO!GG185+ALLO!GS185+ALLO!HE185)/EU$1,0)*ALLO!$BK185,0)),0)),0))),0),0)</f>
        <v>0</v>
      </c>
      <c r="EV187" s="1">
        <f>IFERROR(IF(H187&gt;=1,(IF(ALLO!$BH185=1,0,IF(ALLO!$BH185=2,(IF(EMP!AO183="YES",(IF(ALLO!$D185&gt;=5,ROUND((ALLO!GH185+ALLO!GT185+ALLO!HF185)/EV$1,0)*ALLO!$BK185,0)),0)),0))),0),0)</f>
        <v>0</v>
      </c>
      <c r="EW187" s="1">
        <f>IFERROR(IF(I187&gt;=1,(IF(ALLO!$BH185=1,0,IF(ALLO!$BH185=2,(IF(EMP!AP183="YES",(IF(ALLO!$D185&gt;=5,ROUND((ALLO!GI185+ALLO!GU185+ALLO!HG185)/EW$1,0)*ALLO!$BK185,0)),0)),0))),0),0)</f>
        <v>0</v>
      </c>
      <c r="EX187" s="1">
        <f>IFERROR(IF(J187&gt;=1,(IF(ALLO!$BH185=1,0,IF(ALLO!$BH185=2,(IF(EMP!AQ183="YES",(IF(ALLO!$D185&gt;=5,ROUND((ALLO!GJ185+ALLO!GV185+ALLO!HH185)/EX$1,0)*ALLO!$BK185,0)),0)),0))),0),0)</f>
        <v>0</v>
      </c>
      <c r="EY187" s="1">
        <f>IFERROR(IF(K187&gt;=1,(IF(ALLO!$BH185=1,0,IF(ALLO!$BH185=2,(IF(EMP!AR183="YES",(IF(ALLO!$D185&gt;=5,ROUND((ALLO!GK185+ALLO!GW185+ALLO!HI185)/EY$1,0)*ALLO!$BK185,0)),0)),0))),0),0)</f>
        <v>0</v>
      </c>
      <c r="EZ187" s="1">
        <f>IFERROR(IF(L187&gt;=1,(IF(ALLO!$BH185=1,0,IF(ALLO!$BH185=2,(IF(EMP!AS183="YES",(IF(ALLO!$D185&gt;=5,ROUND((ALLO!GL185+ALLO!GX185+ALLO!HJ185)/EZ$1,0)*ALLO!$BK185,0)),0)),0))),0),0)</f>
        <v>0</v>
      </c>
      <c r="FA187" s="181">
        <f t="shared" si="451"/>
        <v>0</v>
      </c>
      <c r="FB187" s="181">
        <f t="shared" si="452"/>
        <v>0</v>
      </c>
      <c r="FC187" s="181">
        <f t="shared" si="453"/>
        <v>0</v>
      </c>
      <c r="FD187" s="181">
        <f t="shared" si="454"/>
        <v>0</v>
      </c>
      <c r="FE187" s="181">
        <f t="shared" si="455"/>
        <v>0</v>
      </c>
      <c r="FF187" s="181">
        <f t="shared" si="456"/>
        <v>0</v>
      </c>
      <c r="FG187" s="181">
        <f t="shared" si="457"/>
        <v>0</v>
      </c>
      <c r="FH187" s="181">
        <f t="shared" si="458"/>
        <v>0</v>
      </c>
      <c r="FI187" s="181">
        <f t="shared" si="459"/>
        <v>0</v>
      </c>
      <c r="FJ187" s="181">
        <f t="shared" si="460"/>
        <v>0</v>
      </c>
      <c r="FK187" s="181">
        <f t="shared" si="461"/>
        <v>0</v>
      </c>
      <c r="FL187" s="181">
        <f t="shared" si="462"/>
        <v>0</v>
      </c>
      <c r="FM187" s="182">
        <f t="shared" si="463"/>
        <v>0</v>
      </c>
      <c r="FN187" s="182">
        <f t="shared" si="464"/>
        <v>0</v>
      </c>
      <c r="FO187" s="182">
        <f t="shared" si="465"/>
        <v>0</v>
      </c>
      <c r="FP187" s="182">
        <f t="shared" si="466"/>
        <v>0</v>
      </c>
      <c r="FQ187" s="182">
        <f t="shared" si="467"/>
        <v>0</v>
      </c>
      <c r="FR187" s="182">
        <f t="shared" si="468"/>
        <v>0</v>
      </c>
      <c r="FS187" s="182">
        <f t="shared" si="469"/>
        <v>0</v>
      </c>
      <c r="FT187" s="1">
        <f>IFERROR(IF($G187&gt;=1,SUMIFS(ARR!P$8:P$607,ARR!$I$8:$I$607,$I187),0),0)</f>
        <v>0</v>
      </c>
      <c r="FU187" s="1">
        <f>IFERROR(IF($G187&gt;=1,SUMIFS(ARR!Q$8:Q$607,ARR!$I$8:$I$607,$I187),0),0)</f>
        <v>0</v>
      </c>
      <c r="FV187" s="1">
        <f>IFERROR(IF($G187&gt;=1,SUMIFS(ARR!R$8:R$607,ARR!$I$8:$I$607,$I187),0),0)</f>
        <v>0</v>
      </c>
      <c r="FW187" s="1">
        <f>IFERROR(IF($G187&gt;=1,SUMIFS(ARR!S$8:S$607,ARR!$I$8:$I$607,$I187),0),0)</f>
        <v>0</v>
      </c>
      <c r="FX187" s="1">
        <f>IFERROR(IF($G187&gt;=1,SUMIFS(ARR!T$8:T$607,ARR!$I$8:$I$607,$I187),0),0)</f>
        <v>0</v>
      </c>
      <c r="FY187" s="1">
        <f>IFERROR(IF($G187&gt;=1,SUMIFS(ARR!U$8:U$607,ARR!$I$8:$I$607,$I187),0),0)</f>
        <v>0</v>
      </c>
      <c r="FZ187" s="1">
        <f>IFERROR(IF($G187&gt;=1,SUMIFS(ARR!V$8:V$607,ARR!$I$8:$I$607,$I187),0),0)</f>
        <v>0</v>
      </c>
      <c r="GA187" s="1">
        <f>IFERROR(IF($G187&gt;=1,SUMIFS(ARR!W$8:W$607,ARR!$I$8:$I$607,$I187),0),0)</f>
        <v>0</v>
      </c>
      <c r="GB187" s="1">
        <f>IFERROR(IF($G187&gt;=1,SUMIFS(ARR!X$8:X$607,ARR!$I$8:$I$607,$I187),0),0)</f>
        <v>0</v>
      </c>
      <c r="GC187" s="1">
        <f>IFERROR(IF($G187&gt;=1,SUMIFS(ARR!Y$8:Y$607,ARR!$I$8:$I$607,$I187),0),0)</f>
        <v>0</v>
      </c>
      <c r="GD187" s="1">
        <f>IFERROR(IF($G187&gt;=1,SUMIFS(ARR!Z$8:Z$607,ARR!$I$8:$I$607,$I187),0),0)</f>
        <v>0</v>
      </c>
      <c r="GE187" s="1">
        <f>IFERROR(IF($G187&gt;=1,SUMIFS(ARR!AA$8:AA$607,ARR!$I$8:$I$607,$I187),0),0)</f>
        <v>0</v>
      </c>
      <c r="GF187" s="1">
        <f t="shared" si="470"/>
        <v>0</v>
      </c>
      <c r="GG187" s="1">
        <f t="shared" si="471"/>
        <v>0</v>
      </c>
      <c r="GH187" s="1">
        <f t="shared" si="472"/>
        <v>0</v>
      </c>
      <c r="GI187" s="1">
        <f t="shared" si="473"/>
        <v>0</v>
      </c>
      <c r="GJ187" s="1">
        <f t="shared" si="474"/>
        <v>0</v>
      </c>
    </row>
    <row r="188" spans="6:192" ht="18" customHeight="1" x14ac:dyDescent="0.25">
      <c r="F188" s="1">
        <f>ALLO!A186</f>
        <v>0</v>
      </c>
      <c r="G188" s="130">
        <f>EMP!O184</f>
        <v>0</v>
      </c>
      <c r="H188" s="131">
        <f>EMP!P184</f>
        <v>0</v>
      </c>
      <c r="I188" s="130">
        <f>EMP!Q184</f>
        <v>0</v>
      </c>
      <c r="J188" s="30">
        <f>IFERROR(IF($G188&gt;=1,(IF($F188=2,ROUND((ALLO!GA186+ALLO!GM186)/10,0),0)),0),0)</f>
        <v>0</v>
      </c>
      <c r="K188" s="30">
        <f>IFERROR(IF($G188&gt;=1,(IF($F188=2,ROUND((ALLO!GB186+ALLO!GN186)/10,0),0)),0),0)</f>
        <v>0</v>
      </c>
      <c r="L188" s="30">
        <f>IFERROR(IF($G188&gt;=1,(IF($F188=2,ROUND((ALLO!GC186+ALLO!GO186)/10,0),0)),0),0)</f>
        <v>0</v>
      </c>
      <c r="M188" s="30">
        <f>IFERROR(IF($G188&gt;=1,(IF($F188=2,ROUND((ALLO!GD186+ALLO!GP186)/10,0),0)),0),0)</f>
        <v>0</v>
      </c>
      <c r="N188" s="30">
        <f>IFERROR(IF($G188&gt;=1,(IF($F188=2,ROUND((ALLO!GE186+ALLO!GQ186)/10,0),0)),0),0)</f>
        <v>0</v>
      </c>
      <c r="O188" s="30">
        <f>IFERROR(IF($G188&gt;=1,(IF($F188=2,ROUND((ALLO!GF186+ALLO!GR186)/10,0),0)),0),0)</f>
        <v>0</v>
      </c>
      <c r="P188" s="30">
        <f>IFERROR(IF($G188&gt;=1,(IF($F188=2,ROUND((ALLO!GG186+ALLO!GS186)/10,0),0)),0),0)</f>
        <v>0</v>
      </c>
      <c r="Q188" s="30">
        <f>IFERROR(IF($G188&gt;=1,(IF($F188=2,ROUND((ALLO!GH186+ALLO!GT186)/10,0),0)),0),0)</f>
        <v>0</v>
      </c>
      <c r="R188" s="30">
        <f>IFERROR(IF($G188&gt;=1,(IF($F188=2,ROUND((ALLO!GI186+ALLO!GU186)/10,0),0)),0),0)</f>
        <v>0</v>
      </c>
      <c r="S188" s="30">
        <f>IFERROR(IF($G188&gt;=1,(IF($F188=2,ROUND((ALLO!GJ186+ALLO!GV186)/10,0),0)),0),0)</f>
        <v>0</v>
      </c>
      <c r="T188" s="30">
        <f>IFERROR(IF($G188&gt;=1,(IF($F188=2,ROUND((ALLO!GK186+ALLO!GW186)/10,0),0)),0),0)</f>
        <v>0</v>
      </c>
      <c r="U188" s="30">
        <f>IFERROR(IF($G188&gt;=1,(IF($F188=2,ROUND((ALLO!GL186+ALLO!GX186)/10,0),0)),0),0)</f>
        <v>0</v>
      </c>
      <c r="V188" s="132"/>
      <c r="W188" s="132"/>
      <c r="X188" s="132"/>
      <c r="Y188" s="132"/>
      <c r="Z188" s="132"/>
      <c r="AA188" s="132"/>
      <c r="AB188" s="132"/>
      <c r="AC188" s="132"/>
      <c r="AD188" s="132"/>
      <c r="AE188" s="132"/>
      <c r="AF188" s="132"/>
      <c r="AG188" s="132"/>
      <c r="AH188" s="133"/>
      <c r="AI188" s="133">
        <f t="shared" si="371"/>
        <v>0</v>
      </c>
      <c r="AJ188" s="133">
        <f t="shared" si="372"/>
        <v>0</v>
      </c>
      <c r="AK188" s="133">
        <f t="shared" si="373"/>
        <v>0</v>
      </c>
      <c r="AL188" s="133">
        <f t="shared" si="374"/>
        <v>0</v>
      </c>
      <c r="AM188" s="133">
        <f t="shared" si="375"/>
        <v>0</v>
      </c>
      <c r="AN188" s="133">
        <f t="shared" si="376"/>
        <v>0</v>
      </c>
      <c r="AO188" s="133">
        <f t="shared" si="377"/>
        <v>0</v>
      </c>
      <c r="AP188" s="133">
        <f t="shared" si="378"/>
        <v>0</v>
      </c>
      <c r="AQ188" s="133">
        <f t="shared" si="379"/>
        <v>0</v>
      </c>
      <c r="AR188" s="133">
        <f t="shared" si="380"/>
        <v>0</v>
      </c>
      <c r="AS188" s="133">
        <f t="shared" si="381"/>
        <v>0</v>
      </c>
      <c r="AT188" s="134"/>
      <c r="AU188" s="134">
        <f t="shared" si="382"/>
        <v>0</v>
      </c>
      <c r="AV188" s="134">
        <f t="shared" si="383"/>
        <v>0</v>
      </c>
      <c r="AW188" s="134">
        <f t="shared" si="384"/>
        <v>0</v>
      </c>
      <c r="AX188" s="134">
        <f t="shared" si="385"/>
        <v>0</v>
      </c>
      <c r="AY188" s="134">
        <f t="shared" si="386"/>
        <v>0</v>
      </c>
      <c r="AZ188" s="134">
        <f t="shared" si="387"/>
        <v>0</v>
      </c>
      <c r="BA188" s="134">
        <f t="shared" si="388"/>
        <v>0</v>
      </c>
      <c r="BB188" s="134">
        <f t="shared" si="389"/>
        <v>0</v>
      </c>
      <c r="BC188" s="134">
        <f t="shared" si="390"/>
        <v>0</v>
      </c>
      <c r="BD188" s="134">
        <f t="shared" si="391"/>
        <v>0</v>
      </c>
      <c r="BE188" s="134">
        <f t="shared" si="392"/>
        <v>0</v>
      </c>
      <c r="BF188" s="31"/>
      <c r="BG188" s="31">
        <f t="shared" si="393"/>
        <v>0</v>
      </c>
      <c r="BH188" s="31">
        <f t="shared" si="394"/>
        <v>0</v>
      </c>
      <c r="BI188" s="31">
        <f t="shared" si="395"/>
        <v>0</v>
      </c>
      <c r="BJ188" s="31">
        <f t="shared" si="396"/>
        <v>0</v>
      </c>
      <c r="BK188" s="31">
        <f t="shared" si="397"/>
        <v>0</v>
      </c>
      <c r="BL188" s="31">
        <f t="shared" si="398"/>
        <v>0</v>
      </c>
      <c r="BM188" s="31">
        <f t="shared" si="399"/>
        <v>0</v>
      </c>
      <c r="BN188" s="31">
        <f t="shared" si="400"/>
        <v>0</v>
      </c>
      <c r="BO188" s="31">
        <f t="shared" si="401"/>
        <v>0</v>
      </c>
      <c r="BP188" s="31">
        <f t="shared" si="402"/>
        <v>0</v>
      </c>
      <c r="BQ188" s="31">
        <f t="shared" si="403"/>
        <v>0</v>
      </c>
      <c r="BR188" s="132"/>
      <c r="BS188" s="132">
        <f t="shared" si="404"/>
        <v>0</v>
      </c>
      <c r="BT188" s="132">
        <f t="shared" si="405"/>
        <v>0</v>
      </c>
      <c r="BU188" s="132">
        <f t="shared" si="406"/>
        <v>0</v>
      </c>
      <c r="BV188" s="132">
        <f t="shared" si="407"/>
        <v>0</v>
      </c>
      <c r="BW188" s="132">
        <f t="shared" si="408"/>
        <v>0</v>
      </c>
      <c r="BX188" s="132">
        <f t="shared" si="409"/>
        <v>0</v>
      </c>
      <c r="BY188" s="132">
        <f t="shared" si="410"/>
        <v>0</v>
      </c>
      <c r="BZ188" s="132">
        <f t="shared" si="411"/>
        <v>0</v>
      </c>
      <c r="CA188" s="132">
        <f t="shared" si="412"/>
        <v>0</v>
      </c>
      <c r="CB188" s="132">
        <f t="shared" si="413"/>
        <v>0</v>
      </c>
      <c r="CC188" s="132">
        <f t="shared" si="414"/>
        <v>0</v>
      </c>
      <c r="CD188" s="133">
        <f t="shared" si="508"/>
        <v>0</v>
      </c>
      <c r="CE188" s="133">
        <f t="shared" si="508"/>
        <v>0</v>
      </c>
      <c r="CF188" s="133">
        <f t="shared" si="416"/>
        <v>0</v>
      </c>
      <c r="CG188" s="133">
        <f t="shared" si="501"/>
        <v>0</v>
      </c>
      <c r="CH188" s="133">
        <f t="shared" si="499"/>
        <v>0</v>
      </c>
      <c r="CI188" s="133">
        <f t="shared" si="499"/>
        <v>0</v>
      </c>
      <c r="CJ188" s="133">
        <f t="shared" si="499"/>
        <v>0</v>
      </c>
      <c r="CK188" s="133">
        <f t="shared" si="499"/>
        <v>0</v>
      </c>
      <c r="CL188" s="133">
        <f t="shared" si="499"/>
        <v>0</v>
      </c>
      <c r="CM188" s="133">
        <f t="shared" si="499"/>
        <v>0</v>
      </c>
      <c r="CN188" s="133">
        <f t="shared" si="499"/>
        <v>0</v>
      </c>
      <c r="CO188" s="133">
        <f t="shared" si="499"/>
        <v>0</v>
      </c>
      <c r="CP188" s="134"/>
      <c r="CQ188" s="134">
        <f t="shared" si="417"/>
        <v>0</v>
      </c>
      <c r="CR188" s="134">
        <f t="shared" si="418"/>
        <v>0</v>
      </c>
      <c r="CS188" s="134">
        <f t="shared" si="419"/>
        <v>0</v>
      </c>
      <c r="CT188" s="134">
        <f t="shared" si="420"/>
        <v>0</v>
      </c>
      <c r="CU188" s="134">
        <f t="shared" si="421"/>
        <v>0</v>
      </c>
      <c r="CV188" s="134">
        <f t="shared" si="422"/>
        <v>0</v>
      </c>
      <c r="CW188" s="134">
        <f t="shared" si="423"/>
        <v>0</v>
      </c>
      <c r="CX188" s="134">
        <f t="shared" si="424"/>
        <v>0</v>
      </c>
      <c r="CY188" s="134">
        <f t="shared" si="425"/>
        <v>0</v>
      </c>
      <c r="CZ188" s="134">
        <f t="shared" si="426"/>
        <v>0</v>
      </c>
      <c r="DA188" s="134">
        <f t="shared" si="427"/>
        <v>0</v>
      </c>
      <c r="DB188" s="135"/>
      <c r="DC188" s="135">
        <f t="shared" si="428"/>
        <v>0</v>
      </c>
      <c r="DD188" s="135">
        <f t="shared" si="429"/>
        <v>0</v>
      </c>
      <c r="DE188" s="135">
        <f t="shared" si="430"/>
        <v>0</v>
      </c>
      <c r="DF188" s="135">
        <f t="shared" si="431"/>
        <v>0</v>
      </c>
      <c r="DG188" s="135">
        <f t="shared" si="432"/>
        <v>0</v>
      </c>
      <c r="DH188" s="135">
        <f t="shared" si="433"/>
        <v>0</v>
      </c>
      <c r="DI188" s="135">
        <f t="shared" si="434"/>
        <v>0</v>
      </c>
      <c r="DJ188" s="135">
        <f t="shared" si="435"/>
        <v>0</v>
      </c>
      <c r="DK188" s="135">
        <f t="shared" si="436"/>
        <v>0</v>
      </c>
      <c r="DL188" s="135">
        <f t="shared" si="437"/>
        <v>0</v>
      </c>
      <c r="DM188" s="135">
        <f t="shared" si="438"/>
        <v>0</v>
      </c>
      <c r="DN188" s="136"/>
      <c r="DO188" s="136">
        <f t="shared" si="439"/>
        <v>0</v>
      </c>
      <c r="DP188" s="136">
        <f t="shared" si="440"/>
        <v>0</v>
      </c>
      <c r="DQ188" s="136">
        <f t="shared" si="441"/>
        <v>0</v>
      </c>
      <c r="DR188" s="136">
        <f t="shared" si="442"/>
        <v>0</v>
      </c>
      <c r="DS188" s="136">
        <f t="shared" si="443"/>
        <v>0</v>
      </c>
      <c r="DT188" s="136">
        <f t="shared" si="444"/>
        <v>0</v>
      </c>
      <c r="DU188" s="136">
        <f t="shared" si="445"/>
        <v>0</v>
      </c>
      <c r="DV188" s="136">
        <f t="shared" si="446"/>
        <v>0</v>
      </c>
      <c r="DW188" s="136">
        <f t="shared" si="447"/>
        <v>0</v>
      </c>
      <c r="DX188" s="136">
        <f t="shared" si="448"/>
        <v>0</v>
      </c>
      <c r="DY188" s="136">
        <f t="shared" si="449"/>
        <v>0</v>
      </c>
      <c r="DZ188" s="132"/>
      <c r="EA188" s="132">
        <f t="shared" ref="EA188:EK188" si="526">DZ188</f>
        <v>0</v>
      </c>
      <c r="EB188" s="132">
        <f t="shared" si="526"/>
        <v>0</v>
      </c>
      <c r="EC188" s="132">
        <f t="shared" si="526"/>
        <v>0</v>
      </c>
      <c r="ED188" s="132">
        <f t="shared" si="526"/>
        <v>0</v>
      </c>
      <c r="EE188" s="132">
        <f t="shared" si="526"/>
        <v>0</v>
      </c>
      <c r="EF188" s="132">
        <f t="shared" si="526"/>
        <v>0</v>
      </c>
      <c r="EG188" s="132">
        <f t="shared" si="526"/>
        <v>0</v>
      </c>
      <c r="EH188" s="132">
        <f t="shared" si="526"/>
        <v>0</v>
      </c>
      <c r="EI188" s="132">
        <f t="shared" si="526"/>
        <v>0</v>
      </c>
      <c r="EJ188" s="132">
        <f t="shared" si="526"/>
        <v>0</v>
      </c>
      <c r="EK188" s="132">
        <f t="shared" si="526"/>
        <v>0</v>
      </c>
      <c r="EL188" s="134"/>
      <c r="EM188" s="134"/>
      <c r="EN188" s="134"/>
      <c r="EO188" s="134"/>
      <c r="EP188" s="134"/>
      <c r="EQ188" s="134"/>
      <c r="ER188" s="134"/>
      <c r="ES188" s="201">
        <f>IFERROR(IF(G188&gt;=1,(IF(EMP!AT184="YES",220,0)),0),0)</f>
        <v>0</v>
      </c>
      <c r="ET188" s="1">
        <f>IFERROR(IF(G188&gt;=1,ROUND(ALLO!K186/31*ALLO!BJ186,0),0),0)</f>
        <v>0</v>
      </c>
      <c r="EU188" s="1">
        <f>IFERROR(IF(G188&gt;=1,(IF(ALLO!$BH186=1,0,IF(ALLO!$BH186=2,(IF(EMP!AN184="YES",(IF(ALLO!$D186&gt;=5,ROUND((ALLO!GG186+ALLO!GS186+ALLO!HE186)/EU$1,0)*ALLO!$BK186,0)),0)),0))),0),0)</f>
        <v>0</v>
      </c>
      <c r="EV188" s="1">
        <f>IFERROR(IF(H188&gt;=1,(IF(ALLO!$BH186=1,0,IF(ALLO!$BH186=2,(IF(EMP!AO184="YES",(IF(ALLO!$D186&gt;=5,ROUND((ALLO!GH186+ALLO!GT186+ALLO!HF186)/EV$1,0)*ALLO!$BK186,0)),0)),0))),0),0)</f>
        <v>0</v>
      </c>
      <c r="EW188" s="1">
        <f>IFERROR(IF(I188&gt;=1,(IF(ALLO!$BH186=1,0,IF(ALLO!$BH186=2,(IF(EMP!AP184="YES",(IF(ALLO!$D186&gt;=5,ROUND((ALLO!GI186+ALLO!GU186+ALLO!HG186)/EW$1,0)*ALLO!$BK186,0)),0)),0))),0),0)</f>
        <v>0</v>
      </c>
      <c r="EX188" s="1">
        <f>IFERROR(IF(J188&gt;=1,(IF(ALLO!$BH186=1,0,IF(ALLO!$BH186=2,(IF(EMP!AQ184="YES",(IF(ALLO!$D186&gt;=5,ROUND((ALLO!GJ186+ALLO!GV186+ALLO!HH186)/EX$1,0)*ALLO!$BK186,0)),0)),0))),0),0)</f>
        <v>0</v>
      </c>
      <c r="EY188" s="1">
        <f>IFERROR(IF(K188&gt;=1,(IF(ALLO!$BH186=1,0,IF(ALLO!$BH186=2,(IF(EMP!AR184="YES",(IF(ALLO!$D186&gt;=5,ROUND((ALLO!GK186+ALLO!GW186+ALLO!HI186)/EY$1,0)*ALLO!$BK186,0)),0)),0))),0),0)</f>
        <v>0</v>
      </c>
      <c r="EZ188" s="1">
        <f>IFERROR(IF(L188&gt;=1,(IF(ALLO!$BH186=1,0,IF(ALLO!$BH186=2,(IF(EMP!AS184="YES",(IF(ALLO!$D186&gt;=5,ROUND((ALLO!GL186+ALLO!GX186+ALLO!HJ186)/EZ$1,0)*ALLO!$BK186,0)),0)),0))),0),0)</f>
        <v>0</v>
      </c>
      <c r="FA188" s="181">
        <f t="shared" si="451"/>
        <v>0</v>
      </c>
      <c r="FB188" s="181">
        <f t="shared" si="452"/>
        <v>0</v>
      </c>
      <c r="FC188" s="181">
        <f t="shared" si="453"/>
        <v>0</v>
      </c>
      <c r="FD188" s="181">
        <f t="shared" si="454"/>
        <v>0</v>
      </c>
      <c r="FE188" s="181">
        <f t="shared" si="455"/>
        <v>0</v>
      </c>
      <c r="FF188" s="181">
        <f t="shared" si="456"/>
        <v>0</v>
      </c>
      <c r="FG188" s="181">
        <f t="shared" si="457"/>
        <v>0</v>
      </c>
      <c r="FH188" s="181">
        <f t="shared" si="458"/>
        <v>0</v>
      </c>
      <c r="FI188" s="181">
        <f t="shared" si="459"/>
        <v>0</v>
      </c>
      <c r="FJ188" s="181">
        <f t="shared" si="460"/>
        <v>0</v>
      </c>
      <c r="FK188" s="181">
        <f t="shared" si="461"/>
        <v>0</v>
      </c>
      <c r="FL188" s="181">
        <f t="shared" si="462"/>
        <v>0</v>
      </c>
      <c r="FM188" s="182">
        <f t="shared" si="463"/>
        <v>0</v>
      </c>
      <c r="FN188" s="182">
        <f t="shared" si="464"/>
        <v>0</v>
      </c>
      <c r="FO188" s="182">
        <f t="shared" si="465"/>
        <v>0</v>
      </c>
      <c r="FP188" s="182">
        <f t="shared" si="466"/>
        <v>0</v>
      </c>
      <c r="FQ188" s="182">
        <f t="shared" si="467"/>
        <v>0</v>
      </c>
      <c r="FR188" s="182">
        <f t="shared" si="468"/>
        <v>0</v>
      </c>
      <c r="FS188" s="182">
        <f t="shared" si="469"/>
        <v>0</v>
      </c>
      <c r="FT188" s="1">
        <f>IFERROR(IF($G188&gt;=1,SUMIFS(ARR!P$8:P$607,ARR!$I$8:$I$607,$I188),0),0)</f>
        <v>0</v>
      </c>
      <c r="FU188" s="1">
        <f>IFERROR(IF($G188&gt;=1,SUMIFS(ARR!Q$8:Q$607,ARR!$I$8:$I$607,$I188),0),0)</f>
        <v>0</v>
      </c>
      <c r="FV188" s="1">
        <f>IFERROR(IF($G188&gt;=1,SUMIFS(ARR!R$8:R$607,ARR!$I$8:$I$607,$I188),0),0)</f>
        <v>0</v>
      </c>
      <c r="FW188" s="1">
        <f>IFERROR(IF($G188&gt;=1,SUMIFS(ARR!S$8:S$607,ARR!$I$8:$I$607,$I188),0),0)</f>
        <v>0</v>
      </c>
      <c r="FX188" s="1">
        <f>IFERROR(IF($G188&gt;=1,SUMIFS(ARR!T$8:T$607,ARR!$I$8:$I$607,$I188),0),0)</f>
        <v>0</v>
      </c>
      <c r="FY188" s="1">
        <f>IFERROR(IF($G188&gt;=1,SUMIFS(ARR!U$8:U$607,ARR!$I$8:$I$607,$I188),0),0)</f>
        <v>0</v>
      </c>
      <c r="FZ188" s="1">
        <f>IFERROR(IF($G188&gt;=1,SUMIFS(ARR!V$8:V$607,ARR!$I$8:$I$607,$I188),0),0)</f>
        <v>0</v>
      </c>
      <c r="GA188" s="1">
        <f>IFERROR(IF($G188&gt;=1,SUMIFS(ARR!W$8:W$607,ARR!$I$8:$I$607,$I188),0),0)</f>
        <v>0</v>
      </c>
      <c r="GB188" s="1">
        <f>IFERROR(IF($G188&gt;=1,SUMIFS(ARR!X$8:X$607,ARR!$I$8:$I$607,$I188),0),0)</f>
        <v>0</v>
      </c>
      <c r="GC188" s="1">
        <f>IFERROR(IF($G188&gt;=1,SUMIFS(ARR!Y$8:Y$607,ARR!$I$8:$I$607,$I188),0),0)</f>
        <v>0</v>
      </c>
      <c r="GD188" s="1">
        <f>IFERROR(IF($G188&gt;=1,SUMIFS(ARR!Z$8:Z$607,ARR!$I$8:$I$607,$I188),0),0)</f>
        <v>0</v>
      </c>
      <c r="GE188" s="1">
        <f>IFERROR(IF($G188&gt;=1,SUMIFS(ARR!AA$8:AA$607,ARR!$I$8:$I$607,$I188),0),0)</f>
        <v>0</v>
      </c>
      <c r="GF188" s="1">
        <f t="shared" si="470"/>
        <v>0</v>
      </c>
      <c r="GG188" s="1">
        <f t="shared" si="471"/>
        <v>0</v>
      </c>
      <c r="GH188" s="1">
        <f t="shared" si="472"/>
        <v>0</v>
      </c>
      <c r="GI188" s="1">
        <f t="shared" si="473"/>
        <v>0</v>
      </c>
      <c r="GJ188" s="1">
        <f t="shared" si="474"/>
        <v>0</v>
      </c>
    </row>
    <row r="189" spans="6:192" ht="18" customHeight="1" x14ac:dyDescent="0.25">
      <c r="F189" s="1">
        <f>ALLO!A187</f>
        <v>0</v>
      </c>
      <c r="G189" s="130">
        <f>EMP!O185</f>
        <v>0</v>
      </c>
      <c r="H189" s="131">
        <f>EMP!P185</f>
        <v>0</v>
      </c>
      <c r="I189" s="130">
        <f>EMP!Q185</f>
        <v>0</v>
      </c>
      <c r="J189" s="30">
        <f>IFERROR(IF($G189&gt;=1,(IF($F189=2,ROUND((ALLO!GA187+ALLO!GM187)/10,0),0)),0),0)</f>
        <v>0</v>
      </c>
      <c r="K189" s="30">
        <f>IFERROR(IF($G189&gt;=1,(IF($F189=2,ROUND((ALLO!GB187+ALLO!GN187)/10,0),0)),0),0)</f>
        <v>0</v>
      </c>
      <c r="L189" s="30">
        <f>IFERROR(IF($G189&gt;=1,(IF($F189=2,ROUND((ALLO!GC187+ALLO!GO187)/10,0),0)),0),0)</f>
        <v>0</v>
      </c>
      <c r="M189" s="30">
        <f>IFERROR(IF($G189&gt;=1,(IF($F189=2,ROUND((ALLO!GD187+ALLO!GP187)/10,0),0)),0),0)</f>
        <v>0</v>
      </c>
      <c r="N189" s="30">
        <f>IFERROR(IF($G189&gt;=1,(IF($F189=2,ROUND((ALLO!GE187+ALLO!GQ187)/10,0),0)),0),0)</f>
        <v>0</v>
      </c>
      <c r="O189" s="30">
        <f>IFERROR(IF($G189&gt;=1,(IF($F189=2,ROUND((ALLO!GF187+ALLO!GR187)/10,0),0)),0),0)</f>
        <v>0</v>
      </c>
      <c r="P189" s="30">
        <f>IFERROR(IF($G189&gt;=1,(IF($F189=2,ROUND((ALLO!GG187+ALLO!GS187)/10,0),0)),0),0)</f>
        <v>0</v>
      </c>
      <c r="Q189" s="30">
        <f>IFERROR(IF($G189&gt;=1,(IF($F189=2,ROUND((ALLO!GH187+ALLO!GT187)/10,0),0)),0),0)</f>
        <v>0</v>
      </c>
      <c r="R189" s="30">
        <f>IFERROR(IF($G189&gt;=1,(IF($F189=2,ROUND((ALLO!GI187+ALLO!GU187)/10,0),0)),0),0)</f>
        <v>0</v>
      </c>
      <c r="S189" s="30">
        <f>IFERROR(IF($G189&gt;=1,(IF($F189=2,ROUND((ALLO!GJ187+ALLO!GV187)/10,0),0)),0),0)</f>
        <v>0</v>
      </c>
      <c r="T189" s="30">
        <f>IFERROR(IF($G189&gt;=1,(IF($F189=2,ROUND((ALLO!GK187+ALLO!GW187)/10,0),0)),0),0)</f>
        <v>0</v>
      </c>
      <c r="U189" s="30">
        <f>IFERROR(IF($G189&gt;=1,(IF($F189=2,ROUND((ALLO!GL187+ALLO!GX187)/10,0),0)),0),0)</f>
        <v>0</v>
      </c>
      <c r="V189" s="132"/>
      <c r="W189" s="132"/>
      <c r="X189" s="132"/>
      <c r="Y189" s="132"/>
      <c r="Z189" s="132"/>
      <c r="AA189" s="132"/>
      <c r="AB189" s="132"/>
      <c r="AC189" s="132"/>
      <c r="AD189" s="132"/>
      <c r="AE189" s="132"/>
      <c r="AF189" s="132"/>
      <c r="AG189" s="132"/>
      <c r="AH189" s="133"/>
      <c r="AI189" s="133">
        <f t="shared" si="371"/>
        <v>0</v>
      </c>
      <c r="AJ189" s="133">
        <f t="shared" si="372"/>
        <v>0</v>
      </c>
      <c r="AK189" s="133">
        <f t="shared" si="373"/>
        <v>0</v>
      </c>
      <c r="AL189" s="133">
        <f t="shared" si="374"/>
        <v>0</v>
      </c>
      <c r="AM189" s="133">
        <f t="shared" si="375"/>
        <v>0</v>
      </c>
      <c r="AN189" s="133">
        <f t="shared" si="376"/>
        <v>0</v>
      </c>
      <c r="AO189" s="133">
        <f t="shared" si="377"/>
        <v>0</v>
      </c>
      <c r="AP189" s="133">
        <f t="shared" si="378"/>
        <v>0</v>
      </c>
      <c r="AQ189" s="133">
        <f t="shared" si="379"/>
        <v>0</v>
      </c>
      <c r="AR189" s="133">
        <f t="shared" si="380"/>
        <v>0</v>
      </c>
      <c r="AS189" s="133">
        <f t="shared" si="381"/>
        <v>0</v>
      </c>
      <c r="AT189" s="134"/>
      <c r="AU189" s="134">
        <f t="shared" si="382"/>
        <v>0</v>
      </c>
      <c r="AV189" s="134">
        <f t="shared" si="383"/>
        <v>0</v>
      </c>
      <c r="AW189" s="134">
        <f t="shared" si="384"/>
        <v>0</v>
      </c>
      <c r="AX189" s="134">
        <f t="shared" si="385"/>
        <v>0</v>
      </c>
      <c r="AY189" s="134">
        <f t="shared" si="386"/>
        <v>0</v>
      </c>
      <c r="AZ189" s="134">
        <f t="shared" si="387"/>
        <v>0</v>
      </c>
      <c r="BA189" s="134">
        <f t="shared" si="388"/>
        <v>0</v>
      </c>
      <c r="BB189" s="134">
        <f t="shared" si="389"/>
        <v>0</v>
      </c>
      <c r="BC189" s="134">
        <f t="shared" si="390"/>
        <v>0</v>
      </c>
      <c r="BD189" s="134">
        <f t="shared" si="391"/>
        <v>0</v>
      </c>
      <c r="BE189" s="134">
        <f t="shared" si="392"/>
        <v>0</v>
      </c>
      <c r="BF189" s="31"/>
      <c r="BG189" s="31">
        <f t="shared" si="393"/>
        <v>0</v>
      </c>
      <c r="BH189" s="31">
        <f t="shared" si="394"/>
        <v>0</v>
      </c>
      <c r="BI189" s="31">
        <f t="shared" si="395"/>
        <v>0</v>
      </c>
      <c r="BJ189" s="31">
        <f t="shared" si="396"/>
        <v>0</v>
      </c>
      <c r="BK189" s="31">
        <f t="shared" si="397"/>
        <v>0</v>
      </c>
      <c r="BL189" s="31">
        <f t="shared" si="398"/>
        <v>0</v>
      </c>
      <c r="BM189" s="31">
        <f t="shared" si="399"/>
        <v>0</v>
      </c>
      <c r="BN189" s="31">
        <f t="shared" si="400"/>
        <v>0</v>
      </c>
      <c r="BO189" s="31">
        <f t="shared" si="401"/>
        <v>0</v>
      </c>
      <c r="BP189" s="31">
        <f t="shared" si="402"/>
        <v>0</v>
      </c>
      <c r="BQ189" s="31">
        <f t="shared" si="403"/>
        <v>0</v>
      </c>
      <c r="BR189" s="132"/>
      <c r="BS189" s="132">
        <f t="shared" si="404"/>
        <v>0</v>
      </c>
      <c r="BT189" s="132">
        <f t="shared" si="405"/>
        <v>0</v>
      </c>
      <c r="BU189" s="132">
        <f t="shared" si="406"/>
        <v>0</v>
      </c>
      <c r="BV189" s="132">
        <f t="shared" si="407"/>
        <v>0</v>
      </c>
      <c r="BW189" s="132">
        <f t="shared" si="408"/>
        <v>0</v>
      </c>
      <c r="BX189" s="132">
        <f t="shared" si="409"/>
        <v>0</v>
      </c>
      <c r="BY189" s="132">
        <f t="shared" si="410"/>
        <v>0</v>
      </c>
      <c r="BZ189" s="132">
        <f t="shared" si="411"/>
        <v>0</v>
      </c>
      <c r="CA189" s="132">
        <f t="shared" si="412"/>
        <v>0</v>
      </c>
      <c r="CB189" s="132">
        <f t="shared" si="413"/>
        <v>0</v>
      </c>
      <c r="CC189" s="132">
        <f t="shared" si="414"/>
        <v>0</v>
      </c>
      <c r="CD189" s="133">
        <f t="shared" si="508"/>
        <v>0</v>
      </c>
      <c r="CE189" s="133">
        <f t="shared" si="508"/>
        <v>0</v>
      </c>
      <c r="CF189" s="133">
        <f t="shared" si="416"/>
        <v>0</v>
      </c>
      <c r="CG189" s="133">
        <f t="shared" si="501"/>
        <v>0</v>
      </c>
      <c r="CH189" s="133">
        <f t="shared" si="499"/>
        <v>0</v>
      </c>
      <c r="CI189" s="133">
        <f t="shared" si="499"/>
        <v>0</v>
      </c>
      <c r="CJ189" s="133">
        <f t="shared" si="499"/>
        <v>0</v>
      </c>
      <c r="CK189" s="133">
        <f t="shared" si="499"/>
        <v>0</v>
      </c>
      <c r="CL189" s="133">
        <f t="shared" si="499"/>
        <v>0</v>
      </c>
      <c r="CM189" s="133">
        <f t="shared" si="499"/>
        <v>0</v>
      </c>
      <c r="CN189" s="133">
        <f t="shared" si="499"/>
        <v>0</v>
      </c>
      <c r="CO189" s="133">
        <f t="shared" si="499"/>
        <v>0</v>
      </c>
      <c r="CP189" s="134"/>
      <c r="CQ189" s="134">
        <f t="shared" si="417"/>
        <v>0</v>
      </c>
      <c r="CR189" s="134">
        <f t="shared" si="418"/>
        <v>0</v>
      </c>
      <c r="CS189" s="134">
        <f t="shared" si="419"/>
        <v>0</v>
      </c>
      <c r="CT189" s="134">
        <f t="shared" si="420"/>
        <v>0</v>
      </c>
      <c r="CU189" s="134">
        <f t="shared" si="421"/>
        <v>0</v>
      </c>
      <c r="CV189" s="134">
        <f t="shared" si="422"/>
        <v>0</v>
      </c>
      <c r="CW189" s="134">
        <f t="shared" si="423"/>
        <v>0</v>
      </c>
      <c r="CX189" s="134">
        <f t="shared" si="424"/>
        <v>0</v>
      </c>
      <c r="CY189" s="134">
        <f t="shared" si="425"/>
        <v>0</v>
      </c>
      <c r="CZ189" s="134">
        <f t="shared" si="426"/>
        <v>0</v>
      </c>
      <c r="DA189" s="134">
        <f t="shared" si="427"/>
        <v>0</v>
      </c>
      <c r="DB189" s="135"/>
      <c r="DC189" s="135">
        <f t="shared" si="428"/>
        <v>0</v>
      </c>
      <c r="DD189" s="135">
        <f t="shared" si="429"/>
        <v>0</v>
      </c>
      <c r="DE189" s="135">
        <f t="shared" si="430"/>
        <v>0</v>
      </c>
      <c r="DF189" s="135">
        <f t="shared" si="431"/>
        <v>0</v>
      </c>
      <c r="DG189" s="135">
        <f t="shared" si="432"/>
        <v>0</v>
      </c>
      <c r="DH189" s="135">
        <f t="shared" si="433"/>
        <v>0</v>
      </c>
      <c r="DI189" s="135">
        <f t="shared" si="434"/>
        <v>0</v>
      </c>
      <c r="DJ189" s="135">
        <f t="shared" si="435"/>
        <v>0</v>
      </c>
      <c r="DK189" s="135">
        <f t="shared" si="436"/>
        <v>0</v>
      </c>
      <c r="DL189" s="135">
        <f t="shared" si="437"/>
        <v>0</v>
      </c>
      <c r="DM189" s="135">
        <f t="shared" si="438"/>
        <v>0</v>
      </c>
      <c r="DN189" s="136"/>
      <c r="DO189" s="136">
        <f t="shared" si="439"/>
        <v>0</v>
      </c>
      <c r="DP189" s="136">
        <f t="shared" si="440"/>
        <v>0</v>
      </c>
      <c r="DQ189" s="136">
        <f t="shared" si="441"/>
        <v>0</v>
      </c>
      <c r="DR189" s="136">
        <f t="shared" si="442"/>
        <v>0</v>
      </c>
      <c r="DS189" s="136">
        <f t="shared" si="443"/>
        <v>0</v>
      </c>
      <c r="DT189" s="136">
        <f t="shared" si="444"/>
        <v>0</v>
      </c>
      <c r="DU189" s="136">
        <f t="shared" si="445"/>
        <v>0</v>
      </c>
      <c r="DV189" s="136">
        <f t="shared" si="446"/>
        <v>0</v>
      </c>
      <c r="DW189" s="136">
        <f t="shared" si="447"/>
        <v>0</v>
      </c>
      <c r="DX189" s="136">
        <f t="shared" si="448"/>
        <v>0</v>
      </c>
      <c r="DY189" s="136">
        <f t="shared" si="449"/>
        <v>0</v>
      </c>
      <c r="DZ189" s="132"/>
      <c r="EA189" s="132">
        <f t="shared" ref="EA189:EK189" si="527">DZ189</f>
        <v>0</v>
      </c>
      <c r="EB189" s="132">
        <f t="shared" si="527"/>
        <v>0</v>
      </c>
      <c r="EC189" s="132">
        <f t="shared" si="527"/>
        <v>0</v>
      </c>
      <c r="ED189" s="132">
        <f t="shared" si="527"/>
        <v>0</v>
      </c>
      <c r="EE189" s="132">
        <f t="shared" si="527"/>
        <v>0</v>
      </c>
      <c r="EF189" s="132">
        <f t="shared" si="527"/>
        <v>0</v>
      </c>
      <c r="EG189" s="132">
        <f t="shared" si="527"/>
        <v>0</v>
      </c>
      <c r="EH189" s="132">
        <f t="shared" si="527"/>
        <v>0</v>
      </c>
      <c r="EI189" s="132">
        <f t="shared" si="527"/>
        <v>0</v>
      </c>
      <c r="EJ189" s="132">
        <f t="shared" si="527"/>
        <v>0</v>
      </c>
      <c r="EK189" s="132">
        <f t="shared" si="527"/>
        <v>0</v>
      </c>
      <c r="EL189" s="134"/>
      <c r="EM189" s="134"/>
      <c r="EN189" s="134"/>
      <c r="EO189" s="134"/>
      <c r="EP189" s="134"/>
      <c r="EQ189" s="134"/>
      <c r="ER189" s="134"/>
      <c r="ES189" s="201">
        <f>IFERROR(IF(G189&gt;=1,(IF(EMP!AT185="YES",220,0)),0),0)</f>
        <v>0</v>
      </c>
      <c r="ET189" s="1">
        <f>IFERROR(IF(G189&gt;=1,ROUND(ALLO!K187/31*ALLO!BJ187,0),0),0)</f>
        <v>0</v>
      </c>
      <c r="EU189" s="1">
        <f>IFERROR(IF(G189&gt;=1,(IF(ALLO!$BH187=1,0,IF(ALLO!$BH187=2,(IF(EMP!AN185="YES",(IF(ALLO!$D187&gt;=5,ROUND((ALLO!GG187+ALLO!GS187+ALLO!HE187)/EU$1,0)*ALLO!$BK187,0)),0)),0))),0),0)</f>
        <v>0</v>
      </c>
      <c r="EV189" s="1">
        <f>IFERROR(IF(H189&gt;=1,(IF(ALLO!$BH187=1,0,IF(ALLO!$BH187=2,(IF(EMP!AO185="YES",(IF(ALLO!$D187&gt;=5,ROUND((ALLO!GH187+ALLO!GT187+ALLO!HF187)/EV$1,0)*ALLO!$BK187,0)),0)),0))),0),0)</f>
        <v>0</v>
      </c>
      <c r="EW189" s="1">
        <f>IFERROR(IF(I189&gt;=1,(IF(ALLO!$BH187=1,0,IF(ALLO!$BH187=2,(IF(EMP!AP185="YES",(IF(ALLO!$D187&gt;=5,ROUND((ALLO!GI187+ALLO!GU187+ALLO!HG187)/EW$1,0)*ALLO!$BK187,0)),0)),0))),0),0)</f>
        <v>0</v>
      </c>
      <c r="EX189" s="1">
        <f>IFERROR(IF(J189&gt;=1,(IF(ALLO!$BH187=1,0,IF(ALLO!$BH187=2,(IF(EMP!AQ185="YES",(IF(ALLO!$D187&gt;=5,ROUND((ALLO!GJ187+ALLO!GV187+ALLO!HH187)/EX$1,0)*ALLO!$BK187,0)),0)),0))),0),0)</f>
        <v>0</v>
      </c>
      <c r="EY189" s="1">
        <f>IFERROR(IF(K189&gt;=1,(IF(ALLO!$BH187=1,0,IF(ALLO!$BH187=2,(IF(EMP!AR185="YES",(IF(ALLO!$D187&gt;=5,ROUND((ALLO!GK187+ALLO!GW187+ALLO!HI187)/EY$1,0)*ALLO!$BK187,0)),0)),0))),0),0)</f>
        <v>0</v>
      </c>
      <c r="EZ189" s="1">
        <f>IFERROR(IF(L189&gt;=1,(IF(ALLO!$BH187=1,0,IF(ALLO!$BH187=2,(IF(EMP!AS185="YES",(IF(ALLO!$D187&gt;=5,ROUND((ALLO!GL187+ALLO!GX187+ALLO!HJ187)/EZ$1,0)*ALLO!$BK187,0)),0)),0))),0),0)</f>
        <v>0</v>
      </c>
      <c r="FA189" s="181">
        <f t="shared" si="451"/>
        <v>0</v>
      </c>
      <c r="FB189" s="181">
        <f t="shared" si="452"/>
        <v>0</v>
      </c>
      <c r="FC189" s="181">
        <f t="shared" si="453"/>
        <v>0</v>
      </c>
      <c r="FD189" s="181">
        <f t="shared" si="454"/>
        <v>0</v>
      </c>
      <c r="FE189" s="181">
        <f t="shared" si="455"/>
        <v>0</v>
      </c>
      <c r="FF189" s="181">
        <f t="shared" si="456"/>
        <v>0</v>
      </c>
      <c r="FG189" s="181">
        <f t="shared" si="457"/>
        <v>0</v>
      </c>
      <c r="FH189" s="181">
        <f t="shared" si="458"/>
        <v>0</v>
      </c>
      <c r="FI189" s="181">
        <f t="shared" si="459"/>
        <v>0</v>
      </c>
      <c r="FJ189" s="181">
        <f t="shared" si="460"/>
        <v>0</v>
      </c>
      <c r="FK189" s="181">
        <f t="shared" si="461"/>
        <v>0</v>
      </c>
      <c r="FL189" s="181">
        <f t="shared" si="462"/>
        <v>0</v>
      </c>
      <c r="FM189" s="182">
        <f t="shared" si="463"/>
        <v>0</v>
      </c>
      <c r="FN189" s="182">
        <f t="shared" si="464"/>
        <v>0</v>
      </c>
      <c r="FO189" s="182">
        <f t="shared" si="465"/>
        <v>0</v>
      </c>
      <c r="FP189" s="182">
        <f t="shared" si="466"/>
        <v>0</v>
      </c>
      <c r="FQ189" s="182">
        <f t="shared" si="467"/>
        <v>0</v>
      </c>
      <c r="FR189" s="182">
        <f t="shared" si="468"/>
        <v>0</v>
      </c>
      <c r="FS189" s="182">
        <f t="shared" si="469"/>
        <v>0</v>
      </c>
      <c r="FT189" s="1">
        <f>IFERROR(IF($G189&gt;=1,SUMIFS(ARR!P$8:P$607,ARR!$I$8:$I$607,$I189),0),0)</f>
        <v>0</v>
      </c>
      <c r="FU189" s="1">
        <f>IFERROR(IF($G189&gt;=1,SUMIFS(ARR!Q$8:Q$607,ARR!$I$8:$I$607,$I189),0),0)</f>
        <v>0</v>
      </c>
      <c r="FV189" s="1">
        <f>IFERROR(IF($G189&gt;=1,SUMIFS(ARR!R$8:R$607,ARR!$I$8:$I$607,$I189),0),0)</f>
        <v>0</v>
      </c>
      <c r="FW189" s="1">
        <f>IFERROR(IF($G189&gt;=1,SUMIFS(ARR!S$8:S$607,ARR!$I$8:$I$607,$I189),0),0)</f>
        <v>0</v>
      </c>
      <c r="FX189" s="1">
        <f>IFERROR(IF($G189&gt;=1,SUMIFS(ARR!T$8:T$607,ARR!$I$8:$I$607,$I189),0),0)</f>
        <v>0</v>
      </c>
      <c r="FY189" s="1">
        <f>IFERROR(IF($G189&gt;=1,SUMIFS(ARR!U$8:U$607,ARR!$I$8:$I$607,$I189),0),0)</f>
        <v>0</v>
      </c>
      <c r="FZ189" s="1">
        <f>IFERROR(IF($G189&gt;=1,SUMIFS(ARR!V$8:V$607,ARR!$I$8:$I$607,$I189),0),0)</f>
        <v>0</v>
      </c>
      <c r="GA189" s="1">
        <f>IFERROR(IF($G189&gt;=1,SUMIFS(ARR!W$8:W$607,ARR!$I$8:$I$607,$I189),0),0)</f>
        <v>0</v>
      </c>
      <c r="GB189" s="1">
        <f>IFERROR(IF($G189&gt;=1,SUMIFS(ARR!X$8:X$607,ARR!$I$8:$I$607,$I189),0),0)</f>
        <v>0</v>
      </c>
      <c r="GC189" s="1">
        <f>IFERROR(IF($G189&gt;=1,SUMIFS(ARR!Y$8:Y$607,ARR!$I$8:$I$607,$I189),0),0)</f>
        <v>0</v>
      </c>
      <c r="GD189" s="1">
        <f>IFERROR(IF($G189&gt;=1,SUMIFS(ARR!Z$8:Z$607,ARR!$I$8:$I$607,$I189),0),0)</f>
        <v>0</v>
      </c>
      <c r="GE189" s="1">
        <f>IFERROR(IF($G189&gt;=1,SUMIFS(ARR!AA$8:AA$607,ARR!$I$8:$I$607,$I189),0),0)</f>
        <v>0</v>
      </c>
      <c r="GF189" s="1">
        <f t="shared" si="470"/>
        <v>0</v>
      </c>
      <c r="GG189" s="1">
        <f t="shared" si="471"/>
        <v>0</v>
      </c>
      <c r="GH189" s="1">
        <f t="shared" si="472"/>
        <v>0</v>
      </c>
      <c r="GI189" s="1">
        <f t="shared" si="473"/>
        <v>0</v>
      </c>
      <c r="GJ189" s="1">
        <f t="shared" si="474"/>
        <v>0</v>
      </c>
    </row>
    <row r="190" spans="6:192" ht="18" customHeight="1" x14ac:dyDescent="0.25">
      <c r="F190" s="1">
        <f>ALLO!A188</f>
        <v>0</v>
      </c>
      <c r="G190" s="130">
        <f>EMP!O186</f>
        <v>0</v>
      </c>
      <c r="H190" s="131">
        <f>EMP!P186</f>
        <v>0</v>
      </c>
      <c r="I190" s="130">
        <f>EMP!Q186</f>
        <v>0</v>
      </c>
      <c r="J190" s="30">
        <f>IFERROR(IF($G190&gt;=1,(IF($F190=2,ROUND((ALLO!GA188+ALLO!GM188)/10,0),0)),0),0)</f>
        <v>0</v>
      </c>
      <c r="K190" s="30">
        <f>IFERROR(IF($G190&gt;=1,(IF($F190=2,ROUND((ALLO!GB188+ALLO!GN188)/10,0),0)),0),0)</f>
        <v>0</v>
      </c>
      <c r="L190" s="30">
        <f>IFERROR(IF($G190&gt;=1,(IF($F190=2,ROUND((ALLO!GC188+ALLO!GO188)/10,0),0)),0),0)</f>
        <v>0</v>
      </c>
      <c r="M190" s="30">
        <f>IFERROR(IF($G190&gt;=1,(IF($F190=2,ROUND((ALLO!GD188+ALLO!GP188)/10,0),0)),0),0)</f>
        <v>0</v>
      </c>
      <c r="N190" s="30">
        <f>IFERROR(IF($G190&gt;=1,(IF($F190=2,ROUND((ALLO!GE188+ALLO!GQ188)/10,0),0)),0),0)</f>
        <v>0</v>
      </c>
      <c r="O190" s="30">
        <f>IFERROR(IF($G190&gt;=1,(IF($F190=2,ROUND((ALLO!GF188+ALLO!GR188)/10,0),0)),0),0)</f>
        <v>0</v>
      </c>
      <c r="P190" s="30">
        <f>IFERROR(IF($G190&gt;=1,(IF($F190=2,ROUND((ALLO!GG188+ALLO!GS188)/10,0),0)),0),0)</f>
        <v>0</v>
      </c>
      <c r="Q190" s="30">
        <f>IFERROR(IF($G190&gt;=1,(IF($F190=2,ROUND((ALLO!GH188+ALLO!GT188)/10,0),0)),0),0)</f>
        <v>0</v>
      </c>
      <c r="R190" s="30">
        <f>IFERROR(IF($G190&gt;=1,(IF($F190=2,ROUND((ALLO!GI188+ALLO!GU188)/10,0),0)),0),0)</f>
        <v>0</v>
      </c>
      <c r="S190" s="30">
        <f>IFERROR(IF($G190&gt;=1,(IF($F190=2,ROUND((ALLO!GJ188+ALLO!GV188)/10,0),0)),0),0)</f>
        <v>0</v>
      </c>
      <c r="T190" s="30">
        <f>IFERROR(IF($G190&gt;=1,(IF($F190=2,ROUND((ALLO!GK188+ALLO!GW188)/10,0),0)),0),0)</f>
        <v>0</v>
      </c>
      <c r="U190" s="30">
        <f>IFERROR(IF($G190&gt;=1,(IF($F190=2,ROUND((ALLO!GL188+ALLO!GX188)/10,0),0)),0),0)</f>
        <v>0</v>
      </c>
      <c r="V190" s="132"/>
      <c r="W190" s="132"/>
      <c r="X190" s="132"/>
      <c r="Y190" s="132"/>
      <c r="Z190" s="132"/>
      <c r="AA190" s="132"/>
      <c r="AB190" s="132"/>
      <c r="AC190" s="132"/>
      <c r="AD190" s="132"/>
      <c r="AE190" s="132"/>
      <c r="AF190" s="132"/>
      <c r="AG190" s="132"/>
      <c r="AH190" s="133"/>
      <c r="AI190" s="133">
        <f t="shared" si="371"/>
        <v>0</v>
      </c>
      <c r="AJ190" s="133">
        <f t="shared" si="372"/>
        <v>0</v>
      </c>
      <c r="AK190" s="133">
        <f t="shared" si="373"/>
        <v>0</v>
      </c>
      <c r="AL190" s="133">
        <f t="shared" si="374"/>
        <v>0</v>
      </c>
      <c r="AM190" s="133">
        <f t="shared" si="375"/>
        <v>0</v>
      </c>
      <c r="AN190" s="133">
        <f t="shared" si="376"/>
        <v>0</v>
      </c>
      <c r="AO190" s="133">
        <f t="shared" si="377"/>
        <v>0</v>
      </c>
      <c r="AP190" s="133">
        <f t="shared" si="378"/>
        <v>0</v>
      </c>
      <c r="AQ190" s="133">
        <f t="shared" si="379"/>
        <v>0</v>
      </c>
      <c r="AR190" s="133">
        <f t="shared" si="380"/>
        <v>0</v>
      </c>
      <c r="AS190" s="133">
        <f t="shared" si="381"/>
        <v>0</v>
      </c>
      <c r="AT190" s="134"/>
      <c r="AU190" s="134">
        <f t="shared" si="382"/>
        <v>0</v>
      </c>
      <c r="AV190" s="134">
        <f t="shared" si="383"/>
        <v>0</v>
      </c>
      <c r="AW190" s="134">
        <f t="shared" si="384"/>
        <v>0</v>
      </c>
      <c r="AX190" s="134">
        <f t="shared" si="385"/>
        <v>0</v>
      </c>
      <c r="AY190" s="134">
        <f t="shared" si="386"/>
        <v>0</v>
      </c>
      <c r="AZ190" s="134">
        <f t="shared" si="387"/>
        <v>0</v>
      </c>
      <c r="BA190" s="134">
        <f t="shared" si="388"/>
        <v>0</v>
      </c>
      <c r="BB190" s="134">
        <f t="shared" si="389"/>
        <v>0</v>
      </c>
      <c r="BC190" s="134">
        <f t="shared" si="390"/>
        <v>0</v>
      </c>
      <c r="BD190" s="134">
        <f t="shared" si="391"/>
        <v>0</v>
      </c>
      <c r="BE190" s="134">
        <f t="shared" si="392"/>
        <v>0</v>
      </c>
      <c r="BF190" s="31"/>
      <c r="BG190" s="31">
        <f t="shared" si="393"/>
        <v>0</v>
      </c>
      <c r="BH190" s="31">
        <f t="shared" si="394"/>
        <v>0</v>
      </c>
      <c r="BI190" s="31">
        <f t="shared" si="395"/>
        <v>0</v>
      </c>
      <c r="BJ190" s="31">
        <f t="shared" si="396"/>
        <v>0</v>
      </c>
      <c r="BK190" s="31">
        <f t="shared" si="397"/>
        <v>0</v>
      </c>
      <c r="BL190" s="31">
        <f t="shared" si="398"/>
        <v>0</v>
      </c>
      <c r="BM190" s="31">
        <f t="shared" si="399"/>
        <v>0</v>
      </c>
      <c r="BN190" s="31">
        <f t="shared" si="400"/>
        <v>0</v>
      </c>
      <c r="BO190" s="31">
        <f t="shared" si="401"/>
        <v>0</v>
      </c>
      <c r="BP190" s="31">
        <f t="shared" si="402"/>
        <v>0</v>
      </c>
      <c r="BQ190" s="31">
        <f t="shared" si="403"/>
        <v>0</v>
      </c>
      <c r="BR190" s="132"/>
      <c r="BS190" s="132">
        <f t="shared" si="404"/>
        <v>0</v>
      </c>
      <c r="BT190" s="132">
        <f t="shared" si="405"/>
        <v>0</v>
      </c>
      <c r="BU190" s="132">
        <f t="shared" si="406"/>
        <v>0</v>
      </c>
      <c r="BV190" s="132">
        <f t="shared" si="407"/>
        <v>0</v>
      </c>
      <c r="BW190" s="132">
        <f t="shared" si="408"/>
        <v>0</v>
      </c>
      <c r="BX190" s="132">
        <f t="shared" si="409"/>
        <v>0</v>
      </c>
      <c r="BY190" s="132">
        <f t="shared" si="410"/>
        <v>0</v>
      </c>
      <c r="BZ190" s="132">
        <f t="shared" si="411"/>
        <v>0</v>
      </c>
      <c r="CA190" s="132">
        <f t="shared" si="412"/>
        <v>0</v>
      </c>
      <c r="CB190" s="132">
        <f t="shared" si="413"/>
        <v>0</v>
      </c>
      <c r="CC190" s="132">
        <f t="shared" si="414"/>
        <v>0</v>
      </c>
      <c r="CD190" s="133">
        <f t="shared" si="508"/>
        <v>0</v>
      </c>
      <c r="CE190" s="133">
        <f t="shared" si="508"/>
        <v>0</v>
      </c>
      <c r="CF190" s="133">
        <f t="shared" si="416"/>
        <v>0</v>
      </c>
      <c r="CG190" s="133">
        <f t="shared" si="501"/>
        <v>0</v>
      </c>
      <c r="CH190" s="133">
        <f t="shared" si="499"/>
        <v>0</v>
      </c>
      <c r="CI190" s="133">
        <f t="shared" si="499"/>
        <v>0</v>
      </c>
      <c r="CJ190" s="133">
        <f t="shared" si="499"/>
        <v>0</v>
      </c>
      <c r="CK190" s="133">
        <f t="shared" si="499"/>
        <v>0</v>
      </c>
      <c r="CL190" s="133">
        <f t="shared" si="499"/>
        <v>0</v>
      </c>
      <c r="CM190" s="133">
        <f t="shared" si="499"/>
        <v>0</v>
      </c>
      <c r="CN190" s="133">
        <f t="shared" si="499"/>
        <v>0</v>
      </c>
      <c r="CO190" s="133">
        <f t="shared" si="499"/>
        <v>0</v>
      </c>
      <c r="CP190" s="134"/>
      <c r="CQ190" s="134">
        <f t="shared" si="417"/>
        <v>0</v>
      </c>
      <c r="CR190" s="134">
        <f t="shared" si="418"/>
        <v>0</v>
      </c>
      <c r="CS190" s="134">
        <f t="shared" si="419"/>
        <v>0</v>
      </c>
      <c r="CT190" s="134">
        <f t="shared" si="420"/>
        <v>0</v>
      </c>
      <c r="CU190" s="134">
        <f t="shared" si="421"/>
        <v>0</v>
      </c>
      <c r="CV190" s="134">
        <f t="shared" si="422"/>
        <v>0</v>
      </c>
      <c r="CW190" s="134">
        <f t="shared" si="423"/>
        <v>0</v>
      </c>
      <c r="CX190" s="134">
        <f t="shared" si="424"/>
        <v>0</v>
      </c>
      <c r="CY190" s="134">
        <f t="shared" si="425"/>
        <v>0</v>
      </c>
      <c r="CZ190" s="134">
        <f t="shared" si="426"/>
        <v>0</v>
      </c>
      <c r="DA190" s="134">
        <f t="shared" si="427"/>
        <v>0</v>
      </c>
      <c r="DB190" s="135"/>
      <c r="DC190" s="135">
        <f t="shared" si="428"/>
        <v>0</v>
      </c>
      <c r="DD190" s="135">
        <f t="shared" si="429"/>
        <v>0</v>
      </c>
      <c r="DE190" s="135">
        <f t="shared" si="430"/>
        <v>0</v>
      </c>
      <c r="DF190" s="135">
        <f t="shared" si="431"/>
        <v>0</v>
      </c>
      <c r="DG190" s="135">
        <f t="shared" si="432"/>
        <v>0</v>
      </c>
      <c r="DH190" s="135">
        <f t="shared" si="433"/>
        <v>0</v>
      </c>
      <c r="DI190" s="135">
        <f t="shared" si="434"/>
        <v>0</v>
      </c>
      <c r="DJ190" s="135">
        <f t="shared" si="435"/>
        <v>0</v>
      </c>
      <c r="DK190" s="135">
        <f t="shared" si="436"/>
        <v>0</v>
      </c>
      <c r="DL190" s="135">
        <f t="shared" si="437"/>
        <v>0</v>
      </c>
      <c r="DM190" s="135">
        <f t="shared" si="438"/>
        <v>0</v>
      </c>
      <c r="DN190" s="136"/>
      <c r="DO190" s="136">
        <f t="shared" si="439"/>
        <v>0</v>
      </c>
      <c r="DP190" s="136">
        <f t="shared" si="440"/>
        <v>0</v>
      </c>
      <c r="DQ190" s="136">
        <f t="shared" si="441"/>
        <v>0</v>
      </c>
      <c r="DR190" s="136">
        <f t="shared" si="442"/>
        <v>0</v>
      </c>
      <c r="DS190" s="136">
        <f t="shared" si="443"/>
        <v>0</v>
      </c>
      <c r="DT190" s="136">
        <f t="shared" si="444"/>
        <v>0</v>
      </c>
      <c r="DU190" s="136">
        <f t="shared" si="445"/>
        <v>0</v>
      </c>
      <c r="DV190" s="136">
        <f t="shared" si="446"/>
        <v>0</v>
      </c>
      <c r="DW190" s="136">
        <f t="shared" si="447"/>
        <v>0</v>
      </c>
      <c r="DX190" s="136">
        <f t="shared" si="448"/>
        <v>0</v>
      </c>
      <c r="DY190" s="136">
        <f t="shared" si="449"/>
        <v>0</v>
      </c>
      <c r="DZ190" s="132"/>
      <c r="EA190" s="132">
        <f t="shared" ref="EA190:EK190" si="528">DZ190</f>
        <v>0</v>
      </c>
      <c r="EB190" s="132">
        <f t="shared" si="528"/>
        <v>0</v>
      </c>
      <c r="EC190" s="132">
        <f t="shared" si="528"/>
        <v>0</v>
      </c>
      <c r="ED190" s="132">
        <f t="shared" si="528"/>
        <v>0</v>
      </c>
      <c r="EE190" s="132">
        <f t="shared" si="528"/>
        <v>0</v>
      </c>
      <c r="EF190" s="132">
        <f t="shared" si="528"/>
        <v>0</v>
      </c>
      <c r="EG190" s="132">
        <f t="shared" si="528"/>
        <v>0</v>
      </c>
      <c r="EH190" s="132">
        <f t="shared" si="528"/>
        <v>0</v>
      </c>
      <c r="EI190" s="132">
        <f t="shared" si="528"/>
        <v>0</v>
      </c>
      <c r="EJ190" s="132">
        <f t="shared" si="528"/>
        <v>0</v>
      </c>
      <c r="EK190" s="132">
        <f t="shared" si="528"/>
        <v>0</v>
      </c>
      <c r="EL190" s="134"/>
      <c r="EM190" s="134"/>
      <c r="EN190" s="134"/>
      <c r="EO190" s="134"/>
      <c r="EP190" s="134"/>
      <c r="EQ190" s="134"/>
      <c r="ER190" s="134"/>
      <c r="ES190" s="201">
        <f>IFERROR(IF(G190&gt;=1,(IF(EMP!AT186="YES",220,0)),0),0)</f>
        <v>0</v>
      </c>
      <c r="ET190" s="1">
        <f>IFERROR(IF(G190&gt;=1,ROUND(ALLO!K188/31*ALLO!BJ188,0),0),0)</f>
        <v>0</v>
      </c>
      <c r="EU190" s="1">
        <f>IFERROR(IF(G190&gt;=1,(IF(ALLO!$BH188=1,0,IF(ALLO!$BH188=2,(IF(EMP!AN186="YES",(IF(ALLO!$D188&gt;=5,ROUND((ALLO!GG188+ALLO!GS188+ALLO!HE188)/EU$1,0)*ALLO!$BK188,0)),0)),0))),0),0)</f>
        <v>0</v>
      </c>
      <c r="EV190" s="1">
        <f>IFERROR(IF(H190&gt;=1,(IF(ALLO!$BH188=1,0,IF(ALLO!$BH188=2,(IF(EMP!AO186="YES",(IF(ALLO!$D188&gt;=5,ROUND((ALLO!GH188+ALLO!GT188+ALLO!HF188)/EV$1,0)*ALLO!$BK188,0)),0)),0))),0),0)</f>
        <v>0</v>
      </c>
      <c r="EW190" s="1">
        <f>IFERROR(IF(I190&gt;=1,(IF(ALLO!$BH188=1,0,IF(ALLO!$BH188=2,(IF(EMP!AP186="YES",(IF(ALLO!$D188&gt;=5,ROUND((ALLO!GI188+ALLO!GU188+ALLO!HG188)/EW$1,0)*ALLO!$BK188,0)),0)),0))),0),0)</f>
        <v>0</v>
      </c>
      <c r="EX190" s="1">
        <f>IFERROR(IF(J190&gt;=1,(IF(ALLO!$BH188=1,0,IF(ALLO!$BH188=2,(IF(EMP!AQ186="YES",(IF(ALLO!$D188&gt;=5,ROUND((ALLO!GJ188+ALLO!GV188+ALLO!HH188)/EX$1,0)*ALLO!$BK188,0)),0)),0))),0),0)</f>
        <v>0</v>
      </c>
      <c r="EY190" s="1">
        <f>IFERROR(IF(K190&gt;=1,(IF(ALLO!$BH188=1,0,IF(ALLO!$BH188=2,(IF(EMP!AR186="YES",(IF(ALLO!$D188&gt;=5,ROUND((ALLO!GK188+ALLO!GW188+ALLO!HI188)/EY$1,0)*ALLO!$BK188,0)),0)),0))),0),0)</f>
        <v>0</v>
      </c>
      <c r="EZ190" s="1">
        <f>IFERROR(IF(L190&gt;=1,(IF(ALLO!$BH188=1,0,IF(ALLO!$BH188=2,(IF(EMP!AS186="YES",(IF(ALLO!$D188&gt;=5,ROUND((ALLO!GL188+ALLO!GX188+ALLO!HJ188)/EZ$1,0)*ALLO!$BK188,0)),0)),0))),0),0)</f>
        <v>0</v>
      </c>
      <c r="FA190" s="181">
        <f t="shared" si="451"/>
        <v>0</v>
      </c>
      <c r="FB190" s="181">
        <f t="shared" si="452"/>
        <v>0</v>
      </c>
      <c r="FC190" s="181">
        <f t="shared" si="453"/>
        <v>0</v>
      </c>
      <c r="FD190" s="181">
        <f t="shared" si="454"/>
        <v>0</v>
      </c>
      <c r="FE190" s="181">
        <f t="shared" si="455"/>
        <v>0</v>
      </c>
      <c r="FF190" s="181">
        <f t="shared" si="456"/>
        <v>0</v>
      </c>
      <c r="FG190" s="181">
        <f t="shared" si="457"/>
        <v>0</v>
      </c>
      <c r="FH190" s="181">
        <f t="shared" si="458"/>
        <v>0</v>
      </c>
      <c r="FI190" s="181">
        <f t="shared" si="459"/>
        <v>0</v>
      </c>
      <c r="FJ190" s="181">
        <f t="shared" si="460"/>
        <v>0</v>
      </c>
      <c r="FK190" s="181">
        <f t="shared" si="461"/>
        <v>0</v>
      </c>
      <c r="FL190" s="181">
        <f t="shared" si="462"/>
        <v>0</v>
      </c>
      <c r="FM190" s="182">
        <f t="shared" si="463"/>
        <v>0</v>
      </c>
      <c r="FN190" s="182">
        <f t="shared" si="464"/>
        <v>0</v>
      </c>
      <c r="FO190" s="182">
        <f t="shared" si="465"/>
        <v>0</v>
      </c>
      <c r="FP190" s="182">
        <f t="shared" si="466"/>
        <v>0</v>
      </c>
      <c r="FQ190" s="182">
        <f t="shared" si="467"/>
        <v>0</v>
      </c>
      <c r="FR190" s="182">
        <f t="shared" si="468"/>
        <v>0</v>
      </c>
      <c r="FS190" s="182">
        <f t="shared" si="469"/>
        <v>0</v>
      </c>
      <c r="FT190" s="1">
        <f>IFERROR(IF($G190&gt;=1,SUMIFS(ARR!P$8:P$607,ARR!$I$8:$I$607,$I190),0),0)</f>
        <v>0</v>
      </c>
      <c r="FU190" s="1">
        <f>IFERROR(IF($G190&gt;=1,SUMIFS(ARR!Q$8:Q$607,ARR!$I$8:$I$607,$I190),0),0)</f>
        <v>0</v>
      </c>
      <c r="FV190" s="1">
        <f>IFERROR(IF($G190&gt;=1,SUMIFS(ARR!R$8:R$607,ARR!$I$8:$I$607,$I190),0),0)</f>
        <v>0</v>
      </c>
      <c r="FW190" s="1">
        <f>IFERROR(IF($G190&gt;=1,SUMIFS(ARR!S$8:S$607,ARR!$I$8:$I$607,$I190),0),0)</f>
        <v>0</v>
      </c>
      <c r="FX190" s="1">
        <f>IFERROR(IF($G190&gt;=1,SUMIFS(ARR!T$8:T$607,ARR!$I$8:$I$607,$I190),0),0)</f>
        <v>0</v>
      </c>
      <c r="FY190" s="1">
        <f>IFERROR(IF($G190&gt;=1,SUMIFS(ARR!U$8:U$607,ARR!$I$8:$I$607,$I190),0),0)</f>
        <v>0</v>
      </c>
      <c r="FZ190" s="1">
        <f>IFERROR(IF($G190&gt;=1,SUMIFS(ARR!V$8:V$607,ARR!$I$8:$I$607,$I190),0),0)</f>
        <v>0</v>
      </c>
      <c r="GA190" s="1">
        <f>IFERROR(IF($G190&gt;=1,SUMIFS(ARR!W$8:W$607,ARR!$I$8:$I$607,$I190),0),0)</f>
        <v>0</v>
      </c>
      <c r="GB190" s="1">
        <f>IFERROR(IF($G190&gt;=1,SUMIFS(ARR!X$8:X$607,ARR!$I$8:$I$607,$I190),0),0)</f>
        <v>0</v>
      </c>
      <c r="GC190" s="1">
        <f>IFERROR(IF($G190&gt;=1,SUMIFS(ARR!Y$8:Y$607,ARR!$I$8:$I$607,$I190),0),0)</f>
        <v>0</v>
      </c>
      <c r="GD190" s="1">
        <f>IFERROR(IF($G190&gt;=1,SUMIFS(ARR!Z$8:Z$607,ARR!$I$8:$I$607,$I190),0),0)</f>
        <v>0</v>
      </c>
      <c r="GE190" s="1">
        <f>IFERROR(IF($G190&gt;=1,SUMIFS(ARR!AA$8:AA$607,ARR!$I$8:$I$607,$I190),0),0)</f>
        <v>0</v>
      </c>
      <c r="GF190" s="1">
        <f t="shared" si="470"/>
        <v>0</v>
      </c>
      <c r="GG190" s="1">
        <f t="shared" si="471"/>
        <v>0</v>
      </c>
      <c r="GH190" s="1">
        <f t="shared" si="472"/>
        <v>0</v>
      </c>
      <c r="GI190" s="1">
        <f t="shared" si="473"/>
        <v>0</v>
      </c>
      <c r="GJ190" s="1">
        <f t="shared" si="474"/>
        <v>0</v>
      </c>
    </row>
    <row r="191" spans="6:192" ht="18" customHeight="1" x14ac:dyDescent="0.25">
      <c r="F191" s="1">
        <f>ALLO!A189</f>
        <v>0</v>
      </c>
      <c r="G191" s="130">
        <f>EMP!O187</f>
        <v>0</v>
      </c>
      <c r="H191" s="131">
        <f>EMP!P187</f>
        <v>0</v>
      </c>
      <c r="I191" s="130">
        <f>EMP!Q187</f>
        <v>0</v>
      </c>
      <c r="J191" s="30">
        <f>IFERROR(IF($G191&gt;=1,(IF($F191=2,ROUND((ALLO!GA189+ALLO!GM189)/10,0),0)),0),0)</f>
        <v>0</v>
      </c>
      <c r="K191" s="30">
        <f>IFERROR(IF($G191&gt;=1,(IF($F191=2,ROUND((ALLO!GB189+ALLO!GN189)/10,0),0)),0),0)</f>
        <v>0</v>
      </c>
      <c r="L191" s="30">
        <f>IFERROR(IF($G191&gt;=1,(IF($F191=2,ROUND((ALLO!GC189+ALLO!GO189)/10,0),0)),0),0)</f>
        <v>0</v>
      </c>
      <c r="M191" s="30">
        <f>IFERROR(IF($G191&gt;=1,(IF($F191=2,ROUND((ALLO!GD189+ALLO!GP189)/10,0),0)),0),0)</f>
        <v>0</v>
      </c>
      <c r="N191" s="30">
        <f>IFERROR(IF($G191&gt;=1,(IF($F191=2,ROUND((ALLO!GE189+ALLO!GQ189)/10,0),0)),0),0)</f>
        <v>0</v>
      </c>
      <c r="O191" s="30">
        <f>IFERROR(IF($G191&gt;=1,(IF($F191=2,ROUND((ALLO!GF189+ALLO!GR189)/10,0),0)),0),0)</f>
        <v>0</v>
      </c>
      <c r="P191" s="30">
        <f>IFERROR(IF($G191&gt;=1,(IF($F191=2,ROUND((ALLO!GG189+ALLO!GS189)/10,0),0)),0),0)</f>
        <v>0</v>
      </c>
      <c r="Q191" s="30">
        <f>IFERROR(IF($G191&gt;=1,(IF($F191=2,ROUND((ALLO!GH189+ALLO!GT189)/10,0),0)),0),0)</f>
        <v>0</v>
      </c>
      <c r="R191" s="30">
        <f>IFERROR(IF($G191&gt;=1,(IF($F191=2,ROUND((ALLO!GI189+ALLO!GU189)/10,0),0)),0),0)</f>
        <v>0</v>
      </c>
      <c r="S191" s="30">
        <f>IFERROR(IF($G191&gt;=1,(IF($F191=2,ROUND((ALLO!GJ189+ALLO!GV189)/10,0),0)),0),0)</f>
        <v>0</v>
      </c>
      <c r="T191" s="30">
        <f>IFERROR(IF($G191&gt;=1,(IF($F191=2,ROUND((ALLO!GK189+ALLO!GW189)/10,0),0)),0),0)</f>
        <v>0</v>
      </c>
      <c r="U191" s="30">
        <f>IFERROR(IF($G191&gt;=1,(IF($F191=2,ROUND((ALLO!GL189+ALLO!GX189)/10,0),0)),0),0)</f>
        <v>0</v>
      </c>
      <c r="V191" s="132"/>
      <c r="W191" s="132"/>
      <c r="X191" s="132"/>
      <c r="Y191" s="132"/>
      <c r="Z191" s="132"/>
      <c r="AA191" s="132"/>
      <c r="AB191" s="132"/>
      <c r="AC191" s="132"/>
      <c r="AD191" s="132"/>
      <c r="AE191" s="132"/>
      <c r="AF191" s="132"/>
      <c r="AG191" s="132"/>
      <c r="AH191" s="133"/>
      <c r="AI191" s="133">
        <f t="shared" si="371"/>
        <v>0</v>
      </c>
      <c r="AJ191" s="133">
        <f t="shared" si="372"/>
        <v>0</v>
      </c>
      <c r="AK191" s="133">
        <f t="shared" si="373"/>
        <v>0</v>
      </c>
      <c r="AL191" s="133">
        <f t="shared" si="374"/>
        <v>0</v>
      </c>
      <c r="AM191" s="133">
        <f t="shared" si="375"/>
        <v>0</v>
      </c>
      <c r="AN191" s="133">
        <f t="shared" si="376"/>
        <v>0</v>
      </c>
      <c r="AO191" s="133">
        <f t="shared" si="377"/>
        <v>0</v>
      </c>
      <c r="AP191" s="133">
        <f t="shared" si="378"/>
        <v>0</v>
      </c>
      <c r="AQ191" s="133">
        <f t="shared" si="379"/>
        <v>0</v>
      </c>
      <c r="AR191" s="133">
        <f t="shared" si="380"/>
        <v>0</v>
      </c>
      <c r="AS191" s="133">
        <f t="shared" si="381"/>
        <v>0</v>
      </c>
      <c r="AT191" s="134"/>
      <c r="AU191" s="134">
        <f t="shared" si="382"/>
        <v>0</v>
      </c>
      <c r="AV191" s="134">
        <f t="shared" si="383"/>
        <v>0</v>
      </c>
      <c r="AW191" s="134">
        <f t="shared" si="384"/>
        <v>0</v>
      </c>
      <c r="AX191" s="134">
        <f t="shared" si="385"/>
        <v>0</v>
      </c>
      <c r="AY191" s="134">
        <f t="shared" si="386"/>
        <v>0</v>
      </c>
      <c r="AZ191" s="134">
        <f t="shared" si="387"/>
        <v>0</v>
      </c>
      <c r="BA191" s="134">
        <f t="shared" si="388"/>
        <v>0</v>
      </c>
      <c r="BB191" s="134">
        <f t="shared" si="389"/>
        <v>0</v>
      </c>
      <c r="BC191" s="134">
        <f t="shared" si="390"/>
        <v>0</v>
      </c>
      <c r="BD191" s="134">
        <f t="shared" si="391"/>
        <v>0</v>
      </c>
      <c r="BE191" s="134">
        <f t="shared" si="392"/>
        <v>0</v>
      </c>
      <c r="BF191" s="31"/>
      <c r="BG191" s="31">
        <f t="shared" si="393"/>
        <v>0</v>
      </c>
      <c r="BH191" s="31">
        <f t="shared" si="394"/>
        <v>0</v>
      </c>
      <c r="BI191" s="31">
        <f t="shared" si="395"/>
        <v>0</v>
      </c>
      <c r="BJ191" s="31">
        <f t="shared" si="396"/>
        <v>0</v>
      </c>
      <c r="BK191" s="31">
        <f t="shared" si="397"/>
        <v>0</v>
      </c>
      <c r="BL191" s="31">
        <f t="shared" si="398"/>
        <v>0</v>
      </c>
      <c r="BM191" s="31">
        <f t="shared" si="399"/>
        <v>0</v>
      </c>
      <c r="BN191" s="31">
        <f t="shared" si="400"/>
        <v>0</v>
      </c>
      <c r="BO191" s="31">
        <f t="shared" si="401"/>
        <v>0</v>
      </c>
      <c r="BP191" s="31">
        <f t="shared" si="402"/>
        <v>0</v>
      </c>
      <c r="BQ191" s="31">
        <f t="shared" si="403"/>
        <v>0</v>
      </c>
      <c r="BR191" s="132"/>
      <c r="BS191" s="132">
        <f t="shared" si="404"/>
        <v>0</v>
      </c>
      <c r="BT191" s="132">
        <f t="shared" si="405"/>
        <v>0</v>
      </c>
      <c r="BU191" s="132">
        <f t="shared" si="406"/>
        <v>0</v>
      </c>
      <c r="BV191" s="132">
        <f t="shared" si="407"/>
        <v>0</v>
      </c>
      <c r="BW191" s="132">
        <f t="shared" si="408"/>
        <v>0</v>
      </c>
      <c r="BX191" s="132">
        <f t="shared" si="409"/>
        <v>0</v>
      </c>
      <c r="BY191" s="132">
        <f t="shared" si="410"/>
        <v>0</v>
      </c>
      <c r="BZ191" s="132">
        <f t="shared" si="411"/>
        <v>0</v>
      </c>
      <c r="CA191" s="132">
        <f t="shared" si="412"/>
        <v>0</v>
      </c>
      <c r="CB191" s="132">
        <f t="shared" si="413"/>
        <v>0</v>
      </c>
      <c r="CC191" s="132">
        <f t="shared" si="414"/>
        <v>0</v>
      </c>
      <c r="CD191" s="133">
        <f t="shared" si="508"/>
        <v>0</v>
      </c>
      <c r="CE191" s="133">
        <f t="shared" si="508"/>
        <v>0</v>
      </c>
      <c r="CF191" s="133">
        <f t="shared" si="416"/>
        <v>0</v>
      </c>
      <c r="CG191" s="133">
        <f t="shared" si="501"/>
        <v>0</v>
      </c>
      <c r="CH191" s="133">
        <f t="shared" si="499"/>
        <v>0</v>
      </c>
      <c r="CI191" s="133">
        <f t="shared" si="499"/>
        <v>0</v>
      </c>
      <c r="CJ191" s="133">
        <f t="shared" si="499"/>
        <v>0</v>
      </c>
      <c r="CK191" s="133">
        <f t="shared" si="499"/>
        <v>0</v>
      </c>
      <c r="CL191" s="133">
        <f t="shared" si="499"/>
        <v>0</v>
      </c>
      <c r="CM191" s="133">
        <f t="shared" si="499"/>
        <v>0</v>
      </c>
      <c r="CN191" s="133">
        <f t="shared" si="499"/>
        <v>0</v>
      </c>
      <c r="CO191" s="133">
        <f t="shared" si="499"/>
        <v>0</v>
      </c>
      <c r="CP191" s="134"/>
      <c r="CQ191" s="134">
        <f t="shared" si="417"/>
        <v>0</v>
      </c>
      <c r="CR191" s="134">
        <f t="shared" si="418"/>
        <v>0</v>
      </c>
      <c r="CS191" s="134">
        <f t="shared" si="419"/>
        <v>0</v>
      </c>
      <c r="CT191" s="134">
        <f t="shared" si="420"/>
        <v>0</v>
      </c>
      <c r="CU191" s="134">
        <f t="shared" si="421"/>
        <v>0</v>
      </c>
      <c r="CV191" s="134">
        <f t="shared" si="422"/>
        <v>0</v>
      </c>
      <c r="CW191" s="134">
        <f t="shared" si="423"/>
        <v>0</v>
      </c>
      <c r="CX191" s="134">
        <f t="shared" si="424"/>
        <v>0</v>
      </c>
      <c r="CY191" s="134">
        <f t="shared" si="425"/>
        <v>0</v>
      </c>
      <c r="CZ191" s="134">
        <f t="shared" si="426"/>
        <v>0</v>
      </c>
      <c r="DA191" s="134">
        <f t="shared" si="427"/>
        <v>0</v>
      </c>
      <c r="DB191" s="135"/>
      <c r="DC191" s="135">
        <f t="shared" si="428"/>
        <v>0</v>
      </c>
      <c r="DD191" s="135">
        <f t="shared" si="429"/>
        <v>0</v>
      </c>
      <c r="DE191" s="135">
        <f t="shared" si="430"/>
        <v>0</v>
      </c>
      <c r="DF191" s="135">
        <f t="shared" si="431"/>
        <v>0</v>
      </c>
      <c r="DG191" s="135">
        <f t="shared" si="432"/>
        <v>0</v>
      </c>
      <c r="DH191" s="135">
        <f t="shared" si="433"/>
        <v>0</v>
      </c>
      <c r="DI191" s="135">
        <f t="shared" si="434"/>
        <v>0</v>
      </c>
      <c r="DJ191" s="135">
        <f t="shared" si="435"/>
        <v>0</v>
      </c>
      <c r="DK191" s="135">
        <f t="shared" si="436"/>
        <v>0</v>
      </c>
      <c r="DL191" s="135">
        <f t="shared" si="437"/>
        <v>0</v>
      </c>
      <c r="DM191" s="135">
        <f t="shared" si="438"/>
        <v>0</v>
      </c>
      <c r="DN191" s="136"/>
      <c r="DO191" s="136">
        <f t="shared" si="439"/>
        <v>0</v>
      </c>
      <c r="DP191" s="136">
        <f t="shared" si="440"/>
        <v>0</v>
      </c>
      <c r="DQ191" s="136">
        <f t="shared" si="441"/>
        <v>0</v>
      </c>
      <c r="DR191" s="136">
        <f t="shared" si="442"/>
        <v>0</v>
      </c>
      <c r="DS191" s="136">
        <f t="shared" si="443"/>
        <v>0</v>
      </c>
      <c r="DT191" s="136">
        <f t="shared" si="444"/>
        <v>0</v>
      </c>
      <c r="DU191" s="136">
        <f t="shared" si="445"/>
        <v>0</v>
      </c>
      <c r="DV191" s="136">
        <f t="shared" si="446"/>
        <v>0</v>
      </c>
      <c r="DW191" s="136">
        <f t="shared" si="447"/>
        <v>0</v>
      </c>
      <c r="DX191" s="136">
        <f t="shared" si="448"/>
        <v>0</v>
      </c>
      <c r="DY191" s="136">
        <f t="shared" si="449"/>
        <v>0</v>
      </c>
      <c r="DZ191" s="132"/>
      <c r="EA191" s="132">
        <f t="shared" ref="EA191:EK191" si="529">DZ191</f>
        <v>0</v>
      </c>
      <c r="EB191" s="132">
        <f t="shared" si="529"/>
        <v>0</v>
      </c>
      <c r="EC191" s="132">
        <f t="shared" si="529"/>
        <v>0</v>
      </c>
      <c r="ED191" s="132">
        <f t="shared" si="529"/>
        <v>0</v>
      </c>
      <c r="EE191" s="132">
        <f t="shared" si="529"/>
        <v>0</v>
      </c>
      <c r="EF191" s="132">
        <f t="shared" si="529"/>
        <v>0</v>
      </c>
      <c r="EG191" s="132">
        <f t="shared" si="529"/>
        <v>0</v>
      </c>
      <c r="EH191" s="132">
        <f t="shared" si="529"/>
        <v>0</v>
      </c>
      <c r="EI191" s="132">
        <f t="shared" si="529"/>
        <v>0</v>
      </c>
      <c r="EJ191" s="132">
        <f t="shared" si="529"/>
        <v>0</v>
      </c>
      <c r="EK191" s="132">
        <f t="shared" si="529"/>
        <v>0</v>
      </c>
      <c r="EL191" s="134"/>
      <c r="EM191" s="134"/>
      <c r="EN191" s="134"/>
      <c r="EO191" s="134"/>
      <c r="EP191" s="134"/>
      <c r="EQ191" s="134"/>
      <c r="ER191" s="134"/>
      <c r="ES191" s="201">
        <f>IFERROR(IF(G191&gt;=1,(IF(EMP!AT187="YES",220,0)),0),0)</f>
        <v>0</v>
      </c>
      <c r="ET191" s="1">
        <f>IFERROR(IF(G191&gt;=1,ROUND(ALLO!K189/31*ALLO!BJ189,0),0),0)</f>
        <v>0</v>
      </c>
      <c r="EU191" s="1">
        <f>IFERROR(IF(G191&gt;=1,(IF(ALLO!$BH189=1,0,IF(ALLO!$BH189=2,(IF(EMP!AN187="YES",(IF(ALLO!$D189&gt;=5,ROUND((ALLO!GG189+ALLO!GS189+ALLO!HE189)/EU$1,0)*ALLO!$BK189,0)),0)),0))),0),0)</f>
        <v>0</v>
      </c>
      <c r="EV191" s="1">
        <f>IFERROR(IF(H191&gt;=1,(IF(ALLO!$BH189=1,0,IF(ALLO!$BH189=2,(IF(EMP!AO187="YES",(IF(ALLO!$D189&gt;=5,ROUND((ALLO!GH189+ALLO!GT189+ALLO!HF189)/EV$1,0)*ALLO!$BK189,0)),0)),0))),0),0)</f>
        <v>0</v>
      </c>
      <c r="EW191" s="1">
        <f>IFERROR(IF(I191&gt;=1,(IF(ALLO!$BH189=1,0,IF(ALLO!$BH189=2,(IF(EMP!AP187="YES",(IF(ALLO!$D189&gt;=5,ROUND((ALLO!GI189+ALLO!GU189+ALLO!HG189)/EW$1,0)*ALLO!$BK189,0)),0)),0))),0),0)</f>
        <v>0</v>
      </c>
      <c r="EX191" s="1">
        <f>IFERROR(IF(J191&gt;=1,(IF(ALLO!$BH189=1,0,IF(ALLO!$BH189=2,(IF(EMP!AQ187="YES",(IF(ALLO!$D189&gt;=5,ROUND((ALLO!GJ189+ALLO!GV189+ALLO!HH189)/EX$1,0)*ALLO!$BK189,0)),0)),0))),0),0)</f>
        <v>0</v>
      </c>
      <c r="EY191" s="1">
        <f>IFERROR(IF(K191&gt;=1,(IF(ALLO!$BH189=1,0,IF(ALLO!$BH189=2,(IF(EMP!AR187="YES",(IF(ALLO!$D189&gt;=5,ROUND((ALLO!GK189+ALLO!GW189+ALLO!HI189)/EY$1,0)*ALLO!$BK189,0)),0)),0))),0),0)</f>
        <v>0</v>
      </c>
      <c r="EZ191" s="1">
        <f>IFERROR(IF(L191&gt;=1,(IF(ALLO!$BH189=1,0,IF(ALLO!$BH189=2,(IF(EMP!AS187="YES",(IF(ALLO!$D189&gt;=5,ROUND((ALLO!GL189+ALLO!GX189+ALLO!HJ189)/EZ$1,0)*ALLO!$BK189,0)),0)),0))),0),0)</f>
        <v>0</v>
      </c>
      <c r="FA191" s="181">
        <f t="shared" si="451"/>
        <v>0</v>
      </c>
      <c r="FB191" s="181">
        <f t="shared" si="452"/>
        <v>0</v>
      </c>
      <c r="FC191" s="181">
        <f t="shared" si="453"/>
        <v>0</v>
      </c>
      <c r="FD191" s="181">
        <f t="shared" si="454"/>
        <v>0</v>
      </c>
      <c r="FE191" s="181">
        <f t="shared" si="455"/>
        <v>0</v>
      </c>
      <c r="FF191" s="181">
        <f t="shared" si="456"/>
        <v>0</v>
      </c>
      <c r="FG191" s="181">
        <f t="shared" si="457"/>
        <v>0</v>
      </c>
      <c r="FH191" s="181">
        <f t="shared" si="458"/>
        <v>0</v>
      </c>
      <c r="FI191" s="181">
        <f t="shared" si="459"/>
        <v>0</v>
      </c>
      <c r="FJ191" s="181">
        <f t="shared" si="460"/>
        <v>0</v>
      </c>
      <c r="FK191" s="181">
        <f t="shared" si="461"/>
        <v>0</v>
      </c>
      <c r="FL191" s="181">
        <f t="shared" si="462"/>
        <v>0</v>
      </c>
      <c r="FM191" s="182">
        <f t="shared" si="463"/>
        <v>0</v>
      </c>
      <c r="FN191" s="182">
        <f t="shared" si="464"/>
        <v>0</v>
      </c>
      <c r="FO191" s="182">
        <f t="shared" si="465"/>
        <v>0</v>
      </c>
      <c r="FP191" s="182">
        <f t="shared" si="466"/>
        <v>0</v>
      </c>
      <c r="FQ191" s="182">
        <f t="shared" si="467"/>
        <v>0</v>
      </c>
      <c r="FR191" s="182">
        <f t="shared" si="468"/>
        <v>0</v>
      </c>
      <c r="FS191" s="182">
        <f t="shared" si="469"/>
        <v>0</v>
      </c>
      <c r="FT191" s="1">
        <f>IFERROR(IF($G191&gt;=1,SUMIFS(ARR!P$8:P$607,ARR!$I$8:$I$607,$I191),0),0)</f>
        <v>0</v>
      </c>
      <c r="FU191" s="1">
        <f>IFERROR(IF($G191&gt;=1,SUMIFS(ARR!Q$8:Q$607,ARR!$I$8:$I$607,$I191),0),0)</f>
        <v>0</v>
      </c>
      <c r="FV191" s="1">
        <f>IFERROR(IF($G191&gt;=1,SUMIFS(ARR!R$8:R$607,ARR!$I$8:$I$607,$I191),0),0)</f>
        <v>0</v>
      </c>
      <c r="FW191" s="1">
        <f>IFERROR(IF($G191&gt;=1,SUMIFS(ARR!S$8:S$607,ARR!$I$8:$I$607,$I191),0),0)</f>
        <v>0</v>
      </c>
      <c r="FX191" s="1">
        <f>IFERROR(IF($G191&gt;=1,SUMIFS(ARR!T$8:T$607,ARR!$I$8:$I$607,$I191),0),0)</f>
        <v>0</v>
      </c>
      <c r="FY191" s="1">
        <f>IFERROR(IF($G191&gt;=1,SUMIFS(ARR!U$8:U$607,ARR!$I$8:$I$607,$I191),0),0)</f>
        <v>0</v>
      </c>
      <c r="FZ191" s="1">
        <f>IFERROR(IF($G191&gt;=1,SUMIFS(ARR!V$8:V$607,ARR!$I$8:$I$607,$I191),0),0)</f>
        <v>0</v>
      </c>
      <c r="GA191" s="1">
        <f>IFERROR(IF($G191&gt;=1,SUMIFS(ARR!W$8:W$607,ARR!$I$8:$I$607,$I191),0),0)</f>
        <v>0</v>
      </c>
      <c r="GB191" s="1">
        <f>IFERROR(IF($G191&gt;=1,SUMIFS(ARR!X$8:X$607,ARR!$I$8:$I$607,$I191),0),0)</f>
        <v>0</v>
      </c>
      <c r="GC191" s="1">
        <f>IFERROR(IF($G191&gt;=1,SUMIFS(ARR!Y$8:Y$607,ARR!$I$8:$I$607,$I191),0),0)</f>
        <v>0</v>
      </c>
      <c r="GD191" s="1">
        <f>IFERROR(IF($G191&gt;=1,SUMIFS(ARR!Z$8:Z$607,ARR!$I$8:$I$607,$I191),0),0)</f>
        <v>0</v>
      </c>
      <c r="GE191" s="1">
        <f>IFERROR(IF($G191&gt;=1,SUMIFS(ARR!AA$8:AA$607,ARR!$I$8:$I$607,$I191),0),0)</f>
        <v>0</v>
      </c>
      <c r="GF191" s="1">
        <f t="shared" si="470"/>
        <v>0</v>
      </c>
      <c r="GG191" s="1">
        <f t="shared" si="471"/>
        <v>0</v>
      </c>
      <c r="GH191" s="1">
        <f t="shared" si="472"/>
        <v>0</v>
      </c>
      <c r="GI191" s="1">
        <f t="shared" si="473"/>
        <v>0</v>
      </c>
      <c r="GJ191" s="1">
        <f t="shared" si="474"/>
        <v>0</v>
      </c>
    </row>
    <row r="192" spans="6:192" ht="18" customHeight="1" x14ac:dyDescent="0.25">
      <c r="F192" s="1">
        <f>ALLO!A190</f>
        <v>0</v>
      </c>
      <c r="G192" s="130">
        <f>EMP!O188</f>
        <v>0</v>
      </c>
      <c r="H192" s="131">
        <f>EMP!P188</f>
        <v>0</v>
      </c>
      <c r="I192" s="130">
        <f>EMP!Q188</f>
        <v>0</v>
      </c>
      <c r="J192" s="30">
        <f>IFERROR(IF($G192&gt;=1,(IF($F192=2,ROUND((ALLO!GA190+ALLO!GM190)/10,0),0)),0),0)</f>
        <v>0</v>
      </c>
      <c r="K192" s="30">
        <f>IFERROR(IF($G192&gt;=1,(IF($F192=2,ROUND((ALLO!GB190+ALLO!GN190)/10,0),0)),0),0)</f>
        <v>0</v>
      </c>
      <c r="L192" s="30">
        <f>IFERROR(IF($G192&gt;=1,(IF($F192=2,ROUND((ALLO!GC190+ALLO!GO190)/10,0),0)),0),0)</f>
        <v>0</v>
      </c>
      <c r="M192" s="30">
        <f>IFERROR(IF($G192&gt;=1,(IF($F192=2,ROUND((ALLO!GD190+ALLO!GP190)/10,0),0)),0),0)</f>
        <v>0</v>
      </c>
      <c r="N192" s="30">
        <f>IFERROR(IF($G192&gt;=1,(IF($F192=2,ROUND((ALLO!GE190+ALLO!GQ190)/10,0),0)),0),0)</f>
        <v>0</v>
      </c>
      <c r="O192" s="30">
        <f>IFERROR(IF($G192&gt;=1,(IF($F192=2,ROUND((ALLO!GF190+ALLO!GR190)/10,0),0)),0),0)</f>
        <v>0</v>
      </c>
      <c r="P192" s="30">
        <f>IFERROR(IF($G192&gt;=1,(IF($F192=2,ROUND((ALLO!GG190+ALLO!GS190)/10,0),0)),0),0)</f>
        <v>0</v>
      </c>
      <c r="Q192" s="30">
        <f>IFERROR(IF($G192&gt;=1,(IF($F192=2,ROUND((ALLO!GH190+ALLO!GT190)/10,0),0)),0),0)</f>
        <v>0</v>
      </c>
      <c r="R192" s="30">
        <f>IFERROR(IF($G192&gt;=1,(IF($F192=2,ROUND((ALLO!GI190+ALLO!GU190)/10,0),0)),0),0)</f>
        <v>0</v>
      </c>
      <c r="S192" s="30">
        <f>IFERROR(IF($G192&gt;=1,(IF($F192=2,ROUND((ALLO!GJ190+ALLO!GV190)/10,0),0)),0),0)</f>
        <v>0</v>
      </c>
      <c r="T192" s="30">
        <f>IFERROR(IF($G192&gt;=1,(IF($F192=2,ROUND((ALLO!GK190+ALLO!GW190)/10,0),0)),0),0)</f>
        <v>0</v>
      </c>
      <c r="U192" s="30">
        <f>IFERROR(IF($G192&gt;=1,(IF($F192=2,ROUND((ALLO!GL190+ALLO!GX190)/10,0),0)),0),0)</f>
        <v>0</v>
      </c>
      <c r="V192" s="132"/>
      <c r="W192" s="132"/>
      <c r="X192" s="132"/>
      <c r="Y192" s="132"/>
      <c r="Z192" s="132"/>
      <c r="AA192" s="132"/>
      <c r="AB192" s="132"/>
      <c r="AC192" s="132"/>
      <c r="AD192" s="132"/>
      <c r="AE192" s="132"/>
      <c r="AF192" s="132"/>
      <c r="AG192" s="132"/>
      <c r="AH192" s="133"/>
      <c r="AI192" s="133">
        <f t="shared" si="371"/>
        <v>0</v>
      </c>
      <c r="AJ192" s="133">
        <f t="shared" si="372"/>
        <v>0</v>
      </c>
      <c r="AK192" s="133">
        <f t="shared" si="373"/>
        <v>0</v>
      </c>
      <c r="AL192" s="133">
        <f t="shared" si="374"/>
        <v>0</v>
      </c>
      <c r="AM192" s="133">
        <f t="shared" si="375"/>
        <v>0</v>
      </c>
      <c r="AN192" s="133">
        <f t="shared" si="376"/>
        <v>0</v>
      </c>
      <c r="AO192" s="133">
        <f t="shared" si="377"/>
        <v>0</v>
      </c>
      <c r="AP192" s="133">
        <f t="shared" si="378"/>
        <v>0</v>
      </c>
      <c r="AQ192" s="133">
        <f t="shared" si="379"/>
        <v>0</v>
      </c>
      <c r="AR192" s="133">
        <f t="shared" si="380"/>
        <v>0</v>
      </c>
      <c r="AS192" s="133">
        <f t="shared" si="381"/>
        <v>0</v>
      </c>
      <c r="AT192" s="134"/>
      <c r="AU192" s="134">
        <f t="shared" si="382"/>
        <v>0</v>
      </c>
      <c r="AV192" s="134">
        <f t="shared" si="383"/>
        <v>0</v>
      </c>
      <c r="AW192" s="134">
        <f t="shared" si="384"/>
        <v>0</v>
      </c>
      <c r="AX192" s="134">
        <f t="shared" si="385"/>
        <v>0</v>
      </c>
      <c r="AY192" s="134">
        <f t="shared" si="386"/>
        <v>0</v>
      </c>
      <c r="AZ192" s="134">
        <f t="shared" si="387"/>
        <v>0</v>
      </c>
      <c r="BA192" s="134">
        <f t="shared" si="388"/>
        <v>0</v>
      </c>
      <c r="BB192" s="134">
        <f t="shared" si="389"/>
        <v>0</v>
      </c>
      <c r="BC192" s="134">
        <f t="shared" si="390"/>
        <v>0</v>
      </c>
      <c r="BD192" s="134">
        <f t="shared" si="391"/>
        <v>0</v>
      </c>
      <c r="BE192" s="134">
        <f t="shared" si="392"/>
        <v>0</v>
      </c>
      <c r="BF192" s="31"/>
      <c r="BG192" s="31">
        <f t="shared" si="393"/>
        <v>0</v>
      </c>
      <c r="BH192" s="31">
        <f t="shared" si="394"/>
        <v>0</v>
      </c>
      <c r="BI192" s="31">
        <f t="shared" si="395"/>
        <v>0</v>
      </c>
      <c r="BJ192" s="31">
        <f t="shared" si="396"/>
        <v>0</v>
      </c>
      <c r="BK192" s="31">
        <f t="shared" si="397"/>
        <v>0</v>
      </c>
      <c r="BL192" s="31">
        <f t="shared" si="398"/>
        <v>0</v>
      </c>
      <c r="BM192" s="31">
        <f t="shared" si="399"/>
        <v>0</v>
      </c>
      <c r="BN192" s="31">
        <f t="shared" si="400"/>
        <v>0</v>
      </c>
      <c r="BO192" s="31">
        <f t="shared" si="401"/>
        <v>0</v>
      </c>
      <c r="BP192" s="31">
        <f t="shared" si="402"/>
        <v>0</v>
      </c>
      <c r="BQ192" s="31">
        <f t="shared" si="403"/>
        <v>0</v>
      </c>
      <c r="BR192" s="132"/>
      <c r="BS192" s="132">
        <f t="shared" si="404"/>
        <v>0</v>
      </c>
      <c r="BT192" s="132">
        <f t="shared" si="405"/>
        <v>0</v>
      </c>
      <c r="BU192" s="132">
        <f t="shared" si="406"/>
        <v>0</v>
      </c>
      <c r="BV192" s="132">
        <f t="shared" si="407"/>
        <v>0</v>
      </c>
      <c r="BW192" s="132">
        <f t="shared" si="408"/>
        <v>0</v>
      </c>
      <c r="BX192" s="132">
        <f t="shared" si="409"/>
        <v>0</v>
      </c>
      <c r="BY192" s="132">
        <f t="shared" si="410"/>
        <v>0</v>
      </c>
      <c r="BZ192" s="132">
        <f t="shared" si="411"/>
        <v>0</v>
      </c>
      <c r="CA192" s="132">
        <f t="shared" si="412"/>
        <v>0</v>
      </c>
      <c r="CB192" s="132">
        <f t="shared" si="413"/>
        <v>0</v>
      </c>
      <c r="CC192" s="132">
        <f t="shared" si="414"/>
        <v>0</v>
      </c>
      <c r="CD192" s="133">
        <f t="shared" si="508"/>
        <v>0</v>
      </c>
      <c r="CE192" s="133">
        <f t="shared" si="508"/>
        <v>0</v>
      </c>
      <c r="CF192" s="133">
        <f t="shared" si="416"/>
        <v>0</v>
      </c>
      <c r="CG192" s="133">
        <f t="shared" si="501"/>
        <v>0</v>
      </c>
      <c r="CH192" s="133">
        <f t="shared" si="499"/>
        <v>0</v>
      </c>
      <c r="CI192" s="133">
        <f t="shared" si="499"/>
        <v>0</v>
      </c>
      <c r="CJ192" s="133">
        <f t="shared" si="499"/>
        <v>0</v>
      </c>
      <c r="CK192" s="133">
        <f t="shared" si="499"/>
        <v>0</v>
      </c>
      <c r="CL192" s="133">
        <f t="shared" si="499"/>
        <v>0</v>
      </c>
      <c r="CM192" s="133">
        <f t="shared" si="499"/>
        <v>0</v>
      </c>
      <c r="CN192" s="133">
        <f t="shared" si="499"/>
        <v>0</v>
      </c>
      <c r="CO192" s="133">
        <f t="shared" si="499"/>
        <v>0</v>
      </c>
      <c r="CP192" s="134"/>
      <c r="CQ192" s="134">
        <f t="shared" si="417"/>
        <v>0</v>
      </c>
      <c r="CR192" s="134">
        <f t="shared" si="418"/>
        <v>0</v>
      </c>
      <c r="CS192" s="134">
        <f t="shared" si="419"/>
        <v>0</v>
      </c>
      <c r="CT192" s="134">
        <f t="shared" si="420"/>
        <v>0</v>
      </c>
      <c r="CU192" s="134">
        <f t="shared" si="421"/>
        <v>0</v>
      </c>
      <c r="CV192" s="134">
        <f t="shared" si="422"/>
        <v>0</v>
      </c>
      <c r="CW192" s="134">
        <f t="shared" si="423"/>
        <v>0</v>
      </c>
      <c r="CX192" s="134">
        <f t="shared" si="424"/>
        <v>0</v>
      </c>
      <c r="CY192" s="134">
        <f t="shared" si="425"/>
        <v>0</v>
      </c>
      <c r="CZ192" s="134">
        <f t="shared" si="426"/>
        <v>0</v>
      </c>
      <c r="DA192" s="134">
        <f t="shared" si="427"/>
        <v>0</v>
      </c>
      <c r="DB192" s="135"/>
      <c r="DC192" s="135">
        <f t="shared" si="428"/>
        <v>0</v>
      </c>
      <c r="DD192" s="135">
        <f t="shared" si="429"/>
        <v>0</v>
      </c>
      <c r="DE192" s="135">
        <f t="shared" si="430"/>
        <v>0</v>
      </c>
      <c r="DF192" s="135">
        <f t="shared" si="431"/>
        <v>0</v>
      </c>
      <c r="DG192" s="135">
        <f t="shared" si="432"/>
        <v>0</v>
      </c>
      <c r="DH192" s="135">
        <f t="shared" si="433"/>
        <v>0</v>
      </c>
      <c r="DI192" s="135">
        <f t="shared" si="434"/>
        <v>0</v>
      </c>
      <c r="DJ192" s="135">
        <f t="shared" si="435"/>
        <v>0</v>
      </c>
      <c r="DK192" s="135">
        <f t="shared" si="436"/>
        <v>0</v>
      </c>
      <c r="DL192" s="135">
        <f t="shared" si="437"/>
        <v>0</v>
      </c>
      <c r="DM192" s="135">
        <f t="shared" si="438"/>
        <v>0</v>
      </c>
      <c r="DN192" s="136"/>
      <c r="DO192" s="136">
        <f t="shared" si="439"/>
        <v>0</v>
      </c>
      <c r="DP192" s="136">
        <f t="shared" si="440"/>
        <v>0</v>
      </c>
      <c r="DQ192" s="136">
        <f t="shared" si="441"/>
        <v>0</v>
      </c>
      <c r="DR192" s="136">
        <f t="shared" si="442"/>
        <v>0</v>
      </c>
      <c r="DS192" s="136">
        <f t="shared" si="443"/>
        <v>0</v>
      </c>
      <c r="DT192" s="136">
        <f t="shared" si="444"/>
        <v>0</v>
      </c>
      <c r="DU192" s="136">
        <f t="shared" si="445"/>
        <v>0</v>
      </c>
      <c r="DV192" s="136">
        <f t="shared" si="446"/>
        <v>0</v>
      </c>
      <c r="DW192" s="136">
        <f t="shared" si="447"/>
        <v>0</v>
      </c>
      <c r="DX192" s="136">
        <f t="shared" si="448"/>
        <v>0</v>
      </c>
      <c r="DY192" s="136">
        <f t="shared" si="449"/>
        <v>0</v>
      </c>
      <c r="DZ192" s="132"/>
      <c r="EA192" s="132">
        <f t="shared" ref="EA192:EK192" si="530">DZ192</f>
        <v>0</v>
      </c>
      <c r="EB192" s="132">
        <f t="shared" si="530"/>
        <v>0</v>
      </c>
      <c r="EC192" s="132">
        <f t="shared" si="530"/>
        <v>0</v>
      </c>
      <c r="ED192" s="132">
        <f t="shared" si="530"/>
        <v>0</v>
      </c>
      <c r="EE192" s="132">
        <f t="shared" si="530"/>
        <v>0</v>
      </c>
      <c r="EF192" s="132">
        <f t="shared" si="530"/>
        <v>0</v>
      </c>
      <c r="EG192" s="132">
        <f t="shared" si="530"/>
        <v>0</v>
      </c>
      <c r="EH192" s="132">
        <f t="shared" si="530"/>
        <v>0</v>
      </c>
      <c r="EI192" s="132">
        <f t="shared" si="530"/>
        <v>0</v>
      </c>
      <c r="EJ192" s="132">
        <f t="shared" si="530"/>
        <v>0</v>
      </c>
      <c r="EK192" s="132">
        <f t="shared" si="530"/>
        <v>0</v>
      </c>
      <c r="EL192" s="134"/>
      <c r="EM192" s="134"/>
      <c r="EN192" s="134"/>
      <c r="EO192" s="134"/>
      <c r="EP192" s="134"/>
      <c r="EQ192" s="134"/>
      <c r="ER192" s="134"/>
      <c r="ES192" s="201">
        <f>IFERROR(IF(G192&gt;=1,(IF(EMP!AT188="YES",220,0)),0),0)</f>
        <v>0</v>
      </c>
      <c r="ET192" s="1">
        <f>IFERROR(IF(G192&gt;=1,ROUND(ALLO!K190/31*ALLO!BJ190,0),0),0)</f>
        <v>0</v>
      </c>
      <c r="EU192" s="1">
        <f>IFERROR(IF(G192&gt;=1,(IF(ALLO!$BH190=1,0,IF(ALLO!$BH190=2,(IF(EMP!AN188="YES",(IF(ALLO!$D190&gt;=5,ROUND((ALLO!GG190+ALLO!GS190+ALLO!HE190)/EU$1,0)*ALLO!$BK190,0)),0)),0))),0),0)</f>
        <v>0</v>
      </c>
      <c r="EV192" s="1">
        <f>IFERROR(IF(H192&gt;=1,(IF(ALLO!$BH190=1,0,IF(ALLO!$BH190=2,(IF(EMP!AO188="YES",(IF(ALLO!$D190&gt;=5,ROUND((ALLO!GH190+ALLO!GT190+ALLO!HF190)/EV$1,0)*ALLO!$BK190,0)),0)),0))),0),0)</f>
        <v>0</v>
      </c>
      <c r="EW192" s="1">
        <f>IFERROR(IF(I192&gt;=1,(IF(ALLO!$BH190=1,0,IF(ALLO!$BH190=2,(IF(EMP!AP188="YES",(IF(ALLO!$D190&gt;=5,ROUND((ALLO!GI190+ALLO!GU190+ALLO!HG190)/EW$1,0)*ALLO!$BK190,0)),0)),0))),0),0)</f>
        <v>0</v>
      </c>
      <c r="EX192" s="1">
        <f>IFERROR(IF(J192&gt;=1,(IF(ALLO!$BH190=1,0,IF(ALLO!$BH190=2,(IF(EMP!AQ188="YES",(IF(ALLO!$D190&gt;=5,ROUND((ALLO!GJ190+ALLO!GV190+ALLO!HH190)/EX$1,0)*ALLO!$BK190,0)),0)),0))),0),0)</f>
        <v>0</v>
      </c>
      <c r="EY192" s="1">
        <f>IFERROR(IF(K192&gt;=1,(IF(ALLO!$BH190=1,0,IF(ALLO!$BH190=2,(IF(EMP!AR188="YES",(IF(ALLO!$D190&gt;=5,ROUND((ALLO!GK190+ALLO!GW190+ALLO!HI190)/EY$1,0)*ALLO!$BK190,0)),0)),0))),0),0)</f>
        <v>0</v>
      </c>
      <c r="EZ192" s="1">
        <f>IFERROR(IF(L192&gt;=1,(IF(ALLO!$BH190=1,0,IF(ALLO!$BH190=2,(IF(EMP!AS188="YES",(IF(ALLO!$D190&gt;=5,ROUND((ALLO!GL190+ALLO!GX190+ALLO!HJ190)/EZ$1,0)*ALLO!$BK190,0)),0)),0))),0),0)</f>
        <v>0</v>
      </c>
      <c r="FA192" s="181">
        <f t="shared" si="451"/>
        <v>0</v>
      </c>
      <c r="FB192" s="181">
        <f t="shared" si="452"/>
        <v>0</v>
      </c>
      <c r="FC192" s="181">
        <f t="shared" si="453"/>
        <v>0</v>
      </c>
      <c r="FD192" s="181">
        <f t="shared" si="454"/>
        <v>0</v>
      </c>
      <c r="FE192" s="181">
        <f t="shared" si="455"/>
        <v>0</v>
      </c>
      <c r="FF192" s="181">
        <f t="shared" si="456"/>
        <v>0</v>
      </c>
      <c r="FG192" s="181">
        <f t="shared" si="457"/>
        <v>0</v>
      </c>
      <c r="FH192" s="181">
        <f t="shared" si="458"/>
        <v>0</v>
      </c>
      <c r="FI192" s="181">
        <f t="shared" si="459"/>
        <v>0</v>
      </c>
      <c r="FJ192" s="181">
        <f t="shared" si="460"/>
        <v>0</v>
      </c>
      <c r="FK192" s="181">
        <f t="shared" si="461"/>
        <v>0</v>
      </c>
      <c r="FL192" s="181">
        <f t="shared" si="462"/>
        <v>0</v>
      </c>
      <c r="FM192" s="182">
        <f t="shared" si="463"/>
        <v>0</v>
      </c>
      <c r="FN192" s="182">
        <f t="shared" si="464"/>
        <v>0</v>
      </c>
      <c r="FO192" s="182">
        <f t="shared" si="465"/>
        <v>0</v>
      </c>
      <c r="FP192" s="182">
        <f t="shared" si="466"/>
        <v>0</v>
      </c>
      <c r="FQ192" s="182">
        <f t="shared" si="467"/>
        <v>0</v>
      </c>
      <c r="FR192" s="182">
        <f t="shared" si="468"/>
        <v>0</v>
      </c>
      <c r="FS192" s="182">
        <f t="shared" si="469"/>
        <v>0</v>
      </c>
      <c r="FT192" s="1">
        <f>IFERROR(IF($G192&gt;=1,SUMIFS(ARR!P$8:P$607,ARR!$I$8:$I$607,$I192),0),0)</f>
        <v>0</v>
      </c>
      <c r="FU192" s="1">
        <f>IFERROR(IF($G192&gt;=1,SUMIFS(ARR!Q$8:Q$607,ARR!$I$8:$I$607,$I192),0),0)</f>
        <v>0</v>
      </c>
      <c r="FV192" s="1">
        <f>IFERROR(IF($G192&gt;=1,SUMIFS(ARR!R$8:R$607,ARR!$I$8:$I$607,$I192),0),0)</f>
        <v>0</v>
      </c>
      <c r="FW192" s="1">
        <f>IFERROR(IF($G192&gt;=1,SUMIFS(ARR!S$8:S$607,ARR!$I$8:$I$607,$I192),0),0)</f>
        <v>0</v>
      </c>
      <c r="FX192" s="1">
        <f>IFERROR(IF($G192&gt;=1,SUMIFS(ARR!T$8:T$607,ARR!$I$8:$I$607,$I192),0),0)</f>
        <v>0</v>
      </c>
      <c r="FY192" s="1">
        <f>IFERROR(IF($G192&gt;=1,SUMIFS(ARR!U$8:U$607,ARR!$I$8:$I$607,$I192),0),0)</f>
        <v>0</v>
      </c>
      <c r="FZ192" s="1">
        <f>IFERROR(IF($G192&gt;=1,SUMIFS(ARR!V$8:V$607,ARR!$I$8:$I$607,$I192),0),0)</f>
        <v>0</v>
      </c>
      <c r="GA192" s="1">
        <f>IFERROR(IF($G192&gt;=1,SUMIFS(ARR!W$8:W$607,ARR!$I$8:$I$607,$I192),0),0)</f>
        <v>0</v>
      </c>
      <c r="GB192" s="1">
        <f>IFERROR(IF($G192&gt;=1,SUMIFS(ARR!X$8:X$607,ARR!$I$8:$I$607,$I192),0),0)</f>
        <v>0</v>
      </c>
      <c r="GC192" s="1">
        <f>IFERROR(IF($G192&gt;=1,SUMIFS(ARR!Y$8:Y$607,ARR!$I$8:$I$607,$I192),0),0)</f>
        <v>0</v>
      </c>
      <c r="GD192" s="1">
        <f>IFERROR(IF($G192&gt;=1,SUMIFS(ARR!Z$8:Z$607,ARR!$I$8:$I$607,$I192),0),0)</f>
        <v>0</v>
      </c>
      <c r="GE192" s="1">
        <f>IFERROR(IF($G192&gt;=1,SUMIFS(ARR!AA$8:AA$607,ARR!$I$8:$I$607,$I192),0),0)</f>
        <v>0</v>
      </c>
      <c r="GF192" s="1">
        <f t="shared" si="470"/>
        <v>0</v>
      </c>
      <c r="GG192" s="1">
        <f t="shared" si="471"/>
        <v>0</v>
      </c>
      <c r="GH192" s="1">
        <f t="shared" si="472"/>
        <v>0</v>
      </c>
      <c r="GI192" s="1">
        <f t="shared" si="473"/>
        <v>0</v>
      </c>
      <c r="GJ192" s="1">
        <f t="shared" si="474"/>
        <v>0</v>
      </c>
    </row>
    <row r="193" spans="6:192" ht="18" customHeight="1" x14ac:dyDescent="0.25">
      <c r="F193" s="1">
        <f>ALLO!A191</f>
        <v>0</v>
      </c>
      <c r="G193" s="130">
        <f>EMP!O189</f>
        <v>0</v>
      </c>
      <c r="H193" s="131">
        <f>EMP!P189</f>
        <v>0</v>
      </c>
      <c r="I193" s="130">
        <f>EMP!Q189</f>
        <v>0</v>
      </c>
      <c r="J193" s="30">
        <f>IFERROR(IF($G193&gt;=1,(IF($F193=2,ROUND((ALLO!GA191+ALLO!GM191)/10,0),0)),0),0)</f>
        <v>0</v>
      </c>
      <c r="K193" s="30">
        <f>IFERROR(IF($G193&gt;=1,(IF($F193=2,ROUND((ALLO!GB191+ALLO!GN191)/10,0),0)),0),0)</f>
        <v>0</v>
      </c>
      <c r="L193" s="30">
        <f>IFERROR(IF($G193&gt;=1,(IF($F193=2,ROUND((ALLO!GC191+ALLO!GO191)/10,0),0)),0),0)</f>
        <v>0</v>
      </c>
      <c r="M193" s="30">
        <f>IFERROR(IF($G193&gt;=1,(IF($F193=2,ROUND((ALLO!GD191+ALLO!GP191)/10,0),0)),0),0)</f>
        <v>0</v>
      </c>
      <c r="N193" s="30">
        <f>IFERROR(IF($G193&gt;=1,(IF($F193=2,ROUND((ALLO!GE191+ALLO!GQ191)/10,0),0)),0),0)</f>
        <v>0</v>
      </c>
      <c r="O193" s="30">
        <f>IFERROR(IF($G193&gt;=1,(IF($F193=2,ROUND((ALLO!GF191+ALLO!GR191)/10,0),0)),0),0)</f>
        <v>0</v>
      </c>
      <c r="P193" s="30">
        <f>IFERROR(IF($G193&gt;=1,(IF($F193=2,ROUND((ALLO!GG191+ALLO!GS191)/10,0),0)),0),0)</f>
        <v>0</v>
      </c>
      <c r="Q193" s="30">
        <f>IFERROR(IF($G193&gt;=1,(IF($F193=2,ROUND((ALLO!GH191+ALLO!GT191)/10,0),0)),0),0)</f>
        <v>0</v>
      </c>
      <c r="R193" s="30">
        <f>IFERROR(IF($G193&gt;=1,(IF($F193=2,ROUND((ALLO!GI191+ALLO!GU191)/10,0),0)),0),0)</f>
        <v>0</v>
      </c>
      <c r="S193" s="30">
        <f>IFERROR(IF($G193&gt;=1,(IF($F193=2,ROUND((ALLO!GJ191+ALLO!GV191)/10,0),0)),0),0)</f>
        <v>0</v>
      </c>
      <c r="T193" s="30">
        <f>IFERROR(IF($G193&gt;=1,(IF($F193=2,ROUND((ALLO!GK191+ALLO!GW191)/10,0),0)),0),0)</f>
        <v>0</v>
      </c>
      <c r="U193" s="30">
        <f>IFERROR(IF($G193&gt;=1,(IF($F193=2,ROUND((ALLO!GL191+ALLO!GX191)/10,0),0)),0),0)</f>
        <v>0</v>
      </c>
      <c r="V193" s="132"/>
      <c r="W193" s="132"/>
      <c r="X193" s="132"/>
      <c r="Y193" s="132"/>
      <c r="Z193" s="132"/>
      <c r="AA193" s="132"/>
      <c r="AB193" s="132"/>
      <c r="AC193" s="132"/>
      <c r="AD193" s="132"/>
      <c r="AE193" s="132"/>
      <c r="AF193" s="132"/>
      <c r="AG193" s="132"/>
      <c r="AH193" s="133"/>
      <c r="AI193" s="133">
        <f t="shared" si="371"/>
        <v>0</v>
      </c>
      <c r="AJ193" s="133">
        <f t="shared" si="372"/>
        <v>0</v>
      </c>
      <c r="AK193" s="133">
        <f t="shared" si="373"/>
        <v>0</v>
      </c>
      <c r="AL193" s="133">
        <f t="shared" si="374"/>
        <v>0</v>
      </c>
      <c r="AM193" s="133">
        <f t="shared" si="375"/>
        <v>0</v>
      </c>
      <c r="AN193" s="133">
        <f t="shared" si="376"/>
        <v>0</v>
      </c>
      <c r="AO193" s="133">
        <f t="shared" si="377"/>
        <v>0</v>
      </c>
      <c r="AP193" s="133">
        <f t="shared" si="378"/>
        <v>0</v>
      </c>
      <c r="AQ193" s="133">
        <f t="shared" si="379"/>
        <v>0</v>
      </c>
      <c r="AR193" s="133">
        <f t="shared" si="380"/>
        <v>0</v>
      </c>
      <c r="AS193" s="133">
        <f t="shared" si="381"/>
        <v>0</v>
      </c>
      <c r="AT193" s="134"/>
      <c r="AU193" s="134">
        <f t="shared" si="382"/>
        <v>0</v>
      </c>
      <c r="AV193" s="134">
        <f t="shared" si="383"/>
        <v>0</v>
      </c>
      <c r="AW193" s="134">
        <f t="shared" si="384"/>
        <v>0</v>
      </c>
      <c r="AX193" s="134">
        <f t="shared" si="385"/>
        <v>0</v>
      </c>
      <c r="AY193" s="134">
        <f t="shared" si="386"/>
        <v>0</v>
      </c>
      <c r="AZ193" s="134">
        <f t="shared" si="387"/>
        <v>0</v>
      </c>
      <c r="BA193" s="134">
        <f t="shared" si="388"/>
        <v>0</v>
      </c>
      <c r="BB193" s="134">
        <f t="shared" si="389"/>
        <v>0</v>
      </c>
      <c r="BC193" s="134">
        <f t="shared" si="390"/>
        <v>0</v>
      </c>
      <c r="BD193" s="134">
        <f t="shared" si="391"/>
        <v>0</v>
      </c>
      <c r="BE193" s="134">
        <f t="shared" si="392"/>
        <v>0</v>
      </c>
      <c r="BF193" s="31"/>
      <c r="BG193" s="31">
        <f t="shared" si="393"/>
        <v>0</v>
      </c>
      <c r="BH193" s="31">
        <f t="shared" si="394"/>
        <v>0</v>
      </c>
      <c r="BI193" s="31">
        <f t="shared" si="395"/>
        <v>0</v>
      </c>
      <c r="BJ193" s="31">
        <f t="shared" si="396"/>
        <v>0</v>
      </c>
      <c r="BK193" s="31">
        <f t="shared" si="397"/>
        <v>0</v>
      </c>
      <c r="BL193" s="31">
        <f t="shared" si="398"/>
        <v>0</v>
      </c>
      <c r="BM193" s="31">
        <f t="shared" si="399"/>
        <v>0</v>
      </c>
      <c r="BN193" s="31">
        <f t="shared" si="400"/>
        <v>0</v>
      </c>
      <c r="BO193" s="31">
        <f t="shared" si="401"/>
        <v>0</v>
      </c>
      <c r="BP193" s="31">
        <f t="shared" si="402"/>
        <v>0</v>
      </c>
      <c r="BQ193" s="31">
        <f t="shared" si="403"/>
        <v>0</v>
      </c>
      <c r="BR193" s="132"/>
      <c r="BS193" s="132">
        <f t="shared" si="404"/>
        <v>0</v>
      </c>
      <c r="BT193" s="132">
        <f t="shared" si="405"/>
        <v>0</v>
      </c>
      <c r="BU193" s="132">
        <f t="shared" si="406"/>
        <v>0</v>
      </c>
      <c r="BV193" s="132">
        <f t="shared" si="407"/>
        <v>0</v>
      </c>
      <c r="BW193" s="132">
        <f t="shared" si="408"/>
        <v>0</v>
      </c>
      <c r="BX193" s="132">
        <f t="shared" si="409"/>
        <v>0</v>
      </c>
      <c r="BY193" s="132">
        <f t="shared" si="410"/>
        <v>0</v>
      </c>
      <c r="BZ193" s="132">
        <f t="shared" si="411"/>
        <v>0</v>
      </c>
      <c r="CA193" s="132">
        <f t="shared" si="412"/>
        <v>0</v>
      </c>
      <c r="CB193" s="132">
        <f t="shared" si="413"/>
        <v>0</v>
      </c>
      <c r="CC193" s="132">
        <f t="shared" si="414"/>
        <v>0</v>
      </c>
      <c r="CD193" s="133">
        <f t="shared" si="508"/>
        <v>0</v>
      </c>
      <c r="CE193" s="133">
        <f t="shared" si="508"/>
        <v>0</v>
      </c>
      <c r="CF193" s="133">
        <f t="shared" si="416"/>
        <v>0</v>
      </c>
      <c r="CG193" s="133">
        <f t="shared" si="501"/>
        <v>0</v>
      </c>
      <c r="CH193" s="133">
        <f t="shared" si="499"/>
        <v>0</v>
      </c>
      <c r="CI193" s="133">
        <f t="shared" si="499"/>
        <v>0</v>
      </c>
      <c r="CJ193" s="133">
        <f t="shared" si="499"/>
        <v>0</v>
      </c>
      <c r="CK193" s="133">
        <f t="shared" si="499"/>
        <v>0</v>
      </c>
      <c r="CL193" s="133">
        <f t="shared" si="499"/>
        <v>0</v>
      </c>
      <c r="CM193" s="133">
        <f t="shared" si="499"/>
        <v>0</v>
      </c>
      <c r="CN193" s="133">
        <f t="shared" si="499"/>
        <v>0</v>
      </c>
      <c r="CO193" s="133">
        <f t="shared" si="499"/>
        <v>0</v>
      </c>
      <c r="CP193" s="134"/>
      <c r="CQ193" s="134">
        <f t="shared" si="417"/>
        <v>0</v>
      </c>
      <c r="CR193" s="134">
        <f t="shared" si="418"/>
        <v>0</v>
      </c>
      <c r="CS193" s="134">
        <f t="shared" si="419"/>
        <v>0</v>
      </c>
      <c r="CT193" s="134">
        <f t="shared" si="420"/>
        <v>0</v>
      </c>
      <c r="CU193" s="134">
        <f t="shared" si="421"/>
        <v>0</v>
      </c>
      <c r="CV193" s="134">
        <f t="shared" si="422"/>
        <v>0</v>
      </c>
      <c r="CW193" s="134">
        <f t="shared" si="423"/>
        <v>0</v>
      </c>
      <c r="CX193" s="134">
        <f t="shared" si="424"/>
        <v>0</v>
      </c>
      <c r="CY193" s="134">
        <f t="shared" si="425"/>
        <v>0</v>
      </c>
      <c r="CZ193" s="134">
        <f t="shared" si="426"/>
        <v>0</v>
      </c>
      <c r="DA193" s="134">
        <f t="shared" si="427"/>
        <v>0</v>
      </c>
      <c r="DB193" s="135"/>
      <c r="DC193" s="135">
        <f t="shared" si="428"/>
        <v>0</v>
      </c>
      <c r="DD193" s="135">
        <f t="shared" si="429"/>
        <v>0</v>
      </c>
      <c r="DE193" s="135">
        <f t="shared" si="430"/>
        <v>0</v>
      </c>
      <c r="DF193" s="135">
        <f t="shared" si="431"/>
        <v>0</v>
      </c>
      <c r="DG193" s="135">
        <f t="shared" si="432"/>
        <v>0</v>
      </c>
      <c r="DH193" s="135">
        <f t="shared" si="433"/>
        <v>0</v>
      </c>
      <c r="DI193" s="135">
        <f t="shared" si="434"/>
        <v>0</v>
      </c>
      <c r="DJ193" s="135">
        <f t="shared" si="435"/>
        <v>0</v>
      </c>
      <c r="DK193" s="135">
        <f t="shared" si="436"/>
        <v>0</v>
      </c>
      <c r="DL193" s="135">
        <f t="shared" si="437"/>
        <v>0</v>
      </c>
      <c r="DM193" s="135">
        <f t="shared" si="438"/>
        <v>0</v>
      </c>
      <c r="DN193" s="136"/>
      <c r="DO193" s="136">
        <f t="shared" si="439"/>
        <v>0</v>
      </c>
      <c r="DP193" s="136">
        <f t="shared" si="440"/>
        <v>0</v>
      </c>
      <c r="DQ193" s="136">
        <f t="shared" si="441"/>
        <v>0</v>
      </c>
      <c r="DR193" s="136">
        <f t="shared" si="442"/>
        <v>0</v>
      </c>
      <c r="DS193" s="136">
        <f t="shared" si="443"/>
        <v>0</v>
      </c>
      <c r="DT193" s="136">
        <f t="shared" si="444"/>
        <v>0</v>
      </c>
      <c r="DU193" s="136">
        <f t="shared" si="445"/>
        <v>0</v>
      </c>
      <c r="DV193" s="136">
        <f t="shared" si="446"/>
        <v>0</v>
      </c>
      <c r="DW193" s="136">
        <f t="shared" si="447"/>
        <v>0</v>
      </c>
      <c r="DX193" s="136">
        <f t="shared" si="448"/>
        <v>0</v>
      </c>
      <c r="DY193" s="136">
        <f t="shared" si="449"/>
        <v>0</v>
      </c>
      <c r="DZ193" s="132"/>
      <c r="EA193" s="132">
        <f t="shared" ref="EA193:EK193" si="531">DZ193</f>
        <v>0</v>
      </c>
      <c r="EB193" s="132">
        <f t="shared" si="531"/>
        <v>0</v>
      </c>
      <c r="EC193" s="132">
        <f t="shared" si="531"/>
        <v>0</v>
      </c>
      <c r="ED193" s="132">
        <f t="shared" si="531"/>
        <v>0</v>
      </c>
      <c r="EE193" s="132">
        <f t="shared" si="531"/>
        <v>0</v>
      </c>
      <c r="EF193" s="132">
        <f t="shared" si="531"/>
        <v>0</v>
      </c>
      <c r="EG193" s="132">
        <f t="shared" si="531"/>
        <v>0</v>
      </c>
      <c r="EH193" s="132">
        <f t="shared" si="531"/>
        <v>0</v>
      </c>
      <c r="EI193" s="132">
        <f t="shared" si="531"/>
        <v>0</v>
      </c>
      <c r="EJ193" s="132">
        <f t="shared" si="531"/>
        <v>0</v>
      </c>
      <c r="EK193" s="132">
        <f t="shared" si="531"/>
        <v>0</v>
      </c>
      <c r="EL193" s="134"/>
      <c r="EM193" s="134"/>
      <c r="EN193" s="134"/>
      <c r="EO193" s="134"/>
      <c r="EP193" s="134"/>
      <c r="EQ193" s="134"/>
      <c r="ER193" s="134"/>
      <c r="ES193" s="201">
        <f>IFERROR(IF(G193&gt;=1,(IF(EMP!AT189="YES",220,0)),0),0)</f>
        <v>0</v>
      </c>
      <c r="ET193" s="1">
        <f>IFERROR(IF(G193&gt;=1,ROUND(ALLO!K191/31*ALLO!BJ191,0),0),0)</f>
        <v>0</v>
      </c>
      <c r="EU193" s="1">
        <f>IFERROR(IF(G193&gt;=1,(IF(ALLO!$BH191=1,0,IF(ALLO!$BH191=2,(IF(EMP!AN189="YES",(IF(ALLO!$D191&gt;=5,ROUND((ALLO!GG191+ALLO!GS191+ALLO!HE191)/EU$1,0)*ALLO!$BK191,0)),0)),0))),0),0)</f>
        <v>0</v>
      </c>
      <c r="EV193" s="1">
        <f>IFERROR(IF(H193&gt;=1,(IF(ALLO!$BH191=1,0,IF(ALLO!$BH191=2,(IF(EMP!AO189="YES",(IF(ALLO!$D191&gt;=5,ROUND((ALLO!GH191+ALLO!GT191+ALLO!HF191)/EV$1,0)*ALLO!$BK191,0)),0)),0))),0),0)</f>
        <v>0</v>
      </c>
      <c r="EW193" s="1">
        <f>IFERROR(IF(I193&gt;=1,(IF(ALLO!$BH191=1,0,IF(ALLO!$BH191=2,(IF(EMP!AP189="YES",(IF(ALLO!$D191&gt;=5,ROUND((ALLO!GI191+ALLO!GU191+ALLO!HG191)/EW$1,0)*ALLO!$BK191,0)),0)),0))),0),0)</f>
        <v>0</v>
      </c>
      <c r="EX193" s="1">
        <f>IFERROR(IF(J193&gt;=1,(IF(ALLO!$BH191=1,0,IF(ALLO!$BH191=2,(IF(EMP!AQ189="YES",(IF(ALLO!$D191&gt;=5,ROUND((ALLO!GJ191+ALLO!GV191+ALLO!HH191)/EX$1,0)*ALLO!$BK191,0)),0)),0))),0),0)</f>
        <v>0</v>
      </c>
      <c r="EY193" s="1">
        <f>IFERROR(IF(K193&gt;=1,(IF(ALLO!$BH191=1,0,IF(ALLO!$BH191=2,(IF(EMP!AR189="YES",(IF(ALLO!$D191&gt;=5,ROUND((ALLO!GK191+ALLO!GW191+ALLO!HI191)/EY$1,0)*ALLO!$BK191,0)),0)),0))),0),0)</f>
        <v>0</v>
      </c>
      <c r="EZ193" s="1">
        <f>IFERROR(IF(L193&gt;=1,(IF(ALLO!$BH191=1,0,IF(ALLO!$BH191=2,(IF(EMP!AS189="YES",(IF(ALLO!$D191&gt;=5,ROUND((ALLO!GL191+ALLO!GX191+ALLO!HJ191)/EZ$1,0)*ALLO!$BK191,0)),0)),0))),0),0)</f>
        <v>0</v>
      </c>
      <c r="FA193" s="181">
        <f t="shared" si="451"/>
        <v>0</v>
      </c>
      <c r="FB193" s="181">
        <f t="shared" si="452"/>
        <v>0</v>
      </c>
      <c r="FC193" s="181">
        <f t="shared" si="453"/>
        <v>0</v>
      </c>
      <c r="FD193" s="181">
        <f t="shared" si="454"/>
        <v>0</v>
      </c>
      <c r="FE193" s="181">
        <f t="shared" si="455"/>
        <v>0</v>
      </c>
      <c r="FF193" s="181">
        <f t="shared" si="456"/>
        <v>0</v>
      </c>
      <c r="FG193" s="181">
        <f t="shared" si="457"/>
        <v>0</v>
      </c>
      <c r="FH193" s="181">
        <f t="shared" si="458"/>
        <v>0</v>
      </c>
      <c r="FI193" s="181">
        <f t="shared" si="459"/>
        <v>0</v>
      </c>
      <c r="FJ193" s="181">
        <f t="shared" si="460"/>
        <v>0</v>
      </c>
      <c r="FK193" s="181">
        <f t="shared" si="461"/>
        <v>0</v>
      </c>
      <c r="FL193" s="181">
        <f t="shared" si="462"/>
        <v>0</v>
      </c>
      <c r="FM193" s="182">
        <f t="shared" si="463"/>
        <v>0</v>
      </c>
      <c r="FN193" s="182">
        <f t="shared" si="464"/>
        <v>0</v>
      </c>
      <c r="FO193" s="182">
        <f t="shared" si="465"/>
        <v>0</v>
      </c>
      <c r="FP193" s="182">
        <f t="shared" si="466"/>
        <v>0</v>
      </c>
      <c r="FQ193" s="182">
        <f t="shared" si="467"/>
        <v>0</v>
      </c>
      <c r="FR193" s="182">
        <f t="shared" si="468"/>
        <v>0</v>
      </c>
      <c r="FS193" s="182">
        <f t="shared" si="469"/>
        <v>0</v>
      </c>
      <c r="FT193" s="1">
        <f>IFERROR(IF($G193&gt;=1,SUMIFS(ARR!P$8:P$607,ARR!$I$8:$I$607,$I193),0),0)</f>
        <v>0</v>
      </c>
      <c r="FU193" s="1">
        <f>IFERROR(IF($G193&gt;=1,SUMIFS(ARR!Q$8:Q$607,ARR!$I$8:$I$607,$I193),0),0)</f>
        <v>0</v>
      </c>
      <c r="FV193" s="1">
        <f>IFERROR(IF($G193&gt;=1,SUMIFS(ARR!R$8:R$607,ARR!$I$8:$I$607,$I193),0),0)</f>
        <v>0</v>
      </c>
      <c r="FW193" s="1">
        <f>IFERROR(IF($G193&gt;=1,SUMIFS(ARR!S$8:S$607,ARR!$I$8:$I$607,$I193),0),0)</f>
        <v>0</v>
      </c>
      <c r="FX193" s="1">
        <f>IFERROR(IF($G193&gt;=1,SUMIFS(ARR!T$8:T$607,ARR!$I$8:$I$607,$I193),0),0)</f>
        <v>0</v>
      </c>
      <c r="FY193" s="1">
        <f>IFERROR(IF($G193&gt;=1,SUMIFS(ARR!U$8:U$607,ARR!$I$8:$I$607,$I193),0),0)</f>
        <v>0</v>
      </c>
      <c r="FZ193" s="1">
        <f>IFERROR(IF($G193&gt;=1,SUMIFS(ARR!V$8:V$607,ARR!$I$8:$I$607,$I193),0),0)</f>
        <v>0</v>
      </c>
      <c r="GA193" s="1">
        <f>IFERROR(IF($G193&gt;=1,SUMIFS(ARR!W$8:W$607,ARR!$I$8:$I$607,$I193),0),0)</f>
        <v>0</v>
      </c>
      <c r="GB193" s="1">
        <f>IFERROR(IF($G193&gt;=1,SUMIFS(ARR!X$8:X$607,ARR!$I$8:$I$607,$I193),0),0)</f>
        <v>0</v>
      </c>
      <c r="GC193" s="1">
        <f>IFERROR(IF($G193&gt;=1,SUMIFS(ARR!Y$8:Y$607,ARR!$I$8:$I$607,$I193),0),0)</f>
        <v>0</v>
      </c>
      <c r="GD193" s="1">
        <f>IFERROR(IF($G193&gt;=1,SUMIFS(ARR!Z$8:Z$607,ARR!$I$8:$I$607,$I193),0),0)</f>
        <v>0</v>
      </c>
      <c r="GE193" s="1">
        <f>IFERROR(IF($G193&gt;=1,SUMIFS(ARR!AA$8:AA$607,ARR!$I$8:$I$607,$I193),0),0)</f>
        <v>0</v>
      </c>
      <c r="GF193" s="1">
        <f t="shared" si="470"/>
        <v>0</v>
      </c>
      <c r="GG193" s="1">
        <f t="shared" si="471"/>
        <v>0</v>
      </c>
      <c r="GH193" s="1">
        <f t="shared" si="472"/>
        <v>0</v>
      </c>
      <c r="GI193" s="1">
        <f t="shared" si="473"/>
        <v>0</v>
      </c>
      <c r="GJ193" s="1">
        <f t="shared" si="474"/>
        <v>0</v>
      </c>
    </row>
    <row r="194" spans="6:192" ht="18" customHeight="1" x14ac:dyDescent="0.25">
      <c r="F194" s="1">
        <f>ALLO!A192</f>
        <v>0</v>
      </c>
      <c r="G194" s="130">
        <f>EMP!O190</f>
        <v>0</v>
      </c>
      <c r="H194" s="131">
        <f>EMP!P190</f>
        <v>0</v>
      </c>
      <c r="I194" s="130">
        <f>EMP!Q190</f>
        <v>0</v>
      </c>
      <c r="J194" s="30">
        <f>IFERROR(IF($G194&gt;=1,(IF($F194=2,ROUND((ALLO!GA192+ALLO!GM192)/10,0),0)),0),0)</f>
        <v>0</v>
      </c>
      <c r="K194" s="30">
        <f>IFERROR(IF($G194&gt;=1,(IF($F194=2,ROUND((ALLO!GB192+ALLO!GN192)/10,0),0)),0),0)</f>
        <v>0</v>
      </c>
      <c r="L194" s="30">
        <f>IFERROR(IF($G194&gt;=1,(IF($F194=2,ROUND((ALLO!GC192+ALLO!GO192)/10,0),0)),0),0)</f>
        <v>0</v>
      </c>
      <c r="M194" s="30">
        <f>IFERROR(IF($G194&gt;=1,(IF($F194=2,ROUND((ALLO!GD192+ALLO!GP192)/10,0),0)),0),0)</f>
        <v>0</v>
      </c>
      <c r="N194" s="30">
        <f>IFERROR(IF($G194&gt;=1,(IF($F194=2,ROUND((ALLO!GE192+ALLO!GQ192)/10,0),0)),0),0)</f>
        <v>0</v>
      </c>
      <c r="O194" s="30">
        <f>IFERROR(IF($G194&gt;=1,(IF($F194=2,ROUND((ALLO!GF192+ALLO!GR192)/10,0),0)),0),0)</f>
        <v>0</v>
      </c>
      <c r="P194" s="30">
        <f>IFERROR(IF($G194&gt;=1,(IF($F194=2,ROUND((ALLO!GG192+ALLO!GS192)/10,0),0)),0),0)</f>
        <v>0</v>
      </c>
      <c r="Q194" s="30">
        <f>IFERROR(IF($G194&gt;=1,(IF($F194=2,ROUND((ALLO!GH192+ALLO!GT192)/10,0),0)),0),0)</f>
        <v>0</v>
      </c>
      <c r="R194" s="30">
        <f>IFERROR(IF($G194&gt;=1,(IF($F194=2,ROUND((ALLO!GI192+ALLO!GU192)/10,0),0)),0),0)</f>
        <v>0</v>
      </c>
      <c r="S194" s="30">
        <f>IFERROR(IF($G194&gt;=1,(IF($F194=2,ROUND((ALLO!GJ192+ALLO!GV192)/10,0),0)),0),0)</f>
        <v>0</v>
      </c>
      <c r="T194" s="30">
        <f>IFERROR(IF($G194&gt;=1,(IF($F194=2,ROUND((ALLO!GK192+ALLO!GW192)/10,0),0)),0),0)</f>
        <v>0</v>
      </c>
      <c r="U194" s="30">
        <f>IFERROR(IF($G194&gt;=1,(IF($F194=2,ROUND((ALLO!GL192+ALLO!GX192)/10,0),0)),0),0)</f>
        <v>0</v>
      </c>
      <c r="V194" s="132"/>
      <c r="W194" s="132"/>
      <c r="X194" s="132"/>
      <c r="Y194" s="132"/>
      <c r="Z194" s="132"/>
      <c r="AA194" s="132"/>
      <c r="AB194" s="132"/>
      <c r="AC194" s="132"/>
      <c r="AD194" s="132"/>
      <c r="AE194" s="132"/>
      <c r="AF194" s="132"/>
      <c r="AG194" s="132"/>
      <c r="AH194" s="133"/>
      <c r="AI194" s="133">
        <f t="shared" si="371"/>
        <v>0</v>
      </c>
      <c r="AJ194" s="133">
        <f t="shared" si="372"/>
        <v>0</v>
      </c>
      <c r="AK194" s="133">
        <f t="shared" si="373"/>
        <v>0</v>
      </c>
      <c r="AL194" s="133">
        <f t="shared" si="374"/>
        <v>0</v>
      </c>
      <c r="AM194" s="133">
        <f t="shared" si="375"/>
        <v>0</v>
      </c>
      <c r="AN194" s="133">
        <f t="shared" si="376"/>
        <v>0</v>
      </c>
      <c r="AO194" s="133">
        <f t="shared" si="377"/>
        <v>0</v>
      </c>
      <c r="AP194" s="133">
        <f t="shared" si="378"/>
        <v>0</v>
      </c>
      <c r="AQ194" s="133">
        <f t="shared" si="379"/>
        <v>0</v>
      </c>
      <c r="AR194" s="133">
        <f t="shared" si="380"/>
        <v>0</v>
      </c>
      <c r="AS194" s="133">
        <f t="shared" si="381"/>
        <v>0</v>
      </c>
      <c r="AT194" s="134"/>
      <c r="AU194" s="134">
        <f t="shared" si="382"/>
        <v>0</v>
      </c>
      <c r="AV194" s="134">
        <f t="shared" si="383"/>
        <v>0</v>
      </c>
      <c r="AW194" s="134">
        <f t="shared" si="384"/>
        <v>0</v>
      </c>
      <c r="AX194" s="134">
        <f t="shared" si="385"/>
        <v>0</v>
      </c>
      <c r="AY194" s="134">
        <f t="shared" si="386"/>
        <v>0</v>
      </c>
      <c r="AZ194" s="134">
        <f t="shared" si="387"/>
        <v>0</v>
      </c>
      <c r="BA194" s="134">
        <f t="shared" si="388"/>
        <v>0</v>
      </c>
      <c r="BB194" s="134">
        <f t="shared" si="389"/>
        <v>0</v>
      </c>
      <c r="BC194" s="134">
        <f t="shared" si="390"/>
        <v>0</v>
      </c>
      <c r="BD194" s="134">
        <f t="shared" si="391"/>
        <v>0</v>
      </c>
      <c r="BE194" s="134">
        <f t="shared" si="392"/>
        <v>0</v>
      </c>
      <c r="BF194" s="31"/>
      <c r="BG194" s="31">
        <f t="shared" si="393"/>
        <v>0</v>
      </c>
      <c r="BH194" s="31">
        <f t="shared" si="394"/>
        <v>0</v>
      </c>
      <c r="BI194" s="31">
        <f t="shared" si="395"/>
        <v>0</v>
      </c>
      <c r="BJ194" s="31">
        <f t="shared" si="396"/>
        <v>0</v>
      </c>
      <c r="BK194" s="31">
        <f t="shared" si="397"/>
        <v>0</v>
      </c>
      <c r="BL194" s="31">
        <f t="shared" si="398"/>
        <v>0</v>
      </c>
      <c r="BM194" s="31">
        <f t="shared" si="399"/>
        <v>0</v>
      </c>
      <c r="BN194" s="31">
        <f t="shared" si="400"/>
        <v>0</v>
      </c>
      <c r="BO194" s="31">
        <f t="shared" si="401"/>
        <v>0</v>
      </c>
      <c r="BP194" s="31">
        <f t="shared" si="402"/>
        <v>0</v>
      </c>
      <c r="BQ194" s="31">
        <f t="shared" si="403"/>
        <v>0</v>
      </c>
      <c r="BR194" s="132"/>
      <c r="BS194" s="132">
        <f t="shared" si="404"/>
        <v>0</v>
      </c>
      <c r="BT194" s="132">
        <f t="shared" si="405"/>
        <v>0</v>
      </c>
      <c r="BU194" s="132">
        <f t="shared" si="406"/>
        <v>0</v>
      </c>
      <c r="BV194" s="132">
        <f t="shared" si="407"/>
        <v>0</v>
      </c>
      <c r="BW194" s="132">
        <f t="shared" si="408"/>
        <v>0</v>
      </c>
      <c r="BX194" s="132">
        <f t="shared" si="409"/>
        <v>0</v>
      </c>
      <c r="BY194" s="132">
        <f t="shared" si="410"/>
        <v>0</v>
      </c>
      <c r="BZ194" s="132">
        <f t="shared" si="411"/>
        <v>0</v>
      </c>
      <c r="CA194" s="132">
        <f t="shared" si="412"/>
        <v>0</v>
      </c>
      <c r="CB194" s="132">
        <f t="shared" si="413"/>
        <v>0</v>
      </c>
      <c r="CC194" s="132">
        <f t="shared" si="414"/>
        <v>0</v>
      </c>
      <c r="CD194" s="133">
        <f t="shared" si="508"/>
        <v>0</v>
      </c>
      <c r="CE194" s="133">
        <f t="shared" si="508"/>
        <v>0</v>
      </c>
      <c r="CF194" s="133">
        <f t="shared" si="416"/>
        <v>0</v>
      </c>
      <c r="CG194" s="133">
        <f t="shared" si="501"/>
        <v>0</v>
      </c>
      <c r="CH194" s="133">
        <f t="shared" si="499"/>
        <v>0</v>
      </c>
      <c r="CI194" s="133">
        <f t="shared" si="499"/>
        <v>0</v>
      </c>
      <c r="CJ194" s="133">
        <f t="shared" si="499"/>
        <v>0</v>
      </c>
      <c r="CK194" s="133">
        <f t="shared" si="499"/>
        <v>0</v>
      </c>
      <c r="CL194" s="133">
        <f t="shared" si="499"/>
        <v>0</v>
      </c>
      <c r="CM194" s="133">
        <f t="shared" si="499"/>
        <v>0</v>
      </c>
      <c r="CN194" s="133">
        <f t="shared" si="499"/>
        <v>0</v>
      </c>
      <c r="CO194" s="133">
        <f t="shared" si="499"/>
        <v>0</v>
      </c>
      <c r="CP194" s="134"/>
      <c r="CQ194" s="134">
        <f t="shared" si="417"/>
        <v>0</v>
      </c>
      <c r="CR194" s="134">
        <f t="shared" si="418"/>
        <v>0</v>
      </c>
      <c r="CS194" s="134">
        <f t="shared" si="419"/>
        <v>0</v>
      </c>
      <c r="CT194" s="134">
        <f t="shared" si="420"/>
        <v>0</v>
      </c>
      <c r="CU194" s="134">
        <f t="shared" si="421"/>
        <v>0</v>
      </c>
      <c r="CV194" s="134">
        <f t="shared" si="422"/>
        <v>0</v>
      </c>
      <c r="CW194" s="134">
        <f t="shared" si="423"/>
        <v>0</v>
      </c>
      <c r="CX194" s="134">
        <f t="shared" si="424"/>
        <v>0</v>
      </c>
      <c r="CY194" s="134">
        <f t="shared" si="425"/>
        <v>0</v>
      </c>
      <c r="CZ194" s="134">
        <f t="shared" si="426"/>
        <v>0</v>
      </c>
      <c r="DA194" s="134">
        <f t="shared" si="427"/>
        <v>0</v>
      </c>
      <c r="DB194" s="135"/>
      <c r="DC194" s="135">
        <f t="shared" si="428"/>
        <v>0</v>
      </c>
      <c r="DD194" s="135">
        <f t="shared" si="429"/>
        <v>0</v>
      </c>
      <c r="DE194" s="135">
        <f t="shared" si="430"/>
        <v>0</v>
      </c>
      <c r="DF194" s="135">
        <f t="shared" si="431"/>
        <v>0</v>
      </c>
      <c r="DG194" s="135">
        <f t="shared" si="432"/>
        <v>0</v>
      </c>
      <c r="DH194" s="135">
        <f t="shared" si="433"/>
        <v>0</v>
      </c>
      <c r="DI194" s="135">
        <f t="shared" si="434"/>
        <v>0</v>
      </c>
      <c r="DJ194" s="135">
        <f t="shared" si="435"/>
        <v>0</v>
      </c>
      <c r="DK194" s="135">
        <f t="shared" si="436"/>
        <v>0</v>
      </c>
      <c r="DL194" s="135">
        <f t="shared" si="437"/>
        <v>0</v>
      </c>
      <c r="DM194" s="135">
        <f t="shared" si="438"/>
        <v>0</v>
      </c>
      <c r="DN194" s="136"/>
      <c r="DO194" s="136">
        <f t="shared" si="439"/>
        <v>0</v>
      </c>
      <c r="DP194" s="136">
        <f t="shared" si="440"/>
        <v>0</v>
      </c>
      <c r="DQ194" s="136">
        <f t="shared" si="441"/>
        <v>0</v>
      </c>
      <c r="DR194" s="136">
        <f t="shared" si="442"/>
        <v>0</v>
      </c>
      <c r="DS194" s="136">
        <f t="shared" si="443"/>
        <v>0</v>
      </c>
      <c r="DT194" s="136">
        <f t="shared" si="444"/>
        <v>0</v>
      </c>
      <c r="DU194" s="136">
        <f t="shared" si="445"/>
        <v>0</v>
      </c>
      <c r="DV194" s="136">
        <f t="shared" si="446"/>
        <v>0</v>
      </c>
      <c r="DW194" s="136">
        <f t="shared" si="447"/>
        <v>0</v>
      </c>
      <c r="DX194" s="136">
        <f t="shared" si="448"/>
        <v>0</v>
      </c>
      <c r="DY194" s="136">
        <f t="shared" si="449"/>
        <v>0</v>
      </c>
      <c r="DZ194" s="132"/>
      <c r="EA194" s="132">
        <f t="shared" ref="EA194:EK194" si="532">DZ194</f>
        <v>0</v>
      </c>
      <c r="EB194" s="132">
        <f t="shared" si="532"/>
        <v>0</v>
      </c>
      <c r="EC194" s="132">
        <f t="shared" si="532"/>
        <v>0</v>
      </c>
      <c r="ED194" s="132">
        <f t="shared" si="532"/>
        <v>0</v>
      </c>
      <c r="EE194" s="132">
        <f t="shared" si="532"/>
        <v>0</v>
      </c>
      <c r="EF194" s="132">
        <f t="shared" si="532"/>
        <v>0</v>
      </c>
      <c r="EG194" s="132">
        <f t="shared" si="532"/>
        <v>0</v>
      </c>
      <c r="EH194" s="132">
        <f t="shared" si="532"/>
        <v>0</v>
      </c>
      <c r="EI194" s="132">
        <f t="shared" si="532"/>
        <v>0</v>
      </c>
      <c r="EJ194" s="132">
        <f t="shared" si="532"/>
        <v>0</v>
      </c>
      <c r="EK194" s="132">
        <f t="shared" si="532"/>
        <v>0</v>
      </c>
      <c r="EL194" s="134"/>
      <c r="EM194" s="134"/>
      <c r="EN194" s="134"/>
      <c r="EO194" s="134"/>
      <c r="EP194" s="134"/>
      <c r="EQ194" s="134"/>
      <c r="ER194" s="134"/>
      <c r="ES194" s="201">
        <f>IFERROR(IF(G194&gt;=1,(IF(EMP!AT190="YES",220,0)),0),0)</f>
        <v>0</v>
      </c>
      <c r="ET194" s="1">
        <f>IFERROR(IF(G194&gt;=1,ROUND(ALLO!K192/31*ALLO!BJ192,0),0),0)</f>
        <v>0</v>
      </c>
      <c r="EU194" s="1">
        <f>IFERROR(IF(G194&gt;=1,(IF(ALLO!$BH192=1,0,IF(ALLO!$BH192=2,(IF(EMP!AN190="YES",(IF(ALLO!$D192&gt;=5,ROUND((ALLO!GG192+ALLO!GS192+ALLO!HE192)/EU$1,0)*ALLO!$BK192,0)),0)),0))),0),0)</f>
        <v>0</v>
      </c>
      <c r="EV194" s="1">
        <f>IFERROR(IF(H194&gt;=1,(IF(ALLO!$BH192=1,0,IF(ALLO!$BH192=2,(IF(EMP!AO190="YES",(IF(ALLO!$D192&gt;=5,ROUND((ALLO!GH192+ALLO!GT192+ALLO!HF192)/EV$1,0)*ALLO!$BK192,0)),0)),0))),0),0)</f>
        <v>0</v>
      </c>
      <c r="EW194" s="1">
        <f>IFERROR(IF(I194&gt;=1,(IF(ALLO!$BH192=1,0,IF(ALLO!$BH192=2,(IF(EMP!AP190="YES",(IF(ALLO!$D192&gt;=5,ROUND((ALLO!GI192+ALLO!GU192+ALLO!HG192)/EW$1,0)*ALLO!$BK192,0)),0)),0))),0),0)</f>
        <v>0</v>
      </c>
      <c r="EX194" s="1">
        <f>IFERROR(IF(J194&gt;=1,(IF(ALLO!$BH192=1,0,IF(ALLO!$BH192=2,(IF(EMP!AQ190="YES",(IF(ALLO!$D192&gt;=5,ROUND((ALLO!GJ192+ALLO!GV192+ALLO!HH192)/EX$1,0)*ALLO!$BK192,0)),0)),0))),0),0)</f>
        <v>0</v>
      </c>
      <c r="EY194" s="1">
        <f>IFERROR(IF(K194&gt;=1,(IF(ALLO!$BH192=1,0,IF(ALLO!$BH192=2,(IF(EMP!AR190="YES",(IF(ALLO!$D192&gt;=5,ROUND((ALLO!GK192+ALLO!GW192+ALLO!HI192)/EY$1,0)*ALLO!$BK192,0)),0)),0))),0),0)</f>
        <v>0</v>
      </c>
      <c r="EZ194" s="1">
        <f>IFERROR(IF(L194&gt;=1,(IF(ALLO!$BH192=1,0,IF(ALLO!$BH192=2,(IF(EMP!AS190="YES",(IF(ALLO!$D192&gt;=5,ROUND((ALLO!GL192+ALLO!GX192+ALLO!HJ192)/EZ$1,0)*ALLO!$BK192,0)),0)),0))),0),0)</f>
        <v>0</v>
      </c>
      <c r="FA194" s="181">
        <f t="shared" si="451"/>
        <v>0</v>
      </c>
      <c r="FB194" s="181">
        <f t="shared" si="452"/>
        <v>0</v>
      </c>
      <c r="FC194" s="181">
        <f t="shared" si="453"/>
        <v>0</v>
      </c>
      <c r="FD194" s="181">
        <f t="shared" si="454"/>
        <v>0</v>
      </c>
      <c r="FE194" s="181">
        <f t="shared" si="455"/>
        <v>0</v>
      </c>
      <c r="FF194" s="181">
        <f t="shared" si="456"/>
        <v>0</v>
      </c>
      <c r="FG194" s="181">
        <f t="shared" si="457"/>
        <v>0</v>
      </c>
      <c r="FH194" s="181">
        <f t="shared" si="458"/>
        <v>0</v>
      </c>
      <c r="FI194" s="181">
        <f t="shared" si="459"/>
        <v>0</v>
      </c>
      <c r="FJ194" s="181">
        <f t="shared" si="460"/>
        <v>0</v>
      </c>
      <c r="FK194" s="181">
        <f t="shared" si="461"/>
        <v>0</v>
      </c>
      <c r="FL194" s="181">
        <f t="shared" si="462"/>
        <v>0</v>
      </c>
      <c r="FM194" s="182">
        <f t="shared" si="463"/>
        <v>0</v>
      </c>
      <c r="FN194" s="182">
        <f t="shared" si="464"/>
        <v>0</v>
      </c>
      <c r="FO194" s="182">
        <f t="shared" si="465"/>
        <v>0</v>
      </c>
      <c r="FP194" s="182">
        <f t="shared" si="466"/>
        <v>0</v>
      </c>
      <c r="FQ194" s="182">
        <f t="shared" si="467"/>
        <v>0</v>
      </c>
      <c r="FR194" s="182">
        <f t="shared" si="468"/>
        <v>0</v>
      </c>
      <c r="FS194" s="182">
        <f t="shared" si="469"/>
        <v>0</v>
      </c>
      <c r="FT194" s="1">
        <f>IFERROR(IF($G194&gt;=1,SUMIFS(ARR!P$8:P$607,ARR!$I$8:$I$607,$I194),0),0)</f>
        <v>0</v>
      </c>
      <c r="FU194" s="1">
        <f>IFERROR(IF($G194&gt;=1,SUMIFS(ARR!Q$8:Q$607,ARR!$I$8:$I$607,$I194),0),0)</f>
        <v>0</v>
      </c>
      <c r="FV194" s="1">
        <f>IFERROR(IF($G194&gt;=1,SUMIFS(ARR!R$8:R$607,ARR!$I$8:$I$607,$I194),0),0)</f>
        <v>0</v>
      </c>
      <c r="FW194" s="1">
        <f>IFERROR(IF($G194&gt;=1,SUMIFS(ARR!S$8:S$607,ARR!$I$8:$I$607,$I194),0),0)</f>
        <v>0</v>
      </c>
      <c r="FX194" s="1">
        <f>IFERROR(IF($G194&gt;=1,SUMIFS(ARR!T$8:T$607,ARR!$I$8:$I$607,$I194),0),0)</f>
        <v>0</v>
      </c>
      <c r="FY194" s="1">
        <f>IFERROR(IF($G194&gt;=1,SUMIFS(ARR!U$8:U$607,ARR!$I$8:$I$607,$I194),0),0)</f>
        <v>0</v>
      </c>
      <c r="FZ194" s="1">
        <f>IFERROR(IF($G194&gt;=1,SUMIFS(ARR!V$8:V$607,ARR!$I$8:$I$607,$I194),0),0)</f>
        <v>0</v>
      </c>
      <c r="GA194" s="1">
        <f>IFERROR(IF($G194&gt;=1,SUMIFS(ARR!W$8:W$607,ARR!$I$8:$I$607,$I194),0),0)</f>
        <v>0</v>
      </c>
      <c r="GB194" s="1">
        <f>IFERROR(IF($G194&gt;=1,SUMIFS(ARR!X$8:X$607,ARR!$I$8:$I$607,$I194),0),0)</f>
        <v>0</v>
      </c>
      <c r="GC194" s="1">
        <f>IFERROR(IF($G194&gt;=1,SUMIFS(ARR!Y$8:Y$607,ARR!$I$8:$I$607,$I194),0),0)</f>
        <v>0</v>
      </c>
      <c r="GD194" s="1">
        <f>IFERROR(IF($G194&gt;=1,SUMIFS(ARR!Z$8:Z$607,ARR!$I$8:$I$607,$I194),0),0)</f>
        <v>0</v>
      </c>
      <c r="GE194" s="1">
        <f>IFERROR(IF($G194&gt;=1,SUMIFS(ARR!AA$8:AA$607,ARR!$I$8:$I$607,$I194),0),0)</f>
        <v>0</v>
      </c>
      <c r="GF194" s="1">
        <f t="shared" si="470"/>
        <v>0</v>
      </c>
      <c r="GG194" s="1">
        <f t="shared" si="471"/>
        <v>0</v>
      </c>
      <c r="GH194" s="1">
        <f t="shared" si="472"/>
        <v>0</v>
      </c>
      <c r="GI194" s="1">
        <f t="shared" si="473"/>
        <v>0</v>
      </c>
      <c r="GJ194" s="1">
        <f t="shared" si="474"/>
        <v>0</v>
      </c>
    </row>
    <row r="195" spans="6:192" ht="18" customHeight="1" x14ac:dyDescent="0.25">
      <c r="F195" s="1">
        <f>ALLO!A193</f>
        <v>0</v>
      </c>
      <c r="G195" s="130">
        <f>EMP!O191</f>
        <v>0</v>
      </c>
      <c r="H195" s="131">
        <f>EMP!P191</f>
        <v>0</v>
      </c>
      <c r="I195" s="130">
        <f>EMP!Q191</f>
        <v>0</v>
      </c>
      <c r="J195" s="30">
        <f>IFERROR(IF($G195&gt;=1,(IF($F195=2,ROUND((ALLO!GA193+ALLO!GM193)/10,0),0)),0),0)</f>
        <v>0</v>
      </c>
      <c r="K195" s="30">
        <f>IFERROR(IF($G195&gt;=1,(IF($F195=2,ROUND((ALLO!GB193+ALLO!GN193)/10,0),0)),0),0)</f>
        <v>0</v>
      </c>
      <c r="L195" s="30">
        <f>IFERROR(IF($G195&gt;=1,(IF($F195=2,ROUND((ALLO!GC193+ALLO!GO193)/10,0),0)),0),0)</f>
        <v>0</v>
      </c>
      <c r="M195" s="30">
        <f>IFERROR(IF($G195&gt;=1,(IF($F195=2,ROUND((ALLO!GD193+ALLO!GP193)/10,0),0)),0),0)</f>
        <v>0</v>
      </c>
      <c r="N195" s="30">
        <f>IFERROR(IF($G195&gt;=1,(IF($F195=2,ROUND((ALLO!GE193+ALLO!GQ193)/10,0),0)),0),0)</f>
        <v>0</v>
      </c>
      <c r="O195" s="30">
        <f>IFERROR(IF($G195&gt;=1,(IF($F195=2,ROUND((ALLO!GF193+ALLO!GR193)/10,0),0)),0),0)</f>
        <v>0</v>
      </c>
      <c r="P195" s="30">
        <f>IFERROR(IF($G195&gt;=1,(IF($F195=2,ROUND((ALLO!GG193+ALLO!GS193)/10,0),0)),0),0)</f>
        <v>0</v>
      </c>
      <c r="Q195" s="30">
        <f>IFERROR(IF($G195&gt;=1,(IF($F195=2,ROUND((ALLO!GH193+ALLO!GT193)/10,0),0)),0),0)</f>
        <v>0</v>
      </c>
      <c r="R195" s="30">
        <f>IFERROR(IF($G195&gt;=1,(IF($F195=2,ROUND((ALLO!GI193+ALLO!GU193)/10,0),0)),0),0)</f>
        <v>0</v>
      </c>
      <c r="S195" s="30">
        <f>IFERROR(IF($G195&gt;=1,(IF($F195=2,ROUND((ALLO!GJ193+ALLO!GV193)/10,0),0)),0),0)</f>
        <v>0</v>
      </c>
      <c r="T195" s="30">
        <f>IFERROR(IF($G195&gt;=1,(IF($F195=2,ROUND((ALLO!GK193+ALLO!GW193)/10,0),0)),0),0)</f>
        <v>0</v>
      </c>
      <c r="U195" s="30">
        <f>IFERROR(IF($G195&gt;=1,(IF($F195=2,ROUND((ALLO!GL193+ALLO!GX193)/10,0),0)),0),0)</f>
        <v>0</v>
      </c>
      <c r="V195" s="132"/>
      <c r="W195" s="132"/>
      <c r="X195" s="132"/>
      <c r="Y195" s="132"/>
      <c r="Z195" s="132"/>
      <c r="AA195" s="132"/>
      <c r="AB195" s="132"/>
      <c r="AC195" s="132"/>
      <c r="AD195" s="132"/>
      <c r="AE195" s="132"/>
      <c r="AF195" s="132"/>
      <c r="AG195" s="132"/>
      <c r="AH195" s="133"/>
      <c r="AI195" s="133">
        <f t="shared" si="371"/>
        <v>0</v>
      </c>
      <c r="AJ195" s="133">
        <f t="shared" si="372"/>
        <v>0</v>
      </c>
      <c r="AK195" s="133">
        <f t="shared" si="373"/>
        <v>0</v>
      </c>
      <c r="AL195" s="133">
        <f t="shared" si="374"/>
        <v>0</v>
      </c>
      <c r="AM195" s="133">
        <f t="shared" si="375"/>
        <v>0</v>
      </c>
      <c r="AN195" s="133">
        <f t="shared" si="376"/>
        <v>0</v>
      </c>
      <c r="AO195" s="133">
        <f t="shared" si="377"/>
        <v>0</v>
      </c>
      <c r="AP195" s="133">
        <f t="shared" si="378"/>
        <v>0</v>
      </c>
      <c r="AQ195" s="133">
        <f t="shared" si="379"/>
        <v>0</v>
      </c>
      <c r="AR195" s="133">
        <f t="shared" si="380"/>
        <v>0</v>
      </c>
      <c r="AS195" s="133">
        <f t="shared" si="381"/>
        <v>0</v>
      </c>
      <c r="AT195" s="134"/>
      <c r="AU195" s="134">
        <f t="shared" si="382"/>
        <v>0</v>
      </c>
      <c r="AV195" s="134">
        <f t="shared" si="383"/>
        <v>0</v>
      </c>
      <c r="AW195" s="134">
        <f t="shared" si="384"/>
        <v>0</v>
      </c>
      <c r="AX195" s="134">
        <f t="shared" si="385"/>
        <v>0</v>
      </c>
      <c r="AY195" s="134">
        <f t="shared" si="386"/>
        <v>0</v>
      </c>
      <c r="AZ195" s="134">
        <f t="shared" si="387"/>
        <v>0</v>
      </c>
      <c r="BA195" s="134">
        <f t="shared" si="388"/>
        <v>0</v>
      </c>
      <c r="BB195" s="134">
        <f t="shared" si="389"/>
        <v>0</v>
      </c>
      <c r="BC195" s="134">
        <f t="shared" si="390"/>
        <v>0</v>
      </c>
      <c r="BD195" s="134">
        <f t="shared" si="391"/>
        <v>0</v>
      </c>
      <c r="BE195" s="134">
        <f t="shared" si="392"/>
        <v>0</v>
      </c>
      <c r="BF195" s="31"/>
      <c r="BG195" s="31">
        <f t="shared" si="393"/>
        <v>0</v>
      </c>
      <c r="BH195" s="31">
        <f t="shared" si="394"/>
        <v>0</v>
      </c>
      <c r="BI195" s="31">
        <f t="shared" si="395"/>
        <v>0</v>
      </c>
      <c r="BJ195" s="31">
        <f t="shared" si="396"/>
        <v>0</v>
      </c>
      <c r="BK195" s="31">
        <f t="shared" si="397"/>
        <v>0</v>
      </c>
      <c r="BL195" s="31">
        <f t="shared" si="398"/>
        <v>0</v>
      </c>
      <c r="BM195" s="31">
        <f t="shared" si="399"/>
        <v>0</v>
      </c>
      <c r="BN195" s="31">
        <f t="shared" si="400"/>
        <v>0</v>
      </c>
      <c r="BO195" s="31">
        <f t="shared" si="401"/>
        <v>0</v>
      </c>
      <c r="BP195" s="31">
        <f t="shared" si="402"/>
        <v>0</v>
      </c>
      <c r="BQ195" s="31">
        <f t="shared" si="403"/>
        <v>0</v>
      </c>
      <c r="BR195" s="132"/>
      <c r="BS195" s="132">
        <f t="shared" si="404"/>
        <v>0</v>
      </c>
      <c r="BT195" s="132">
        <f t="shared" si="405"/>
        <v>0</v>
      </c>
      <c r="BU195" s="132">
        <f t="shared" si="406"/>
        <v>0</v>
      </c>
      <c r="BV195" s="132">
        <f t="shared" si="407"/>
        <v>0</v>
      </c>
      <c r="BW195" s="132">
        <f t="shared" si="408"/>
        <v>0</v>
      </c>
      <c r="BX195" s="132">
        <f t="shared" si="409"/>
        <v>0</v>
      </c>
      <c r="BY195" s="132">
        <f t="shared" si="410"/>
        <v>0</v>
      </c>
      <c r="BZ195" s="132">
        <f t="shared" si="411"/>
        <v>0</v>
      </c>
      <c r="CA195" s="132">
        <f t="shared" si="412"/>
        <v>0</v>
      </c>
      <c r="CB195" s="132">
        <f t="shared" si="413"/>
        <v>0</v>
      </c>
      <c r="CC195" s="132">
        <f t="shared" si="414"/>
        <v>0</v>
      </c>
      <c r="CD195" s="133">
        <f t="shared" si="508"/>
        <v>0</v>
      </c>
      <c r="CE195" s="133">
        <f t="shared" si="508"/>
        <v>0</v>
      </c>
      <c r="CF195" s="133">
        <f t="shared" si="416"/>
        <v>0</v>
      </c>
      <c r="CG195" s="133">
        <f t="shared" si="501"/>
        <v>0</v>
      </c>
      <c r="CH195" s="133">
        <f t="shared" si="499"/>
        <v>0</v>
      </c>
      <c r="CI195" s="133">
        <f t="shared" si="499"/>
        <v>0</v>
      </c>
      <c r="CJ195" s="133">
        <f t="shared" si="499"/>
        <v>0</v>
      </c>
      <c r="CK195" s="133">
        <f t="shared" si="499"/>
        <v>0</v>
      </c>
      <c r="CL195" s="133">
        <f t="shared" si="499"/>
        <v>0</v>
      </c>
      <c r="CM195" s="133">
        <f t="shared" si="499"/>
        <v>0</v>
      </c>
      <c r="CN195" s="133">
        <f t="shared" si="499"/>
        <v>0</v>
      </c>
      <c r="CO195" s="133">
        <f t="shared" si="499"/>
        <v>0</v>
      </c>
      <c r="CP195" s="134"/>
      <c r="CQ195" s="134">
        <f t="shared" si="417"/>
        <v>0</v>
      </c>
      <c r="CR195" s="134">
        <f t="shared" si="418"/>
        <v>0</v>
      </c>
      <c r="CS195" s="134">
        <f t="shared" si="419"/>
        <v>0</v>
      </c>
      <c r="CT195" s="134">
        <f t="shared" si="420"/>
        <v>0</v>
      </c>
      <c r="CU195" s="134">
        <f t="shared" si="421"/>
        <v>0</v>
      </c>
      <c r="CV195" s="134">
        <f t="shared" si="422"/>
        <v>0</v>
      </c>
      <c r="CW195" s="134">
        <f t="shared" si="423"/>
        <v>0</v>
      </c>
      <c r="CX195" s="134">
        <f t="shared" si="424"/>
        <v>0</v>
      </c>
      <c r="CY195" s="134">
        <f t="shared" si="425"/>
        <v>0</v>
      </c>
      <c r="CZ195" s="134">
        <f t="shared" si="426"/>
        <v>0</v>
      </c>
      <c r="DA195" s="134">
        <f t="shared" si="427"/>
        <v>0</v>
      </c>
      <c r="DB195" s="135"/>
      <c r="DC195" s="135">
        <f t="shared" si="428"/>
        <v>0</v>
      </c>
      <c r="DD195" s="135">
        <f t="shared" si="429"/>
        <v>0</v>
      </c>
      <c r="DE195" s="135">
        <f t="shared" si="430"/>
        <v>0</v>
      </c>
      <c r="DF195" s="135">
        <f t="shared" si="431"/>
        <v>0</v>
      </c>
      <c r="DG195" s="135">
        <f t="shared" si="432"/>
        <v>0</v>
      </c>
      <c r="DH195" s="135">
        <f t="shared" si="433"/>
        <v>0</v>
      </c>
      <c r="DI195" s="135">
        <f t="shared" si="434"/>
        <v>0</v>
      </c>
      <c r="DJ195" s="135">
        <f t="shared" si="435"/>
        <v>0</v>
      </c>
      <c r="DK195" s="135">
        <f t="shared" si="436"/>
        <v>0</v>
      </c>
      <c r="DL195" s="135">
        <f t="shared" si="437"/>
        <v>0</v>
      </c>
      <c r="DM195" s="135">
        <f t="shared" si="438"/>
        <v>0</v>
      </c>
      <c r="DN195" s="136"/>
      <c r="DO195" s="136">
        <f t="shared" si="439"/>
        <v>0</v>
      </c>
      <c r="DP195" s="136">
        <f t="shared" si="440"/>
        <v>0</v>
      </c>
      <c r="DQ195" s="136">
        <f t="shared" si="441"/>
        <v>0</v>
      </c>
      <c r="DR195" s="136">
        <f t="shared" si="442"/>
        <v>0</v>
      </c>
      <c r="DS195" s="136">
        <f t="shared" si="443"/>
        <v>0</v>
      </c>
      <c r="DT195" s="136">
        <f t="shared" si="444"/>
        <v>0</v>
      </c>
      <c r="DU195" s="136">
        <f t="shared" si="445"/>
        <v>0</v>
      </c>
      <c r="DV195" s="136">
        <f t="shared" si="446"/>
        <v>0</v>
      </c>
      <c r="DW195" s="136">
        <f t="shared" si="447"/>
        <v>0</v>
      </c>
      <c r="DX195" s="136">
        <f t="shared" si="448"/>
        <v>0</v>
      </c>
      <c r="DY195" s="136">
        <f t="shared" si="449"/>
        <v>0</v>
      </c>
      <c r="DZ195" s="132"/>
      <c r="EA195" s="132">
        <f t="shared" ref="EA195:EK195" si="533">DZ195</f>
        <v>0</v>
      </c>
      <c r="EB195" s="132">
        <f t="shared" si="533"/>
        <v>0</v>
      </c>
      <c r="EC195" s="132">
        <f t="shared" si="533"/>
        <v>0</v>
      </c>
      <c r="ED195" s="132">
        <f t="shared" si="533"/>
        <v>0</v>
      </c>
      <c r="EE195" s="132">
        <f t="shared" si="533"/>
        <v>0</v>
      </c>
      <c r="EF195" s="132">
        <f t="shared" si="533"/>
        <v>0</v>
      </c>
      <c r="EG195" s="132">
        <f t="shared" si="533"/>
        <v>0</v>
      </c>
      <c r="EH195" s="132">
        <f t="shared" si="533"/>
        <v>0</v>
      </c>
      <c r="EI195" s="132">
        <f t="shared" si="533"/>
        <v>0</v>
      </c>
      <c r="EJ195" s="132">
        <f t="shared" si="533"/>
        <v>0</v>
      </c>
      <c r="EK195" s="132">
        <f t="shared" si="533"/>
        <v>0</v>
      </c>
      <c r="EL195" s="134"/>
      <c r="EM195" s="134"/>
      <c r="EN195" s="134"/>
      <c r="EO195" s="134"/>
      <c r="EP195" s="134"/>
      <c r="EQ195" s="134"/>
      <c r="ER195" s="134"/>
      <c r="ES195" s="201">
        <f>IFERROR(IF(G195&gt;=1,(IF(EMP!AT191="YES",220,0)),0),0)</f>
        <v>0</v>
      </c>
      <c r="ET195" s="1">
        <f>IFERROR(IF(G195&gt;=1,ROUND(ALLO!K193/31*ALLO!BJ193,0),0),0)</f>
        <v>0</v>
      </c>
      <c r="EU195" s="1">
        <f>IFERROR(IF(G195&gt;=1,(IF(ALLO!$BH193=1,0,IF(ALLO!$BH193=2,(IF(EMP!AN191="YES",(IF(ALLO!$D193&gt;=5,ROUND((ALLO!GG193+ALLO!GS193+ALLO!HE193)/EU$1,0)*ALLO!$BK193,0)),0)),0))),0),0)</f>
        <v>0</v>
      </c>
      <c r="EV195" s="1">
        <f>IFERROR(IF(H195&gt;=1,(IF(ALLO!$BH193=1,0,IF(ALLO!$BH193=2,(IF(EMP!AO191="YES",(IF(ALLO!$D193&gt;=5,ROUND((ALLO!GH193+ALLO!GT193+ALLO!HF193)/EV$1,0)*ALLO!$BK193,0)),0)),0))),0),0)</f>
        <v>0</v>
      </c>
      <c r="EW195" s="1">
        <f>IFERROR(IF(I195&gt;=1,(IF(ALLO!$BH193=1,0,IF(ALLO!$BH193=2,(IF(EMP!AP191="YES",(IF(ALLO!$D193&gt;=5,ROUND((ALLO!GI193+ALLO!GU193+ALLO!HG193)/EW$1,0)*ALLO!$BK193,0)),0)),0))),0),0)</f>
        <v>0</v>
      </c>
      <c r="EX195" s="1">
        <f>IFERROR(IF(J195&gt;=1,(IF(ALLO!$BH193=1,0,IF(ALLO!$BH193=2,(IF(EMP!AQ191="YES",(IF(ALLO!$D193&gt;=5,ROUND((ALLO!GJ193+ALLO!GV193+ALLO!HH193)/EX$1,0)*ALLO!$BK193,0)),0)),0))),0),0)</f>
        <v>0</v>
      </c>
      <c r="EY195" s="1">
        <f>IFERROR(IF(K195&gt;=1,(IF(ALLO!$BH193=1,0,IF(ALLO!$BH193=2,(IF(EMP!AR191="YES",(IF(ALLO!$D193&gt;=5,ROUND((ALLO!GK193+ALLO!GW193+ALLO!HI193)/EY$1,0)*ALLO!$BK193,0)),0)),0))),0),0)</f>
        <v>0</v>
      </c>
      <c r="EZ195" s="1">
        <f>IFERROR(IF(L195&gt;=1,(IF(ALLO!$BH193=1,0,IF(ALLO!$BH193=2,(IF(EMP!AS191="YES",(IF(ALLO!$D193&gt;=5,ROUND((ALLO!GL193+ALLO!GX193+ALLO!HJ193)/EZ$1,0)*ALLO!$BK193,0)),0)),0))),0),0)</f>
        <v>0</v>
      </c>
      <c r="FA195" s="181">
        <f t="shared" si="451"/>
        <v>0</v>
      </c>
      <c r="FB195" s="181">
        <f t="shared" si="452"/>
        <v>0</v>
      </c>
      <c r="FC195" s="181">
        <f t="shared" si="453"/>
        <v>0</v>
      </c>
      <c r="FD195" s="181">
        <f t="shared" si="454"/>
        <v>0</v>
      </c>
      <c r="FE195" s="181">
        <f t="shared" si="455"/>
        <v>0</v>
      </c>
      <c r="FF195" s="181">
        <f t="shared" si="456"/>
        <v>0</v>
      </c>
      <c r="FG195" s="181">
        <f t="shared" si="457"/>
        <v>0</v>
      </c>
      <c r="FH195" s="181">
        <f t="shared" si="458"/>
        <v>0</v>
      </c>
      <c r="FI195" s="181">
        <f t="shared" si="459"/>
        <v>0</v>
      </c>
      <c r="FJ195" s="181">
        <f t="shared" si="460"/>
        <v>0</v>
      </c>
      <c r="FK195" s="181">
        <f t="shared" si="461"/>
        <v>0</v>
      </c>
      <c r="FL195" s="181">
        <f t="shared" si="462"/>
        <v>0</v>
      </c>
      <c r="FM195" s="182">
        <f t="shared" si="463"/>
        <v>0</v>
      </c>
      <c r="FN195" s="182">
        <f t="shared" si="464"/>
        <v>0</v>
      </c>
      <c r="FO195" s="182">
        <f t="shared" si="465"/>
        <v>0</v>
      </c>
      <c r="FP195" s="182">
        <f t="shared" si="466"/>
        <v>0</v>
      </c>
      <c r="FQ195" s="182">
        <f t="shared" si="467"/>
        <v>0</v>
      </c>
      <c r="FR195" s="182">
        <f t="shared" si="468"/>
        <v>0</v>
      </c>
      <c r="FS195" s="182">
        <f t="shared" si="469"/>
        <v>0</v>
      </c>
      <c r="FT195" s="1">
        <f>IFERROR(IF($G195&gt;=1,SUMIFS(ARR!P$8:P$607,ARR!$I$8:$I$607,$I195),0),0)</f>
        <v>0</v>
      </c>
      <c r="FU195" s="1">
        <f>IFERROR(IF($G195&gt;=1,SUMIFS(ARR!Q$8:Q$607,ARR!$I$8:$I$607,$I195),0),0)</f>
        <v>0</v>
      </c>
      <c r="FV195" s="1">
        <f>IFERROR(IF($G195&gt;=1,SUMIFS(ARR!R$8:R$607,ARR!$I$8:$I$607,$I195),0),0)</f>
        <v>0</v>
      </c>
      <c r="FW195" s="1">
        <f>IFERROR(IF($G195&gt;=1,SUMIFS(ARR!S$8:S$607,ARR!$I$8:$I$607,$I195),0),0)</f>
        <v>0</v>
      </c>
      <c r="FX195" s="1">
        <f>IFERROR(IF($G195&gt;=1,SUMIFS(ARR!T$8:T$607,ARR!$I$8:$I$607,$I195),0),0)</f>
        <v>0</v>
      </c>
      <c r="FY195" s="1">
        <f>IFERROR(IF($G195&gt;=1,SUMIFS(ARR!U$8:U$607,ARR!$I$8:$I$607,$I195),0),0)</f>
        <v>0</v>
      </c>
      <c r="FZ195" s="1">
        <f>IFERROR(IF($G195&gt;=1,SUMIFS(ARR!V$8:V$607,ARR!$I$8:$I$607,$I195),0),0)</f>
        <v>0</v>
      </c>
      <c r="GA195" s="1">
        <f>IFERROR(IF($G195&gt;=1,SUMIFS(ARR!W$8:W$607,ARR!$I$8:$I$607,$I195),0),0)</f>
        <v>0</v>
      </c>
      <c r="GB195" s="1">
        <f>IFERROR(IF($G195&gt;=1,SUMIFS(ARR!X$8:X$607,ARR!$I$8:$I$607,$I195),0),0)</f>
        <v>0</v>
      </c>
      <c r="GC195" s="1">
        <f>IFERROR(IF($G195&gt;=1,SUMIFS(ARR!Y$8:Y$607,ARR!$I$8:$I$607,$I195),0),0)</f>
        <v>0</v>
      </c>
      <c r="GD195" s="1">
        <f>IFERROR(IF($G195&gt;=1,SUMIFS(ARR!Z$8:Z$607,ARR!$I$8:$I$607,$I195),0),0)</f>
        <v>0</v>
      </c>
      <c r="GE195" s="1">
        <f>IFERROR(IF($G195&gt;=1,SUMIFS(ARR!AA$8:AA$607,ARR!$I$8:$I$607,$I195),0),0)</f>
        <v>0</v>
      </c>
      <c r="GF195" s="1">
        <f t="shared" si="470"/>
        <v>0</v>
      </c>
      <c r="GG195" s="1">
        <f t="shared" si="471"/>
        <v>0</v>
      </c>
      <c r="GH195" s="1">
        <f t="shared" si="472"/>
        <v>0</v>
      </c>
      <c r="GI195" s="1">
        <f t="shared" si="473"/>
        <v>0</v>
      </c>
      <c r="GJ195" s="1">
        <f t="shared" si="474"/>
        <v>0</v>
      </c>
    </row>
    <row r="196" spans="6:192" ht="18" customHeight="1" x14ac:dyDescent="0.25">
      <c r="F196" s="1">
        <f>ALLO!A194</f>
        <v>0</v>
      </c>
      <c r="G196" s="130">
        <f>EMP!O192</f>
        <v>0</v>
      </c>
      <c r="H196" s="131">
        <f>EMP!P192</f>
        <v>0</v>
      </c>
      <c r="I196" s="130">
        <f>EMP!Q192</f>
        <v>0</v>
      </c>
      <c r="J196" s="30">
        <f>IFERROR(IF($G196&gt;=1,(IF($F196=2,ROUND((ALLO!GA194+ALLO!GM194)/10,0),0)),0),0)</f>
        <v>0</v>
      </c>
      <c r="K196" s="30">
        <f>IFERROR(IF($G196&gt;=1,(IF($F196=2,ROUND((ALLO!GB194+ALLO!GN194)/10,0),0)),0),0)</f>
        <v>0</v>
      </c>
      <c r="L196" s="30">
        <f>IFERROR(IF($G196&gt;=1,(IF($F196=2,ROUND((ALLO!GC194+ALLO!GO194)/10,0),0)),0),0)</f>
        <v>0</v>
      </c>
      <c r="M196" s="30">
        <f>IFERROR(IF($G196&gt;=1,(IF($F196=2,ROUND((ALLO!GD194+ALLO!GP194)/10,0),0)),0),0)</f>
        <v>0</v>
      </c>
      <c r="N196" s="30">
        <f>IFERROR(IF($G196&gt;=1,(IF($F196=2,ROUND((ALLO!GE194+ALLO!GQ194)/10,0),0)),0),0)</f>
        <v>0</v>
      </c>
      <c r="O196" s="30">
        <f>IFERROR(IF($G196&gt;=1,(IF($F196=2,ROUND((ALLO!GF194+ALLO!GR194)/10,0),0)),0),0)</f>
        <v>0</v>
      </c>
      <c r="P196" s="30">
        <f>IFERROR(IF($G196&gt;=1,(IF($F196=2,ROUND((ALLO!GG194+ALLO!GS194)/10,0),0)),0),0)</f>
        <v>0</v>
      </c>
      <c r="Q196" s="30">
        <f>IFERROR(IF($G196&gt;=1,(IF($F196=2,ROUND((ALLO!GH194+ALLO!GT194)/10,0),0)),0),0)</f>
        <v>0</v>
      </c>
      <c r="R196" s="30">
        <f>IFERROR(IF($G196&gt;=1,(IF($F196=2,ROUND((ALLO!GI194+ALLO!GU194)/10,0),0)),0),0)</f>
        <v>0</v>
      </c>
      <c r="S196" s="30">
        <f>IFERROR(IF($G196&gt;=1,(IF($F196=2,ROUND((ALLO!GJ194+ALLO!GV194)/10,0),0)),0),0)</f>
        <v>0</v>
      </c>
      <c r="T196" s="30">
        <f>IFERROR(IF($G196&gt;=1,(IF($F196=2,ROUND((ALLO!GK194+ALLO!GW194)/10,0),0)),0),0)</f>
        <v>0</v>
      </c>
      <c r="U196" s="30">
        <f>IFERROR(IF($G196&gt;=1,(IF($F196=2,ROUND((ALLO!GL194+ALLO!GX194)/10,0),0)),0),0)</f>
        <v>0</v>
      </c>
      <c r="V196" s="132"/>
      <c r="W196" s="132"/>
      <c r="X196" s="132"/>
      <c r="Y196" s="132"/>
      <c r="Z196" s="132"/>
      <c r="AA196" s="132"/>
      <c r="AB196" s="132"/>
      <c r="AC196" s="132"/>
      <c r="AD196" s="132"/>
      <c r="AE196" s="132"/>
      <c r="AF196" s="132"/>
      <c r="AG196" s="132"/>
      <c r="AH196" s="133"/>
      <c r="AI196" s="133">
        <f t="shared" si="371"/>
        <v>0</v>
      </c>
      <c r="AJ196" s="133">
        <f t="shared" si="372"/>
        <v>0</v>
      </c>
      <c r="AK196" s="133">
        <f t="shared" si="373"/>
        <v>0</v>
      </c>
      <c r="AL196" s="133">
        <f t="shared" si="374"/>
        <v>0</v>
      </c>
      <c r="AM196" s="133">
        <f t="shared" si="375"/>
        <v>0</v>
      </c>
      <c r="AN196" s="133">
        <f t="shared" si="376"/>
        <v>0</v>
      </c>
      <c r="AO196" s="133">
        <f t="shared" si="377"/>
        <v>0</v>
      </c>
      <c r="AP196" s="133">
        <f t="shared" si="378"/>
        <v>0</v>
      </c>
      <c r="AQ196" s="133">
        <f t="shared" si="379"/>
        <v>0</v>
      </c>
      <c r="AR196" s="133">
        <f t="shared" si="380"/>
        <v>0</v>
      </c>
      <c r="AS196" s="133">
        <f t="shared" si="381"/>
        <v>0</v>
      </c>
      <c r="AT196" s="134"/>
      <c r="AU196" s="134">
        <f t="shared" si="382"/>
        <v>0</v>
      </c>
      <c r="AV196" s="134">
        <f t="shared" si="383"/>
        <v>0</v>
      </c>
      <c r="AW196" s="134">
        <f t="shared" si="384"/>
        <v>0</v>
      </c>
      <c r="AX196" s="134">
        <f t="shared" si="385"/>
        <v>0</v>
      </c>
      <c r="AY196" s="134">
        <f t="shared" si="386"/>
        <v>0</v>
      </c>
      <c r="AZ196" s="134">
        <f t="shared" si="387"/>
        <v>0</v>
      </c>
      <c r="BA196" s="134">
        <f t="shared" si="388"/>
        <v>0</v>
      </c>
      <c r="BB196" s="134">
        <f t="shared" si="389"/>
        <v>0</v>
      </c>
      <c r="BC196" s="134">
        <f t="shared" si="390"/>
        <v>0</v>
      </c>
      <c r="BD196" s="134">
        <f t="shared" si="391"/>
        <v>0</v>
      </c>
      <c r="BE196" s="134">
        <f t="shared" si="392"/>
        <v>0</v>
      </c>
      <c r="BF196" s="31"/>
      <c r="BG196" s="31">
        <f t="shared" si="393"/>
        <v>0</v>
      </c>
      <c r="BH196" s="31">
        <f t="shared" si="394"/>
        <v>0</v>
      </c>
      <c r="BI196" s="31">
        <f t="shared" si="395"/>
        <v>0</v>
      </c>
      <c r="BJ196" s="31">
        <f t="shared" si="396"/>
        <v>0</v>
      </c>
      <c r="BK196" s="31">
        <f t="shared" si="397"/>
        <v>0</v>
      </c>
      <c r="BL196" s="31">
        <f t="shared" si="398"/>
        <v>0</v>
      </c>
      <c r="BM196" s="31">
        <f t="shared" si="399"/>
        <v>0</v>
      </c>
      <c r="BN196" s="31">
        <f t="shared" si="400"/>
        <v>0</v>
      </c>
      <c r="BO196" s="31">
        <f t="shared" si="401"/>
        <v>0</v>
      </c>
      <c r="BP196" s="31">
        <f t="shared" si="402"/>
        <v>0</v>
      </c>
      <c r="BQ196" s="31">
        <f t="shared" si="403"/>
        <v>0</v>
      </c>
      <c r="BR196" s="132"/>
      <c r="BS196" s="132">
        <f t="shared" si="404"/>
        <v>0</v>
      </c>
      <c r="BT196" s="132">
        <f t="shared" si="405"/>
        <v>0</v>
      </c>
      <c r="BU196" s="132">
        <f t="shared" si="406"/>
        <v>0</v>
      </c>
      <c r="BV196" s="132">
        <f t="shared" si="407"/>
        <v>0</v>
      </c>
      <c r="BW196" s="132">
        <f t="shared" si="408"/>
        <v>0</v>
      </c>
      <c r="BX196" s="132">
        <f t="shared" si="409"/>
        <v>0</v>
      </c>
      <c r="BY196" s="132">
        <f t="shared" si="410"/>
        <v>0</v>
      </c>
      <c r="BZ196" s="132">
        <f t="shared" si="411"/>
        <v>0</v>
      </c>
      <c r="CA196" s="132">
        <f t="shared" si="412"/>
        <v>0</v>
      </c>
      <c r="CB196" s="132">
        <f t="shared" si="413"/>
        <v>0</v>
      </c>
      <c r="CC196" s="132">
        <f t="shared" si="414"/>
        <v>0</v>
      </c>
      <c r="CD196" s="133">
        <f t="shared" si="508"/>
        <v>0</v>
      </c>
      <c r="CE196" s="133">
        <f t="shared" si="508"/>
        <v>0</v>
      </c>
      <c r="CF196" s="133">
        <f t="shared" si="416"/>
        <v>0</v>
      </c>
      <c r="CG196" s="133">
        <f t="shared" si="501"/>
        <v>0</v>
      </c>
      <c r="CH196" s="133">
        <f t="shared" si="499"/>
        <v>0</v>
      </c>
      <c r="CI196" s="133">
        <f t="shared" ref="CH196:CO209" si="534">IFERROR(IF($G196&gt;=1,(IF($F196=1,875,0)),0),0)</f>
        <v>0</v>
      </c>
      <c r="CJ196" s="133">
        <f t="shared" si="534"/>
        <v>0</v>
      </c>
      <c r="CK196" s="133">
        <f t="shared" si="534"/>
        <v>0</v>
      </c>
      <c r="CL196" s="133">
        <f t="shared" si="534"/>
        <v>0</v>
      </c>
      <c r="CM196" s="133">
        <f t="shared" si="534"/>
        <v>0</v>
      </c>
      <c r="CN196" s="133">
        <f t="shared" si="534"/>
        <v>0</v>
      </c>
      <c r="CO196" s="133">
        <f t="shared" si="534"/>
        <v>0</v>
      </c>
      <c r="CP196" s="134"/>
      <c r="CQ196" s="134">
        <f t="shared" si="417"/>
        <v>0</v>
      </c>
      <c r="CR196" s="134">
        <f t="shared" si="418"/>
        <v>0</v>
      </c>
      <c r="CS196" s="134">
        <f t="shared" si="419"/>
        <v>0</v>
      </c>
      <c r="CT196" s="134">
        <f t="shared" si="420"/>
        <v>0</v>
      </c>
      <c r="CU196" s="134">
        <f t="shared" si="421"/>
        <v>0</v>
      </c>
      <c r="CV196" s="134">
        <f t="shared" si="422"/>
        <v>0</v>
      </c>
      <c r="CW196" s="134">
        <f t="shared" si="423"/>
        <v>0</v>
      </c>
      <c r="CX196" s="134">
        <f t="shared" si="424"/>
        <v>0</v>
      </c>
      <c r="CY196" s="134">
        <f t="shared" si="425"/>
        <v>0</v>
      </c>
      <c r="CZ196" s="134">
        <f t="shared" si="426"/>
        <v>0</v>
      </c>
      <c r="DA196" s="134">
        <f t="shared" si="427"/>
        <v>0</v>
      </c>
      <c r="DB196" s="135"/>
      <c r="DC196" s="135">
        <f t="shared" si="428"/>
        <v>0</v>
      </c>
      <c r="DD196" s="135">
        <f t="shared" si="429"/>
        <v>0</v>
      </c>
      <c r="DE196" s="135">
        <f t="shared" si="430"/>
        <v>0</v>
      </c>
      <c r="DF196" s="135">
        <f t="shared" si="431"/>
        <v>0</v>
      </c>
      <c r="DG196" s="135">
        <f t="shared" si="432"/>
        <v>0</v>
      </c>
      <c r="DH196" s="135">
        <f t="shared" si="433"/>
        <v>0</v>
      </c>
      <c r="DI196" s="135">
        <f t="shared" si="434"/>
        <v>0</v>
      </c>
      <c r="DJ196" s="135">
        <f t="shared" si="435"/>
        <v>0</v>
      </c>
      <c r="DK196" s="135">
        <f t="shared" si="436"/>
        <v>0</v>
      </c>
      <c r="DL196" s="135">
        <f t="shared" si="437"/>
        <v>0</v>
      </c>
      <c r="DM196" s="135">
        <f t="shared" si="438"/>
        <v>0</v>
      </c>
      <c r="DN196" s="136"/>
      <c r="DO196" s="136">
        <f t="shared" si="439"/>
        <v>0</v>
      </c>
      <c r="DP196" s="136">
        <f t="shared" si="440"/>
        <v>0</v>
      </c>
      <c r="DQ196" s="136">
        <f t="shared" si="441"/>
        <v>0</v>
      </c>
      <c r="DR196" s="136">
        <f t="shared" si="442"/>
        <v>0</v>
      </c>
      <c r="DS196" s="136">
        <f t="shared" si="443"/>
        <v>0</v>
      </c>
      <c r="DT196" s="136">
        <f t="shared" si="444"/>
        <v>0</v>
      </c>
      <c r="DU196" s="136">
        <f t="shared" si="445"/>
        <v>0</v>
      </c>
      <c r="DV196" s="136">
        <f t="shared" si="446"/>
        <v>0</v>
      </c>
      <c r="DW196" s="136">
        <f t="shared" si="447"/>
        <v>0</v>
      </c>
      <c r="DX196" s="136">
        <f t="shared" si="448"/>
        <v>0</v>
      </c>
      <c r="DY196" s="136">
        <f t="shared" si="449"/>
        <v>0</v>
      </c>
      <c r="DZ196" s="132"/>
      <c r="EA196" s="132">
        <f t="shared" ref="EA196:EK196" si="535">DZ196</f>
        <v>0</v>
      </c>
      <c r="EB196" s="132">
        <f t="shared" si="535"/>
        <v>0</v>
      </c>
      <c r="EC196" s="132">
        <f t="shared" si="535"/>
        <v>0</v>
      </c>
      <c r="ED196" s="132">
        <f t="shared" si="535"/>
        <v>0</v>
      </c>
      <c r="EE196" s="132">
        <f t="shared" si="535"/>
        <v>0</v>
      </c>
      <c r="EF196" s="132">
        <f t="shared" si="535"/>
        <v>0</v>
      </c>
      <c r="EG196" s="132">
        <f t="shared" si="535"/>
        <v>0</v>
      </c>
      <c r="EH196" s="132">
        <f t="shared" si="535"/>
        <v>0</v>
      </c>
      <c r="EI196" s="132">
        <f t="shared" si="535"/>
        <v>0</v>
      </c>
      <c r="EJ196" s="132">
        <f t="shared" si="535"/>
        <v>0</v>
      </c>
      <c r="EK196" s="132">
        <f t="shared" si="535"/>
        <v>0</v>
      </c>
      <c r="EL196" s="134"/>
      <c r="EM196" s="134"/>
      <c r="EN196" s="134"/>
      <c r="EO196" s="134"/>
      <c r="EP196" s="134"/>
      <c r="EQ196" s="134"/>
      <c r="ER196" s="134"/>
      <c r="ES196" s="201">
        <f>IFERROR(IF(G196&gt;=1,(IF(EMP!AT192="YES",220,0)),0),0)</f>
        <v>0</v>
      </c>
      <c r="ET196" s="1">
        <f>IFERROR(IF(G196&gt;=1,ROUND(ALLO!K194/31*ALLO!BJ194,0),0),0)</f>
        <v>0</v>
      </c>
      <c r="EU196" s="1">
        <f>IFERROR(IF(G196&gt;=1,(IF(ALLO!$BH194=1,0,IF(ALLO!$BH194=2,(IF(EMP!AN192="YES",(IF(ALLO!$D194&gt;=5,ROUND((ALLO!GG194+ALLO!GS194+ALLO!HE194)/EU$1,0)*ALLO!$BK194,0)),0)),0))),0),0)</f>
        <v>0</v>
      </c>
      <c r="EV196" s="1">
        <f>IFERROR(IF(H196&gt;=1,(IF(ALLO!$BH194=1,0,IF(ALLO!$BH194=2,(IF(EMP!AO192="YES",(IF(ALLO!$D194&gt;=5,ROUND((ALLO!GH194+ALLO!GT194+ALLO!HF194)/EV$1,0)*ALLO!$BK194,0)),0)),0))),0),0)</f>
        <v>0</v>
      </c>
      <c r="EW196" s="1">
        <f>IFERROR(IF(I196&gt;=1,(IF(ALLO!$BH194=1,0,IF(ALLO!$BH194=2,(IF(EMP!AP192="YES",(IF(ALLO!$D194&gt;=5,ROUND((ALLO!GI194+ALLO!GU194+ALLO!HG194)/EW$1,0)*ALLO!$BK194,0)),0)),0))),0),0)</f>
        <v>0</v>
      </c>
      <c r="EX196" s="1">
        <f>IFERROR(IF(J196&gt;=1,(IF(ALLO!$BH194=1,0,IF(ALLO!$BH194=2,(IF(EMP!AQ192="YES",(IF(ALLO!$D194&gt;=5,ROUND((ALLO!GJ194+ALLO!GV194+ALLO!HH194)/EX$1,0)*ALLO!$BK194,0)),0)),0))),0),0)</f>
        <v>0</v>
      </c>
      <c r="EY196" s="1">
        <f>IFERROR(IF(K196&gt;=1,(IF(ALLO!$BH194=1,0,IF(ALLO!$BH194=2,(IF(EMP!AR192="YES",(IF(ALLO!$D194&gt;=5,ROUND((ALLO!GK194+ALLO!GW194+ALLO!HI194)/EY$1,0)*ALLO!$BK194,0)),0)),0))),0),0)</f>
        <v>0</v>
      </c>
      <c r="EZ196" s="1">
        <f>IFERROR(IF(L196&gt;=1,(IF(ALLO!$BH194=1,0,IF(ALLO!$BH194=2,(IF(EMP!AS192="YES",(IF(ALLO!$D194&gt;=5,ROUND((ALLO!GL194+ALLO!GX194+ALLO!HJ194)/EZ$1,0)*ALLO!$BK194,0)),0)),0))),0),0)</f>
        <v>0</v>
      </c>
      <c r="FA196" s="181">
        <f t="shared" si="451"/>
        <v>0</v>
      </c>
      <c r="FB196" s="181">
        <f t="shared" si="452"/>
        <v>0</v>
      </c>
      <c r="FC196" s="181">
        <f t="shared" si="453"/>
        <v>0</v>
      </c>
      <c r="FD196" s="181">
        <f t="shared" si="454"/>
        <v>0</v>
      </c>
      <c r="FE196" s="181">
        <f t="shared" si="455"/>
        <v>0</v>
      </c>
      <c r="FF196" s="181">
        <f t="shared" si="456"/>
        <v>0</v>
      </c>
      <c r="FG196" s="181">
        <f t="shared" si="457"/>
        <v>0</v>
      </c>
      <c r="FH196" s="181">
        <f t="shared" si="458"/>
        <v>0</v>
      </c>
      <c r="FI196" s="181">
        <f t="shared" si="459"/>
        <v>0</v>
      </c>
      <c r="FJ196" s="181">
        <f t="shared" si="460"/>
        <v>0</v>
      </c>
      <c r="FK196" s="181">
        <f t="shared" si="461"/>
        <v>0</v>
      </c>
      <c r="FL196" s="181">
        <f t="shared" si="462"/>
        <v>0</v>
      </c>
      <c r="FM196" s="182">
        <f t="shared" si="463"/>
        <v>0</v>
      </c>
      <c r="FN196" s="182">
        <f t="shared" si="464"/>
        <v>0</v>
      </c>
      <c r="FO196" s="182">
        <f t="shared" si="465"/>
        <v>0</v>
      </c>
      <c r="FP196" s="182">
        <f t="shared" si="466"/>
        <v>0</v>
      </c>
      <c r="FQ196" s="182">
        <f t="shared" si="467"/>
        <v>0</v>
      </c>
      <c r="FR196" s="182">
        <f t="shared" si="468"/>
        <v>0</v>
      </c>
      <c r="FS196" s="182">
        <f t="shared" si="469"/>
        <v>0</v>
      </c>
      <c r="FT196" s="1">
        <f>IFERROR(IF($G196&gt;=1,SUMIFS(ARR!P$8:P$607,ARR!$I$8:$I$607,$I196),0),0)</f>
        <v>0</v>
      </c>
      <c r="FU196" s="1">
        <f>IFERROR(IF($G196&gt;=1,SUMIFS(ARR!Q$8:Q$607,ARR!$I$8:$I$607,$I196),0),0)</f>
        <v>0</v>
      </c>
      <c r="FV196" s="1">
        <f>IFERROR(IF($G196&gt;=1,SUMIFS(ARR!R$8:R$607,ARR!$I$8:$I$607,$I196),0),0)</f>
        <v>0</v>
      </c>
      <c r="FW196" s="1">
        <f>IFERROR(IF($G196&gt;=1,SUMIFS(ARR!S$8:S$607,ARR!$I$8:$I$607,$I196),0),0)</f>
        <v>0</v>
      </c>
      <c r="FX196" s="1">
        <f>IFERROR(IF($G196&gt;=1,SUMIFS(ARR!T$8:T$607,ARR!$I$8:$I$607,$I196),0),0)</f>
        <v>0</v>
      </c>
      <c r="FY196" s="1">
        <f>IFERROR(IF($G196&gt;=1,SUMIFS(ARR!U$8:U$607,ARR!$I$8:$I$607,$I196),0),0)</f>
        <v>0</v>
      </c>
      <c r="FZ196" s="1">
        <f>IFERROR(IF($G196&gt;=1,SUMIFS(ARR!V$8:V$607,ARR!$I$8:$I$607,$I196),0),0)</f>
        <v>0</v>
      </c>
      <c r="GA196" s="1">
        <f>IFERROR(IF($G196&gt;=1,SUMIFS(ARR!W$8:W$607,ARR!$I$8:$I$607,$I196),0),0)</f>
        <v>0</v>
      </c>
      <c r="GB196" s="1">
        <f>IFERROR(IF($G196&gt;=1,SUMIFS(ARR!X$8:X$607,ARR!$I$8:$I$607,$I196),0),0)</f>
        <v>0</v>
      </c>
      <c r="GC196" s="1">
        <f>IFERROR(IF($G196&gt;=1,SUMIFS(ARR!Y$8:Y$607,ARR!$I$8:$I$607,$I196),0),0)</f>
        <v>0</v>
      </c>
      <c r="GD196" s="1">
        <f>IFERROR(IF($G196&gt;=1,SUMIFS(ARR!Z$8:Z$607,ARR!$I$8:$I$607,$I196),0),0)</f>
        <v>0</v>
      </c>
      <c r="GE196" s="1">
        <f>IFERROR(IF($G196&gt;=1,SUMIFS(ARR!AA$8:AA$607,ARR!$I$8:$I$607,$I196),0),0)</f>
        <v>0</v>
      </c>
      <c r="GF196" s="1">
        <f t="shared" si="470"/>
        <v>0</v>
      </c>
      <c r="GG196" s="1">
        <f t="shared" si="471"/>
        <v>0</v>
      </c>
      <c r="GH196" s="1">
        <f t="shared" si="472"/>
        <v>0</v>
      </c>
      <c r="GI196" s="1">
        <f t="shared" si="473"/>
        <v>0</v>
      </c>
      <c r="GJ196" s="1">
        <f t="shared" si="474"/>
        <v>0</v>
      </c>
    </row>
    <row r="197" spans="6:192" ht="18" customHeight="1" x14ac:dyDescent="0.25">
      <c r="F197" s="1">
        <f>ALLO!A195</f>
        <v>0</v>
      </c>
      <c r="G197" s="130">
        <f>EMP!O193</f>
        <v>0</v>
      </c>
      <c r="H197" s="131">
        <f>EMP!P193</f>
        <v>0</v>
      </c>
      <c r="I197" s="130">
        <f>EMP!Q193</f>
        <v>0</v>
      </c>
      <c r="J197" s="30">
        <f>IFERROR(IF($G197&gt;=1,(IF($F197=2,ROUND((ALLO!GA195+ALLO!GM195)/10,0),0)),0),0)</f>
        <v>0</v>
      </c>
      <c r="K197" s="30">
        <f>IFERROR(IF($G197&gt;=1,(IF($F197=2,ROUND((ALLO!GB195+ALLO!GN195)/10,0),0)),0),0)</f>
        <v>0</v>
      </c>
      <c r="L197" s="30">
        <f>IFERROR(IF($G197&gt;=1,(IF($F197=2,ROUND((ALLO!GC195+ALLO!GO195)/10,0),0)),0),0)</f>
        <v>0</v>
      </c>
      <c r="M197" s="30">
        <f>IFERROR(IF($G197&gt;=1,(IF($F197=2,ROUND((ALLO!GD195+ALLO!GP195)/10,0),0)),0),0)</f>
        <v>0</v>
      </c>
      <c r="N197" s="30">
        <f>IFERROR(IF($G197&gt;=1,(IF($F197=2,ROUND((ALLO!GE195+ALLO!GQ195)/10,0),0)),0),0)</f>
        <v>0</v>
      </c>
      <c r="O197" s="30">
        <f>IFERROR(IF($G197&gt;=1,(IF($F197=2,ROUND((ALLO!GF195+ALLO!GR195)/10,0),0)),0),0)</f>
        <v>0</v>
      </c>
      <c r="P197" s="30">
        <f>IFERROR(IF($G197&gt;=1,(IF($F197=2,ROUND((ALLO!GG195+ALLO!GS195)/10,0),0)),0),0)</f>
        <v>0</v>
      </c>
      <c r="Q197" s="30">
        <f>IFERROR(IF($G197&gt;=1,(IF($F197=2,ROUND((ALLO!GH195+ALLO!GT195)/10,0),0)),0),0)</f>
        <v>0</v>
      </c>
      <c r="R197" s="30">
        <f>IFERROR(IF($G197&gt;=1,(IF($F197=2,ROUND((ALLO!GI195+ALLO!GU195)/10,0),0)),0),0)</f>
        <v>0</v>
      </c>
      <c r="S197" s="30">
        <f>IFERROR(IF($G197&gt;=1,(IF($F197=2,ROUND((ALLO!GJ195+ALLO!GV195)/10,0),0)),0),0)</f>
        <v>0</v>
      </c>
      <c r="T197" s="30">
        <f>IFERROR(IF($G197&gt;=1,(IF($F197=2,ROUND((ALLO!GK195+ALLO!GW195)/10,0),0)),0),0)</f>
        <v>0</v>
      </c>
      <c r="U197" s="30">
        <f>IFERROR(IF($G197&gt;=1,(IF($F197=2,ROUND((ALLO!GL195+ALLO!GX195)/10,0),0)),0),0)</f>
        <v>0</v>
      </c>
      <c r="V197" s="132"/>
      <c r="W197" s="132"/>
      <c r="X197" s="132"/>
      <c r="Y197" s="132"/>
      <c r="Z197" s="132"/>
      <c r="AA197" s="132"/>
      <c r="AB197" s="132"/>
      <c r="AC197" s="132"/>
      <c r="AD197" s="132"/>
      <c r="AE197" s="132"/>
      <c r="AF197" s="132"/>
      <c r="AG197" s="132"/>
      <c r="AH197" s="133"/>
      <c r="AI197" s="133">
        <f t="shared" si="371"/>
        <v>0</v>
      </c>
      <c r="AJ197" s="133">
        <f t="shared" si="372"/>
        <v>0</v>
      </c>
      <c r="AK197" s="133">
        <f t="shared" si="373"/>
        <v>0</v>
      </c>
      <c r="AL197" s="133">
        <f t="shared" si="374"/>
        <v>0</v>
      </c>
      <c r="AM197" s="133">
        <f t="shared" si="375"/>
        <v>0</v>
      </c>
      <c r="AN197" s="133">
        <f t="shared" si="376"/>
        <v>0</v>
      </c>
      <c r="AO197" s="133">
        <f t="shared" si="377"/>
        <v>0</v>
      </c>
      <c r="AP197" s="133">
        <f t="shared" si="378"/>
        <v>0</v>
      </c>
      <c r="AQ197" s="133">
        <f t="shared" si="379"/>
        <v>0</v>
      </c>
      <c r="AR197" s="133">
        <f t="shared" si="380"/>
        <v>0</v>
      </c>
      <c r="AS197" s="133">
        <f t="shared" si="381"/>
        <v>0</v>
      </c>
      <c r="AT197" s="134"/>
      <c r="AU197" s="134">
        <f t="shared" si="382"/>
        <v>0</v>
      </c>
      <c r="AV197" s="134">
        <f t="shared" si="383"/>
        <v>0</v>
      </c>
      <c r="AW197" s="134">
        <f t="shared" si="384"/>
        <v>0</v>
      </c>
      <c r="AX197" s="134">
        <f t="shared" si="385"/>
        <v>0</v>
      </c>
      <c r="AY197" s="134">
        <f t="shared" si="386"/>
        <v>0</v>
      </c>
      <c r="AZ197" s="134">
        <f t="shared" si="387"/>
        <v>0</v>
      </c>
      <c r="BA197" s="134">
        <f t="shared" si="388"/>
        <v>0</v>
      </c>
      <c r="BB197" s="134">
        <f t="shared" si="389"/>
        <v>0</v>
      </c>
      <c r="BC197" s="134">
        <f t="shared" si="390"/>
        <v>0</v>
      </c>
      <c r="BD197" s="134">
        <f t="shared" si="391"/>
        <v>0</v>
      </c>
      <c r="BE197" s="134">
        <f t="shared" si="392"/>
        <v>0</v>
      </c>
      <c r="BF197" s="31"/>
      <c r="BG197" s="31">
        <f t="shared" si="393"/>
        <v>0</v>
      </c>
      <c r="BH197" s="31">
        <f t="shared" si="394"/>
        <v>0</v>
      </c>
      <c r="BI197" s="31">
        <f t="shared" si="395"/>
        <v>0</v>
      </c>
      <c r="BJ197" s="31">
        <f t="shared" si="396"/>
        <v>0</v>
      </c>
      <c r="BK197" s="31">
        <f t="shared" si="397"/>
        <v>0</v>
      </c>
      <c r="BL197" s="31">
        <f t="shared" si="398"/>
        <v>0</v>
      </c>
      <c r="BM197" s="31">
        <f t="shared" si="399"/>
        <v>0</v>
      </c>
      <c r="BN197" s="31">
        <f t="shared" si="400"/>
        <v>0</v>
      </c>
      <c r="BO197" s="31">
        <f t="shared" si="401"/>
        <v>0</v>
      </c>
      <c r="BP197" s="31">
        <f t="shared" si="402"/>
        <v>0</v>
      </c>
      <c r="BQ197" s="31">
        <f t="shared" si="403"/>
        <v>0</v>
      </c>
      <c r="BR197" s="132"/>
      <c r="BS197" s="132">
        <f t="shared" si="404"/>
        <v>0</v>
      </c>
      <c r="BT197" s="132">
        <f t="shared" si="405"/>
        <v>0</v>
      </c>
      <c r="BU197" s="132">
        <f t="shared" si="406"/>
        <v>0</v>
      </c>
      <c r="BV197" s="132">
        <f t="shared" si="407"/>
        <v>0</v>
      </c>
      <c r="BW197" s="132">
        <f t="shared" si="408"/>
        <v>0</v>
      </c>
      <c r="BX197" s="132">
        <f t="shared" si="409"/>
        <v>0</v>
      </c>
      <c r="BY197" s="132">
        <f t="shared" si="410"/>
        <v>0</v>
      </c>
      <c r="BZ197" s="132">
        <f t="shared" si="411"/>
        <v>0</v>
      </c>
      <c r="CA197" s="132">
        <f t="shared" si="412"/>
        <v>0</v>
      </c>
      <c r="CB197" s="132">
        <f t="shared" si="413"/>
        <v>0</v>
      </c>
      <c r="CC197" s="132">
        <f t="shared" si="414"/>
        <v>0</v>
      </c>
      <c r="CD197" s="133">
        <f t="shared" si="508"/>
        <v>0</v>
      </c>
      <c r="CE197" s="133">
        <f t="shared" si="508"/>
        <v>0</v>
      </c>
      <c r="CF197" s="133">
        <f t="shared" si="416"/>
        <v>0</v>
      </c>
      <c r="CG197" s="133">
        <f t="shared" si="501"/>
        <v>0</v>
      </c>
      <c r="CH197" s="133">
        <f t="shared" si="534"/>
        <v>0</v>
      </c>
      <c r="CI197" s="133">
        <f t="shared" si="534"/>
        <v>0</v>
      </c>
      <c r="CJ197" s="133">
        <f t="shared" si="534"/>
        <v>0</v>
      </c>
      <c r="CK197" s="133">
        <f t="shared" si="534"/>
        <v>0</v>
      </c>
      <c r="CL197" s="133">
        <f t="shared" si="534"/>
        <v>0</v>
      </c>
      <c r="CM197" s="133">
        <f t="shared" si="534"/>
        <v>0</v>
      </c>
      <c r="CN197" s="133">
        <f t="shared" si="534"/>
        <v>0</v>
      </c>
      <c r="CO197" s="133">
        <f t="shared" si="534"/>
        <v>0</v>
      </c>
      <c r="CP197" s="134"/>
      <c r="CQ197" s="134">
        <f t="shared" si="417"/>
        <v>0</v>
      </c>
      <c r="CR197" s="134">
        <f t="shared" si="418"/>
        <v>0</v>
      </c>
      <c r="CS197" s="134">
        <f t="shared" si="419"/>
        <v>0</v>
      </c>
      <c r="CT197" s="134">
        <f t="shared" si="420"/>
        <v>0</v>
      </c>
      <c r="CU197" s="134">
        <f t="shared" si="421"/>
        <v>0</v>
      </c>
      <c r="CV197" s="134">
        <f t="shared" si="422"/>
        <v>0</v>
      </c>
      <c r="CW197" s="134">
        <f t="shared" si="423"/>
        <v>0</v>
      </c>
      <c r="CX197" s="134">
        <f t="shared" si="424"/>
        <v>0</v>
      </c>
      <c r="CY197" s="134">
        <f t="shared" si="425"/>
        <v>0</v>
      </c>
      <c r="CZ197" s="134">
        <f t="shared" si="426"/>
        <v>0</v>
      </c>
      <c r="DA197" s="134">
        <f t="shared" si="427"/>
        <v>0</v>
      </c>
      <c r="DB197" s="135"/>
      <c r="DC197" s="135">
        <f t="shared" si="428"/>
        <v>0</v>
      </c>
      <c r="DD197" s="135">
        <f t="shared" si="429"/>
        <v>0</v>
      </c>
      <c r="DE197" s="135">
        <f t="shared" si="430"/>
        <v>0</v>
      </c>
      <c r="DF197" s="135">
        <f t="shared" si="431"/>
        <v>0</v>
      </c>
      <c r="DG197" s="135">
        <f t="shared" si="432"/>
        <v>0</v>
      </c>
      <c r="DH197" s="135">
        <f t="shared" si="433"/>
        <v>0</v>
      </c>
      <c r="DI197" s="135">
        <f t="shared" si="434"/>
        <v>0</v>
      </c>
      <c r="DJ197" s="135">
        <f t="shared" si="435"/>
        <v>0</v>
      </c>
      <c r="DK197" s="135">
        <f t="shared" si="436"/>
        <v>0</v>
      </c>
      <c r="DL197" s="135">
        <f t="shared" si="437"/>
        <v>0</v>
      </c>
      <c r="DM197" s="135">
        <f t="shared" si="438"/>
        <v>0</v>
      </c>
      <c r="DN197" s="136"/>
      <c r="DO197" s="136">
        <f t="shared" si="439"/>
        <v>0</v>
      </c>
      <c r="DP197" s="136">
        <f t="shared" si="440"/>
        <v>0</v>
      </c>
      <c r="DQ197" s="136">
        <f t="shared" si="441"/>
        <v>0</v>
      </c>
      <c r="DR197" s="136">
        <f t="shared" si="442"/>
        <v>0</v>
      </c>
      <c r="DS197" s="136">
        <f t="shared" si="443"/>
        <v>0</v>
      </c>
      <c r="DT197" s="136">
        <f t="shared" si="444"/>
        <v>0</v>
      </c>
      <c r="DU197" s="136">
        <f t="shared" si="445"/>
        <v>0</v>
      </c>
      <c r="DV197" s="136">
        <f t="shared" si="446"/>
        <v>0</v>
      </c>
      <c r="DW197" s="136">
        <f t="shared" si="447"/>
        <v>0</v>
      </c>
      <c r="DX197" s="136">
        <f t="shared" si="448"/>
        <v>0</v>
      </c>
      <c r="DY197" s="136">
        <f t="shared" si="449"/>
        <v>0</v>
      </c>
      <c r="DZ197" s="132"/>
      <c r="EA197" s="132">
        <f t="shared" ref="EA197:EK197" si="536">DZ197</f>
        <v>0</v>
      </c>
      <c r="EB197" s="132">
        <f t="shared" si="536"/>
        <v>0</v>
      </c>
      <c r="EC197" s="132">
        <f t="shared" si="536"/>
        <v>0</v>
      </c>
      <c r="ED197" s="132">
        <f t="shared" si="536"/>
        <v>0</v>
      </c>
      <c r="EE197" s="132">
        <f t="shared" si="536"/>
        <v>0</v>
      </c>
      <c r="EF197" s="132">
        <f t="shared" si="536"/>
        <v>0</v>
      </c>
      <c r="EG197" s="132">
        <f t="shared" si="536"/>
        <v>0</v>
      </c>
      <c r="EH197" s="132">
        <f t="shared" si="536"/>
        <v>0</v>
      </c>
      <c r="EI197" s="132">
        <f t="shared" si="536"/>
        <v>0</v>
      </c>
      <c r="EJ197" s="132">
        <f t="shared" si="536"/>
        <v>0</v>
      </c>
      <c r="EK197" s="132">
        <f t="shared" si="536"/>
        <v>0</v>
      </c>
      <c r="EL197" s="134"/>
      <c r="EM197" s="134"/>
      <c r="EN197" s="134"/>
      <c r="EO197" s="134"/>
      <c r="EP197" s="134"/>
      <c r="EQ197" s="134"/>
      <c r="ER197" s="134"/>
      <c r="ES197" s="201">
        <f>IFERROR(IF(G197&gt;=1,(IF(EMP!AT193="YES",220,0)),0),0)</f>
        <v>0</v>
      </c>
      <c r="ET197" s="1">
        <f>IFERROR(IF(G197&gt;=1,ROUND(ALLO!K195/31*ALLO!BJ195,0),0),0)</f>
        <v>0</v>
      </c>
      <c r="EU197" s="1">
        <f>IFERROR(IF(G197&gt;=1,(IF(ALLO!$BH195=1,0,IF(ALLO!$BH195=2,(IF(EMP!AN193="YES",(IF(ALLO!$D195&gt;=5,ROUND((ALLO!GG195+ALLO!GS195+ALLO!HE195)/EU$1,0)*ALLO!$BK195,0)),0)),0))),0),0)</f>
        <v>0</v>
      </c>
      <c r="EV197" s="1">
        <f>IFERROR(IF(H197&gt;=1,(IF(ALLO!$BH195=1,0,IF(ALLO!$BH195=2,(IF(EMP!AO193="YES",(IF(ALLO!$D195&gt;=5,ROUND((ALLO!GH195+ALLO!GT195+ALLO!HF195)/EV$1,0)*ALLO!$BK195,0)),0)),0))),0),0)</f>
        <v>0</v>
      </c>
      <c r="EW197" s="1">
        <f>IFERROR(IF(I197&gt;=1,(IF(ALLO!$BH195=1,0,IF(ALLO!$BH195=2,(IF(EMP!AP193="YES",(IF(ALLO!$D195&gt;=5,ROUND((ALLO!GI195+ALLO!GU195+ALLO!HG195)/EW$1,0)*ALLO!$BK195,0)),0)),0))),0),0)</f>
        <v>0</v>
      </c>
      <c r="EX197" s="1">
        <f>IFERROR(IF(J197&gt;=1,(IF(ALLO!$BH195=1,0,IF(ALLO!$BH195=2,(IF(EMP!AQ193="YES",(IF(ALLO!$D195&gt;=5,ROUND((ALLO!GJ195+ALLO!GV195+ALLO!HH195)/EX$1,0)*ALLO!$BK195,0)),0)),0))),0),0)</f>
        <v>0</v>
      </c>
      <c r="EY197" s="1">
        <f>IFERROR(IF(K197&gt;=1,(IF(ALLO!$BH195=1,0,IF(ALLO!$BH195=2,(IF(EMP!AR193="YES",(IF(ALLO!$D195&gt;=5,ROUND((ALLO!GK195+ALLO!GW195+ALLO!HI195)/EY$1,0)*ALLO!$BK195,0)),0)),0))),0),0)</f>
        <v>0</v>
      </c>
      <c r="EZ197" s="1">
        <f>IFERROR(IF(L197&gt;=1,(IF(ALLO!$BH195=1,0,IF(ALLO!$BH195=2,(IF(EMP!AS193="YES",(IF(ALLO!$D195&gt;=5,ROUND((ALLO!GL195+ALLO!GX195+ALLO!HJ195)/EZ$1,0)*ALLO!$BK195,0)),0)),0))),0),0)</f>
        <v>0</v>
      </c>
      <c r="FA197" s="181">
        <f t="shared" si="451"/>
        <v>0</v>
      </c>
      <c r="FB197" s="181">
        <f t="shared" si="452"/>
        <v>0</v>
      </c>
      <c r="FC197" s="181">
        <f t="shared" si="453"/>
        <v>0</v>
      </c>
      <c r="FD197" s="181">
        <f t="shared" si="454"/>
        <v>0</v>
      </c>
      <c r="FE197" s="181">
        <f t="shared" si="455"/>
        <v>0</v>
      </c>
      <c r="FF197" s="181">
        <f t="shared" si="456"/>
        <v>0</v>
      </c>
      <c r="FG197" s="181">
        <f t="shared" si="457"/>
        <v>0</v>
      </c>
      <c r="FH197" s="181">
        <f t="shared" si="458"/>
        <v>0</v>
      </c>
      <c r="FI197" s="181">
        <f t="shared" si="459"/>
        <v>0</v>
      </c>
      <c r="FJ197" s="181">
        <f t="shared" si="460"/>
        <v>0</v>
      </c>
      <c r="FK197" s="181">
        <f t="shared" si="461"/>
        <v>0</v>
      </c>
      <c r="FL197" s="181">
        <f t="shared" si="462"/>
        <v>0</v>
      </c>
      <c r="FM197" s="182">
        <f t="shared" si="463"/>
        <v>0</v>
      </c>
      <c r="FN197" s="182">
        <f t="shared" si="464"/>
        <v>0</v>
      </c>
      <c r="FO197" s="182">
        <f t="shared" si="465"/>
        <v>0</v>
      </c>
      <c r="FP197" s="182">
        <f t="shared" si="466"/>
        <v>0</v>
      </c>
      <c r="FQ197" s="182">
        <f t="shared" si="467"/>
        <v>0</v>
      </c>
      <c r="FR197" s="182">
        <f t="shared" si="468"/>
        <v>0</v>
      </c>
      <c r="FS197" s="182">
        <f t="shared" si="469"/>
        <v>0</v>
      </c>
      <c r="FT197" s="1">
        <f>IFERROR(IF($G197&gt;=1,SUMIFS(ARR!P$8:P$607,ARR!$I$8:$I$607,$I197),0),0)</f>
        <v>0</v>
      </c>
      <c r="FU197" s="1">
        <f>IFERROR(IF($G197&gt;=1,SUMIFS(ARR!Q$8:Q$607,ARR!$I$8:$I$607,$I197),0),0)</f>
        <v>0</v>
      </c>
      <c r="FV197" s="1">
        <f>IFERROR(IF($G197&gt;=1,SUMIFS(ARR!R$8:R$607,ARR!$I$8:$I$607,$I197),0),0)</f>
        <v>0</v>
      </c>
      <c r="FW197" s="1">
        <f>IFERROR(IF($G197&gt;=1,SUMIFS(ARR!S$8:S$607,ARR!$I$8:$I$607,$I197),0),0)</f>
        <v>0</v>
      </c>
      <c r="FX197" s="1">
        <f>IFERROR(IF($G197&gt;=1,SUMIFS(ARR!T$8:T$607,ARR!$I$8:$I$607,$I197),0),0)</f>
        <v>0</v>
      </c>
      <c r="FY197" s="1">
        <f>IFERROR(IF($G197&gt;=1,SUMIFS(ARR!U$8:U$607,ARR!$I$8:$I$607,$I197),0),0)</f>
        <v>0</v>
      </c>
      <c r="FZ197" s="1">
        <f>IFERROR(IF($G197&gt;=1,SUMIFS(ARR!V$8:V$607,ARR!$I$8:$I$607,$I197),0),0)</f>
        <v>0</v>
      </c>
      <c r="GA197" s="1">
        <f>IFERROR(IF($G197&gt;=1,SUMIFS(ARR!W$8:W$607,ARR!$I$8:$I$607,$I197),0),0)</f>
        <v>0</v>
      </c>
      <c r="GB197" s="1">
        <f>IFERROR(IF($G197&gt;=1,SUMIFS(ARR!X$8:X$607,ARR!$I$8:$I$607,$I197),0),0)</f>
        <v>0</v>
      </c>
      <c r="GC197" s="1">
        <f>IFERROR(IF($G197&gt;=1,SUMIFS(ARR!Y$8:Y$607,ARR!$I$8:$I$607,$I197),0),0)</f>
        <v>0</v>
      </c>
      <c r="GD197" s="1">
        <f>IFERROR(IF($G197&gt;=1,SUMIFS(ARR!Z$8:Z$607,ARR!$I$8:$I$607,$I197),0),0)</f>
        <v>0</v>
      </c>
      <c r="GE197" s="1">
        <f>IFERROR(IF($G197&gt;=1,SUMIFS(ARR!AA$8:AA$607,ARR!$I$8:$I$607,$I197),0),0)</f>
        <v>0</v>
      </c>
      <c r="GF197" s="1">
        <f t="shared" si="470"/>
        <v>0</v>
      </c>
      <c r="GG197" s="1">
        <f t="shared" si="471"/>
        <v>0</v>
      </c>
      <c r="GH197" s="1">
        <f t="shared" si="472"/>
        <v>0</v>
      </c>
      <c r="GI197" s="1">
        <f t="shared" si="473"/>
        <v>0</v>
      </c>
      <c r="GJ197" s="1">
        <f t="shared" si="474"/>
        <v>0</v>
      </c>
    </row>
    <row r="198" spans="6:192" ht="18" customHeight="1" x14ac:dyDescent="0.25">
      <c r="F198" s="1">
        <f>ALLO!A196</f>
        <v>0</v>
      </c>
      <c r="G198" s="130">
        <f>EMP!O194</f>
        <v>0</v>
      </c>
      <c r="H198" s="131">
        <f>EMP!P194</f>
        <v>0</v>
      </c>
      <c r="I198" s="130">
        <f>EMP!Q194</f>
        <v>0</v>
      </c>
      <c r="J198" s="30">
        <f>IFERROR(IF($G198&gt;=1,(IF($F198=2,ROUND((ALLO!GA196+ALLO!GM196)/10,0),0)),0),0)</f>
        <v>0</v>
      </c>
      <c r="K198" s="30">
        <f>IFERROR(IF($G198&gt;=1,(IF($F198=2,ROUND((ALLO!GB196+ALLO!GN196)/10,0),0)),0),0)</f>
        <v>0</v>
      </c>
      <c r="L198" s="30">
        <f>IFERROR(IF($G198&gt;=1,(IF($F198=2,ROUND((ALLO!GC196+ALLO!GO196)/10,0),0)),0),0)</f>
        <v>0</v>
      </c>
      <c r="M198" s="30">
        <f>IFERROR(IF($G198&gt;=1,(IF($F198=2,ROUND((ALLO!GD196+ALLO!GP196)/10,0),0)),0),0)</f>
        <v>0</v>
      </c>
      <c r="N198" s="30">
        <f>IFERROR(IF($G198&gt;=1,(IF($F198=2,ROUND((ALLO!GE196+ALLO!GQ196)/10,0),0)),0),0)</f>
        <v>0</v>
      </c>
      <c r="O198" s="30">
        <f>IFERROR(IF($G198&gt;=1,(IF($F198=2,ROUND((ALLO!GF196+ALLO!GR196)/10,0),0)),0),0)</f>
        <v>0</v>
      </c>
      <c r="P198" s="30">
        <f>IFERROR(IF($G198&gt;=1,(IF($F198=2,ROUND((ALLO!GG196+ALLO!GS196)/10,0),0)),0),0)</f>
        <v>0</v>
      </c>
      <c r="Q198" s="30">
        <f>IFERROR(IF($G198&gt;=1,(IF($F198=2,ROUND((ALLO!GH196+ALLO!GT196)/10,0),0)),0),0)</f>
        <v>0</v>
      </c>
      <c r="R198" s="30">
        <f>IFERROR(IF($G198&gt;=1,(IF($F198=2,ROUND((ALLO!GI196+ALLO!GU196)/10,0),0)),0),0)</f>
        <v>0</v>
      </c>
      <c r="S198" s="30">
        <f>IFERROR(IF($G198&gt;=1,(IF($F198=2,ROUND((ALLO!GJ196+ALLO!GV196)/10,0),0)),0),0)</f>
        <v>0</v>
      </c>
      <c r="T198" s="30">
        <f>IFERROR(IF($G198&gt;=1,(IF($F198=2,ROUND((ALLO!GK196+ALLO!GW196)/10,0),0)),0),0)</f>
        <v>0</v>
      </c>
      <c r="U198" s="30">
        <f>IFERROR(IF($G198&gt;=1,(IF($F198=2,ROUND((ALLO!GL196+ALLO!GX196)/10,0),0)),0),0)</f>
        <v>0</v>
      </c>
      <c r="V198" s="132"/>
      <c r="W198" s="132"/>
      <c r="X198" s="132"/>
      <c r="Y198" s="132"/>
      <c r="Z198" s="132"/>
      <c r="AA198" s="132"/>
      <c r="AB198" s="132"/>
      <c r="AC198" s="132"/>
      <c r="AD198" s="132"/>
      <c r="AE198" s="132"/>
      <c r="AF198" s="132"/>
      <c r="AG198" s="132"/>
      <c r="AH198" s="133"/>
      <c r="AI198" s="133">
        <f t="shared" si="371"/>
        <v>0</v>
      </c>
      <c r="AJ198" s="133">
        <f t="shared" si="372"/>
        <v>0</v>
      </c>
      <c r="AK198" s="133">
        <f t="shared" si="373"/>
        <v>0</v>
      </c>
      <c r="AL198" s="133">
        <f t="shared" si="374"/>
        <v>0</v>
      </c>
      <c r="AM198" s="133">
        <f t="shared" si="375"/>
        <v>0</v>
      </c>
      <c r="AN198" s="133">
        <f t="shared" si="376"/>
        <v>0</v>
      </c>
      <c r="AO198" s="133">
        <f t="shared" si="377"/>
        <v>0</v>
      </c>
      <c r="AP198" s="133">
        <f t="shared" si="378"/>
        <v>0</v>
      </c>
      <c r="AQ198" s="133">
        <f t="shared" si="379"/>
        <v>0</v>
      </c>
      <c r="AR198" s="133">
        <f t="shared" si="380"/>
        <v>0</v>
      </c>
      <c r="AS198" s="133">
        <f t="shared" si="381"/>
        <v>0</v>
      </c>
      <c r="AT198" s="134"/>
      <c r="AU198" s="134">
        <f t="shared" si="382"/>
        <v>0</v>
      </c>
      <c r="AV198" s="134">
        <f t="shared" si="383"/>
        <v>0</v>
      </c>
      <c r="AW198" s="134">
        <f t="shared" si="384"/>
        <v>0</v>
      </c>
      <c r="AX198" s="134">
        <f t="shared" si="385"/>
        <v>0</v>
      </c>
      <c r="AY198" s="134">
        <f t="shared" si="386"/>
        <v>0</v>
      </c>
      <c r="AZ198" s="134">
        <f t="shared" si="387"/>
        <v>0</v>
      </c>
      <c r="BA198" s="134">
        <f t="shared" si="388"/>
        <v>0</v>
      </c>
      <c r="BB198" s="134">
        <f t="shared" si="389"/>
        <v>0</v>
      </c>
      <c r="BC198" s="134">
        <f t="shared" si="390"/>
        <v>0</v>
      </c>
      <c r="BD198" s="134">
        <f t="shared" si="391"/>
        <v>0</v>
      </c>
      <c r="BE198" s="134">
        <f t="shared" si="392"/>
        <v>0</v>
      </c>
      <c r="BF198" s="31"/>
      <c r="BG198" s="31">
        <f t="shared" si="393"/>
        <v>0</v>
      </c>
      <c r="BH198" s="31">
        <f t="shared" si="394"/>
        <v>0</v>
      </c>
      <c r="BI198" s="31">
        <f t="shared" si="395"/>
        <v>0</v>
      </c>
      <c r="BJ198" s="31">
        <f t="shared" si="396"/>
        <v>0</v>
      </c>
      <c r="BK198" s="31">
        <f t="shared" si="397"/>
        <v>0</v>
      </c>
      <c r="BL198" s="31">
        <f t="shared" si="398"/>
        <v>0</v>
      </c>
      <c r="BM198" s="31">
        <f t="shared" si="399"/>
        <v>0</v>
      </c>
      <c r="BN198" s="31">
        <f t="shared" si="400"/>
        <v>0</v>
      </c>
      <c r="BO198" s="31">
        <f t="shared" si="401"/>
        <v>0</v>
      </c>
      <c r="BP198" s="31">
        <f t="shared" si="402"/>
        <v>0</v>
      </c>
      <c r="BQ198" s="31">
        <f t="shared" si="403"/>
        <v>0</v>
      </c>
      <c r="BR198" s="132"/>
      <c r="BS198" s="132">
        <f t="shared" si="404"/>
        <v>0</v>
      </c>
      <c r="BT198" s="132">
        <f t="shared" si="405"/>
        <v>0</v>
      </c>
      <c r="BU198" s="132">
        <f t="shared" si="406"/>
        <v>0</v>
      </c>
      <c r="BV198" s="132">
        <f t="shared" si="407"/>
        <v>0</v>
      </c>
      <c r="BW198" s="132">
        <f t="shared" si="408"/>
        <v>0</v>
      </c>
      <c r="BX198" s="132">
        <f t="shared" si="409"/>
        <v>0</v>
      </c>
      <c r="BY198" s="132">
        <f t="shared" si="410"/>
        <v>0</v>
      </c>
      <c r="BZ198" s="132">
        <f t="shared" si="411"/>
        <v>0</v>
      </c>
      <c r="CA198" s="132">
        <f t="shared" si="412"/>
        <v>0</v>
      </c>
      <c r="CB198" s="132">
        <f t="shared" si="413"/>
        <v>0</v>
      </c>
      <c r="CC198" s="132">
        <f t="shared" si="414"/>
        <v>0</v>
      </c>
      <c r="CD198" s="133">
        <f t="shared" si="508"/>
        <v>0</v>
      </c>
      <c r="CE198" s="133">
        <f t="shared" si="508"/>
        <v>0</v>
      </c>
      <c r="CF198" s="133">
        <f t="shared" si="416"/>
        <v>0</v>
      </c>
      <c r="CG198" s="133">
        <f t="shared" si="501"/>
        <v>0</v>
      </c>
      <c r="CH198" s="133">
        <f t="shared" si="534"/>
        <v>0</v>
      </c>
      <c r="CI198" s="133">
        <f t="shared" si="534"/>
        <v>0</v>
      </c>
      <c r="CJ198" s="133">
        <f t="shared" si="534"/>
        <v>0</v>
      </c>
      <c r="CK198" s="133">
        <f t="shared" si="534"/>
        <v>0</v>
      </c>
      <c r="CL198" s="133">
        <f t="shared" si="534"/>
        <v>0</v>
      </c>
      <c r="CM198" s="133">
        <f t="shared" si="534"/>
        <v>0</v>
      </c>
      <c r="CN198" s="133">
        <f t="shared" si="534"/>
        <v>0</v>
      </c>
      <c r="CO198" s="133">
        <f t="shared" si="534"/>
        <v>0</v>
      </c>
      <c r="CP198" s="134"/>
      <c r="CQ198" s="134">
        <f t="shared" si="417"/>
        <v>0</v>
      </c>
      <c r="CR198" s="134">
        <f t="shared" si="418"/>
        <v>0</v>
      </c>
      <c r="CS198" s="134">
        <f t="shared" si="419"/>
        <v>0</v>
      </c>
      <c r="CT198" s="134">
        <f t="shared" si="420"/>
        <v>0</v>
      </c>
      <c r="CU198" s="134">
        <f t="shared" si="421"/>
        <v>0</v>
      </c>
      <c r="CV198" s="134">
        <f t="shared" si="422"/>
        <v>0</v>
      </c>
      <c r="CW198" s="134">
        <f t="shared" si="423"/>
        <v>0</v>
      </c>
      <c r="CX198" s="134">
        <f t="shared" si="424"/>
        <v>0</v>
      </c>
      <c r="CY198" s="134">
        <f t="shared" si="425"/>
        <v>0</v>
      </c>
      <c r="CZ198" s="134">
        <f t="shared" si="426"/>
        <v>0</v>
      </c>
      <c r="DA198" s="134">
        <f t="shared" si="427"/>
        <v>0</v>
      </c>
      <c r="DB198" s="135"/>
      <c r="DC198" s="135">
        <f t="shared" si="428"/>
        <v>0</v>
      </c>
      <c r="DD198" s="135">
        <f t="shared" si="429"/>
        <v>0</v>
      </c>
      <c r="DE198" s="135">
        <f t="shared" si="430"/>
        <v>0</v>
      </c>
      <c r="DF198" s="135">
        <f t="shared" si="431"/>
        <v>0</v>
      </c>
      <c r="DG198" s="135">
        <f t="shared" si="432"/>
        <v>0</v>
      </c>
      <c r="DH198" s="135">
        <f t="shared" si="433"/>
        <v>0</v>
      </c>
      <c r="DI198" s="135">
        <f t="shared" si="434"/>
        <v>0</v>
      </c>
      <c r="DJ198" s="135">
        <f t="shared" si="435"/>
        <v>0</v>
      </c>
      <c r="DK198" s="135">
        <f t="shared" si="436"/>
        <v>0</v>
      </c>
      <c r="DL198" s="135">
        <f t="shared" si="437"/>
        <v>0</v>
      </c>
      <c r="DM198" s="135">
        <f t="shared" si="438"/>
        <v>0</v>
      </c>
      <c r="DN198" s="136"/>
      <c r="DO198" s="136">
        <f t="shared" si="439"/>
        <v>0</v>
      </c>
      <c r="DP198" s="136">
        <f t="shared" si="440"/>
        <v>0</v>
      </c>
      <c r="DQ198" s="136">
        <f t="shared" si="441"/>
        <v>0</v>
      </c>
      <c r="DR198" s="136">
        <f t="shared" si="442"/>
        <v>0</v>
      </c>
      <c r="DS198" s="136">
        <f t="shared" si="443"/>
        <v>0</v>
      </c>
      <c r="DT198" s="136">
        <f t="shared" si="444"/>
        <v>0</v>
      </c>
      <c r="DU198" s="136">
        <f t="shared" si="445"/>
        <v>0</v>
      </c>
      <c r="DV198" s="136">
        <f t="shared" si="446"/>
        <v>0</v>
      </c>
      <c r="DW198" s="136">
        <f t="shared" si="447"/>
        <v>0</v>
      </c>
      <c r="DX198" s="136">
        <f t="shared" si="448"/>
        <v>0</v>
      </c>
      <c r="DY198" s="136">
        <f t="shared" si="449"/>
        <v>0</v>
      </c>
      <c r="DZ198" s="132"/>
      <c r="EA198" s="132">
        <f t="shared" ref="EA198:EK198" si="537">DZ198</f>
        <v>0</v>
      </c>
      <c r="EB198" s="132">
        <f t="shared" si="537"/>
        <v>0</v>
      </c>
      <c r="EC198" s="132">
        <f t="shared" si="537"/>
        <v>0</v>
      </c>
      <c r="ED198" s="132">
        <f t="shared" si="537"/>
        <v>0</v>
      </c>
      <c r="EE198" s="132">
        <f t="shared" si="537"/>
        <v>0</v>
      </c>
      <c r="EF198" s="132">
        <f t="shared" si="537"/>
        <v>0</v>
      </c>
      <c r="EG198" s="132">
        <f t="shared" si="537"/>
        <v>0</v>
      </c>
      <c r="EH198" s="132">
        <f t="shared" si="537"/>
        <v>0</v>
      </c>
      <c r="EI198" s="132">
        <f t="shared" si="537"/>
        <v>0</v>
      </c>
      <c r="EJ198" s="132">
        <f t="shared" si="537"/>
        <v>0</v>
      </c>
      <c r="EK198" s="132">
        <f t="shared" si="537"/>
        <v>0</v>
      </c>
      <c r="EL198" s="134"/>
      <c r="EM198" s="134"/>
      <c r="EN198" s="134"/>
      <c r="EO198" s="134"/>
      <c r="EP198" s="134"/>
      <c r="EQ198" s="134"/>
      <c r="ER198" s="134"/>
      <c r="ES198" s="201">
        <f>IFERROR(IF(G198&gt;=1,(IF(EMP!AT194="YES",220,0)),0),0)</f>
        <v>0</v>
      </c>
      <c r="ET198" s="1">
        <f>IFERROR(IF(G198&gt;=1,ROUND(ALLO!K196/31*ALLO!BJ196,0),0),0)</f>
        <v>0</v>
      </c>
      <c r="EU198" s="1">
        <f>IFERROR(IF(G198&gt;=1,(IF(ALLO!$BH196=1,0,IF(ALLO!$BH196=2,(IF(EMP!AN194="YES",(IF(ALLO!$D196&gt;=5,ROUND((ALLO!GG196+ALLO!GS196+ALLO!HE196)/EU$1,0)*ALLO!$BK196,0)),0)),0))),0),0)</f>
        <v>0</v>
      </c>
      <c r="EV198" s="1">
        <f>IFERROR(IF(H198&gt;=1,(IF(ALLO!$BH196=1,0,IF(ALLO!$BH196=2,(IF(EMP!AO194="YES",(IF(ALLO!$D196&gt;=5,ROUND((ALLO!GH196+ALLO!GT196+ALLO!HF196)/EV$1,0)*ALLO!$BK196,0)),0)),0))),0),0)</f>
        <v>0</v>
      </c>
      <c r="EW198" s="1">
        <f>IFERROR(IF(I198&gt;=1,(IF(ALLO!$BH196=1,0,IF(ALLO!$BH196=2,(IF(EMP!AP194="YES",(IF(ALLO!$D196&gt;=5,ROUND((ALLO!GI196+ALLO!GU196+ALLO!HG196)/EW$1,0)*ALLO!$BK196,0)),0)),0))),0),0)</f>
        <v>0</v>
      </c>
      <c r="EX198" s="1">
        <f>IFERROR(IF(J198&gt;=1,(IF(ALLO!$BH196=1,0,IF(ALLO!$BH196=2,(IF(EMP!AQ194="YES",(IF(ALLO!$D196&gt;=5,ROUND((ALLO!GJ196+ALLO!GV196+ALLO!HH196)/EX$1,0)*ALLO!$BK196,0)),0)),0))),0),0)</f>
        <v>0</v>
      </c>
      <c r="EY198" s="1">
        <f>IFERROR(IF(K198&gt;=1,(IF(ALLO!$BH196=1,0,IF(ALLO!$BH196=2,(IF(EMP!AR194="YES",(IF(ALLO!$D196&gt;=5,ROUND((ALLO!GK196+ALLO!GW196+ALLO!HI196)/EY$1,0)*ALLO!$BK196,0)),0)),0))),0),0)</f>
        <v>0</v>
      </c>
      <c r="EZ198" s="1">
        <f>IFERROR(IF(L198&gt;=1,(IF(ALLO!$BH196=1,0,IF(ALLO!$BH196=2,(IF(EMP!AS194="YES",(IF(ALLO!$D196&gt;=5,ROUND((ALLO!GL196+ALLO!GX196+ALLO!HJ196)/EZ$1,0)*ALLO!$BK196,0)),0)),0))),0),0)</f>
        <v>0</v>
      </c>
      <c r="FA198" s="181">
        <f t="shared" si="451"/>
        <v>0</v>
      </c>
      <c r="FB198" s="181">
        <f t="shared" si="452"/>
        <v>0</v>
      </c>
      <c r="FC198" s="181">
        <f t="shared" si="453"/>
        <v>0</v>
      </c>
      <c r="FD198" s="181">
        <f t="shared" si="454"/>
        <v>0</v>
      </c>
      <c r="FE198" s="181">
        <f t="shared" si="455"/>
        <v>0</v>
      </c>
      <c r="FF198" s="181">
        <f t="shared" si="456"/>
        <v>0</v>
      </c>
      <c r="FG198" s="181">
        <f t="shared" si="457"/>
        <v>0</v>
      </c>
      <c r="FH198" s="181">
        <f t="shared" si="458"/>
        <v>0</v>
      </c>
      <c r="FI198" s="181">
        <f t="shared" si="459"/>
        <v>0</v>
      </c>
      <c r="FJ198" s="181">
        <f t="shared" si="460"/>
        <v>0</v>
      </c>
      <c r="FK198" s="181">
        <f t="shared" si="461"/>
        <v>0</v>
      </c>
      <c r="FL198" s="181">
        <f t="shared" si="462"/>
        <v>0</v>
      </c>
      <c r="FM198" s="182">
        <f t="shared" si="463"/>
        <v>0</v>
      </c>
      <c r="FN198" s="182">
        <f t="shared" si="464"/>
        <v>0</v>
      </c>
      <c r="FO198" s="182">
        <f t="shared" si="465"/>
        <v>0</v>
      </c>
      <c r="FP198" s="182">
        <f t="shared" si="466"/>
        <v>0</v>
      </c>
      <c r="FQ198" s="182">
        <f t="shared" si="467"/>
        <v>0</v>
      </c>
      <c r="FR198" s="182">
        <f t="shared" si="468"/>
        <v>0</v>
      </c>
      <c r="FS198" s="182">
        <f t="shared" si="469"/>
        <v>0</v>
      </c>
      <c r="FT198" s="1">
        <f>IFERROR(IF($G198&gt;=1,SUMIFS(ARR!P$8:P$607,ARR!$I$8:$I$607,$I198),0),0)</f>
        <v>0</v>
      </c>
      <c r="FU198" s="1">
        <f>IFERROR(IF($G198&gt;=1,SUMIFS(ARR!Q$8:Q$607,ARR!$I$8:$I$607,$I198),0),0)</f>
        <v>0</v>
      </c>
      <c r="FV198" s="1">
        <f>IFERROR(IF($G198&gt;=1,SUMIFS(ARR!R$8:R$607,ARR!$I$8:$I$607,$I198),0),0)</f>
        <v>0</v>
      </c>
      <c r="FW198" s="1">
        <f>IFERROR(IF($G198&gt;=1,SUMIFS(ARR!S$8:S$607,ARR!$I$8:$I$607,$I198),0),0)</f>
        <v>0</v>
      </c>
      <c r="FX198" s="1">
        <f>IFERROR(IF($G198&gt;=1,SUMIFS(ARR!T$8:T$607,ARR!$I$8:$I$607,$I198),0),0)</f>
        <v>0</v>
      </c>
      <c r="FY198" s="1">
        <f>IFERROR(IF($G198&gt;=1,SUMIFS(ARR!U$8:U$607,ARR!$I$8:$I$607,$I198),0),0)</f>
        <v>0</v>
      </c>
      <c r="FZ198" s="1">
        <f>IFERROR(IF($G198&gt;=1,SUMIFS(ARR!V$8:V$607,ARR!$I$8:$I$607,$I198),0),0)</f>
        <v>0</v>
      </c>
      <c r="GA198" s="1">
        <f>IFERROR(IF($G198&gt;=1,SUMIFS(ARR!W$8:W$607,ARR!$I$8:$I$607,$I198),0),0)</f>
        <v>0</v>
      </c>
      <c r="GB198" s="1">
        <f>IFERROR(IF($G198&gt;=1,SUMIFS(ARR!X$8:X$607,ARR!$I$8:$I$607,$I198),0),0)</f>
        <v>0</v>
      </c>
      <c r="GC198" s="1">
        <f>IFERROR(IF($G198&gt;=1,SUMIFS(ARR!Y$8:Y$607,ARR!$I$8:$I$607,$I198),0),0)</f>
        <v>0</v>
      </c>
      <c r="GD198" s="1">
        <f>IFERROR(IF($G198&gt;=1,SUMIFS(ARR!Z$8:Z$607,ARR!$I$8:$I$607,$I198),0),0)</f>
        <v>0</v>
      </c>
      <c r="GE198" s="1">
        <f>IFERROR(IF($G198&gt;=1,SUMIFS(ARR!AA$8:AA$607,ARR!$I$8:$I$607,$I198),0),0)</f>
        <v>0</v>
      </c>
      <c r="GF198" s="1">
        <f t="shared" si="470"/>
        <v>0</v>
      </c>
      <c r="GG198" s="1">
        <f t="shared" si="471"/>
        <v>0</v>
      </c>
      <c r="GH198" s="1">
        <f t="shared" si="472"/>
        <v>0</v>
      </c>
      <c r="GI198" s="1">
        <f t="shared" si="473"/>
        <v>0</v>
      </c>
      <c r="GJ198" s="1">
        <f t="shared" si="474"/>
        <v>0</v>
      </c>
    </row>
    <row r="199" spans="6:192" ht="18" customHeight="1" x14ac:dyDescent="0.25">
      <c r="F199" s="1">
        <f>ALLO!A197</f>
        <v>0</v>
      </c>
      <c r="G199" s="130">
        <f>EMP!O195</f>
        <v>0</v>
      </c>
      <c r="H199" s="131">
        <f>EMP!P195</f>
        <v>0</v>
      </c>
      <c r="I199" s="130">
        <f>EMP!Q195</f>
        <v>0</v>
      </c>
      <c r="J199" s="30">
        <f>IFERROR(IF($G199&gt;=1,(IF($F199=2,ROUND((ALLO!GA197+ALLO!GM197)/10,0),0)),0),0)</f>
        <v>0</v>
      </c>
      <c r="K199" s="30">
        <f>IFERROR(IF($G199&gt;=1,(IF($F199=2,ROUND((ALLO!GB197+ALLO!GN197)/10,0),0)),0),0)</f>
        <v>0</v>
      </c>
      <c r="L199" s="30">
        <f>IFERROR(IF($G199&gt;=1,(IF($F199=2,ROUND((ALLO!GC197+ALLO!GO197)/10,0),0)),0),0)</f>
        <v>0</v>
      </c>
      <c r="M199" s="30">
        <f>IFERROR(IF($G199&gt;=1,(IF($F199=2,ROUND((ALLO!GD197+ALLO!GP197)/10,0),0)),0),0)</f>
        <v>0</v>
      </c>
      <c r="N199" s="30">
        <f>IFERROR(IF($G199&gt;=1,(IF($F199=2,ROUND((ALLO!GE197+ALLO!GQ197)/10,0),0)),0),0)</f>
        <v>0</v>
      </c>
      <c r="O199" s="30">
        <f>IFERROR(IF($G199&gt;=1,(IF($F199=2,ROUND((ALLO!GF197+ALLO!GR197)/10,0),0)),0),0)</f>
        <v>0</v>
      </c>
      <c r="P199" s="30">
        <f>IFERROR(IF($G199&gt;=1,(IF($F199=2,ROUND((ALLO!GG197+ALLO!GS197)/10,0),0)),0),0)</f>
        <v>0</v>
      </c>
      <c r="Q199" s="30">
        <f>IFERROR(IF($G199&gt;=1,(IF($F199=2,ROUND((ALLO!GH197+ALLO!GT197)/10,0),0)),0),0)</f>
        <v>0</v>
      </c>
      <c r="R199" s="30">
        <f>IFERROR(IF($G199&gt;=1,(IF($F199=2,ROUND((ALLO!GI197+ALLO!GU197)/10,0),0)),0),0)</f>
        <v>0</v>
      </c>
      <c r="S199" s="30">
        <f>IFERROR(IF($G199&gt;=1,(IF($F199=2,ROUND((ALLO!GJ197+ALLO!GV197)/10,0),0)),0),0)</f>
        <v>0</v>
      </c>
      <c r="T199" s="30">
        <f>IFERROR(IF($G199&gt;=1,(IF($F199=2,ROUND((ALLO!GK197+ALLO!GW197)/10,0),0)),0),0)</f>
        <v>0</v>
      </c>
      <c r="U199" s="30">
        <f>IFERROR(IF($G199&gt;=1,(IF($F199=2,ROUND((ALLO!GL197+ALLO!GX197)/10,0),0)),0),0)</f>
        <v>0</v>
      </c>
      <c r="V199" s="132"/>
      <c r="W199" s="132"/>
      <c r="X199" s="132"/>
      <c r="Y199" s="132"/>
      <c r="Z199" s="132"/>
      <c r="AA199" s="132"/>
      <c r="AB199" s="132"/>
      <c r="AC199" s="132"/>
      <c r="AD199" s="132"/>
      <c r="AE199" s="132"/>
      <c r="AF199" s="132"/>
      <c r="AG199" s="132"/>
      <c r="AH199" s="133"/>
      <c r="AI199" s="133">
        <f t="shared" si="371"/>
        <v>0</v>
      </c>
      <c r="AJ199" s="133">
        <f t="shared" si="372"/>
        <v>0</v>
      </c>
      <c r="AK199" s="133">
        <f t="shared" si="373"/>
        <v>0</v>
      </c>
      <c r="AL199" s="133">
        <f t="shared" si="374"/>
        <v>0</v>
      </c>
      <c r="AM199" s="133">
        <f t="shared" si="375"/>
        <v>0</v>
      </c>
      <c r="AN199" s="133">
        <f t="shared" si="376"/>
        <v>0</v>
      </c>
      <c r="AO199" s="133">
        <f t="shared" si="377"/>
        <v>0</v>
      </c>
      <c r="AP199" s="133">
        <f t="shared" si="378"/>
        <v>0</v>
      </c>
      <c r="AQ199" s="133">
        <f t="shared" si="379"/>
        <v>0</v>
      </c>
      <c r="AR199" s="133">
        <f t="shared" si="380"/>
        <v>0</v>
      </c>
      <c r="AS199" s="133">
        <f t="shared" si="381"/>
        <v>0</v>
      </c>
      <c r="AT199" s="134"/>
      <c r="AU199" s="134">
        <f t="shared" si="382"/>
        <v>0</v>
      </c>
      <c r="AV199" s="134">
        <f t="shared" si="383"/>
        <v>0</v>
      </c>
      <c r="AW199" s="134">
        <f t="shared" si="384"/>
        <v>0</v>
      </c>
      <c r="AX199" s="134">
        <f t="shared" si="385"/>
        <v>0</v>
      </c>
      <c r="AY199" s="134">
        <f t="shared" si="386"/>
        <v>0</v>
      </c>
      <c r="AZ199" s="134">
        <f t="shared" si="387"/>
        <v>0</v>
      </c>
      <c r="BA199" s="134">
        <f t="shared" si="388"/>
        <v>0</v>
      </c>
      <c r="BB199" s="134">
        <f t="shared" si="389"/>
        <v>0</v>
      </c>
      <c r="BC199" s="134">
        <f t="shared" si="390"/>
        <v>0</v>
      </c>
      <c r="BD199" s="134">
        <f t="shared" si="391"/>
        <v>0</v>
      </c>
      <c r="BE199" s="134">
        <f t="shared" si="392"/>
        <v>0</v>
      </c>
      <c r="BF199" s="31"/>
      <c r="BG199" s="31">
        <f t="shared" si="393"/>
        <v>0</v>
      </c>
      <c r="BH199" s="31">
        <f t="shared" si="394"/>
        <v>0</v>
      </c>
      <c r="BI199" s="31">
        <f t="shared" si="395"/>
        <v>0</v>
      </c>
      <c r="BJ199" s="31">
        <f t="shared" si="396"/>
        <v>0</v>
      </c>
      <c r="BK199" s="31">
        <f t="shared" si="397"/>
        <v>0</v>
      </c>
      <c r="BL199" s="31">
        <f t="shared" si="398"/>
        <v>0</v>
      </c>
      <c r="BM199" s="31">
        <f t="shared" si="399"/>
        <v>0</v>
      </c>
      <c r="BN199" s="31">
        <f t="shared" si="400"/>
        <v>0</v>
      </c>
      <c r="BO199" s="31">
        <f t="shared" si="401"/>
        <v>0</v>
      </c>
      <c r="BP199" s="31">
        <f t="shared" si="402"/>
        <v>0</v>
      </c>
      <c r="BQ199" s="31">
        <f t="shared" si="403"/>
        <v>0</v>
      </c>
      <c r="BR199" s="132"/>
      <c r="BS199" s="132">
        <f t="shared" si="404"/>
        <v>0</v>
      </c>
      <c r="BT199" s="132">
        <f t="shared" si="405"/>
        <v>0</v>
      </c>
      <c r="BU199" s="132">
        <f t="shared" si="406"/>
        <v>0</v>
      </c>
      <c r="BV199" s="132">
        <f t="shared" si="407"/>
        <v>0</v>
      </c>
      <c r="BW199" s="132">
        <f t="shared" si="408"/>
        <v>0</v>
      </c>
      <c r="BX199" s="132">
        <f t="shared" si="409"/>
        <v>0</v>
      </c>
      <c r="BY199" s="132">
        <f t="shared" si="410"/>
        <v>0</v>
      </c>
      <c r="BZ199" s="132">
        <f t="shared" si="411"/>
        <v>0</v>
      </c>
      <c r="CA199" s="132">
        <f t="shared" si="412"/>
        <v>0</v>
      </c>
      <c r="CB199" s="132">
        <f t="shared" si="413"/>
        <v>0</v>
      </c>
      <c r="CC199" s="132">
        <f t="shared" si="414"/>
        <v>0</v>
      </c>
      <c r="CD199" s="133">
        <f t="shared" si="508"/>
        <v>0</v>
      </c>
      <c r="CE199" s="133">
        <f t="shared" si="508"/>
        <v>0</v>
      </c>
      <c r="CF199" s="133">
        <f t="shared" si="416"/>
        <v>0</v>
      </c>
      <c r="CG199" s="133">
        <f t="shared" si="501"/>
        <v>0</v>
      </c>
      <c r="CH199" s="133">
        <f t="shared" si="534"/>
        <v>0</v>
      </c>
      <c r="CI199" s="133">
        <f t="shared" si="534"/>
        <v>0</v>
      </c>
      <c r="CJ199" s="133">
        <f t="shared" si="534"/>
        <v>0</v>
      </c>
      <c r="CK199" s="133">
        <f t="shared" si="534"/>
        <v>0</v>
      </c>
      <c r="CL199" s="133">
        <f t="shared" si="534"/>
        <v>0</v>
      </c>
      <c r="CM199" s="133">
        <f t="shared" si="534"/>
        <v>0</v>
      </c>
      <c r="CN199" s="133">
        <f t="shared" si="534"/>
        <v>0</v>
      </c>
      <c r="CO199" s="133">
        <f t="shared" si="534"/>
        <v>0</v>
      </c>
      <c r="CP199" s="134"/>
      <c r="CQ199" s="134">
        <f t="shared" si="417"/>
        <v>0</v>
      </c>
      <c r="CR199" s="134">
        <f t="shared" si="418"/>
        <v>0</v>
      </c>
      <c r="CS199" s="134">
        <f t="shared" si="419"/>
        <v>0</v>
      </c>
      <c r="CT199" s="134">
        <f t="shared" si="420"/>
        <v>0</v>
      </c>
      <c r="CU199" s="134">
        <f t="shared" si="421"/>
        <v>0</v>
      </c>
      <c r="CV199" s="134">
        <f t="shared" si="422"/>
        <v>0</v>
      </c>
      <c r="CW199" s="134">
        <f t="shared" si="423"/>
        <v>0</v>
      </c>
      <c r="CX199" s="134">
        <f t="shared" si="424"/>
        <v>0</v>
      </c>
      <c r="CY199" s="134">
        <f t="shared" si="425"/>
        <v>0</v>
      </c>
      <c r="CZ199" s="134">
        <f t="shared" si="426"/>
        <v>0</v>
      </c>
      <c r="DA199" s="134">
        <f t="shared" si="427"/>
        <v>0</v>
      </c>
      <c r="DB199" s="135"/>
      <c r="DC199" s="135">
        <f t="shared" si="428"/>
        <v>0</v>
      </c>
      <c r="DD199" s="135">
        <f t="shared" si="429"/>
        <v>0</v>
      </c>
      <c r="DE199" s="135">
        <f t="shared" si="430"/>
        <v>0</v>
      </c>
      <c r="DF199" s="135">
        <f t="shared" si="431"/>
        <v>0</v>
      </c>
      <c r="DG199" s="135">
        <f t="shared" si="432"/>
        <v>0</v>
      </c>
      <c r="DH199" s="135">
        <f t="shared" si="433"/>
        <v>0</v>
      </c>
      <c r="DI199" s="135">
        <f t="shared" si="434"/>
        <v>0</v>
      </c>
      <c r="DJ199" s="135">
        <f t="shared" si="435"/>
        <v>0</v>
      </c>
      <c r="DK199" s="135">
        <f t="shared" si="436"/>
        <v>0</v>
      </c>
      <c r="DL199" s="135">
        <f t="shared" si="437"/>
        <v>0</v>
      </c>
      <c r="DM199" s="135">
        <f t="shared" si="438"/>
        <v>0</v>
      </c>
      <c r="DN199" s="136"/>
      <c r="DO199" s="136">
        <f t="shared" si="439"/>
        <v>0</v>
      </c>
      <c r="DP199" s="136">
        <f t="shared" si="440"/>
        <v>0</v>
      </c>
      <c r="DQ199" s="136">
        <f t="shared" si="441"/>
        <v>0</v>
      </c>
      <c r="DR199" s="136">
        <f t="shared" si="442"/>
        <v>0</v>
      </c>
      <c r="DS199" s="136">
        <f t="shared" si="443"/>
        <v>0</v>
      </c>
      <c r="DT199" s="136">
        <f t="shared" si="444"/>
        <v>0</v>
      </c>
      <c r="DU199" s="136">
        <f t="shared" si="445"/>
        <v>0</v>
      </c>
      <c r="DV199" s="136">
        <f t="shared" si="446"/>
        <v>0</v>
      </c>
      <c r="DW199" s="136">
        <f t="shared" si="447"/>
        <v>0</v>
      </c>
      <c r="DX199" s="136">
        <f t="shared" si="448"/>
        <v>0</v>
      </c>
      <c r="DY199" s="136">
        <f t="shared" si="449"/>
        <v>0</v>
      </c>
      <c r="DZ199" s="132"/>
      <c r="EA199" s="132">
        <f t="shared" ref="EA199:EK199" si="538">DZ199</f>
        <v>0</v>
      </c>
      <c r="EB199" s="132">
        <f t="shared" si="538"/>
        <v>0</v>
      </c>
      <c r="EC199" s="132">
        <f t="shared" si="538"/>
        <v>0</v>
      </c>
      <c r="ED199" s="132">
        <f t="shared" si="538"/>
        <v>0</v>
      </c>
      <c r="EE199" s="132">
        <f t="shared" si="538"/>
        <v>0</v>
      </c>
      <c r="EF199" s="132">
        <f t="shared" si="538"/>
        <v>0</v>
      </c>
      <c r="EG199" s="132">
        <f t="shared" si="538"/>
        <v>0</v>
      </c>
      <c r="EH199" s="132">
        <f t="shared" si="538"/>
        <v>0</v>
      </c>
      <c r="EI199" s="132">
        <f t="shared" si="538"/>
        <v>0</v>
      </c>
      <c r="EJ199" s="132">
        <f t="shared" si="538"/>
        <v>0</v>
      </c>
      <c r="EK199" s="132">
        <f t="shared" si="538"/>
        <v>0</v>
      </c>
      <c r="EL199" s="134"/>
      <c r="EM199" s="134"/>
      <c r="EN199" s="134"/>
      <c r="EO199" s="134"/>
      <c r="EP199" s="134"/>
      <c r="EQ199" s="134"/>
      <c r="ER199" s="134"/>
      <c r="ES199" s="201">
        <f>IFERROR(IF(G199&gt;=1,(IF(EMP!AT195="YES",220,0)),0),0)</f>
        <v>0</v>
      </c>
      <c r="ET199" s="1">
        <f>IFERROR(IF(G199&gt;=1,ROUND(ALLO!K197/31*ALLO!BJ197,0),0),0)</f>
        <v>0</v>
      </c>
      <c r="EU199" s="1">
        <f>IFERROR(IF(G199&gt;=1,(IF(ALLO!$BH197=1,0,IF(ALLO!$BH197=2,(IF(EMP!AN195="YES",(IF(ALLO!$D197&gt;=5,ROUND((ALLO!GG197+ALLO!GS197+ALLO!HE197)/EU$1,0)*ALLO!$BK197,0)),0)),0))),0),0)</f>
        <v>0</v>
      </c>
      <c r="EV199" s="1">
        <f>IFERROR(IF(H199&gt;=1,(IF(ALLO!$BH197=1,0,IF(ALLO!$BH197=2,(IF(EMP!AO195="YES",(IF(ALLO!$D197&gt;=5,ROUND((ALLO!GH197+ALLO!GT197+ALLO!HF197)/EV$1,0)*ALLO!$BK197,0)),0)),0))),0),0)</f>
        <v>0</v>
      </c>
      <c r="EW199" s="1">
        <f>IFERROR(IF(I199&gt;=1,(IF(ALLO!$BH197=1,0,IF(ALLO!$BH197=2,(IF(EMP!AP195="YES",(IF(ALLO!$D197&gt;=5,ROUND((ALLO!GI197+ALLO!GU197+ALLO!HG197)/EW$1,0)*ALLO!$BK197,0)),0)),0))),0),0)</f>
        <v>0</v>
      </c>
      <c r="EX199" s="1">
        <f>IFERROR(IF(J199&gt;=1,(IF(ALLO!$BH197=1,0,IF(ALLO!$BH197=2,(IF(EMP!AQ195="YES",(IF(ALLO!$D197&gt;=5,ROUND((ALLO!GJ197+ALLO!GV197+ALLO!HH197)/EX$1,0)*ALLO!$BK197,0)),0)),0))),0),0)</f>
        <v>0</v>
      </c>
      <c r="EY199" s="1">
        <f>IFERROR(IF(K199&gt;=1,(IF(ALLO!$BH197=1,0,IF(ALLO!$BH197=2,(IF(EMP!AR195="YES",(IF(ALLO!$D197&gt;=5,ROUND((ALLO!GK197+ALLO!GW197+ALLO!HI197)/EY$1,0)*ALLO!$BK197,0)),0)),0))),0),0)</f>
        <v>0</v>
      </c>
      <c r="EZ199" s="1">
        <f>IFERROR(IF(L199&gt;=1,(IF(ALLO!$BH197=1,0,IF(ALLO!$BH197=2,(IF(EMP!AS195="YES",(IF(ALLO!$D197&gt;=5,ROUND((ALLO!GL197+ALLO!GX197+ALLO!HJ197)/EZ$1,0)*ALLO!$BK197,0)),0)),0))),0),0)</f>
        <v>0</v>
      </c>
      <c r="FA199" s="181">
        <f t="shared" si="451"/>
        <v>0</v>
      </c>
      <c r="FB199" s="181">
        <f t="shared" si="452"/>
        <v>0</v>
      </c>
      <c r="FC199" s="181">
        <f t="shared" si="453"/>
        <v>0</v>
      </c>
      <c r="FD199" s="181">
        <f t="shared" si="454"/>
        <v>0</v>
      </c>
      <c r="FE199" s="181">
        <f t="shared" si="455"/>
        <v>0</v>
      </c>
      <c r="FF199" s="181">
        <f t="shared" si="456"/>
        <v>0</v>
      </c>
      <c r="FG199" s="181">
        <f t="shared" si="457"/>
        <v>0</v>
      </c>
      <c r="FH199" s="181">
        <f t="shared" si="458"/>
        <v>0</v>
      </c>
      <c r="FI199" s="181">
        <f t="shared" si="459"/>
        <v>0</v>
      </c>
      <c r="FJ199" s="181">
        <f t="shared" si="460"/>
        <v>0</v>
      </c>
      <c r="FK199" s="181">
        <f t="shared" si="461"/>
        <v>0</v>
      </c>
      <c r="FL199" s="181">
        <f t="shared" si="462"/>
        <v>0</v>
      </c>
      <c r="FM199" s="182">
        <f t="shared" si="463"/>
        <v>0</v>
      </c>
      <c r="FN199" s="182">
        <f t="shared" si="464"/>
        <v>0</v>
      </c>
      <c r="FO199" s="182">
        <f t="shared" si="465"/>
        <v>0</v>
      </c>
      <c r="FP199" s="182">
        <f t="shared" si="466"/>
        <v>0</v>
      </c>
      <c r="FQ199" s="182">
        <f t="shared" si="467"/>
        <v>0</v>
      </c>
      <c r="FR199" s="182">
        <f t="shared" si="468"/>
        <v>0</v>
      </c>
      <c r="FS199" s="182">
        <f t="shared" si="469"/>
        <v>0</v>
      </c>
      <c r="FT199" s="1">
        <f>IFERROR(IF($G199&gt;=1,SUMIFS(ARR!P$8:P$607,ARR!$I$8:$I$607,$I199),0),0)</f>
        <v>0</v>
      </c>
      <c r="FU199" s="1">
        <f>IFERROR(IF($G199&gt;=1,SUMIFS(ARR!Q$8:Q$607,ARR!$I$8:$I$607,$I199),0),0)</f>
        <v>0</v>
      </c>
      <c r="FV199" s="1">
        <f>IFERROR(IF($G199&gt;=1,SUMIFS(ARR!R$8:R$607,ARR!$I$8:$I$607,$I199),0),0)</f>
        <v>0</v>
      </c>
      <c r="FW199" s="1">
        <f>IFERROR(IF($G199&gt;=1,SUMIFS(ARR!S$8:S$607,ARR!$I$8:$I$607,$I199),0),0)</f>
        <v>0</v>
      </c>
      <c r="FX199" s="1">
        <f>IFERROR(IF($G199&gt;=1,SUMIFS(ARR!T$8:T$607,ARR!$I$8:$I$607,$I199),0),0)</f>
        <v>0</v>
      </c>
      <c r="FY199" s="1">
        <f>IFERROR(IF($G199&gt;=1,SUMIFS(ARR!U$8:U$607,ARR!$I$8:$I$607,$I199),0),0)</f>
        <v>0</v>
      </c>
      <c r="FZ199" s="1">
        <f>IFERROR(IF($G199&gt;=1,SUMIFS(ARR!V$8:V$607,ARR!$I$8:$I$607,$I199),0),0)</f>
        <v>0</v>
      </c>
      <c r="GA199" s="1">
        <f>IFERROR(IF($G199&gt;=1,SUMIFS(ARR!W$8:W$607,ARR!$I$8:$I$607,$I199),0),0)</f>
        <v>0</v>
      </c>
      <c r="GB199" s="1">
        <f>IFERROR(IF($G199&gt;=1,SUMIFS(ARR!X$8:X$607,ARR!$I$8:$I$607,$I199),0),0)</f>
        <v>0</v>
      </c>
      <c r="GC199" s="1">
        <f>IFERROR(IF($G199&gt;=1,SUMIFS(ARR!Y$8:Y$607,ARR!$I$8:$I$607,$I199),0),0)</f>
        <v>0</v>
      </c>
      <c r="GD199" s="1">
        <f>IFERROR(IF($G199&gt;=1,SUMIFS(ARR!Z$8:Z$607,ARR!$I$8:$I$607,$I199),0),0)</f>
        <v>0</v>
      </c>
      <c r="GE199" s="1">
        <f>IFERROR(IF($G199&gt;=1,SUMIFS(ARR!AA$8:AA$607,ARR!$I$8:$I$607,$I199),0),0)</f>
        <v>0</v>
      </c>
      <c r="GF199" s="1">
        <f t="shared" si="470"/>
        <v>0</v>
      </c>
      <c r="GG199" s="1">
        <f t="shared" si="471"/>
        <v>0</v>
      </c>
      <c r="GH199" s="1">
        <f t="shared" si="472"/>
        <v>0</v>
      </c>
      <c r="GI199" s="1">
        <f t="shared" si="473"/>
        <v>0</v>
      </c>
      <c r="GJ199" s="1">
        <f t="shared" si="474"/>
        <v>0</v>
      </c>
    </row>
    <row r="200" spans="6:192" ht="18" customHeight="1" x14ac:dyDescent="0.25">
      <c r="F200" s="1">
        <f>ALLO!A198</f>
        <v>0</v>
      </c>
      <c r="G200" s="130">
        <f>EMP!O196</f>
        <v>0</v>
      </c>
      <c r="H200" s="131">
        <f>EMP!P196</f>
        <v>0</v>
      </c>
      <c r="I200" s="130">
        <f>EMP!Q196</f>
        <v>0</v>
      </c>
      <c r="J200" s="30">
        <f>IFERROR(IF($G200&gt;=1,(IF($F200=2,ROUND((ALLO!GA198+ALLO!GM198)/10,0),0)),0),0)</f>
        <v>0</v>
      </c>
      <c r="K200" s="30">
        <f>IFERROR(IF($G200&gt;=1,(IF($F200=2,ROUND((ALLO!GB198+ALLO!GN198)/10,0),0)),0),0)</f>
        <v>0</v>
      </c>
      <c r="L200" s="30">
        <f>IFERROR(IF($G200&gt;=1,(IF($F200=2,ROUND((ALLO!GC198+ALLO!GO198)/10,0),0)),0),0)</f>
        <v>0</v>
      </c>
      <c r="M200" s="30">
        <f>IFERROR(IF($G200&gt;=1,(IF($F200=2,ROUND((ALLO!GD198+ALLO!GP198)/10,0),0)),0),0)</f>
        <v>0</v>
      </c>
      <c r="N200" s="30">
        <f>IFERROR(IF($G200&gt;=1,(IF($F200=2,ROUND((ALLO!GE198+ALLO!GQ198)/10,0),0)),0),0)</f>
        <v>0</v>
      </c>
      <c r="O200" s="30">
        <f>IFERROR(IF($G200&gt;=1,(IF($F200=2,ROUND((ALLO!GF198+ALLO!GR198)/10,0),0)),0),0)</f>
        <v>0</v>
      </c>
      <c r="P200" s="30">
        <f>IFERROR(IF($G200&gt;=1,(IF($F200=2,ROUND((ALLO!GG198+ALLO!GS198)/10,0),0)),0),0)</f>
        <v>0</v>
      </c>
      <c r="Q200" s="30">
        <f>IFERROR(IF($G200&gt;=1,(IF($F200=2,ROUND((ALLO!GH198+ALLO!GT198)/10,0),0)),0),0)</f>
        <v>0</v>
      </c>
      <c r="R200" s="30">
        <f>IFERROR(IF($G200&gt;=1,(IF($F200=2,ROUND((ALLO!GI198+ALLO!GU198)/10,0),0)),0),0)</f>
        <v>0</v>
      </c>
      <c r="S200" s="30">
        <f>IFERROR(IF($G200&gt;=1,(IF($F200=2,ROUND((ALLO!GJ198+ALLO!GV198)/10,0),0)),0),0)</f>
        <v>0</v>
      </c>
      <c r="T200" s="30">
        <f>IFERROR(IF($G200&gt;=1,(IF($F200=2,ROUND((ALLO!GK198+ALLO!GW198)/10,0),0)),0),0)</f>
        <v>0</v>
      </c>
      <c r="U200" s="30">
        <f>IFERROR(IF($G200&gt;=1,(IF($F200=2,ROUND((ALLO!GL198+ALLO!GX198)/10,0),0)),0),0)</f>
        <v>0</v>
      </c>
      <c r="V200" s="132"/>
      <c r="W200" s="132"/>
      <c r="X200" s="132"/>
      <c r="Y200" s="132"/>
      <c r="Z200" s="132"/>
      <c r="AA200" s="132"/>
      <c r="AB200" s="132"/>
      <c r="AC200" s="132"/>
      <c r="AD200" s="132"/>
      <c r="AE200" s="132"/>
      <c r="AF200" s="132"/>
      <c r="AG200" s="132"/>
      <c r="AH200" s="133"/>
      <c r="AI200" s="133">
        <f t="shared" si="371"/>
        <v>0</v>
      </c>
      <c r="AJ200" s="133">
        <f t="shared" si="372"/>
        <v>0</v>
      </c>
      <c r="AK200" s="133">
        <f t="shared" si="373"/>
        <v>0</v>
      </c>
      <c r="AL200" s="133">
        <f t="shared" si="374"/>
        <v>0</v>
      </c>
      <c r="AM200" s="133">
        <f t="shared" si="375"/>
        <v>0</v>
      </c>
      <c r="AN200" s="133">
        <f t="shared" si="376"/>
        <v>0</v>
      </c>
      <c r="AO200" s="133">
        <f t="shared" si="377"/>
        <v>0</v>
      </c>
      <c r="AP200" s="133">
        <f t="shared" si="378"/>
        <v>0</v>
      </c>
      <c r="AQ200" s="133">
        <f t="shared" si="379"/>
        <v>0</v>
      </c>
      <c r="AR200" s="133">
        <f t="shared" si="380"/>
        <v>0</v>
      </c>
      <c r="AS200" s="133">
        <f t="shared" si="381"/>
        <v>0</v>
      </c>
      <c r="AT200" s="134"/>
      <c r="AU200" s="134">
        <f t="shared" si="382"/>
        <v>0</v>
      </c>
      <c r="AV200" s="134">
        <f t="shared" si="383"/>
        <v>0</v>
      </c>
      <c r="AW200" s="134">
        <f t="shared" si="384"/>
        <v>0</v>
      </c>
      <c r="AX200" s="134">
        <f t="shared" si="385"/>
        <v>0</v>
      </c>
      <c r="AY200" s="134">
        <f t="shared" si="386"/>
        <v>0</v>
      </c>
      <c r="AZ200" s="134">
        <f t="shared" si="387"/>
        <v>0</v>
      </c>
      <c r="BA200" s="134">
        <f t="shared" si="388"/>
        <v>0</v>
      </c>
      <c r="BB200" s="134">
        <f t="shared" si="389"/>
        <v>0</v>
      </c>
      <c r="BC200" s="134">
        <f t="shared" si="390"/>
        <v>0</v>
      </c>
      <c r="BD200" s="134">
        <f t="shared" si="391"/>
        <v>0</v>
      </c>
      <c r="BE200" s="134">
        <f t="shared" si="392"/>
        <v>0</v>
      </c>
      <c r="BF200" s="31"/>
      <c r="BG200" s="31">
        <f t="shared" si="393"/>
        <v>0</v>
      </c>
      <c r="BH200" s="31">
        <f t="shared" si="394"/>
        <v>0</v>
      </c>
      <c r="BI200" s="31">
        <f t="shared" si="395"/>
        <v>0</v>
      </c>
      <c r="BJ200" s="31">
        <f t="shared" si="396"/>
        <v>0</v>
      </c>
      <c r="BK200" s="31">
        <f t="shared" si="397"/>
        <v>0</v>
      </c>
      <c r="BL200" s="31">
        <f t="shared" si="398"/>
        <v>0</v>
      </c>
      <c r="BM200" s="31">
        <f t="shared" si="399"/>
        <v>0</v>
      </c>
      <c r="BN200" s="31">
        <f t="shared" si="400"/>
        <v>0</v>
      </c>
      <c r="BO200" s="31">
        <f t="shared" si="401"/>
        <v>0</v>
      </c>
      <c r="BP200" s="31">
        <f t="shared" si="402"/>
        <v>0</v>
      </c>
      <c r="BQ200" s="31">
        <f t="shared" si="403"/>
        <v>0</v>
      </c>
      <c r="BR200" s="132"/>
      <c r="BS200" s="132">
        <f t="shared" si="404"/>
        <v>0</v>
      </c>
      <c r="BT200" s="132">
        <f t="shared" si="405"/>
        <v>0</v>
      </c>
      <c r="BU200" s="132">
        <f t="shared" si="406"/>
        <v>0</v>
      </c>
      <c r="BV200" s="132">
        <f t="shared" si="407"/>
        <v>0</v>
      </c>
      <c r="BW200" s="132">
        <f t="shared" si="408"/>
        <v>0</v>
      </c>
      <c r="BX200" s="132">
        <f t="shared" si="409"/>
        <v>0</v>
      </c>
      <c r="BY200" s="132">
        <f t="shared" si="410"/>
        <v>0</v>
      </c>
      <c r="BZ200" s="132">
        <f t="shared" si="411"/>
        <v>0</v>
      </c>
      <c r="CA200" s="132">
        <f t="shared" si="412"/>
        <v>0</v>
      </c>
      <c r="CB200" s="132">
        <f t="shared" si="413"/>
        <v>0</v>
      </c>
      <c r="CC200" s="132">
        <f t="shared" si="414"/>
        <v>0</v>
      </c>
      <c r="CD200" s="133">
        <f t="shared" si="508"/>
        <v>0</v>
      </c>
      <c r="CE200" s="133">
        <f t="shared" si="508"/>
        <v>0</v>
      </c>
      <c r="CF200" s="133">
        <f t="shared" si="416"/>
        <v>0</v>
      </c>
      <c r="CG200" s="133">
        <f t="shared" si="501"/>
        <v>0</v>
      </c>
      <c r="CH200" s="133">
        <f t="shared" si="534"/>
        <v>0</v>
      </c>
      <c r="CI200" s="133">
        <f t="shared" si="534"/>
        <v>0</v>
      </c>
      <c r="CJ200" s="133">
        <f t="shared" si="534"/>
        <v>0</v>
      </c>
      <c r="CK200" s="133">
        <f t="shared" si="534"/>
        <v>0</v>
      </c>
      <c r="CL200" s="133">
        <f t="shared" si="534"/>
        <v>0</v>
      </c>
      <c r="CM200" s="133">
        <f t="shared" si="534"/>
        <v>0</v>
      </c>
      <c r="CN200" s="133">
        <f t="shared" si="534"/>
        <v>0</v>
      </c>
      <c r="CO200" s="133">
        <f t="shared" si="534"/>
        <v>0</v>
      </c>
      <c r="CP200" s="134"/>
      <c r="CQ200" s="134">
        <f t="shared" si="417"/>
        <v>0</v>
      </c>
      <c r="CR200" s="134">
        <f t="shared" si="418"/>
        <v>0</v>
      </c>
      <c r="CS200" s="134">
        <f t="shared" si="419"/>
        <v>0</v>
      </c>
      <c r="CT200" s="134">
        <f t="shared" si="420"/>
        <v>0</v>
      </c>
      <c r="CU200" s="134">
        <f t="shared" si="421"/>
        <v>0</v>
      </c>
      <c r="CV200" s="134">
        <f t="shared" si="422"/>
        <v>0</v>
      </c>
      <c r="CW200" s="134">
        <f t="shared" si="423"/>
        <v>0</v>
      </c>
      <c r="CX200" s="134">
        <f t="shared" si="424"/>
        <v>0</v>
      </c>
      <c r="CY200" s="134">
        <f t="shared" si="425"/>
        <v>0</v>
      </c>
      <c r="CZ200" s="134">
        <f t="shared" si="426"/>
        <v>0</v>
      </c>
      <c r="DA200" s="134">
        <f t="shared" si="427"/>
        <v>0</v>
      </c>
      <c r="DB200" s="135"/>
      <c r="DC200" s="135">
        <f t="shared" si="428"/>
        <v>0</v>
      </c>
      <c r="DD200" s="135">
        <f t="shared" si="429"/>
        <v>0</v>
      </c>
      <c r="DE200" s="135">
        <f t="shared" si="430"/>
        <v>0</v>
      </c>
      <c r="DF200" s="135">
        <f t="shared" si="431"/>
        <v>0</v>
      </c>
      <c r="DG200" s="135">
        <f t="shared" si="432"/>
        <v>0</v>
      </c>
      <c r="DH200" s="135">
        <f t="shared" si="433"/>
        <v>0</v>
      </c>
      <c r="DI200" s="135">
        <f t="shared" si="434"/>
        <v>0</v>
      </c>
      <c r="DJ200" s="135">
        <f t="shared" si="435"/>
        <v>0</v>
      </c>
      <c r="DK200" s="135">
        <f t="shared" si="436"/>
        <v>0</v>
      </c>
      <c r="DL200" s="135">
        <f t="shared" si="437"/>
        <v>0</v>
      </c>
      <c r="DM200" s="135">
        <f t="shared" si="438"/>
        <v>0</v>
      </c>
      <c r="DN200" s="136"/>
      <c r="DO200" s="136">
        <f t="shared" si="439"/>
        <v>0</v>
      </c>
      <c r="DP200" s="136">
        <f t="shared" si="440"/>
        <v>0</v>
      </c>
      <c r="DQ200" s="136">
        <f t="shared" si="441"/>
        <v>0</v>
      </c>
      <c r="DR200" s="136">
        <f t="shared" si="442"/>
        <v>0</v>
      </c>
      <c r="DS200" s="136">
        <f t="shared" si="443"/>
        <v>0</v>
      </c>
      <c r="DT200" s="136">
        <f t="shared" si="444"/>
        <v>0</v>
      </c>
      <c r="DU200" s="136">
        <f t="shared" si="445"/>
        <v>0</v>
      </c>
      <c r="DV200" s="136">
        <f t="shared" si="446"/>
        <v>0</v>
      </c>
      <c r="DW200" s="136">
        <f t="shared" si="447"/>
        <v>0</v>
      </c>
      <c r="DX200" s="136">
        <f t="shared" si="448"/>
        <v>0</v>
      </c>
      <c r="DY200" s="136">
        <f t="shared" si="449"/>
        <v>0</v>
      </c>
      <c r="DZ200" s="132"/>
      <c r="EA200" s="132">
        <f t="shared" ref="EA200:EK200" si="539">DZ200</f>
        <v>0</v>
      </c>
      <c r="EB200" s="132">
        <f t="shared" si="539"/>
        <v>0</v>
      </c>
      <c r="EC200" s="132">
        <f t="shared" si="539"/>
        <v>0</v>
      </c>
      <c r="ED200" s="132">
        <f t="shared" si="539"/>
        <v>0</v>
      </c>
      <c r="EE200" s="132">
        <f t="shared" si="539"/>
        <v>0</v>
      </c>
      <c r="EF200" s="132">
        <f t="shared" si="539"/>
        <v>0</v>
      </c>
      <c r="EG200" s="132">
        <f t="shared" si="539"/>
        <v>0</v>
      </c>
      <c r="EH200" s="132">
        <f t="shared" si="539"/>
        <v>0</v>
      </c>
      <c r="EI200" s="132">
        <f t="shared" si="539"/>
        <v>0</v>
      </c>
      <c r="EJ200" s="132">
        <f t="shared" si="539"/>
        <v>0</v>
      </c>
      <c r="EK200" s="132">
        <f t="shared" si="539"/>
        <v>0</v>
      </c>
      <c r="EL200" s="134"/>
      <c r="EM200" s="134"/>
      <c r="EN200" s="134"/>
      <c r="EO200" s="134"/>
      <c r="EP200" s="134"/>
      <c r="EQ200" s="134"/>
      <c r="ER200" s="134"/>
      <c r="ES200" s="201">
        <f>IFERROR(IF(G200&gt;=1,(IF(EMP!AT196="YES",220,0)),0),0)</f>
        <v>0</v>
      </c>
      <c r="ET200" s="1">
        <f>IFERROR(IF(G200&gt;=1,ROUND(ALLO!K198/31*ALLO!BJ198,0),0),0)</f>
        <v>0</v>
      </c>
      <c r="EU200" s="1">
        <f>IFERROR(IF(G200&gt;=1,(IF(ALLO!$BH198=1,0,IF(ALLO!$BH198=2,(IF(EMP!AN196="YES",(IF(ALLO!$D198&gt;=5,ROUND((ALLO!GG198+ALLO!GS198+ALLO!HE198)/EU$1,0)*ALLO!$BK198,0)),0)),0))),0),0)</f>
        <v>0</v>
      </c>
      <c r="EV200" s="1">
        <f>IFERROR(IF(H200&gt;=1,(IF(ALLO!$BH198=1,0,IF(ALLO!$BH198=2,(IF(EMP!AO196="YES",(IF(ALLO!$D198&gt;=5,ROUND((ALLO!GH198+ALLO!GT198+ALLO!HF198)/EV$1,0)*ALLO!$BK198,0)),0)),0))),0),0)</f>
        <v>0</v>
      </c>
      <c r="EW200" s="1">
        <f>IFERROR(IF(I200&gt;=1,(IF(ALLO!$BH198=1,0,IF(ALLO!$BH198=2,(IF(EMP!AP196="YES",(IF(ALLO!$D198&gt;=5,ROUND((ALLO!GI198+ALLO!GU198+ALLO!HG198)/EW$1,0)*ALLO!$BK198,0)),0)),0))),0),0)</f>
        <v>0</v>
      </c>
      <c r="EX200" s="1">
        <f>IFERROR(IF(J200&gt;=1,(IF(ALLO!$BH198=1,0,IF(ALLO!$BH198=2,(IF(EMP!AQ196="YES",(IF(ALLO!$D198&gt;=5,ROUND((ALLO!GJ198+ALLO!GV198+ALLO!HH198)/EX$1,0)*ALLO!$BK198,0)),0)),0))),0),0)</f>
        <v>0</v>
      </c>
      <c r="EY200" s="1">
        <f>IFERROR(IF(K200&gt;=1,(IF(ALLO!$BH198=1,0,IF(ALLO!$BH198=2,(IF(EMP!AR196="YES",(IF(ALLO!$D198&gt;=5,ROUND((ALLO!GK198+ALLO!GW198+ALLO!HI198)/EY$1,0)*ALLO!$BK198,0)),0)),0))),0),0)</f>
        <v>0</v>
      </c>
      <c r="EZ200" s="1">
        <f>IFERROR(IF(L200&gt;=1,(IF(ALLO!$BH198=1,0,IF(ALLO!$BH198=2,(IF(EMP!AS196="YES",(IF(ALLO!$D198&gt;=5,ROUND((ALLO!GL198+ALLO!GX198+ALLO!HJ198)/EZ$1,0)*ALLO!$BK198,0)),0)),0))),0),0)</f>
        <v>0</v>
      </c>
      <c r="FA200" s="181">
        <f t="shared" si="451"/>
        <v>0</v>
      </c>
      <c r="FB200" s="181">
        <f t="shared" si="452"/>
        <v>0</v>
      </c>
      <c r="FC200" s="181">
        <f t="shared" si="453"/>
        <v>0</v>
      </c>
      <c r="FD200" s="181">
        <f t="shared" si="454"/>
        <v>0</v>
      </c>
      <c r="FE200" s="181">
        <f t="shared" si="455"/>
        <v>0</v>
      </c>
      <c r="FF200" s="181">
        <f t="shared" si="456"/>
        <v>0</v>
      </c>
      <c r="FG200" s="181">
        <f t="shared" si="457"/>
        <v>0</v>
      </c>
      <c r="FH200" s="181">
        <f t="shared" si="458"/>
        <v>0</v>
      </c>
      <c r="FI200" s="181">
        <f t="shared" si="459"/>
        <v>0</v>
      </c>
      <c r="FJ200" s="181">
        <f t="shared" si="460"/>
        <v>0</v>
      </c>
      <c r="FK200" s="181">
        <f t="shared" si="461"/>
        <v>0</v>
      </c>
      <c r="FL200" s="181">
        <f t="shared" si="462"/>
        <v>0</v>
      </c>
      <c r="FM200" s="182">
        <f t="shared" si="463"/>
        <v>0</v>
      </c>
      <c r="FN200" s="182">
        <f t="shared" si="464"/>
        <v>0</v>
      </c>
      <c r="FO200" s="182">
        <f t="shared" si="465"/>
        <v>0</v>
      </c>
      <c r="FP200" s="182">
        <f t="shared" si="466"/>
        <v>0</v>
      </c>
      <c r="FQ200" s="182">
        <f t="shared" si="467"/>
        <v>0</v>
      </c>
      <c r="FR200" s="182">
        <f t="shared" si="468"/>
        <v>0</v>
      </c>
      <c r="FS200" s="182">
        <f t="shared" si="469"/>
        <v>0</v>
      </c>
      <c r="FT200" s="1">
        <f>IFERROR(IF($G200&gt;=1,SUMIFS(ARR!P$8:P$607,ARR!$I$8:$I$607,$I200),0),0)</f>
        <v>0</v>
      </c>
      <c r="FU200" s="1">
        <f>IFERROR(IF($G200&gt;=1,SUMIFS(ARR!Q$8:Q$607,ARR!$I$8:$I$607,$I200),0),0)</f>
        <v>0</v>
      </c>
      <c r="FV200" s="1">
        <f>IFERROR(IF($G200&gt;=1,SUMIFS(ARR!R$8:R$607,ARR!$I$8:$I$607,$I200),0),0)</f>
        <v>0</v>
      </c>
      <c r="FW200" s="1">
        <f>IFERROR(IF($G200&gt;=1,SUMIFS(ARR!S$8:S$607,ARR!$I$8:$I$607,$I200),0),0)</f>
        <v>0</v>
      </c>
      <c r="FX200" s="1">
        <f>IFERROR(IF($G200&gt;=1,SUMIFS(ARR!T$8:T$607,ARR!$I$8:$I$607,$I200),0),0)</f>
        <v>0</v>
      </c>
      <c r="FY200" s="1">
        <f>IFERROR(IF($G200&gt;=1,SUMIFS(ARR!U$8:U$607,ARR!$I$8:$I$607,$I200),0),0)</f>
        <v>0</v>
      </c>
      <c r="FZ200" s="1">
        <f>IFERROR(IF($G200&gt;=1,SUMIFS(ARR!V$8:V$607,ARR!$I$8:$I$607,$I200),0),0)</f>
        <v>0</v>
      </c>
      <c r="GA200" s="1">
        <f>IFERROR(IF($G200&gt;=1,SUMIFS(ARR!W$8:W$607,ARR!$I$8:$I$607,$I200),0),0)</f>
        <v>0</v>
      </c>
      <c r="GB200" s="1">
        <f>IFERROR(IF($G200&gt;=1,SUMIFS(ARR!X$8:X$607,ARR!$I$8:$I$607,$I200),0),0)</f>
        <v>0</v>
      </c>
      <c r="GC200" s="1">
        <f>IFERROR(IF($G200&gt;=1,SUMIFS(ARR!Y$8:Y$607,ARR!$I$8:$I$607,$I200),0),0)</f>
        <v>0</v>
      </c>
      <c r="GD200" s="1">
        <f>IFERROR(IF($G200&gt;=1,SUMIFS(ARR!Z$8:Z$607,ARR!$I$8:$I$607,$I200),0),0)</f>
        <v>0</v>
      </c>
      <c r="GE200" s="1">
        <f>IFERROR(IF($G200&gt;=1,SUMIFS(ARR!AA$8:AA$607,ARR!$I$8:$I$607,$I200),0),0)</f>
        <v>0</v>
      </c>
      <c r="GF200" s="1">
        <f t="shared" si="470"/>
        <v>0</v>
      </c>
      <c r="GG200" s="1">
        <f t="shared" si="471"/>
        <v>0</v>
      </c>
      <c r="GH200" s="1">
        <f t="shared" si="472"/>
        <v>0</v>
      </c>
      <c r="GI200" s="1">
        <f t="shared" si="473"/>
        <v>0</v>
      </c>
      <c r="GJ200" s="1">
        <f t="shared" si="474"/>
        <v>0</v>
      </c>
    </row>
    <row r="201" spans="6:192" ht="18" customHeight="1" x14ac:dyDescent="0.25">
      <c r="F201" s="1">
        <f>ALLO!A199</f>
        <v>0</v>
      </c>
      <c r="G201" s="130">
        <f>EMP!O197</f>
        <v>0</v>
      </c>
      <c r="H201" s="131">
        <f>EMP!P197</f>
        <v>0</v>
      </c>
      <c r="I201" s="130">
        <f>EMP!Q197</f>
        <v>0</v>
      </c>
      <c r="J201" s="30">
        <f>IFERROR(IF($G201&gt;=1,(IF($F201=2,ROUND((ALLO!GA199+ALLO!GM199)/10,0),0)),0),0)</f>
        <v>0</v>
      </c>
      <c r="K201" s="30">
        <f>IFERROR(IF($G201&gt;=1,(IF($F201=2,ROUND((ALLO!GB199+ALLO!GN199)/10,0),0)),0),0)</f>
        <v>0</v>
      </c>
      <c r="L201" s="30">
        <f>IFERROR(IF($G201&gt;=1,(IF($F201=2,ROUND((ALLO!GC199+ALLO!GO199)/10,0),0)),0),0)</f>
        <v>0</v>
      </c>
      <c r="M201" s="30">
        <f>IFERROR(IF($G201&gt;=1,(IF($F201=2,ROUND((ALLO!GD199+ALLO!GP199)/10,0),0)),0),0)</f>
        <v>0</v>
      </c>
      <c r="N201" s="30">
        <f>IFERROR(IF($G201&gt;=1,(IF($F201=2,ROUND((ALLO!GE199+ALLO!GQ199)/10,0),0)),0),0)</f>
        <v>0</v>
      </c>
      <c r="O201" s="30">
        <f>IFERROR(IF($G201&gt;=1,(IF($F201=2,ROUND((ALLO!GF199+ALLO!GR199)/10,0),0)),0),0)</f>
        <v>0</v>
      </c>
      <c r="P201" s="30">
        <f>IFERROR(IF($G201&gt;=1,(IF($F201=2,ROUND((ALLO!GG199+ALLO!GS199)/10,0),0)),0),0)</f>
        <v>0</v>
      </c>
      <c r="Q201" s="30">
        <f>IFERROR(IF($G201&gt;=1,(IF($F201=2,ROUND((ALLO!GH199+ALLO!GT199)/10,0),0)),0),0)</f>
        <v>0</v>
      </c>
      <c r="R201" s="30">
        <f>IFERROR(IF($G201&gt;=1,(IF($F201=2,ROUND((ALLO!GI199+ALLO!GU199)/10,0),0)),0),0)</f>
        <v>0</v>
      </c>
      <c r="S201" s="30">
        <f>IFERROR(IF($G201&gt;=1,(IF($F201=2,ROUND((ALLO!GJ199+ALLO!GV199)/10,0),0)),0),0)</f>
        <v>0</v>
      </c>
      <c r="T201" s="30">
        <f>IFERROR(IF($G201&gt;=1,(IF($F201=2,ROUND((ALLO!GK199+ALLO!GW199)/10,0),0)),0),0)</f>
        <v>0</v>
      </c>
      <c r="U201" s="30">
        <f>IFERROR(IF($G201&gt;=1,(IF($F201=2,ROUND((ALLO!GL199+ALLO!GX199)/10,0),0)),0),0)</f>
        <v>0</v>
      </c>
      <c r="V201" s="132"/>
      <c r="W201" s="132"/>
      <c r="X201" s="132"/>
      <c r="Y201" s="132"/>
      <c r="Z201" s="132"/>
      <c r="AA201" s="132"/>
      <c r="AB201" s="132"/>
      <c r="AC201" s="132"/>
      <c r="AD201" s="132"/>
      <c r="AE201" s="132"/>
      <c r="AF201" s="132"/>
      <c r="AG201" s="132"/>
      <c r="AH201" s="133"/>
      <c r="AI201" s="133">
        <f t="shared" si="371"/>
        <v>0</v>
      </c>
      <c r="AJ201" s="133">
        <f t="shared" si="372"/>
        <v>0</v>
      </c>
      <c r="AK201" s="133">
        <f t="shared" si="373"/>
        <v>0</v>
      </c>
      <c r="AL201" s="133">
        <f t="shared" si="374"/>
        <v>0</v>
      </c>
      <c r="AM201" s="133">
        <f t="shared" si="375"/>
        <v>0</v>
      </c>
      <c r="AN201" s="133">
        <f t="shared" si="376"/>
        <v>0</v>
      </c>
      <c r="AO201" s="133">
        <f t="shared" si="377"/>
        <v>0</v>
      </c>
      <c r="AP201" s="133">
        <f t="shared" si="378"/>
        <v>0</v>
      </c>
      <c r="AQ201" s="133">
        <f t="shared" si="379"/>
        <v>0</v>
      </c>
      <c r="AR201" s="133">
        <f t="shared" si="380"/>
        <v>0</v>
      </c>
      <c r="AS201" s="133">
        <f t="shared" si="381"/>
        <v>0</v>
      </c>
      <c r="AT201" s="134"/>
      <c r="AU201" s="134">
        <f t="shared" si="382"/>
        <v>0</v>
      </c>
      <c r="AV201" s="134">
        <f t="shared" si="383"/>
        <v>0</v>
      </c>
      <c r="AW201" s="134">
        <f t="shared" si="384"/>
        <v>0</v>
      </c>
      <c r="AX201" s="134">
        <f t="shared" si="385"/>
        <v>0</v>
      </c>
      <c r="AY201" s="134">
        <f t="shared" si="386"/>
        <v>0</v>
      </c>
      <c r="AZ201" s="134">
        <f t="shared" si="387"/>
        <v>0</v>
      </c>
      <c r="BA201" s="134">
        <f t="shared" si="388"/>
        <v>0</v>
      </c>
      <c r="BB201" s="134">
        <f t="shared" si="389"/>
        <v>0</v>
      </c>
      <c r="BC201" s="134">
        <f t="shared" si="390"/>
        <v>0</v>
      </c>
      <c r="BD201" s="134">
        <f t="shared" si="391"/>
        <v>0</v>
      </c>
      <c r="BE201" s="134">
        <f t="shared" si="392"/>
        <v>0</v>
      </c>
      <c r="BF201" s="31"/>
      <c r="BG201" s="31">
        <f t="shared" si="393"/>
        <v>0</v>
      </c>
      <c r="BH201" s="31">
        <f t="shared" si="394"/>
        <v>0</v>
      </c>
      <c r="BI201" s="31">
        <f t="shared" si="395"/>
        <v>0</v>
      </c>
      <c r="BJ201" s="31">
        <f t="shared" si="396"/>
        <v>0</v>
      </c>
      <c r="BK201" s="31">
        <f t="shared" si="397"/>
        <v>0</v>
      </c>
      <c r="BL201" s="31">
        <f t="shared" si="398"/>
        <v>0</v>
      </c>
      <c r="BM201" s="31">
        <f t="shared" si="399"/>
        <v>0</v>
      </c>
      <c r="BN201" s="31">
        <f t="shared" si="400"/>
        <v>0</v>
      </c>
      <c r="BO201" s="31">
        <f t="shared" si="401"/>
        <v>0</v>
      </c>
      <c r="BP201" s="31">
        <f t="shared" si="402"/>
        <v>0</v>
      </c>
      <c r="BQ201" s="31">
        <f t="shared" si="403"/>
        <v>0</v>
      </c>
      <c r="BR201" s="132"/>
      <c r="BS201" s="132">
        <f t="shared" si="404"/>
        <v>0</v>
      </c>
      <c r="BT201" s="132">
        <f t="shared" si="405"/>
        <v>0</v>
      </c>
      <c r="BU201" s="132">
        <f t="shared" si="406"/>
        <v>0</v>
      </c>
      <c r="BV201" s="132">
        <f t="shared" si="407"/>
        <v>0</v>
      </c>
      <c r="BW201" s="132">
        <f t="shared" si="408"/>
        <v>0</v>
      </c>
      <c r="BX201" s="132">
        <f t="shared" si="409"/>
        <v>0</v>
      </c>
      <c r="BY201" s="132">
        <f t="shared" si="410"/>
        <v>0</v>
      </c>
      <c r="BZ201" s="132">
        <f t="shared" si="411"/>
        <v>0</v>
      </c>
      <c r="CA201" s="132">
        <f t="shared" si="412"/>
        <v>0</v>
      </c>
      <c r="CB201" s="132">
        <f t="shared" si="413"/>
        <v>0</v>
      </c>
      <c r="CC201" s="132">
        <f t="shared" si="414"/>
        <v>0</v>
      </c>
      <c r="CD201" s="133">
        <f t="shared" si="508"/>
        <v>0</v>
      </c>
      <c r="CE201" s="133">
        <f t="shared" si="508"/>
        <v>0</v>
      </c>
      <c r="CF201" s="133">
        <f t="shared" si="416"/>
        <v>0</v>
      </c>
      <c r="CG201" s="133">
        <f t="shared" si="501"/>
        <v>0</v>
      </c>
      <c r="CH201" s="133">
        <f t="shared" si="534"/>
        <v>0</v>
      </c>
      <c r="CI201" s="133">
        <f t="shared" si="534"/>
        <v>0</v>
      </c>
      <c r="CJ201" s="133">
        <f t="shared" si="534"/>
        <v>0</v>
      </c>
      <c r="CK201" s="133">
        <f t="shared" si="534"/>
        <v>0</v>
      </c>
      <c r="CL201" s="133">
        <f t="shared" si="534"/>
        <v>0</v>
      </c>
      <c r="CM201" s="133">
        <f t="shared" si="534"/>
        <v>0</v>
      </c>
      <c r="CN201" s="133">
        <f t="shared" si="534"/>
        <v>0</v>
      </c>
      <c r="CO201" s="133">
        <f t="shared" si="534"/>
        <v>0</v>
      </c>
      <c r="CP201" s="134"/>
      <c r="CQ201" s="134">
        <f t="shared" si="417"/>
        <v>0</v>
      </c>
      <c r="CR201" s="134">
        <f t="shared" si="418"/>
        <v>0</v>
      </c>
      <c r="CS201" s="134">
        <f t="shared" si="419"/>
        <v>0</v>
      </c>
      <c r="CT201" s="134">
        <f t="shared" si="420"/>
        <v>0</v>
      </c>
      <c r="CU201" s="134">
        <f t="shared" si="421"/>
        <v>0</v>
      </c>
      <c r="CV201" s="134">
        <f t="shared" si="422"/>
        <v>0</v>
      </c>
      <c r="CW201" s="134">
        <f t="shared" si="423"/>
        <v>0</v>
      </c>
      <c r="CX201" s="134">
        <f t="shared" si="424"/>
        <v>0</v>
      </c>
      <c r="CY201" s="134">
        <f t="shared" si="425"/>
        <v>0</v>
      </c>
      <c r="CZ201" s="134">
        <f t="shared" si="426"/>
        <v>0</v>
      </c>
      <c r="DA201" s="134">
        <f t="shared" si="427"/>
        <v>0</v>
      </c>
      <c r="DB201" s="135"/>
      <c r="DC201" s="135">
        <f t="shared" si="428"/>
        <v>0</v>
      </c>
      <c r="DD201" s="135">
        <f t="shared" si="429"/>
        <v>0</v>
      </c>
      <c r="DE201" s="135">
        <f t="shared" si="430"/>
        <v>0</v>
      </c>
      <c r="DF201" s="135">
        <f t="shared" si="431"/>
        <v>0</v>
      </c>
      <c r="DG201" s="135">
        <f t="shared" si="432"/>
        <v>0</v>
      </c>
      <c r="DH201" s="135">
        <f t="shared" si="433"/>
        <v>0</v>
      </c>
      <c r="DI201" s="135">
        <f t="shared" si="434"/>
        <v>0</v>
      </c>
      <c r="DJ201" s="135">
        <f t="shared" si="435"/>
        <v>0</v>
      </c>
      <c r="DK201" s="135">
        <f t="shared" si="436"/>
        <v>0</v>
      </c>
      <c r="DL201" s="135">
        <f t="shared" si="437"/>
        <v>0</v>
      </c>
      <c r="DM201" s="135">
        <f t="shared" si="438"/>
        <v>0</v>
      </c>
      <c r="DN201" s="136"/>
      <c r="DO201" s="136">
        <f t="shared" si="439"/>
        <v>0</v>
      </c>
      <c r="DP201" s="136">
        <f t="shared" si="440"/>
        <v>0</v>
      </c>
      <c r="DQ201" s="136">
        <f t="shared" si="441"/>
        <v>0</v>
      </c>
      <c r="DR201" s="136">
        <f t="shared" si="442"/>
        <v>0</v>
      </c>
      <c r="DS201" s="136">
        <f t="shared" si="443"/>
        <v>0</v>
      </c>
      <c r="DT201" s="136">
        <f t="shared" si="444"/>
        <v>0</v>
      </c>
      <c r="DU201" s="136">
        <f t="shared" si="445"/>
        <v>0</v>
      </c>
      <c r="DV201" s="136">
        <f t="shared" si="446"/>
        <v>0</v>
      </c>
      <c r="DW201" s="136">
        <f t="shared" si="447"/>
        <v>0</v>
      </c>
      <c r="DX201" s="136">
        <f t="shared" si="448"/>
        <v>0</v>
      </c>
      <c r="DY201" s="136">
        <f t="shared" si="449"/>
        <v>0</v>
      </c>
      <c r="DZ201" s="132"/>
      <c r="EA201" s="132">
        <f t="shared" ref="EA201:EK201" si="540">DZ201</f>
        <v>0</v>
      </c>
      <c r="EB201" s="132">
        <f t="shared" si="540"/>
        <v>0</v>
      </c>
      <c r="EC201" s="132">
        <f t="shared" si="540"/>
        <v>0</v>
      </c>
      <c r="ED201" s="132">
        <f t="shared" si="540"/>
        <v>0</v>
      </c>
      <c r="EE201" s="132">
        <f t="shared" si="540"/>
        <v>0</v>
      </c>
      <c r="EF201" s="132">
        <f t="shared" si="540"/>
        <v>0</v>
      </c>
      <c r="EG201" s="132">
        <f t="shared" si="540"/>
        <v>0</v>
      </c>
      <c r="EH201" s="132">
        <f t="shared" si="540"/>
        <v>0</v>
      </c>
      <c r="EI201" s="132">
        <f t="shared" si="540"/>
        <v>0</v>
      </c>
      <c r="EJ201" s="132">
        <f t="shared" si="540"/>
        <v>0</v>
      </c>
      <c r="EK201" s="132">
        <f t="shared" si="540"/>
        <v>0</v>
      </c>
      <c r="EL201" s="134"/>
      <c r="EM201" s="134"/>
      <c r="EN201" s="134"/>
      <c r="EO201" s="134"/>
      <c r="EP201" s="134"/>
      <c r="EQ201" s="134"/>
      <c r="ER201" s="134"/>
      <c r="ES201" s="201">
        <f>IFERROR(IF(G201&gt;=1,(IF(EMP!AT197="YES",220,0)),0),0)</f>
        <v>0</v>
      </c>
      <c r="ET201" s="1">
        <f>IFERROR(IF(G201&gt;=1,ROUND(ALLO!K199/31*ALLO!BJ199,0),0),0)</f>
        <v>0</v>
      </c>
      <c r="EU201" s="1">
        <f>IFERROR(IF(G201&gt;=1,(IF(ALLO!$BH199=1,0,IF(ALLO!$BH199=2,(IF(EMP!AN197="YES",(IF(ALLO!$D199&gt;=5,ROUND((ALLO!GG199+ALLO!GS199+ALLO!HE199)/EU$1,0)*ALLO!$BK199,0)),0)),0))),0),0)</f>
        <v>0</v>
      </c>
      <c r="EV201" s="1">
        <f>IFERROR(IF(H201&gt;=1,(IF(ALLO!$BH199=1,0,IF(ALLO!$BH199=2,(IF(EMP!AO197="YES",(IF(ALLO!$D199&gt;=5,ROUND((ALLO!GH199+ALLO!GT199+ALLO!HF199)/EV$1,0)*ALLO!$BK199,0)),0)),0))),0),0)</f>
        <v>0</v>
      </c>
      <c r="EW201" s="1">
        <f>IFERROR(IF(I201&gt;=1,(IF(ALLO!$BH199=1,0,IF(ALLO!$BH199=2,(IF(EMP!AP197="YES",(IF(ALLO!$D199&gt;=5,ROUND((ALLO!GI199+ALLO!GU199+ALLO!HG199)/EW$1,0)*ALLO!$BK199,0)),0)),0))),0),0)</f>
        <v>0</v>
      </c>
      <c r="EX201" s="1">
        <f>IFERROR(IF(J201&gt;=1,(IF(ALLO!$BH199=1,0,IF(ALLO!$BH199=2,(IF(EMP!AQ197="YES",(IF(ALLO!$D199&gt;=5,ROUND((ALLO!GJ199+ALLO!GV199+ALLO!HH199)/EX$1,0)*ALLO!$BK199,0)),0)),0))),0),0)</f>
        <v>0</v>
      </c>
      <c r="EY201" s="1">
        <f>IFERROR(IF(K201&gt;=1,(IF(ALLO!$BH199=1,0,IF(ALLO!$BH199=2,(IF(EMP!AR197="YES",(IF(ALLO!$D199&gt;=5,ROUND((ALLO!GK199+ALLO!GW199+ALLO!HI199)/EY$1,0)*ALLO!$BK199,0)),0)),0))),0),0)</f>
        <v>0</v>
      </c>
      <c r="EZ201" s="1">
        <f>IFERROR(IF(L201&gt;=1,(IF(ALLO!$BH199=1,0,IF(ALLO!$BH199=2,(IF(EMP!AS197="YES",(IF(ALLO!$D199&gt;=5,ROUND((ALLO!GL199+ALLO!GX199+ALLO!HJ199)/EZ$1,0)*ALLO!$BK199,0)),0)),0))),0),0)</f>
        <v>0</v>
      </c>
      <c r="FA201" s="181">
        <f t="shared" si="451"/>
        <v>0</v>
      </c>
      <c r="FB201" s="181">
        <f t="shared" si="452"/>
        <v>0</v>
      </c>
      <c r="FC201" s="181">
        <f t="shared" si="453"/>
        <v>0</v>
      </c>
      <c r="FD201" s="181">
        <f t="shared" si="454"/>
        <v>0</v>
      </c>
      <c r="FE201" s="181">
        <f t="shared" si="455"/>
        <v>0</v>
      </c>
      <c r="FF201" s="181">
        <f t="shared" si="456"/>
        <v>0</v>
      </c>
      <c r="FG201" s="181">
        <f t="shared" si="457"/>
        <v>0</v>
      </c>
      <c r="FH201" s="181">
        <f t="shared" si="458"/>
        <v>0</v>
      </c>
      <c r="FI201" s="181">
        <f t="shared" si="459"/>
        <v>0</v>
      </c>
      <c r="FJ201" s="181">
        <f t="shared" si="460"/>
        <v>0</v>
      </c>
      <c r="FK201" s="181">
        <f t="shared" si="461"/>
        <v>0</v>
      </c>
      <c r="FL201" s="181">
        <f t="shared" si="462"/>
        <v>0</v>
      </c>
      <c r="FM201" s="182">
        <f t="shared" si="463"/>
        <v>0</v>
      </c>
      <c r="FN201" s="182">
        <f t="shared" si="464"/>
        <v>0</v>
      </c>
      <c r="FO201" s="182">
        <f t="shared" si="465"/>
        <v>0</v>
      </c>
      <c r="FP201" s="182">
        <f t="shared" si="466"/>
        <v>0</v>
      </c>
      <c r="FQ201" s="182">
        <f t="shared" si="467"/>
        <v>0</v>
      </c>
      <c r="FR201" s="182">
        <f t="shared" si="468"/>
        <v>0</v>
      </c>
      <c r="FS201" s="182">
        <f t="shared" si="469"/>
        <v>0</v>
      </c>
      <c r="FT201" s="1">
        <f>IFERROR(IF($G201&gt;=1,SUMIFS(ARR!P$8:P$607,ARR!$I$8:$I$607,$I201),0),0)</f>
        <v>0</v>
      </c>
      <c r="FU201" s="1">
        <f>IFERROR(IF($G201&gt;=1,SUMIFS(ARR!Q$8:Q$607,ARR!$I$8:$I$607,$I201),0),0)</f>
        <v>0</v>
      </c>
      <c r="FV201" s="1">
        <f>IFERROR(IF($G201&gt;=1,SUMIFS(ARR!R$8:R$607,ARR!$I$8:$I$607,$I201),0),0)</f>
        <v>0</v>
      </c>
      <c r="FW201" s="1">
        <f>IFERROR(IF($G201&gt;=1,SUMIFS(ARR!S$8:S$607,ARR!$I$8:$I$607,$I201),0),0)</f>
        <v>0</v>
      </c>
      <c r="FX201" s="1">
        <f>IFERROR(IF($G201&gt;=1,SUMIFS(ARR!T$8:T$607,ARR!$I$8:$I$607,$I201),0),0)</f>
        <v>0</v>
      </c>
      <c r="FY201" s="1">
        <f>IFERROR(IF($G201&gt;=1,SUMIFS(ARR!U$8:U$607,ARR!$I$8:$I$607,$I201),0),0)</f>
        <v>0</v>
      </c>
      <c r="FZ201" s="1">
        <f>IFERROR(IF($G201&gt;=1,SUMIFS(ARR!V$8:V$607,ARR!$I$8:$I$607,$I201),0),0)</f>
        <v>0</v>
      </c>
      <c r="GA201" s="1">
        <f>IFERROR(IF($G201&gt;=1,SUMIFS(ARR!W$8:W$607,ARR!$I$8:$I$607,$I201),0),0)</f>
        <v>0</v>
      </c>
      <c r="GB201" s="1">
        <f>IFERROR(IF($G201&gt;=1,SUMIFS(ARR!X$8:X$607,ARR!$I$8:$I$607,$I201),0),0)</f>
        <v>0</v>
      </c>
      <c r="GC201" s="1">
        <f>IFERROR(IF($G201&gt;=1,SUMIFS(ARR!Y$8:Y$607,ARR!$I$8:$I$607,$I201),0),0)</f>
        <v>0</v>
      </c>
      <c r="GD201" s="1">
        <f>IFERROR(IF($G201&gt;=1,SUMIFS(ARR!Z$8:Z$607,ARR!$I$8:$I$607,$I201),0),0)</f>
        <v>0</v>
      </c>
      <c r="GE201" s="1">
        <f>IFERROR(IF($G201&gt;=1,SUMIFS(ARR!AA$8:AA$607,ARR!$I$8:$I$607,$I201),0),0)</f>
        <v>0</v>
      </c>
      <c r="GF201" s="1">
        <f t="shared" si="470"/>
        <v>0</v>
      </c>
      <c r="GG201" s="1">
        <f t="shared" si="471"/>
        <v>0</v>
      </c>
      <c r="GH201" s="1">
        <f t="shared" si="472"/>
        <v>0</v>
      </c>
      <c r="GI201" s="1">
        <f t="shared" si="473"/>
        <v>0</v>
      </c>
      <c r="GJ201" s="1">
        <f t="shared" si="474"/>
        <v>0</v>
      </c>
    </row>
    <row r="202" spans="6:192" ht="18" customHeight="1" x14ac:dyDescent="0.25">
      <c r="F202" s="1">
        <f>ALLO!A200</f>
        <v>0</v>
      </c>
      <c r="G202" s="130">
        <f>EMP!O198</f>
        <v>0</v>
      </c>
      <c r="H202" s="131">
        <f>EMP!P198</f>
        <v>0</v>
      </c>
      <c r="I202" s="130">
        <f>EMP!Q198</f>
        <v>0</v>
      </c>
      <c r="J202" s="30">
        <f>IFERROR(IF($G202&gt;=1,(IF($F202=2,ROUND((ALLO!GA200+ALLO!GM200)/10,0),0)),0),0)</f>
        <v>0</v>
      </c>
      <c r="K202" s="30">
        <f>IFERROR(IF($G202&gt;=1,(IF($F202=2,ROUND((ALLO!GB200+ALLO!GN200)/10,0),0)),0),0)</f>
        <v>0</v>
      </c>
      <c r="L202" s="30">
        <f>IFERROR(IF($G202&gt;=1,(IF($F202=2,ROUND((ALLO!GC200+ALLO!GO200)/10,0),0)),0),0)</f>
        <v>0</v>
      </c>
      <c r="M202" s="30">
        <f>IFERROR(IF($G202&gt;=1,(IF($F202=2,ROUND((ALLO!GD200+ALLO!GP200)/10,0),0)),0),0)</f>
        <v>0</v>
      </c>
      <c r="N202" s="30">
        <f>IFERROR(IF($G202&gt;=1,(IF($F202=2,ROUND((ALLO!GE200+ALLO!GQ200)/10,0),0)),0),0)</f>
        <v>0</v>
      </c>
      <c r="O202" s="30">
        <f>IFERROR(IF($G202&gt;=1,(IF($F202=2,ROUND((ALLO!GF200+ALLO!GR200)/10,0),0)),0),0)</f>
        <v>0</v>
      </c>
      <c r="P202" s="30">
        <f>IFERROR(IF($G202&gt;=1,(IF($F202=2,ROUND((ALLO!GG200+ALLO!GS200)/10,0),0)),0),0)</f>
        <v>0</v>
      </c>
      <c r="Q202" s="30">
        <f>IFERROR(IF($G202&gt;=1,(IF($F202=2,ROUND((ALLO!GH200+ALLO!GT200)/10,0),0)),0),0)</f>
        <v>0</v>
      </c>
      <c r="R202" s="30">
        <f>IFERROR(IF($G202&gt;=1,(IF($F202=2,ROUND((ALLO!GI200+ALLO!GU200)/10,0),0)),0),0)</f>
        <v>0</v>
      </c>
      <c r="S202" s="30">
        <f>IFERROR(IF($G202&gt;=1,(IF($F202=2,ROUND((ALLO!GJ200+ALLO!GV200)/10,0),0)),0),0)</f>
        <v>0</v>
      </c>
      <c r="T202" s="30">
        <f>IFERROR(IF($G202&gt;=1,(IF($F202=2,ROUND((ALLO!GK200+ALLO!GW200)/10,0),0)),0),0)</f>
        <v>0</v>
      </c>
      <c r="U202" s="30">
        <f>IFERROR(IF($G202&gt;=1,(IF($F202=2,ROUND((ALLO!GL200+ALLO!GX200)/10,0),0)),0),0)</f>
        <v>0</v>
      </c>
      <c r="V202" s="132"/>
      <c r="W202" s="132"/>
      <c r="X202" s="132"/>
      <c r="Y202" s="132"/>
      <c r="Z202" s="132"/>
      <c r="AA202" s="132"/>
      <c r="AB202" s="132"/>
      <c r="AC202" s="132"/>
      <c r="AD202" s="132"/>
      <c r="AE202" s="132"/>
      <c r="AF202" s="132"/>
      <c r="AG202" s="132"/>
      <c r="AH202" s="133"/>
      <c r="AI202" s="133">
        <f t="shared" si="371"/>
        <v>0</v>
      </c>
      <c r="AJ202" s="133">
        <f t="shared" si="372"/>
        <v>0</v>
      </c>
      <c r="AK202" s="133">
        <f t="shared" si="373"/>
        <v>0</v>
      </c>
      <c r="AL202" s="133">
        <f t="shared" si="374"/>
        <v>0</v>
      </c>
      <c r="AM202" s="133">
        <f t="shared" si="375"/>
        <v>0</v>
      </c>
      <c r="AN202" s="133">
        <f t="shared" si="376"/>
        <v>0</v>
      </c>
      <c r="AO202" s="133">
        <f t="shared" si="377"/>
        <v>0</v>
      </c>
      <c r="AP202" s="133">
        <f t="shared" si="378"/>
        <v>0</v>
      </c>
      <c r="AQ202" s="133">
        <f t="shared" si="379"/>
        <v>0</v>
      </c>
      <c r="AR202" s="133">
        <f t="shared" si="380"/>
        <v>0</v>
      </c>
      <c r="AS202" s="133">
        <f t="shared" si="381"/>
        <v>0</v>
      </c>
      <c r="AT202" s="134"/>
      <c r="AU202" s="134">
        <f t="shared" si="382"/>
        <v>0</v>
      </c>
      <c r="AV202" s="134">
        <f t="shared" si="383"/>
        <v>0</v>
      </c>
      <c r="AW202" s="134">
        <f t="shared" si="384"/>
        <v>0</v>
      </c>
      <c r="AX202" s="134">
        <f t="shared" si="385"/>
        <v>0</v>
      </c>
      <c r="AY202" s="134">
        <f t="shared" si="386"/>
        <v>0</v>
      </c>
      <c r="AZ202" s="134">
        <f t="shared" si="387"/>
        <v>0</v>
      </c>
      <c r="BA202" s="134">
        <f t="shared" si="388"/>
        <v>0</v>
      </c>
      <c r="BB202" s="134">
        <f t="shared" si="389"/>
        <v>0</v>
      </c>
      <c r="BC202" s="134">
        <f t="shared" si="390"/>
        <v>0</v>
      </c>
      <c r="BD202" s="134">
        <f t="shared" si="391"/>
        <v>0</v>
      </c>
      <c r="BE202" s="134">
        <f t="shared" si="392"/>
        <v>0</v>
      </c>
      <c r="BF202" s="31"/>
      <c r="BG202" s="31">
        <f t="shared" si="393"/>
        <v>0</v>
      </c>
      <c r="BH202" s="31">
        <f t="shared" si="394"/>
        <v>0</v>
      </c>
      <c r="BI202" s="31">
        <f t="shared" si="395"/>
        <v>0</v>
      </c>
      <c r="BJ202" s="31">
        <f t="shared" si="396"/>
        <v>0</v>
      </c>
      <c r="BK202" s="31">
        <f t="shared" si="397"/>
        <v>0</v>
      </c>
      <c r="BL202" s="31">
        <f t="shared" si="398"/>
        <v>0</v>
      </c>
      <c r="BM202" s="31">
        <f t="shared" si="399"/>
        <v>0</v>
      </c>
      <c r="BN202" s="31">
        <f t="shared" si="400"/>
        <v>0</v>
      </c>
      <c r="BO202" s="31">
        <f t="shared" si="401"/>
        <v>0</v>
      </c>
      <c r="BP202" s="31">
        <f t="shared" si="402"/>
        <v>0</v>
      </c>
      <c r="BQ202" s="31">
        <f t="shared" si="403"/>
        <v>0</v>
      </c>
      <c r="BR202" s="132"/>
      <c r="BS202" s="132">
        <f t="shared" si="404"/>
        <v>0</v>
      </c>
      <c r="BT202" s="132">
        <f t="shared" si="405"/>
        <v>0</v>
      </c>
      <c r="BU202" s="132">
        <f t="shared" si="406"/>
        <v>0</v>
      </c>
      <c r="BV202" s="132">
        <f t="shared" si="407"/>
        <v>0</v>
      </c>
      <c r="BW202" s="132">
        <f t="shared" si="408"/>
        <v>0</v>
      </c>
      <c r="BX202" s="132">
        <f t="shared" si="409"/>
        <v>0</v>
      </c>
      <c r="BY202" s="132">
        <f t="shared" si="410"/>
        <v>0</v>
      </c>
      <c r="BZ202" s="132">
        <f t="shared" si="411"/>
        <v>0</v>
      </c>
      <c r="CA202" s="132">
        <f t="shared" si="412"/>
        <v>0</v>
      </c>
      <c r="CB202" s="132">
        <f t="shared" si="413"/>
        <v>0</v>
      </c>
      <c r="CC202" s="132">
        <f t="shared" si="414"/>
        <v>0</v>
      </c>
      <c r="CD202" s="133">
        <f t="shared" si="508"/>
        <v>0</v>
      </c>
      <c r="CE202" s="133">
        <f t="shared" si="508"/>
        <v>0</v>
      </c>
      <c r="CF202" s="133">
        <f t="shared" si="416"/>
        <v>0</v>
      </c>
      <c r="CG202" s="133">
        <f t="shared" si="501"/>
        <v>0</v>
      </c>
      <c r="CH202" s="133">
        <f t="shared" si="534"/>
        <v>0</v>
      </c>
      <c r="CI202" s="133">
        <f t="shared" si="534"/>
        <v>0</v>
      </c>
      <c r="CJ202" s="133">
        <f t="shared" si="534"/>
        <v>0</v>
      </c>
      <c r="CK202" s="133">
        <f t="shared" si="534"/>
        <v>0</v>
      </c>
      <c r="CL202" s="133">
        <f t="shared" si="534"/>
        <v>0</v>
      </c>
      <c r="CM202" s="133">
        <f t="shared" si="534"/>
        <v>0</v>
      </c>
      <c r="CN202" s="133">
        <f t="shared" si="534"/>
        <v>0</v>
      </c>
      <c r="CO202" s="133">
        <f t="shared" si="534"/>
        <v>0</v>
      </c>
      <c r="CP202" s="134"/>
      <c r="CQ202" s="134">
        <f t="shared" si="417"/>
        <v>0</v>
      </c>
      <c r="CR202" s="134">
        <f t="shared" si="418"/>
        <v>0</v>
      </c>
      <c r="CS202" s="134">
        <f t="shared" si="419"/>
        <v>0</v>
      </c>
      <c r="CT202" s="134">
        <f t="shared" si="420"/>
        <v>0</v>
      </c>
      <c r="CU202" s="134">
        <f t="shared" si="421"/>
        <v>0</v>
      </c>
      <c r="CV202" s="134">
        <f t="shared" si="422"/>
        <v>0</v>
      </c>
      <c r="CW202" s="134">
        <f t="shared" si="423"/>
        <v>0</v>
      </c>
      <c r="CX202" s="134">
        <f t="shared" si="424"/>
        <v>0</v>
      </c>
      <c r="CY202" s="134">
        <f t="shared" si="425"/>
        <v>0</v>
      </c>
      <c r="CZ202" s="134">
        <f t="shared" si="426"/>
        <v>0</v>
      </c>
      <c r="DA202" s="134">
        <f t="shared" si="427"/>
        <v>0</v>
      </c>
      <c r="DB202" s="135"/>
      <c r="DC202" s="135">
        <f t="shared" si="428"/>
        <v>0</v>
      </c>
      <c r="DD202" s="135">
        <f t="shared" si="429"/>
        <v>0</v>
      </c>
      <c r="DE202" s="135">
        <f t="shared" si="430"/>
        <v>0</v>
      </c>
      <c r="DF202" s="135">
        <f t="shared" si="431"/>
        <v>0</v>
      </c>
      <c r="DG202" s="135">
        <f t="shared" si="432"/>
        <v>0</v>
      </c>
      <c r="DH202" s="135">
        <f t="shared" si="433"/>
        <v>0</v>
      </c>
      <c r="DI202" s="135">
        <f t="shared" si="434"/>
        <v>0</v>
      </c>
      <c r="DJ202" s="135">
        <f t="shared" si="435"/>
        <v>0</v>
      </c>
      <c r="DK202" s="135">
        <f t="shared" si="436"/>
        <v>0</v>
      </c>
      <c r="DL202" s="135">
        <f t="shared" si="437"/>
        <v>0</v>
      </c>
      <c r="DM202" s="135">
        <f t="shared" si="438"/>
        <v>0</v>
      </c>
      <c r="DN202" s="136"/>
      <c r="DO202" s="136">
        <f t="shared" si="439"/>
        <v>0</v>
      </c>
      <c r="DP202" s="136">
        <f t="shared" si="440"/>
        <v>0</v>
      </c>
      <c r="DQ202" s="136">
        <f t="shared" si="441"/>
        <v>0</v>
      </c>
      <c r="DR202" s="136">
        <f t="shared" si="442"/>
        <v>0</v>
      </c>
      <c r="DS202" s="136">
        <f t="shared" si="443"/>
        <v>0</v>
      </c>
      <c r="DT202" s="136">
        <f t="shared" si="444"/>
        <v>0</v>
      </c>
      <c r="DU202" s="136">
        <f t="shared" si="445"/>
        <v>0</v>
      </c>
      <c r="DV202" s="136">
        <f t="shared" si="446"/>
        <v>0</v>
      </c>
      <c r="DW202" s="136">
        <f t="shared" si="447"/>
        <v>0</v>
      </c>
      <c r="DX202" s="136">
        <f t="shared" si="448"/>
        <v>0</v>
      </c>
      <c r="DY202" s="136">
        <f t="shared" si="449"/>
        <v>0</v>
      </c>
      <c r="DZ202" s="132"/>
      <c r="EA202" s="132">
        <f t="shared" ref="EA202:EK202" si="541">DZ202</f>
        <v>0</v>
      </c>
      <c r="EB202" s="132">
        <f t="shared" si="541"/>
        <v>0</v>
      </c>
      <c r="EC202" s="132">
        <f t="shared" si="541"/>
        <v>0</v>
      </c>
      <c r="ED202" s="132">
        <f t="shared" si="541"/>
        <v>0</v>
      </c>
      <c r="EE202" s="132">
        <f t="shared" si="541"/>
        <v>0</v>
      </c>
      <c r="EF202" s="132">
        <f t="shared" si="541"/>
        <v>0</v>
      </c>
      <c r="EG202" s="132">
        <f t="shared" si="541"/>
        <v>0</v>
      </c>
      <c r="EH202" s="132">
        <f t="shared" si="541"/>
        <v>0</v>
      </c>
      <c r="EI202" s="132">
        <f t="shared" si="541"/>
        <v>0</v>
      </c>
      <c r="EJ202" s="132">
        <f t="shared" si="541"/>
        <v>0</v>
      </c>
      <c r="EK202" s="132">
        <f t="shared" si="541"/>
        <v>0</v>
      </c>
      <c r="EL202" s="134"/>
      <c r="EM202" s="134"/>
      <c r="EN202" s="134"/>
      <c r="EO202" s="134"/>
      <c r="EP202" s="134"/>
      <c r="EQ202" s="134"/>
      <c r="ER202" s="134"/>
      <c r="ES202" s="201">
        <f>IFERROR(IF(G202&gt;=1,(IF(EMP!AT198="YES",220,0)),0),0)</f>
        <v>0</v>
      </c>
      <c r="ET202" s="1">
        <f>IFERROR(IF(G202&gt;=1,ROUND(ALLO!K200/31*ALLO!BJ200,0),0),0)</f>
        <v>0</v>
      </c>
      <c r="EU202" s="1">
        <f>IFERROR(IF(G202&gt;=1,(IF(ALLO!$BH200=1,0,IF(ALLO!$BH200=2,(IF(EMP!AN198="YES",(IF(ALLO!$D200&gt;=5,ROUND((ALLO!GG200+ALLO!GS200+ALLO!HE200)/EU$1,0)*ALLO!$BK200,0)),0)),0))),0),0)</f>
        <v>0</v>
      </c>
      <c r="EV202" s="1">
        <f>IFERROR(IF(H202&gt;=1,(IF(ALLO!$BH200=1,0,IF(ALLO!$BH200=2,(IF(EMP!AO198="YES",(IF(ALLO!$D200&gt;=5,ROUND((ALLO!GH200+ALLO!GT200+ALLO!HF200)/EV$1,0)*ALLO!$BK200,0)),0)),0))),0),0)</f>
        <v>0</v>
      </c>
      <c r="EW202" s="1">
        <f>IFERROR(IF(I202&gt;=1,(IF(ALLO!$BH200=1,0,IF(ALLO!$BH200=2,(IF(EMP!AP198="YES",(IF(ALLO!$D200&gt;=5,ROUND((ALLO!GI200+ALLO!GU200+ALLO!HG200)/EW$1,0)*ALLO!$BK200,0)),0)),0))),0),0)</f>
        <v>0</v>
      </c>
      <c r="EX202" s="1">
        <f>IFERROR(IF(J202&gt;=1,(IF(ALLO!$BH200=1,0,IF(ALLO!$BH200=2,(IF(EMP!AQ198="YES",(IF(ALLO!$D200&gt;=5,ROUND((ALLO!GJ200+ALLO!GV200+ALLO!HH200)/EX$1,0)*ALLO!$BK200,0)),0)),0))),0),0)</f>
        <v>0</v>
      </c>
      <c r="EY202" s="1">
        <f>IFERROR(IF(K202&gt;=1,(IF(ALLO!$BH200=1,0,IF(ALLO!$BH200=2,(IF(EMP!AR198="YES",(IF(ALLO!$D200&gt;=5,ROUND((ALLO!GK200+ALLO!GW200+ALLO!HI200)/EY$1,0)*ALLO!$BK200,0)),0)),0))),0),0)</f>
        <v>0</v>
      </c>
      <c r="EZ202" s="1">
        <f>IFERROR(IF(L202&gt;=1,(IF(ALLO!$BH200=1,0,IF(ALLO!$BH200=2,(IF(EMP!AS198="YES",(IF(ALLO!$D200&gt;=5,ROUND((ALLO!GL200+ALLO!GX200+ALLO!HJ200)/EZ$1,0)*ALLO!$BK200,0)),0)),0))),0),0)</f>
        <v>0</v>
      </c>
      <c r="FA202" s="181">
        <f t="shared" si="451"/>
        <v>0</v>
      </c>
      <c r="FB202" s="181">
        <f t="shared" si="452"/>
        <v>0</v>
      </c>
      <c r="FC202" s="181">
        <f t="shared" si="453"/>
        <v>0</v>
      </c>
      <c r="FD202" s="181">
        <f t="shared" si="454"/>
        <v>0</v>
      </c>
      <c r="FE202" s="181">
        <f t="shared" si="455"/>
        <v>0</v>
      </c>
      <c r="FF202" s="181">
        <f t="shared" si="456"/>
        <v>0</v>
      </c>
      <c r="FG202" s="181">
        <f t="shared" si="457"/>
        <v>0</v>
      </c>
      <c r="FH202" s="181">
        <f t="shared" si="458"/>
        <v>0</v>
      </c>
      <c r="FI202" s="181">
        <f t="shared" si="459"/>
        <v>0</v>
      </c>
      <c r="FJ202" s="181">
        <f t="shared" si="460"/>
        <v>0</v>
      </c>
      <c r="FK202" s="181">
        <f t="shared" si="461"/>
        <v>0</v>
      </c>
      <c r="FL202" s="181">
        <f t="shared" si="462"/>
        <v>0</v>
      </c>
      <c r="FM202" s="182">
        <f t="shared" si="463"/>
        <v>0</v>
      </c>
      <c r="FN202" s="182">
        <f t="shared" si="464"/>
        <v>0</v>
      </c>
      <c r="FO202" s="182">
        <f t="shared" si="465"/>
        <v>0</v>
      </c>
      <c r="FP202" s="182">
        <f t="shared" si="466"/>
        <v>0</v>
      </c>
      <c r="FQ202" s="182">
        <f t="shared" si="467"/>
        <v>0</v>
      </c>
      <c r="FR202" s="182">
        <f t="shared" si="468"/>
        <v>0</v>
      </c>
      <c r="FS202" s="182">
        <f t="shared" si="469"/>
        <v>0</v>
      </c>
      <c r="FT202" s="1">
        <f>IFERROR(IF($G202&gt;=1,SUMIFS(ARR!P$8:P$607,ARR!$I$8:$I$607,$I202),0),0)</f>
        <v>0</v>
      </c>
      <c r="FU202" s="1">
        <f>IFERROR(IF($G202&gt;=1,SUMIFS(ARR!Q$8:Q$607,ARR!$I$8:$I$607,$I202),0),0)</f>
        <v>0</v>
      </c>
      <c r="FV202" s="1">
        <f>IFERROR(IF($G202&gt;=1,SUMIFS(ARR!R$8:R$607,ARR!$I$8:$I$607,$I202),0),0)</f>
        <v>0</v>
      </c>
      <c r="FW202" s="1">
        <f>IFERROR(IF($G202&gt;=1,SUMIFS(ARR!S$8:S$607,ARR!$I$8:$I$607,$I202),0),0)</f>
        <v>0</v>
      </c>
      <c r="FX202" s="1">
        <f>IFERROR(IF($G202&gt;=1,SUMIFS(ARR!T$8:T$607,ARR!$I$8:$I$607,$I202),0),0)</f>
        <v>0</v>
      </c>
      <c r="FY202" s="1">
        <f>IFERROR(IF($G202&gt;=1,SUMIFS(ARR!U$8:U$607,ARR!$I$8:$I$607,$I202),0),0)</f>
        <v>0</v>
      </c>
      <c r="FZ202" s="1">
        <f>IFERROR(IF($G202&gt;=1,SUMIFS(ARR!V$8:V$607,ARR!$I$8:$I$607,$I202),0),0)</f>
        <v>0</v>
      </c>
      <c r="GA202" s="1">
        <f>IFERROR(IF($G202&gt;=1,SUMIFS(ARR!W$8:W$607,ARR!$I$8:$I$607,$I202),0),0)</f>
        <v>0</v>
      </c>
      <c r="GB202" s="1">
        <f>IFERROR(IF($G202&gt;=1,SUMIFS(ARR!X$8:X$607,ARR!$I$8:$I$607,$I202),0),0)</f>
        <v>0</v>
      </c>
      <c r="GC202" s="1">
        <f>IFERROR(IF($G202&gt;=1,SUMIFS(ARR!Y$8:Y$607,ARR!$I$8:$I$607,$I202),0),0)</f>
        <v>0</v>
      </c>
      <c r="GD202" s="1">
        <f>IFERROR(IF($G202&gt;=1,SUMIFS(ARR!Z$8:Z$607,ARR!$I$8:$I$607,$I202),0),0)</f>
        <v>0</v>
      </c>
      <c r="GE202" s="1">
        <f>IFERROR(IF($G202&gt;=1,SUMIFS(ARR!AA$8:AA$607,ARR!$I$8:$I$607,$I202),0),0)</f>
        <v>0</v>
      </c>
      <c r="GF202" s="1">
        <f t="shared" si="470"/>
        <v>0</v>
      </c>
      <c r="GG202" s="1">
        <f t="shared" si="471"/>
        <v>0</v>
      </c>
      <c r="GH202" s="1">
        <f t="shared" si="472"/>
        <v>0</v>
      </c>
      <c r="GI202" s="1">
        <f t="shared" si="473"/>
        <v>0</v>
      </c>
      <c r="GJ202" s="1">
        <f t="shared" si="474"/>
        <v>0</v>
      </c>
    </row>
    <row r="203" spans="6:192" ht="18" customHeight="1" x14ac:dyDescent="0.25">
      <c r="F203" s="1">
        <f>ALLO!A201</f>
        <v>0</v>
      </c>
      <c r="G203" s="130">
        <f>EMP!O199</f>
        <v>0</v>
      </c>
      <c r="H203" s="131">
        <f>EMP!P199</f>
        <v>0</v>
      </c>
      <c r="I203" s="130">
        <f>EMP!Q199</f>
        <v>0</v>
      </c>
      <c r="J203" s="30">
        <f>IFERROR(IF($G203&gt;=1,(IF($F203=2,ROUND((ALLO!GA201+ALLO!GM201)/10,0),0)),0),0)</f>
        <v>0</v>
      </c>
      <c r="K203" s="30">
        <f>IFERROR(IF($G203&gt;=1,(IF($F203=2,ROUND((ALLO!GB201+ALLO!GN201)/10,0),0)),0),0)</f>
        <v>0</v>
      </c>
      <c r="L203" s="30">
        <f>IFERROR(IF($G203&gt;=1,(IF($F203=2,ROUND((ALLO!GC201+ALLO!GO201)/10,0),0)),0),0)</f>
        <v>0</v>
      </c>
      <c r="M203" s="30">
        <f>IFERROR(IF($G203&gt;=1,(IF($F203=2,ROUND((ALLO!GD201+ALLO!GP201)/10,0),0)),0),0)</f>
        <v>0</v>
      </c>
      <c r="N203" s="30">
        <f>IFERROR(IF($G203&gt;=1,(IF($F203=2,ROUND((ALLO!GE201+ALLO!GQ201)/10,0),0)),0),0)</f>
        <v>0</v>
      </c>
      <c r="O203" s="30">
        <f>IFERROR(IF($G203&gt;=1,(IF($F203=2,ROUND((ALLO!GF201+ALLO!GR201)/10,0),0)),0),0)</f>
        <v>0</v>
      </c>
      <c r="P203" s="30">
        <f>IFERROR(IF($G203&gt;=1,(IF($F203=2,ROUND((ALLO!GG201+ALLO!GS201)/10,0),0)),0),0)</f>
        <v>0</v>
      </c>
      <c r="Q203" s="30">
        <f>IFERROR(IF($G203&gt;=1,(IF($F203=2,ROUND((ALLO!GH201+ALLO!GT201)/10,0),0)),0),0)</f>
        <v>0</v>
      </c>
      <c r="R203" s="30">
        <f>IFERROR(IF($G203&gt;=1,(IF($F203=2,ROUND((ALLO!GI201+ALLO!GU201)/10,0),0)),0),0)</f>
        <v>0</v>
      </c>
      <c r="S203" s="30">
        <f>IFERROR(IF($G203&gt;=1,(IF($F203=2,ROUND((ALLO!GJ201+ALLO!GV201)/10,0),0)),0),0)</f>
        <v>0</v>
      </c>
      <c r="T203" s="30">
        <f>IFERROR(IF($G203&gt;=1,(IF($F203=2,ROUND((ALLO!GK201+ALLO!GW201)/10,0),0)),0),0)</f>
        <v>0</v>
      </c>
      <c r="U203" s="30">
        <f>IFERROR(IF($G203&gt;=1,(IF($F203=2,ROUND((ALLO!GL201+ALLO!GX201)/10,0),0)),0),0)</f>
        <v>0</v>
      </c>
      <c r="V203" s="132"/>
      <c r="W203" s="132"/>
      <c r="X203" s="132"/>
      <c r="Y203" s="132"/>
      <c r="Z203" s="132"/>
      <c r="AA203" s="132"/>
      <c r="AB203" s="132"/>
      <c r="AC203" s="132"/>
      <c r="AD203" s="132"/>
      <c r="AE203" s="132"/>
      <c r="AF203" s="132"/>
      <c r="AG203" s="132"/>
      <c r="AH203" s="133"/>
      <c r="AI203" s="133">
        <f t="shared" ref="AI203:AI209" si="542">AH203</f>
        <v>0</v>
      </c>
      <c r="AJ203" s="133">
        <f t="shared" ref="AJ203:AJ209" si="543">AI203</f>
        <v>0</v>
      </c>
      <c r="AK203" s="133">
        <f t="shared" ref="AK203:AK209" si="544">AJ203</f>
        <v>0</v>
      </c>
      <c r="AL203" s="133">
        <f t="shared" ref="AL203:AL209" si="545">AK203</f>
        <v>0</v>
      </c>
      <c r="AM203" s="133">
        <f t="shared" ref="AM203:AM209" si="546">AL203</f>
        <v>0</v>
      </c>
      <c r="AN203" s="133">
        <f t="shared" ref="AN203:AN209" si="547">AM203</f>
        <v>0</v>
      </c>
      <c r="AO203" s="133">
        <f t="shared" ref="AO203:AO209" si="548">AN203</f>
        <v>0</v>
      </c>
      <c r="AP203" s="133">
        <f t="shared" ref="AP203:AP209" si="549">AO203</f>
        <v>0</v>
      </c>
      <c r="AQ203" s="133">
        <f t="shared" ref="AQ203:AQ209" si="550">AP203</f>
        <v>0</v>
      </c>
      <c r="AR203" s="133">
        <f t="shared" ref="AR203:AR209" si="551">AQ203</f>
        <v>0</v>
      </c>
      <c r="AS203" s="133">
        <f t="shared" ref="AS203:AS209" si="552">AR203</f>
        <v>0</v>
      </c>
      <c r="AT203" s="134"/>
      <c r="AU203" s="134">
        <f t="shared" ref="AU203:AU209" si="553">AT203</f>
        <v>0</v>
      </c>
      <c r="AV203" s="134">
        <f t="shared" ref="AV203:AV209" si="554">AU203</f>
        <v>0</v>
      </c>
      <c r="AW203" s="134">
        <f t="shared" ref="AW203:AW209" si="555">AV203</f>
        <v>0</v>
      </c>
      <c r="AX203" s="134">
        <f t="shared" ref="AX203:AX209" si="556">AW203</f>
        <v>0</v>
      </c>
      <c r="AY203" s="134">
        <f t="shared" ref="AY203:AY209" si="557">AX203</f>
        <v>0</v>
      </c>
      <c r="AZ203" s="134">
        <f t="shared" ref="AZ203:AZ209" si="558">AY203</f>
        <v>0</v>
      </c>
      <c r="BA203" s="134">
        <f t="shared" ref="BA203:BA209" si="559">AZ203</f>
        <v>0</v>
      </c>
      <c r="BB203" s="134">
        <f t="shared" ref="BB203:BB209" si="560">BA203</f>
        <v>0</v>
      </c>
      <c r="BC203" s="134">
        <f t="shared" ref="BC203:BC209" si="561">BB203</f>
        <v>0</v>
      </c>
      <c r="BD203" s="134">
        <f t="shared" ref="BD203:BD209" si="562">BC203</f>
        <v>0</v>
      </c>
      <c r="BE203" s="134">
        <f t="shared" ref="BE203:BE209" si="563">BD203</f>
        <v>0</v>
      </c>
      <c r="BF203" s="31"/>
      <c r="BG203" s="31">
        <f t="shared" ref="BG203:BG209" si="564">BF203</f>
        <v>0</v>
      </c>
      <c r="BH203" s="31">
        <f t="shared" ref="BH203:BH209" si="565">BG203*2</f>
        <v>0</v>
      </c>
      <c r="BI203" s="31">
        <f t="shared" ref="BI203:BI209" si="566">BG203</f>
        <v>0</v>
      </c>
      <c r="BJ203" s="31">
        <f t="shared" ref="BJ203:BJ209" si="567">BI203</f>
        <v>0</v>
      </c>
      <c r="BK203" s="31">
        <f t="shared" ref="BK203:BK209" si="568">BJ203</f>
        <v>0</v>
      </c>
      <c r="BL203" s="31">
        <f t="shared" ref="BL203:BL209" si="569">BK203</f>
        <v>0</v>
      </c>
      <c r="BM203" s="31">
        <f t="shared" ref="BM203:BM209" si="570">BL203</f>
        <v>0</v>
      </c>
      <c r="BN203" s="31">
        <f t="shared" ref="BN203:BN209" si="571">BM203</f>
        <v>0</v>
      </c>
      <c r="BO203" s="31">
        <f t="shared" ref="BO203:BO209" si="572">BN203</f>
        <v>0</v>
      </c>
      <c r="BP203" s="31">
        <f t="shared" ref="BP203:BP209" si="573">BO203</f>
        <v>0</v>
      </c>
      <c r="BQ203" s="31">
        <f t="shared" ref="BQ203:BQ209" si="574">BP203</f>
        <v>0</v>
      </c>
      <c r="BR203" s="132"/>
      <c r="BS203" s="132">
        <f t="shared" ref="BS203:BS209" si="575">BR203</f>
        <v>0</v>
      </c>
      <c r="BT203" s="132">
        <f t="shared" ref="BT203:BT209" si="576">BS203</f>
        <v>0</v>
      </c>
      <c r="BU203" s="132">
        <f t="shared" ref="BU203:BU209" si="577">BT203</f>
        <v>0</v>
      </c>
      <c r="BV203" s="132">
        <f t="shared" ref="BV203:BV209" si="578">BU203</f>
        <v>0</v>
      </c>
      <c r="BW203" s="132">
        <f t="shared" ref="BW203:BW209" si="579">BV203</f>
        <v>0</v>
      </c>
      <c r="BX203" s="132">
        <f t="shared" ref="BX203:BX209" si="580">BW203</f>
        <v>0</v>
      </c>
      <c r="BY203" s="132">
        <f t="shared" ref="BY203:BY209" si="581">BX203</f>
        <v>0</v>
      </c>
      <c r="BZ203" s="132">
        <f t="shared" ref="BZ203:BZ209" si="582">BY203</f>
        <v>0</v>
      </c>
      <c r="CA203" s="132">
        <f t="shared" ref="CA203:CA209" si="583">BZ203</f>
        <v>0</v>
      </c>
      <c r="CB203" s="132">
        <f t="shared" ref="CB203:CB209" si="584">CA203</f>
        <v>0</v>
      </c>
      <c r="CC203" s="132">
        <f t="shared" ref="CC203:CC209" si="585">CB203</f>
        <v>0</v>
      </c>
      <c r="CD203" s="133">
        <f t="shared" si="508"/>
        <v>0</v>
      </c>
      <c r="CE203" s="133">
        <f t="shared" si="508"/>
        <v>0</v>
      </c>
      <c r="CF203" s="133">
        <f t="shared" ref="CF203:CF209" si="586">IFERROR(IF($G203&gt;=1,(IF($F203=1,950,0)),0),0)</f>
        <v>0</v>
      </c>
      <c r="CG203" s="133">
        <f t="shared" si="501"/>
        <v>0</v>
      </c>
      <c r="CH203" s="133">
        <f t="shared" si="534"/>
        <v>0</v>
      </c>
      <c r="CI203" s="133">
        <f t="shared" si="534"/>
        <v>0</v>
      </c>
      <c r="CJ203" s="133">
        <f t="shared" si="534"/>
        <v>0</v>
      </c>
      <c r="CK203" s="133">
        <f t="shared" si="534"/>
        <v>0</v>
      </c>
      <c r="CL203" s="133">
        <f t="shared" si="534"/>
        <v>0</v>
      </c>
      <c r="CM203" s="133">
        <f t="shared" si="534"/>
        <v>0</v>
      </c>
      <c r="CN203" s="133">
        <f t="shared" si="534"/>
        <v>0</v>
      </c>
      <c r="CO203" s="133">
        <f t="shared" si="534"/>
        <v>0</v>
      </c>
      <c r="CP203" s="134"/>
      <c r="CQ203" s="134">
        <f t="shared" ref="CQ203:CQ209" si="587">CP203</f>
        <v>0</v>
      </c>
      <c r="CR203" s="134">
        <f t="shared" ref="CR203:CR209" si="588">CQ203</f>
        <v>0</v>
      </c>
      <c r="CS203" s="134">
        <f t="shared" ref="CS203:CS209" si="589">CR203</f>
        <v>0</v>
      </c>
      <c r="CT203" s="134">
        <f t="shared" ref="CT203:CT209" si="590">CS203</f>
        <v>0</v>
      </c>
      <c r="CU203" s="134">
        <f t="shared" ref="CU203:CU209" si="591">CT203</f>
        <v>0</v>
      </c>
      <c r="CV203" s="134">
        <f t="shared" ref="CV203:CV209" si="592">CU203</f>
        <v>0</v>
      </c>
      <c r="CW203" s="134">
        <f t="shared" ref="CW203:CW209" si="593">CV203</f>
        <v>0</v>
      </c>
      <c r="CX203" s="134">
        <f t="shared" ref="CX203:CX209" si="594">CW203</f>
        <v>0</v>
      </c>
      <c r="CY203" s="134">
        <f t="shared" ref="CY203:CY209" si="595">CX203</f>
        <v>0</v>
      </c>
      <c r="CZ203" s="134">
        <f t="shared" ref="CZ203:CZ209" si="596">CY203</f>
        <v>0</v>
      </c>
      <c r="DA203" s="134">
        <f t="shared" ref="DA203:DA209" si="597">CZ203</f>
        <v>0</v>
      </c>
      <c r="DB203" s="135"/>
      <c r="DC203" s="135">
        <f t="shared" ref="DC203:DC209" si="598">DB203</f>
        <v>0</v>
      </c>
      <c r="DD203" s="135">
        <f t="shared" ref="DD203:DD209" si="599">DC203</f>
        <v>0</v>
      </c>
      <c r="DE203" s="135">
        <f t="shared" ref="DE203:DE209" si="600">DD203</f>
        <v>0</v>
      </c>
      <c r="DF203" s="135">
        <f t="shared" ref="DF203:DF209" si="601">DE203</f>
        <v>0</v>
      </c>
      <c r="DG203" s="135">
        <f t="shared" ref="DG203:DG209" si="602">DF203</f>
        <v>0</v>
      </c>
      <c r="DH203" s="135">
        <f t="shared" ref="DH203:DH209" si="603">DG203</f>
        <v>0</v>
      </c>
      <c r="DI203" s="135">
        <f t="shared" ref="DI203:DI209" si="604">DH203</f>
        <v>0</v>
      </c>
      <c r="DJ203" s="135">
        <f t="shared" ref="DJ203:DJ209" si="605">DI203</f>
        <v>0</v>
      </c>
      <c r="DK203" s="135">
        <f t="shared" ref="DK203:DK209" si="606">DJ203</f>
        <v>0</v>
      </c>
      <c r="DL203" s="135">
        <f t="shared" ref="DL203:DL209" si="607">DK203</f>
        <v>0</v>
      </c>
      <c r="DM203" s="135">
        <f t="shared" ref="DM203:DM209" si="608">DL203</f>
        <v>0</v>
      </c>
      <c r="DN203" s="136"/>
      <c r="DO203" s="136">
        <f t="shared" ref="DO203:DO209" si="609">DN203</f>
        <v>0</v>
      </c>
      <c r="DP203" s="136">
        <f t="shared" ref="DP203:DP209" si="610">DO203</f>
        <v>0</v>
      </c>
      <c r="DQ203" s="136">
        <f t="shared" ref="DQ203:DQ209" si="611">DP203</f>
        <v>0</v>
      </c>
      <c r="DR203" s="136">
        <f t="shared" ref="DR203:DR209" si="612">DQ203</f>
        <v>0</v>
      </c>
      <c r="DS203" s="136">
        <f t="shared" ref="DS203:DS209" si="613">DR203</f>
        <v>0</v>
      </c>
      <c r="DT203" s="136">
        <f t="shared" ref="DT203:DT209" si="614">DS203</f>
        <v>0</v>
      </c>
      <c r="DU203" s="136">
        <f t="shared" ref="DU203:DU209" si="615">DT203</f>
        <v>0</v>
      </c>
      <c r="DV203" s="136">
        <f t="shared" ref="DV203:DV209" si="616">DU203</f>
        <v>0</v>
      </c>
      <c r="DW203" s="136">
        <f t="shared" ref="DW203:DW209" si="617">DV203</f>
        <v>0</v>
      </c>
      <c r="DX203" s="136">
        <f t="shared" ref="DX203:DX209" si="618">DW203</f>
        <v>0</v>
      </c>
      <c r="DY203" s="136">
        <f t="shared" ref="DY203:DY209" si="619">DX203</f>
        <v>0</v>
      </c>
      <c r="DZ203" s="132"/>
      <c r="EA203" s="132">
        <f t="shared" ref="EA203:EK203" si="620">DZ203</f>
        <v>0</v>
      </c>
      <c r="EB203" s="132">
        <f t="shared" si="620"/>
        <v>0</v>
      </c>
      <c r="EC203" s="132">
        <f t="shared" si="620"/>
        <v>0</v>
      </c>
      <c r="ED203" s="132">
        <f t="shared" si="620"/>
        <v>0</v>
      </c>
      <c r="EE203" s="132">
        <f t="shared" si="620"/>
        <v>0</v>
      </c>
      <c r="EF203" s="132">
        <f t="shared" si="620"/>
        <v>0</v>
      </c>
      <c r="EG203" s="132">
        <f t="shared" si="620"/>
        <v>0</v>
      </c>
      <c r="EH203" s="132">
        <f t="shared" si="620"/>
        <v>0</v>
      </c>
      <c r="EI203" s="132">
        <f t="shared" si="620"/>
        <v>0</v>
      </c>
      <c r="EJ203" s="132">
        <f t="shared" si="620"/>
        <v>0</v>
      </c>
      <c r="EK203" s="132">
        <f t="shared" si="620"/>
        <v>0</v>
      </c>
      <c r="EL203" s="134"/>
      <c r="EM203" s="134"/>
      <c r="EN203" s="134"/>
      <c r="EO203" s="134"/>
      <c r="EP203" s="134"/>
      <c r="EQ203" s="134"/>
      <c r="ER203" s="134"/>
      <c r="ES203" s="201">
        <f>IFERROR(IF(G203&gt;=1,(IF(EMP!AT199="YES",220,0)),0),0)</f>
        <v>0</v>
      </c>
      <c r="ET203" s="1">
        <f>IFERROR(IF(G203&gt;=1,ROUND(ALLO!K201/31*ALLO!BJ201,0),0),0)</f>
        <v>0</v>
      </c>
      <c r="EU203" s="1">
        <f>IFERROR(IF(G203&gt;=1,(IF(ALLO!$BH201=1,0,IF(ALLO!$BH201=2,(IF(EMP!AN199="YES",(IF(ALLO!$D201&gt;=5,ROUND((ALLO!GG201+ALLO!GS201+ALLO!HE201)/EU$1,0)*ALLO!$BK201,0)),0)),0))),0),0)</f>
        <v>0</v>
      </c>
      <c r="EV203" s="1">
        <f>IFERROR(IF(H203&gt;=1,(IF(ALLO!$BH201=1,0,IF(ALLO!$BH201=2,(IF(EMP!AO199="YES",(IF(ALLO!$D201&gt;=5,ROUND((ALLO!GH201+ALLO!GT201+ALLO!HF201)/EV$1,0)*ALLO!$BK201,0)),0)),0))),0),0)</f>
        <v>0</v>
      </c>
      <c r="EW203" s="1">
        <f>IFERROR(IF(I203&gt;=1,(IF(ALLO!$BH201=1,0,IF(ALLO!$BH201=2,(IF(EMP!AP199="YES",(IF(ALLO!$D201&gt;=5,ROUND((ALLO!GI201+ALLO!GU201+ALLO!HG201)/EW$1,0)*ALLO!$BK201,0)),0)),0))),0),0)</f>
        <v>0</v>
      </c>
      <c r="EX203" s="1">
        <f>IFERROR(IF(J203&gt;=1,(IF(ALLO!$BH201=1,0,IF(ALLO!$BH201=2,(IF(EMP!AQ199="YES",(IF(ALLO!$D201&gt;=5,ROUND((ALLO!GJ201+ALLO!GV201+ALLO!HH201)/EX$1,0)*ALLO!$BK201,0)),0)),0))),0),0)</f>
        <v>0</v>
      </c>
      <c r="EY203" s="1">
        <f>IFERROR(IF(K203&gt;=1,(IF(ALLO!$BH201=1,0,IF(ALLO!$BH201=2,(IF(EMP!AR199="YES",(IF(ALLO!$D201&gt;=5,ROUND((ALLO!GK201+ALLO!GW201+ALLO!HI201)/EY$1,0)*ALLO!$BK201,0)),0)),0))),0),0)</f>
        <v>0</v>
      </c>
      <c r="EZ203" s="1">
        <f>IFERROR(IF(L203&gt;=1,(IF(ALLO!$BH201=1,0,IF(ALLO!$BH201=2,(IF(EMP!AS199="YES",(IF(ALLO!$D201&gt;=5,ROUND((ALLO!GL201+ALLO!GX201+ALLO!HJ201)/EZ$1,0)*ALLO!$BK201,0)),0)),0))),0),0)</f>
        <v>0</v>
      </c>
      <c r="FA203" s="181">
        <f t="shared" ref="FA203:FA209" si="621">IFERROR(IF($G203&gt;=1,(IF(V203&gt;=1,V203,J203)),0),0)</f>
        <v>0</v>
      </c>
      <c r="FB203" s="181">
        <f t="shared" ref="FB203:FB209" si="622">IFERROR(IF($G203&gt;=1,(IF(W203&gt;=1,W203,K203)),0),0)</f>
        <v>0</v>
      </c>
      <c r="FC203" s="181">
        <f t="shared" ref="FC203:FC209" si="623">IFERROR(IF($G203&gt;=1,(IF(X203&gt;=1,X203,L203)),0),0)</f>
        <v>0</v>
      </c>
      <c r="FD203" s="181">
        <f t="shared" ref="FD203:FD209" si="624">IFERROR(IF($G203&gt;=1,(IF(Y203&gt;=1,Y203,M203)),0),0)</f>
        <v>0</v>
      </c>
      <c r="FE203" s="181">
        <f t="shared" ref="FE203:FE209" si="625">IFERROR(IF($G203&gt;=1,(IF(Z203&gt;=1,Z203,N203)),0),0)</f>
        <v>0</v>
      </c>
      <c r="FF203" s="181">
        <f t="shared" ref="FF203:FF209" si="626">IFERROR(IF($G203&gt;=1,(IF(AA203&gt;=1,AA203,O203)),0),0)</f>
        <v>0</v>
      </c>
      <c r="FG203" s="181">
        <f t="shared" ref="FG203:FG209" si="627">IFERROR(IF($G203&gt;=1,(IF(AB203&gt;=1,AB203,P203)),0),0)</f>
        <v>0</v>
      </c>
      <c r="FH203" s="181">
        <f t="shared" ref="FH203:FH209" si="628">IFERROR(IF($G203&gt;=1,(IF(AC203&gt;=1,AC203,Q203)),0),0)</f>
        <v>0</v>
      </c>
      <c r="FI203" s="181">
        <f t="shared" ref="FI203:FI209" si="629">IFERROR(IF($G203&gt;=1,(IF(AD203&gt;=1,AD203,R203)),0),0)</f>
        <v>0</v>
      </c>
      <c r="FJ203" s="181">
        <f t="shared" ref="FJ203:FJ209" si="630">IFERROR(IF($G203&gt;=1,(IF(AE203&gt;=1,AE203,S203)),0),0)</f>
        <v>0</v>
      </c>
      <c r="FK203" s="181">
        <f t="shared" ref="FK203:FK209" si="631">IFERROR(IF($G203&gt;=1,(IF(AF203&gt;=1,AF203,T203)),0),0)</f>
        <v>0</v>
      </c>
      <c r="FL203" s="181">
        <f t="shared" ref="FL203:FL209" si="632">IFERROR(IF($G203&gt;=1,(IF(AG203&gt;=1,AG203,U203)),0),0)</f>
        <v>0</v>
      </c>
      <c r="FM203" s="182">
        <f t="shared" ref="FM203:FM209" si="633">IFERROR(IF($G203&gt;=1,(IF(EL203&gt;=1,EL203,ET203)),0),0)</f>
        <v>0</v>
      </c>
      <c r="FN203" s="182">
        <f t="shared" ref="FN203:FN209" si="634">IFERROR(IF($G203&gt;=1,(IF(EM203&gt;=1,EM203,EU203)),0),0)</f>
        <v>0</v>
      </c>
      <c r="FO203" s="182">
        <f t="shared" ref="FO203:FO209" si="635">IFERROR(IF($G203&gt;=1,(IF(EN203&gt;=1,EN203,EV203)),0),0)</f>
        <v>0</v>
      </c>
      <c r="FP203" s="182">
        <f t="shared" ref="FP203:FP209" si="636">IFERROR(IF($G203&gt;=1,(IF(EO203&gt;=1,EO203,EW203)),0),0)</f>
        <v>0</v>
      </c>
      <c r="FQ203" s="182">
        <f t="shared" ref="FQ203:FQ209" si="637">IFERROR(IF($G203&gt;=1,(IF(EP203&gt;=1,EP203,EX203)),0),0)</f>
        <v>0</v>
      </c>
      <c r="FR203" s="182">
        <f t="shared" ref="FR203:FR209" si="638">IFERROR(IF($G203&gt;=1,(IF(EQ203&gt;=1,EQ203,EY203)),0),0)</f>
        <v>0</v>
      </c>
      <c r="FS203" s="182">
        <f t="shared" ref="FS203:FS209" si="639">IFERROR(IF($G203&gt;=1,(IF(ER203&gt;=1,ER203,EZ203)),0),0)</f>
        <v>0</v>
      </c>
      <c r="FT203" s="1">
        <f>IFERROR(IF($G203&gt;=1,SUMIFS(ARR!P$8:P$607,ARR!$I$8:$I$607,$I203),0),0)</f>
        <v>0</v>
      </c>
      <c r="FU203" s="1">
        <f>IFERROR(IF($G203&gt;=1,SUMIFS(ARR!Q$8:Q$607,ARR!$I$8:$I$607,$I203),0),0)</f>
        <v>0</v>
      </c>
      <c r="FV203" s="1">
        <f>IFERROR(IF($G203&gt;=1,SUMIFS(ARR!R$8:R$607,ARR!$I$8:$I$607,$I203),0),0)</f>
        <v>0</v>
      </c>
      <c r="FW203" s="1">
        <f>IFERROR(IF($G203&gt;=1,SUMIFS(ARR!S$8:S$607,ARR!$I$8:$I$607,$I203),0),0)</f>
        <v>0</v>
      </c>
      <c r="FX203" s="1">
        <f>IFERROR(IF($G203&gt;=1,SUMIFS(ARR!T$8:T$607,ARR!$I$8:$I$607,$I203),0),0)</f>
        <v>0</v>
      </c>
      <c r="FY203" s="1">
        <f>IFERROR(IF($G203&gt;=1,SUMIFS(ARR!U$8:U$607,ARR!$I$8:$I$607,$I203),0),0)</f>
        <v>0</v>
      </c>
      <c r="FZ203" s="1">
        <f>IFERROR(IF($G203&gt;=1,SUMIFS(ARR!V$8:V$607,ARR!$I$8:$I$607,$I203),0),0)</f>
        <v>0</v>
      </c>
      <c r="GA203" s="1">
        <f>IFERROR(IF($G203&gt;=1,SUMIFS(ARR!W$8:W$607,ARR!$I$8:$I$607,$I203),0),0)</f>
        <v>0</v>
      </c>
      <c r="GB203" s="1">
        <f>IFERROR(IF($G203&gt;=1,SUMIFS(ARR!X$8:X$607,ARR!$I$8:$I$607,$I203),0),0)</f>
        <v>0</v>
      </c>
      <c r="GC203" s="1">
        <f>IFERROR(IF($G203&gt;=1,SUMIFS(ARR!Y$8:Y$607,ARR!$I$8:$I$607,$I203),0),0)</f>
        <v>0</v>
      </c>
      <c r="GD203" s="1">
        <f>IFERROR(IF($G203&gt;=1,SUMIFS(ARR!Z$8:Z$607,ARR!$I$8:$I$607,$I203),0),0)</f>
        <v>0</v>
      </c>
      <c r="GE203" s="1">
        <f>IFERROR(IF($G203&gt;=1,SUMIFS(ARR!AA$8:AA$607,ARR!$I$8:$I$607,$I203),0),0)</f>
        <v>0</v>
      </c>
      <c r="GF203" s="1">
        <f t="shared" ref="GF203:GF209" si="640">IFERROR(IF($G203&gt;=1,SUM(CP203:CR203),0),0)</f>
        <v>0</v>
      </c>
      <c r="GG203" s="1">
        <f t="shared" ref="GG203:GG209" si="641">IFERROR(IF($G203&gt;=1,SUM(CS203:CU203),0),0)</f>
        <v>0</v>
      </c>
      <c r="GH203" s="1">
        <f t="shared" ref="GH203:GH209" si="642">IFERROR(IF($G203&gt;=1,SUM(CV203:CX203),0),0)</f>
        <v>0</v>
      </c>
      <c r="GI203" s="1">
        <f t="shared" ref="GI203:GI209" si="643">IFERROR(IF($G203&gt;=1,SUM(CY203:DA203),0),0)</f>
        <v>0</v>
      </c>
      <c r="GJ203" s="1">
        <f t="shared" ref="GJ203:GJ209" si="644">IFERROR(IF(G203&gt;=1,(IF(MOD(G203,2)=1,2,1)),0),0)</f>
        <v>0</v>
      </c>
    </row>
    <row r="204" spans="6:192" ht="18" customHeight="1" x14ac:dyDescent="0.25">
      <c r="F204" s="1">
        <f>ALLO!A202</f>
        <v>0</v>
      </c>
      <c r="G204" s="130">
        <f>EMP!O200</f>
        <v>0</v>
      </c>
      <c r="H204" s="131">
        <f>EMP!P200</f>
        <v>0</v>
      </c>
      <c r="I204" s="130">
        <f>EMP!Q200</f>
        <v>0</v>
      </c>
      <c r="J204" s="30">
        <f>IFERROR(IF($G204&gt;=1,(IF($F204=2,ROUND((ALLO!GA202+ALLO!GM202)/10,0),0)),0),0)</f>
        <v>0</v>
      </c>
      <c r="K204" s="30">
        <f>IFERROR(IF($G204&gt;=1,(IF($F204=2,ROUND((ALLO!GB202+ALLO!GN202)/10,0),0)),0),0)</f>
        <v>0</v>
      </c>
      <c r="L204" s="30">
        <f>IFERROR(IF($G204&gt;=1,(IF($F204=2,ROUND((ALLO!GC202+ALLO!GO202)/10,0),0)),0),0)</f>
        <v>0</v>
      </c>
      <c r="M204" s="30">
        <f>IFERROR(IF($G204&gt;=1,(IF($F204=2,ROUND((ALLO!GD202+ALLO!GP202)/10,0),0)),0),0)</f>
        <v>0</v>
      </c>
      <c r="N204" s="30">
        <f>IFERROR(IF($G204&gt;=1,(IF($F204=2,ROUND((ALLO!GE202+ALLO!GQ202)/10,0),0)),0),0)</f>
        <v>0</v>
      </c>
      <c r="O204" s="30">
        <f>IFERROR(IF($G204&gt;=1,(IF($F204=2,ROUND((ALLO!GF202+ALLO!GR202)/10,0),0)),0),0)</f>
        <v>0</v>
      </c>
      <c r="P204" s="30">
        <f>IFERROR(IF($G204&gt;=1,(IF($F204=2,ROUND((ALLO!GG202+ALLO!GS202)/10,0),0)),0),0)</f>
        <v>0</v>
      </c>
      <c r="Q204" s="30">
        <f>IFERROR(IF($G204&gt;=1,(IF($F204=2,ROUND((ALLO!GH202+ALLO!GT202)/10,0),0)),0),0)</f>
        <v>0</v>
      </c>
      <c r="R204" s="30">
        <f>IFERROR(IF($G204&gt;=1,(IF($F204=2,ROUND((ALLO!GI202+ALLO!GU202)/10,0),0)),0),0)</f>
        <v>0</v>
      </c>
      <c r="S204" s="30">
        <f>IFERROR(IF($G204&gt;=1,(IF($F204=2,ROUND((ALLO!GJ202+ALLO!GV202)/10,0),0)),0),0)</f>
        <v>0</v>
      </c>
      <c r="T204" s="30">
        <f>IFERROR(IF($G204&gt;=1,(IF($F204=2,ROUND((ALLO!GK202+ALLO!GW202)/10,0),0)),0),0)</f>
        <v>0</v>
      </c>
      <c r="U204" s="30">
        <f>IFERROR(IF($G204&gt;=1,(IF($F204=2,ROUND((ALLO!GL202+ALLO!GX202)/10,0),0)),0),0)</f>
        <v>0</v>
      </c>
      <c r="V204" s="132"/>
      <c r="W204" s="132"/>
      <c r="X204" s="132"/>
      <c r="Y204" s="132"/>
      <c r="Z204" s="132"/>
      <c r="AA204" s="132"/>
      <c r="AB204" s="132"/>
      <c r="AC204" s="132"/>
      <c r="AD204" s="132"/>
      <c r="AE204" s="132"/>
      <c r="AF204" s="132"/>
      <c r="AG204" s="132"/>
      <c r="AH204" s="133"/>
      <c r="AI204" s="133">
        <f t="shared" si="542"/>
        <v>0</v>
      </c>
      <c r="AJ204" s="133">
        <f t="shared" si="543"/>
        <v>0</v>
      </c>
      <c r="AK204" s="133">
        <f t="shared" si="544"/>
        <v>0</v>
      </c>
      <c r="AL204" s="133">
        <f t="shared" si="545"/>
        <v>0</v>
      </c>
      <c r="AM204" s="133">
        <f t="shared" si="546"/>
        <v>0</v>
      </c>
      <c r="AN204" s="133">
        <f t="shared" si="547"/>
        <v>0</v>
      </c>
      <c r="AO204" s="133">
        <f t="shared" si="548"/>
        <v>0</v>
      </c>
      <c r="AP204" s="133">
        <f t="shared" si="549"/>
        <v>0</v>
      </c>
      <c r="AQ204" s="133">
        <f t="shared" si="550"/>
        <v>0</v>
      </c>
      <c r="AR204" s="133">
        <f t="shared" si="551"/>
        <v>0</v>
      </c>
      <c r="AS204" s="133">
        <f t="shared" si="552"/>
        <v>0</v>
      </c>
      <c r="AT204" s="134"/>
      <c r="AU204" s="134">
        <f t="shared" si="553"/>
        <v>0</v>
      </c>
      <c r="AV204" s="134">
        <f t="shared" si="554"/>
        <v>0</v>
      </c>
      <c r="AW204" s="134">
        <f t="shared" si="555"/>
        <v>0</v>
      </c>
      <c r="AX204" s="134">
        <f t="shared" si="556"/>
        <v>0</v>
      </c>
      <c r="AY204" s="134">
        <f t="shared" si="557"/>
        <v>0</v>
      </c>
      <c r="AZ204" s="134">
        <f t="shared" si="558"/>
        <v>0</v>
      </c>
      <c r="BA204" s="134">
        <f t="shared" si="559"/>
        <v>0</v>
      </c>
      <c r="BB204" s="134">
        <f t="shared" si="560"/>
        <v>0</v>
      </c>
      <c r="BC204" s="134">
        <f t="shared" si="561"/>
        <v>0</v>
      </c>
      <c r="BD204" s="134">
        <f t="shared" si="562"/>
        <v>0</v>
      </c>
      <c r="BE204" s="134">
        <f t="shared" si="563"/>
        <v>0</v>
      </c>
      <c r="BF204" s="31"/>
      <c r="BG204" s="31">
        <f t="shared" si="564"/>
        <v>0</v>
      </c>
      <c r="BH204" s="31">
        <f t="shared" si="565"/>
        <v>0</v>
      </c>
      <c r="BI204" s="31">
        <f t="shared" si="566"/>
        <v>0</v>
      </c>
      <c r="BJ204" s="31">
        <f t="shared" si="567"/>
        <v>0</v>
      </c>
      <c r="BK204" s="31">
        <f t="shared" si="568"/>
        <v>0</v>
      </c>
      <c r="BL204" s="31">
        <f t="shared" si="569"/>
        <v>0</v>
      </c>
      <c r="BM204" s="31">
        <f t="shared" si="570"/>
        <v>0</v>
      </c>
      <c r="BN204" s="31">
        <f t="shared" si="571"/>
        <v>0</v>
      </c>
      <c r="BO204" s="31">
        <f t="shared" si="572"/>
        <v>0</v>
      </c>
      <c r="BP204" s="31">
        <f t="shared" si="573"/>
        <v>0</v>
      </c>
      <c r="BQ204" s="31">
        <f t="shared" si="574"/>
        <v>0</v>
      </c>
      <c r="BR204" s="132"/>
      <c r="BS204" s="132">
        <f t="shared" si="575"/>
        <v>0</v>
      </c>
      <c r="BT204" s="132">
        <f t="shared" si="576"/>
        <v>0</v>
      </c>
      <c r="BU204" s="132">
        <f t="shared" si="577"/>
        <v>0</v>
      </c>
      <c r="BV204" s="132">
        <f t="shared" si="578"/>
        <v>0</v>
      </c>
      <c r="BW204" s="132">
        <f t="shared" si="579"/>
        <v>0</v>
      </c>
      <c r="BX204" s="132">
        <f t="shared" si="580"/>
        <v>0</v>
      </c>
      <c r="BY204" s="132">
        <f t="shared" si="581"/>
        <v>0</v>
      </c>
      <c r="BZ204" s="132">
        <f t="shared" si="582"/>
        <v>0</v>
      </c>
      <c r="CA204" s="132">
        <f t="shared" si="583"/>
        <v>0</v>
      </c>
      <c r="CB204" s="132">
        <f t="shared" si="584"/>
        <v>0</v>
      </c>
      <c r="CC204" s="132">
        <f t="shared" si="585"/>
        <v>0</v>
      </c>
      <c r="CD204" s="133">
        <f t="shared" si="508"/>
        <v>0</v>
      </c>
      <c r="CE204" s="133">
        <f t="shared" si="508"/>
        <v>0</v>
      </c>
      <c r="CF204" s="133">
        <f t="shared" si="586"/>
        <v>0</v>
      </c>
      <c r="CG204" s="133">
        <f t="shared" si="501"/>
        <v>0</v>
      </c>
      <c r="CH204" s="133">
        <f t="shared" si="534"/>
        <v>0</v>
      </c>
      <c r="CI204" s="133">
        <f t="shared" si="534"/>
        <v>0</v>
      </c>
      <c r="CJ204" s="133">
        <f t="shared" si="534"/>
        <v>0</v>
      </c>
      <c r="CK204" s="133">
        <f t="shared" si="534"/>
        <v>0</v>
      </c>
      <c r="CL204" s="133">
        <f t="shared" si="534"/>
        <v>0</v>
      </c>
      <c r="CM204" s="133">
        <f t="shared" si="534"/>
        <v>0</v>
      </c>
      <c r="CN204" s="133">
        <f t="shared" si="534"/>
        <v>0</v>
      </c>
      <c r="CO204" s="133">
        <f t="shared" si="534"/>
        <v>0</v>
      </c>
      <c r="CP204" s="134"/>
      <c r="CQ204" s="134">
        <f t="shared" si="587"/>
        <v>0</v>
      </c>
      <c r="CR204" s="134">
        <f t="shared" si="588"/>
        <v>0</v>
      </c>
      <c r="CS204" s="134">
        <f t="shared" si="589"/>
        <v>0</v>
      </c>
      <c r="CT204" s="134">
        <f t="shared" si="590"/>
        <v>0</v>
      </c>
      <c r="CU204" s="134">
        <f t="shared" si="591"/>
        <v>0</v>
      </c>
      <c r="CV204" s="134">
        <f t="shared" si="592"/>
        <v>0</v>
      </c>
      <c r="CW204" s="134">
        <f t="shared" si="593"/>
        <v>0</v>
      </c>
      <c r="CX204" s="134">
        <f t="shared" si="594"/>
        <v>0</v>
      </c>
      <c r="CY204" s="134">
        <f t="shared" si="595"/>
        <v>0</v>
      </c>
      <c r="CZ204" s="134">
        <f t="shared" si="596"/>
        <v>0</v>
      </c>
      <c r="DA204" s="134">
        <f t="shared" si="597"/>
        <v>0</v>
      </c>
      <c r="DB204" s="135"/>
      <c r="DC204" s="135">
        <f t="shared" si="598"/>
        <v>0</v>
      </c>
      <c r="DD204" s="135">
        <f t="shared" si="599"/>
        <v>0</v>
      </c>
      <c r="DE204" s="135">
        <f t="shared" si="600"/>
        <v>0</v>
      </c>
      <c r="DF204" s="135">
        <f t="shared" si="601"/>
        <v>0</v>
      </c>
      <c r="DG204" s="135">
        <f t="shared" si="602"/>
        <v>0</v>
      </c>
      <c r="DH204" s="135">
        <f t="shared" si="603"/>
        <v>0</v>
      </c>
      <c r="DI204" s="135">
        <f t="shared" si="604"/>
        <v>0</v>
      </c>
      <c r="DJ204" s="135">
        <f t="shared" si="605"/>
        <v>0</v>
      </c>
      <c r="DK204" s="135">
        <f t="shared" si="606"/>
        <v>0</v>
      </c>
      <c r="DL204" s="135">
        <f t="shared" si="607"/>
        <v>0</v>
      </c>
      <c r="DM204" s="135">
        <f t="shared" si="608"/>
        <v>0</v>
      </c>
      <c r="DN204" s="136"/>
      <c r="DO204" s="136">
        <f t="shared" si="609"/>
        <v>0</v>
      </c>
      <c r="DP204" s="136">
        <f t="shared" si="610"/>
        <v>0</v>
      </c>
      <c r="DQ204" s="136">
        <f t="shared" si="611"/>
        <v>0</v>
      </c>
      <c r="DR204" s="136">
        <f t="shared" si="612"/>
        <v>0</v>
      </c>
      <c r="DS204" s="136">
        <f t="shared" si="613"/>
        <v>0</v>
      </c>
      <c r="DT204" s="136">
        <f t="shared" si="614"/>
        <v>0</v>
      </c>
      <c r="DU204" s="136">
        <f t="shared" si="615"/>
        <v>0</v>
      </c>
      <c r="DV204" s="136">
        <f t="shared" si="616"/>
        <v>0</v>
      </c>
      <c r="DW204" s="136">
        <f t="shared" si="617"/>
        <v>0</v>
      </c>
      <c r="DX204" s="136">
        <f t="shared" si="618"/>
        <v>0</v>
      </c>
      <c r="DY204" s="136">
        <f t="shared" si="619"/>
        <v>0</v>
      </c>
      <c r="DZ204" s="132"/>
      <c r="EA204" s="132">
        <f t="shared" ref="EA204:EK204" si="645">DZ204</f>
        <v>0</v>
      </c>
      <c r="EB204" s="132">
        <f t="shared" si="645"/>
        <v>0</v>
      </c>
      <c r="EC204" s="132">
        <f t="shared" si="645"/>
        <v>0</v>
      </c>
      <c r="ED204" s="132">
        <f t="shared" si="645"/>
        <v>0</v>
      </c>
      <c r="EE204" s="132">
        <f t="shared" si="645"/>
        <v>0</v>
      </c>
      <c r="EF204" s="132">
        <f t="shared" si="645"/>
        <v>0</v>
      </c>
      <c r="EG204" s="132">
        <f t="shared" si="645"/>
        <v>0</v>
      </c>
      <c r="EH204" s="132">
        <f t="shared" si="645"/>
        <v>0</v>
      </c>
      <c r="EI204" s="132">
        <f t="shared" si="645"/>
        <v>0</v>
      </c>
      <c r="EJ204" s="132">
        <f t="shared" si="645"/>
        <v>0</v>
      </c>
      <c r="EK204" s="132">
        <f t="shared" si="645"/>
        <v>0</v>
      </c>
      <c r="EL204" s="134"/>
      <c r="EM204" s="134"/>
      <c r="EN204" s="134"/>
      <c r="EO204" s="134"/>
      <c r="EP204" s="134"/>
      <c r="EQ204" s="134"/>
      <c r="ER204" s="134"/>
      <c r="ES204" s="201">
        <f>IFERROR(IF(G204&gt;=1,(IF(EMP!AT200="YES",220,0)),0),0)</f>
        <v>0</v>
      </c>
      <c r="ET204" s="1">
        <f>IFERROR(IF(G204&gt;=1,ROUND(ALLO!K202/31*ALLO!BJ202,0),0),0)</f>
        <v>0</v>
      </c>
      <c r="EU204" s="1">
        <f>IFERROR(IF(G204&gt;=1,(IF(ALLO!$BH202=1,0,IF(ALLO!$BH202=2,(IF(EMP!AN200="YES",(IF(ALLO!$D202&gt;=5,ROUND((ALLO!GG202+ALLO!GS202+ALLO!HE202)/EU$1,0)*ALLO!$BK202,0)),0)),0))),0),0)</f>
        <v>0</v>
      </c>
      <c r="EV204" s="1">
        <f>IFERROR(IF(H204&gt;=1,(IF(ALLO!$BH202=1,0,IF(ALLO!$BH202=2,(IF(EMP!AO200="YES",(IF(ALLO!$D202&gt;=5,ROUND((ALLO!GH202+ALLO!GT202+ALLO!HF202)/EV$1,0)*ALLO!$BK202,0)),0)),0))),0),0)</f>
        <v>0</v>
      </c>
      <c r="EW204" s="1">
        <f>IFERROR(IF(I204&gt;=1,(IF(ALLO!$BH202=1,0,IF(ALLO!$BH202=2,(IF(EMP!AP200="YES",(IF(ALLO!$D202&gt;=5,ROUND((ALLO!GI202+ALLO!GU202+ALLO!HG202)/EW$1,0)*ALLO!$BK202,0)),0)),0))),0),0)</f>
        <v>0</v>
      </c>
      <c r="EX204" s="1">
        <f>IFERROR(IF(J204&gt;=1,(IF(ALLO!$BH202=1,0,IF(ALLO!$BH202=2,(IF(EMP!AQ200="YES",(IF(ALLO!$D202&gt;=5,ROUND((ALLO!GJ202+ALLO!GV202+ALLO!HH202)/EX$1,0)*ALLO!$BK202,0)),0)),0))),0),0)</f>
        <v>0</v>
      </c>
      <c r="EY204" s="1">
        <f>IFERROR(IF(K204&gt;=1,(IF(ALLO!$BH202=1,0,IF(ALLO!$BH202=2,(IF(EMP!AR200="YES",(IF(ALLO!$D202&gt;=5,ROUND((ALLO!GK202+ALLO!GW202+ALLO!HI202)/EY$1,0)*ALLO!$BK202,0)),0)),0))),0),0)</f>
        <v>0</v>
      </c>
      <c r="EZ204" s="1">
        <f>IFERROR(IF(L204&gt;=1,(IF(ALLO!$BH202=1,0,IF(ALLO!$BH202=2,(IF(EMP!AS200="YES",(IF(ALLO!$D202&gt;=5,ROUND((ALLO!GL202+ALLO!GX202+ALLO!HJ202)/EZ$1,0)*ALLO!$BK202,0)),0)),0))),0),0)</f>
        <v>0</v>
      </c>
      <c r="FA204" s="181">
        <f t="shared" si="621"/>
        <v>0</v>
      </c>
      <c r="FB204" s="181">
        <f t="shared" si="622"/>
        <v>0</v>
      </c>
      <c r="FC204" s="181">
        <f t="shared" si="623"/>
        <v>0</v>
      </c>
      <c r="FD204" s="181">
        <f t="shared" si="624"/>
        <v>0</v>
      </c>
      <c r="FE204" s="181">
        <f t="shared" si="625"/>
        <v>0</v>
      </c>
      <c r="FF204" s="181">
        <f t="shared" si="626"/>
        <v>0</v>
      </c>
      <c r="FG204" s="181">
        <f t="shared" si="627"/>
        <v>0</v>
      </c>
      <c r="FH204" s="181">
        <f t="shared" si="628"/>
        <v>0</v>
      </c>
      <c r="FI204" s="181">
        <f t="shared" si="629"/>
        <v>0</v>
      </c>
      <c r="FJ204" s="181">
        <f t="shared" si="630"/>
        <v>0</v>
      </c>
      <c r="FK204" s="181">
        <f t="shared" si="631"/>
        <v>0</v>
      </c>
      <c r="FL204" s="181">
        <f t="shared" si="632"/>
        <v>0</v>
      </c>
      <c r="FM204" s="182">
        <f t="shared" si="633"/>
        <v>0</v>
      </c>
      <c r="FN204" s="182">
        <f t="shared" si="634"/>
        <v>0</v>
      </c>
      <c r="FO204" s="182">
        <f t="shared" si="635"/>
        <v>0</v>
      </c>
      <c r="FP204" s="182">
        <f t="shared" si="636"/>
        <v>0</v>
      </c>
      <c r="FQ204" s="182">
        <f t="shared" si="637"/>
        <v>0</v>
      </c>
      <c r="FR204" s="182">
        <f t="shared" si="638"/>
        <v>0</v>
      </c>
      <c r="FS204" s="182">
        <f t="shared" si="639"/>
        <v>0</v>
      </c>
      <c r="FT204" s="1">
        <f>IFERROR(IF($G204&gt;=1,SUMIFS(ARR!P$8:P$607,ARR!$I$8:$I$607,$I204),0),0)</f>
        <v>0</v>
      </c>
      <c r="FU204" s="1">
        <f>IFERROR(IF($G204&gt;=1,SUMIFS(ARR!Q$8:Q$607,ARR!$I$8:$I$607,$I204),0),0)</f>
        <v>0</v>
      </c>
      <c r="FV204" s="1">
        <f>IFERROR(IF($G204&gt;=1,SUMIFS(ARR!R$8:R$607,ARR!$I$8:$I$607,$I204),0),0)</f>
        <v>0</v>
      </c>
      <c r="FW204" s="1">
        <f>IFERROR(IF($G204&gt;=1,SUMIFS(ARR!S$8:S$607,ARR!$I$8:$I$607,$I204),0),0)</f>
        <v>0</v>
      </c>
      <c r="FX204" s="1">
        <f>IFERROR(IF($G204&gt;=1,SUMIFS(ARR!T$8:T$607,ARR!$I$8:$I$607,$I204),0),0)</f>
        <v>0</v>
      </c>
      <c r="FY204" s="1">
        <f>IFERROR(IF($G204&gt;=1,SUMIFS(ARR!U$8:U$607,ARR!$I$8:$I$607,$I204),0),0)</f>
        <v>0</v>
      </c>
      <c r="FZ204" s="1">
        <f>IFERROR(IF($G204&gt;=1,SUMIFS(ARR!V$8:V$607,ARR!$I$8:$I$607,$I204),0),0)</f>
        <v>0</v>
      </c>
      <c r="GA204" s="1">
        <f>IFERROR(IF($G204&gt;=1,SUMIFS(ARR!W$8:W$607,ARR!$I$8:$I$607,$I204),0),0)</f>
        <v>0</v>
      </c>
      <c r="GB204" s="1">
        <f>IFERROR(IF($G204&gt;=1,SUMIFS(ARR!X$8:X$607,ARR!$I$8:$I$607,$I204),0),0)</f>
        <v>0</v>
      </c>
      <c r="GC204" s="1">
        <f>IFERROR(IF($G204&gt;=1,SUMIFS(ARR!Y$8:Y$607,ARR!$I$8:$I$607,$I204),0),0)</f>
        <v>0</v>
      </c>
      <c r="GD204" s="1">
        <f>IFERROR(IF($G204&gt;=1,SUMIFS(ARR!Z$8:Z$607,ARR!$I$8:$I$607,$I204),0),0)</f>
        <v>0</v>
      </c>
      <c r="GE204" s="1">
        <f>IFERROR(IF($G204&gt;=1,SUMIFS(ARR!AA$8:AA$607,ARR!$I$8:$I$607,$I204),0),0)</f>
        <v>0</v>
      </c>
      <c r="GF204" s="1">
        <f t="shared" si="640"/>
        <v>0</v>
      </c>
      <c r="GG204" s="1">
        <f t="shared" si="641"/>
        <v>0</v>
      </c>
      <c r="GH204" s="1">
        <f t="shared" si="642"/>
        <v>0</v>
      </c>
      <c r="GI204" s="1">
        <f t="shared" si="643"/>
        <v>0</v>
      </c>
      <c r="GJ204" s="1">
        <f t="shared" si="644"/>
        <v>0</v>
      </c>
    </row>
    <row r="205" spans="6:192" ht="18" customHeight="1" x14ac:dyDescent="0.25">
      <c r="F205" s="1">
        <f>ALLO!A203</f>
        <v>0</v>
      </c>
      <c r="G205" s="130">
        <f>EMP!O201</f>
        <v>0</v>
      </c>
      <c r="H205" s="131">
        <f>EMP!P201</f>
        <v>0</v>
      </c>
      <c r="I205" s="130">
        <f>EMP!Q201</f>
        <v>0</v>
      </c>
      <c r="J205" s="30">
        <f>IFERROR(IF($G205&gt;=1,(IF($F205=2,ROUND((ALLO!GA203+ALLO!GM203)/10,0),0)),0),0)</f>
        <v>0</v>
      </c>
      <c r="K205" s="30">
        <f>IFERROR(IF($G205&gt;=1,(IF($F205=2,ROUND((ALLO!GB203+ALLO!GN203)/10,0),0)),0),0)</f>
        <v>0</v>
      </c>
      <c r="L205" s="30">
        <f>IFERROR(IF($G205&gt;=1,(IF($F205=2,ROUND((ALLO!GC203+ALLO!GO203)/10,0),0)),0),0)</f>
        <v>0</v>
      </c>
      <c r="M205" s="30">
        <f>IFERROR(IF($G205&gt;=1,(IF($F205=2,ROUND((ALLO!GD203+ALLO!GP203)/10,0),0)),0),0)</f>
        <v>0</v>
      </c>
      <c r="N205" s="30">
        <f>IFERROR(IF($G205&gt;=1,(IF($F205=2,ROUND((ALLO!GE203+ALLO!GQ203)/10,0),0)),0),0)</f>
        <v>0</v>
      </c>
      <c r="O205" s="30">
        <f>IFERROR(IF($G205&gt;=1,(IF($F205=2,ROUND((ALLO!GF203+ALLO!GR203)/10,0),0)),0),0)</f>
        <v>0</v>
      </c>
      <c r="P205" s="30">
        <f>IFERROR(IF($G205&gt;=1,(IF($F205=2,ROUND((ALLO!GG203+ALLO!GS203)/10,0),0)),0),0)</f>
        <v>0</v>
      </c>
      <c r="Q205" s="30">
        <f>IFERROR(IF($G205&gt;=1,(IF($F205=2,ROUND((ALLO!GH203+ALLO!GT203)/10,0),0)),0),0)</f>
        <v>0</v>
      </c>
      <c r="R205" s="30">
        <f>IFERROR(IF($G205&gt;=1,(IF($F205=2,ROUND((ALLO!GI203+ALLO!GU203)/10,0),0)),0),0)</f>
        <v>0</v>
      </c>
      <c r="S205" s="30">
        <f>IFERROR(IF($G205&gt;=1,(IF($F205=2,ROUND((ALLO!GJ203+ALLO!GV203)/10,0),0)),0),0)</f>
        <v>0</v>
      </c>
      <c r="T205" s="30">
        <f>IFERROR(IF($G205&gt;=1,(IF($F205=2,ROUND((ALLO!GK203+ALLO!GW203)/10,0),0)),0),0)</f>
        <v>0</v>
      </c>
      <c r="U205" s="30">
        <f>IFERROR(IF($G205&gt;=1,(IF($F205=2,ROUND((ALLO!GL203+ALLO!GX203)/10,0),0)),0),0)</f>
        <v>0</v>
      </c>
      <c r="V205" s="132"/>
      <c r="W205" s="132"/>
      <c r="X205" s="132"/>
      <c r="Y205" s="132"/>
      <c r="Z205" s="132"/>
      <c r="AA205" s="132"/>
      <c r="AB205" s="132"/>
      <c r="AC205" s="132"/>
      <c r="AD205" s="132"/>
      <c r="AE205" s="132"/>
      <c r="AF205" s="132"/>
      <c r="AG205" s="132"/>
      <c r="AH205" s="133"/>
      <c r="AI205" s="133">
        <f t="shared" si="542"/>
        <v>0</v>
      </c>
      <c r="AJ205" s="133">
        <f t="shared" si="543"/>
        <v>0</v>
      </c>
      <c r="AK205" s="133">
        <f t="shared" si="544"/>
        <v>0</v>
      </c>
      <c r="AL205" s="133">
        <f t="shared" si="545"/>
        <v>0</v>
      </c>
      <c r="AM205" s="133">
        <f t="shared" si="546"/>
        <v>0</v>
      </c>
      <c r="AN205" s="133">
        <f t="shared" si="547"/>
        <v>0</v>
      </c>
      <c r="AO205" s="133">
        <f t="shared" si="548"/>
        <v>0</v>
      </c>
      <c r="AP205" s="133">
        <f t="shared" si="549"/>
        <v>0</v>
      </c>
      <c r="AQ205" s="133">
        <f t="shared" si="550"/>
        <v>0</v>
      </c>
      <c r="AR205" s="133">
        <f t="shared" si="551"/>
        <v>0</v>
      </c>
      <c r="AS205" s="133">
        <f t="shared" si="552"/>
        <v>0</v>
      </c>
      <c r="AT205" s="134"/>
      <c r="AU205" s="134">
        <f t="shared" si="553"/>
        <v>0</v>
      </c>
      <c r="AV205" s="134">
        <f t="shared" si="554"/>
        <v>0</v>
      </c>
      <c r="AW205" s="134">
        <f t="shared" si="555"/>
        <v>0</v>
      </c>
      <c r="AX205" s="134">
        <f t="shared" si="556"/>
        <v>0</v>
      </c>
      <c r="AY205" s="134">
        <f t="shared" si="557"/>
        <v>0</v>
      </c>
      <c r="AZ205" s="134">
        <f t="shared" si="558"/>
        <v>0</v>
      </c>
      <c r="BA205" s="134">
        <f t="shared" si="559"/>
        <v>0</v>
      </c>
      <c r="BB205" s="134">
        <f t="shared" si="560"/>
        <v>0</v>
      </c>
      <c r="BC205" s="134">
        <f t="shared" si="561"/>
        <v>0</v>
      </c>
      <c r="BD205" s="134">
        <f t="shared" si="562"/>
        <v>0</v>
      </c>
      <c r="BE205" s="134">
        <f t="shared" si="563"/>
        <v>0</v>
      </c>
      <c r="BF205" s="31"/>
      <c r="BG205" s="31">
        <f t="shared" si="564"/>
        <v>0</v>
      </c>
      <c r="BH205" s="31">
        <f t="shared" si="565"/>
        <v>0</v>
      </c>
      <c r="BI205" s="31">
        <f t="shared" si="566"/>
        <v>0</v>
      </c>
      <c r="BJ205" s="31">
        <f t="shared" si="567"/>
        <v>0</v>
      </c>
      <c r="BK205" s="31">
        <f t="shared" si="568"/>
        <v>0</v>
      </c>
      <c r="BL205" s="31">
        <f t="shared" si="569"/>
        <v>0</v>
      </c>
      <c r="BM205" s="31">
        <f t="shared" si="570"/>
        <v>0</v>
      </c>
      <c r="BN205" s="31">
        <f t="shared" si="571"/>
        <v>0</v>
      </c>
      <c r="BO205" s="31">
        <f t="shared" si="572"/>
        <v>0</v>
      </c>
      <c r="BP205" s="31">
        <f t="shared" si="573"/>
        <v>0</v>
      </c>
      <c r="BQ205" s="31">
        <f t="shared" si="574"/>
        <v>0</v>
      </c>
      <c r="BR205" s="132"/>
      <c r="BS205" s="132">
        <f t="shared" si="575"/>
        <v>0</v>
      </c>
      <c r="BT205" s="132">
        <f t="shared" si="576"/>
        <v>0</v>
      </c>
      <c r="BU205" s="132">
        <f t="shared" si="577"/>
        <v>0</v>
      </c>
      <c r="BV205" s="132">
        <f t="shared" si="578"/>
        <v>0</v>
      </c>
      <c r="BW205" s="132">
        <f t="shared" si="579"/>
        <v>0</v>
      </c>
      <c r="BX205" s="132">
        <f t="shared" si="580"/>
        <v>0</v>
      </c>
      <c r="BY205" s="132">
        <f t="shared" si="581"/>
        <v>0</v>
      </c>
      <c r="BZ205" s="132">
        <f t="shared" si="582"/>
        <v>0</v>
      </c>
      <c r="CA205" s="132">
        <f t="shared" si="583"/>
        <v>0</v>
      </c>
      <c r="CB205" s="132">
        <f t="shared" si="584"/>
        <v>0</v>
      </c>
      <c r="CC205" s="132">
        <f t="shared" si="585"/>
        <v>0</v>
      </c>
      <c r="CD205" s="133">
        <f t="shared" si="508"/>
        <v>0</v>
      </c>
      <c r="CE205" s="133">
        <f t="shared" si="508"/>
        <v>0</v>
      </c>
      <c r="CF205" s="133">
        <f t="shared" si="586"/>
        <v>0</v>
      </c>
      <c r="CG205" s="133">
        <f t="shared" si="501"/>
        <v>0</v>
      </c>
      <c r="CH205" s="133">
        <f t="shared" si="534"/>
        <v>0</v>
      </c>
      <c r="CI205" s="133">
        <f t="shared" si="534"/>
        <v>0</v>
      </c>
      <c r="CJ205" s="133">
        <f t="shared" si="534"/>
        <v>0</v>
      </c>
      <c r="CK205" s="133">
        <f t="shared" si="534"/>
        <v>0</v>
      </c>
      <c r="CL205" s="133">
        <f t="shared" si="534"/>
        <v>0</v>
      </c>
      <c r="CM205" s="133">
        <f t="shared" si="534"/>
        <v>0</v>
      </c>
      <c r="CN205" s="133">
        <f t="shared" si="534"/>
        <v>0</v>
      </c>
      <c r="CO205" s="133">
        <f t="shared" si="534"/>
        <v>0</v>
      </c>
      <c r="CP205" s="134"/>
      <c r="CQ205" s="134">
        <f t="shared" si="587"/>
        <v>0</v>
      </c>
      <c r="CR205" s="134">
        <f t="shared" si="588"/>
        <v>0</v>
      </c>
      <c r="CS205" s="134">
        <f t="shared" si="589"/>
        <v>0</v>
      </c>
      <c r="CT205" s="134">
        <f t="shared" si="590"/>
        <v>0</v>
      </c>
      <c r="CU205" s="134">
        <f t="shared" si="591"/>
        <v>0</v>
      </c>
      <c r="CV205" s="134">
        <f t="shared" si="592"/>
        <v>0</v>
      </c>
      <c r="CW205" s="134">
        <f t="shared" si="593"/>
        <v>0</v>
      </c>
      <c r="CX205" s="134">
        <f t="shared" si="594"/>
        <v>0</v>
      </c>
      <c r="CY205" s="134">
        <f t="shared" si="595"/>
        <v>0</v>
      </c>
      <c r="CZ205" s="134">
        <f t="shared" si="596"/>
        <v>0</v>
      </c>
      <c r="DA205" s="134">
        <f t="shared" si="597"/>
        <v>0</v>
      </c>
      <c r="DB205" s="135"/>
      <c r="DC205" s="135">
        <f t="shared" si="598"/>
        <v>0</v>
      </c>
      <c r="DD205" s="135">
        <f t="shared" si="599"/>
        <v>0</v>
      </c>
      <c r="DE205" s="135">
        <f t="shared" si="600"/>
        <v>0</v>
      </c>
      <c r="DF205" s="135">
        <f t="shared" si="601"/>
        <v>0</v>
      </c>
      <c r="DG205" s="135">
        <f t="shared" si="602"/>
        <v>0</v>
      </c>
      <c r="DH205" s="135">
        <f t="shared" si="603"/>
        <v>0</v>
      </c>
      <c r="DI205" s="135">
        <f t="shared" si="604"/>
        <v>0</v>
      </c>
      <c r="DJ205" s="135">
        <f t="shared" si="605"/>
        <v>0</v>
      </c>
      <c r="DK205" s="135">
        <f t="shared" si="606"/>
        <v>0</v>
      </c>
      <c r="DL205" s="135">
        <f t="shared" si="607"/>
        <v>0</v>
      </c>
      <c r="DM205" s="135">
        <f t="shared" si="608"/>
        <v>0</v>
      </c>
      <c r="DN205" s="136"/>
      <c r="DO205" s="136">
        <f t="shared" si="609"/>
        <v>0</v>
      </c>
      <c r="DP205" s="136">
        <f t="shared" si="610"/>
        <v>0</v>
      </c>
      <c r="DQ205" s="136">
        <f t="shared" si="611"/>
        <v>0</v>
      </c>
      <c r="DR205" s="136">
        <f t="shared" si="612"/>
        <v>0</v>
      </c>
      <c r="DS205" s="136">
        <f t="shared" si="613"/>
        <v>0</v>
      </c>
      <c r="DT205" s="136">
        <f t="shared" si="614"/>
        <v>0</v>
      </c>
      <c r="DU205" s="136">
        <f t="shared" si="615"/>
        <v>0</v>
      </c>
      <c r="DV205" s="136">
        <f t="shared" si="616"/>
        <v>0</v>
      </c>
      <c r="DW205" s="136">
        <f t="shared" si="617"/>
        <v>0</v>
      </c>
      <c r="DX205" s="136">
        <f t="shared" si="618"/>
        <v>0</v>
      </c>
      <c r="DY205" s="136">
        <f t="shared" si="619"/>
        <v>0</v>
      </c>
      <c r="DZ205" s="132"/>
      <c r="EA205" s="132">
        <f t="shared" ref="EA205:EK205" si="646">DZ205</f>
        <v>0</v>
      </c>
      <c r="EB205" s="132">
        <f t="shared" si="646"/>
        <v>0</v>
      </c>
      <c r="EC205" s="132">
        <f t="shared" si="646"/>
        <v>0</v>
      </c>
      <c r="ED205" s="132">
        <f t="shared" si="646"/>
        <v>0</v>
      </c>
      <c r="EE205" s="132">
        <f t="shared" si="646"/>
        <v>0</v>
      </c>
      <c r="EF205" s="132">
        <f t="shared" si="646"/>
        <v>0</v>
      </c>
      <c r="EG205" s="132">
        <f t="shared" si="646"/>
        <v>0</v>
      </c>
      <c r="EH205" s="132">
        <f t="shared" si="646"/>
        <v>0</v>
      </c>
      <c r="EI205" s="132">
        <f t="shared" si="646"/>
        <v>0</v>
      </c>
      <c r="EJ205" s="132">
        <f t="shared" si="646"/>
        <v>0</v>
      </c>
      <c r="EK205" s="132">
        <f t="shared" si="646"/>
        <v>0</v>
      </c>
      <c r="EL205" s="134"/>
      <c r="EM205" s="134"/>
      <c r="EN205" s="134"/>
      <c r="EO205" s="134"/>
      <c r="EP205" s="134"/>
      <c r="EQ205" s="134"/>
      <c r="ER205" s="134"/>
      <c r="ES205" s="201">
        <f>IFERROR(IF(G205&gt;=1,(IF(EMP!AT201="YES",220,0)),0),0)</f>
        <v>0</v>
      </c>
      <c r="ET205" s="1">
        <f>IFERROR(IF(G205&gt;=1,ROUND(ALLO!K203/31*ALLO!BJ203,0),0),0)</f>
        <v>0</v>
      </c>
      <c r="EU205" s="1">
        <f>IFERROR(IF(G205&gt;=1,(IF(ALLO!$BH203=1,0,IF(ALLO!$BH203=2,(IF(EMP!AN201="YES",(IF(ALLO!$D203&gt;=5,ROUND((ALLO!GG203+ALLO!GS203+ALLO!HE203)/EU$1,0)*ALLO!$BK203,0)),0)),0))),0),0)</f>
        <v>0</v>
      </c>
      <c r="EV205" s="1">
        <f>IFERROR(IF(H205&gt;=1,(IF(ALLO!$BH203=1,0,IF(ALLO!$BH203=2,(IF(EMP!AO201="YES",(IF(ALLO!$D203&gt;=5,ROUND((ALLO!GH203+ALLO!GT203+ALLO!HF203)/EV$1,0)*ALLO!$BK203,0)),0)),0))),0),0)</f>
        <v>0</v>
      </c>
      <c r="EW205" s="1">
        <f>IFERROR(IF(I205&gt;=1,(IF(ALLO!$BH203=1,0,IF(ALLO!$BH203=2,(IF(EMP!AP201="YES",(IF(ALLO!$D203&gt;=5,ROUND((ALLO!GI203+ALLO!GU203+ALLO!HG203)/EW$1,0)*ALLO!$BK203,0)),0)),0))),0),0)</f>
        <v>0</v>
      </c>
      <c r="EX205" s="1">
        <f>IFERROR(IF(J205&gt;=1,(IF(ALLO!$BH203=1,0,IF(ALLO!$BH203=2,(IF(EMP!AQ201="YES",(IF(ALLO!$D203&gt;=5,ROUND((ALLO!GJ203+ALLO!GV203+ALLO!HH203)/EX$1,0)*ALLO!$BK203,0)),0)),0))),0),0)</f>
        <v>0</v>
      </c>
      <c r="EY205" s="1">
        <f>IFERROR(IF(K205&gt;=1,(IF(ALLO!$BH203=1,0,IF(ALLO!$BH203=2,(IF(EMP!AR201="YES",(IF(ALLO!$D203&gt;=5,ROUND((ALLO!GK203+ALLO!GW203+ALLO!HI203)/EY$1,0)*ALLO!$BK203,0)),0)),0))),0),0)</f>
        <v>0</v>
      </c>
      <c r="EZ205" s="1">
        <f>IFERROR(IF(L205&gt;=1,(IF(ALLO!$BH203=1,0,IF(ALLO!$BH203=2,(IF(EMP!AS201="YES",(IF(ALLO!$D203&gt;=5,ROUND((ALLO!GL203+ALLO!GX203+ALLO!HJ203)/EZ$1,0)*ALLO!$BK203,0)),0)),0))),0),0)</f>
        <v>0</v>
      </c>
      <c r="FA205" s="181">
        <f t="shared" si="621"/>
        <v>0</v>
      </c>
      <c r="FB205" s="181">
        <f t="shared" si="622"/>
        <v>0</v>
      </c>
      <c r="FC205" s="181">
        <f t="shared" si="623"/>
        <v>0</v>
      </c>
      <c r="FD205" s="181">
        <f t="shared" si="624"/>
        <v>0</v>
      </c>
      <c r="FE205" s="181">
        <f t="shared" si="625"/>
        <v>0</v>
      </c>
      <c r="FF205" s="181">
        <f t="shared" si="626"/>
        <v>0</v>
      </c>
      <c r="FG205" s="181">
        <f t="shared" si="627"/>
        <v>0</v>
      </c>
      <c r="FH205" s="181">
        <f t="shared" si="628"/>
        <v>0</v>
      </c>
      <c r="FI205" s="181">
        <f t="shared" si="629"/>
        <v>0</v>
      </c>
      <c r="FJ205" s="181">
        <f t="shared" si="630"/>
        <v>0</v>
      </c>
      <c r="FK205" s="181">
        <f t="shared" si="631"/>
        <v>0</v>
      </c>
      <c r="FL205" s="181">
        <f t="shared" si="632"/>
        <v>0</v>
      </c>
      <c r="FM205" s="182">
        <f t="shared" si="633"/>
        <v>0</v>
      </c>
      <c r="FN205" s="182">
        <f t="shared" si="634"/>
        <v>0</v>
      </c>
      <c r="FO205" s="182">
        <f t="shared" si="635"/>
        <v>0</v>
      </c>
      <c r="FP205" s="182">
        <f t="shared" si="636"/>
        <v>0</v>
      </c>
      <c r="FQ205" s="182">
        <f t="shared" si="637"/>
        <v>0</v>
      </c>
      <c r="FR205" s="182">
        <f t="shared" si="638"/>
        <v>0</v>
      </c>
      <c r="FS205" s="182">
        <f t="shared" si="639"/>
        <v>0</v>
      </c>
      <c r="FT205" s="1">
        <f>IFERROR(IF($G205&gt;=1,SUMIFS(ARR!P$8:P$607,ARR!$I$8:$I$607,$I205),0),0)</f>
        <v>0</v>
      </c>
      <c r="FU205" s="1">
        <f>IFERROR(IF($G205&gt;=1,SUMIFS(ARR!Q$8:Q$607,ARR!$I$8:$I$607,$I205),0),0)</f>
        <v>0</v>
      </c>
      <c r="FV205" s="1">
        <f>IFERROR(IF($G205&gt;=1,SUMIFS(ARR!R$8:R$607,ARR!$I$8:$I$607,$I205),0),0)</f>
        <v>0</v>
      </c>
      <c r="FW205" s="1">
        <f>IFERROR(IF($G205&gt;=1,SUMIFS(ARR!S$8:S$607,ARR!$I$8:$I$607,$I205),0),0)</f>
        <v>0</v>
      </c>
      <c r="FX205" s="1">
        <f>IFERROR(IF($G205&gt;=1,SUMIFS(ARR!T$8:T$607,ARR!$I$8:$I$607,$I205),0),0)</f>
        <v>0</v>
      </c>
      <c r="FY205" s="1">
        <f>IFERROR(IF($G205&gt;=1,SUMIFS(ARR!U$8:U$607,ARR!$I$8:$I$607,$I205),0),0)</f>
        <v>0</v>
      </c>
      <c r="FZ205" s="1">
        <f>IFERROR(IF($G205&gt;=1,SUMIFS(ARR!V$8:V$607,ARR!$I$8:$I$607,$I205),0),0)</f>
        <v>0</v>
      </c>
      <c r="GA205" s="1">
        <f>IFERROR(IF($G205&gt;=1,SUMIFS(ARR!W$8:W$607,ARR!$I$8:$I$607,$I205),0),0)</f>
        <v>0</v>
      </c>
      <c r="GB205" s="1">
        <f>IFERROR(IF($G205&gt;=1,SUMIFS(ARR!X$8:X$607,ARR!$I$8:$I$607,$I205),0),0)</f>
        <v>0</v>
      </c>
      <c r="GC205" s="1">
        <f>IFERROR(IF($G205&gt;=1,SUMIFS(ARR!Y$8:Y$607,ARR!$I$8:$I$607,$I205),0),0)</f>
        <v>0</v>
      </c>
      <c r="GD205" s="1">
        <f>IFERROR(IF($G205&gt;=1,SUMIFS(ARR!Z$8:Z$607,ARR!$I$8:$I$607,$I205),0),0)</f>
        <v>0</v>
      </c>
      <c r="GE205" s="1">
        <f>IFERROR(IF($G205&gt;=1,SUMIFS(ARR!AA$8:AA$607,ARR!$I$8:$I$607,$I205),0),0)</f>
        <v>0</v>
      </c>
      <c r="GF205" s="1">
        <f t="shared" si="640"/>
        <v>0</v>
      </c>
      <c r="GG205" s="1">
        <f t="shared" si="641"/>
        <v>0</v>
      </c>
      <c r="GH205" s="1">
        <f t="shared" si="642"/>
        <v>0</v>
      </c>
      <c r="GI205" s="1">
        <f t="shared" si="643"/>
        <v>0</v>
      </c>
      <c r="GJ205" s="1">
        <f t="shared" si="644"/>
        <v>0</v>
      </c>
    </row>
    <row r="206" spans="6:192" ht="18" customHeight="1" x14ac:dyDescent="0.25">
      <c r="F206" s="1">
        <f>ALLO!A204</f>
        <v>0</v>
      </c>
      <c r="G206" s="130">
        <f>EMP!O202</f>
        <v>0</v>
      </c>
      <c r="H206" s="131">
        <f>EMP!P202</f>
        <v>0</v>
      </c>
      <c r="I206" s="130">
        <f>EMP!Q202</f>
        <v>0</v>
      </c>
      <c r="J206" s="30">
        <f>IFERROR(IF($G206&gt;=1,(IF($F206=2,ROUND((ALLO!GA204+ALLO!GM204)/10,0),0)),0),0)</f>
        <v>0</v>
      </c>
      <c r="K206" s="30">
        <f>IFERROR(IF($G206&gt;=1,(IF($F206=2,ROUND((ALLO!GB204+ALLO!GN204)/10,0),0)),0),0)</f>
        <v>0</v>
      </c>
      <c r="L206" s="30">
        <f>IFERROR(IF($G206&gt;=1,(IF($F206=2,ROUND((ALLO!GC204+ALLO!GO204)/10,0),0)),0),0)</f>
        <v>0</v>
      </c>
      <c r="M206" s="30">
        <f>IFERROR(IF($G206&gt;=1,(IF($F206=2,ROUND((ALLO!GD204+ALLO!GP204)/10,0),0)),0),0)</f>
        <v>0</v>
      </c>
      <c r="N206" s="30">
        <f>IFERROR(IF($G206&gt;=1,(IF($F206=2,ROUND((ALLO!GE204+ALLO!GQ204)/10,0),0)),0),0)</f>
        <v>0</v>
      </c>
      <c r="O206" s="30">
        <f>IFERROR(IF($G206&gt;=1,(IF($F206=2,ROUND((ALLO!GF204+ALLO!GR204)/10,0),0)),0),0)</f>
        <v>0</v>
      </c>
      <c r="P206" s="30">
        <f>IFERROR(IF($G206&gt;=1,(IF($F206=2,ROUND((ALLO!GG204+ALLO!GS204)/10,0),0)),0),0)</f>
        <v>0</v>
      </c>
      <c r="Q206" s="30">
        <f>IFERROR(IF($G206&gt;=1,(IF($F206=2,ROUND((ALLO!GH204+ALLO!GT204)/10,0),0)),0),0)</f>
        <v>0</v>
      </c>
      <c r="R206" s="30">
        <f>IFERROR(IF($G206&gt;=1,(IF($F206=2,ROUND((ALLO!GI204+ALLO!GU204)/10,0),0)),0),0)</f>
        <v>0</v>
      </c>
      <c r="S206" s="30">
        <f>IFERROR(IF($G206&gt;=1,(IF($F206=2,ROUND((ALLO!GJ204+ALLO!GV204)/10,0),0)),0),0)</f>
        <v>0</v>
      </c>
      <c r="T206" s="30">
        <f>IFERROR(IF($G206&gt;=1,(IF($F206=2,ROUND((ALLO!GK204+ALLO!GW204)/10,0),0)),0),0)</f>
        <v>0</v>
      </c>
      <c r="U206" s="30">
        <f>IFERROR(IF($G206&gt;=1,(IF($F206=2,ROUND((ALLO!GL204+ALLO!GX204)/10,0),0)),0),0)</f>
        <v>0</v>
      </c>
      <c r="V206" s="132"/>
      <c r="W206" s="132"/>
      <c r="X206" s="132"/>
      <c r="Y206" s="132"/>
      <c r="Z206" s="132"/>
      <c r="AA206" s="132"/>
      <c r="AB206" s="132"/>
      <c r="AC206" s="132"/>
      <c r="AD206" s="132"/>
      <c r="AE206" s="132"/>
      <c r="AF206" s="132"/>
      <c r="AG206" s="132"/>
      <c r="AH206" s="133"/>
      <c r="AI206" s="133">
        <f t="shared" si="542"/>
        <v>0</v>
      </c>
      <c r="AJ206" s="133">
        <f t="shared" si="543"/>
        <v>0</v>
      </c>
      <c r="AK206" s="133">
        <f t="shared" si="544"/>
        <v>0</v>
      </c>
      <c r="AL206" s="133">
        <f t="shared" si="545"/>
        <v>0</v>
      </c>
      <c r="AM206" s="133">
        <f t="shared" si="546"/>
        <v>0</v>
      </c>
      <c r="AN206" s="133">
        <f t="shared" si="547"/>
        <v>0</v>
      </c>
      <c r="AO206" s="133">
        <f t="shared" si="548"/>
        <v>0</v>
      </c>
      <c r="AP206" s="133">
        <f t="shared" si="549"/>
        <v>0</v>
      </c>
      <c r="AQ206" s="133">
        <f t="shared" si="550"/>
        <v>0</v>
      </c>
      <c r="AR206" s="133">
        <f t="shared" si="551"/>
        <v>0</v>
      </c>
      <c r="AS206" s="133">
        <f t="shared" si="552"/>
        <v>0</v>
      </c>
      <c r="AT206" s="134"/>
      <c r="AU206" s="134">
        <f t="shared" si="553"/>
        <v>0</v>
      </c>
      <c r="AV206" s="134">
        <f t="shared" si="554"/>
        <v>0</v>
      </c>
      <c r="AW206" s="134">
        <f t="shared" si="555"/>
        <v>0</v>
      </c>
      <c r="AX206" s="134">
        <f t="shared" si="556"/>
        <v>0</v>
      </c>
      <c r="AY206" s="134">
        <f t="shared" si="557"/>
        <v>0</v>
      </c>
      <c r="AZ206" s="134">
        <f t="shared" si="558"/>
        <v>0</v>
      </c>
      <c r="BA206" s="134">
        <f t="shared" si="559"/>
        <v>0</v>
      </c>
      <c r="BB206" s="134">
        <f t="shared" si="560"/>
        <v>0</v>
      </c>
      <c r="BC206" s="134">
        <f t="shared" si="561"/>
        <v>0</v>
      </c>
      <c r="BD206" s="134">
        <f t="shared" si="562"/>
        <v>0</v>
      </c>
      <c r="BE206" s="134">
        <f t="shared" si="563"/>
        <v>0</v>
      </c>
      <c r="BF206" s="31"/>
      <c r="BG206" s="31">
        <f t="shared" si="564"/>
        <v>0</v>
      </c>
      <c r="BH206" s="31">
        <f t="shared" si="565"/>
        <v>0</v>
      </c>
      <c r="BI206" s="31">
        <f t="shared" si="566"/>
        <v>0</v>
      </c>
      <c r="BJ206" s="31">
        <f t="shared" si="567"/>
        <v>0</v>
      </c>
      <c r="BK206" s="31">
        <f t="shared" si="568"/>
        <v>0</v>
      </c>
      <c r="BL206" s="31">
        <f t="shared" si="569"/>
        <v>0</v>
      </c>
      <c r="BM206" s="31">
        <f t="shared" si="570"/>
        <v>0</v>
      </c>
      <c r="BN206" s="31">
        <f t="shared" si="571"/>
        <v>0</v>
      </c>
      <c r="BO206" s="31">
        <f t="shared" si="572"/>
        <v>0</v>
      </c>
      <c r="BP206" s="31">
        <f t="shared" si="573"/>
        <v>0</v>
      </c>
      <c r="BQ206" s="31">
        <f t="shared" si="574"/>
        <v>0</v>
      </c>
      <c r="BR206" s="132"/>
      <c r="BS206" s="132">
        <f t="shared" si="575"/>
        <v>0</v>
      </c>
      <c r="BT206" s="132">
        <f t="shared" si="576"/>
        <v>0</v>
      </c>
      <c r="BU206" s="132">
        <f t="shared" si="577"/>
        <v>0</v>
      </c>
      <c r="BV206" s="132">
        <f t="shared" si="578"/>
        <v>0</v>
      </c>
      <c r="BW206" s="132">
        <f t="shared" si="579"/>
        <v>0</v>
      </c>
      <c r="BX206" s="132">
        <f t="shared" si="580"/>
        <v>0</v>
      </c>
      <c r="BY206" s="132">
        <f t="shared" si="581"/>
        <v>0</v>
      </c>
      <c r="BZ206" s="132">
        <f t="shared" si="582"/>
        <v>0</v>
      </c>
      <c r="CA206" s="132">
        <f t="shared" si="583"/>
        <v>0</v>
      </c>
      <c r="CB206" s="132">
        <f t="shared" si="584"/>
        <v>0</v>
      </c>
      <c r="CC206" s="132">
        <f t="shared" si="585"/>
        <v>0</v>
      </c>
      <c r="CD206" s="133">
        <f t="shared" si="508"/>
        <v>0</v>
      </c>
      <c r="CE206" s="133">
        <f t="shared" si="508"/>
        <v>0</v>
      </c>
      <c r="CF206" s="133">
        <f t="shared" si="586"/>
        <v>0</v>
      </c>
      <c r="CG206" s="133">
        <f t="shared" si="501"/>
        <v>0</v>
      </c>
      <c r="CH206" s="133">
        <f t="shared" si="534"/>
        <v>0</v>
      </c>
      <c r="CI206" s="133">
        <f t="shared" si="534"/>
        <v>0</v>
      </c>
      <c r="CJ206" s="133">
        <f t="shared" si="534"/>
        <v>0</v>
      </c>
      <c r="CK206" s="133">
        <f t="shared" si="534"/>
        <v>0</v>
      </c>
      <c r="CL206" s="133">
        <f t="shared" si="534"/>
        <v>0</v>
      </c>
      <c r="CM206" s="133">
        <f t="shared" si="534"/>
        <v>0</v>
      </c>
      <c r="CN206" s="133">
        <f t="shared" si="534"/>
        <v>0</v>
      </c>
      <c r="CO206" s="133">
        <f t="shared" si="534"/>
        <v>0</v>
      </c>
      <c r="CP206" s="134"/>
      <c r="CQ206" s="134">
        <f t="shared" si="587"/>
        <v>0</v>
      </c>
      <c r="CR206" s="134">
        <f t="shared" si="588"/>
        <v>0</v>
      </c>
      <c r="CS206" s="134">
        <f t="shared" si="589"/>
        <v>0</v>
      </c>
      <c r="CT206" s="134">
        <f t="shared" si="590"/>
        <v>0</v>
      </c>
      <c r="CU206" s="134">
        <f t="shared" si="591"/>
        <v>0</v>
      </c>
      <c r="CV206" s="134">
        <f t="shared" si="592"/>
        <v>0</v>
      </c>
      <c r="CW206" s="134">
        <f t="shared" si="593"/>
        <v>0</v>
      </c>
      <c r="CX206" s="134">
        <f t="shared" si="594"/>
        <v>0</v>
      </c>
      <c r="CY206" s="134">
        <f t="shared" si="595"/>
        <v>0</v>
      </c>
      <c r="CZ206" s="134">
        <f t="shared" si="596"/>
        <v>0</v>
      </c>
      <c r="DA206" s="134">
        <f t="shared" si="597"/>
        <v>0</v>
      </c>
      <c r="DB206" s="135"/>
      <c r="DC206" s="135">
        <f t="shared" si="598"/>
        <v>0</v>
      </c>
      <c r="DD206" s="135">
        <f t="shared" si="599"/>
        <v>0</v>
      </c>
      <c r="DE206" s="135">
        <f t="shared" si="600"/>
        <v>0</v>
      </c>
      <c r="DF206" s="135">
        <f t="shared" si="601"/>
        <v>0</v>
      </c>
      <c r="DG206" s="135">
        <f t="shared" si="602"/>
        <v>0</v>
      </c>
      <c r="DH206" s="135">
        <f t="shared" si="603"/>
        <v>0</v>
      </c>
      <c r="DI206" s="135">
        <f t="shared" si="604"/>
        <v>0</v>
      </c>
      <c r="DJ206" s="135">
        <f t="shared" si="605"/>
        <v>0</v>
      </c>
      <c r="DK206" s="135">
        <f t="shared" si="606"/>
        <v>0</v>
      </c>
      <c r="DL206" s="135">
        <f t="shared" si="607"/>
        <v>0</v>
      </c>
      <c r="DM206" s="135">
        <f t="shared" si="608"/>
        <v>0</v>
      </c>
      <c r="DN206" s="136"/>
      <c r="DO206" s="136">
        <f t="shared" si="609"/>
        <v>0</v>
      </c>
      <c r="DP206" s="136">
        <f t="shared" si="610"/>
        <v>0</v>
      </c>
      <c r="DQ206" s="136">
        <f t="shared" si="611"/>
        <v>0</v>
      </c>
      <c r="DR206" s="136">
        <f t="shared" si="612"/>
        <v>0</v>
      </c>
      <c r="DS206" s="136">
        <f t="shared" si="613"/>
        <v>0</v>
      </c>
      <c r="DT206" s="136">
        <f t="shared" si="614"/>
        <v>0</v>
      </c>
      <c r="DU206" s="136">
        <f t="shared" si="615"/>
        <v>0</v>
      </c>
      <c r="DV206" s="136">
        <f t="shared" si="616"/>
        <v>0</v>
      </c>
      <c r="DW206" s="136">
        <f t="shared" si="617"/>
        <v>0</v>
      </c>
      <c r="DX206" s="136">
        <f t="shared" si="618"/>
        <v>0</v>
      </c>
      <c r="DY206" s="136">
        <f t="shared" si="619"/>
        <v>0</v>
      </c>
      <c r="DZ206" s="132"/>
      <c r="EA206" s="132">
        <f t="shared" ref="EA206:EK206" si="647">DZ206</f>
        <v>0</v>
      </c>
      <c r="EB206" s="132">
        <f t="shared" si="647"/>
        <v>0</v>
      </c>
      <c r="EC206" s="132">
        <f t="shared" si="647"/>
        <v>0</v>
      </c>
      <c r="ED206" s="132">
        <f t="shared" si="647"/>
        <v>0</v>
      </c>
      <c r="EE206" s="132">
        <f t="shared" si="647"/>
        <v>0</v>
      </c>
      <c r="EF206" s="132">
        <f t="shared" si="647"/>
        <v>0</v>
      </c>
      <c r="EG206" s="132">
        <f t="shared" si="647"/>
        <v>0</v>
      </c>
      <c r="EH206" s="132">
        <f t="shared" si="647"/>
        <v>0</v>
      </c>
      <c r="EI206" s="132">
        <f t="shared" si="647"/>
        <v>0</v>
      </c>
      <c r="EJ206" s="132">
        <f t="shared" si="647"/>
        <v>0</v>
      </c>
      <c r="EK206" s="132">
        <f t="shared" si="647"/>
        <v>0</v>
      </c>
      <c r="EL206" s="134"/>
      <c r="EM206" s="134"/>
      <c r="EN206" s="134"/>
      <c r="EO206" s="134"/>
      <c r="EP206" s="134"/>
      <c r="EQ206" s="134"/>
      <c r="ER206" s="134"/>
      <c r="ES206" s="201">
        <f>IFERROR(IF(G206&gt;=1,(IF(EMP!AT202="YES",220,0)),0),0)</f>
        <v>0</v>
      </c>
      <c r="ET206" s="1">
        <f>IFERROR(IF(G206&gt;=1,ROUND(ALLO!K204/31*ALLO!BJ204,0),0),0)</f>
        <v>0</v>
      </c>
      <c r="EU206" s="1">
        <f>IFERROR(IF(G206&gt;=1,(IF(ALLO!$BH204=1,0,IF(ALLO!$BH204=2,(IF(EMP!AN202="YES",(IF(ALLO!$D204&gt;=5,ROUND((ALLO!GG204+ALLO!GS204+ALLO!HE204)/EU$1,0)*ALLO!$BK204,0)),0)),0))),0),0)</f>
        <v>0</v>
      </c>
      <c r="EV206" s="1">
        <f>IFERROR(IF(H206&gt;=1,(IF(ALLO!$BH204=1,0,IF(ALLO!$BH204=2,(IF(EMP!AO202="YES",(IF(ALLO!$D204&gt;=5,ROUND((ALLO!GH204+ALLO!GT204+ALLO!HF204)/EV$1,0)*ALLO!$BK204,0)),0)),0))),0),0)</f>
        <v>0</v>
      </c>
      <c r="EW206" s="1">
        <f>IFERROR(IF(I206&gt;=1,(IF(ALLO!$BH204=1,0,IF(ALLO!$BH204=2,(IF(EMP!AP202="YES",(IF(ALLO!$D204&gt;=5,ROUND((ALLO!GI204+ALLO!GU204+ALLO!HG204)/EW$1,0)*ALLO!$BK204,0)),0)),0))),0),0)</f>
        <v>0</v>
      </c>
      <c r="EX206" s="1">
        <f>IFERROR(IF(J206&gt;=1,(IF(ALLO!$BH204=1,0,IF(ALLO!$BH204=2,(IF(EMP!AQ202="YES",(IF(ALLO!$D204&gt;=5,ROUND((ALLO!GJ204+ALLO!GV204+ALLO!HH204)/EX$1,0)*ALLO!$BK204,0)),0)),0))),0),0)</f>
        <v>0</v>
      </c>
      <c r="EY206" s="1">
        <f>IFERROR(IF(K206&gt;=1,(IF(ALLO!$BH204=1,0,IF(ALLO!$BH204=2,(IF(EMP!AR202="YES",(IF(ALLO!$D204&gt;=5,ROUND((ALLO!GK204+ALLO!GW204+ALLO!HI204)/EY$1,0)*ALLO!$BK204,0)),0)),0))),0),0)</f>
        <v>0</v>
      </c>
      <c r="EZ206" s="1">
        <f>IFERROR(IF(L206&gt;=1,(IF(ALLO!$BH204=1,0,IF(ALLO!$BH204=2,(IF(EMP!AS202="YES",(IF(ALLO!$D204&gt;=5,ROUND((ALLO!GL204+ALLO!GX204+ALLO!HJ204)/EZ$1,0)*ALLO!$BK204,0)),0)),0))),0),0)</f>
        <v>0</v>
      </c>
      <c r="FA206" s="181">
        <f t="shared" si="621"/>
        <v>0</v>
      </c>
      <c r="FB206" s="181">
        <f t="shared" si="622"/>
        <v>0</v>
      </c>
      <c r="FC206" s="181">
        <f t="shared" si="623"/>
        <v>0</v>
      </c>
      <c r="FD206" s="181">
        <f t="shared" si="624"/>
        <v>0</v>
      </c>
      <c r="FE206" s="181">
        <f t="shared" si="625"/>
        <v>0</v>
      </c>
      <c r="FF206" s="181">
        <f t="shared" si="626"/>
        <v>0</v>
      </c>
      <c r="FG206" s="181">
        <f t="shared" si="627"/>
        <v>0</v>
      </c>
      <c r="FH206" s="181">
        <f t="shared" si="628"/>
        <v>0</v>
      </c>
      <c r="FI206" s="181">
        <f t="shared" si="629"/>
        <v>0</v>
      </c>
      <c r="FJ206" s="181">
        <f t="shared" si="630"/>
        <v>0</v>
      </c>
      <c r="FK206" s="181">
        <f t="shared" si="631"/>
        <v>0</v>
      </c>
      <c r="FL206" s="181">
        <f t="shared" si="632"/>
        <v>0</v>
      </c>
      <c r="FM206" s="182">
        <f t="shared" si="633"/>
        <v>0</v>
      </c>
      <c r="FN206" s="182">
        <f t="shared" si="634"/>
        <v>0</v>
      </c>
      <c r="FO206" s="182">
        <f t="shared" si="635"/>
        <v>0</v>
      </c>
      <c r="FP206" s="182">
        <f t="shared" si="636"/>
        <v>0</v>
      </c>
      <c r="FQ206" s="182">
        <f t="shared" si="637"/>
        <v>0</v>
      </c>
      <c r="FR206" s="182">
        <f t="shared" si="638"/>
        <v>0</v>
      </c>
      <c r="FS206" s="182">
        <f t="shared" si="639"/>
        <v>0</v>
      </c>
      <c r="FT206" s="1">
        <f>IFERROR(IF($G206&gt;=1,SUMIFS(ARR!P$8:P$607,ARR!$I$8:$I$607,$I206),0),0)</f>
        <v>0</v>
      </c>
      <c r="FU206" s="1">
        <f>IFERROR(IF($G206&gt;=1,SUMIFS(ARR!Q$8:Q$607,ARR!$I$8:$I$607,$I206),0),0)</f>
        <v>0</v>
      </c>
      <c r="FV206" s="1">
        <f>IFERROR(IF($G206&gt;=1,SUMIFS(ARR!R$8:R$607,ARR!$I$8:$I$607,$I206),0),0)</f>
        <v>0</v>
      </c>
      <c r="FW206" s="1">
        <f>IFERROR(IF($G206&gt;=1,SUMIFS(ARR!S$8:S$607,ARR!$I$8:$I$607,$I206),0),0)</f>
        <v>0</v>
      </c>
      <c r="FX206" s="1">
        <f>IFERROR(IF($G206&gt;=1,SUMIFS(ARR!T$8:T$607,ARR!$I$8:$I$607,$I206),0),0)</f>
        <v>0</v>
      </c>
      <c r="FY206" s="1">
        <f>IFERROR(IF($G206&gt;=1,SUMIFS(ARR!U$8:U$607,ARR!$I$8:$I$607,$I206),0),0)</f>
        <v>0</v>
      </c>
      <c r="FZ206" s="1">
        <f>IFERROR(IF($G206&gt;=1,SUMIFS(ARR!V$8:V$607,ARR!$I$8:$I$607,$I206),0),0)</f>
        <v>0</v>
      </c>
      <c r="GA206" s="1">
        <f>IFERROR(IF($G206&gt;=1,SUMIFS(ARR!W$8:W$607,ARR!$I$8:$I$607,$I206),0),0)</f>
        <v>0</v>
      </c>
      <c r="GB206" s="1">
        <f>IFERROR(IF($G206&gt;=1,SUMIFS(ARR!X$8:X$607,ARR!$I$8:$I$607,$I206),0),0)</f>
        <v>0</v>
      </c>
      <c r="GC206" s="1">
        <f>IFERROR(IF($G206&gt;=1,SUMIFS(ARR!Y$8:Y$607,ARR!$I$8:$I$607,$I206),0),0)</f>
        <v>0</v>
      </c>
      <c r="GD206" s="1">
        <f>IFERROR(IF($G206&gt;=1,SUMIFS(ARR!Z$8:Z$607,ARR!$I$8:$I$607,$I206),0),0)</f>
        <v>0</v>
      </c>
      <c r="GE206" s="1">
        <f>IFERROR(IF($G206&gt;=1,SUMIFS(ARR!AA$8:AA$607,ARR!$I$8:$I$607,$I206),0),0)</f>
        <v>0</v>
      </c>
      <c r="GF206" s="1">
        <f t="shared" si="640"/>
        <v>0</v>
      </c>
      <c r="GG206" s="1">
        <f t="shared" si="641"/>
        <v>0</v>
      </c>
      <c r="GH206" s="1">
        <f t="shared" si="642"/>
        <v>0</v>
      </c>
      <c r="GI206" s="1">
        <f t="shared" si="643"/>
        <v>0</v>
      </c>
      <c r="GJ206" s="1">
        <f t="shared" si="644"/>
        <v>0</v>
      </c>
    </row>
    <row r="207" spans="6:192" ht="18" customHeight="1" x14ac:dyDescent="0.25">
      <c r="F207" s="1">
        <f>ALLO!A205</f>
        <v>0</v>
      </c>
      <c r="G207" s="130">
        <f>EMP!O203</f>
        <v>0</v>
      </c>
      <c r="H207" s="131">
        <f>EMP!P203</f>
        <v>0</v>
      </c>
      <c r="I207" s="130">
        <f>EMP!Q203</f>
        <v>0</v>
      </c>
      <c r="J207" s="30">
        <f>IFERROR(IF($G207&gt;=1,(IF($F207=2,ROUND((ALLO!GA205+ALLO!GM205)/10,0),0)),0),0)</f>
        <v>0</v>
      </c>
      <c r="K207" s="30">
        <f>IFERROR(IF($G207&gt;=1,(IF($F207=2,ROUND((ALLO!GB205+ALLO!GN205)/10,0),0)),0),0)</f>
        <v>0</v>
      </c>
      <c r="L207" s="30">
        <f>IFERROR(IF($G207&gt;=1,(IF($F207=2,ROUND((ALLO!GC205+ALLO!GO205)/10,0),0)),0),0)</f>
        <v>0</v>
      </c>
      <c r="M207" s="30">
        <f>IFERROR(IF($G207&gt;=1,(IF($F207=2,ROUND((ALLO!GD205+ALLO!GP205)/10,0),0)),0),0)</f>
        <v>0</v>
      </c>
      <c r="N207" s="30">
        <f>IFERROR(IF($G207&gt;=1,(IF($F207=2,ROUND((ALLO!GE205+ALLO!GQ205)/10,0),0)),0),0)</f>
        <v>0</v>
      </c>
      <c r="O207" s="30">
        <f>IFERROR(IF($G207&gt;=1,(IF($F207=2,ROUND((ALLO!GF205+ALLO!GR205)/10,0),0)),0),0)</f>
        <v>0</v>
      </c>
      <c r="P207" s="30">
        <f>IFERROR(IF($G207&gt;=1,(IF($F207=2,ROUND((ALLO!GG205+ALLO!GS205)/10,0),0)),0),0)</f>
        <v>0</v>
      </c>
      <c r="Q207" s="30">
        <f>IFERROR(IF($G207&gt;=1,(IF($F207=2,ROUND((ALLO!GH205+ALLO!GT205)/10,0),0)),0),0)</f>
        <v>0</v>
      </c>
      <c r="R207" s="30">
        <f>IFERROR(IF($G207&gt;=1,(IF($F207=2,ROUND((ALLO!GI205+ALLO!GU205)/10,0),0)),0),0)</f>
        <v>0</v>
      </c>
      <c r="S207" s="30">
        <f>IFERROR(IF($G207&gt;=1,(IF($F207=2,ROUND((ALLO!GJ205+ALLO!GV205)/10,0),0)),0),0)</f>
        <v>0</v>
      </c>
      <c r="T207" s="30">
        <f>IFERROR(IF($G207&gt;=1,(IF($F207=2,ROUND((ALLO!GK205+ALLO!GW205)/10,0),0)),0),0)</f>
        <v>0</v>
      </c>
      <c r="U207" s="30">
        <f>IFERROR(IF($G207&gt;=1,(IF($F207=2,ROUND((ALLO!GL205+ALLO!GX205)/10,0),0)),0),0)</f>
        <v>0</v>
      </c>
      <c r="V207" s="132"/>
      <c r="W207" s="132"/>
      <c r="X207" s="132"/>
      <c r="Y207" s="132"/>
      <c r="Z207" s="132"/>
      <c r="AA207" s="132"/>
      <c r="AB207" s="132"/>
      <c r="AC207" s="132"/>
      <c r="AD207" s="132"/>
      <c r="AE207" s="132"/>
      <c r="AF207" s="132"/>
      <c r="AG207" s="132"/>
      <c r="AH207" s="133"/>
      <c r="AI207" s="133">
        <f t="shared" si="542"/>
        <v>0</v>
      </c>
      <c r="AJ207" s="133">
        <f t="shared" si="543"/>
        <v>0</v>
      </c>
      <c r="AK207" s="133">
        <f t="shared" si="544"/>
        <v>0</v>
      </c>
      <c r="AL207" s="133">
        <f t="shared" si="545"/>
        <v>0</v>
      </c>
      <c r="AM207" s="133">
        <f t="shared" si="546"/>
        <v>0</v>
      </c>
      <c r="AN207" s="133">
        <f t="shared" si="547"/>
        <v>0</v>
      </c>
      <c r="AO207" s="133">
        <f t="shared" si="548"/>
        <v>0</v>
      </c>
      <c r="AP207" s="133">
        <f t="shared" si="549"/>
        <v>0</v>
      </c>
      <c r="AQ207" s="133">
        <f t="shared" si="550"/>
        <v>0</v>
      </c>
      <c r="AR207" s="133">
        <f t="shared" si="551"/>
        <v>0</v>
      </c>
      <c r="AS207" s="133">
        <f t="shared" si="552"/>
        <v>0</v>
      </c>
      <c r="AT207" s="134"/>
      <c r="AU207" s="134">
        <f t="shared" si="553"/>
        <v>0</v>
      </c>
      <c r="AV207" s="134">
        <f t="shared" si="554"/>
        <v>0</v>
      </c>
      <c r="AW207" s="134">
        <f t="shared" si="555"/>
        <v>0</v>
      </c>
      <c r="AX207" s="134">
        <f t="shared" si="556"/>
        <v>0</v>
      </c>
      <c r="AY207" s="134">
        <f t="shared" si="557"/>
        <v>0</v>
      </c>
      <c r="AZ207" s="134">
        <f t="shared" si="558"/>
        <v>0</v>
      </c>
      <c r="BA207" s="134">
        <f t="shared" si="559"/>
        <v>0</v>
      </c>
      <c r="BB207" s="134">
        <f t="shared" si="560"/>
        <v>0</v>
      </c>
      <c r="BC207" s="134">
        <f t="shared" si="561"/>
        <v>0</v>
      </c>
      <c r="BD207" s="134">
        <f t="shared" si="562"/>
        <v>0</v>
      </c>
      <c r="BE207" s="134">
        <f t="shared" si="563"/>
        <v>0</v>
      </c>
      <c r="BF207" s="31"/>
      <c r="BG207" s="31">
        <f t="shared" si="564"/>
        <v>0</v>
      </c>
      <c r="BH207" s="31">
        <f t="shared" si="565"/>
        <v>0</v>
      </c>
      <c r="BI207" s="31">
        <f t="shared" si="566"/>
        <v>0</v>
      </c>
      <c r="BJ207" s="31">
        <f t="shared" si="567"/>
        <v>0</v>
      </c>
      <c r="BK207" s="31">
        <f t="shared" si="568"/>
        <v>0</v>
      </c>
      <c r="BL207" s="31">
        <f t="shared" si="569"/>
        <v>0</v>
      </c>
      <c r="BM207" s="31">
        <f t="shared" si="570"/>
        <v>0</v>
      </c>
      <c r="BN207" s="31">
        <f t="shared" si="571"/>
        <v>0</v>
      </c>
      <c r="BO207" s="31">
        <f t="shared" si="572"/>
        <v>0</v>
      </c>
      <c r="BP207" s="31">
        <f t="shared" si="573"/>
        <v>0</v>
      </c>
      <c r="BQ207" s="31">
        <f t="shared" si="574"/>
        <v>0</v>
      </c>
      <c r="BR207" s="132"/>
      <c r="BS207" s="132">
        <f t="shared" si="575"/>
        <v>0</v>
      </c>
      <c r="BT207" s="132">
        <f t="shared" si="576"/>
        <v>0</v>
      </c>
      <c r="BU207" s="132">
        <f t="shared" si="577"/>
        <v>0</v>
      </c>
      <c r="BV207" s="132">
        <f t="shared" si="578"/>
        <v>0</v>
      </c>
      <c r="BW207" s="132">
        <f t="shared" si="579"/>
        <v>0</v>
      </c>
      <c r="BX207" s="132">
        <f t="shared" si="580"/>
        <v>0</v>
      </c>
      <c r="BY207" s="132">
        <f t="shared" si="581"/>
        <v>0</v>
      </c>
      <c r="BZ207" s="132">
        <f t="shared" si="582"/>
        <v>0</v>
      </c>
      <c r="CA207" s="132">
        <f t="shared" si="583"/>
        <v>0</v>
      </c>
      <c r="CB207" s="132">
        <f t="shared" si="584"/>
        <v>0</v>
      </c>
      <c r="CC207" s="132">
        <f t="shared" si="585"/>
        <v>0</v>
      </c>
      <c r="CD207" s="133">
        <f t="shared" si="508"/>
        <v>0</v>
      </c>
      <c r="CE207" s="133">
        <f t="shared" si="508"/>
        <v>0</v>
      </c>
      <c r="CF207" s="133">
        <f t="shared" si="586"/>
        <v>0</v>
      </c>
      <c r="CG207" s="133">
        <f t="shared" si="501"/>
        <v>0</v>
      </c>
      <c r="CH207" s="133">
        <f t="shared" si="534"/>
        <v>0</v>
      </c>
      <c r="CI207" s="133">
        <f t="shared" si="534"/>
        <v>0</v>
      </c>
      <c r="CJ207" s="133">
        <f t="shared" si="534"/>
        <v>0</v>
      </c>
      <c r="CK207" s="133">
        <f t="shared" si="534"/>
        <v>0</v>
      </c>
      <c r="CL207" s="133">
        <f t="shared" si="534"/>
        <v>0</v>
      </c>
      <c r="CM207" s="133">
        <f t="shared" si="534"/>
        <v>0</v>
      </c>
      <c r="CN207" s="133">
        <f t="shared" si="534"/>
        <v>0</v>
      </c>
      <c r="CO207" s="133">
        <f t="shared" si="534"/>
        <v>0</v>
      </c>
      <c r="CP207" s="134"/>
      <c r="CQ207" s="134">
        <f t="shared" si="587"/>
        <v>0</v>
      </c>
      <c r="CR207" s="134">
        <f t="shared" si="588"/>
        <v>0</v>
      </c>
      <c r="CS207" s="134">
        <f t="shared" si="589"/>
        <v>0</v>
      </c>
      <c r="CT207" s="134">
        <f t="shared" si="590"/>
        <v>0</v>
      </c>
      <c r="CU207" s="134">
        <f t="shared" si="591"/>
        <v>0</v>
      </c>
      <c r="CV207" s="134">
        <f t="shared" si="592"/>
        <v>0</v>
      </c>
      <c r="CW207" s="134">
        <f t="shared" si="593"/>
        <v>0</v>
      </c>
      <c r="CX207" s="134">
        <f t="shared" si="594"/>
        <v>0</v>
      </c>
      <c r="CY207" s="134">
        <f t="shared" si="595"/>
        <v>0</v>
      </c>
      <c r="CZ207" s="134">
        <f t="shared" si="596"/>
        <v>0</v>
      </c>
      <c r="DA207" s="134">
        <f t="shared" si="597"/>
        <v>0</v>
      </c>
      <c r="DB207" s="135"/>
      <c r="DC207" s="135">
        <f t="shared" si="598"/>
        <v>0</v>
      </c>
      <c r="DD207" s="135">
        <f t="shared" si="599"/>
        <v>0</v>
      </c>
      <c r="DE207" s="135">
        <f t="shared" si="600"/>
        <v>0</v>
      </c>
      <c r="DF207" s="135">
        <f t="shared" si="601"/>
        <v>0</v>
      </c>
      <c r="DG207" s="135">
        <f t="shared" si="602"/>
        <v>0</v>
      </c>
      <c r="DH207" s="135">
        <f t="shared" si="603"/>
        <v>0</v>
      </c>
      <c r="DI207" s="135">
        <f t="shared" si="604"/>
        <v>0</v>
      </c>
      <c r="DJ207" s="135">
        <f t="shared" si="605"/>
        <v>0</v>
      </c>
      <c r="DK207" s="135">
        <f t="shared" si="606"/>
        <v>0</v>
      </c>
      <c r="DL207" s="135">
        <f t="shared" si="607"/>
        <v>0</v>
      </c>
      <c r="DM207" s="135">
        <f t="shared" si="608"/>
        <v>0</v>
      </c>
      <c r="DN207" s="136"/>
      <c r="DO207" s="136">
        <f t="shared" si="609"/>
        <v>0</v>
      </c>
      <c r="DP207" s="136">
        <f t="shared" si="610"/>
        <v>0</v>
      </c>
      <c r="DQ207" s="136">
        <f t="shared" si="611"/>
        <v>0</v>
      </c>
      <c r="DR207" s="136">
        <f t="shared" si="612"/>
        <v>0</v>
      </c>
      <c r="DS207" s="136">
        <f t="shared" si="613"/>
        <v>0</v>
      </c>
      <c r="DT207" s="136">
        <f t="shared" si="614"/>
        <v>0</v>
      </c>
      <c r="DU207" s="136">
        <f t="shared" si="615"/>
        <v>0</v>
      </c>
      <c r="DV207" s="136">
        <f t="shared" si="616"/>
        <v>0</v>
      </c>
      <c r="DW207" s="136">
        <f t="shared" si="617"/>
        <v>0</v>
      </c>
      <c r="DX207" s="136">
        <f t="shared" si="618"/>
        <v>0</v>
      </c>
      <c r="DY207" s="136">
        <f t="shared" si="619"/>
        <v>0</v>
      </c>
      <c r="DZ207" s="132"/>
      <c r="EA207" s="132">
        <f t="shared" ref="EA207:EK207" si="648">DZ207</f>
        <v>0</v>
      </c>
      <c r="EB207" s="132">
        <f t="shared" si="648"/>
        <v>0</v>
      </c>
      <c r="EC207" s="132">
        <f t="shared" si="648"/>
        <v>0</v>
      </c>
      <c r="ED207" s="132">
        <f t="shared" si="648"/>
        <v>0</v>
      </c>
      <c r="EE207" s="132">
        <f t="shared" si="648"/>
        <v>0</v>
      </c>
      <c r="EF207" s="132">
        <f t="shared" si="648"/>
        <v>0</v>
      </c>
      <c r="EG207" s="132">
        <f t="shared" si="648"/>
        <v>0</v>
      </c>
      <c r="EH207" s="132">
        <f t="shared" si="648"/>
        <v>0</v>
      </c>
      <c r="EI207" s="132">
        <f t="shared" si="648"/>
        <v>0</v>
      </c>
      <c r="EJ207" s="132">
        <f t="shared" si="648"/>
        <v>0</v>
      </c>
      <c r="EK207" s="132">
        <f t="shared" si="648"/>
        <v>0</v>
      </c>
      <c r="EL207" s="134"/>
      <c r="EM207" s="134"/>
      <c r="EN207" s="134"/>
      <c r="EO207" s="134"/>
      <c r="EP207" s="134"/>
      <c r="EQ207" s="134"/>
      <c r="ER207" s="134"/>
      <c r="ES207" s="201">
        <f>IFERROR(IF(G207&gt;=1,(IF(EMP!AT203="YES",220,0)),0),0)</f>
        <v>0</v>
      </c>
      <c r="ET207" s="1">
        <f>IFERROR(IF(G207&gt;=1,ROUND(ALLO!K205/31*ALLO!BJ205,0),0),0)</f>
        <v>0</v>
      </c>
      <c r="EU207" s="1">
        <f>IFERROR(IF(G207&gt;=1,(IF(ALLO!$BH205=1,0,IF(ALLO!$BH205=2,(IF(EMP!AN203="YES",(IF(ALLO!$D205&gt;=5,ROUND((ALLO!GG205+ALLO!GS205+ALLO!HE205)/EU$1,0)*ALLO!$BK205,0)),0)),0))),0),0)</f>
        <v>0</v>
      </c>
      <c r="EV207" s="1">
        <f>IFERROR(IF(H207&gt;=1,(IF(ALLO!$BH205=1,0,IF(ALLO!$BH205=2,(IF(EMP!AO203="YES",(IF(ALLO!$D205&gt;=5,ROUND((ALLO!GH205+ALLO!GT205+ALLO!HF205)/EV$1,0)*ALLO!$BK205,0)),0)),0))),0),0)</f>
        <v>0</v>
      </c>
      <c r="EW207" s="1">
        <f>IFERROR(IF(I207&gt;=1,(IF(ALLO!$BH205=1,0,IF(ALLO!$BH205=2,(IF(EMP!AP203="YES",(IF(ALLO!$D205&gt;=5,ROUND((ALLO!GI205+ALLO!GU205+ALLO!HG205)/EW$1,0)*ALLO!$BK205,0)),0)),0))),0),0)</f>
        <v>0</v>
      </c>
      <c r="EX207" s="1">
        <f>IFERROR(IF(J207&gt;=1,(IF(ALLO!$BH205=1,0,IF(ALLO!$BH205=2,(IF(EMP!AQ203="YES",(IF(ALLO!$D205&gt;=5,ROUND((ALLO!GJ205+ALLO!GV205+ALLO!HH205)/EX$1,0)*ALLO!$BK205,0)),0)),0))),0),0)</f>
        <v>0</v>
      </c>
      <c r="EY207" s="1">
        <f>IFERROR(IF(K207&gt;=1,(IF(ALLO!$BH205=1,0,IF(ALLO!$BH205=2,(IF(EMP!AR203="YES",(IF(ALLO!$D205&gt;=5,ROUND((ALLO!GK205+ALLO!GW205+ALLO!HI205)/EY$1,0)*ALLO!$BK205,0)),0)),0))),0),0)</f>
        <v>0</v>
      </c>
      <c r="EZ207" s="1">
        <f>IFERROR(IF(L207&gt;=1,(IF(ALLO!$BH205=1,0,IF(ALLO!$BH205=2,(IF(EMP!AS203="YES",(IF(ALLO!$D205&gt;=5,ROUND((ALLO!GL205+ALLO!GX205+ALLO!HJ205)/EZ$1,0)*ALLO!$BK205,0)),0)),0))),0),0)</f>
        <v>0</v>
      </c>
      <c r="FA207" s="181">
        <f t="shared" si="621"/>
        <v>0</v>
      </c>
      <c r="FB207" s="181">
        <f t="shared" si="622"/>
        <v>0</v>
      </c>
      <c r="FC207" s="181">
        <f t="shared" si="623"/>
        <v>0</v>
      </c>
      <c r="FD207" s="181">
        <f t="shared" si="624"/>
        <v>0</v>
      </c>
      <c r="FE207" s="181">
        <f t="shared" si="625"/>
        <v>0</v>
      </c>
      <c r="FF207" s="181">
        <f t="shared" si="626"/>
        <v>0</v>
      </c>
      <c r="FG207" s="181">
        <f t="shared" si="627"/>
        <v>0</v>
      </c>
      <c r="FH207" s="181">
        <f t="shared" si="628"/>
        <v>0</v>
      </c>
      <c r="FI207" s="181">
        <f t="shared" si="629"/>
        <v>0</v>
      </c>
      <c r="FJ207" s="181">
        <f t="shared" si="630"/>
        <v>0</v>
      </c>
      <c r="FK207" s="181">
        <f t="shared" si="631"/>
        <v>0</v>
      </c>
      <c r="FL207" s="181">
        <f t="shared" si="632"/>
        <v>0</v>
      </c>
      <c r="FM207" s="182">
        <f t="shared" si="633"/>
        <v>0</v>
      </c>
      <c r="FN207" s="182">
        <f t="shared" si="634"/>
        <v>0</v>
      </c>
      <c r="FO207" s="182">
        <f t="shared" si="635"/>
        <v>0</v>
      </c>
      <c r="FP207" s="182">
        <f t="shared" si="636"/>
        <v>0</v>
      </c>
      <c r="FQ207" s="182">
        <f t="shared" si="637"/>
        <v>0</v>
      </c>
      <c r="FR207" s="182">
        <f t="shared" si="638"/>
        <v>0</v>
      </c>
      <c r="FS207" s="182">
        <f t="shared" si="639"/>
        <v>0</v>
      </c>
      <c r="FT207" s="1">
        <f>IFERROR(IF($G207&gt;=1,SUMIFS(ARR!P$8:P$607,ARR!$I$8:$I$607,$I207),0),0)</f>
        <v>0</v>
      </c>
      <c r="FU207" s="1">
        <f>IFERROR(IF($G207&gt;=1,SUMIFS(ARR!Q$8:Q$607,ARR!$I$8:$I$607,$I207),0),0)</f>
        <v>0</v>
      </c>
      <c r="FV207" s="1">
        <f>IFERROR(IF($G207&gt;=1,SUMIFS(ARR!R$8:R$607,ARR!$I$8:$I$607,$I207),0),0)</f>
        <v>0</v>
      </c>
      <c r="FW207" s="1">
        <f>IFERROR(IF($G207&gt;=1,SUMIFS(ARR!S$8:S$607,ARR!$I$8:$I$607,$I207),0),0)</f>
        <v>0</v>
      </c>
      <c r="FX207" s="1">
        <f>IFERROR(IF($G207&gt;=1,SUMIFS(ARR!T$8:T$607,ARR!$I$8:$I$607,$I207),0),0)</f>
        <v>0</v>
      </c>
      <c r="FY207" s="1">
        <f>IFERROR(IF($G207&gt;=1,SUMIFS(ARR!U$8:U$607,ARR!$I$8:$I$607,$I207),0),0)</f>
        <v>0</v>
      </c>
      <c r="FZ207" s="1">
        <f>IFERROR(IF($G207&gt;=1,SUMIFS(ARR!V$8:V$607,ARR!$I$8:$I$607,$I207),0),0)</f>
        <v>0</v>
      </c>
      <c r="GA207" s="1">
        <f>IFERROR(IF($G207&gt;=1,SUMIFS(ARR!W$8:W$607,ARR!$I$8:$I$607,$I207),0),0)</f>
        <v>0</v>
      </c>
      <c r="GB207" s="1">
        <f>IFERROR(IF($G207&gt;=1,SUMIFS(ARR!X$8:X$607,ARR!$I$8:$I$607,$I207),0),0)</f>
        <v>0</v>
      </c>
      <c r="GC207" s="1">
        <f>IFERROR(IF($G207&gt;=1,SUMIFS(ARR!Y$8:Y$607,ARR!$I$8:$I$607,$I207),0),0)</f>
        <v>0</v>
      </c>
      <c r="GD207" s="1">
        <f>IFERROR(IF($G207&gt;=1,SUMIFS(ARR!Z$8:Z$607,ARR!$I$8:$I$607,$I207),0),0)</f>
        <v>0</v>
      </c>
      <c r="GE207" s="1">
        <f>IFERROR(IF($G207&gt;=1,SUMIFS(ARR!AA$8:AA$607,ARR!$I$8:$I$607,$I207),0),0)</f>
        <v>0</v>
      </c>
      <c r="GF207" s="1">
        <f t="shared" si="640"/>
        <v>0</v>
      </c>
      <c r="GG207" s="1">
        <f t="shared" si="641"/>
        <v>0</v>
      </c>
      <c r="GH207" s="1">
        <f t="shared" si="642"/>
        <v>0</v>
      </c>
      <c r="GI207" s="1">
        <f t="shared" si="643"/>
        <v>0</v>
      </c>
      <c r="GJ207" s="1">
        <f t="shared" si="644"/>
        <v>0</v>
      </c>
    </row>
    <row r="208" spans="6:192" ht="18" customHeight="1" x14ac:dyDescent="0.25">
      <c r="F208" s="1">
        <f>ALLO!A206</f>
        <v>0</v>
      </c>
      <c r="G208" s="130">
        <f>EMP!O204</f>
        <v>0</v>
      </c>
      <c r="H208" s="131">
        <f>EMP!P204</f>
        <v>0</v>
      </c>
      <c r="I208" s="130">
        <f>EMP!Q204</f>
        <v>0</v>
      </c>
      <c r="J208" s="30">
        <f>IFERROR(IF($G208&gt;=1,(IF($F208=2,ROUND((ALLO!GA206+ALLO!GM206)/10,0),0)),0),0)</f>
        <v>0</v>
      </c>
      <c r="K208" s="30">
        <f>IFERROR(IF($G208&gt;=1,(IF($F208=2,ROUND((ALLO!GB206+ALLO!GN206)/10,0),0)),0),0)</f>
        <v>0</v>
      </c>
      <c r="L208" s="30">
        <f>IFERROR(IF($G208&gt;=1,(IF($F208=2,ROUND((ALLO!GC206+ALLO!GO206)/10,0),0)),0),0)</f>
        <v>0</v>
      </c>
      <c r="M208" s="30">
        <f>IFERROR(IF($G208&gt;=1,(IF($F208=2,ROUND((ALLO!GD206+ALLO!GP206)/10,0),0)),0),0)</f>
        <v>0</v>
      </c>
      <c r="N208" s="30">
        <f>IFERROR(IF($G208&gt;=1,(IF($F208=2,ROUND((ALLO!GE206+ALLO!GQ206)/10,0),0)),0),0)</f>
        <v>0</v>
      </c>
      <c r="O208" s="30">
        <f>IFERROR(IF($G208&gt;=1,(IF($F208=2,ROUND((ALLO!GF206+ALLO!GR206)/10,0),0)),0),0)</f>
        <v>0</v>
      </c>
      <c r="P208" s="30">
        <f>IFERROR(IF($G208&gt;=1,(IF($F208=2,ROUND((ALLO!GG206+ALLO!GS206)/10,0),0)),0),0)</f>
        <v>0</v>
      </c>
      <c r="Q208" s="30">
        <f>IFERROR(IF($G208&gt;=1,(IF($F208=2,ROUND((ALLO!GH206+ALLO!GT206)/10,0),0)),0),0)</f>
        <v>0</v>
      </c>
      <c r="R208" s="30">
        <f>IFERROR(IF($G208&gt;=1,(IF($F208=2,ROUND((ALLO!GI206+ALLO!GU206)/10,0),0)),0),0)</f>
        <v>0</v>
      </c>
      <c r="S208" s="30">
        <f>IFERROR(IF($G208&gt;=1,(IF($F208=2,ROUND((ALLO!GJ206+ALLO!GV206)/10,0),0)),0),0)</f>
        <v>0</v>
      </c>
      <c r="T208" s="30">
        <f>IFERROR(IF($G208&gt;=1,(IF($F208=2,ROUND((ALLO!GK206+ALLO!GW206)/10,0),0)),0),0)</f>
        <v>0</v>
      </c>
      <c r="U208" s="30">
        <f>IFERROR(IF($G208&gt;=1,(IF($F208=2,ROUND((ALLO!GL206+ALLO!GX206)/10,0),0)),0),0)</f>
        <v>0</v>
      </c>
      <c r="V208" s="132"/>
      <c r="W208" s="132"/>
      <c r="X208" s="132"/>
      <c r="Y208" s="132"/>
      <c r="Z208" s="132"/>
      <c r="AA208" s="132"/>
      <c r="AB208" s="132"/>
      <c r="AC208" s="132"/>
      <c r="AD208" s="132"/>
      <c r="AE208" s="132"/>
      <c r="AF208" s="132"/>
      <c r="AG208" s="132"/>
      <c r="AH208" s="133"/>
      <c r="AI208" s="133">
        <f t="shared" si="542"/>
        <v>0</v>
      </c>
      <c r="AJ208" s="133">
        <f t="shared" si="543"/>
        <v>0</v>
      </c>
      <c r="AK208" s="133">
        <f t="shared" si="544"/>
        <v>0</v>
      </c>
      <c r="AL208" s="133">
        <f t="shared" si="545"/>
        <v>0</v>
      </c>
      <c r="AM208" s="133">
        <f t="shared" si="546"/>
        <v>0</v>
      </c>
      <c r="AN208" s="133">
        <f t="shared" si="547"/>
        <v>0</v>
      </c>
      <c r="AO208" s="133">
        <f t="shared" si="548"/>
        <v>0</v>
      </c>
      <c r="AP208" s="133">
        <f t="shared" si="549"/>
        <v>0</v>
      </c>
      <c r="AQ208" s="133">
        <f t="shared" si="550"/>
        <v>0</v>
      </c>
      <c r="AR208" s="133">
        <f t="shared" si="551"/>
        <v>0</v>
      </c>
      <c r="AS208" s="133">
        <f t="shared" si="552"/>
        <v>0</v>
      </c>
      <c r="AT208" s="134"/>
      <c r="AU208" s="134">
        <f t="shared" si="553"/>
        <v>0</v>
      </c>
      <c r="AV208" s="134">
        <f t="shared" si="554"/>
        <v>0</v>
      </c>
      <c r="AW208" s="134">
        <f t="shared" si="555"/>
        <v>0</v>
      </c>
      <c r="AX208" s="134">
        <f t="shared" si="556"/>
        <v>0</v>
      </c>
      <c r="AY208" s="134">
        <f t="shared" si="557"/>
        <v>0</v>
      </c>
      <c r="AZ208" s="134">
        <f t="shared" si="558"/>
        <v>0</v>
      </c>
      <c r="BA208" s="134">
        <f t="shared" si="559"/>
        <v>0</v>
      </c>
      <c r="BB208" s="134">
        <f t="shared" si="560"/>
        <v>0</v>
      </c>
      <c r="BC208" s="134">
        <f t="shared" si="561"/>
        <v>0</v>
      </c>
      <c r="BD208" s="134">
        <f t="shared" si="562"/>
        <v>0</v>
      </c>
      <c r="BE208" s="134">
        <f t="shared" si="563"/>
        <v>0</v>
      </c>
      <c r="BF208" s="31"/>
      <c r="BG208" s="31">
        <f t="shared" si="564"/>
        <v>0</v>
      </c>
      <c r="BH208" s="31">
        <f t="shared" si="565"/>
        <v>0</v>
      </c>
      <c r="BI208" s="31">
        <f t="shared" si="566"/>
        <v>0</v>
      </c>
      <c r="BJ208" s="31">
        <f t="shared" si="567"/>
        <v>0</v>
      </c>
      <c r="BK208" s="31">
        <f t="shared" si="568"/>
        <v>0</v>
      </c>
      <c r="BL208" s="31">
        <f t="shared" si="569"/>
        <v>0</v>
      </c>
      <c r="BM208" s="31">
        <f t="shared" si="570"/>
        <v>0</v>
      </c>
      <c r="BN208" s="31">
        <f t="shared" si="571"/>
        <v>0</v>
      </c>
      <c r="BO208" s="31">
        <f t="shared" si="572"/>
        <v>0</v>
      </c>
      <c r="BP208" s="31">
        <f t="shared" si="573"/>
        <v>0</v>
      </c>
      <c r="BQ208" s="31">
        <f t="shared" si="574"/>
        <v>0</v>
      </c>
      <c r="BR208" s="132"/>
      <c r="BS208" s="132">
        <f t="shared" si="575"/>
        <v>0</v>
      </c>
      <c r="BT208" s="132">
        <f t="shared" si="576"/>
        <v>0</v>
      </c>
      <c r="BU208" s="132">
        <f t="shared" si="577"/>
        <v>0</v>
      </c>
      <c r="BV208" s="132">
        <f t="shared" si="578"/>
        <v>0</v>
      </c>
      <c r="BW208" s="132">
        <f t="shared" si="579"/>
        <v>0</v>
      </c>
      <c r="BX208" s="132">
        <f t="shared" si="580"/>
        <v>0</v>
      </c>
      <c r="BY208" s="132">
        <f t="shared" si="581"/>
        <v>0</v>
      </c>
      <c r="BZ208" s="132">
        <f t="shared" si="582"/>
        <v>0</v>
      </c>
      <c r="CA208" s="132">
        <f t="shared" si="583"/>
        <v>0</v>
      </c>
      <c r="CB208" s="132">
        <f t="shared" si="584"/>
        <v>0</v>
      </c>
      <c r="CC208" s="132">
        <f t="shared" si="585"/>
        <v>0</v>
      </c>
      <c r="CD208" s="133">
        <f t="shared" si="508"/>
        <v>0</v>
      </c>
      <c r="CE208" s="133">
        <f t="shared" si="508"/>
        <v>0</v>
      </c>
      <c r="CF208" s="133">
        <f t="shared" si="586"/>
        <v>0</v>
      </c>
      <c r="CG208" s="133">
        <f t="shared" si="501"/>
        <v>0</v>
      </c>
      <c r="CH208" s="133">
        <f t="shared" si="534"/>
        <v>0</v>
      </c>
      <c r="CI208" s="133">
        <f t="shared" si="534"/>
        <v>0</v>
      </c>
      <c r="CJ208" s="133">
        <f t="shared" si="534"/>
        <v>0</v>
      </c>
      <c r="CK208" s="133">
        <f t="shared" si="534"/>
        <v>0</v>
      </c>
      <c r="CL208" s="133">
        <f t="shared" si="534"/>
        <v>0</v>
      </c>
      <c r="CM208" s="133">
        <f t="shared" si="534"/>
        <v>0</v>
      </c>
      <c r="CN208" s="133">
        <f t="shared" si="534"/>
        <v>0</v>
      </c>
      <c r="CO208" s="133">
        <f t="shared" si="534"/>
        <v>0</v>
      </c>
      <c r="CP208" s="134"/>
      <c r="CQ208" s="134">
        <f t="shared" si="587"/>
        <v>0</v>
      </c>
      <c r="CR208" s="134">
        <f t="shared" si="588"/>
        <v>0</v>
      </c>
      <c r="CS208" s="134">
        <f t="shared" si="589"/>
        <v>0</v>
      </c>
      <c r="CT208" s="134">
        <f t="shared" si="590"/>
        <v>0</v>
      </c>
      <c r="CU208" s="134">
        <f t="shared" si="591"/>
        <v>0</v>
      </c>
      <c r="CV208" s="134">
        <f t="shared" si="592"/>
        <v>0</v>
      </c>
      <c r="CW208" s="134">
        <f t="shared" si="593"/>
        <v>0</v>
      </c>
      <c r="CX208" s="134">
        <f t="shared" si="594"/>
        <v>0</v>
      </c>
      <c r="CY208" s="134">
        <f t="shared" si="595"/>
        <v>0</v>
      </c>
      <c r="CZ208" s="134">
        <f t="shared" si="596"/>
        <v>0</v>
      </c>
      <c r="DA208" s="134">
        <f t="shared" si="597"/>
        <v>0</v>
      </c>
      <c r="DB208" s="135"/>
      <c r="DC208" s="135">
        <f t="shared" si="598"/>
        <v>0</v>
      </c>
      <c r="DD208" s="135">
        <f t="shared" si="599"/>
        <v>0</v>
      </c>
      <c r="DE208" s="135">
        <f t="shared" si="600"/>
        <v>0</v>
      </c>
      <c r="DF208" s="135">
        <f t="shared" si="601"/>
        <v>0</v>
      </c>
      <c r="DG208" s="135">
        <f t="shared" si="602"/>
        <v>0</v>
      </c>
      <c r="DH208" s="135">
        <f t="shared" si="603"/>
        <v>0</v>
      </c>
      <c r="DI208" s="135">
        <f t="shared" si="604"/>
        <v>0</v>
      </c>
      <c r="DJ208" s="135">
        <f t="shared" si="605"/>
        <v>0</v>
      </c>
      <c r="DK208" s="135">
        <f t="shared" si="606"/>
        <v>0</v>
      </c>
      <c r="DL208" s="135">
        <f t="shared" si="607"/>
        <v>0</v>
      </c>
      <c r="DM208" s="135">
        <f t="shared" si="608"/>
        <v>0</v>
      </c>
      <c r="DN208" s="136"/>
      <c r="DO208" s="136">
        <f t="shared" si="609"/>
        <v>0</v>
      </c>
      <c r="DP208" s="136">
        <f t="shared" si="610"/>
        <v>0</v>
      </c>
      <c r="DQ208" s="136">
        <f t="shared" si="611"/>
        <v>0</v>
      </c>
      <c r="DR208" s="136">
        <f t="shared" si="612"/>
        <v>0</v>
      </c>
      <c r="DS208" s="136">
        <f t="shared" si="613"/>
        <v>0</v>
      </c>
      <c r="DT208" s="136">
        <f t="shared" si="614"/>
        <v>0</v>
      </c>
      <c r="DU208" s="136">
        <f t="shared" si="615"/>
        <v>0</v>
      </c>
      <c r="DV208" s="136">
        <f t="shared" si="616"/>
        <v>0</v>
      </c>
      <c r="DW208" s="136">
        <f t="shared" si="617"/>
        <v>0</v>
      </c>
      <c r="DX208" s="136">
        <f t="shared" si="618"/>
        <v>0</v>
      </c>
      <c r="DY208" s="136">
        <f t="shared" si="619"/>
        <v>0</v>
      </c>
      <c r="DZ208" s="132"/>
      <c r="EA208" s="132">
        <f t="shared" ref="EA208:EK208" si="649">DZ208</f>
        <v>0</v>
      </c>
      <c r="EB208" s="132">
        <f t="shared" si="649"/>
        <v>0</v>
      </c>
      <c r="EC208" s="132">
        <f t="shared" si="649"/>
        <v>0</v>
      </c>
      <c r="ED208" s="132">
        <f t="shared" si="649"/>
        <v>0</v>
      </c>
      <c r="EE208" s="132">
        <f t="shared" si="649"/>
        <v>0</v>
      </c>
      <c r="EF208" s="132">
        <f t="shared" si="649"/>
        <v>0</v>
      </c>
      <c r="EG208" s="132">
        <f t="shared" si="649"/>
        <v>0</v>
      </c>
      <c r="EH208" s="132">
        <f t="shared" si="649"/>
        <v>0</v>
      </c>
      <c r="EI208" s="132">
        <f t="shared" si="649"/>
        <v>0</v>
      </c>
      <c r="EJ208" s="132">
        <f t="shared" si="649"/>
        <v>0</v>
      </c>
      <c r="EK208" s="132">
        <f t="shared" si="649"/>
        <v>0</v>
      </c>
      <c r="EL208" s="134"/>
      <c r="EM208" s="134"/>
      <c r="EN208" s="134"/>
      <c r="EO208" s="134"/>
      <c r="EP208" s="134"/>
      <c r="EQ208" s="134"/>
      <c r="ER208" s="134"/>
      <c r="ES208" s="201">
        <f>IFERROR(IF(G208&gt;=1,(IF(EMP!AT204="YES",220,0)),0),0)</f>
        <v>0</v>
      </c>
      <c r="ET208" s="1">
        <f>IFERROR(IF(G208&gt;=1,ROUND(ALLO!K206/31*ALLO!BJ206,0),0),0)</f>
        <v>0</v>
      </c>
      <c r="EU208" s="1">
        <f>IFERROR(IF(G208&gt;=1,(IF(ALLO!$BH206=1,0,IF(ALLO!$BH206=2,(IF(EMP!AN204="YES",(IF(ALLO!$D206&gt;=5,ROUND((ALLO!GG206+ALLO!GS206+ALLO!HE206)/EU$1,0)*ALLO!$BK206,0)),0)),0))),0),0)</f>
        <v>0</v>
      </c>
      <c r="EV208" s="1">
        <f>IFERROR(IF(H208&gt;=1,(IF(ALLO!$BH206=1,0,IF(ALLO!$BH206=2,(IF(EMP!AO204="YES",(IF(ALLO!$D206&gt;=5,ROUND((ALLO!GH206+ALLO!GT206+ALLO!HF206)/EV$1,0)*ALLO!$BK206,0)),0)),0))),0),0)</f>
        <v>0</v>
      </c>
      <c r="EW208" s="1">
        <f>IFERROR(IF(I208&gt;=1,(IF(ALLO!$BH206=1,0,IF(ALLO!$BH206=2,(IF(EMP!AP204="YES",(IF(ALLO!$D206&gt;=5,ROUND((ALLO!GI206+ALLO!GU206+ALLO!HG206)/EW$1,0)*ALLO!$BK206,0)),0)),0))),0),0)</f>
        <v>0</v>
      </c>
      <c r="EX208" s="1">
        <f>IFERROR(IF(J208&gt;=1,(IF(ALLO!$BH206=1,0,IF(ALLO!$BH206=2,(IF(EMP!AQ204="YES",(IF(ALLO!$D206&gt;=5,ROUND((ALLO!GJ206+ALLO!GV206+ALLO!HH206)/EX$1,0)*ALLO!$BK206,0)),0)),0))),0),0)</f>
        <v>0</v>
      </c>
      <c r="EY208" s="1">
        <f>IFERROR(IF(K208&gt;=1,(IF(ALLO!$BH206=1,0,IF(ALLO!$BH206=2,(IF(EMP!AR204="YES",(IF(ALLO!$D206&gt;=5,ROUND((ALLO!GK206+ALLO!GW206+ALLO!HI206)/EY$1,0)*ALLO!$BK206,0)),0)),0))),0),0)</f>
        <v>0</v>
      </c>
      <c r="EZ208" s="1">
        <f>IFERROR(IF(L208&gt;=1,(IF(ALLO!$BH206=1,0,IF(ALLO!$BH206=2,(IF(EMP!AS204="YES",(IF(ALLO!$D206&gt;=5,ROUND((ALLO!GL206+ALLO!GX206+ALLO!HJ206)/EZ$1,0)*ALLO!$BK206,0)),0)),0))),0),0)</f>
        <v>0</v>
      </c>
      <c r="FA208" s="181">
        <f t="shared" si="621"/>
        <v>0</v>
      </c>
      <c r="FB208" s="181">
        <f t="shared" si="622"/>
        <v>0</v>
      </c>
      <c r="FC208" s="181">
        <f t="shared" si="623"/>
        <v>0</v>
      </c>
      <c r="FD208" s="181">
        <f t="shared" si="624"/>
        <v>0</v>
      </c>
      <c r="FE208" s="181">
        <f t="shared" si="625"/>
        <v>0</v>
      </c>
      <c r="FF208" s="181">
        <f t="shared" si="626"/>
        <v>0</v>
      </c>
      <c r="FG208" s="181">
        <f t="shared" si="627"/>
        <v>0</v>
      </c>
      <c r="FH208" s="181">
        <f t="shared" si="628"/>
        <v>0</v>
      </c>
      <c r="FI208" s="181">
        <f t="shared" si="629"/>
        <v>0</v>
      </c>
      <c r="FJ208" s="181">
        <f t="shared" si="630"/>
        <v>0</v>
      </c>
      <c r="FK208" s="181">
        <f t="shared" si="631"/>
        <v>0</v>
      </c>
      <c r="FL208" s="181">
        <f t="shared" si="632"/>
        <v>0</v>
      </c>
      <c r="FM208" s="182">
        <f t="shared" si="633"/>
        <v>0</v>
      </c>
      <c r="FN208" s="182">
        <f t="shared" si="634"/>
        <v>0</v>
      </c>
      <c r="FO208" s="182">
        <f t="shared" si="635"/>
        <v>0</v>
      </c>
      <c r="FP208" s="182">
        <f t="shared" si="636"/>
        <v>0</v>
      </c>
      <c r="FQ208" s="182">
        <f t="shared" si="637"/>
        <v>0</v>
      </c>
      <c r="FR208" s="182">
        <f t="shared" si="638"/>
        <v>0</v>
      </c>
      <c r="FS208" s="182">
        <f t="shared" si="639"/>
        <v>0</v>
      </c>
      <c r="FT208" s="1">
        <f>IFERROR(IF($G208&gt;=1,SUMIFS(ARR!P$8:P$607,ARR!$I$8:$I$607,$I208),0),0)</f>
        <v>0</v>
      </c>
      <c r="FU208" s="1">
        <f>IFERROR(IF($G208&gt;=1,SUMIFS(ARR!Q$8:Q$607,ARR!$I$8:$I$607,$I208),0),0)</f>
        <v>0</v>
      </c>
      <c r="FV208" s="1">
        <f>IFERROR(IF($G208&gt;=1,SUMIFS(ARR!R$8:R$607,ARR!$I$8:$I$607,$I208),0),0)</f>
        <v>0</v>
      </c>
      <c r="FW208" s="1">
        <f>IFERROR(IF($G208&gt;=1,SUMIFS(ARR!S$8:S$607,ARR!$I$8:$I$607,$I208),0),0)</f>
        <v>0</v>
      </c>
      <c r="FX208" s="1">
        <f>IFERROR(IF($G208&gt;=1,SUMIFS(ARR!T$8:T$607,ARR!$I$8:$I$607,$I208),0),0)</f>
        <v>0</v>
      </c>
      <c r="FY208" s="1">
        <f>IFERROR(IF($G208&gt;=1,SUMIFS(ARR!U$8:U$607,ARR!$I$8:$I$607,$I208),0),0)</f>
        <v>0</v>
      </c>
      <c r="FZ208" s="1">
        <f>IFERROR(IF($G208&gt;=1,SUMIFS(ARR!V$8:V$607,ARR!$I$8:$I$607,$I208),0),0)</f>
        <v>0</v>
      </c>
      <c r="GA208" s="1">
        <f>IFERROR(IF($G208&gt;=1,SUMIFS(ARR!W$8:W$607,ARR!$I$8:$I$607,$I208),0),0)</f>
        <v>0</v>
      </c>
      <c r="GB208" s="1">
        <f>IFERROR(IF($G208&gt;=1,SUMIFS(ARR!X$8:X$607,ARR!$I$8:$I$607,$I208),0),0)</f>
        <v>0</v>
      </c>
      <c r="GC208" s="1">
        <f>IFERROR(IF($G208&gt;=1,SUMIFS(ARR!Y$8:Y$607,ARR!$I$8:$I$607,$I208),0),0)</f>
        <v>0</v>
      </c>
      <c r="GD208" s="1">
        <f>IFERROR(IF($G208&gt;=1,SUMIFS(ARR!Z$8:Z$607,ARR!$I$8:$I$607,$I208),0),0)</f>
        <v>0</v>
      </c>
      <c r="GE208" s="1">
        <f>IFERROR(IF($G208&gt;=1,SUMIFS(ARR!AA$8:AA$607,ARR!$I$8:$I$607,$I208),0),0)</f>
        <v>0</v>
      </c>
      <c r="GF208" s="1">
        <f t="shared" si="640"/>
        <v>0</v>
      </c>
      <c r="GG208" s="1">
        <f t="shared" si="641"/>
        <v>0</v>
      </c>
      <c r="GH208" s="1">
        <f t="shared" si="642"/>
        <v>0</v>
      </c>
      <c r="GI208" s="1">
        <f t="shared" si="643"/>
        <v>0</v>
      </c>
      <c r="GJ208" s="1">
        <f t="shared" si="644"/>
        <v>0</v>
      </c>
    </row>
    <row r="209" spans="6:192" ht="18" customHeight="1" x14ac:dyDescent="0.25">
      <c r="F209" s="1">
        <f>ALLO!A207</f>
        <v>0</v>
      </c>
      <c r="G209" s="130">
        <f>EMP!O205</f>
        <v>0</v>
      </c>
      <c r="H209" s="131">
        <f>EMP!P205</f>
        <v>0</v>
      </c>
      <c r="I209" s="130">
        <f>EMP!Q205</f>
        <v>0</v>
      </c>
      <c r="J209" s="30">
        <f>IFERROR(IF($G209&gt;=1,(IF($F209=2,ROUND((ALLO!GA207+ALLO!GM207)/10,0),0)),0),0)</f>
        <v>0</v>
      </c>
      <c r="K209" s="30">
        <f>IFERROR(IF($G209&gt;=1,(IF($F209=2,ROUND((ALLO!GB207+ALLO!GN207)/10,0),0)),0),0)</f>
        <v>0</v>
      </c>
      <c r="L209" s="30">
        <f>IFERROR(IF($G209&gt;=1,(IF($F209=2,ROUND((ALLO!GC207+ALLO!GO207)/10,0),0)),0),0)</f>
        <v>0</v>
      </c>
      <c r="M209" s="30">
        <f>IFERROR(IF($G209&gt;=1,(IF($F209=2,ROUND((ALLO!GD207+ALLO!GP207)/10,0),0)),0),0)</f>
        <v>0</v>
      </c>
      <c r="N209" s="30">
        <f>IFERROR(IF($G209&gt;=1,(IF($F209=2,ROUND((ALLO!GE207+ALLO!GQ207)/10,0),0)),0),0)</f>
        <v>0</v>
      </c>
      <c r="O209" s="30">
        <f>IFERROR(IF($G209&gt;=1,(IF($F209=2,ROUND((ALLO!GF207+ALLO!GR207)/10,0),0)),0),0)</f>
        <v>0</v>
      </c>
      <c r="P209" s="30">
        <f>IFERROR(IF($G209&gt;=1,(IF($F209=2,ROUND((ALLO!GG207+ALLO!GS207)/10,0),0)),0),0)</f>
        <v>0</v>
      </c>
      <c r="Q209" s="30">
        <f>IFERROR(IF($G209&gt;=1,(IF($F209=2,ROUND((ALLO!GH207+ALLO!GT207)/10,0),0)),0),0)</f>
        <v>0</v>
      </c>
      <c r="R209" s="30">
        <f>IFERROR(IF($G209&gt;=1,(IF($F209=2,ROUND((ALLO!GI207+ALLO!GU207)/10,0),0)),0),0)</f>
        <v>0</v>
      </c>
      <c r="S209" s="30">
        <f>IFERROR(IF($G209&gt;=1,(IF($F209=2,ROUND((ALLO!GJ207+ALLO!GV207)/10,0),0)),0),0)</f>
        <v>0</v>
      </c>
      <c r="T209" s="30">
        <f>IFERROR(IF($G209&gt;=1,(IF($F209=2,ROUND((ALLO!GK207+ALLO!GW207)/10,0),0)),0),0)</f>
        <v>0</v>
      </c>
      <c r="U209" s="30">
        <f>IFERROR(IF($G209&gt;=1,(IF($F209=2,ROUND((ALLO!GL207+ALLO!GX207)/10,0),0)),0),0)</f>
        <v>0</v>
      </c>
      <c r="V209" s="132"/>
      <c r="W209" s="132"/>
      <c r="X209" s="132"/>
      <c r="Y209" s="132"/>
      <c r="Z209" s="132"/>
      <c r="AA209" s="132"/>
      <c r="AB209" s="132"/>
      <c r="AC209" s="132"/>
      <c r="AD209" s="132"/>
      <c r="AE209" s="132"/>
      <c r="AF209" s="132"/>
      <c r="AG209" s="132"/>
      <c r="AH209" s="133"/>
      <c r="AI209" s="133">
        <f t="shared" si="542"/>
        <v>0</v>
      </c>
      <c r="AJ209" s="133">
        <f t="shared" si="543"/>
        <v>0</v>
      </c>
      <c r="AK209" s="133">
        <f t="shared" si="544"/>
        <v>0</v>
      </c>
      <c r="AL209" s="133">
        <f t="shared" si="545"/>
        <v>0</v>
      </c>
      <c r="AM209" s="133">
        <f t="shared" si="546"/>
        <v>0</v>
      </c>
      <c r="AN209" s="133">
        <f t="shared" si="547"/>
        <v>0</v>
      </c>
      <c r="AO209" s="133">
        <f t="shared" si="548"/>
        <v>0</v>
      </c>
      <c r="AP209" s="133">
        <f t="shared" si="549"/>
        <v>0</v>
      </c>
      <c r="AQ209" s="133">
        <f t="shared" si="550"/>
        <v>0</v>
      </c>
      <c r="AR209" s="133">
        <f t="shared" si="551"/>
        <v>0</v>
      </c>
      <c r="AS209" s="133">
        <f t="shared" si="552"/>
        <v>0</v>
      </c>
      <c r="AT209" s="134"/>
      <c r="AU209" s="134">
        <f t="shared" si="553"/>
        <v>0</v>
      </c>
      <c r="AV209" s="134">
        <f t="shared" si="554"/>
        <v>0</v>
      </c>
      <c r="AW209" s="134">
        <f t="shared" si="555"/>
        <v>0</v>
      </c>
      <c r="AX209" s="134">
        <f t="shared" si="556"/>
        <v>0</v>
      </c>
      <c r="AY209" s="134">
        <f t="shared" si="557"/>
        <v>0</v>
      </c>
      <c r="AZ209" s="134">
        <f t="shared" si="558"/>
        <v>0</v>
      </c>
      <c r="BA209" s="134">
        <f t="shared" si="559"/>
        <v>0</v>
      </c>
      <c r="BB209" s="134">
        <f t="shared" si="560"/>
        <v>0</v>
      </c>
      <c r="BC209" s="134">
        <f t="shared" si="561"/>
        <v>0</v>
      </c>
      <c r="BD209" s="134">
        <f t="shared" si="562"/>
        <v>0</v>
      </c>
      <c r="BE209" s="134">
        <f t="shared" si="563"/>
        <v>0</v>
      </c>
      <c r="BF209" s="31"/>
      <c r="BG209" s="31">
        <f t="shared" si="564"/>
        <v>0</v>
      </c>
      <c r="BH209" s="31">
        <f t="shared" si="565"/>
        <v>0</v>
      </c>
      <c r="BI209" s="31">
        <f t="shared" si="566"/>
        <v>0</v>
      </c>
      <c r="BJ209" s="31">
        <f t="shared" si="567"/>
        <v>0</v>
      </c>
      <c r="BK209" s="31">
        <f t="shared" si="568"/>
        <v>0</v>
      </c>
      <c r="BL209" s="31">
        <f t="shared" si="569"/>
        <v>0</v>
      </c>
      <c r="BM209" s="31">
        <f t="shared" si="570"/>
        <v>0</v>
      </c>
      <c r="BN209" s="31">
        <f t="shared" si="571"/>
        <v>0</v>
      </c>
      <c r="BO209" s="31">
        <f t="shared" si="572"/>
        <v>0</v>
      </c>
      <c r="BP209" s="31">
        <f t="shared" si="573"/>
        <v>0</v>
      </c>
      <c r="BQ209" s="31">
        <f t="shared" si="574"/>
        <v>0</v>
      </c>
      <c r="BR209" s="132"/>
      <c r="BS209" s="132">
        <f t="shared" si="575"/>
        <v>0</v>
      </c>
      <c r="BT209" s="132">
        <f t="shared" si="576"/>
        <v>0</v>
      </c>
      <c r="BU209" s="132">
        <f t="shared" si="577"/>
        <v>0</v>
      </c>
      <c r="BV209" s="132">
        <f t="shared" si="578"/>
        <v>0</v>
      </c>
      <c r="BW209" s="132">
        <f t="shared" si="579"/>
        <v>0</v>
      </c>
      <c r="BX209" s="132">
        <f t="shared" si="580"/>
        <v>0</v>
      </c>
      <c r="BY209" s="132">
        <f t="shared" si="581"/>
        <v>0</v>
      </c>
      <c r="BZ209" s="132">
        <f t="shared" si="582"/>
        <v>0</v>
      </c>
      <c r="CA209" s="132">
        <f t="shared" si="583"/>
        <v>0</v>
      </c>
      <c r="CB209" s="132">
        <f t="shared" si="584"/>
        <v>0</v>
      </c>
      <c r="CC209" s="132">
        <f t="shared" si="585"/>
        <v>0</v>
      </c>
      <c r="CD209" s="133">
        <f t="shared" si="508"/>
        <v>0</v>
      </c>
      <c r="CE209" s="133">
        <f t="shared" si="508"/>
        <v>0</v>
      </c>
      <c r="CF209" s="133">
        <f t="shared" si="586"/>
        <v>0</v>
      </c>
      <c r="CG209" s="133">
        <f t="shared" si="501"/>
        <v>0</v>
      </c>
      <c r="CH209" s="133">
        <f t="shared" si="534"/>
        <v>0</v>
      </c>
      <c r="CI209" s="133">
        <f t="shared" si="534"/>
        <v>0</v>
      </c>
      <c r="CJ209" s="133">
        <f t="shared" si="534"/>
        <v>0</v>
      </c>
      <c r="CK209" s="133">
        <f t="shared" si="534"/>
        <v>0</v>
      </c>
      <c r="CL209" s="133">
        <f t="shared" si="534"/>
        <v>0</v>
      </c>
      <c r="CM209" s="133">
        <f t="shared" si="534"/>
        <v>0</v>
      </c>
      <c r="CN209" s="133">
        <f t="shared" si="534"/>
        <v>0</v>
      </c>
      <c r="CO209" s="133">
        <f t="shared" si="534"/>
        <v>0</v>
      </c>
      <c r="CP209" s="134"/>
      <c r="CQ209" s="134">
        <f t="shared" si="587"/>
        <v>0</v>
      </c>
      <c r="CR209" s="134">
        <f t="shared" si="588"/>
        <v>0</v>
      </c>
      <c r="CS209" s="134">
        <f t="shared" si="589"/>
        <v>0</v>
      </c>
      <c r="CT209" s="134">
        <f t="shared" si="590"/>
        <v>0</v>
      </c>
      <c r="CU209" s="134">
        <f t="shared" si="591"/>
        <v>0</v>
      </c>
      <c r="CV209" s="134">
        <f t="shared" si="592"/>
        <v>0</v>
      </c>
      <c r="CW209" s="134">
        <f t="shared" si="593"/>
        <v>0</v>
      </c>
      <c r="CX209" s="134">
        <f t="shared" si="594"/>
        <v>0</v>
      </c>
      <c r="CY209" s="134">
        <f t="shared" si="595"/>
        <v>0</v>
      </c>
      <c r="CZ209" s="134">
        <f t="shared" si="596"/>
        <v>0</v>
      </c>
      <c r="DA209" s="134">
        <f t="shared" si="597"/>
        <v>0</v>
      </c>
      <c r="DB209" s="135"/>
      <c r="DC209" s="135">
        <f t="shared" si="598"/>
        <v>0</v>
      </c>
      <c r="DD209" s="135">
        <f t="shared" si="599"/>
        <v>0</v>
      </c>
      <c r="DE209" s="135">
        <f t="shared" si="600"/>
        <v>0</v>
      </c>
      <c r="DF209" s="135">
        <f t="shared" si="601"/>
        <v>0</v>
      </c>
      <c r="DG209" s="135">
        <f t="shared" si="602"/>
        <v>0</v>
      </c>
      <c r="DH209" s="135">
        <f t="shared" si="603"/>
        <v>0</v>
      </c>
      <c r="DI209" s="135">
        <f t="shared" si="604"/>
        <v>0</v>
      </c>
      <c r="DJ209" s="135">
        <f t="shared" si="605"/>
        <v>0</v>
      </c>
      <c r="DK209" s="135">
        <f t="shared" si="606"/>
        <v>0</v>
      </c>
      <c r="DL209" s="135">
        <f t="shared" si="607"/>
        <v>0</v>
      </c>
      <c r="DM209" s="135">
        <f t="shared" si="608"/>
        <v>0</v>
      </c>
      <c r="DN209" s="136"/>
      <c r="DO209" s="136">
        <f t="shared" si="609"/>
        <v>0</v>
      </c>
      <c r="DP209" s="136">
        <f t="shared" si="610"/>
        <v>0</v>
      </c>
      <c r="DQ209" s="136">
        <f t="shared" si="611"/>
        <v>0</v>
      </c>
      <c r="DR209" s="136">
        <f t="shared" si="612"/>
        <v>0</v>
      </c>
      <c r="DS209" s="136">
        <f t="shared" si="613"/>
        <v>0</v>
      </c>
      <c r="DT209" s="136">
        <f t="shared" si="614"/>
        <v>0</v>
      </c>
      <c r="DU209" s="136">
        <f t="shared" si="615"/>
        <v>0</v>
      </c>
      <c r="DV209" s="136">
        <f t="shared" si="616"/>
        <v>0</v>
      </c>
      <c r="DW209" s="136">
        <f t="shared" si="617"/>
        <v>0</v>
      </c>
      <c r="DX209" s="136">
        <f t="shared" si="618"/>
        <v>0</v>
      </c>
      <c r="DY209" s="136">
        <f t="shared" si="619"/>
        <v>0</v>
      </c>
      <c r="DZ209" s="132"/>
      <c r="EA209" s="132">
        <f t="shared" ref="EA209:EK209" si="650">DZ209</f>
        <v>0</v>
      </c>
      <c r="EB209" s="132">
        <f t="shared" si="650"/>
        <v>0</v>
      </c>
      <c r="EC209" s="132">
        <f t="shared" si="650"/>
        <v>0</v>
      </c>
      <c r="ED209" s="132">
        <f t="shared" si="650"/>
        <v>0</v>
      </c>
      <c r="EE209" s="132">
        <f t="shared" si="650"/>
        <v>0</v>
      </c>
      <c r="EF209" s="132">
        <f t="shared" si="650"/>
        <v>0</v>
      </c>
      <c r="EG209" s="132">
        <f t="shared" si="650"/>
        <v>0</v>
      </c>
      <c r="EH209" s="132">
        <f t="shared" si="650"/>
        <v>0</v>
      </c>
      <c r="EI209" s="132">
        <f t="shared" si="650"/>
        <v>0</v>
      </c>
      <c r="EJ209" s="132">
        <f t="shared" si="650"/>
        <v>0</v>
      </c>
      <c r="EK209" s="132">
        <f t="shared" si="650"/>
        <v>0</v>
      </c>
      <c r="EL209" s="134"/>
      <c r="EM209" s="134"/>
      <c r="EN209" s="134"/>
      <c r="EO209" s="134"/>
      <c r="EP209" s="134"/>
      <c r="EQ209" s="134"/>
      <c r="ER209" s="134"/>
      <c r="ES209" s="201">
        <f>IFERROR(IF(G209&gt;=1,(IF(EMP!AT205="YES",220,0)),0),0)</f>
        <v>0</v>
      </c>
      <c r="ET209" s="1">
        <f>IFERROR(IF(G209&gt;=1,ROUND(ALLO!K207/31*ALLO!BJ207,0),0),0)</f>
        <v>0</v>
      </c>
      <c r="EU209" s="1">
        <f>IFERROR(IF(G209&gt;=1,(IF(ALLO!$BH207=1,0,IF(ALLO!$BH207=2,(IF(EMP!AN205="YES",(IF(ALLO!$D207&gt;=5,ROUND((ALLO!GG207+ALLO!GS207+ALLO!HE207)/EU$1,0)*ALLO!$BK207,0)),0)),0))),0),0)</f>
        <v>0</v>
      </c>
      <c r="EV209" s="1">
        <f>IFERROR(IF(H209&gt;=1,(IF(ALLO!$BH207=1,0,IF(ALLO!$BH207=2,(IF(EMP!AO205="YES",(IF(ALLO!$D207&gt;=5,ROUND((ALLO!GH207+ALLO!GT207+ALLO!HF207)/EV$1,0)*ALLO!$BK207,0)),0)),0))),0),0)</f>
        <v>0</v>
      </c>
      <c r="EW209" s="1">
        <f>IFERROR(IF(I209&gt;=1,(IF(ALLO!$BH207=1,0,IF(ALLO!$BH207=2,(IF(EMP!AP205="YES",(IF(ALLO!$D207&gt;=5,ROUND((ALLO!GI207+ALLO!GU207+ALLO!HG207)/EW$1,0)*ALLO!$BK207,0)),0)),0))),0),0)</f>
        <v>0</v>
      </c>
      <c r="EX209" s="1">
        <f>IFERROR(IF(J209&gt;=1,(IF(ALLO!$BH207=1,0,IF(ALLO!$BH207=2,(IF(EMP!AQ205="YES",(IF(ALLO!$D207&gt;=5,ROUND((ALLO!GJ207+ALLO!GV207+ALLO!HH207)/EX$1,0)*ALLO!$BK207,0)),0)),0))),0),0)</f>
        <v>0</v>
      </c>
      <c r="EY209" s="1">
        <f>IFERROR(IF(K209&gt;=1,(IF(ALLO!$BH207=1,0,IF(ALLO!$BH207=2,(IF(EMP!AR205="YES",(IF(ALLO!$D207&gt;=5,ROUND((ALLO!GK207+ALLO!GW207+ALLO!HI207)/EY$1,0)*ALLO!$BK207,0)),0)),0))),0),0)</f>
        <v>0</v>
      </c>
      <c r="EZ209" s="1">
        <f>IFERROR(IF(L209&gt;=1,(IF(ALLO!$BH207=1,0,IF(ALLO!$BH207=2,(IF(EMP!AS205="YES",(IF(ALLO!$D207&gt;=5,ROUND((ALLO!GL207+ALLO!GX207+ALLO!HJ207)/EZ$1,0)*ALLO!$BK207,0)),0)),0))),0),0)</f>
        <v>0</v>
      </c>
      <c r="FA209" s="181">
        <f t="shared" si="621"/>
        <v>0</v>
      </c>
      <c r="FB209" s="181">
        <f t="shared" si="622"/>
        <v>0</v>
      </c>
      <c r="FC209" s="181">
        <f t="shared" si="623"/>
        <v>0</v>
      </c>
      <c r="FD209" s="181">
        <f t="shared" si="624"/>
        <v>0</v>
      </c>
      <c r="FE209" s="181">
        <f t="shared" si="625"/>
        <v>0</v>
      </c>
      <c r="FF209" s="181">
        <f t="shared" si="626"/>
        <v>0</v>
      </c>
      <c r="FG209" s="181">
        <f t="shared" si="627"/>
        <v>0</v>
      </c>
      <c r="FH209" s="181">
        <f t="shared" si="628"/>
        <v>0</v>
      </c>
      <c r="FI209" s="181">
        <f t="shared" si="629"/>
        <v>0</v>
      </c>
      <c r="FJ209" s="181">
        <f t="shared" si="630"/>
        <v>0</v>
      </c>
      <c r="FK209" s="181">
        <f t="shared" si="631"/>
        <v>0</v>
      </c>
      <c r="FL209" s="181">
        <f t="shared" si="632"/>
        <v>0</v>
      </c>
      <c r="FM209" s="182">
        <f t="shared" si="633"/>
        <v>0</v>
      </c>
      <c r="FN209" s="182">
        <f t="shared" si="634"/>
        <v>0</v>
      </c>
      <c r="FO209" s="182">
        <f t="shared" si="635"/>
        <v>0</v>
      </c>
      <c r="FP209" s="182">
        <f t="shared" si="636"/>
        <v>0</v>
      </c>
      <c r="FQ209" s="182">
        <f t="shared" si="637"/>
        <v>0</v>
      </c>
      <c r="FR209" s="182">
        <f t="shared" si="638"/>
        <v>0</v>
      </c>
      <c r="FS209" s="182">
        <f t="shared" si="639"/>
        <v>0</v>
      </c>
      <c r="FT209" s="1">
        <f>IFERROR(IF($G209&gt;=1,SUMIFS(ARR!P$8:P$607,ARR!$I$8:$I$607,$I209),0),0)</f>
        <v>0</v>
      </c>
      <c r="FU209" s="1">
        <f>IFERROR(IF($G209&gt;=1,SUMIFS(ARR!Q$8:Q$607,ARR!$I$8:$I$607,$I209),0),0)</f>
        <v>0</v>
      </c>
      <c r="FV209" s="1">
        <f>IFERROR(IF($G209&gt;=1,SUMIFS(ARR!R$8:R$607,ARR!$I$8:$I$607,$I209),0),0)</f>
        <v>0</v>
      </c>
      <c r="FW209" s="1">
        <f>IFERROR(IF($G209&gt;=1,SUMIFS(ARR!S$8:S$607,ARR!$I$8:$I$607,$I209),0),0)</f>
        <v>0</v>
      </c>
      <c r="FX209" s="1">
        <f>IFERROR(IF($G209&gt;=1,SUMIFS(ARR!T$8:T$607,ARR!$I$8:$I$607,$I209),0),0)</f>
        <v>0</v>
      </c>
      <c r="FY209" s="1">
        <f>IFERROR(IF($G209&gt;=1,SUMIFS(ARR!U$8:U$607,ARR!$I$8:$I$607,$I209),0),0)</f>
        <v>0</v>
      </c>
      <c r="FZ209" s="1">
        <f>IFERROR(IF($G209&gt;=1,SUMIFS(ARR!V$8:V$607,ARR!$I$8:$I$607,$I209),0),0)</f>
        <v>0</v>
      </c>
      <c r="GA209" s="1">
        <f>IFERROR(IF($G209&gt;=1,SUMIFS(ARR!W$8:W$607,ARR!$I$8:$I$607,$I209),0),0)</f>
        <v>0</v>
      </c>
      <c r="GB209" s="1">
        <f>IFERROR(IF($G209&gt;=1,SUMIFS(ARR!X$8:X$607,ARR!$I$8:$I$607,$I209),0),0)</f>
        <v>0</v>
      </c>
      <c r="GC209" s="1">
        <f>IFERROR(IF($G209&gt;=1,SUMIFS(ARR!Y$8:Y$607,ARR!$I$8:$I$607,$I209),0),0)</f>
        <v>0</v>
      </c>
      <c r="GD209" s="1">
        <f>IFERROR(IF($G209&gt;=1,SUMIFS(ARR!Z$8:Z$607,ARR!$I$8:$I$607,$I209),0),0)</f>
        <v>0</v>
      </c>
      <c r="GE209" s="1">
        <f>IFERROR(IF($G209&gt;=1,SUMIFS(ARR!AA$8:AA$607,ARR!$I$8:$I$607,$I209),0),0)</f>
        <v>0</v>
      </c>
      <c r="GF209" s="1">
        <f t="shared" si="640"/>
        <v>0</v>
      </c>
      <c r="GG209" s="1">
        <f t="shared" si="641"/>
        <v>0</v>
      </c>
      <c r="GH209" s="1">
        <f t="shared" si="642"/>
        <v>0</v>
      </c>
      <c r="GI209" s="1">
        <f t="shared" si="643"/>
        <v>0</v>
      </c>
      <c r="GJ209" s="1">
        <f t="shared" si="644"/>
        <v>0</v>
      </c>
    </row>
  </sheetData>
  <sheetProtection password="CD8E" sheet="1" objects="1" scenarios="1"/>
  <mergeCells count="30">
    <mergeCell ref="FA9:FL9"/>
    <mergeCell ref="DZ8:EK8"/>
    <mergeCell ref="AT8:BE8"/>
    <mergeCell ref="EL7:ER8"/>
    <mergeCell ref="ES7:ES9"/>
    <mergeCell ref="DB8:DM8"/>
    <mergeCell ref="DN8:DY8"/>
    <mergeCell ref="AH7:EK7"/>
    <mergeCell ref="AH8:AS8"/>
    <mergeCell ref="BF8:BQ8"/>
    <mergeCell ref="BR8:CC8"/>
    <mergeCell ref="CD8:CO8"/>
    <mergeCell ref="CP8:DA8"/>
    <mergeCell ref="J8:U8"/>
    <mergeCell ref="V7:AG8"/>
    <mergeCell ref="I7:I9"/>
    <mergeCell ref="H7:H9"/>
    <mergeCell ref="G7:G9"/>
    <mergeCell ref="FT8:FT9"/>
    <mergeCell ref="FU8:FU9"/>
    <mergeCell ref="FV8:FV9"/>
    <mergeCell ref="FW8:FW9"/>
    <mergeCell ref="FX8:FX9"/>
    <mergeCell ref="GD8:GD9"/>
    <mergeCell ref="GE8:GE9"/>
    <mergeCell ref="FY8:FY9"/>
    <mergeCell ref="FZ8:FZ9"/>
    <mergeCell ref="GA8:GA9"/>
    <mergeCell ref="GB8:GB9"/>
    <mergeCell ref="GC8:GC9"/>
  </mergeCells>
  <conditionalFormatting sqref="AH10:AS209">
    <cfRule type="cellIs" dxfId="124" priority="11" operator="equal">
      <formula>0</formula>
    </cfRule>
  </conditionalFormatting>
  <conditionalFormatting sqref="AT10:BE209">
    <cfRule type="cellIs" dxfId="123" priority="10" operator="equal">
      <formula>0</formula>
    </cfRule>
  </conditionalFormatting>
  <conditionalFormatting sqref="G10:I209">
    <cfRule type="cellIs" dxfId="122" priority="9" operator="equal">
      <formula>0</formula>
    </cfRule>
  </conditionalFormatting>
  <conditionalFormatting sqref="BF10:BQ209">
    <cfRule type="cellIs" dxfId="121" priority="8" operator="equal">
      <formula>0</formula>
    </cfRule>
  </conditionalFormatting>
  <conditionalFormatting sqref="BR10:CC209">
    <cfRule type="cellIs" dxfId="120" priority="7" operator="equal">
      <formula>0</formula>
    </cfRule>
  </conditionalFormatting>
  <conditionalFormatting sqref="CD10:CO209">
    <cfRule type="cellIs" dxfId="119" priority="6" operator="equal">
      <formula>0</formula>
    </cfRule>
  </conditionalFormatting>
  <conditionalFormatting sqref="CP10:DA209">
    <cfRule type="cellIs" dxfId="118" priority="5" operator="equal">
      <formula>0</formula>
    </cfRule>
  </conditionalFormatting>
  <conditionalFormatting sqref="DB10:DM209">
    <cfRule type="cellIs" dxfId="117" priority="4" operator="equal">
      <formula>0</formula>
    </cfRule>
  </conditionalFormatting>
  <conditionalFormatting sqref="DN10:DY209">
    <cfRule type="cellIs" dxfId="116" priority="3" operator="equal">
      <formula>0</formula>
    </cfRule>
  </conditionalFormatting>
  <conditionalFormatting sqref="DZ10:EK209">
    <cfRule type="cellIs" dxfId="115" priority="2" operator="equal">
      <formula>0</formula>
    </cfRule>
  </conditionalFormatting>
  <conditionalFormatting sqref="G10:ES209">
    <cfRule type="expression" dxfId="114" priority="1">
      <formula>$G10=0</formula>
    </cfRule>
    <cfRule type="expression" dxfId="113" priority="12">
      <formula>$GJ10=2</formula>
    </cfRule>
    <cfRule type="expression" dxfId="112" priority="13">
      <formula>$GJ10=1</formula>
    </cfRule>
  </conditionalFormatting>
  <pageMargins left="0" right="0" top="0" bottom="0" header="0" footer="0"/>
  <pageSetup paperSize="9" orientation="landscape" horizontalDpi="300" verticalDpi="300" r:id="rId1"/>
  <colBreaks count="12" manualBreakCount="12">
    <brk id="9" max="1048575" man="1"/>
    <brk id="21" max="1048575" man="1"/>
    <brk id="33" max="1048575" man="1"/>
    <brk id="45" max="1048575" man="1"/>
    <brk id="57" max="1048575" man="1"/>
    <brk id="69" max="1048575" man="1"/>
    <brk id="81" max="1048575" man="1"/>
    <brk id="93" max="1048575" man="1"/>
    <brk id="105" max="1048575" man="1"/>
    <brk id="117" max="1048575" man="1"/>
    <brk id="129" max="1048575" man="1"/>
    <brk id="141"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sheetPr>
  <dimension ref="A1:AH607"/>
  <sheetViews>
    <sheetView view="pageBreakPreview" topLeftCell="A5" zoomScaleNormal="100" zoomScaleSheetLayoutView="100" workbookViewId="0">
      <pane xSplit="8" ySplit="3" topLeftCell="M8" activePane="bottomRight" state="frozen"/>
      <selection activeCell="G5" sqref="G5"/>
      <selection pane="topRight" activeCell="I5" sqref="I5"/>
      <selection pane="bottomLeft" activeCell="G8" sqref="G8"/>
      <selection pane="bottomRight" activeCell="H8" sqref="H8:H14"/>
    </sheetView>
  </sheetViews>
  <sheetFormatPr defaultRowHeight="15" x14ac:dyDescent="0.25"/>
  <cols>
    <col min="1" max="6" width="9.140625" style="1" hidden="1" customWidth="1"/>
    <col min="7" max="7" width="5.5703125" style="1" customWidth="1"/>
    <col min="8" max="8" width="21.5703125" style="1" customWidth="1"/>
    <col min="9" max="9" width="21.42578125" style="1" customWidth="1"/>
    <col min="10" max="10" width="13.28515625" style="1" customWidth="1"/>
    <col min="11" max="15" width="9.7109375" style="1" customWidth="1"/>
    <col min="16" max="27" width="8.7109375" style="1" customWidth="1"/>
    <col min="28" max="29" width="9.7109375" style="1" customWidth="1"/>
    <col min="30" max="30" width="5.7109375" style="1" customWidth="1"/>
    <col min="31" max="31" width="9.7109375" style="1" customWidth="1"/>
    <col min="32" max="32" width="7.7109375" style="1" customWidth="1"/>
    <col min="33" max="33" width="9.7109375" style="1" customWidth="1"/>
    <col min="34" max="34" width="0" style="1" hidden="1" customWidth="1"/>
    <col min="35" max="16384" width="9.140625" style="1"/>
  </cols>
  <sheetData>
    <row r="1" spans="1:34" hidden="1" x14ac:dyDescent="0.25">
      <c r="A1" s="1" t="s">
        <v>428</v>
      </c>
    </row>
    <row r="2" spans="1:34" hidden="1" x14ac:dyDescent="0.25">
      <c r="A2" s="1" t="s">
        <v>429</v>
      </c>
    </row>
    <row r="3" spans="1:34" hidden="1" x14ac:dyDescent="0.25">
      <c r="A3" s="1" t="s">
        <v>430</v>
      </c>
    </row>
    <row r="4" spans="1:34" hidden="1" x14ac:dyDescent="0.25">
      <c r="A4" s="1" t="s">
        <v>431</v>
      </c>
    </row>
    <row r="5" spans="1:34" ht="18" x14ac:dyDescent="0.25">
      <c r="A5" s="1" t="s">
        <v>432</v>
      </c>
      <c r="G5" s="374" t="s">
        <v>435</v>
      </c>
      <c r="H5" s="374"/>
      <c r="I5" s="374"/>
      <c r="J5" s="374"/>
      <c r="K5" s="374"/>
      <c r="L5" s="374"/>
      <c r="M5" s="374"/>
      <c r="N5" s="374"/>
      <c r="O5" s="374"/>
      <c r="P5" s="374"/>
      <c r="Q5" s="374"/>
      <c r="R5" s="374"/>
      <c r="S5" s="374"/>
      <c r="T5" s="374"/>
      <c r="U5" s="374"/>
      <c r="V5" s="374"/>
      <c r="W5" s="374"/>
      <c r="X5" s="374"/>
      <c r="Y5" s="374"/>
      <c r="Z5" s="374"/>
      <c r="AA5" s="374"/>
      <c r="AB5" s="374"/>
      <c r="AC5" s="374"/>
      <c r="AD5" s="374"/>
      <c r="AE5" s="374"/>
      <c r="AF5" s="374"/>
      <c r="AG5" s="374"/>
    </row>
    <row r="6" spans="1:34" ht="15" customHeight="1" x14ac:dyDescent="0.25">
      <c r="A6" s="1">
        <f>COUNTIF(EMP!K6:K205,"&gt;=1")</f>
        <v>0</v>
      </c>
      <c r="G6" s="308" t="s">
        <v>4</v>
      </c>
      <c r="H6" s="340" t="s">
        <v>5</v>
      </c>
      <c r="I6" s="340" t="s">
        <v>7</v>
      </c>
      <c r="J6" s="340" t="s">
        <v>434</v>
      </c>
      <c r="K6" s="315" t="s">
        <v>0</v>
      </c>
      <c r="L6" s="315" t="s">
        <v>23</v>
      </c>
      <c r="M6" s="315" t="s">
        <v>24</v>
      </c>
      <c r="N6" s="315" t="s">
        <v>15</v>
      </c>
      <c r="O6" s="315" t="s">
        <v>25</v>
      </c>
      <c r="P6" s="315" t="s">
        <v>2</v>
      </c>
      <c r="Q6" s="315" t="s">
        <v>211</v>
      </c>
      <c r="R6" s="315" t="s">
        <v>3</v>
      </c>
      <c r="S6" s="315" t="s">
        <v>26</v>
      </c>
      <c r="T6" s="315" t="s">
        <v>27</v>
      </c>
      <c r="U6" s="315" t="s">
        <v>16</v>
      </c>
      <c r="V6" s="315" t="s">
        <v>28</v>
      </c>
      <c r="W6" s="315" t="s">
        <v>18</v>
      </c>
      <c r="X6" s="315" t="s">
        <v>32</v>
      </c>
      <c r="Y6" s="315" t="s">
        <v>29</v>
      </c>
      <c r="Z6" s="315" t="s">
        <v>39</v>
      </c>
      <c r="AA6" s="315" t="s">
        <v>17</v>
      </c>
      <c r="AB6" s="315" t="s">
        <v>30</v>
      </c>
      <c r="AC6" s="315" t="s">
        <v>31</v>
      </c>
      <c r="AD6" s="315" t="s">
        <v>37</v>
      </c>
      <c r="AE6" s="315" t="s">
        <v>34</v>
      </c>
      <c r="AF6" s="315" t="s">
        <v>36</v>
      </c>
      <c r="AG6" s="315" t="s">
        <v>35</v>
      </c>
    </row>
    <row r="7" spans="1:34" x14ac:dyDescent="0.25">
      <c r="A7" s="1">
        <f>COUNTIF(EMP!K6:K205,"0")</f>
        <v>200</v>
      </c>
      <c r="G7" s="308"/>
      <c r="H7" s="340"/>
      <c r="I7" s="340"/>
      <c r="J7" s="340"/>
      <c r="K7" s="316"/>
      <c r="L7" s="316"/>
      <c r="M7" s="316"/>
      <c r="N7" s="316"/>
      <c r="O7" s="316"/>
      <c r="P7" s="316"/>
      <c r="Q7" s="316"/>
      <c r="R7" s="316"/>
      <c r="S7" s="316"/>
      <c r="T7" s="316"/>
      <c r="U7" s="316"/>
      <c r="V7" s="316"/>
      <c r="W7" s="316"/>
      <c r="X7" s="316"/>
      <c r="Y7" s="316"/>
      <c r="Z7" s="316"/>
      <c r="AA7" s="316"/>
      <c r="AB7" s="316"/>
      <c r="AC7" s="316"/>
      <c r="AD7" s="316"/>
      <c r="AE7" s="316"/>
      <c r="AF7" s="316"/>
      <c r="AG7" s="316"/>
    </row>
    <row r="8" spans="1:34" ht="18" customHeight="1" x14ac:dyDescent="0.25">
      <c r="A8" s="1">
        <f>IFERROR(IF($A$6&gt;=F8,SMALL(EMP!$K$6:$K$205,$A$7+F8),0),0)</f>
        <v>0</v>
      </c>
      <c r="B8" s="1" t="str">
        <f>IFERROR(IF(A8&gt;=1,VLOOKUP(A8,EMP!$O$6:$P$205,2,0),""),"")</f>
        <v/>
      </c>
      <c r="D8" s="1">
        <f>IFERROR(IF(E8&gt;=1,E8+COUNTIF($E$8:E8,E8),0),0)</f>
        <v>0</v>
      </c>
      <c r="E8" s="1">
        <f>IFERROR(IF(G8&gt;=1,INDEX(EMP!$O$6:$Q$205,MATCH(I8,EMP!$Q$6:$Q$205,0),1)*10,0),0)</f>
        <v>0</v>
      </c>
      <c r="F8" s="1">
        <v>1</v>
      </c>
      <c r="G8" s="81">
        <f>IFERROR(IF(LEN(H8)&gt;=2,F8,0),0)</f>
        <v>0</v>
      </c>
      <c r="H8" s="109"/>
      <c r="I8" s="81" t="str">
        <f>IFERROR(IF(G8&gt;=1,VLOOKUP(H8,EMP!$P$6:$Q$205,2,0),""),"")</f>
        <v/>
      </c>
      <c r="J8" s="110"/>
      <c r="K8" s="111"/>
      <c r="L8" s="112"/>
      <c r="M8" s="112"/>
      <c r="N8" s="112"/>
      <c r="O8" s="108">
        <f>SUM(K8:N8)</f>
        <v>0</v>
      </c>
      <c r="P8" s="112"/>
      <c r="Q8" s="112"/>
      <c r="R8" s="112"/>
      <c r="S8" s="112"/>
      <c r="T8" s="112"/>
      <c r="U8" s="112"/>
      <c r="V8" s="112"/>
      <c r="W8" s="112"/>
      <c r="X8" s="112"/>
      <c r="Y8" s="112"/>
      <c r="Z8" s="112"/>
      <c r="AA8" s="112"/>
      <c r="AB8" s="108">
        <f>SUM(P8:AA8)</f>
        <v>0</v>
      </c>
      <c r="AC8" s="108">
        <f>O8-AB8</f>
        <v>0</v>
      </c>
      <c r="AD8" s="113"/>
      <c r="AE8" s="114"/>
      <c r="AF8" s="113"/>
      <c r="AG8" s="114"/>
      <c r="AH8" s="1">
        <f>IFERROR(IF(G8&gt;=1,(IF(MOD(G8,2)=1,1,2)),0),0)</f>
        <v>0</v>
      </c>
    </row>
    <row r="9" spans="1:34" ht="18" customHeight="1" x14ac:dyDescent="0.25">
      <c r="A9" s="1">
        <f>IFERROR(IF($A$6&gt;=F9,SMALL(EMP!$K$6:$K$205,$A$7+F9),0),0)</f>
        <v>0</v>
      </c>
      <c r="B9" s="1" t="str">
        <f>IFERROR(IF(A9&gt;=1,VLOOKUP(A9,EMP!$O$6:$P$205,2,0),""),"")</f>
        <v/>
      </c>
      <c r="D9" s="1">
        <f>IFERROR(IF(E9&gt;=1,E9+COUNTIF($E$8:E9,E9),0),0)</f>
        <v>0</v>
      </c>
      <c r="E9" s="1">
        <f>IFERROR(IF(G9&gt;=1,INDEX(EMP!$O$6:$Q$205,MATCH(I9,EMP!$Q$6:$Q$205,0),1)*10,0),0)</f>
        <v>0</v>
      </c>
      <c r="F9" s="1">
        <v>2</v>
      </c>
      <c r="G9" s="32">
        <f t="shared" ref="G9:G72" si="0">IFERROR(IF(LEN(H9)&gt;=2,F9,0),0)</f>
        <v>0</v>
      </c>
      <c r="H9" s="115"/>
      <c r="I9" s="32" t="str">
        <f>IFERROR(IF(G9&gt;=1,VLOOKUP(H9,EMP!$P$6:$Q$205,2,0),""),"")</f>
        <v/>
      </c>
      <c r="J9" s="116"/>
      <c r="K9" s="111"/>
      <c r="L9" s="112"/>
      <c r="M9" s="112"/>
      <c r="N9" s="112"/>
      <c r="O9" s="108">
        <f t="shared" ref="O9:O72" si="1">SUM(K9:N9)</f>
        <v>0</v>
      </c>
      <c r="P9" s="112"/>
      <c r="Q9" s="112"/>
      <c r="R9" s="112"/>
      <c r="S9" s="112"/>
      <c r="T9" s="112"/>
      <c r="U9" s="112"/>
      <c r="V9" s="112"/>
      <c r="W9" s="112"/>
      <c r="X9" s="112"/>
      <c r="Y9" s="112"/>
      <c r="Z9" s="112"/>
      <c r="AA9" s="112"/>
      <c r="AB9" s="108">
        <f t="shared" ref="AB9:AB72" si="2">SUM(P9:AA9)</f>
        <v>0</v>
      </c>
      <c r="AC9" s="108">
        <f t="shared" ref="AC9:AC72" si="3">O9-AB9</f>
        <v>0</v>
      </c>
      <c r="AD9" s="113"/>
      <c r="AE9" s="114"/>
      <c r="AF9" s="113"/>
      <c r="AG9" s="114"/>
      <c r="AH9" s="1">
        <f t="shared" ref="AH9:AH72" si="4">IFERROR(IF(G9&gt;=1,(IF(MOD(G9,2)=1,1,2)),0),0)</f>
        <v>0</v>
      </c>
    </row>
    <row r="10" spans="1:34" ht="18" customHeight="1" x14ac:dyDescent="0.25">
      <c r="A10" s="1">
        <f>IFERROR(IF($A$6&gt;=F10,SMALL(EMP!$K$6:$K$205,$A$7+F10),0),0)</f>
        <v>0</v>
      </c>
      <c r="B10" s="1" t="str">
        <f>IFERROR(IF(A10&gt;=1,VLOOKUP(A10,EMP!$O$6:$P$205,2,0),""),"")</f>
        <v/>
      </c>
      <c r="D10" s="1">
        <f>IFERROR(IF(E10&gt;=1,E10+COUNTIF($E$8:E10,E10),0),0)</f>
        <v>0</v>
      </c>
      <c r="E10" s="1">
        <f>IFERROR(IF(G10&gt;=1,INDEX(EMP!$O$6:$Q$205,MATCH(I10,EMP!$Q$6:$Q$205,0),1)*10,0),0)</f>
        <v>0</v>
      </c>
      <c r="F10" s="1">
        <v>3</v>
      </c>
      <c r="G10" s="32">
        <f t="shared" si="0"/>
        <v>0</v>
      </c>
      <c r="H10" s="115"/>
      <c r="I10" s="32" t="str">
        <f>IFERROR(IF(G10&gt;=1,VLOOKUP(H10,EMP!$P$6:$Q$205,2,0),""),"")</f>
        <v/>
      </c>
      <c r="J10" s="116"/>
      <c r="K10" s="111"/>
      <c r="L10" s="112"/>
      <c r="M10" s="112"/>
      <c r="N10" s="112"/>
      <c r="O10" s="108">
        <f t="shared" si="1"/>
        <v>0</v>
      </c>
      <c r="P10" s="112"/>
      <c r="Q10" s="112"/>
      <c r="R10" s="112"/>
      <c r="S10" s="112"/>
      <c r="T10" s="112"/>
      <c r="U10" s="112"/>
      <c r="V10" s="112"/>
      <c r="W10" s="112"/>
      <c r="X10" s="112"/>
      <c r="Y10" s="112"/>
      <c r="Z10" s="112"/>
      <c r="AA10" s="112"/>
      <c r="AB10" s="108">
        <f t="shared" si="2"/>
        <v>0</v>
      </c>
      <c r="AC10" s="108">
        <f t="shared" si="3"/>
        <v>0</v>
      </c>
      <c r="AD10" s="113"/>
      <c r="AE10" s="114"/>
      <c r="AF10" s="113"/>
      <c r="AG10" s="114"/>
      <c r="AH10" s="1">
        <f t="shared" si="4"/>
        <v>0</v>
      </c>
    </row>
    <row r="11" spans="1:34" ht="18" customHeight="1" x14ac:dyDescent="0.25">
      <c r="A11" s="1">
        <f>IFERROR(IF($A$6&gt;=F11,SMALL(EMP!$K$6:$K$205,$A$7+F11),0),0)</f>
        <v>0</v>
      </c>
      <c r="B11" s="1" t="str">
        <f>IFERROR(IF(A11&gt;=1,VLOOKUP(A11,EMP!$O$6:$P$205,2,0),""),"")</f>
        <v/>
      </c>
      <c r="D11" s="1">
        <f>IFERROR(IF(E11&gt;=1,E11+COUNTIF($E$8:E11,E11),0),0)</f>
        <v>0</v>
      </c>
      <c r="E11" s="1">
        <f>IFERROR(IF(G11&gt;=1,INDEX(EMP!$O$6:$Q$205,MATCH(I11,EMP!$Q$6:$Q$205,0),1)*10,0),0)</f>
        <v>0</v>
      </c>
      <c r="F11" s="1">
        <v>4</v>
      </c>
      <c r="G11" s="32">
        <f t="shared" si="0"/>
        <v>0</v>
      </c>
      <c r="H11" s="115"/>
      <c r="I11" s="32" t="str">
        <f>IFERROR(IF(G11&gt;=1,VLOOKUP(H11,EMP!$P$6:$Q$205,2,0),""),"")</f>
        <v/>
      </c>
      <c r="J11" s="116"/>
      <c r="K11" s="111"/>
      <c r="L11" s="112"/>
      <c r="M11" s="112"/>
      <c r="N11" s="112"/>
      <c r="O11" s="108">
        <f t="shared" si="1"/>
        <v>0</v>
      </c>
      <c r="P11" s="112"/>
      <c r="Q11" s="112"/>
      <c r="R11" s="112"/>
      <c r="S11" s="112"/>
      <c r="T11" s="112"/>
      <c r="U11" s="112"/>
      <c r="V11" s="112"/>
      <c r="W11" s="112"/>
      <c r="X11" s="112"/>
      <c r="Y11" s="112"/>
      <c r="Z11" s="112"/>
      <c r="AA11" s="112"/>
      <c r="AB11" s="108">
        <f t="shared" si="2"/>
        <v>0</v>
      </c>
      <c r="AC11" s="108">
        <f t="shared" si="3"/>
        <v>0</v>
      </c>
      <c r="AD11" s="113"/>
      <c r="AE11" s="114"/>
      <c r="AF11" s="113"/>
      <c r="AG11" s="114"/>
      <c r="AH11" s="1">
        <f t="shared" si="4"/>
        <v>0</v>
      </c>
    </row>
    <row r="12" spans="1:34" ht="18" customHeight="1" x14ac:dyDescent="0.25">
      <c r="A12" s="1">
        <f>IFERROR(IF($A$6&gt;=F12,SMALL(EMP!$K$6:$K$205,$A$7+F12),0),0)</f>
        <v>0</v>
      </c>
      <c r="B12" s="1" t="str">
        <f>IFERROR(IF(A12&gt;=1,VLOOKUP(A12,EMP!$O$6:$P$205,2,0),""),"")</f>
        <v/>
      </c>
      <c r="D12" s="1">
        <f>IFERROR(IF(E12&gt;=1,E12+COUNTIF($E$8:E12,E12),0),0)</f>
        <v>0</v>
      </c>
      <c r="E12" s="1">
        <f>IFERROR(IF(G12&gt;=1,INDEX(EMP!$O$6:$Q$205,MATCH(I12,EMP!$Q$6:$Q$205,0),1)*10,0),0)</f>
        <v>0</v>
      </c>
      <c r="F12" s="1">
        <v>5</v>
      </c>
      <c r="G12" s="32">
        <f t="shared" si="0"/>
        <v>0</v>
      </c>
      <c r="H12" s="115"/>
      <c r="I12" s="32" t="str">
        <f>IFERROR(IF(G12&gt;=1,VLOOKUP(H12,EMP!$P$6:$Q$205,2,0),""),"")</f>
        <v/>
      </c>
      <c r="J12" s="116"/>
      <c r="K12" s="111"/>
      <c r="L12" s="112"/>
      <c r="M12" s="112"/>
      <c r="N12" s="112"/>
      <c r="O12" s="108">
        <f t="shared" si="1"/>
        <v>0</v>
      </c>
      <c r="P12" s="112"/>
      <c r="Q12" s="112"/>
      <c r="R12" s="112"/>
      <c r="S12" s="112"/>
      <c r="T12" s="112"/>
      <c r="U12" s="112"/>
      <c r="V12" s="112"/>
      <c r="W12" s="112"/>
      <c r="X12" s="112"/>
      <c r="Y12" s="112"/>
      <c r="Z12" s="112"/>
      <c r="AA12" s="112"/>
      <c r="AB12" s="108">
        <f t="shared" si="2"/>
        <v>0</v>
      </c>
      <c r="AC12" s="108">
        <f t="shared" si="3"/>
        <v>0</v>
      </c>
      <c r="AD12" s="113"/>
      <c r="AE12" s="114"/>
      <c r="AF12" s="113"/>
      <c r="AG12" s="114"/>
      <c r="AH12" s="1">
        <f t="shared" si="4"/>
        <v>0</v>
      </c>
    </row>
    <row r="13" spans="1:34" ht="18" customHeight="1" x14ac:dyDescent="0.25">
      <c r="A13" s="1">
        <f>IFERROR(IF($A$6&gt;=F13,SMALL(EMP!$K$6:$K$205,$A$7+F13),0),0)</f>
        <v>0</v>
      </c>
      <c r="B13" s="1" t="str">
        <f>IFERROR(IF(A13&gt;=1,VLOOKUP(A13,EMP!$O$6:$P$205,2,0),""),"")</f>
        <v/>
      </c>
      <c r="D13" s="1">
        <f>IFERROR(IF(E13&gt;=1,E13+COUNTIF($E$8:E13,E13),0),0)</f>
        <v>0</v>
      </c>
      <c r="E13" s="1">
        <f>IFERROR(IF(G13&gt;=1,INDEX(EMP!$O$6:$Q$205,MATCH(I13,EMP!$Q$6:$Q$205,0),1)*10,0),0)</f>
        <v>0</v>
      </c>
      <c r="F13" s="1">
        <v>6</v>
      </c>
      <c r="G13" s="32">
        <f t="shared" si="0"/>
        <v>0</v>
      </c>
      <c r="H13" s="115"/>
      <c r="I13" s="32" t="str">
        <f>IFERROR(IF(G13&gt;=1,VLOOKUP(H13,EMP!$P$6:$Q$205,2,0),""),"")</f>
        <v/>
      </c>
      <c r="J13" s="116"/>
      <c r="K13" s="111"/>
      <c r="L13" s="112"/>
      <c r="M13" s="112"/>
      <c r="N13" s="112"/>
      <c r="O13" s="108">
        <f t="shared" si="1"/>
        <v>0</v>
      </c>
      <c r="P13" s="112"/>
      <c r="Q13" s="112"/>
      <c r="R13" s="112"/>
      <c r="S13" s="112"/>
      <c r="T13" s="112"/>
      <c r="U13" s="112"/>
      <c r="V13" s="112"/>
      <c r="W13" s="112"/>
      <c r="X13" s="112"/>
      <c r="Y13" s="112"/>
      <c r="Z13" s="112"/>
      <c r="AA13" s="112"/>
      <c r="AB13" s="108">
        <f t="shared" si="2"/>
        <v>0</v>
      </c>
      <c r="AC13" s="108">
        <f t="shared" si="3"/>
        <v>0</v>
      </c>
      <c r="AD13" s="113"/>
      <c r="AE13" s="114"/>
      <c r="AF13" s="113"/>
      <c r="AG13" s="114"/>
      <c r="AH13" s="1">
        <f t="shared" si="4"/>
        <v>0</v>
      </c>
    </row>
    <row r="14" spans="1:34" ht="18" customHeight="1" x14ac:dyDescent="0.25">
      <c r="A14" s="1">
        <f>IFERROR(IF($A$6&gt;=F14,SMALL(EMP!$K$6:$K$205,$A$7+F14),0),0)</f>
        <v>0</v>
      </c>
      <c r="B14" s="1" t="str">
        <f>IFERROR(IF(A14&gt;=1,VLOOKUP(A14,EMP!$O$6:$P$205,2,0),""),"")</f>
        <v/>
      </c>
      <c r="D14" s="1">
        <f>IFERROR(IF(E14&gt;=1,E14+COUNTIF($E$8:E14,E14),0),0)</f>
        <v>0</v>
      </c>
      <c r="E14" s="1">
        <f>IFERROR(IF(G14&gt;=1,INDEX(EMP!$O$6:$Q$205,MATCH(I14,EMP!$Q$6:$Q$205,0),1)*10,0),0)</f>
        <v>0</v>
      </c>
      <c r="F14" s="1">
        <v>7</v>
      </c>
      <c r="G14" s="32">
        <f t="shared" si="0"/>
        <v>0</v>
      </c>
      <c r="H14" s="115"/>
      <c r="I14" s="32" t="str">
        <f>IFERROR(IF(G14&gt;=1,VLOOKUP(H14,EMP!$P$6:$Q$205,2,0),""),"")</f>
        <v/>
      </c>
      <c r="J14" s="116"/>
      <c r="K14" s="111"/>
      <c r="L14" s="112"/>
      <c r="M14" s="112"/>
      <c r="N14" s="112"/>
      <c r="O14" s="108">
        <f t="shared" si="1"/>
        <v>0</v>
      </c>
      <c r="P14" s="112"/>
      <c r="Q14" s="112"/>
      <c r="R14" s="112"/>
      <c r="S14" s="112"/>
      <c r="T14" s="112"/>
      <c r="U14" s="112"/>
      <c r="V14" s="112"/>
      <c r="W14" s="112"/>
      <c r="X14" s="112"/>
      <c r="Y14" s="112"/>
      <c r="Z14" s="112"/>
      <c r="AA14" s="112"/>
      <c r="AB14" s="108">
        <f t="shared" si="2"/>
        <v>0</v>
      </c>
      <c r="AC14" s="108">
        <f t="shared" si="3"/>
        <v>0</v>
      </c>
      <c r="AD14" s="113"/>
      <c r="AE14" s="114"/>
      <c r="AF14" s="113"/>
      <c r="AG14" s="114"/>
      <c r="AH14" s="1">
        <f t="shared" si="4"/>
        <v>0</v>
      </c>
    </row>
    <row r="15" spans="1:34" ht="18" customHeight="1" x14ac:dyDescent="0.25">
      <c r="A15" s="1">
        <f>IFERROR(IF($A$6&gt;=F15,SMALL(EMP!$K$6:$K$205,$A$7+F15),0),0)</f>
        <v>0</v>
      </c>
      <c r="B15" s="1" t="str">
        <f>IFERROR(IF(A15&gt;=1,VLOOKUP(A15,EMP!$O$6:$P$205,2,0),""),"")</f>
        <v/>
      </c>
      <c r="D15" s="1">
        <f>IFERROR(IF(E15&gt;=1,E15+COUNTIF($E$8:E15,E15),0),0)</f>
        <v>0</v>
      </c>
      <c r="E15" s="1">
        <f>IFERROR(IF(G15&gt;=1,INDEX(EMP!$O$6:$Q$205,MATCH(I15,EMP!$Q$6:$Q$205,0),1)*10,0),0)</f>
        <v>0</v>
      </c>
      <c r="F15" s="1">
        <v>8</v>
      </c>
      <c r="G15" s="32">
        <f t="shared" si="0"/>
        <v>0</v>
      </c>
      <c r="H15" s="115"/>
      <c r="I15" s="32" t="str">
        <f>IFERROR(IF(G15&gt;=1,VLOOKUP(H15,EMP!$P$6:$Q$205,2,0),""),"")</f>
        <v/>
      </c>
      <c r="J15" s="116"/>
      <c r="K15" s="111"/>
      <c r="L15" s="112"/>
      <c r="M15" s="112"/>
      <c r="N15" s="112"/>
      <c r="O15" s="108">
        <f t="shared" si="1"/>
        <v>0</v>
      </c>
      <c r="P15" s="112"/>
      <c r="Q15" s="112"/>
      <c r="R15" s="112"/>
      <c r="S15" s="112"/>
      <c r="T15" s="112"/>
      <c r="U15" s="112"/>
      <c r="V15" s="112"/>
      <c r="W15" s="112"/>
      <c r="X15" s="112"/>
      <c r="Y15" s="112"/>
      <c r="Z15" s="112"/>
      <c r="AA15" s="112"/>
      <c r="AB15" s="108">
        <f t="shared" si="2"/>
        <v>0</v>
      </c>
      <c r="AC15" s="108">
        <f t="shared" si="3"/>
        <v>0</v>
      </c>
      <c r="AD15" s="113"/>
      <c r="AE15" s="114"/>
      <c r="AF15" s="113"/>
      <c r="AG15" s="114"/>
      <c r="AH15" s="1">
        <f t="shared" si="4"/>
        <v>0</v>
      </c>
    </row>
    <row r="16" spans="1:34" ht="18" customHeight="1" x14ac:dyDescent="0.25">
      <c r="A16" s="1">
        <f>IFERROR(IF($A$6&gt;=F16,SMALL(EMP!$K$6:$K$205,$A$7+F16),0),0)</f>
        <v>0</v>
      </c>
      <c r="B16" s="1" t="str">
        <f>IFERROR(IF(A16&gt;=1,VLOOKUP(A16,EMP!$O$6:$P$205,2,0),""),"")</f>
        <v/>
      </c>
      <c r="D16" s="1">
        <f>IFERROR(IF(E16&gt;=1,E16+COUNTIF($E$8:E16,E16),0),0)</f>
        <v>0</v>
      </c>
      <c r="E16" s="1">
        <f>IFERROR(IF(G16&gt;=1,INDEX(EMP!$O$6:$Q$205,MATCH(I16,EMP!$Q$6:$Q$205,0),1)*10,0),0)</f>
        <v>0</v>
      </c>
      <c r="F16" s="1">
        <v>9</v>
      </c>
      <c r="G16" s="32">
        <f t="shared" si="0"/>
        <v>0</v>
      </c>
      <c r="H16" s="115"/>
      <c r="I16" s="32" t="str">
        <f>IFERROR(IF(G16&gt;=1,VLOOKUP(H16,EMP!$P$6:$Q$205,2,0),""),"")</f>
        <v/>
      </c>
      <c r="J16" s="116"/>
      <c r="K16" s="111"/>
      <c r="L16" s="112"/>
      <c r="M16" s="112"/>
      <c r="N16" s="112"/>
      <c r="O16" s="108">
        <f t="shared" si="1"/>
        <v>0</v>
      </c>
      <c r="P16" s="112"/>
      <c r="Q16" s="112"/>
      <c r="R16" s="112"/>
      <c r="S16" s="112"/>
      <c r="T16" s="112"/>
      <c r="U16" s="112"/>
      <c r="V16" s="112"/>
      <c r="W16" s="112"/>
      <c r="X16" s="112"/>
      <c r="Y16" s="112"/>
      <c r="Z16" s="112"/>
      <c r="AA16" s="112"/>
      <c r="AB16" s="108">
        <f t="shared" si="2"/>
        <v>0</v>
      </c>
      <c r="AC16" s="108">
        <f t="shared" si="3"/>
        <v>0</v>
      </c>
      <c r="AD16" s="113"/>
      <c r="AE16" s="114"/>
      <c r="AF16" s="113"/>
      <c r="AG16" s="114"/>
      <c r="AH16" s="1">
        <f t="shared" si="4"/>
        <v>0</v>
      </c>
    </row>
    <row r="17" spans="1:34" ht="18" customHeight="1" x14ac:dyDescent="0.25">
      <c r="A17" s="1">
        <f>IFERROR(IF($A$6&gt;=F17,SMALL(EMP!$K$6:$K$205,$A$7+F17),0),0)</f>
        <v>0</v>
      </c>
      <c r="B17" s="1" t="str">
        <f>IFERROR(IF(A17&gt;=1,VLOOKUP(A17,EMP!$O$6:$P$205,2,0),""),"")</f>
        <v/>
      </c>
      <c r="D17" s="1">
        <f>IFERROR(IF(E17&gt;=1,E17+COUNTIF($E$8:E17,E17),0),0)</f>
        <v>0</v>
      </c>
      <c r="E17" s="1">
        <f>IFERROR(IF(G17&gt;=1,INDEX(EMP!$O$6:$Q$205,MATCH(I17,EMP!$Q$6:$Q$205,0),1)*10,0),0)</f>
        <v>0</v>
      </c>
      <c r="F17" s="1">
        <v>10</v>
      </c>
      <c r="G17" s="32">
        <f t="shared" si="0"/>
        <v>0</v>
      </c>
      <c r="H17" s="115"/>
      <c r="I17" s="32" t="str">
        <f>IFERROR(IF(G17&gt;=1,VLOOKUP(H17,EMP!$P$6:$Q$205,2,0),""),"")</f>
        <v/>
      </c>
      <c r="J17" s="116"/>
      <c r="K17" s="111"/>
      <c r="L17" s="112"/>
      <c r="M17" s="112"/>
      <c r="N17" s="112"/>
      <c r="O17" s="108">
        <f t="shared" si="1"/>
        <v>0</v>
      </c>
      <c r="P17" s="112"/>
      <c r="Q17" s="112"/>
      <c r="R17" s="112"/>
      <c r="S17" s="112"/>
      <c r="T17" s="112"/>
      <c r="U17" s="112"/>
      <c r="V17" s="112"/>
      <c r="W17" s="112"/>
      <c r="X17" s="112"/>
      <c r="Y17" s="112"/>
      <c r="Z17" s="112"/>
      <c r="AA17" s="112"/>
      <c r="AB17" s="108">
        <f t="shared" si="2"/>
        <v>0</v>
      </c>
      <c r="AC17" s="108">
        <f t="shared" si="3"/>
        <v>0</v>
      </c>
      <c r="AD17" s="113"/>
      <c r="AE17" s="114"/>
      <c r="AF17" s="113"/>
      <c r="AG17" s="114"/>
      <c r="AH17" s="1">
        <f t="shared" si="4"/>
        <v>0</v>
      </c>
    </row>
    <row r="18" spans="1:34" ht="18" customHeight="1" x14ac:dyDescent="0.25">
      <c r="A18" s="1">
        <f>IFERROR(IF($A$6&gt;=F18,SMALL(EMP!$K$6:$K$205,$A$7+F18),0),0)</f>
        <v>0</v>
      </c>
      <c r="B18" s="1" t="str">
        <f>IFERROR(IF(A18&gt;=1,VLOOKUP(A18,EMP!$O$6:$P$205,2,0),""),"")</f>
        <v/>
      </c>
      <c r="D18" s="1">
        <f>IFERROR(IF(E18&gt;=1,E18+COUNTIF($E$8:E18,E18),0),0)</f>
        <v>0</v>
      </c>
      <c r="E18" s="1">
        <f>IFERROR(IF(G18&gt;=1,INDEX(EMP!$O$6:$Q$205,MATCH(I18,EMP!$Q$6:$Q$205,0),1)*10,0),0)</f>
        <v>0</v>
      </c>
      <c r="F18" s="1">
        <v>11</v>
      </c>
      <c r="G18" s="32">
        <f t="shared" si="0"/>
        <v>0</v>
      </c>
      <c r="H18" s="115"/>
      <c r="I18" s="32" t="str">
        <f>IFERROR(IF(G18&gt;=1,VLOOKUP(H18,EMP!$P$6:$Q$205,2,0),""),"")</f>
        <v/>
      </c>
      <c r="J18" s="116"/>
      <c r="K18" s="111"/>
      <c r="L18" s="112"/>
      <c r="M18" s="112"/>
      <c r="N18" s="112"/>
      <c r="O18" s="108">
        <f t="shared" si="1"/>
        <v>0</v>
      </c>
      <c r="P18" s="112"/>
      <c r="Q18" s="112"/>
      <c r="R18" s="112"/>
      <c r="S18" s="112"/>
      <c r="T18" s="112"/>
      <c r="U18" s="112"/>
      <c r="V18" s="112"/>
      <c r="W18" s="112"/>
      <c r="X18" s="112"/>
      <c r="Y18" s="112"/>
      <c r="Z18" s="112"/>
      <c r="AA18" s="112"/>
      <c r="AB18" s="108">
        <f t="shared" si="2"/>
        <v>0</v>
      </c>
      <c r="AC18" s="108">
        <f t="shared" si="3"/>
        <v>0</v>
      </c>
      <c r="AD18" s="113"/>
      <c r="AE18" s="114"/>
      <c r="AF18" s="113"/>
      <c r="AG18" s="114"/>
      <c r="AH18" s="1">
        <f t="shared" si="4"/>
        <v>0</v>
      </c>
    </row>
    <row r="19" spans="1:34" ht="18" customHeight="1" x14ac:dyDescent="0.25">
      <c r="A19" s="1">
        <f>IFERROR(IF($A$6&gt;=F19,SMALL(EMP!$K$6:$K$205,$A$7+F19),0),0)</f>
        <v>0</v>
      </c>
      <c r="B19" s="1" t="str">
        <f>IFERROR(IF(A19&gt;=1,VLOOKUP(A19,EMP!$O$6:$P$205,2,0),""),"")</f>
        <v/>
      </c>
      <c r="D19" s="1">
        <f>IFERROR(IF(E19&gt;=1,E19+COUNTIF($E$8:E19,E19),0),0)</f>
        <v>0</v>
      </c>
      <c r="E19" s="1">
        <f>IFERROR(IF(G19&gt;=1,INDEX(EMP!$O$6:$Q$205,MATCH(I19,EMP!$Q$6:$Q$205,0),1)*10,0),0)</f>
        <v>0</v>
      </c>
      <c r="F19" s="1">
        <v>12</v>
      </c>
      <c r="G19" s="32">
        <f t="shared" si="0"/>
        <v>0</v>
      </c>
      <c r="H19" s="115"/>
      <c r="I19" s="32" t="str">
        <f>IFERROR(IF(G19&gt;=1,VLOOKUP(H19,EMP!$P$6:$Q$205,2,0),""),"")</f>
        <v/>
      </c>
      <c r="J19" s="116"/>
      <c r="K19" s="111"/>
      <c r="L19" s="112"/>
      <c r="M19" s="112"/>
      <c r="N19" s="112"/>
      <c r="O19" s="108">
        <f t="shared" si="1"/>
        <v>0</v>
      </c>
      <c r="P19" s="112"/>
      <c r="Q19" s="112"/>
      <c r="R19" s="112"/>
      <c r="S19" s="112"/>
      <c r="T19" s="112"/>
      <c r="U19" s="112"/>
      <c r="V19" s="112"/>
      <c r="W19" s="112"/>
      <c r="X19" s="112"/>
      <c r="Y19" s="112"/>
      <c r="Z19" s="112"/>
      <c r="AA19" s="112"/>
      <c r="AB19" s="108">
        <f t="shared" si="2"/>
        <v>0</v>
      </c>
      <c r="AC19" s="108">
        <f t="shared" si="3"/>
        <v>0</v>
      </c>
      <c r="AD19" s="113"/>
      <c r="AE19" s="114"/>
      <c r="AF19" s="113"/>
      <c r="AG19" s="114"/>
      <c r="AH19" s="1">
        <f t="shared" si="4"/>
        <v>0</v>
      </c>
    </row>
    <row r="20" spans="1:34" ht="18" customHeight="1" x14ac:dyDescent="0.25">
      <c r="A20" s="1">
        <f>IFERROR(IF($A$6&gt;=F20,SMALL(EMP!$K$6:$K$205,$A$7+F20),0),0)</f>
        <v>0</v>
      </c>
      <c r="B20" s="1" t="str">
        <f>IFERROR(IF(A20&gt;=1,VLOOKUP(A20,EMP!$O$6:$P$205,2,0),""),"")</f>
        <v/>
      </c>
      <c r="D20" s="1">
        <f>IFERROR(IF(E20&gt;=1,E20+COUNTIF($E$8:E20,E20),0),0)</f>
        <v>0</v>
      </c>
      <c r="E20" s="1">
        <f>IFERROR(IF(G20&gt;=1,INDEX(EMP!$O$6:$Q$205,MATCH(I20,EMP!$Q$6:$Q$205,0),1)*10,0),0)</f>
        <v>0</v>
      </c>
      <c r="F20" s="1">
        <v>13</v>
      </c>
      <c r="G20" s="32">
        <f t="shared" si="0"/>
        <v>0</v>
      </c>
      <c r="H20" s="115"/>
      <c r="I20" s="32" t="str">
        <f>IFERROR(IF(G20&gt;=1,VLOOKUP(H20,EMP!$P$6:$Q$205,2,0),""),"")</f>
        <v/>
      </c>
      <c r="J20" s="116"/>
      <c r="K20" s="111"/>
      <c r="L20" s="112"/>
      <c r="M20" s="112"/>
      <c r="N20" s="112"/>
      <c r="O20" s="108">
        <f t="shared" si="1"/>
        <v>0</v>
      </c>
      <c r="P20" s="112"/>
      <c r="Q20" s="112"/>
      <c r="R20" s="112"/>
      <c r="S20" s="112"/>
      <c r="T20" s="112"/>
      <c r="U20" s="112"/>
      <c r="V20" s="112"/>
      <c r="W20" s="112"/>
      <c r="X20" s="112"/>
      <c r="Y20" s="112"/>
      <c r="Z20" s="112"/>
      <c r="AA20" s="112"/>
      <c r="AB20" s="108">
        <f t="shared" si="2"/>
        <v>0</v>
      </c>
      <c r="AC20" s="108">
        <f t="shared" si="3"/>
        <v>0</v>
      </c>
      <c r="AD20" s="113"/>
      <c r="AE20" s="114"/>
      <c r="AF20" s="113"/>
      <c r="AG20" s="114"/>
      <c r="AH20" s="1">
        <f t="shared" si="4"/>
        <v>0</v>
      </c>
    </row>
    <row r="21" spans="1:34" ht="18" customHeight="1" x14ac:dyDescent="0.25">
      <c r="A21" s="1">
        <f>IFERROR(IF($A$6&gt;=F21,SMALL(EMP!$K$6:$K$205,$A$7+F21),0),0)</f>
        <v>0</v>
      </c>
      <c r="B21" s="1" t="str">
        <f>IFERROR(IF(A21&gt;=1,VLOOKUP(A21,EMP!$O$6:$P$205,2,0),""),"")</f>
        <v/>
      </c>
      <c r="D21" s="1">
        <f>IFERROR(IF(E21&gt;=1,E21+COUNTIF($E$8:E21,E21),0),0)</f>
        <v>0</v>
      </c>
      <c r="E21" s="1">
        <f>IFERROR(IF(G21&gt;=1,INDEX(EMP!$O$6:$Q$205,MATCH(I21,EMP!$Q$6:$Q$205,0),1)*10,0),0)</f>
        <v>0</v>
      </c>
      <c r="F21" s="1">
        <v>14</v>
      </c>
      <c r="G21" s="32">
        <f t="shared" si="0"/>
        <v>0</v>
      </c>
      <c r="H21" s="115"/>
      <c r="I21" s="32" t="str">
        <f>IFERROR(IF(G21&gt;=1,VLOOKUP(H21,EMP!$P$6:$Q$205,2,0),""),"")</f>
        <v/>
      </c>
      <c r="J21" s="116"/>
      <c r="K21" s="111"/>
      <c r="L21" s="112"/>
      <c r="M21" s="112"/>
      <c r="N21" s="112"/>
      <c r="O21" s="108">
        <f t="shared" si="1"/>
        <v>0</v>
      </c>
      <c r="P21" s="112"/>
      <c r="Q21" s="112"/>
      <c r="R21" s="112"/>
      <c r="S21" s="112"/>
      <c r="T21" s="112"/>
      <c r="U21" s="112"/>
      <c r="V21" s="112"/>
      <c r="W21" s="112"/>
      <c r="X21" s="112"/>
      <c r="Y21" s="112"/>
      <c r="Z21" s="112"/>
      <c r="AA21" s="112"/>
      <c r="AB21" s="108">
        <f t="shared" si="2"/>
        <v>0</v>
      </c>
      <c r="AC21" s="108">
        <f t="shared" si="3"/>
        <v>0</v>
      </c>
      <c r="AD21" s="113"/>
      <c r="AE21" s="114"/>
      <c r="AF21" s="113"/>
      <c r="AG21" s="114"/>
      <c r="AH21" s="1">
        <f t="shared" si="4"/>
        <v>0</v>
      </c>
    </row>
    <row r="22" spans="1:34" ht="18" customHeight="1" x14ac:dyDescent="0.25">
      <c r="A22" s="1">
        <f>IFERROR(IF($A$6&gt;=F22,SMALL(EMP!$K$6:$K$205,$A$7+F22),0),0)</f>
        <v>0</v>
      </c>
      <c r="B22" s="1" t="str">
        <f>IFERROR(IF(A22&gt;=1,VLOOKUP(A22,EMP!$O$6:$P$205,2,0),""),"")</f>
        <v/>
      </c>
      <c r="D22" s="1">
        <f>IFERROR(IF(E22&gt;=1,E22+COUNTIF($E$8:E22,E22),0),0)</f>
        <v>0</v>
      </c>
      <c r="E22" s="1">
        <f>IFERROR(IF(G22&gt;=1,INDEX(EMP!$O$6:$Q$205,MATCH(I22,EMP!$Q$6:$Q$205,0),1)*10,0),0)</f>
        <v>0</v>
      </c>
      <c r="F22" s="1">
        <v>15</v>
      </c>
      <c r="G22" s="32">
        <f t="shared" si="0"/>
        <v>0</v>
      </c>
      <c r="H22" s="115"/>
      <c r="I22" s="32" t="str">
        <f>IFERROR(IF(G22&gt;=1,VLOOKUP(H22,EMP!$P$6:$Q$205,2,0),""),"")</f>
        <v/>
      </c>
      <c r="J22" s="116"/>
      <c r="K22" s="111"/>
      <c r="L22" s="112"/>
      <c r="M22" s="112"/>
      <c r="N22" s="112"/>
      <c r="O22" s="108">
        <f t="shared" si="1"/>
        <v>0</v>
      </c>
      <c r="P22" s="112"/>
      <c r="Q22" s="112"/>
      <c r="R22" s="112"/>
      <c r="S22" s="112"/>
      <c r="T22" s="112"/>
      <c r="U22" s="112"/>
      <c r="V22" s="112"/>
      <c r="W22" s="112"/>
      <c r="X22" s="112"/>
      <c r="Y22" s="112"/>
      <c r="Z22" s="112"/>
      <c r="AA22" s="112"/>
      <c r="AB22" s="108">
        <f t="shared" si="2"/>
        <v>0</v>
      </c>
      <c r="AC22" s="108">
        <f t="shared" si="3"/>
        <v>0</v>
      </c>
      <c r="AD22" s="113"/>
      <c r="AE22" s="114"/>
      <c r="AF22" s="113"/>
      <c r="AG22" s="114"/>
      <c r="AH22" s="1">
        <f t="shared" si="4"/>
        <v>0</v>
      </c>
    </row>
    <row r="23" spans="1:34" ht="18" customHeight="1" x14ac:dyDescent="0.25">
      <c r="A23" s="1">
        <f>IFERROR(IF($A$6&gt;=F23,SMALL(EMP!$K$6:$K$205,$A$7+F23),0),0)</f>
        <v>0</v>
      </c>
      <c r="B23" s="1" t="str">
        <f>IFERROR(IF(A23&gt;=1,VLOOKUP(A23,EMP!$O$6:$P$205,2,0),""),"")</f>
        <v/>
      </c>
      <c r="D23" s="1">
        <f>IFERROR(IF(E23&gt;=1,E23+COUNTIF($E$8:E23,E23),0),0)</f>
        <v>0</v>
      </c>
      <c r="E23" s="1">
        <f>IFERROR(IF(G23&gt;=1,INDEX(EMP!$O$6:$Q$205,MATCH(I23,EMP!$Q$6:$Q$205,0),1)*10,0),0)</f>
        <v>0</v>
      </c>
      <c r="F23" s="1">
        <v>16</v>
      </c>
      <c r="G23" s="32">
        <f t="shared" si="0"/>
        <v>0</v>
      </c>
      <c r="H23" s="115"/>
      <c r="I23" s="32" t="str">
        <f>IFERROR(IF(G23&gt;=1,VLOOKUP(H23,EMP!$P$6:$Q$205,2,0),""),"")</f>
        <v/>
      </c>
      <c r="J23" s="116"/>
      <c r="K23" s="111"/>
      <c r="L23" s="112"/>
      <c r="M23" s="112"/>
      <c r="N23" s="112"/>
      <c r="O23" s="108">
        <f t="shared" si="1"/>
        <v>0</v>
      </c>
      <c r="P23" s="112"/>
      <c r="Q23" s="112"/>
      <c r="R23" s="112"/>
      <c r="S23" s="112"/>
      <c r="T23" s="112"/>
      <c r="U23" s="112"/>
      <c r="V23" s="112"/>
      <c r="W23" s="112"/>
      <c r="X23" s="112"/>
      <c r="Y23" s="112"/>
      <c r="Z23" s="112"/>
      <c r="AA23" s="112"/>
      <c r="AB23" s="108">
        <f t="shared" si="2"/>
        <v>0</v>
      </c>
      <c r="AC23" s="108">
        <f t="shared" si="3"/>
        <v>0</v>
      </c>
      <c r="AD23" s="113"/>
      <c r="AE23" s="114"/>
      <c r="AF23" s="113"/>
      <c r="AG23" s="114"/>
      <c r="AH23" s="1">
        <f t="shared" si="4"/>
        <v>0</v>
      </c>
    </row>
    <row r="24" spans="1:34" ht="18" customHeight="1" x14ac:dyDescent="0.25">
      <c r="A24" s="1">
        <f>IFERROR(IF($A$6&gt;=F24,SMALL(EMP!$K$6:$K$205,$A$7+F24),0),0)</f>
        <v>0</v>
      </c>
      <c r="B24" s="1" t="str">
        <f>IFERROR(IF(A24&gt;=1,VLOOKUP(A24,EMP!$O$6:$P$205,2,0),""),"")</f>
        <v/>
      </c>
      <c r="D24" s="1">
        <f>IFERROR(IF(E24&gt;=1,E24+COUNTIF($E$8:E24,E24),0),0)</f>
        <v>0</v>
      </c>
      <c r="E24" s="1">
        <f>IFERROR(IF(G24&gt;=1,INDEX(EMP!$O$6:$Q$205,MATCH(I24,EMP!$Q$6:$Q$205,0),1)*10,0),0)</f>
        <v>0</v>
      </c>
      <c r="F24" s="1">
        <v>17</v>
      </c>
      <c r="G24" s="32">
        <f t="shared" si="0"/>
        <v>0</v>
      </c>
      <c r="H24" s="115"/>
      <c r="I24" s="32" t="str">
        <f>IFERROR(IF(G24&gt;=1,VLOOKUP(H24,EMP!$P$6:$Q$205,2,0),""),"")</f>
        <v/>
      </c>
      <c r="J24" s="116"/>
      <c r="K24" s="111"/>
      <c r="L24" s="112"/>
      <c r="M24" s="112"/>
      <c r="N24" s="112"/>
      <c r="O24" s="108">
        <f t="shared" si="1"/>
        <v>0</v>
      </c>
      <c r="P24" s="112"/>
      <c r="Q24" s="112"/>
      <c r="R24" s="112"/>
      <c r="S24" s="112"/>
      <c r="T24" s="112"/>
      <c r="U24" s="112"/>
      <c r="V24" s="112"/>
      <c r="W24" s="112"/>
      <c r="X24" s="112"/>
      <c r="Y24" s="112"/>
      <c r="Z24" s="112"/>
      <c r="AA24" s="112"/>
      <c r="AB24" s="108">
        <f t="shared" si="2"/>
        <v>0</v>
      </c>
      <c r="AC24" s="108">
        <f t="shared" si="3"/>
        <v>0</v>
      </c>
      <c r="AD24" s="113"/>
      <c r="AE24" s="114"/>
      <c r="AF24" s="113"/>
      <c r="AG24" s="114"/>
      <c r="AH24" s="1">
        <f t="shared" si="4"/>
        <v>0</v>
      </c>
    </row>
    <row r="25" spans="1:34" ht="18" customHeight="1" x14ac:dyDescent="0.25">
      <c r="A25" s="1">
        <f>IFERROR(IF($A$6&gt;=F25,SMALL(EMP!$K$6:$K$205,$A$7+F25),0),0)</f>
        <v>0</v>
      </c>
      <c r="B25" s="1" t="str">
        <f>IFERROR(IF(A25&gt;=1,VLOOKUP(A25,EMP!$O$6:$P$205,2,0),""),"")</f>
        <v/>
      </c>
      <c r="D25" s="1">
        <f>IFERROR(IF(E25&gt;=1,E25+COUNTIF($E$8:E25,E25),0),0)</f>
        <v>0</v>
      </c>
      <c r="E25" s="1">
        <f>IFERROR(IF(G25&gt;=1,INDEX(EMP!$O$6:$Q$205,MATCH(I25,EMP!$Q$6:$Q$205,0),1)*10,0),0)</f>
        <v>0</v>
      </c>
      <c r="F25" s="1">
        <v>18</v>
      </c>
      <c r="G25" s="32">
        <f t="shared" si="0"/>
        <v>0</v>
      </c>
      <c r="H25" s="115"/>
      <c r="I25" s="32" t="str">
        <f>IFERROR(IF(G25&gt;=1,VLOOKUP(H25,EMP!$P$6:$Q$205,2,0),""),"")</f>
        <v/>
      </c>
      <c r="J25" s="116"/>
      <c r="K25" s="111"/>
      <c r="L25" s="112"/>
      <c r="M25" s="112"/>
      <c r="N25" s="112"/>
      <c r="O25" s="108">
        <f t="shared" si="1"/>
        <v>0</v>
      </c>
      <c r="P25" s="112"/>
      <c r="Q25" s="112"/>
      <c r="R25" s="112"/>
      <c r="S25" s="112"/>
      <c r="T25" s="112"/>
      <c r="U25" s="112"/>
      <c r="V25" s="112"/>
      <c r="W25" s="112"/>
      <c r="X25" s="112"/>
      <c r="Y25" s="112"/>
      <c r="Z25" s="112"/>
      <c r="AA25" s="112"/>
      <c r="AB25" s="108">
        <f t="shared" si="2"/>
        <v>0</v>
      </c>
      <c r="AC25" s="108">
        <f t="shared" si="3"/>
        <v>0</v>
      </c>
      <c r="AD25" s="113"/>
      <c r="AE25" s="114"/>
      <c r="AF25" s="113"/>
      <c r="AG25" s="114"/>
      <c r="AH25" s="1">
        <f t="shared" si="4"/>
        <v>0</v>
      </c>
    </row>
    <row r="26" spans="1:34" ht="18" customHeight="1" x14ac:dyDescent="0.25">
      <c r="A26" s="1">
        <f>IFERROR(IF($A$6&gt;=F26,SMALL(EMP!$K$6:$K$205,$A$7+F26),0),0)</f>
        <v>0</v>
      </c>
      <c r="B26" s="1" t="str">
        <f>IFERROR(IF(A26&gt;=1,VLOOKUP(A26,EMP!$O$6:$P$205,2,0),""),"")</f>
        <v/>
      </c>
      <c r="D26" s="1">
        <f>IFERROR(IF(E26&gt;=1,E26+COUNTIF($E$8:E26,E26),0),0)</f>
        <v>0</v>
      </c>
      <c r="E26" s="1">
        <f>IFERROR(IF(G26&gt;=1,INDEX(EMP!$O$6:$Q$205,MATCH(I26,EMP!$Q$6:$Q$205,0),1)*10,0),0)</f>
        <v>0</v>
      </c>
      <c r="F26" s="1">
        <v>19</v>
      </c>
      <c r="G26" s="32">
        <f t="shared" si="0"/>
        <v>0</v>
      </c>
      <c r="H26" s="115"/>
      <c r="I26" s="32" t="str">
        <f>IFERROR(IF(G26&gt;=1,VLOOKUP(H26,EMP!$P$6:$Q$205,2,0),""),"")</f>
        <v/>
      </c>
      <c r="J26" s="116"/>
      <c r="K26" s="111"/>
      <c r="L26" s="112"/>
      <c r="M26" s="112"/>
      <c r="N26" s="112"/>
      <c r="O26" s="108">
        <f t="shared" si="1"/>
        <v>0</v>
      </c>
      <c r="P26" s="112"/>
      <c r="Q26" s="112"/>
      <c r="R26" s="112"/>
      <c r="S26" s="112"/>
      <c r="T26" s="112"/>
      <c r="U26" s="112"/>
      <c r="V26" s="112"/>
      <c r="W26" s="112"/>
      <c r="X26" s="112"/>
      <c r="Y26" s="112"/>
      <c r="Z26" s="112"/>
      <c r="AA26" s="112"/>
      <c r="AB26" s="108">
        <f t="shared" si="2"/>
        <v>0</v>
      </c>
      <c r="AC26" s="108">
        <f t="shared" si="3"/>
        <v>0</v>
      </c>
      <c r="AD26" s="113"/>
      <c r="AE26" s="114"/>
      <c r="AF26" s="113"/>
      <c r="AG26" s="114"/>
      <c r="AH26" s="1">
        <f t="shared" si="4"/>
        <v>0</v>
      </c>
    </row>
    <row r="27" spans="1:34" ht="18" customHeight="1" x14ac:dyDescent="0.25">
      <c r="A27" s="1">
        <f>IFERROR(IF($A$6&gt;=F27,SMALL(EMP!$K$6:$K$205,$A$7+F27),0),0)</f>
        <v>0</v>
      </c>
      <c r="B27" s="1" t="str">
        <f>IFERROR(IF(A27&gt;=1,VLOOKUP(A27,EMP!$O$6:$P$205,2,0),""),"")</f>
        <v/>
      </c>
      <c r="D27" s="1">
        <f>IFERROR(IF(E27&gt;=1,E27+COUNTIF($E$8:E27,E27),0),0)</f>
        <v>0</v>
      </c>
      <c r="E27" s="1">
        <f>IFERROR(IF(G27&gt;=1,INDEX(EMP!$O$6:$Q$205,MATCH(I27,EMP!$Q$6:$Q$205,0),1)*10,0),0)</f>
        <v>0</v>
      </c>
      <c r="F27" s="1">
        <v>20</v>
      </c>
      <c r="G27" s="32">
        <f t="shared" si="0"/>
        <v>0</v>
      </c>
      <c r="H27" s="115"/>
      <c r="I27" s="32" t="str">
        <f>IFERROR(IF(G27&gt;=1,VLOOKUP(H27,EMP!$P$6:$Q$205,2,0),""),"")</f>
        <v/>
      </c>
      <c r="J27" s="116"/>
      <c r="K27" s="111"/>
      <c r="L27" s="112"/>
      <c r="M27" s="112"/>
      <c r="N27" s="112"/>
      <c r="O27" s="108">
        <f t="shared" si="1"/>
        <v>0</v>
      </c>
      <c r="P27" s="112"/>
      <c r="Q27" s="112"/>
      <c r="R27" s="112"/>
      <c r="S27" s="112"/>
      <c r="T27" s="112"/>
      <c r="U27" s="112"/>
      <c r="V27" s="112"/>
      <c r="W27" s="112"/>
      <c r="X27" s="112"/>
      <c r="Y27" s="112"/>
      <c r="Z27" s="112"/>
      <c r="AA27" s="112"/>
      <c r="AB27" s="108">
        <f t="shared" si="2"/>
        <v>0</v>
      </c>
      <c r="AC27" s="108">
        <f t="shared" si="3"/>
        <v>0</v>
      </c>
      <c r="AD27" s="113"/>
      <c r="AE27" s="114"/>
      <c r="AF27" s="113"/>
      <c r="AG27" s="114"/>
      <c r="AH27" s="1">
        <f t="shared" si="4"/>
        <v>0</v>
      </c>
    </row>
    <row r="28" spans="1:34" ht="18" customHeight="1" x14ac:dyDescent="0.25">
      <c r="A28" s="1">
        <f>IFERROR(IF($A$6&gt;=F28,SMALL(EMP!$K$6:$K$205,$A$7+F28),0),0)</f>
        <v>0</v>
      </c>
      <c r="B28" s="1" t="str">
        <f>IFERROR(IF(A28&gt;=1,VLOOKUP(A28,EMP!$O$6:$P$205,2,0),""),"")</f>
        <v/>
      </c>
      <c r="D28" s="1">
        <f>IFERROR(IF(E28&gt;=1,E28+COUNTIF($E$8:E28,E28),0),0)</f>
        <v>0</v>
      </c>
      <c r="E28" s="1">
        <f>IFERROR(IF(G28&gt;=1,INDEX(EMP!$O$6:$Q$205,MATCH(I28,EMP!$Q$6:$Q$205,0),1)*10,0),0)</f>
        <v>0</v>
      </c>
      <c r="F28" s="1">
        <v>21</v>
      </c>
      <c r="G28" s="32">
        <f t="shared" si="0"/>
        <v>0</v>
      </c>
      <c r="H28" s="115"/>
      <c r="I28" s="32" t="str">
        <f>IFERROR(IF(G28&gt;=1,VLOOKUP(H28,EMP!$P$6:$Q$205,2,0),""),"")</f>
        <v/>
      </c>
      <c r="J28" s="116"/>
      <c r="K28" s="111"/>
      <c r="L28" s="112"/>
      <c r="M28" s="112"/>
      <c r="N28" s="112"/>
      <c r="O28" s="108">
        <f t="shared" si="1"/>
        <v>0</v>
      </c>
      <c r="P28" s="112"/>
      <c r="Q28" s="112"/>
      <c r="R28" s="112"/>
      <c r="S28" s="112"/>
      <c r="T28" s="112"/>
      <c r="U28" s="112"/>
      <c r="V28" s="112"/>
      <c r="W28" s="112"/>
      <c r="X28" s="112"/>
      <c r="Y28" s="112"/>
      <c r="Z28" s="112"/>
      <c r="AA28" s="112"/>
      <c r="AB28" s="108">
        <f t="shared" si="2"/>
        <v>0</v>
      </c>
      <c r="AC28" s="108">
        <f t="shared" si="3"/>
        <v>0</v>
      </c>
      <c r="AD28" s="113"/>
      <c r="AE28" s="114"/>
      <c r="AF28" s="113"/>
      <c r="AG28" s="114"/>
      <c r="AH28" s="1">
        <f t="shared" si="4"/>
        <v>0</v>
      </c>
    </row>
    <row r="29" spans="1:34" ht="18" customHeight="1" x14ac:dyDescent="0.25">
      <c r="A29" s="1">
        <f>IFERROR(IF($A$6&gt;=F29,SMALL(EMP!$K$6:$K$205,$A$7+F29),0),0)</f>
        <v>0</v>
      </c>
      <c r="B29" s="1" t="str">
        <f>IFERROR(IF(A29&gt;=1,VLOOKUP(A29,EMP!$O$6:$P$205,2,0),""),"")</f>
        <v/>
      </c>
      <c r="D29" s="1">
        <f>IFERROR(IF(E29&gt;=1,E29+COUNTIF($E$8:E29,E29),0),0)</f>
        <v>0</v>
      </c>
      <c r="E29" s="1">
        <f>IFERROR(IF(G29&gt;=1,INDEX(EMP!$O$6:$Q$205,MATCH(I29,EMP!$Q$6:$Q$205,0),1)*10,0),0)</f>
        <v>0</v>
      </c>
      <c r="F29" s="1">
        <v>22</v>
      </c>
      <c r="G29" s="32">
        <f t="shared" si="0"/>
        <v>0</v>
      </c>
      <c r="H29" s="115"/>
      <c r="I29" s="32" t="str">
        <f>IFERROR(IF(G29&gt;=1,VLOOKUP(H29,EMP!$P$6:$Q$205,2,0),""),"")</f>
        <v/>
      </c>
      <c r="J29" s="116"/>
      <c r="K29" s="111"/>
      <c r="L29" s="112"/>
      <c r="M29" s="112"/>
      <c r="N29" s="112"/>
      <c r="O29" s="108">
        <f t="shared" si="1"/>
        <v>0</v>
      </c>
      <c r="P29" s="112"/>
      <c r="Q29" s="112"/>
      <c r="R29" s="112"/>
      <c r="S29" s="112"/>
      <c r="T29" s="112"/>
      <c r="U29" s="112"/>
      <c r="V29" s="112"/>
      <c r="W29" s="112"/>
      <c r="X29" s="112"/>
      <c r="Y29" s="112"/>
      <c r="Z29" s="112"/>
      <c r="AA29" s="112"/>
      <c r="AB29" s="108">
        <f t="shared" si="2"/>
        <v>0</v>
      </c>
      <c r="AC29" s="108">
        <f t="shared" si="3"/>
        <v>0</v>
      </c>
      <c r="AD29" s="113"/>
      <c r="AE29" s="114"/>
      <c r="AF29" s="113"/>
      <c r="AG29" s="114"/>
      <c r="AH29" s="1">
        <f t="shared" si="4"/>
        <v>0</v>
      </c>
    </row>
    <row r="30" spans="1:34" ht="18" customHeight="1" x14ac:dyDescent="0.25">
      <c r="A30" s="1">
        <f>IFERROR(IF($A$6&gt;=F30,SMALL(EMP!$K$6:$K$205,$A$7+F30),0),0)</f>
        <v>0</v>
      </c>
      <c r="B30" s="1" t="str">
        <f>IFERROR(IF(A30&gt;=1,VLOOKUP(A30,EMP!$O$6:$P$205,2,0),""),"")</f>
        <v/>
      </c>
      <c r="D30" s="1">
        <f>IFERROR(IF(E30&gt;=1,E30+COUNTIF($E$8:E30,E30),0),0)</f>
        <v>0</v>
      </c>
      <c r="E30" s="1">
        <f>IFERROR(IF(G30&gt;=1,INDEX(EMP!$O$6:$Q$205,MATCH(I30,EMP!$Q$6:$Q$205,0),1)*10,0),0)</f>
        <v>0</v>
      </c>
      <c r="F30" s="1">
        <v>23</v>
      </c>
      <c r="G30" s="32">
        <f t="shared" si="0"/>
        <v>0</v>
      </c>
      <c r="H30" s="115"/>
      <c r="I30" s="32" t="str">
        <f>IFERROR(IF(G30&gt;=1,VLOOKUP(H30,EMP!$P$6:$Q$205,2,0),""),"")</f>
        <v/>
      </c>
      <c r="J30" s="116"/>
      <c r="K30" s="111"/>
      <c r="L30" s="112"/>
      <c r="M30" s="112"/>
      <c r="N30" s="112"/>
      <c r="O30" s="108">
        <f t="shared" si="1"/>
        <v>0</v>
      </c>
      <c r="P30" s="112"/>
      <c r="Q30" s="112"/>
      <c r="R30" s="112"/>
      <c r="S30" s="112"/>
      <c r="T30" s="112"/>
      <c r="U30" s="112"/>
      <c r="V30" s="112"/>
      <c r="W30" s="112"/>
      <c r="X30" s="112"/>
      <c r="Y30" s="112"/>
      <c r="Z30" s="112"/>
      <c r="AA30" s="112"/>
      <c r="AB30" s="108">
        <f t="shared" si="2"/>
        <v>0</v>
      </c>
      <c r="AC30" s="108">
        <f t="shared" si="3"/>
        <v>0</v>
      </c>
      <c r="AD30" s="113"/>
      <c r="AE30" s="114"/>
      <c r="AF30" s="113"/>
      <c r="AG30" s="114"/>
      <c r="AH30" s="1">
        <f t="shared" si="4"/>
        <v>0</v>
      </c>
    </row>
    <row r="31" spans="1:34" ht="18" customHeight="1" x14ac:dyDescent="0.25">
      <c r="A31" s="1">
        <f>IFERROR(IF($A$6&gt;=F31,SMALL(EMP!$K$6:$K$205,$A$7+F31),0),0)</f>
        <v>0</v>
      </c>
      <c r="B31" s="1" t="str">
        <f>IFERROR(IF(A31&gt;=1,VLOOKUP(A31,EMP!$O$6:$P$205,2,0),""),"")</f>
        <v/>
      </c>
      <c r="D31" s="1">
        <f>IFERROR(IF(E31&gt;=1,E31+COUNTIF($E$8:E31,E31),0),0)</f>
        <v>0</v>
      </c>
      <c r="E31" s="1">
        <f>IFERROR(IF(G31&gt;=1,INDEX(EMP!$O$6:$Q$205,MATCH(I31,EMP!$Q$6:$Q$205,0),1)*10,0),0)</f>
        <v>0</v>
      </c>
      <c r="F31" s="1">
        <v>24</v>
      </c>
      <c r="G31" s="32">
        <f t="shared" si="0"/>
        <v>0</v>
      </c>
      <c r="H31" s="115"/>
      <c r="I31" s="32" t="str">
        <f>IFERROR(IF(G31&gt;=1,VLOOKUP(H31,EMP!$P$6:$Q$205,2,0),""),"")</f>
        <v/>
      </c>
      <c r="J31" s="116"/>
      <c r="K31" s="111"/>
      <c r="L31" s="112"/>
      <c r="M31" s="112"/>
      <c r="N31" s="112"/>
      <c r="O31" s="108">
        <f t="shared" si="1"/>
        <v>0</v>
      </c>
      <c r="P31" s="112"/>
      <c r="Q31" s="112"/>
      <c r="R31" s="112"/>
      <c r="S31" s="112"/>
      <c r="T31" s="112"/>
      <c r="U31" s="112"/>
      <c r="V31" s="112"/>
      <c r="W31" s="112"/>
      <c r="X31" s="112"/>
      <c r="Y31" s="112"/>
      <c r="Z31" s="112"/>
      <c r="AA31" s="112"/>
      <c r="AB31" s="108">
        <f t="shared" si="2"/>
        <v>0</v>
      </c>
      <c r="AC31" s="108">
        <f t="shared" si="3"/>
        <v>0</v>
      </c>
      <c r="AD31" s="113"/>
      <c r="AE31" s="114"/>
      <c r="AF31" s="113"/>
      <c r="AG31" s="114"/>
      <c r="AH31" s="1">
        <f t="shared" si="4"/>
        <v>0</v>
      </c>
    </row>
    <row r="32" spans="1:34" ht="18" customHeight="1" x14ac:dyDescent="0.25">
      <c r="A32" s="1">
        <f>IFERROR(IF($A$6&gt;=F32,SMALL(EMP!$K$6:$K$205,$A$7+F32),0),0)</f>
        <v>0</v>
      </c>
      <c r="B32" s="1" t="str">
        <f>IFERROR(IF(A32&gt;=1,VLOOKUP(A32,EMP!$O$6:$P$205,2,0),""),"")</f>
        <v/>
      </c>
      <c r="D32" s="1">
        <f>IFERROR(IF(E32&gt;=1,E32+COUNTIF($E$8:E32,E32),0),0)</f>
        <v>0</v>
      </c>
      <c r="E32" s="1">
        <f>IFERROR(IF(G32&gt;=1,INDEX(EMP!$O$6:$Q$205,MATCH(I32,EMP!$Q$6:$Q$205,0),1)*10,0),0)</f>
        <v>0</v>
      </c>
      <c r="F32" s="1">
        <v>25</v>
      </c>
      <c r="G32" s="32">
        <f t="shared" si="0"/>
        <v>0</v>
      </c>
      <c r="H32" s="115"/>
      <c r="I32" s="32" t="str">
        <f>IFERROR(IF(G32&gt;=1,VLOOKUP(H32,EMP!$P$6:$Q$205,2,0),""),"")</f>
        <v/>
      </c>
      <c r="J32" s="116"/>
      <c r="K32" s="111"/>
      <c r="L32" s="112"/>
      <c r="M32" s="112"/>
      <c r="N32" s="112"/>
      <c r="O32" s="108">
        <f t="shared" si="1"/>
        <v>0</v>
      </c>
      <c r="P32" s="112"/>
      <c r="Q32" s="112"/>
      <c r="R32" s="112"/>
      <c r="S32" s="112"/>
      <c r="T32" s="112"/>
      <c r="U32" s="112"/>
      <c r="V32" s="112"/>
      <c r="W32" s="112"/>
      <c r="X32" s="112"/>
      <c r="Y32" s="112"/>
      <c r="Z32" s="112"/>
      <c r="AA32" s="112"/>
      <c r="AB32" s="108">
        <f t="shared" si="2"/>
        <v>0</v>
      </c>
      <c r="AC32" s="108">
        <f t="shared" si="3"/>
        <v>0</v>
      </c>
      <c r="AD32" s="113"/>
      <c r="AE32" s="114"/>
      <c r="AF32" s="113"/>
      <c r="AG32" s="114"/>
      <c r="AH32" s="1">
        <f t="shared" si="4"/>
        <v>0</v>
      </c>
    </row>
    <row r="33" spans="1:34" ht="18" customHeight="1" x14ac:dyDescent="0.25">
      <c r="A33" s="1">
        <f>IFERROR(IF($A$6&gt;=F33,SMALL(EMP!$K$6:$K$205,$A$7+F33),0),0)</f>
        <v>0</v>
      </c>
      <c r="B33" s="1" t="str">
        <f>IFERROR(IF(A33&gt;=1,VLOOKUP(A33,EMP!$O$6:$P$205,2,0),""),"")</f>
        <v/>
      </c>
      <c r="D33" s="1">
        <f>IFERROR(IF(E33&gt;=1,E33+COUNTIF($E$8:E33,E33),0),0)</f>
        <v>0</v>
      </c>
      <c r="E33" s="1">
        <f>IFERROR(IF(G33&gt;=1,INDEX(EMP!$O$6:$Q$205,MATCH(I33,EMP!$Q$6:$Q$205,0),1)*10,0),0)</f>
        <v>0</v>
      </c>
      <c r="F33" s="1">
        <v>26</v>
      </c>
      <c r="G33" s="32">
        <f t="shared" si="0"/>
        <v>0</v>
      </c>
      <c r="H33" s="115"/>
      <c r="I33" s="32" t="str">
        <f>IFERROR(IF(G33&gt;=1,VLOOKUP(H33,EMP!$P$6:$Q$205,2,0),""),"")</f>
        <v/>
      </c>
      <c r="J33" s="116"/>
      <c r="K33" s="111"/>
      <c r="L33" s="112"/>
      <c r="M33" s="112"/>
      <c r="N33" s="112"/>
      <c r="O33" s="108">
        <f t="shared" si="1"/>
        <v>0</v>
      </c>
      <c r="P33" s="112"/>
      <c r="Q33" s="112"/>
      <c r="R33" s="112"/>
      <c r="S33" s="112"/>
      <c r="T33" s="112"/>
      <c r="U33" s="112"/>
      <c r="V33" s="112"/>
      <c r="W33" s="112"/>
      <c r="X33" s="112"/>
      <c r="Y33" s="112"/>
      <c r="Z33" s="112"/>
      <c r="AA33" s="112"/>
      <c r="AB33" s="108">
        <f t="shared" si="2"/>
        <v>0</v>
      </c>
      <c r="AC33" s="108">
        <f t="shared" si="3"/>
        <v>0</v>
      </c>
      <c r="AD33" s="113"/>
      <c r="AE33" s="114"/>
      <c r="AF33" s="113"/>
      <c r="AG33" s="114"/>
      <c r="AH33" s="1">
        <f t="shared" si="4"/>
        <v>0</v>
      </c>
    </row>
    <row r="34" spans="1:34" ht="18" customHeight="1" x14ac:dyDescent="0.25">
      <c r="A34" s="1">
        <f>IFERROR(IF($A$6&gt;=F34,SMALL(EMP!$K$6:$K$205,$A$7+F34),0),0)</f>
        <v>0</v>
      </c>
      <c r="B34" s="1" t="str">
        <f>IFERROR(IF(A34&gt;=1,VLOOKUP(A34,EMP!$O$6:$P$205,2,0),""),"")</f>
        <v/>
      </c>
      <c r="D34" s="1">
        <f>IFERROR(IF(E34&gt;=1,E34+COUNTIF($E$8:E34,E34),0),0)</f>
        <v>0</v>
      </c>
      <c r="E34" s="1">
        <f>IFERROR(IF(G34&gt;=1,INDEX(EMP!$O$6:$Q$205,MATCH(I34,EMP!$Q$6:$Q$205,0),1)*10,0),0)</f>
        <v>0</v>
      </c>
      <c r="F34" s="1">
        <v>27</v>
      </c>
      <c r="G34" s="32">
        <f t="shared" si="0"/>
        <v>0</v>
      </c>
      <c r="H34" s="115"/>
      <c r="I34" s="32" t="str">
        <f>IFERROR(IF(G34&gt;=1,VLOOKUP(H34,EMP!$P$6:$Q$205,2,0),""),"")</f>
        <v/>
      </c>
      <c r="J34" s="116"/>
      <c r="K34" s="111"/>
      <c r="L34" s="112"/>
      <c r="M34" s="112"/>
      <c r="N34" s="112"/>
      <c r="O34" s="108">
        <f t="shared" si="1"/>
        <v>0</v>
      </c>
      <c r="P34" s="112"/>
      <c r="Q34" s="112"/>
      <c r="R34" s="112"/>
      <c r="S34" s="112"/>
      <c r="T34" s="112"/>
      <c r="U34" s="112"/>
      <c r="V34" s="112"/>
      <c r="W34" s="112"/>
      <c r="X34" s="112"/>
      <c r="Y34" s="112"/>
      <c r="Z34" s="112"/>
      <c r="AA34" s="112"/>
      <c r="AB34" s="108">
        <f t="shared" si="2"/>
        <v>0</v>
      </c>
      <c r="AC34" s="108">
        <f t="shared" si="3"/>
        <v>0</v>
      </c>
      <c r="AD34" s="113"/>
      <c r="AE34" s="114"/>
      <c r="AF34" s="113"/>
      <c r="AG34" s="114"/>
      <c r="AH34" s="1">
        <f t="shared" si="4"/>
        <v>0</v>
      </c>
    </row>
    <row r="35" spans="1:34" ht="18" customHeight="1" x14ac:dyDescent="0.25">
      <c r="A35" s="1">
        <f>IFERROR(IF($A$6&gt;=F35,SMALL(EMP!$K$6:$K$205,$A$7+F35),0),0)</f>
        <v>0</v>
      </c>
      <c r="B35" s="1" t="str">
        <f>IFERROR(IF(A35&gt;=1,VLOOKUP(A35,EMP!$O$6:$P$205,2,0),""),"")</f>
        <v/>
      </c>
      <c r="D35" s="1">
        <f>IFERROR(IF(E35&gt;=1,E35+COUNTIF($E$8:E35,E35),0),0)</f>
        <v>0</v>
      </c>
      <c r="E35" s="1">
        <f>IFERROR(IF(G35&gt;=1,INDEX(EMP!$O$6:$Q$205,MATCH(I35,EMP!$Q$6:$Q$205,0),1)*10,0),0)</f>
        <v>0</v>
      </c>
      <c r="F35" s="1">
        <v>28</v>
      </c>
      <c r="G35" s="32">
        <f t="shared" si="0"/>
        <v>0</v>
      </c>
      <c r="H35" s="115"/>
      <c r="I35" s="32" t="str">
        <f>IFERROR(IF(G35&gt;=1,VLOOKUP(H35,EMP!$P$6:$Q$205,2,0),""),"")</f>
        <v/>
      </c>
      <c r="J35" s="116"/>
      <c r="K35" s="111"/>
      <c r="L35" s="112"/>
      <c r="M35" s="112"/>
      <c r="N35" s="112"/>
      <c r="O35" s="108">
        <f t="shared" si="1"/>
        <v>0</v>
      </c>
      <c r="P35" s="112"/>
      <c r="Q35" s="112"/>
      <c r="R35" s="112"/>
      <c r="S35" s="112"/>
      <c r="T35" s="112"/>
      <c r="U35" s="112"/>
      <c r="V35" s="112"/>
      <c r="W35" s="112"/>
      <c r="X35" s="112"/>
      <c r="Y35" s="112"/>
      <c r="Z35" s="112"/>
      <c r="AA35" s="112"/>
      <c r="AB35" s="108">
        <f t="shared" si="2"/>
        <v>0</v>
      </c>
      <c r="AC35" s="108">
        <f t="shared" si="3"/>
        <v>0</v>
      </c>
      <c r="AD35" s="113"/>
      <c r="AE35" s="114"/>
      <c r="AF35" s="113"/>
      <c r="AG35" s="114"/>
      <c r="AH35" s="1">
        <f t="shared" si="4"/>
        <v>0</v>
      </c>
    </row>
    <row r="36" spans="1:34" ht="18" customHeight="1" x14ac:dyDescent="0.25">
      <c r="A36" s="1">
        <f>IFERROR(IF($A$6&gt;=F36,SMALL(EMP!$K$6:$K$205,$A$7+F36),0),0)</f>
        <v>0</v>
      </c>
      <c r="B36" s="1" t="str">
        <f>IFERROR(IF(A36&gt;=1,VLOOKUP(A36,EMP!$O$6:$P$205,2,0),""),"")</f>
        <v/>
      </c>
      <c r="D36" s="1">
        <f>IFERROR(IF(E36&gt;=1,E36+COUNTIF($E$8:E36,E36),0),0)</f>
        <v>0</v>
      </c>
      <c r="E36" s="1">
        <f>IFERROR(IF(G36&gt;=1,INDEX(EMP!$O$6:$Q$205,MATCH(I36,EMP!$Q$6:$Q$205,0),1)*10,0),0)</f>
        <v>0</v>
      </c>
      <c r="F36" s="1">
        <v>29</v>
      </c>
      <c r="G36" s="32">
        <f t="shared" si="0"/>
        <v>0</v>
      </c>
      <c r="H36" s="115"/>
      <c r="I36" s="32" t="str">
        <f>IFERROR(IF(G36&gt;=1,VLOOKUP(H36,EMP!$P$6:$Q$205,2,0),""),"")</f>
        <v/>
      </c>
      <c r="J36" s="116"/>
      <c r="K36" s="111"/>
      <c r="L36" s="112"/>
      <c r="M36" s="112"/>
      <c r="N36" s="112"/>
      <c r="O36" s="108">
        <f t="shared" si="1"/>
        <v>0</v>
      </c>
      <c r="P36" s="112"/>
      <c r="Q36" s="112"/>
      <c r="R36" s="112"/>
      <c r="S36" s="112"/>
      <c r="T36" s="112"/>
      <c r="U36" s="112"/>
      <c r="V36" s="112"/>
      <c r="W36" s="112"/>
      <c r="X36" s="112"/>
      <c r="Y36" s="112"/>
      <c r="Z36" s="112"/>
      <c r="AA36" s="112"/>
      <c r="AB36" s="108">
        <f t="shared" si="2"/>
        <v>0</v>
      </c>
      <c r="AC36" s="108">
        <f t="shared" si="3"/>
        <v>0</v>
      </c>
      <c r="AD36" s="113"/>
      <c r="AE36" s="114"/>
      <c r="AF36" s="113"/>
      <c r="AG36" s="114"/>
      <c r="AH36" s="1">
        <f t="shared" si="4"/>
        <v>0</v>
      </c>
    </row>
    <row r="37" spans="1:34" ht="18" customHeight="1" x14ac:dyDescent="0.25">
      <c r="A37" s="1">
        <f>IFERROR(IF($A$6&gt;=F37,SMALL(EMP!$K$6:$K$205,$A$7+F37),0),0)</f>
        <v>0</v>
      </c>
      <c r="B37" s="1" t="str">
        <f>IFERROR(IF(A37&gt;=1,VLOOKUP(A37,EMP!$O$6:$P$205,2,0),""),"")</f>
        <v/>
      </c>
      <c r="D37" s="1">
        <f>IFERROR(IF(E37&gt;=1,E37+COUNTIF($E$8:E37,E37),0),0)</f>
        <v>0</v>
      </c>
      <c r="E37" s="1">
        <f>IFERROR(IF(G37&gt;=1,INDEX(EMP!$O$6:$Q$205,MATCH(I37,EMP!$Q$6:$Q$205,0),1)*10,0),0)</f>
        <v>0</v>
      </c>
      <c r="F37" s="1">
        <v>30</v>
      </c>
      <c r="G37" s="32">
        <f t="shared" si="0"/>
        <v>0</v>
      </c>
      <c r="H37" s="115"/>
      <c r="I37" s="32" t="str">
        <f>IFERROR(IF(G37&gt;=1,VLOOKUP(H37,EMP!$P$6:$Q$205,2,0),""),"")</f>
        <v/>
      </c>
      <c r="J37" s="116"/>
      <c r="K37" s="111"/>
      <c r="L37" s="112"/>
      <c r="M37" s="112"/>
      <c r="N37" s="112"/>
      <c r="O37" s="108">
        <f t="shared" si="1"/>
        <v>0</v>
      </c>
      <c r="P37" s="112"/>
      <c r="Q37" s="112"/>
      <c r="R37" s="112"/>
      <c r="S37" s="112"/>
      <c r="T37" s="112"/>
      <c r="U37" s="112"/>
      <c r="V37" s="112"/>
      <c r="W37" s="112"/>
      <c r="X37" s="112"/>
      <c r="Y37" s="112"/>
      <c r="Z37" s="112"/>
      <c r="AA37" s="112"/>
      <c r="AB37" s="108">
        <f t="shared" si="2"/>
        <v>0</v>
      </c>
      <c r="AC37" s="108">
        <f t="shared" si="3"/>
        <v>0</v>
      </c>
      <c r="AD37" s="113"/>
      <c r="AE37" s="114"/>
      <c r="AF37" s="113"/>
      <c r="AG37" s="114"/>
      <c r="AH37" s="1">
        <f t="shared" si="4"/>
        <v>0</v>
      </c>
    </row>
    <row r="38" spans="1:34" ht="18" customHeight="1" x14ac:dyDescent="0.25">
      <c r="A38" s="1">
        <f>IFERROR(IF($A$6&gt;=F38,SMALL(EMP!$K$6:$K$205,$A$7+F38),0),0)</f>
        <v>0</v>
      </c>
      <c r="B38" s="1" t="str">
        <f>IFERROR(IF(A38&gt;=1,VLOOKUP(A38,EMP!$O$6:$P$205,2,0),""),"")</f>
        <v/>
      </c>
      <c r="D38" s="1">
        <f>IFERROR(IF(E38&gt;=1,E38+COUNTIF($E$8:E38,E38),0),0)</f>
        <v>0</v>
      </c>
      <c r="E38" s="1">
        <f>IFERROR(IF(G38&gt;=1,INDEX(EMP!$O$6:$Q$205,MATCH(I38,EMP!$Q$6:$Q$205,0),1)*10,0),0)</f>
        <v>0</v>
      </c>
      <c r="F38" s="1">
        <v>31</v>
      </c>
      <c r="G38" s="32">
        <f t="shared" si="0"/>
        <v>0</v>
      </c>
      <c r="H38" s="115"/>
      <c r="I38" s="32" t="str">
        <f>IFERROR(IF(G38&gt;=1,VLOOKUP(H38,EMP!$P$6:$Q$205,2,0),""),"")</f>
        <v/>
      </c>
      <c r="J38" s="116"/>
      <c r="K38" s="111"/>
      <c r="L38" s="112"/>
      <c r="M38" s="112"/>
      <c r="N38" s="112"/>
      <c r="O38" s="108">
        <f t="shared" si="1"/>
        <v>0</v>
      </c>
      <c r="P38" s="112"/>
      <c r="Q38" s="112"/>
      <c r="R38" s="112"/>
      <c r="S38" s="112"/>
      <c r="T38" s="112"/>
      <c r="U38" s="112"/>
      <c r="V38" s="112"/>
      <c r="W38" s="112"/>
      <c r="X38" s="112"/>
      <c r="Y38" s="112"/>
      <c r="Z38" s="112"/>
      <c r="AA38" s="112"/>
      <c r="AB38" s="108">
        <f t="shared" si="2"/>
        <v>0</v>
      </c>
      <c r="AC38" s="108">
        <f t="shared" si="3"/>
        <v>0</v>
      </c>
      <c r="AD38" s="113"/>
      <c r="AE38" s="114"/>
      <c r="AF38" s="113"/>
      <c r="AG38" s="114"/>
      <c r="AH38" s="1">
        <f t="shared" si="4"/>
        <v>0</v>
      </c>
    </row>
    <row r="39" spans="1:34" ht="18" customHeight="1" x14ac:dyDescent="0.25">
      <c r="A39" s="1">
        <f>IFERROR(IF($A$6&gt;=F39,SMALL(EMP!$K$6:$K$205,$A$7+F39),0),0)</f>
        <v>0</v>
      </c>
      <c r="B39" s="1" t="str">
        <f>IFERROR(IF(A39&gt;=1,VLOOKUP(A39,EMP!$O$6:$P$205,2,0),""),"")</f>
        <v/>
      </c>
      <c r="D39" s="1">
        <f>IFERROR(IF(E39&gt;=1,E39+COUNTIF($E$8:E39,E39),0),0)</f>
        <v>0</v>
      </c>
      <c r="E39" s="1">
        <f>IFERROR(IF(G39&gt;=1,INDEX(EMP!$O$6:$Q$205,MATCH(I39,EMP!$Q$6:$Q$205,0),1)*10,0),0)</f>
        <v>0</v>
      </c>
      <c r="F39" s="1">
        <v>32</v>
      </c>
      <c r="G39" s="32">
        <f t="shared" si="0"/>
        <v>0</v>
      </c>
      <c r="H39" s="115"/>
      <c r="I39" s="32" t="str">
        <f>IFERROR(IF(G39&gt;=1,VLOOKUP(H39,EMP!$P$6:$Q$205,2,0),""),"")</f>
        <v/>
      </c>
      <c r="J39" s="116"/>
      <c r="K39" s="111"/>
      <c r="L39" s="112"/>
      <c r="M39" s="112"/>
      <c r="N39" s="112"/>
      <c r="O39" s="108">
        <f t="shared" si="1"/>
        <v>0</v>
      </c>
      <c r="P39" s="112"/>
      <c r="Q39" s="112"/>
      <c r="R39" s="112"/>
      <c r="S39" s="112"/>
      <c r="T39" s="112"/>
      <c r="U39" s="112"/>
      <c r="V39" s="112"/>
      <c r="W39" s="112"/>
      <c r="X39" s="112"/>
      <c r="Y39" s="112"/>
      <c r="Z39" s="112"/>
      <c r="AA39" s="112"/>
      <c r="AB39" s="108">
        <f t="shared" si="2"/>
        <v>0</v>
      </c>
      <c r="AC39" s="108">
        <f t="shared" si="3"/>
        <v>0</v>
      </c>
      <c r="AD39" s="113"/>
      <c r="AE39" s="114"/>
      <c r="AF39" s="113"/>
      <c r="AG39" s="114"/>
      <c r="AH39" s="1">
        <f t="shared" si="4"/>
        <v>0</v>
      </c>
    </row>
    <row r="40" spans="1:34" ht="18" customHeight="1" x14ac:dyDescent="0.25">
      <c r="A40" s="1">
        <f>IFERROR(IF($A$6&gt;=F40,SMALL(EMP!$K$6:$K$205,$A$7+F40),0),0)</f>
        <v>0</v>
      </c>
      <c r="B40" s="1" t="str">
        <f>IFERROR(IF(A40&gt;=1,VLOOKUP(A40,EMP!$O$6:$P$205,2,0),""),"")</f>
        <v/>
      </c>
      <c r="D40" s="1">
        <f>IFERROR(IF(E40&gt;=1,E40+COUNTIF($E$8:E40,E40),0),0)</f>
        <v>0</v>
      </c>
      <c r="E40" s="1">
        <f>IFERROR(IF(G40&gt;=1,INDEX(EMP!$O$6:$Q$205,MATCH(I40,EMP!$Q$6:$Q$205,0),1)*10,0),0)</f>
        <v>0</v>
      </c>
      <c r="F40" s="1">
        <v>33</v>
      </c>
      <c r="G40" s="32">
        <f t="shared" si="0"/>
        <v>0</v>
      </c>
      <c r="H40" s="115"/>
      <c r="I40" s="32" t="str">
        <f>IFERROR(IF(G40&gt;=1,VLOOKUP(H40,EMP!$P$6:$Q$205,2,0),""),"")</f>
        <v/>
      </c>
      <c r="J40" s="116"/>
      <c r="K40" s="111"/>
      <c r="L40" s="112"/>
      <c r="M40" s="112"/>
      <c r="N40" s="112"/>
      <c r="O40" s="108">
        <f t="shared" si="1"/>
        <v>0</v>
      </c>
      <c r="P40" s="112"/>
      <c r="Q40" s="112"/>
      <c r="R40" s="112"/>
      <c r="S40" s="112"/>
      <c r="T40" s="112"/>
      <c r="U40" s="112"/>
      <c r="V40" s="112"/>
      <c r="W40" s="112"/>
      <c r="X40" s="112"/>
      <c r="Y40" s="112"/>
      <c r="Z40" s="112"/>
      <c r="AA40" s="112"/>
      <c r="AB40" s="108">
        <f t="shared" si="2"/>
        <v>0</v>
      </c>
      <c r="AC40" s="108">
        <f t="shared" si="3"/>
        <v>0</v>
      </c>
      <c r="AD40" s="113"/>
      <c r="AE40" s="114"/>
      <c r="AF40" s="113"/>
      <c r="AG40" s="114"/>
      <c r="AH40" s="1">
        <f t="shared" si="4"/>
        <v>0</v>
      </c>
    </row>
    <row r="41" spans="1:34" ht="18" customHeight="1" x14ac:dyDescent="0.25">
      <c r="A41" s="1">
        <f>IFERROR(IF($A$6&gt;=F41,SMALL(EMP!$K$6:$K$205,$A$7+F41),0),0)</f>
        <v>0</v>
      </c>
      <c r="B41" s="1" t="str">
        <f>IFERROR(IF(A41&gt;=1,VLOOKUP(A41,EMP!$O$6:$P$205,2,0),""),"")</f>
        <v/>
      </c>
      <c r="D41" s="1">
        <f>IFERROR(IF(E41&gt;=1,E41+COUNTIF($E$8:E41,E41),0),0)</f>
        <v>0</v>
      </c>
      <c r="E41" s="1">
        <f>IFERROR(IF(G41&gt;=1,INDEX(EMP!$O$6:$Q$205,MATCH(I41,EMP!$Q$6:$Q$205,0),1)*10,0),0)</f>
        <v>0</v>
      </c>
      <c r="F41" s="1">
        <v>34</v>
      </c>
      <c r="G41" s="32">
        <f t="shared" si="0"/>
        <v>0</v>
      </c>
      <c r="H41" s="115"/>
      <c r="I41" s="32" t="str">
        <f>IFERROR(IF(G41&gt;=1,VLOOKUP(H41,EMP!$P$6:$Q$205,2,0),""),"")</f>
        <v/>
      </c>
      <c r="J41" s="116"/>
      <c r="K41" s="111"/>
      <c r="L41" s="112"/>
      <c r="M41" s="112"/>
      <c r="N41" s="112"/>
      <c r="O41" s="108">
        <f t="shared" si="1"/>
        <v>0</v>
      </c>
      <c r="P41" s="112"/>
      <c r="Q41" s="112"/>
      <c r="R41" s="112"/>
      <c r="S41" s="112"/>
      <c r="T41" s="112"/>
      <c r="U41" s="112"/>
      <c r="V41" s="112"/>
      <c r="W41" s="112"/>
      <c r="X41" s="112"/>
      <c r="Y41" s="112"/>
      <c r="Z41" s="112"/>
      <c r="AA41" s="112"/>
      <c r="AB41" s="108">
        <f t="shared" si="2"/>
        <v>0</v>
      </c>
      <c r="AC41" s="108">
        <f t="shared" si="3"/>
        <v>0</v>
      </c>
      <c r="AD41" s="113"/>
      <c r="AE41" s="114"/>
      <c r="AF41" s="113"/>
      <c r="AG41" s="114"/>
      <c r="AH41" s="1">
        <f t="shared" si="4"/>
        <v>0</v>
      </c>
    </row>
    <row r="42" spans="1:34" ht="18" customHeight="1" x14ac:dyDescent="0.25">
      <c r="A42" s="1">
        <f>IFERROR(IF($A$6&gt;=F42,SMALL(EMP!$K$6:$K$205,$A$7+F42),0),0)</f>
        <v>0</v>
      </c>
      <c r="B42" s="1" t="str">
        <f>IFERROR(IF(A42&gt;=1,VLOOKUP(A42,EMP!$O$6:$P$205,2,0),""),"")</f>
        <v/>
      </c>
      <c r="D42" s="1">
        <f>IFERROR(IF(E42&gt;=1,E42+COUNTIF($E$8:E42,E42),0),0)</f>
        <v>0</v>
      </c>
      <c r="E42" s="1">
        <f>IFERROR(IF(G42&gt;=1,INDEX(EMP!$O$6:$Q$205,MATCH(I42,EMP!$Q$6:$Q$205,0),1)*10,0),0)</f>
        <v>0</v>
      </c>
      <c r="F42" s="1">
        <v>35</v>
      </c>
      <c r="G42" s="32">
        <f t="shared" si="0"/>
        <v>0</v>
      </c>
      <c r="H42" s="115"/>
      <c r="I42" s="32" t="str">
        <f>IFERROR(IF(G42&gt;=1,VLOOKUP(H42,EMP!$P$6:$Q$205,2,0),""),"")</f>
        <v/>
      </c>
      <c r="J42" s="116"/>
      <c r="K42" s="111"/>
      <c r="L42" s="112"/>
      <c r="M42" s="112"/>
      <c r="N42" s="112"/>
      <c r="O42" s="108">
        <f t="shared" si="1"/>
        <v>0</v>
      </c>
      <c r="P42" s="112"/>
      <c r="Q42" s="112"/>
      <c r="R42" s="112"/>
      <c r="S42" s="112"/>
      <c r="T42" s="112"/>
      <c r="U42" s="112"/>
      <c r="V42" s="112"/>
      <c r="W42" s="112"/>
      <c r="X42" s="112"/>
      <c r="Y42" s="112"/>
      <c r="Z42" s="112"/>
      <c r="AA42" s="112"/>
      <c r="AB42" s="108">
        <f t="shared" si="2"/>
        <v>0</v>
      </c>
      <c r="AC42" s="108">
        <f t="shared" si="3"/>
        <v>0</v>
      </c>
      <c r="AD42" s="113"/>
      <c r="AE42" s="114"/>
      <c r="AF42" s="113"/>
      <c r="AG42" s="114"/>
      <c r="AH42" s="1">
        <f t="shared" si="4"/>
        <v>0</v>
      </c>
    </row>
    <row r="43" spans="1:34" ht="18" customHeight="1" x14ac:dyDescent="0.25">
      <c r="A43" s="1">
        <f>IFERROR(IF($A$6&gt;=F43,SMALL(EMP!$K$6:$K$205,$A$7+F43),0),0)</f>
        <v>0</v>
      </c>
      <c r="B43" s="1" t="str">
        <f>IFERROR(IF(A43&gt;=1,VLOOKUP(A43,EMP!$O$6:$P$205,2,0),""),"")</f>
        <v/>
      </c>
      <c r="D43" s="1">
        <f>IFERROR(IF(E43&gt;=1,E43+COUNTIF($E$8:E43,E43),0),0)</f>
        <v>0</v>
      </c>
      <c r="E43" s="1">
        <f>IFERROR(IF(G43&gt;=1,INDEX(EMP!$O$6:$Q$205,MATCH(I43,EMP!$Q$6:$Q$205,0),1)*10,0),0)</f>
        <v>0</v>
      </c>
      <c r="F43" s="1">
        <v>36</v>
      </c>
      <c r="G43" s="32">
        <f t="shared" si="0"/>
        <v>0</v>
      </c>
      <c r="H43" s="115"/>
      <c r="I43" s="32" t="str">
        <f>IFERROR(IF(G43&gt;=1,VLOOKUP(H43,EMP!$P$6:$Q$205,2,0),""),"")</f>
        <v/>
      </c>
      <c r="J43" s="116"/>
      <c r="K43" s="111"/>
      <c r="L43" s="112"/>
      <c r="M43" s="112"/>
      <c r="N43" s="112"/>
      <c r="O43" s="108">
        <f t="shared" si="1"/>
        <v>0</v>
      </c>
      <c r="P43" s="112"/>
      <c r="Q43" s="112"/>
      <c r="R43" s="112"/>
      <c r="S43" s="112"/>
      <c r="T43" s="112"/>
      <c r="U43" s="112"/>
      <c r="V43" s="112"/>
      <c r="W43" s="112"/>
      <c r="X43" s="112"/>
      <c r="Y43" s="112"/>
      <c r="Z43" s="112"/>
      <c r="AA43" s="112"/>
      <c r="AB43" s="108">
        <f t="shared" si="2"/>
        <v>0</v>
      </c>
      <c r="AC43" s="108">
        <f t="shared" si="3"/>
        <v>0</v>
      </c>
      <c r="AD43" s="113"/>
      <c r="AE43" s="114"/>
      <c r="AF43" s="113"/>
      <c r="AG43" s="114"/>
      <c r="AH43" s="1">
        <f t="shared" si="4"/>
        <v>0</v>
      </c>
    </row>
    <row r="44" spans="1:34" ht="18" customHeight="1" x14ac:dyDescent="0.25">
      <c r="A44" s="1">
        <f>IFERROR(IF($A$6&gt;=F44,SMALL(EMP!$K$6:$K$205,$A$7+F44),0),0)</f>
        <v>0</v>
      </c>
      <c r="B44" s="1" t="str">
        <f>IFERROR(IF(A44&gt;=1,VLOOKUP(A44,EMP!$O$6:$P$205,2,0),""),"")</f>
        <v/>
      </c>
      <c r="D44" s="1">
        <f>IFERROR(IF(E44&gt;=1,E44+COUNTIF($E$8:E44,E44),0),0)</f>
        <v>0</v>
      </c>
      <c r="E44" s="1">
        <f>IFERROR(IF(G44&gt;=1,INDEX(EMP!$O$6:$Q$205,MATCH(I44,EMP!$Q$6:$Q$205,0),1)*10,0),0)</f>
        <v>0</v>
      </c>
      <c r="F44" s="1">
        <v>37</v>
      </c>
      <c r="G44" s="32">
        <f t="shared" si="0"/>
        <v>0</v>
      </c>
      <c r="H44" s="115"/>
      <c r="I44" s="32" t="str">
        <f>IFERROR(IF(G44&gt;=1,VLOOKUP(H44,EMP!$P$6:$Q$205,2,0),""),"")</f>
        <v/>
      </c>
      <c r="J44" s="116"/>
      <c r="K44" s="111"/>
      <c r="L44" s="112"/>
      <c r="M44" s="112"/>
      <c r="N44" s="112"/>
      <c r="O44" s="108">
        <f t="shared" si="1"/>
        <v>0</v>
      </c>
      <c r="P44" s="112"/>
      <c r="Q44" s="112"/>
      <c r="R44" s="112"/>
      <c r="S44" s="112"/>
      <c r="T44" s="112"/>
      <c r="U44" s="112"/>
      <c r="V44" s="112"/>
      <c r="W44" s="112"/>
      <c r="X44" s="112"/>
      <c r="Y44" s="112"/>
      <c r="Z44" s="112"/>
      <c r="AA44" s="112"/>
      <c r="AB44" s="108">
        <f t="shared" si="2"/>
        <v>0</v>
      </c>
      <c r="AC44" s="108">
        <f t="shared" si="3"/>
        <v>0</v>
      </c>
      <c r="AD44" s="113"/>
      <c r="AE44" s="114"/>
      <c r="AF44" s="113"/>
      <c r="AG44" s="114"/>
      <c r="AH44" s="1">
        <f t="shared" si="4"/>
        <v>0</v>
      </c>
    </row>
    <row r="45" spans="1:34" ht="18" customHeight="1" x14ac:dyDescent="0.25">
      <c r="A45" s="1">
        <f>IFERROR(IF($A$6&gt;=F45,SMALL(EMP!$K$6:$K$205,$A$7+F45),0),0)</f>
        <v>0</v>
      </c>
      <c r="B45" s="1" t="str">
        <f>IFERROR(IF(A45&gt;=1,VLOOKUP(A45,EMP!$O$6:$P$205,2,0),""),"")</f>
        <v/>
      </c>
      <c r="D45" s="1">
        <f>IFERROR(IF(E45&gt;=1,E45+COUNTIF($E$8:E45,E45),0),0)</f>
        <v>0</v>
      </c>
      <c r="E45" s="1">
        <f>IFERROR(IF(G45&gt;=1,INDEX(EMP!$O$6:$Q$205,MATCH(I45,EMP!$Q$6:$Q$205,0),1)*10,0),0)</f>
        <v>0</v>
      </c>
      <c r="F45" s="1">
        <v>38</v>
      </c>
      <c r="G45" s="32">
        <f t="shared" si="0"/>
        <v>0</v>
      </c>
      <c r="H45" s="115"/>
      <c r="I45" s="32" t="str">
        <f>IFERROR(IF(G45&gt;=1,VLOOKUP(H45,EMP!$P$6:$Q$205,2,0),""),"")</f>
        <v/>
      </c>
      <c r="J45" s="116"/>
      <c r="K45" s="111"/>
      <c r="L45" s="112"/>
      <c r="M45" s="112"/>
      <c r="N45" s="112"/>
      <c r="O45" s="108">
        <f t="shared" si="1"/>
        <v>0</v>
      </c>
      <c r="P45" s="112"/>
      <c r="Q45" s="112"/>
      <c r="R45" s="112"/>
      <c r="S45" s="112"/>
      <c r="T45" s="112"/>
      <c r="U45" s="112"/>
      <c r="V45" s="112"/>
      <c r="W45" s="112"/>
      <c r="X45" s="112"/>
      <c r="Y45" s="112"/>
      <c r="Z45" s="112"/>
      <c r="AA45" s="112"/>
      <c r="AB45" s="108">
        <f t="shared" si="2"/>
        <v>0</v>
      </c>
      <c r="AC45" s="108">
        <f t="shared" si="3"/>
        <v>0</v>
      </c>
      <c r="AD45" s="113"/>
      <c r="AE45" s="114"/>
      <c r="AF45" s="113"/>
      <c r="AG45" s="114"/>
      <c r="AH45" s="1">
        <f t="shared" si="4"/>
        <v>0</v>
      </c>
    </row>
    <row r="46" spans="1:34" ht="18" customHeight="1" x14ac:dyDescent="0.25">
      <c r="A46" s="1">
        <f>IFERROR(IF($A$6&gt;=F46,SMALL(EMP!$K$6:$K$205,$A$7+F46),0),0)</f>
        <v>0</v>
      </c>
      <c r="B46" s="1" t="str">
        <f>IFERROR(IF(A46&gt;=1,VLOOKUP(A46,EMP!$O$6:$P$205,2,0),""),"")</f>
        <v/>
      </c>
      <c r="D46" s="1">
        <f>IFERROR(IF(E46&gt;=1,E46+COUNTIF($E$8:E46,E46),0),0)</f>
        <v>0</v>
      </c>
      <c r="E46" s="1">
        <f>IFERROR(IF(G46&gt;=1,INDEX(EMP!$O$6:$Q$205,MATCH(I46,EMP!$Q$6:$Q$205,0),1)*10,0),0)</f>
        <v>0</v>
      </c>
      <c r="F46" s="1">
        <v>39</v>
      </c>
      <c r="G46" s="32">
        <f t="shared" si="0"/>
        <v>0</v>
      </c>
      <c r="H46" s="115"/>
      <c r="I46" s="32" t="str">
        <f>IFERROR(IF(G46&gt;=1,VLOOKUP(H46,EMP!$P$6:$Q$205,2,0),""),"")</f>
        <v/>
      </c>
      <c r="J46" s="116"/>
      <c r="K46" s="111"/>
      <c r="L46" s="112"/>
      <c r="M46" s="112"/>
      <c r="N46" s="112"/>
      <c r="O46" s="108">
        <f t="shared" si="1"/>
        <v>0</v>
      </c>
      <c r="P46" s="112"/>
      <c r="Q46" s="112"/>
      <c r="R46" s="112"/>
      <c r="S46" s="112"/>
      <c r="T46" s="112"/>
      <c r="U46" s="112"/>
      <c r="V46" s="112"/>
      <c r="W46" s="112"/>
      <c r="X46" s="112"/>
      <c r="Y46" s="112"/>
      <c r="Z46" s="112"/>
      <c r="AA46" s="112"/>
      <c r="AB46" s="108">
        <f t="shared" si="2"/>
        <v>0</v>
      </c>
      <c r="AC46" s="108">
        <f t="shared" si="3"/>
        <v>0</v>
      </c>
      <c r="AD46" s="113"/>
      <c r="AE46" s="114"/>
      <c r="AF46" s="113"/>
      <c r="AG46" s="114"/>
      <c r="AH46" s="1">
        <f t="shared" si="4"/>
        <v>0</v>
      </c>
    </row>
    <row r="47" spans="1:34" ht="18" customHeight="1" x14ac:dyDescent="0.25">
      <c r="A47" s="1">
        <f>IFERROR(IF($A$6&gt;=F47,SMALL(EMP!$K$6:$K$205,$A$7+F47),0),0)</f>
        <v>0</v>
      </c>
      <c r="B47" s="1" t="str">
        <f>IFERROR(IF(A47&gt;=1,VLOOKUP(A47,EMP!$O$6:$P$205,2,0),""),"")</f>
        <v/>
      </c>
      <c r="D47" s="1">
        <f>IFERROR(IF(E47&gt;=1,E47+COUNTIF($E$8:E47,E47),0),0)</f>
        <v>0</v>
      </c>
      <c r="E47" s="1">
        <f>IFERROR(IF(G47&gt;=1,INDEX(EMP!$O$6:$Q$205,MATCH(I47,EMP!$Q$6:$Q$205,0),1)*10,0),0)</f>
        <v>0</v>
      </c>
      <c r="F47" s="1">
        <v>40</v>
      </c>
      <c r="G47" s="32">
        <f t="shared" si="0"/>
        <v>0</v>
      </c>
      <c r="H47" s="115"/>
      <c r="I47" s="32" t="str">
        <f>IFERROR(IF(G47&gt;=1,VLOOKUP(H47,EMP!$P$6:$Q$205,2,0),""),"")</f>
        <v/>
      </c>
      <c r="J47" s="116"/>
      <c r="K47" s="111"/>
      <c r="L47" s="112"/>
      <c r="M47" s="112"/>
      <c r="N47" s="112"/>
      <c r="O47" s="108">
        <f t="shared" si="1"/>
        <v>0</v>
      </c>
      <c r="P47" s="112"/>
      <c r="Q47" s="112"/>
      <c r="R47" s="112"/>
      <c r="S47" s="112"/>
      <c r="T47" s="112"/>
      <c r="U47" s="112"/>
      <c r="V47" s="112"/>
      <c r="W47" s="112"/>
      <c r="X47" s="112"/>
      <c r="Y47" s="112"/>
      <c r="Z47" s="112"/>
      <c r="AA47" s="112"/>
      <c r="AB47" s="108">
        <f t="shared" si="2"/>
        <v>0</v>
      </c>
      <c r="AC47" s="108">
        <f t="shared" si="3"/>
        <v>0</v>
      </c>
      <c r="AD47" s="113"/>
      <c r="AE47" s="114"/>
      <c r="AF47" s="113"/>
      <c r="AG47" s="114"/>
      <c r="AH47" s="1">
        <f t="shared" si="4"/>
        <v>0</v>
      </c>
    </row>
    <row r="48" spans="1:34" ht="18" customHeight="1" x14ac:dyDescent="0.25">
      <c r="A48" s="1">
        <f>IFERROR(IF($A$6&gt;=F48,SMALL(EMP!$K$6:$K$205,$A$7+F48),0),0)</f>
        <v>0</v>
      </c>
      <c r="B48" s="1" t="str">
        <f>IFERROR(IF(A48&gt;=1,VLOOKUP(A48,EMP!$O$6:$P$205,2,0),""),"")</f>
        <v/>
      </c>
      <c r="D48" s="1">
        <f>IFERROR(IF(E48&gt;=1,E48+COUNTIF($E$8:E48,E48),0),0)</f>
        <v>0</v>
      </c>
      <c r="E48" s="1">
        <f>IFERROR(IF(G48&gt;=1,INDEX(EMP!$O$6:$Q$205,MATCH(I48,EMP!$Q$6:$Q$205,0),1)*10,0),0)</f>
        <v>0</v>
      </c>
      <c r="F48" s="1">
        <v>41</v>
      </c>
      <c r="G48" s="32">
        <f t="shared" si="0"/>
        <v>0</v>
      </c>
      <c r="H48" s="115"/>
      <c r="I48" s="32" t="str">
        <f>IFERROR(IF(G48&gt;=1,VLOOKUP(H48,EMP!$P$6:$Q$205,2,0),""),"")</f>
        <v/>
      </c>
      <c r="J48" s="116"/>
      <c r="K48" s="111"/>
      <c r="L48" s="112"/>
      <c r="M48" s="112"/>
      <c r="N48" s="112"/>
      <c r="O48" s="108">
        <f t="shared" si="1"/>
        <v>0</v>
      </c>
      <c r="P48" s="112"/>
      <c r="Q48" s="112"/>
      <c r="R48" s="112"/>
      <c r="S48" s="112"/>
      <c r="T48" s="112"/>
      <c r="U48" s="112"/>
      <c r="V48" s="112"/>
      <c r="W48" s="112"/>
      <c r="X48" s="112"/>
      <c r="Y48" s="112"/>
      <c r="Z48" s="112"/>
      <c r="AA48" s="112"/>
      <c r="AB48" s="108">
        <f t="shared" si="2"/>
        <v>0</v>
      </c>
      <c r="AC48" s="108">
        <f t="shared" si="3"/>
        <v>0</v>
      </c>
      <c r="AD48" s="113"/>
      <c r="AE48" s="114"/>
      <c r="AF48" s="113"/>
      <c r="AG48" s="114"/>
      <c r="AH48" s="1">
        <f t="shared" si="4"/>
        <v>0</v>
      </c>
    </row>
    <row r="49" spans="1:34" ht="18" customHeight="1" x14ac:dyDescent="0.25">
      <c r="A49" s="1">
        <f>IFERROR(IF($A$6&gt;=F49,SMALL(EMP!$K$6:$K$205,$A$7+F49),0),0)</f>
        <v>0</v>
      </c>
      <c r="B49" s="1" t="str">
        <f>IFERROR(IF(A49&gt;=1,VLOOKUP(A49,EMP!$O$6:$P$205,2,0),""),"")</f>
        <v/>
      </c>
      <c r="D49" s="1">
        <f>IFERROR(IF(E49&gt;=1,E49+COUNTIF($E$8:E49,E49),0),0)</f>
        <v>0</v>
      </c>
      <c r="E49" s="1">
        <f>IFERROR(IF(G49&gt;=1,INDEX(EMP!$O$6:$Q$205,MATCH(I49,EMP!$Q$6:$Q$205,0),1)*10,0),0)</f>
        <v>0</v>
      </c>
      <c r="F49" s="1">
        <v>42</v>
      </c>
      <c r="G49" s="32">
        <f t="shared" si="0"/>
        <v>0</v>
      </c>
      <c r="H49" s="115"/>
      <c r="I49" s="32" t="str">
        <f>IFERROR(IF(G49&gt;=1,VLOOKUP(H49,EMP!$P$6:$Q$205,2,0),""),"")</f>
        <v/>
      </c>
      <c r="J49" s="116"/>
      <c r="K49" s="111"/>
      <c r="L49" s="112"/>
      <c r="M49" s="112"/>
      <c r="N49" s="112"/>
      <c r="O49" s="108">
        <f t="shared" si="1"/>
        <v>0</v>
      </c>
      <c r="P49" s="112"/>
      <c r="Q49" s="112"/>
      <c r="R49" s="112"/>
      <c r="S49" s="112"/>
      <c r="T49" s="112"/>
      <c r="U49" s="112"/>
      <c r="V49" s="112"/>
      <c r="W49" s="112"/>
      <c r="X49" s="112"/>
      <c r="Y49" s="112"/>
      <c r="Z49" s="112"/>
      <c r="AA49" s="112"/>
      <c r="AB49" s="108">
        <f t="shared" si="2"/>
        <v>0</v>
      </c>
      <c r="AC49" s="108">
        <f t="shared" si="3"/>
        <v>0</v>
      </c>
      <c r="AD49" s="113"/>
      <c r="AE49" s="114"/>
      <c r="AF49" s="113"/>
      <c r="AG49" s="114"/>
      <c r="AH49" s="1">
        <f t="shared" si="4"/>
        <v>0</v>
      </c>
    </row>
    <row r="50" spans="1:34" ht="18" customHeight="1" x14ac:dyDescent="0.25">
      <c r="A50" s="1">
        <f>IFERROR(IF($A$6&gt;=F50,SMALL(EMP!$K$6:$K$205,$A$7+F50),0),0)</f>
        <v>0</v>
      </c>
      <c r="B50" s="1" t="str">
        <f>IFERROR(IF(A50&gt;=1,VLOOKUP(A50,EMP!$O$6:$P$205,2,0),""),"")</f>
        <v/>
      </c>
      <c r="D50" s="1">
        <f>IFERROR(IF(E50&gt;=1,E50+COUNTIF($E$8:E50,E50),0),0)</f>
        <v>0</v>
      </c>
      <c r="E50" s="1">
        <f>IFERROR(IF(G50&gt;=1,INDEX(EMP!$O$6:$Q$205,MATCH(I50,EMP!$Q$6:$Q$205,0),1)*10,0),0)</f>
        <v>0</v>
      </c>
      <c r="F50" s="1">
        <v>43</v>
      </c>
      <c r="G50" s="32">
        <f t="shared" si="0"/>
        <v>0</v>
      </c>
      <c r="H50" s="115"/>
      <c r="I50" s="32" t="str">
        <f>IFERROR(IF(G50&gt;=1,VLOOKUP(H50,EMP!$P$6:$Q$205,2,0),""),"")</f>
        <v/>
      </c>
      <c r="J50" s="116"/>
      <c r="K50" s="111"/>
      <c r="L50" s="112"/>
      <c r="M50" s="112"/>
      <c r="N50" s="112"/>
      <c r="O50" s="108">
        <f t="shared" si="1"/>
        <v>0</v>
      </c>
      <c r="P50" s="112"/>
      <c r="Q50" s="112"/>
      <c r="R50" s="112"/>
      <c r="S50" s="112"/>
      <c r="T50" s="112"/>
      <c r="U50" s="112"/>
      <c r="V50" s="112"/>
      <c r="W50" s="112"/>
      <c r="X50" s="112"/>
      <c r="Y50" s="112"/>
      <c r="Z50" s="112"/>
      <c r="AA50" s="112"/>
      <c r="AB50" s="108">
        <f t="shared" si="2"/>
        <v>0</v>
      </c>
      <c r="AC50" s="108">
        <f t="shared" si="3"/>
        <v>0</v>
      </c>
      <c r="AD50" s="113"/>
      <c r="AE50" s="114"/>
      <c r="AF50" s="113"/>
      <c r="AG50" s="114"/>
      <c r="AH50" s="1">
        <f t="shared" si="4"/>
        <v>0</v>
      </c>
    </row>
    <row r="51" spans="1:34" ht="18" customHeight="1" x14ac:dyDescent="0.25">
      <c r="A51" s="1">
        <f>IFERROR(IF($A$6&gt;=F51,SMALL(EMP!$K$6:$K$205,$A$7+F51),0),0)</f>
        <v>0</v>
      </c>
      <c r="B51" s="1" t="str">
        <f>IFERROR(IF(A51&gt;=1,VLOOKUP(A51,EMP!$O$6:$P$205,2,0),""),"")</f>
        <v/>
      </c>
      <c r="D51" s="1">
        <f>IFERROR(IF(E51&gt;=1,E51+COUNTIF($E$8:E51,E51),0),0)</f>
        <v>0</v>
      </c>
      <c r="E51" s="1">
        <f>IFERROR(IF(G51&gt;=1,INDEX(EMP!$O$6:$Q$205,MATCH(I51,EMP!$Q$6:$Q$205,0),1)*10,0),0)</f>
        <v>0</v>
      </c>
      <c r="F51" s="1">
        <v>44</v>
      </c>
      <c r="G51" s="32">
        <f t="shared" si="0"/>
        <v>0</v>
      </c>
      <c r="H51" s="115"/>
      <c r="I51" s="32" t="str">
        <f>IFERROR(IF(G51&gt;=1,VLOOKUP(H51,EMP!$P$6:$Q$205,2,0),""),"")</f>
        <v/>
      </c>
      <c r="J51" s="116"/>
      <c r="K51" s="111"/>
      <c r="L51" s="112"/>
      <c r="M51" s="112"/>
      <c r="N51" s="112"/>
      <c r="O51" s="108">
        <f t="shared" si="1"/>
        <v>0</v>
      </c>
      <c r="P51" s="112"/>
      <c r="Q51" s="112"/>
      <c r="R51" s="112"/>
      <c r="S51" s="112"/>
      <c r="T51" s="112"/>
      <c r="U51" s="112"/>
      <c r="V51" s="112"/>
      <c r="W51" s="112"/>
      <c r="X51" s="112"/>
      <c r="Y51" s="112"/>
      <c r="Z51" s="112"/>
      <c r="AA51" s="112"/>
      <c r="AB51" s="108">
        <f t="shared" si="2"/>
        <v>0</v>
      </c>
      <c r="AC51" s="108">
        <f t="shared" si="3"/>
        <v>0</v>
      </c>
      <c r="AD51" s="113"/>
      <c r="AE51" s="114"/>
      <c r="AF51" s="113"/>
      <c r="AG51" s="114"/>
      <c r="AH51" s="1">
        <f t="shared" si="4"/>
        <v>0</v>
      </c>
    </row>
    <row r="52" spans="1:34" ht="18" customHeight="1" x14ac:dyDescent="0.25">
      <c r="A52" s="1">
        <f>IFERROR(IF($A$6&gt;=F52,SMALL(EMP!$K$6:$K$205,$A$7+F52),0),0)</f>
        <v>0</v>
      </c>
      <c r="B52" s="1" t="str">
        <f>IFERROR(IF(A52&gt;=1,VLOOKUP(A52,EMP!$O$6:$P$205,2,0),""),"")</f>
        <v/>
      </c>
      <c r="D52" s="1">
        <f>IFERROR(IF(E52&gt;=1,E52+COUNTIF($E$8:E52,E52),0),0)</f>
        <v>0</v>
      </c>
      <c r="E52" s="1">
        <f>IFERROR(IF(G52&gt;=1,INDEX(EMP!$O$6:$Q$205,MATCH(I52,EMP!$Q$6:$Q$205,0),1)*10,0),0)</f>
        <v>0</v>
      </c>
      <c r="F52" s="1">
        <v>45</v>
      </c>
      <c r="G52" s="32">
        <f t="shared" si="0"/>
        <v>0</v>
      </c>
      <c r="H52" s="115"/>
      <c r="I52" s="32" t="str">
        <f>IFERROR(IF(G52&gt;=1,VLOOKUP(H52,EMP!$P$6:$Q$205,2,0),""),"")</f>
        <v/>
      </c>
      <c r="J52" s="116"/>
      <c r="K52" s="111"/>
      <c r="L52" s="112"/>
      <c r="M52" s="112"/>
      <c r="N52" s="112"/>
      <c r="O52" s="108">
        <f t="shared" si="1"/>
        <v>0</v>
      </c>
      <c r="P52" s="112"/>
      <c r="Q52" s="112"/>
      <c r="R52" s="112"/>
      <c r="S52" s="112"/>
      <c r="T52" s="112"/>
      <c r="U52" s="112"/>
      <c r="V52" s="112"/>
      <c r="W52" s="112"/>
      <c r="X52" s="112"/>
      <c r="Y52" s="112"/>
      <c r="Z52" s="112"/>
      <c r="AA52" s="112"/>
      <c r="AB52" s="108">
        <f t="shared" si="2"/>
        <v>0</v>
      </c>
      <c r="AC52" s="108">
        <f t="shared" si="3"/>
        <v>0</v>
      </c>
      <c r="AD52" s="113"/>
      <c r="AE52" s="114"/>
      <c r="AF52" s="113"/>
      <c r="AG52" s="114"/>
      <c r="AH52" s="1">
        <f t="shared" si="4"/>
        <v>0</v>
      </c>
    </row>
    <row r="53" spans="1:34" ht="18" customHeight="1" x14ac:dyDescent="0.25">
      <c r="A53" s="1">
        <f>IFERROR(IF($A$6&gt;=F53,SMALL(EMP!$K$6:$K$205,$A$7+F53),0),0)</f>
        <v>0</v>
      </c>
      <c r="B53" s="1" t="str">
        <f>IFERROR(IF(A53&gt;=1,VLOOKUP(A53,EMP!$O$6:$P$205,2,0),""),"")</f>
        <v/>
      </c>
      <c r="D53" s="1">
        <f>IFERROR(IF(E53&gt;=1,E53+COUNTIF($E$8:E53,E53),0),0)</f>
        <v>0</v>
      </c>
      <c r="E53" s="1">
        <f>IFERROR(IF(G53&gt;=1,INDEX(EMP!$O$6:$Q$205,MATCH(I53,EMP!$Q$6:$Q$205,0),1)*10,0),0)</f>
        <v>0</v>
      </c>
      <c r="F53" s="1">
        <v>46</v>
      </c>
      <c r="G53" s="32">
        <f t="shared" si="0"/>
        <v>0</v>
      </c>
      <c r="H53" s="115"/>
      <c r="I53" s="32" t="str">
        <f>IFERROR(IF(G53&gt;=1,VLOOKUP(H53,EMP!$P$6:$Q$205,2,0),""),"")</f>
        <v/>
      </c>
      <c r="J53" s="116"/>
      <c r="K53" s="111"/>
      <c r="L53" s="112"/>
      <c r="M53" s="112"/>
      <c r="N53" s="112"/>
      <c r="O53" s="108">
        <f t="shared" si="1"/>
        <v>0</v>
      </c>
      <c r="P53" s="112"/>
      <c r="Q53" s="112"/>
      <c r="R53" s="112"/>
      <c r="S53" s="112"/>
      <c r="T53" s="112"/>
      <c r="U53" s="112"/>
      <c r="V53" s="112"/>
      <c r="W53" s="112"/>
      <c r="X53" s="112"/>
      <c r="Y53" s="112"/>
      <c r="Z53" s="112"/>
      <c r="AA53" s="112"/>
      <c r="AB53" s="108">
        <f t="shared" si="2"/>
        <v>0</v>
      </c>
      <c r="AC53" s="108">
        <f t="shared" si="3"/>
        <v>0</v>
      </c>
      <c r="AD53" s="113"/>
      <c r="AE53" s="114"/>
      <c r="AF53" s="113"/>
      <c r="AG53" s="114"/>
      <c r="AH53" s="1">
        <f t="shared" si="4"/>
        <v>0</v>
      </c>
    </row>
    <row r="54" spans="1:34" ht="18" customHeight="1" x14ac:dyDescent="0.25">
      <c r="A54" s="1">
        <f>IFERROR(IF($A$6&gt;=F54,SMALL(EMP!$K$6:$K$205,$A$7+F54),0),0)</f>
        <v>0</v>
      </c>
      <c r="B54" s="1" t="str">
        <f>IFERROR(IF(A54&gt;=1,VLOOKUP(A54,EMP!$O$6:$P$205,2,0),""),"")</f>
        <v/>
      </c>
      <c r="D54" s="1">
        <f>IFERROR(IF(E54&gt;=1,E54+COUNTIF($E$8:E54,E54),0),0)</f>
        <v>0</v>
      </c>
      <c r="E54" s="1">
        <f>IFERROR(IF(G54&gt;=1,INDEX(EMP!$O$6:$Q$205,MATCH(I54,EMP!$Q$6:$Q$205,0),1)*10,0),0)</f>
        <v>0</v>
      </c>
      <c r="F54" s="1">
        <v>47</v>
      </c>
      <c r="G54" s="32">
        <f t="shared" si="0"/>
        <v>0</v>
      </c>
      <c r="H54" s="115"/>
      <c r="I54" s="32" t="str">
        <f>IFERROR(IF(G54&gt;=1,VLOOKUP(H54,EMP!$P$6:$Q$205,2,0),""),"")</f>
        <v/>
      </c>
      <c r="J54" s="116"/>
      <c r="K54" s="111"/>
      <c r="L54" s="112"/>
      <c r="M54" s="112"/>
      <c r="N54" s="112"/>
      <c r="O54" s="108">
        <f t="shared" si="1"/>
        <v>0</v>
      </c>
      <c r="P54" s="112"/>
      <c r="Q54" s="112"/>
      <c r="R54" s="112"/>
      <c r="S54" s="112"/>
      <c r="T54" s="112"/>
      <c r="U54" s="112"/>
      <c r="V54" s="112"/>
      <c r="W54" s="112"/>
      <c r="X54" s="112"/>
      <c r="Y54" s="112"/>
      <c r="Z54" s="112"/>
      <c r="AA54" s="112"/>
      <c r="AB54" s="108">
        <f t="shared" si="2"/>
        <v>0</v>
      </c>
      <c r="AC54" s="108">
        <f t="shared" si="3"/>
        <v>0</v>
      </c>
      <c r="AD54" s="113"/>
      <c r="AE54" s="114"/>
      <c r="AF54" s="113"/>
      <c r="AG54" s="114"/>
      <c r="AH54" s="1">
        <f t="shared" si="4"/>
        <v>0</v>
      </c>
    </row>
    <row r="55" spans="1:34" ht="18" customHeight="1" x14ac:dyDescent="0.25">
      <c r="A55" s="1">
        <f>IFERROR(IF($A$6&gt;=F55,SMALL(EMP!$K$6:$K$205,$A$7+F55),0),0)</f>
        <v>0</v>
      </c>
      <c r="B55" s="1" t="str">
        <f>IFERROR(IF(A55&gt;=1,VLOOKUP(A55,EMP!$O$6:$P$205,2,0),""),"")</f>
        <v/>
      </c>
      <c r="D55" s="1">
        <f>IFERROR(IF(E55&gt;=1,E55+COUNTIF($E$8:E55,E55),0),0)</f>
        <v>0</v>
      </c>
      <c r="E55" s="1">
        <f>IFERROR(IF(G55&gt;=1,INDEX(EMP!$O$6:$Q$205,MATCH(I55,EMP!$Q$6:$Q$205,0),1)*10,0),0)</f>
        <v>0</v>
      </c>
      <c r="F55" s="1">
        <v>48</v>
      </c>
      <c r="G55" s="32">
        <f t="shared" si="0"/>
        <v>0</v>
      </c>
      <c r="H55" s="115"/>
      <c r="I55" s="32" t="str">
        <f>IFERROR(IF(G55&gt;=1,VLOOKUP(H55,EMP!$P$6:$Q$205,2,0),""),"")</f>
        <v/>
      </c>
      <c r="J55" s="116"/>
      <c r="K55" s="111"/>
      <c r="L55" s="112"/>
      <c r="M55" s="112"/>
      <c r="N55" s="112"/>
      <c r="O55" s="108">
        <f t="shared" si="1"/>
        <v>0</v>
      </c>
      <c r="P55" s="112"/>
      <c r="Q55" s="112"/>
      <c r="R55" s="112"/>
      <c r="S55" s="112"/>
      <c r="T55" s="112"/>
      <c r="U55" s="112"/>
      <c r="V55" s="112"/>
      <c r="W55" s="112"/>
      <c r="X55" s="112"/>
      <c r="Y55" s="112"/>
      <c r="Z55" s="112"/>
      <c r="AA55" s="112"/>
      <c r="AB55" s="108">
        <f t="shared" si="2"/>
        <v>0</v>
      </c>
      <c r="AC55" s="108">
        <f t="shared" si="3"/>
        <v>0</v>
      </c>
      <c r="AD55" s="113"/>
      <c r="AE55" s="114"/>
      <c r="AF55" s="113"/>
      <c r="AG55" s="114"/>
      <c r="AH55" s="1">
        <f t="shared" si="4"/>
        <v>0</v>
      </c>
    </row>
    <row r="56" spans="1:34" ht="18" customHeight="1" x14ac:dyDescent="0.25">
      <c r="A56" s="1">
        <f>IFERROR(IF($A$6&gt;=F56,SMALL(EMP!$K$6:$K$205,$A$7+F56),0),0)</f>
        <v>0</v>
      </c>
      <c r="B56" s="1" t="str">
        <f>IFERROR(IF(A56&gt;=1,VLOOKUP(A56,EMP!$O$6:$P$205,2,0),""),"")</f>
        <v/>
      </c>
      <c r="D56" s="1">
        <f>IFERROR(IF(E56&gt;=1,E56+COUNTIF($E$8:E56,E56),0),0)</f>
        <v>0</v>
      </c>
      <c r="E56" s="1">
        <f>IFERROR(IF(G56&gt;=1,INDEX(EMP!$O$6:$Q$205,MATCH(I56,EMP!$Q$6:$Q$205,0),1)*10,0),0)</f>
        <v>0</v>
      </c>
      <c r="F56" s="1">
        <v>49</v>
      </c>
      <c r="G56" s="32">
        <f t="shared" si="0"/>
        <v>0</v>
      </c>
      <c r="H56" s="115"/>
      <c r="I56" s="32" t="str">
        <f>IFERROR(IF(G56&gt;=1,VLOOKUP(H56,EMP!$P$6:$Q$205,2,0),""),"")</f>
        <v/>
      </c>
      <c r="J56" s="116"/>
      <c r="K56" s="111"/>
      <c r="L56" s="112"/>
      <c r="M56" s="112"/>
      <c r="N56" s="112"/>
      <c r="O56" s="108">
        <f t="shared" si="1"/>
        <v>0</v>
      </c>
      <c r="P56" s="112"/>
      <c r="Q56" s="112"/>
      <c r="R56" s="112"/>
      <c r="S56" s="112"/>
      <c r="T56" s="112"/>
      <c r="U56" s="112"/>
      <c r="V56" s="112"/>
      <c r="W56" s="112"/>
      <c r="X56" s="112"/>
      <c r="Y56" s="112"/>
      <c r="Z56" s="112"/>
      <c r="AA56" s="112"/>
      <c r="AB56" s="108">
        <f t="shared" si="2"/>
        <v>0</v>
      </c>
      <c r="AC56" s="108">
        <f t="shared" si="3"/>
        <v>0</v>
      </c>
      <c r="AD56" s="113"/>
      <c r="AE56" s="114"/>
      <c r="AF56" s="113"/>
      <c r="AG56" s="114"/>
      <c r="AH56" s="1">
        <f t="shared" si="4"/>
        <v>0</v>
      </c>
    </row>
    <row r="57" spans="1:34" ht="18" customHeight="1" x14ac:dyDescent="0.25">
      <c r="A57" s="1">
        <f>IFERROR(IF($A$6&gt;=F57,SMALL(EMP!$K$6:$K$205,$A$7+F57),0),0)</f>
        <v>0</v>
      </c>
      <c r="B57" s="1" t="str">
        <f>IFERROR(IF(A57&gt;=1,VLOOKUP(A57,EMP!$O$6:$P$205,2,0),""),"")</f>
        <v/>
      </c>
      <c r="D57" s="1">
        <f>IFERROR(IF(E57&gt;=1,E57+COUNTIF($E$8:E57,E57),0),0)</f>
        <v>0</v>
      </c>
      <c r="E57" s="1">
        <f>IFERROR(IF(G57&gt;=1,INDEX(EMP!$O$6:$Q$205,MATCH(I57,EMP!$Q$6:$Q$205,0),1)*10,0),0)</f>
        <v>0</v>
      </c>
      <c r="F57" s="1">
        <v>50</v>
      </c>
      <c r="G57" s="32">
        <f t="shared" si="0"/>
        <v>0</v>
      </c>
      <c r="H57" s="115"/>
      <c r="I57" s="32" t="str">
        <f>IFERROR(IF(G57&gt;=1,VLOOKUP(H57,EMP!$P$6:$Q$205,2,0),""),"")</f>
        <v/>
      </c>
      <c r="J57" s="116"/>
      <c r="K57" s="111"/>
      <c r="L57" s="112"/>
      <c r="M57" s="112"/>
      <c r="N57" s="112"/>
      <c r="O57" s="108">
        <f t="shared" si="1"/>
        <v>0</v>
      </c>
      <c r="P57" s="112"/>
      <c r="Q57" s="112"/>
      <c r="R57" s="112"/>
      <c r="S57" s="112"/>
      <c r="T57" s="112"/>
      <c r="U57" s="112"/>
      <c r="V57" s="112"/>
      <c r="W57" s="112"/>
      <c r="X57" s="112"/>
      <c r="Y57" s="112"/>
      <c r="Z57" s="112"/>
      <c r="AA57" s="112"/>
      <c r="AB57" s="108">
        <f t="shared" si="2"/>
        <v>0</v>
      </c>
      <c r="AC57" s="108">
        <f t="shared" si="3"/>
        <v>0</v>
      </c>
      <c r="AD57" s="113"/>
      <c r="AE57" s="114"/>
      <c r="AF57" s="113"/>
      <c r="AG57" s="114"/>
      <c r="AH57" s="1">
        <f t="shared" si="4"/>
        <v>0</v>
      </c>
    </row>
    <row r="58" spans="1:34" ht="18" customHeight="1" x14ac:dyDescent="0.25">
      <c r="A58" s="1">
        <f>IFERROR(IF($A$6&gt;=F58,SMALL(EMP!$K$6:$K$205,$A$7+F58),0),0)</f>
        <v>0</v>
      </c>
      <c r="B58" s="1" t="str">
        <f>IFERROR(IF(A58&gt;=1,VLOOKUP(A58,EMP!$O$6:$P$205,2,0),""),"")</f>
        <v/>
      </c>
      <c r="D58" s="1">
        <f>IFERROR(IF(E58&gt;=1,E58+COUNTIF($E$8:E58,E58),0),0)</f>
        <v>0</v>
      </c>
      <c r="E58" s="1">
        <f>IFERROR(IF(G58&gt;=1,INDEX(EMP!$O$6:$Q$205,MATCH(I58,EMP!$Q$6:$Q$205,0),1)*10,0),0)</f>
        <v>0</v>
      </c>
      <c r="F58" s="1">
        <v>51</v>
      </c>
      <c r="G58" s="32">
        <f t="shared" si="0"/>
        <v>0</v>
      </c>
      <c r="H58" s="115"/>
      <c r="I58" s="32" t="str">
        <f>IFERROR(IF(G58&gt;=1,VLOOKUP(H58,EMP!$P$6:$Q$205,2,0),""),"")</f>
        <v/>
      </c>
      <c r="J58" s="116"/>
      <c r="K58" s="111"/>
      <c r="L58" s="112"/>
      <c r="M58" s="112"/>
      <c r="N58" s="112"/>
      <c r="O58" s="108">
        <f t="shared" si="1"/>
        <v>0</v>
      </c>
      <c r="P58" s="112"/>
      <c r="Q58" s="112"/>
      <c r="R58" s="112"/>
      <c r="S58" s="112"/>
      <c r="T58" s="112"/>
      <c r="U58" s="112"/>
      <c r="V58" s="112"/>
      <c r="W58" s="112"/>
      <c r="X58" s="112"/>
      <c r="Y58" s="112"/>
      <c r="Z58" s="112"/>
      <c r="AA58" s="112"/>
      <c r="AB58" s="108">
        <f t="shared" si="2"/>
        <v>0</v>
      </c>
      <c r="AC58" s="108">
        <f t="shared" si="3"/>
        <v>0</v>
      </c>
      <c r="AD58" s="113"/>
      <c r="AE58" s="114"/>
      <c r="AF58" s="113"/>
      <c r="AG58" s="114"/>
      <c r="AH58" s="1">
        <f t="shared" si="4"/>
        <v>0</v>
      </c>
    </row>
    <row r="59" spans="1:34" ht="18" customHeight="1" x14ac:dyDescent="0.25">
      <c r="A59" s="1">
        <f>IFERROR(IF($A$6&gt;=F59,SMALL(EMP!$K$6:$K$205,$A$7+F59),0),0)</f>
        <v>0</v>
      </c>
      <c r="B59" s="1" t="str">
        <f>IFERROR(IF(A59&gt;=1,VLOOKUP(A59,EMP!$O$6:$P$205,2,0),""),"")</f>
        <v/>
      </c>
      <c r="D59" s="1">
        <f>IFERROR(IF(E59&gt;=1,E59+COUNTIF($E$8:E59,E59),0),0)</f>
        <v>0</v>
      </c>
      <c r="E59" s="1">
        <f>IFERROR(IF(G59&gt;=1,INDEX(EMP!$O$6:$Q$205,MATCH(I59,EMP!$Q$6:$Q$205,0),1)*10,0),0)</f>
        <v>0</v>
      </c>
      <c r="F59" s="1">
        <v>52</v>
      </c>
      <c r="G59" s="32">
        <f t="shared" si="0"/>
        <v>0</v>
      </c>
      <c r="H59" s="115"/>
      <c r="I59" s="32" t="str">
        <f>IFERROR(IF(G59&gt;=1,VLOOKUP(H59,EMP!$P$6:$Q$205,2,0),""),"")</f>
        <v/>
      </c>
      <c r="J59" s="116"/>
      <c r="K59" s="111"/>
      <c r="L59" s="112"/>
      <c r="M59" s="112"/>
      <c r="N59" s="112"/>
      <c r="O59" s="108">
        <f t="shared" si="1"/>
        <v>0</v>
      </c>
      <c r="P59" s="112"/>
      <c r="Q59" s="112"/>
      <c r="R59" s="112"/>
      <c r="S59" s="112"/>
      <c r="T59" s="112"/>
      <c r="U59" s="112"/>
      <c r="V59" s="112"/>
      <c r="W59" s="112"/>
      <c r="X59" s="112"/>
      <c r="Y59" s="112"/>
      <c r="Z59" s="112"/>
      <c r="AA59" s="112"/>
      <c r="AB59" s="108">
        <f t="shared" si="2"/>
        <v>0</v>
      </c>
      <c r="AC59" s="108">
        <f t="shared" si="3"/>
        <v>0</v>
      </c>
      <c r="AD59" s="113"/>
      <c r="AE59" s="114"/>
      <c r="AF59" s="113"/>
      <c r="AG59" s="114"/>
      <c r="AH59" s="1">
        <f t="shared" si="4"/>
        <v>0</v>
      </c>
    </row>
    <row r="60" spans="1:34" ht="18" customHeight="1" x14ac:dyDescent="0.25">
      <c r="A60" s="1">
        <f>IFERROR(IF($A$6&gt;=F60,SMALL(EMP!$K$6:$K$205,$A$7+F60),0),0)</f>
        <v>0</v>
      </c>
      <c r="B60" s="1" t="str">
        <f>IFERROR(IF(A60&gt;=1,VLOOKUP(A60,EMP!$O$6:$P$205,2,0),""),"")</f>
        <v/>
      </c>
      <c r="D60" s="1">
        <f>IFERROR(IF(E60&gt;=1,E60+COUNTIF($E$8:E60,E60),0),0)</f>
        <v>0</v>
      </c>
      <c r="E60" s="1">
        <f>IFERROR(IF(G60&gt;=1,INDEX(EMP!$O$6:$Q$205,MATCH(I60,EMP!$Q$6:$Q$205,0),1)*10,0),0)</f>
        <v>0</v>
      </c>
      <c r="F60" s="1">
        <v>53</v>
      </c>
      <c r="G60" s="32">
        <f t="shared" si="0"/>
        <v>0</v>
      </c>
      <c r="H60" s="115"/>
      <c r="I60" s="32" t="str">
        <f>IFERROR(IF(G60&gt;=1,VLOOKUP(H60,EMP!$P$6:$Q$205,2,0),""),"")</f>
        <v/>
      </c>
      <c r="J60" s="116"/>
      <c r="K60" s="111"/>
      <c r="L60" s="112"/>
      <c r="M60" s="112"/>
      <c r="N60" s="112"/>
      <c r="O60" s="108">
        <f t="shared" si="1"/>
        <v>0</v>
      </c>
      <c r="P60" s="112"/>
      <c r="Q60" s="112"/>
      <c r="R60" s="112"/>
      <c r="S60" s="112"/>
      <c r="T60" s="112"/>
      <c r="U60" s="112"/>
      <c r="V60" s="112"/>
      <c r="W60" s="112"/>
      <c r="X60" s="112"/>
      <c r="Y60" s="112"/>
      <c r="Z60" s="112"/>
      <c r="AA60" s="112"/>
      <c r="AB60" s="108">
        <f t="shared" si="2"/>
        <v>0</v>
      </c>
      <c r="AC60" s="108">
        <f t="shared" si="3"/>
        <v>0</v>
      </c>
      <c r="AD60" s="113"/>
      <c r="AE60" s="114"/>
      <c r="AF60" s="113"/>
      <c r="AG60" s="114"/>
      <c r="AH60" s="1">
        <f t="shared" si="4"/>
        <v>0</v>
      </c>
    </row>
    <row r="61" spans="1:34" ht="18" customHeight="1" x14ac:dyDescent="0.25">
      <c r="A61" s="1">
        <f>IFERROR(IF($A$6&gt;=F61,SMALL(EMP!$K$6:$K$205,$A$7+F61),0),0)</f>
        <v>0</v>
      </c>
      <c r="B61" s="1" t="str">
        <f>IFERROR(IF(A61&gt;=1,VLOOKUP(A61,EMP!$O$6:$P$205,2,0),""),"")</f>
        <v/>
      </c>
      <c r="D61" s="1">
        <f>IFERROR(IF(E61&gt;=1,E61+COUNTIF($E$8:E61,E61),0),0)</f>
        <v>0</v>
      </c>
      <c r="E61" s="1">
        <f>IFERROR(IF(G61&gt;=1,INDEX(EMP!$O$6:$Q$205,MATCH(I61,EMP!$Q$6:$Q$205,0),1)*10,0),0)</f>
        <v>0</v>
      </c>
      <c r="F61" s="1">
        <v>54</v>
      </c>
      <c r="G61" s="32">
        <f t="shared" si="0"/>
        <v>0</v>
      </c>
      <c r="H61" s="115"/>
      <c r="I61" s="32" t="str">
        <f>IFERROR(IF(G61&gt;=1,VLOOKUP(H61,EMP!$P$6:$Q$205,2,0),""),"")</f>
        <v/>
      </c>
      <c r="J61" s="116"/>
      <c r="K61" s="111"/>
      <c r="L61" s="112"/>
      <c r="M61" s="112"/>
      <c r="N61" s="112"/>
      <c r="O61" s="108">
        <f t="shared" si="1"/>
        <v>0</v>
      </c>
      <c r="P61" s="112"/>
      <c r="Q61" s="112"/>
      <c r="R61" s="112"/>
      <c r="S61" s="112"/>
      <c r="T61" s="112"/>
      <c r="U61" s="112"/>
      <c r="V61" s="112"/>
      <c r="W61" s="112"/>
      <c r="X61" s="112"/>
      <c r="Y61" s="112"/>
      <c r="Z61" s="112"/>
      <c r="AA61" s="112"/>
      <c r="AB61" s="108">
        <f t="shared" si="2"/>
        <v>0</v>
      </c>
      <c r="AC61" s="108">
        <f t="shared" si="3"/>
        <v>0</v>
      </c>
      <c r="AD61" s="113"/>
      <c r="AE61" s="114"/>
      <c r="AF61" s="113"/>
      <c r="AG61" s="114"/>
      <c r="AH61" s="1">
        <f t="shared" si="4"/>
        <v>0</v>
      </c>
    </row>
    <row r="62" spans="1:34" ht="18" customHeight="1" x14ac:dyDescent="0.25">
      <c r="A62" s="1">
        <f>IFERROR(IF($A$6&gt;=F62,SMALL(EMP!$K$6:$K$205,$A$7+F62),0),0)</f>
        <v>0</v>
      </c>
      <c r="B62" s="1" t="str">
        <f>IFERROR(IF(A62&gt;=1,VLOOKUP(A62,EMP!$O$6:$P$205,2,0),""),"")</f>
        <v/>
      </c>
      <c r="D62" s="1">
        <f>IFERROR(IF(E62&gt;=1,E62+COUNTIF($E$8:E62,E62),0),0)</f>
        <v>0</v>
      </c>
      <c r="E62" s="1">
        <f>IFERROR(IF(G62&gt;=1,INDEX(EMP!$O$6:$Q$205,MATCH(I62,EMP!$Q$6:$Q$205,0),1)*10,0),0)</f>
        <v>0</v>
      </c>
      <c r="F62" s="1">
        <v>55</v>
      </c>
      <c r="G62" s="32">
        <f t="shared" si="0"/>
        <v>0</v>
      </c>
      <c r="H62" s="115"/>
      <c r="I62" s="32" t="str">
        <f>IFERROR(IF(G62&gt;=1,VLOOKUP(H62,EMP!$P$6:$Q$205,2,0),""),"")</f>
        <v/>
      </c>
      <c r="J62" s="116"/>
      <c r="K62" s="111"/>
      <c r="L62" s="112"/>
      <c r="M62" s="112"/>
      <c r="N62" s="112"/>
      <c r="O62" s="108">
        <f t="shared" si="1"/>
        <v>0</v>
      </c>
      <c r="P62" s="112"/>
      <c r="Q62" s="112"/>
      <c r="R62" s="112"/>
      <c r="S62" s="112"/>
      <c r="T62" s="112"/>
      <c r="U62" s="112"/>
      <c r="V62" s="112"/>
      <c r="W62" s="112"/>
      <c r="X62" s="112"/>
      <c r="Y62" s="112"/>
      <c r="Z62" s="112"/>
      <c r="AA62" s="112"/>
      <c r="AB62" s="108">
        <f t="shared" si="2"/>
        <v>0</v>
      </c>
      <c r="AC62" s="108">
        <f t="shared" si="3"/>
        <v>0</v>
      </c>
      <c r="AD62" s="113"/>
      <c r="AE62" s="114"/>
      <c r="AF62" s="113"/>
      <c r="AG62" s="114"/>
      <c r="AH62" s="1">
        <f t="shared" si="4"/>
        <v>0</v>
      </c>
    </row>
    <row r="63" spans="1:34" ht="18" customHeight="1" x14ac:dyDescent="0.25">
      <c r="A63" s="1">
        <f>IFERROR(IF($A$6&gt;=F63,SMALL(EMP!$K$6:$K$205,$A$7+F63),0),0)</f>
        <v>0</v>
      </c>
      <c r="B63" s="1" t="str">
        <f>IFERROR(IF(A63&gt;=1,VLOOKUP(A63,EMP!$O$6:$P$205,2,0),""),"")</f>
        <v/>
      </c>
      <c r="D63" s="1">
        <f>IFERROR(IF(E63&gt;=1,E63+COUNTIF($E$8:E63,E63),0),0)</f>
        <v>0</v>
      </c>
      <c r="E63" s="1">
        <f>IFERROR(IF(G63&gt;=1,INDEX(EMP!$O$6:$Q$205,MATCH(I63,EMP!$Q$6:$Q$205,0),1)*10,0),0)</f>
        <v>0</v>
      </c>
      <c r="F63" s="1">
        <v>56</v>
      </c>
      <c r="G63" s="32">
        <f t="shared" si="0"/>
        <v>0</v>
      </c>
      <c r="H63" s="115"/>
      <c r="I63" s="32" t="str">
        <f>IFERROR(IF(G63&gt;=1,VLOOKUP(H63,EMP!$P$6:$Q$205,2,0),""),"")</f>
        <v/>
      </c>
      <c r="J63" s="116"/>
      <c r="K63" s="111"/>
      <c r="L63" s="112"/>
      <c r="M63" s="112"/>
      <c r="N63" s="112"/>
      <c r="O63" s="108">
        <f t="shared" si="1"/>
        <v>0</v>
      </c>
      <c r="P63" s="112"/>
      <c r="Q63" s="112"/>
      <c r="R63" s="112"/>
      <c r="S63" s="112"/>
      <c r="T63" s="112"/>
      <c r="U63" s="112"/>
      <c r="V63" s="112"/>
      <c r="W63" s="112"/>
      <c r="X63" s="112"/>
      <c r="Y63" s="112"/>
      <c r="Z63" s="112"/>
      <c r="AA63" s="112"/>
      <c r="AB63" s="108">
        <f t="shared" si="2"/>
        <v>0</v>
      </c>
      <c r="AC63" s="108">
        <f t="shared" si="3"/>
        <v>0</v>
      </c>
      <c r="AD63" s="113"/>
      <c r="AE63" s="114"/>
      <c r="AF63" s="113"/>
      <c r="AG63" s="114"/>
      <c r="AH63" s="1">
        <f t="shared" si="4"/>
        <v>0</v>
      </c>
    </row>
    <row r="64" spans="1:34" ht="18" customHeight="1" x14ac:dyDescent="0.25">
      <c r="A64" s="1">
        <f>IFERROR(IF($A$6&gt;=F64,SMALL(EMP!$K$6:$K$205,$A$7+F64),0),0)</f>
        <v>0</v>
      </c>
      <c r="B64" s="1" t="str">
        <f>IFERROR(IF(A64&gt;=1,VLOOKUP(A64,EMP!$O$6:$P$205,2,0),""),"")</f>
        <v/>
      </c>
      <c r="D64" s="1">
        <f>IFERROR(IF(E64&gt;=1,E64+COUNTIF($E$8:E64,E64),0),0)</f>
        <v>0</v>
      </c>
      <c r="E64" s="1">
        <f>IFERROR(IF(G64&gt;=1,INDEX(EMP!$O$6:$Q$205,MATCH(I64,EMP!$Q$6:$Q$205,0),1)*10,0),0)</f>
        <v>0</v>
      </c>
      <c r="F64" s="1">
        <v>57</v>
      </c>
      <c r="G64" s="32">
        <f t="shared" si="0"/>
        <v>0</v>
      </c>
      <c r="H64" s="115"/>
      <c r="I64" s="32" t="str">
        <f>IFERROR(IF(G64&gt;=1,VLOOKUP(H64,EMP!$P$6:$Q$205,2,0),""),"")</f>
        <v/>
      </c>
      <c r="J64" s="116"/>
      <c r="K64" s="111"/>
      <c r="L64" s="112"/>
      <c r="M64" s="112"/>
      <c r="N64" s="112"/>
      <c r="O64" s="108">
        <f t="shared" si="1"/>
        <v>0</v>
      </c>
      <c r="P64" s="112"/>
      <c r="Q64" s="112"/>
      <c r="R64" s="112"/>
      <c r="S64" s="112"/>
      <c r="T64" s="112"/>
      <c r="U64" s="112"/>
      <c r="V64" s="112"/>
      <c r="W64" s="112"/>
      <c r="X64" s="112"/>
      <c r="Y64" s="112"/>
      <c r="Z64" s="112"/>
      <c r="AA64" s="112"/>
      <c r="AB64" s="108">
        <f t="shared" si="2"/>
        <v>0</v>
      </c>
      <c r="AC64" s="108">
        <f t="shared" si="3"/>
        <v>0</v>
      </c>
      <c r="AD64" s="113"/>
      <c r="AE64" s="114"/>
      <c r="AF64" s="113"/>
      <c r="AG64" s="114"/>
      <c r="AH64" s="1">
        <f t="shared" si="4"/>
        <v>0</v>
      </c>
    </row>
    <row r="65" spans="1:34" ht="18" customHeight="1" x14ac:dyDescent="0.25">
      <c r="A65" s="1">
        <f>IFERROR(IF($A$6&gt;=F65,SMALL(EMP!$K$6:$K$205,$A$7+F65),0),0)</f>
        <v>0</v>
      </c>
      <c r="B65" s="1" t="str">
        <f>IFERROR(IF(A65&gt;=1,VLOOKUP(A65,EMP!$O$6:$P$205,2,0),""),"")</f>
        <v/>
      </c>
      <c r="D65" s="1">
        <f>IFERROR(IF(E65&gt;=1,E65+COUNTIF($E$8:E65,E65),0),0)</f>
        <v>0</v>
      </c>
      <c r="E65" s="1">
        <f>IFERROR(IF(G65&gt;=1,INDEX(EMP!$O$6:$Q$205,MATCH(I65,EMP!$Q$6:$Q$205,0),1)*10,0),0)</f>
        <v>0</v>
      </c>
      <c r="F65" s="1">
        <v>58</v>
      </c>
      <c r="G65" s="32">
        <f t="shared" si="0"/>
        <v>0</v>
      </c>
      <c r="H65" s="115"/>
      <c r="I65" s="32" t="str">
        <f>IFERROR(IF(G65&gt;=1,VLOOKUP(H65,EMP!$P$6:$Q$205,2,0),""),"")</f>
        <v/>
      </c>
      <c r="J65" s="116"/>
      <c r="K65" s="111"/>
      <c r="L65" s="112"/>
      <c r="M65" s="112"/>
      <c r="N65" s="112"/>
      <c r="O65" s="108">
        <f t="shared" si="1"/>
        <v>0</v>
      </c>
      <c r="P65" s="112"/>
      <c r="Q65" s="112"/>
      <c r="R65" s="112"/>
      <c r="S65" s="112"/>
      <c r="T65" s="112"/>
      <c r="U65" s="112"/>
      <c r="V65" s="112"/>
      <c r="W65" s="112"/>
      <c r="X65" s="112"/>
      <c r="Y65" s="112"/>
      <c r="Z65" s="112"/>
      <c r="AA65" s="112"/>
      <c r="AB65" s="108">
        <f t="shared" si="2"/>
        <v>0</v>
      </c>
      <c r="AC65" s="108">
        <f t="shared" si="3"/>
        <v>0</v>
      </c>
      <c r="AD65" s="113"/>
      <c r="AE65" s="114"/>
      <c r="AF65" s="113"/>
      <c r="AG65" s="114"/>
      <c r="AH65" s="1">
        <f t="shared" si="4"/>
        <v>0</v>
      </c>
    </row>
    <row r="66" spans="1:34" ht="18" customHeight="1" x14ac:dyDescent="0.25">
      <c r="A66" s="1">
        <f>IFERROR(IF($A$6&gt;=F66,SMALL(EMP!$K$6:$K$205,$A$7+F66),0),0)</f>
        <v>0</v>
      </c>
      <c r="B66" s="1" t="str">
        <f>IFERROR(IF(A66&gt;=1,VLOOKUP(A66,EMP!$O$6:$P$205,2,0),""),"")</f>
        <v/>
      </c>
      <c r="D66" s="1">
        <f>IFERROR(IF(E66&gt;=1,E66+COUNTIF($E$8:E66,E66),0),0)</f>
        <v>0</v>
      </c>
      <c r="E66" s="1">
        <f>IFERROR(IF(G66&gt;=1,INDEX(EMP!$O$6:$Q$205,MATCH(I66,EMP!$Q$6:$Q$205,0),1)*10,0),0)</f>
        <v>0</v>
      </c>
      <c r="F66" s="1">
        <v>59</v>
      </c>
      <c r="G66" s="32">
        <f t="shared" si="0"/>
        <v>0</v>
      </c>
      <c r="H66" s="115"/>
      <c r="I66" s="32" t="str">
        <f>IFERROR(IF(G66&gt;=1,VLOOKUP(H66,EMP!$P$6:$Q$205,2,0),""),"")</f>
        <v/>
      </c>
      <c r="J66" s="116"/>
      <c r="K66" s="111"/>
      <c r="L66" s="112"/>
      <c r="M66" s="112"/>
      <c r="N66" s="112"/>
      <c r="O66" s="108">
        <f t="shared" si="1"/>
        <v>0</v>
      </c>
      <c r="P66" s="112"/>
      <c r="Q66" s="112"/>
      <c r="R66" s="112"/>
      <c r="S66" s="112"/>
      <c r="T66" s="112"/>
      <c r="U66" s="112"/>
      <c r="V66" s="112"/>
      <c r="W66" s="112"/>
      <c r="X66" s="112"/>
      <c r="Y66" s="112"/>
      <c r="Z66" s="112"/>
      <c r="AA66" s="112"/>
      <c r="AB66" s="108">
        <f t="shared" si="2"/>
        <v>0</v>
      </c>
      <c r="AC66" s="108">
        <f t="shared" si="3"/>
        <v>0</v>
      </c>
      <c r="AD66" s="113"/>
      <c r="AE66" s="114"/>
      <c r="AF66" s="113"/>
      <c r="AG66" s="114"/>
      <c r="AH66" s="1">
        <f t="shared" si="4"/>
        <v>0</v>
      </c>
    </row>
    <row r="67" spans="1:34" ht="18" customHeight="1" x14ac:dyDescent="0.25">
      <c r="A67" s="1">
        <f>IFERROR(IF($A$6&gt;=F67,SMALL(EMP!$K$6:$K$205,$A$7+F67),0),0)</f>
        <v>0</v>
      </c>
      <c r="B67" s="1" t="str">
        <f>IFERROR(IF(A67&gt;=1,VLOOKUP(A67,EMP!$O$6:$P$205,2,0),""),"")</f>
        <v/>
      </c>
      <c r="D67" s="1">
        <f>IFERROR(IF(E67&gt;=1,E67+COUNTIF($E$8:E67,E67),0),0)</f>
        <v>0</v>
      </c>
      <c r="E67" s="1">
        <f>IFERROR(IF(G67&gt;=1,INDEX(EMP!$O$6:$Q$205,MATCH(I67,EMP!$Q$6:$Q$205,0),1)*10,0),0)</f>
        <v>0</v>
      </c>
      <c r="F67" s="1">
        <v>60</v>
      </c>
      <c r="G67" s="32">
        <f t="shared" si="0"/>
        <v>0</v>
      </c>
      <c r="H67" s="115"/>
      <c r="I67" s="32" t="str">
        <f>IFERROR(IF(G67&gt;=1,VLOOKUP(H67,EMP!$P$6:$Q$205,2,0),""),"")</f>
        <v/>
      </c>
      <c r="J67" s="116"/>
      <c r="K67" s="111"/>
      <c r="L67" s="112"/>
      <c r="M67" s="112"/>
      <c r="N67" s="112"/>
      <c r="O67" s="108">
        <f t="shared" si="1"/>
        <v>0</v>
      </c>
      <c r="P67" s="112"/>
      <c r="Q67" s="112"/>
      <c r="R67" s="112"/>
      <c r="S67" s="112"/>
      <c r="T67" s="112"/>
      <c r="U67" s="112"/>
      <c r="V67" s="112"/>
      <c r="W67" s="112"/>
      <c r="X67" s="112"/>
      <c r="Y67" s="112"/>
      <c r="Z67" s="112"/>
      <c r="AA67" s="112"/>
      <c r="AB67" s="108">
        <f t="shared" si="2"/>
        <v>0</v>
      </c>
      <c r="AC67" s="108">
        <f t="shared" si="3"/>
        <v>0</v>
      </c>
      <c r="AD67" s="113"/>
      <c r="AE67" s="114"/>
      <c r="AF67" s="113"/>
      <c r="AG67" s="114"/>
      <c r="AH67" s="1">
        <f t="shared" si="4"/>
        <v>0</v>
      </c>
    </row>
    <row r="68" spans="1:34" ht="18" customHeight="1" x14ac:dyDescent="0.25">
      <c r="A68" s="1">
        <f>IFERROR(IF($A$6&gt;=F68,SMALL(EMP!$K$6:$K$205,$A$7+F68),0),0)</f>
        <v>0</v>
      </c>
      <c r="B68" s="1" t="str">
        <f>IFERROR(IF(A68&gt;=1,VLOOKUP(A68,EMP!$O$6:$P$205,2,0),""),"")</f>
        <v/>
      </c>
      <c r="D68" s="1">
        <f>IFERROR(IF(E68&gt;=1,E68+COUNTIF($E$8:E68,E68),0),0)</f>
        <v>0</v>
      </c>
      <c r="E68" s="1">
        <f>IFERROR(IF(G68&gt;=1,INDEX(EMP!$O$6:$Q$205,MATCH(I68,EMP!$Q$6:$Q$205,0),1)*10,0),0)</f>
        <v>0</v>
      </c>
      <c r="F68" s="1">
        <v>61</v>
      </c>
      <c r="G68" s="32">
        <f t="shared" si="0"/>
        <v>0</v>
      </c>
      <c r="H68" s="115"/>
      <c r="I68" s="32" t="str">
        <f>IFERROR(IF(G68&gt;=1,VLOOKUP(H68,EMP!$P$6:$Q$205,2,0),""),"")</f>
        <v/>
      </c>
      <c r="J68" s="116"/>
      <c r="K68" s="111"/>
      <c r="L68" s="112"/>
      <c r="M68" s="112"/>
      <c r="N68" s="112"/>
      <c r="O68" s="108">
        <f t="shared" si="1"/>
        <v>0</v>
      </c>
      <c r="P68" s="112"/>
      <c r="Q68" s="112"/>
      <c r="R68" s="112"/>
      <c r="S68" s="112"/>
      <c r="T68" s="112"/>
      <c r="U68" s="112"/>
      <c r="V68" s="112"/>
      <c r="W68" s="112"/>
      <c r="X68" s="112"/>
      <c r="Y68" s="112"/>
      <c r="Z68" s="112"/>
      <c r="AA68" s="112"/>
      <c r="AB68" s="108">
        <f t="shared" si="2"/>
        <v>0</v>
      </c>
      <c r="AC68" s="108">
        <f t="shared" si="3"/>
        <v>0</v>
      </c>
      <c r="AD68" s="113"/>
      <c r="AE68" s="114"/>
      <c r="AF68" s="113"/>
      <c r="AG68" s="114"/>
      <c r="AH68" s="1">
        <f t="shared" si="4"/>
        <v>0</v>
      </c>
    </row>
    <row r="69" spans="1:34" ht="18" customHeight="1" x14ac:dyDescent="0.25">
      <c r="A69" s="1">
        <f>IFERROR(IF($A$6&gt;=F69,SMALL(EMP!$K$6:$K$205,$A$7+F69),0),0)</f>
        <v>0</v>
      </c>
      <c r="B69" s="1" t="str">
        <f>IFERROR(IF(A69&gt;=1,VLOOKUP(A69,EMP!$O$6:$P$205,2,0),""),"")</f>
        <v/>
      </c>
      <c r="D69" s="1">
        <f>IFERROR(IF(E69&gt;=1,E69+COUNTIF($E$8:E69,E69),0),0)</f>
        <v>0</v>
      </c>
      <c r="E69" s="1">
        <f>IFERROR(IF(G69&gt;=1,INDEX(EMP!$O$6:$Q$205,MATCH(I69,EMP!$Q$6:$Q$205,0),1)*10,0),0)</f>
        <v>0</v>
      </c>
      <c r="F69" s="1">
        <v>62</v>
      </c>
      <c r="G69" s="32">
        <f t="shared" si="0"/>
        <v>0</v>
      </c>
      <c r="H69" s="115"/>
      <c r="I69" s="32" t="str">
        <f>IFERROR(IF(G69&gt;=1,VLOOKUP(H69,EMP!$P$6:$Q$205,2,0),""),"")</f>
        <v/>
      </c>
      <c r="J69" s="116"/>
      <c r="K69" s="111"/>
      <c r="L69" s="112"/>
      <c r="M69" s="112"/>
      <c r="N69" s="112"/>
      <c r="O69" s="108">
        <f t="shared" si="1"/>
        <v>0</v>
      </c>
      <c r="P69" s="112"/>
      <c r="Q69" s="112"/>
      <c r="R69" s="112"/>
      <c r="S69" s="112"/>
      <c r="T69" s="112"/>
      <c r="U69" s="112"/>
      <c r="V69" s="112"/>
      <c r="W69" s="112"/>
      <c r="X69" s="112"/>
      <c r="Y69" s="112"/>
      <c r="Z69" s="112"/>
      <c r="AA69" s="112"/>
      <c r="AB69" s="108">
        <f t="shared" si="2"/>
        <v>0</v>
      </c>
      <c r="AC69" s="108">
        <f t="shared" si="3"/>
        <v>0</v>
      </c>
      <c r="AD69" s="113"/>
      <c r="AE69" s="114"/>
      <c r="AF69" s="113"/>
      <c r="AG69" s="114"/>
      <c r="AH69" s="1">
        <f t="shared" si="4"/>
        <v>0</v>
      </c>
    </row>
    <row r="70" spans="1:34" ht="18" customHeight="1" x14ac:dyDescent="0.25">
      <c r="A70" s="1">
        <f>IFERROR(IF($A$6&gt;=F70,SMALL(EMP!$K$6:$K$205,$A$7+F70),0),0)</f>
        <v>0</v>
      </c>
      <c r="B70" s="1" t="str">
        <f>IFERROR(IF(A70&gt;=1,VLOOKUP(A70,EMP!$O$6:$P$205,2,0),""),"")</f>
        <v/>
      </c>
      <c r="D70" s="1">
        <f>IFERROR(IF(E70&gt;=1,E70+COUNTIF($E$8:E70,E70),0),0)</f>
        <v>0</v>
      </c>
      <c r="E70" s="1">
        <f>IFERROR(IF(G70&gt;=1,INDEX(EMP!$O$6:$Q$205,MATCH(I70,EMP!$Q$6:$Q$205,0),1)*10,0),0)</f>
        <v>0</v>
      </c>
      <c r="F70" s="1">
        <v>63</v>
      </c>
      <c r="G70" s="32">
        <f t="shared" si="0"/>
        <v>0</v>
      </c>
      <c r="H70" s="115"/>
      <c r="I70" s="32" t="str">
        <f>IFERROR(IF(G70&gt;=1,VLOOKUP(H70,EMP!$P$6:$Q$205,2,0),""),"")</f>
        <v/>
      </c>
      <c r="J70" s="116"/>
      <c r="K70" s="111"/>
      <c r="L70" s="112"/>
      <c r="M70" s="112"/>
      <c r="N70" s="112"/>
      <c r="O70" s="108">
        <f t="shared" si="1"/>
        <v>0</v>
      </c>
      <c r="P70" s="112"/>
      <c r="Q70" s="112"/>
      <c r="R70" s="112"/>
      <c r="S70" s="112"/>
      <c r="T70" s="112"/>
      <c r="U70" s="112"/>
      <c r="V70" s="112"/>
      <c r="W70" s="112"/>
      <c r="X70" s="112"/>
      <c r="Y70" s="112"/>
      <c r="Z70" s="112"/>
      <c r="AA70" s="112"/>
      <c r="AB70" s="108">
        <f t="shared" si="2"/>
        <v>0</v>
      </c>
      <c r="AC70" s="108">
        <f t="shared" si="3"/>
        <v>0</v>
      </c>
      <c r="AD70" s="113"/>
      <c r="AE70" s="114"/>
      <c r="AF70" s="113"/>
      <c r="AG70" s="114"/>
      <c r="AH70" s="1">
        <f t="shared" si="4"/>
        <v>0</v>
      </c>
    </row>
    <row r="71" spans="1:34" ht="18" customHeight="1" x14ac:dyDescent="0.25">
      <c r="A71" s="1">
        <f>IFERROR(IF($A$6&gt;=F71,SMALL(EMP!$K$6:$K$205,$A$7+F71),0),0)</f>
        <v>0</v>
      </c>
      <c r="B71" s="1" t="str">
        <f>IFERROR(IF(A71&gt;=1,VLOOKUP(A71,EMP!$O$6:$P$205,2,0),""),"")</f>
        <v/>
      </c>
      <c r="D71" s="1">
        <f>IFERROR(IF(E71&gt;=1,E71+COUNTIF($E$8:E71,E71),0),0)</f>
        <v>0</v>
      </c>
      <c r="E71" s="1">
        <f>IFERROR(IF(G71&gt;=1,INDEX(EMP!$O$6:$Q$205,MATCH(I71,EMP!$Q$6:$Q$205,0),1)*10,0),0)</f>
        <v>0</v>
      </c>
      <c r="F71" s="1">
        <v>64</v>
      </c>
      <c r="G71" s="32">
        <f t="shared" si="0"/>
        <v>0</v>
      </c>
      <c r="H71" s="115"/>
      <c r="I71" s="32" t="str">
        <f>IFERROR(IF(G71&gt;=1,VLOOKUP(H71,EMP!$P$6:$Q$205,2,0),""),"")</f>
        <v/>
      </c>
      <c r="J71" s="116"/>
      <c r="K71" s="111"/>
      <c r="L71" s="112"/>
      <c r="M71" s="112"/>
      <c r="N71" s="112"/>
      <c r="O71" s="108">
        <f t="shared" si="1"/>
        <v>0</v>
      </c>
      <c r="P71" s="112"/>
      <c r="Q71" s="112"/>
      <c r="R71" s="112"/>
      <c r="S71" s="112"/>
      <c r="T71" s="112"/>
      <c r="U71" s="112"/>
      <c r="V71" s="112"/>
      <c r="W71" s="112"/>
      <c r="X71" s="112"/>
      <c r="Y71" s="112"/>
      <c r="Z71" s="112"/>
      <c r="AA71" s="112"/>
      <c r="AB71" s="108">
        <f t="shared" si="2"/>
        <v>0</v>
      </c>
      <c r="AC71" s="108">
        <f t="shared" si="3"/>
        <v>0</v>
      </c>
      <c r="AD71" s="113"/>
      <c r="AE71" s="114"/>
      <c r="AF71" s="113"/>
      <c r="AG71" s="114"/>
      <c r="AH71" s="1">
        <f t="shared" si="4"/>
        <v>0</v>
      </c>
    </row>
    <row r="72" spans="1:34" ht="18" customHeight="1" x14ac:dyDescent="0.25">
      <c r="A72" s="1">
        <f>IFERROR(IF($A$6&gt;=F72,SMALL(EMP!$K$6:$K$205,$A$7+F72),0),0)</f>
        <v>0</v>
      </c>
      <c r="B72" s="1" t="str">
        <f>IFERROR(IF(A72&gt;=1,VLOOKUP(A72,EMP!$O$6:$P$205,2,0),""),"")</f>
        <v/>
      </c>
      <c r="D72" s="1">
        <f>IFERROR(IF(E72&gt;=1,E72+COUNTIF($E$8:E72,E72),0),0)</f>
        <v>0</v>
      </c>
      <c r="E72" s="1">
        <f>IFERROR(IF(G72&gt;=1,INDEX(EMP!$O$6:$Q$205,MATCH(I72,EMP!$Q$6:$Q$205,0),1)*10,0),0)</f>
        <v>0</v>
      </c>
      <c r="F72" s="1">
        <v>65</v>
      </c>
      <c r="G72" s="32">
        <f t="shared" si="0"/>
        <v>0</v>
      </c>
      <c r="H72" s="115"/>
      <c r="I72" s="32" t="str">
        <f>IFERROR(IF(G72&gt;=1,VLOOKUP(H72,EMP!$P$6:$Q$205,2,0),""),"")</f>
        <v/>
      </c>
      <c r="J72" s="116"/>
      <c r="K72" s="111"/>
      <c r="L72" s="112"/>
      <c r="M72" s="112"/>
      <c r="N72" s="112"/>
      <c r="O72" s="108">
        <f t="shared" si="1"/>
        <v>0</v>
      </c>
      <c r="P72" s="112"/>
      <c r="Q72" s="112"/>
      <c r="R72" s="112"/>
      <c r="S72" s="112"/>
      <c r="T72" s="112"/>
      <c r="U72" s="112"/>
      <c r="V72" s="112"/>
      <c r="W72" s="112"/>
      <c r="X72" s="112"/>
      <c r="Y72" s="112"/>
      <c r="Z72" s="112"/>
      <c r="AA72" s="112"/>
      <c r="AB72" s="108">
        <f t="shared" si="2"/>
        <v>0</v>
      </c>
      <c r="AC72" s="108">
        <f t="shared" si="3"/>
        <v>0</v>
      </c>
      <c r="AD72" s="113"/>
      <c r="AE72" s="114"/>
      <c r="AF72" s="113"/>
      <c r="AG72" s="114"/>
      <c r="AH72" s="1">
        <f t="shared" si="4"/>
        <v>0</v>
      </c>
    </row>
    <row r="73" spans="1:34" ht="18" customHeight="1" x14ac:dyDescent="0.25">
      <c r="A73" s="1">
        <f>IFERROR(IF($A$6&gt;=F73,SMALL(EMP!$K$6:$K$205,$A$7+F73),0),0)</f>
        <v>0</v>
      </c>
      <c r="B73" s="1" t="str">
        <f>IFERROR(IF(A73&gt;=1,VLOOKUP(A73,EMP!$O$6:$P$205,2,0),""),"")</f>
        <v/>
      </c>
      <c r="D73" s="1">
        <f>IFERROR(IF(E73&gt;=1,E73+COUNTIF($E$8:E73,E73),0),0)</f>
        <v>0</v>
      </c>
      <c r="E73" s="1">
        <f>IFERROR(IF(G73&gt;=1,INDEX(EMP!$O$6:$Q$205,MATCH(I73,EMP!$Q$6:$Q$205,0),1)*10,0),0)</f>
        <v>0</v>
      </c>
      <c r="F73" s="1">
        <v>66</v>
      </c>
      <c r="G73" s="32">
        <f t="shared" ref="G73:G136" si="5">IFERROR(IF(LEN(H73)&gt;=2,F73,0),0)</f>
        <v>0</v>
      </c>
      <c r="H73" s="115"/>
      <c r="I73" s="32" t="str">
        <f>IFERROR(IF(G73&gt;=1,VLOOKUP(H73,EMP!$P$6:$Q$205,2,0),""),"")</f>
        <v/>
      </c>
      <c r="J73" s="116"/>
      <c r="K73" s="111"/>
      <c r="L73" s="112"/>
      <c r="M73" s="112"/>
      <c r="N73" s="112"/>
      <c r="O73" s="108">
        <f t="shared" ref="O73:O136" si="6">SUM(K73:N73)</f>
        <v>0</v>
      </c>
      <c r="P73" s="112"/>
      <c r="Q73" s="112"/>
      <c r="R73" s="112"/>
      <c r="S73" s="112"/>
      <c r="T73" s="112"/>
      <c r="U73" s="112"/>
      <c r="V73" s="112"/>
      <c r="W73" s="112"/>
      <c r="X73" s="112"/>
      <c r="Y73" s="112"/>
      <c r="Z73" s="112"/>
      <c r="AA73" s="112"/>
      <c r="AB73" s="108">
        <f t="shared" ref="AB73:AB136" si="7">SUM(P73:AA73)</f>
        <v>0</v>
      </c>
      <c r="AC73" s="108">
        <f t="shared" ref="AC73:AC136" si="8">O73-AB73</f>
        <v>0</v>
      </c>
      <c r="AD73" s="113"/>
      <c r="AE73" s="114"/>
      <c r="AF73" s="113"/>
      <c r="AG73" s="114"/>
      <c r="AH73" s="1">
        <f t="shared" ref="AH73:AH136" si="9">IFERROR(IF(G73&gt;=1,(IF(MOD(G73,2)=1,1,2)),0),0)</f>
        <v>0</v>
      </c>
    </row>
    <row r="74" spans="1:34" ht="18" customHeight="1" x14ac:dyDescent="0.25">
      <c r="A74" s="1">
        <f>IFERROR(IF($A$6&gt;=F74,SMALL(EMP!$K$6:$K$205,$A$7+F74),0),0)</f>
        <v>0</v>
      </c>
      <c r="B74" s="1" t="str">
        <f>IFERROR(IF(A74&gt;=1,VLOOKUP(A74,EMP!$O$6:$P$205,2,0),""),"")</f>
        <v/>
      </c>
      <c r="D74" s="1">
        <f>IFERROR(IF(E74&gt;=1,E74+COUNTIF($E$8:E74,E74),0),0)</f>
        <v>0</v>
      </c>
      <c r="E74" s="1">
        <f>IFERROR(IF(G74&gt;=1,INDEX(EMP!$O$6:$Q$205,MATCH(I74,EMP!$Q$6:$Q$205,0),1)*10,0),0)</f>
        <v>0</v>
      </c>
      <c r="F74" s="1">
        <v>67</v>
      </c>
      <c r="G74" s="32">
        <f t="shared" si="5"/>
        <v>0</v>
      </c>
      <c r="H74" s="115"/>
      <c r="I74" s="32" t="str">
        <f>IFERROR(IF(G74&gt;=1,VLOOKUP(H74,EMP!$P$6:$Q$205,2,0),""),"")</f>
        <v/>
      </c>
      <c r="J74" s="116"/>
      <c r="K74" s="111"/>
      <c r="L74" s="112"/>
      <c r="M74" s="112"/>
      <c r="N74" s="112"/>
      <c r="O74" s="108">
        <f t="shared" si="6"/>
        <v>0</v>
      </c>
      <c r="P74" s="112"/>
      <c r="Q74" s="112"/>
      <c r="R74" s="112"/>
      <c r="S74" s="112"/>
      <c r="T74" s="112"/>
      <c r="U74" s="112"/>
      <c r="V74" s="112"/>
      <c r="W74" s="112"/>
      <c r="X74" s="112"/>
      <c r="Y74" s="112"/>
      <c r="Z74" s="112"/>
      <c r="AA74" s="112"/>
      <c r="AB74" s="108">
        <f t="shared" si="7"/>
        <v>0</v>
      </c>
      <c r="AC74" s="108">
        <f t="shared" si="8"/>
        <v>0</v>
      </c>
      <c r="AD74" s="113"/>
      <c r="AE74" s="114"/>
      <c r="AF74" s="113"/>
      <c r="AG74" s="114"/>
      <c r="AH74" s="1">
        <f t="shared" si="9"/>
        <v>0</v>
      </c>
    </row>
    <row r="75" spans="1:34" ht="18" customHeight="1" x14ac:dyDescent="0.25">
      <c r="A75" s="1">
        <f>IFERROR(IF($A$6&gt;=F75,SMALL(EMP!$K$6:$K$205,$A$7+F75),0),0)</f>
        <v>0</v>
      </c>
      <c r="B75" s="1" t="str">
        <f>IFERROR(IF(A75&gt;=1,VLOOKUP(A75,EMP!$O$6:$P$205,2,0),""),"")</f>
        <v/>
      </c>
      <c r="D75" s="1">
        <f>IFERROR(IF(E75&gt;=1,E75+COUNTIF($E$8:E75,E75),0),0)</f>
        <v>0</v>
      </c>
      <c r="E75" s="1">
        <f>IFERROR(IF(G75&gt;=1,INDEX(EMP!$O$6:$Q$205,MATCH(I75,EMP!$Q$6:$Q$205,0),1)*10,0),0)</f>
        <v>0</v>
      </c>
      <c r="F75" s="1">
        <v>68</v>
      </c>
      <c r="G75" s="32">
        <f t="shared" si="5"/>
        <v>0</v>
      </c>
      <c r="H75" s="115"/>
      <c r="I75" s="32" t="str">
        <f>IFERROR(IF(G75&gt;=1,VLOOKUP(H75,EMP!$P$6:$Q$205,2,0),""),"")</f>
        <v/>
      </c>
      <c r="J75" s="116"/>
      <c r="K75" s="111"/>
      <c r="L75" s="112"/>
      <c r="M75" s="112"/>
      <c r="N75" s="112"/>
      <c r="O75" s="108">
        <f t="shared" si="6"/>
        <v>0</v>
      </c>
      <c r="P75" s="112"/>
      <c r="Q75" s="112"/>
      <c r="R75" s="112"/>
      <c r="S75" s="112"/>
      <c r="T75" s="112"/>
      <c r="U75" s="112"/>
      <c r="V75" s="112"/>
      <c r="W75" s="112"/>
      <c r="X75" s="112"/>
      <c r="Y75" s="112"/>
      <c r="Z75" s="112"/>
      <c r="AA75" s="112"/>
      <c r="AB75" s="108">
        <f t="shared" si="7"/>
        <v>0</v>
      </c>
      <c r="AC75" s="108">
        <f t="shared" si="8"/>
        <v>0</v>
      </c>
      <c r="AD75" s="113"/>
      <c r="AE75" s="114"/>
      <c r="AF75" s="113"/>
      <c r="AG75" s="114"/>
      <c r="AH75" s="1">
        <f t="shared" si="9"/>
        <v>0</v>
      </c>
    </row>
    <row r="76" spans="1:34" ht="18" customHeight="1" x14ac:dyDescent="0.25">
      <c r="A76" s="1">
        <f>IFERROR(IF($A$6&gt;=F76,SMALL(EMP!$K$6:$K$205,$A$7+F76),0),0)</f>
        <v>0</v>
      </c>
      <c r="B76" s="1" t="str">
        <f>IFERROR(IF(A76&gt;=1,VLOOKUP(A76,EMP!$O$6:$P$205,2,0),""),"")</f>
        <v/>
      </c>
      <c r="D76" s="1">
        <f>IFERROR(IF(E76&gt;=1,E76+COUNTIF($E$8:E76,E76),0),0)</f>
        <v>0</v>
      </c>
      <c r="E76" s="1">
        <f>IFERROR(IF(G76&gt;=1,INDEX(EMP!$O$6:$Q$205,MATCH(I76,EMP!$Q$6:$Q$205,0),1)*10,0),0)</f>
        <v>0</v>
      </c>
      <c r="F76" s="1">
        <v>69</v>
      </c>
      <c r="G76" s="32">
        <f t="shared" si="5"/>
        <v>0</v>
      </c>
      <c r="H76" s="115"/>
      <c r="I76" s="32" t="str">
        <f>IFERROR(IF(G76&gt;=1,VLOOKUP(H76,EMP!$P$6:$Q$205,2,0),""),"")</f>
        <v/>
      </c>
      <c r="J76" s="116"/>
      <c r="K76" s="111"/>
      <c r="L76" s="112"/>
      <c r="M76" s="112"/>
      <c r="N76" s="112"/>
      <c r="O76" s="108">
        <f t="shared" si="6"/>
        <v>0</v>
      </c>
      <c r="P76" s="112"/>
      <c r="Q76" s="112"/>
      <c r="R76" s="112"/>
      <c r="S76" s="112"/>
      <c r="T76" s="112"/>
      <c r="U76" s="112"/>
      <c r="V76" s="112"/>
      <c r="W76" s="112"/>
      <c r="X76" s="112"/>
      <c r="Y76" s="112"/>
      <c r="Z76" s="112"/>
      <c r="AA76" s="112"/>
      <c r="AB76" s="108">
        <f t="shared" si="7"/>
        <v>0</v>
      </c>
      <c r="AC76" s="108">
        <f t="shared" si="8"/>
        <v>0</v>
      </c>
      <c r="AD76" s="113"/>
      <c r="AE76" s="114"/>
      <c r="AF76" s="113"/>
      <c r="AG76" s="114"/>
      <c r="AH76" s="1">
        <f t="shared" si="9"/>
        <v>0</v>
      </c>
    </row>
    <row r="77" spans="1:34" ht="18" customHeight="1" x14ac:dyDescent="0.25">
      <c r="A77" s="1">
        <f>IFERROR(IF($A$6&gt;=F77,SMALL(EMP!$K$6:$K$205,$A$7+F77),0),0)</f>
        <v>0</v>
      </c>
      <c r="B77" s="1" t="str">
        <f>IFERROR(IF(A77&gt;=1,VLOOKUP(A77,EMP!$O$6:$P$205,2,0),""),"")</f>
        <v/>
      </c>
      <c r="D77" s="1">
        <f>IFERROR(IF(E77&gt;=1,E77+COUNTIF($E$8:E77,E77),0),0)</f>
        <v>0</v>
      </c>
      <c r="E77" s="1">
        <f>IFERROR(IF(G77&gt;=1,INDEX(EMP!$O$6:$Q$205,MATCH(I77,EMP!$Q$6:$Q$205,0),1)*10,0),0)</f>
        <v>0</v>
      </c>
      <c r="F77" s="1">
        <v>70</v>
      </c>
      <c r="G77" s="32">
        <f t="shared" si="5"/>
        <v>0</v>
      </c>
      <c r="H77" s="115"/>
      <c r="I77" s="32" t="str">
        <f>IFERROR(IF(G77&gt;=1,VLOOKUP(H77,EMP!$P$6:$Q$205,2,0),""),"")</f>
        <v/>
      </c>
      <c r="J77" s="116"/>
      <c r="K77" s="111"/>
      <c r="L77" s="112"/>
      <c r="M77" s="112"/>
      <c r="N77" s="112"/>
      <c r="O77" s="108">
        <f t="shared" si="6"/>
        <v>0</v>
      </c>
      <c r="P77" s="112"/>
      <c r="Q77" s="112"/>
      <c r="R77" s="112"/>
      <c r="S77" s="112"/>
      <c r="T77" s="112"/>
      <c r="U77" s="112"/>
      <c r="V77" s="112"/>
      <c r="W77" s="112"/>
      <c r="X77" s="112"/>
      <c r="Y77" s="112"/>
      <c r="Z77" s="112"/>
      <c r="AA77" s="112"/>
      <c r="AB77" s="108">
        <f t="shared" si="7"/>
        <v>0</v>
      </c>
      <c r="AC77" s="108">
        <f t="shared" si="8"/>
        <v>0</v>
      </c>
      <c r="AD77" s="113"/>
      <c r="AE77" s="114"/>
      <c r="AF77" s="113"/>
      <c r="AG77" s="114"/>
      <c r="AH77" s="1">
        <f t="shared" si="9"/>
        <v>0</v>
      </c>
    </row>
    <row r="78" spans="1:34" ht="18" customHeight="1" x14ac:dyDescent="0.25">
      <c r="A78" s="1">
        <f>IFERROR(IF($A$6&gt;=F78,SMALL(EMP!$K$6:$K$205,$A$7+F78),0),0)</f>
        <v>0</v>
      </c>
      <c r="B78" s="1" t="str">
        <f>IFERROR(IF(A78&gt;=1,VLOOKUP(A78,EMP!$O$6:$P$205,2,0),""),"")</f>
        <v/>
      </c>
      <c r="D78" s="1">
        <f>IFERROR(IF(E78&gt;=1,E78+COUNTIF($E$8:E78,E78),0),0)</f>
        <v>0</v>
      </c>
      <c r="E78" s="1">
        <f>IFERROR(IF(G78&gt;=1,INDEX(EMP!$O$6:$Q$205,MATCH(I78,EMP!$Q$6:$Q$205,0),1)*10,0),0)</f>
        <v>0</v>
      </c>
      <c r="F78" s="1">
        <v>71</v>
      </c>
      <c r="G78" s="32">
        <f t="shared" si="5"/>
        <v>0</v>
      </c>
      <c r="H78" s="115"/>
      <c r="I78" s="32" t="str">
        <f>IFERROR(IF(G78&gt;=1,VLOOKUP(H78,EMP!$P$6:$Q$205,2,0),""),"")</f>
        <v/>
      </c>
      <c r="J78" s="116"/>
      <c r="K78" s="111"/>
      <c r="L78" s="112"/>
      <c r="M78" s="112"/>
      <c r="N78" s="112"/>
      <c r="O78" s="108">
        <f t="shared" si="6"/>
        <v>0</v>
      </c>
      <c r="P78" s="112"/>
      <c r="Q78" s="112"/>
      <c r="R78" s="112"/>
      <c r="S78" s="112"/>
      <c r="T78" s="112"/>
      <c r="U78" s="112"/>
      <c r="V78" s="112"/>
      <c r="W78" s="112"/>
      <c r="X78" s="112"/>
      <c r="Y78" s="112"/>
      <c r="Z78" s="112"/>
      <c r="AA78" s="112"/>
      <c r="AB78" s="108">
        <f t="shared" si="7"/>
        <v>0</v>
      </c>
      <c r="AC78" s="108">
        <f t="shared" si="8"/>
        <v>0</v>
      </c>
      <c r="AD78" s="113"/>
      <c r="AE78" s="114"/>
      <c r="AF78" s="113"/>
      <c r="AG78" s="114"/>
      <c r="AH78" s="1">
        <f t="shared" si="9"/>
        <v>0</v>
      </c>
    </row>
    <row r="79" spans="1:34" ht="18" customHeight="1" x14ac:dyDescent="0.25">
      <c r="A79" s="1">
        <f>IFERROR(IF($A$6&gt;=F79,SMALL(EMP!$K$6:$K$205,$A$7+F79),0),0)</f>
        <v>0</v>
      </c>
      <c r="B79" s="1" t="str">
        <f>IFERROR(IF(A79&gt;=1,VLOOKUP(A79,EMP!$O$6:$P$205,2,0),""),"")</f>
        <v/>
      </c>
      <c r="D79" s="1">
        <f>IFERROR(IF(E79&gt;=1,E79+COUNTIF($E$8:E79,E79),0),0)</f>
        <v>0</v>
      </c>
      <c r="E79" s="1">
        <f>IFERROR(IF(G79&gt;=1,INDEX(EMP!$O$6:$Q$205,MATCH(I79,EMP!$Q$6:$Q$205,0),1)*10,0),0)</f>
        <v>0</v>
      </c>
      <c r="F79" s="1">
        <v>72</v>
      </c>
      <c r="G79" s="32">
        <f t="shared" si="5"/>
        <v>0</v>
      </c>
      <c r="H79" s="115"/>
      <c r="I79" s="32" t="str">
        <f>IFERROR(IF(G79&gt;=1,VLOOKUP(H79,EMP!$P$6:$Q$205,2,0),""),"")</f>
        <v/>
      </c>
      <c r="J79" s="116"/>
      <c r="K79" s="111"/>
      <c r="L79" s="112"/>
      <c r="M79" s="112"/>
      <c r="N79" s="112"/>
      <c r="O79" s="108">
        <f t="shared" si="6"/>
        <v>0</v>
      </c>
      <c r="P79" s="112"/>
      <c r="Q79" s="112"/>
      <c r="R79" s="112"/>
      <c r="S79" s="112"/>
      <c r="T79" s="112"/>
      <c r="U79" s="112"/>
      <c r="V79" s="112"/>
      <c r="W79" s="112"/>
      <c r="X79" s="112"/>
      <c r="Y79" s="112"/>
      <c r="Z79" s="112"/>
      <c r="AA79" s="112"/>
      <c r="AB79" s="108">
        <f t="shared" si="7"/>
        <v>0</v>
      </c>
      <c r="AC79" s="108">
        <f t="shared" si="8"/>
        <v>0</v>
      </c>
      <c r="AD79" s="113"/>
      <c r="AE79" s="114"/>
      <c r="AF79" s="113"/>
      <c r="AG79" s="114"/>
      <c r="AH79" s="1">
        <f t="shared" si="9"/>
        <v>0</v>
      </c>
    </row>
    <row r="80" spans="1:34" ht="18" customHeight="1" x14ac:dyDescent="0.25">
      <c r="A80" s="1">
        <f>IFERROR(IF($A$6&gt;=F80,SMALL(EMP!$K$6:$K$205,$A$7+F80),0),0)</f>
        <v>0</v>
      </c>
      <c r="B80" s="1" t="str">
        <f>IFERROR(IF(A80&gt;=1,VLOOKUP(A80,EMP!$O$6:$P$205,2,0),""),"")</f>
        <v/>
      </c>
      <c r="D80" s="1">
        <f>IFERROR(IF(E80&gt;=1,E80+COUNTIF($E$8:E80,E80),0),0)</f>
        <v>0</v>
      </c>
      <c r="E80" s="1">
        <f>IFERROR(IF(G80&gt;=1,INDEX(EMP!$O$6:$Q$205,MATCH(I80,EMP!$Q$6:$Q$205,0),1)*10,0),0)</f>
        <v>0</v>
      </c>
      <c r="F80" s="1">
        <v>73</v>
      </c>
      <c r="G80" s="32">
        <f t="shared" si="5"/>
        <v>0</v>
      </c>
      <c r="H80" s="115"/>
      <c r="I80" s="32" t="str">
        <f>IFERROR(IF(G80&gt;=1,VLOOKUP(H80,EMP!$P$6:$Q$205,2,0),""),"")</f>
        <v/>
      </c>
      <c r="J80" s="116"/>
      <c r="K80" s="111"/>
      <c r="L80" s="112"/>
      <c r="M80" s="112"/>
      <c r="N80" s="112"/>
      <c r="O80" s="108">
        <f t="shared" si="6"/>
        <v>0</v>
      </c>
      <c r="P80" s="112"/>
      <c r="Q80" s="112"/>
      <c r="R80" s="112"/>
      <c r="S80" s="112"/>
      <c r="T80" s="112"/>
      <c r="U80" s="112"/>
      <c r="V80" s="112"/>
      <c r="W80" s="112"/>
      <c r="X80" s="112"/>
      <c r="Y80" s="112"/>
      <c r="Z80" s="112"/>
      <c r="AA80" s="112"/>
      <c r="AB80" s="108">
        <f t="shared" si="7"/>
        <v>0</v>
      </c>
      <c r="AC80" s="108">
        <f t="shared" si="8"/>
        <v>0</v>
      </c>
      <c r="AD80" s="113"/>
      <c r="AE80" s="114"/>
      <c r="AF80" s="113"/>
      <c r="AG80" s="114"/>
      <c r="AH80" s="1">
        <f t="shared" si="9"/>
        <v>0</v>
      </c>
    </row>
    <row r="81" spans="1:34" ht="18" customHeight="1" x14ac:dyDescent="0.25">
      <c r="A81" s="1">
        <f>IFERROR(IF($A$6&gt;=F81,SMALL(EMP!$K$6:$K$205,$A$7+F81),0),0)</f>
        <v>0</v>
      </c>
      <c r="B81" s="1" t="str">
        <f>IFERROR(IF(A81&gt;=1,VLOOKUP(A81,EMP!$O$6:$P$205,2,0),""),"")</f>
        <v/>
      </c>
      <c r="D81" s="1">
        <f>IFERROR(IF(E81&gt;=1,E81+COUNTIF($E$8:E81,E81),0),0)</f>
        <v>0</v>
      </c>
      <c r="E81" s="1">
        <f>IFERROR(IF(G81&gt;=1,INDEX(EMP!$O$6:$Q$205,MATCH(I81,EMP!$Q$6:$Q$205,0),1)*10,0),0)</f>
        <v>0</v>
      </c>
      <c r="F81" s="1">
        <v>74</v>
      </c>
      <c r="G81" s="32">
        <f t="shared" si="5"/>
        <v>0</v>
      </c>
      <c r="H81" s="115"/>
      <c r="I81" s="32" t="str">
        <f>IFERROR(IF(G81&gt;=1,VLOOKUP(H81,EMP!$P$6:$Q$205,2,0),""),"")</f>
        <v/>
      </c>
      <c r="J81" s="116"/>
      <c r="K81" s="111"/>
      <c r="L81" s="112"/>
      <c r="M81" s="112"/>
      <c r="N81" s="112"/>
      <c r="O81" s="108">
        <f t="shared" si="6"/>
        <v>0</v>
      </c>
      <c r="P81" s="112"/>
      <c r="Q81" s="112"/>
      <c r="R81" s="112"/>
      <c r="S81" s="112"/>
      <c r="T81" s="112"/>
      <c r="U81" s="112"/>
      <c r="V81" s="112"/>
      <c r="W81" s="112"/>
      <c r="X81" s="112"/>
      <c r="Y81" s="112"/>
      <c r="Z81" s="112"/>
      <c r="AA81" s="112"/>
      <c r="AB81" s="108">
        <f t="shared" si="7"/>
        <v>0</v>
      </c>
      <c r="AC81" s="108">
        <f t="shared" si="8"/>
        <v>0</v>
      </c>
      <c r="AD81" s="113"/>
      <c r="AE81" s="114"/>
      <c r="AF81" s="113"/>
      <c r="AG81" s="114"/>
      <c r="AH81" s="1">
        <f t="shared" si="9"/>
        <v>0</v>
      </c>
    </row>
    <row r="82" spans="1:34" ht="18" customHeight="1" x14ac:dyDescent="0.25">
      <c r="A82" s="1">
        <f>IFERROR(IF($A$6&gt;=F82,SMALL(EMP!$K$6:$K$205,$A$7+F82),0),0)</f>
        <v>0</v>
      </c>
      <c r="B82" s="1" t="str">
        <f>IFERROR(IF(A82&gt;=1,VLOOKUP(A82,EMP!$O$6:$P$205,2,0),""),"")</f>
        <v/>
      </c>
      <c r="D82" s="1">
        <f>IFERROR(IF(E82&gt;=1,E82+COUNTIF($E$8:E82,E82),0),0)</f>
        <v>0</v>
      </c>
      <c r="E82" s="1">
        <f>IFERROR(IF(G82&gt;=1,INDEX(EMP!$O$6:$Q$205,MATCH(I82,EMP!$Q$6:$Q$205,0),1)*10,0),0)</f>
        <v>0</v>
      </c>
      <c r="F82" s="1">
        <v>75</v>
      </c>
      <c r="G82" s="32">
        <f t="shared" si="5"/>
        <v>0</v>
      </c>
      <c r="H82" s="115"/>
      <c r="I82" s="32" t="str">
        <f>IFERROR(IF(G82&gt;=1,VLOOKUP(H82,EMP!$P$6:$Q$205,2,0),""),"")</f>
        <v/>
      </c>
      <c r="J82" s="116"/>
      <c r="K82" s="111"/>
      <c r="L82" s="112"/>
      <c r="M82" s="112"/>
      <c r="N82" s="112"/>
      <c r="O82" s="108">
        <f t="shared" si="6"/>
        <v>0</v>
      </c>
      <c r="P82" s="112"/>
      <c r="Q82" s="112"/>
      <c r="R82" s="112"/>
      <c r="S82" s="112"/>
      <c r="T82" s="112"/>
      <c r="U82" s="112"/>
      <c r="V82" s="112"/>
      <c r="W82" s="112"/>
      <c r="X82" s="112"/>
      <c r="Y82" s="112"/>
      <c r="Z82" s="112"/>
      <c r="AA82" s="112"/>
      <c r="AB82" s="108">
        <f t="shared" si="7"/>
        <v>0</v>
      </c>
      <c r="AC82" s="108">
        <f t="shared" si="8"/>
        <v>0</v>
      </c>
      <c r="AD82" s="113"/>
      <c r="AE82" s="114"/>
      <c r="AF82" s="113"/>
      <c r="AG82" s="114"/>
      <c r="AH82" s="1">
        <f t="shared" si="9"/>
        <v>0</v>
      </c>
    </row>
    <row r="83" spans="1:34" ht="18" customHeight="1" x14ac:dyDescent="0.25">
      <c r="A83" s="1">
        <f>IFERROR(IF($A$6&gt;=F83,SMALL(EMP!$K$6:$K$205,$A$7+F83),0),0)</f>
        <v>0</v>
      </c>
      <c r="B83" s="1" t="str">
        <f>IFERROR(IF(A83&gt;=1,VLOOKUP(A83,EMP!$O$6:$P$205,2,0),""),"")</f>
        <v/>
      </c>
      <c r="D83" s="1">
        <f>IFERROR(IF(E83&gt;=1,E83+COUNTIF($E$8:E83,E83),0),0)</f>
        <v>0</v>
      </c>
      <c r="E83" s="1">
        <f>IFERROR(IF(G83&gt;=1,INDEX(EMP!$O$6:$Q$205,MATCH(I83,EMP!$Q$6:$Q$205,0),1)*10,0),0)</f>
        <v>0</v>
      </c>
      <c r="F83" s="1">
        <v>76</v>
      </c>
      <c r="G83" s="32">
        <f t="shared" si="5"/>
        <v>0</v>
      </c>
      <c r="H83" s="115"/>
      <c r="I83" s="32" t="str">
        <f>IFERROR(IF(G83&gt;=1,VLOOKUP(H83,EMP!$P$6:$Q$205,2,0),""),"")</f>
        <v/>
      </c>
      <c r="J83" s="116"/>
      <c r="K83" s="111"/>
      <c r="L83" s="112"/>
      <c r="M83" s="112"/>
      <c r="N83" s="112"/>
      <c r="O83" s="108">
        <f t="shared" si="6"/>
        <v>0</v>
      </c>
      <c r="P83" s="112"/>
      <c r="Q83" s="112"/>
      <c r="R83" s="112"/>
      <c r="S83" s="112"/>
      <c r="T83" s="112"/>
      <c r="U83" s="112"/>
      <c r="V83" s="112"/>
      <c r="W83" s="112"/>
      <c r="X83" s="112"/>
      <c r="Y83" s="112"/>
      <c r="Z83" s="112"/>
      <c r="AA83" s="112"/>
      <c r="AB83" s="108">
        <f t="shared" si="7"/>
        <v>0</v>
      </c>
      <c r="AC83" s="108">
        <f t="shared" si="8"/>
        <v>0</v>
      </c>
      <c r="AD83" s="113"/>
      <c r="AE83" s="114"/>
      <c r="AF83" s="113"/>
      <c r="AG83" s="114"/>
      <c r="AH83" s="1">
        <f t="shared" si="9"/>
        <v>0</v>
      </c>
    </row>
    <row r="84" spans="1:34" ht="18" customHeight="1" x14ac:dyDescent="0.25">
      <c r="A84" s="1">
        <f>IFERROR(IF($A$6&gt;=F84,SMALL(EMP!$K$6:$K$205,$A$7+F84),0),0)</f>
        <v>0</v>
      </c>
      <c r="B84" s="1" t="str">
        <f>IFERROR(IF(A84&gt;=1,VLOOKUP(A84,EMP!$O$6:$P$205,2,0),""),"")</f>
        <v/>
      </c>
      <c r="D84" s="1">
        <f>IFERROR(IF(E84&gt;=1,E84+COUNTIF($E$8:E84,E84),0),0)</f>
        <v>0</v>
      </c>
      <c r="E84" s="1">
        <f>IFERROR(IF(G84&gt;=1,INDEX(EMP!$O$6:$Q$205,MATCH(I84,EMP!$Q$6:$Q$205,0),1)*10,0),0)</f>
        <v>0</v>
      </c>
      <c r="F84" s="1">
        <v>77</v>
      </c>
      <c r="G84" s="32">
        <f t="shared" si="5"/>
        <v>0</v>
      </c>
      <c r="H84" s="115"/>
      <c r="I84" s="32" t="str">
        <f>IFERROR(IF(G84&gt;=1,VLOOKUP(H84,EMP!$P$6:$Q$205,2,0),""),"")</f>
        <v/>
      </c>
      <c r="J84" s="116"/>
      <c r="K84" s="111"/>
      <c r="L84" s="112"/>
      <c r="M84" s="112"/>
      <c r="N84" s="112"/>
      <c r="O84" s="108">
        <f t="shared" si="6"/>
        <v>0</v>
      </c>
      <c r="P84" s="112"/>
      <c r="Q84" s="112"/>
      <c r="R84" s="112"/>
      <c r="S84" s="112"/>
      <c r="T84" s="112"/>
      <c r="U84" s="112"/>
      <c r="V84" s="112"/>
      <c r="W84" s="112"/>
      <c r="X84" s="112"/>
      <c r="Y84" s="112"/>
      <c r="Z84" s="112"/>
      <c r="AA84" s="112"/>
      <c r="AB84" s="108">
        <f t="shared" si="7"/>
        <v>0</v>
      </c>
      <c r="AC84" s="108">
        <f t="shared" si="8"/>
        <v>0</v>
      </c>
      <c r="AD84" s="113"/>
      <c r="AE84" s="114"/>
      <c r="AF84" s="113"/>
      <c r="AG84" s="114"/>
      <c r="AH84" s="1">
        <f t="shared" si="9"/>
        <v>0</v>
      </c>
    </row>
    <row r="85" spans="1:34" ht="18" customHeight="1" x14ac:dyDescent="0.25">
      <c r="A85" s="1">
        <f>IFERROR(IF($A$6&gt;=F85,SMALL(EMP!$K$6:$K$205,$A$7+F85),0),0)</f>
        <v>0</v>
      </c>
      <c r="B85" s="1" t="str">
        <f>IFERROR(IF(A85&gt;=1,VLOOKUP(A85,EMP!$O$6:$P$205,2,0),""),"")</f>
        <v/>
      </c>
      <c r="D85" s="1">
        <f>IFERROR(IF(E85&gt;=1,E85+COUNTIF($E$8:E85,E85),0),0)</f>
        <v>0</v>
      </c>
      <c r="E85" s="1">
        <f>IFERROR(IF(G85&gt;=1,INDEX(EMP!$O$6:$Q$205,MATCH(I85,EMP!$Q$6:$Q$205,0),1)*10,0),0)</f>
        <v>0</v>
      </c>
      <c r="F85" s="1">
        <v>78</v>
      </c>
      <c r="G85" s="32">
        <f t="shared" si="5"/>
        <v>0</v>
      </c>
      <c r="H85" s="115"/>
      <c r="I85" s="32" t="str">
        <f>IFERROR(IF(G85&gt;=1,VLOOKUP(H85,EMP!$P$6:$Q$205,2,0),""),"")</f>
        <v/>
      </c>
      <c r="J85" s="116"/>
      <c r="K85" s="111"/>
      <c r="L85" s="112"/>
      <c r="M85" s="112"/>
      <c r="N85" s="112"/>
      <c r="O85" s="108">
        <f t="shared" si="6"/>
        <v>0</v>
      </c>
      <c r="P85" s="112"/>
      <c r="Q85" s="112"/>
      <c r="R85" s="112"/>
      <c r="S85" s="112"/>
      <c r="T85" s="112"/>
      <c r="U85" s="112"/>
      <c r="V85" s="112"/>
      <c r="W85" s="112"/>
      <c r="X85" s="112"/>
      <c r="Y85" s="112"/>
      <c r="Z85" s="112"/>
      <c r="AA85" s="112"/>
      <c r="AB85" s="108">
        <f t="shared" si="7"/>
        <v>0</v>
      </c>
      <c r="AC85" s="108">
        <f t="shared" si="8"/>
        <v>0</v>
      </c>
      <c r="AD85" s="113"/>
      <c r="AE85" s="114"/>
      <c r="AF85" s="113"/>
      <c r="AG85" s="114"/>
      <c r="AH85" s="1">
        <f t="shared" si="9"/>
        <v>0</v>
      </c>
    </row>
    <row r="86" spans="1:34" ht="18" customHeight="1" x14ac:dyDescent="0.25">
      <c r="A86" s="1">
        <f>IFERROR(IF($A$6&gt;=F86,SMALL(EMP!$K$6:$K$205,$A$7+F86),0),0)</f>
        <v>0</v>
      </c>
      <c r="B86" s="1" t="str">
        <f>IFERROR(IF(A86&gt;=1,VLOOKUP(A86,EMP!$O$6:$P$205,2,0),""),"")</f>
        <v/>
      </c>
      <c r="D86" s="1">
        <f>IFERROR(IF(E86&gt;=1,E86+COUNTIF($E$8:E86,E86),0),0)</f>
        <v>0</v>
      </c>
      <c r="E86" s="1">
        <f>IFERROR(IF(G86&gt;=1,INDEX(EMP!$O$6:$Q$205,MATCH(I86,EMP!$Q$6:$Q$205,0),1)*10,0),0)</f>
        <v>0</v>
      </c>
      <c r="F86" s="1">
        <v>79</v>
      </c>
      <c r="G86" s="32">
        <f t="shared" si="5"/>
        <v>0</v>
      </c>
      <c r="H86" s="115"/>
      <c r="I86" s="32" t="str">
        <f>IFERROR(IF(G86&gt;=1,VLOOKUP(H86,EMP!$P$6:$Q$205,2,0),""),"")</f>
        <v/>
      </c>
      <c r="J86" s="116"/>
      <c r="K86" s="111"/>
      <c r="L86" s="112"/>
      <c r="M86" s="112"/>
      <c r="N86" s="112"/>
      <c r="O86" s="108">
        <f t="shared" si="6"/>
        <v>0</v>
      </c>
      <c r="P86" s="112"/>
      <c r="Q86" s="112"/>
      <c r="R86" s="112"/>
      <c r="S86" s="112"/>
      <c r="T86" s="112"/>
      <c r="U86" s="112"/>
      <c r="V86" s="112"/>
      <c r="W86" s="112"/>
      <c r="X86" s="112"/>
      <c r="Y86" s="112"/>
      <c r="Z86" s="112"/>
      <c r="AA86" s="112"/>
      <c r="AB86" s="108">
        <f t="shared" si="7"/>
        <v>0</v>
      </c>
      <c r="AC86" s="108">
        <f t="shared" si="8"/>
        <v>0</v>
      </c>
      <c r="AD86" s="113"/>
      <c r="AE86" s="114"/>
      <c r="AF86" s="113"/>
      <c r="AG86" s="114"/>
      <c r="AH86" s="1">
        <f t="shared" si="9"/>
        <v>0</v>
      </c>
    </row>
    <row r="87" spans="1:34" ht="18" customHeight="1" x14ac:dyDescent="0.25">
      <c r="A87" s="1">
        <f>IFERROR(IF($A$6&gt;=F87,SMALL(EMP!$K$6:$K$205,$A$7+F87),0),0)</f>
        <v>0</v>
      </c>
      <c r="B87" s="1" t="str">
        <f>IFERROR(IF(A87&gt;=1,VLOOKUP(A87,EMP!$O$6:$P$205,2,0),""),"")</f>
        <v/>
      </c>
      <c r="D87" s="1">
        <f>IFERROR(IF(E87&gt;=1,E87+COUNTIF($E$8:E87,E87),0),0)</f>
        <v>0</v>
      </c>
      <c r="E87" s="1">
        <f>IFERROR(IF(G87&gt;=1,INDEX(EMP!$O$6:$Q$205,MATCH(I87,EMP!$Q$6:$Q$205,0),1)*10,0),0)</f>
        <v>0</v>
      </c>
      <c r="F87" s="1">
        <v>80</v>
      </c>
      <c r="G87" s="32">
        <f t="shared" si="5"/>
        <v>0</v>
      </c>
      <c r="H87" s="115"/>
      <c r="I87" s="32" t="str">
        <f>IFERROR(IF(G87&gt;=1,VLOOKUP(H87,EMP!$P$6:$Q$205,2,0),""),"")</f>
        <v/>
      </c>
      <c r="J87" s="116"/>
      <c r="K87" s="111"/>
      <c r="L87" s="112"/>
      <c r="M87" s="112"/>
      <c r="N87" s="112"/>
      <c r="O87" s="108">
        <f t="shared" si="6"/>
        <v>0</v>
      </c>
      <c r="P87" s="112"/>
      <c r="Q87" s="112"/>
      <c r="R87" s="112"/>
      <c r="S87" s="112"/>
      <c r="T87" s="112"/>
      <c r="U87" s="112"/>
      <c r="V87" s="112"/>
      <c r="W87" s="112"/>
      <c r="X87" s="112"/>
      <c r="Y87" s="112"/>
      <c r="Z87" s="112"/>
      <c r="AA87" s="112"/>
      <c r="AB87" s="108">
        <f t="shared" si="7"/>
        <v>0</v>
      </c>
      <c r="AC87" s="108">
        <f t="shared" si="8"/>
        <v>0</v>
      </c>
      <c r="AD87" s="113"/>
      <c r="AE87" s="114"/>
      <c r="AF87" s="113"/>
      <c r="AG87" s="114"/>
      <c r="AH87" s="1">
        <f t="shared" si="9"/>
        <v>0</v>
      </c>
    </row>
    <row r="88" spans="1:34" ht="18" customHeight="1" x14ac:dyDescent="0.25">
      <c r="A88" s="1">
        <f>IFERROR(IF($A$6&gt;=F88,SMALL(EMP!$K$6:$K$205,$A$7+F88),0),0)</f>
        <v>0</v>
      </c>
      <c r="B88" s="1" t="str">
        <f>IFERROR(IF(A88&gt;=1,VLOOKUP(A88,EMP!$O$6:$P$205,2,0),""),"")</f>
        <v/>
      </c>
      <c r="D88" s="1">
        <f>IFERROR(IF(E88&gt;=1,E88+COUNTIF($E$8:E88,E88),0),0)</f>
        <v>0</v>
      </c>
      <c r="E88" s="1">
        <f>IFERROR(IF(G88&gt;=1,INDEX(EMP!$O$6:$Q$205,MATCH(I88,EMP!$Q$6:$Q$205,0),1)*10,0),0)</f>
        <v>0</v>
      </c>
      <c r="F88" s="1">
        <v>81</v>
      </c>
      <c r="G88" s="32">
        <f t="shared" si="5"/>
        <v>0</v>
      </c>
      <c r="H88" s="115"/>
      <c r="I88" s="32" t="str">
        <f>IFERROR(IF(G88&gt;=1,VLOOKUP(H88,EMP!$P$6:$Q$205,2,0),""),"")</f>
        <v/>
      </c>
      <c r="J88" s="116"/>
      <c r="K88" s="111"/>
      <c r="L88" s="112"/>
      <c r="M88" s="112"/>
      <c r="N88" s="112"/>
      <c r="O88" s="108">
        <f t="shared" si="6"/>
        <v>0</v>
      </c>
      <c r="P88" s="112"/>
      <c r="Q88" s="112"/>
      <c r="R88" s="112"/>
      <c r="S88" s="112"/>
      <c r="T88" s="112"/>
      <c r="U88" s="112"/>
      <c r="V88" s="112"/>
      <c r="W88" s="112"/>
      <c r="X88" s="112"/>
      <c r="Y88" s="112"/>
      <c r="Z88" s="112"/>
      <c r="AA88" s="112"/>
      <c r="AB88" s="108">
        <f t="shared" si="7"/>
        <v>0</v>
      </c>
      <c r="AC88" s="108">
        <f t="shared" si="8"/>
        <v>0</v>
      </c>
      <c r="AD88" s="113"/>
      <c r="AE88" s="114"/>
      <c r="AF88" s="113"/>
      <c r="AG88" s="114"/>
      <c r="AH88" s="1">
        <f t="shared" si="9"/>
        <v>0</v>
      </c>
    </row>
    <row r="89" spans="1:34" ht="18" customHeight="1" x14ac:dyDescent="0.25">
      <c r="A89" s="1">
        <f>IFERROR(IF($A$6&gt;=F89,SMALL(EMP!$K$6:$K$205,$A$7+F89),0),0)</f>
        <v>0</v>
      </c>
      <c r="B89" s="1" t="str">
        <f>IFERROR(IF(A89&gt;=1,VLOOKUP(A89,EMP!$O$6:$P$205,2,0),""),"")</f>
        <v/>
      </c>
      <c r="D89" s="1">
        <f>IFERROR(IF(E89&gt;=1,E89+COUNTIF($E$8:E89,E89),0),0)</f>
        <v>0</v>
      </c>
      <c r="E89" s="1">
        <f>IFERROR(IF(G89&gt;=1,INDEX(EMP!$O$6:$Q$205,MATCH(I89,EMP!$Q$6:$Q$205,0),1)*10,0),0)</f>
        <v>0</v>
      </c>
      <c r="F89" s="1">
        <v>82</v>
      </c>
      <c r="G89" s="32">
        <f t="shared" si="5"/>
        <v>0</v>
      </c>
      <c r="H89" s="115"/>
      <c r="I89" s="32" t="str">
        <f>IFERROR(IF(G89&gt;=1,VLOOKUP(H89,EMP!$P$6:$Q$205,2,0),""),"")</f>
        <v/>
      </c>
      <c r="J89" s="116"/>
      <c r="K89" s="111"/>
      <c r="L89" s="112"/>
      <c r="M89" s="112"/>
      <c r="N89" s="112"/>
      <c r="O89" s="108">
        <f t="shared" si="6"/>
        <v>0</v>
      </c>
      <c r="P89" s="112"/>
      <c r="Q89" s="112"/>
      <c r="R89" s="112"/>
      <c r="S89" s="112"/>
      <c r="T89" s="112"/>
      <c r="U89" s="112"/>
      <c r="V89" s="112"/>
      <c r="W89" s="112"/>
      <c r="X89" s="112"/>
      <c r="Y89" s="112"/>
      <c r="Z89" s="112"/>
      <c r="AA89" s="112"/>
      <c r="AB89" s="108">
        <f t="shared" si="7"/>
        <v>0</v>
      </c>
      <c r="AC89" s="108">
        <f t="shared" si="8"/>
        <v>0</v>
      </c>
      <c r="AD89" s="113"/>
      <c r="AE89" s="114"/>
      <c r="AF89" s="113"/>
      <c r="AG89" s="114"/>
      <c r="AH89" s="1">
        <f t="shared" si="9"/>
        <v>0</v>
      </c>
    </row>
    <row r="90" spans="1:34" ht="18" customHeight="1" x14ac:dyDescent="0.25">
      <c r="A90" s="1">
        <f>IFERROR(IF($A$6&gt;=F90,SMALL(EMP!$K$6:$K$205,$A$7+F90),0),0)</f>
        <v>0</v>
      </c>
      <c r="B90" s="1" t="str">
        <f>IFERROR(IF(A90&gt;=1,VLOOKUP(A90,EMP!$O$6:$P$205,2,0),""),"")</f>
        <v/>
      </c>
      <c r="D90" s="1">
        <f>IFERROR(IF(E90&gt;=1,E90+COUNTIF($E$8:E90,E90),0),0)</f>
        <v>0</v>
      </c>
      <c r="E90" s="1">
        <f>IFERROR(IF(G90&gt;=1,INDEX(EMP!$O$6:$Q$205,MATCH(I90,EMP!$Q$6:$Q$205,0),1)*10,0),0)</f>
        <v>0</v>
      </c>
      <c r="F90" s="1">
        <v>83</v>
      </c>
      <c r="G90" s="32">
        <f t="shared" si="5"/>
        <v>0</v>
      </c>
      <c r="H90" s="115"/>
      <c r="I90" s="32" t="str">
        <f>IFERROR(IF(G90&gt;=1,VLOOKUP(H90,EMP!$P$6:$Q$205,2,0),""),"")</f>
        <v/>
      </c>
      <c r="J90" s="116"/>
      <c r="K90" s="111"/>
      <c r="L90" s="112"/>
      <c r="M90" s="112"/>
      <c r="N90" s="112"/>
      <c r="O90" s="108">
        <f t="shared" si="6"/>
        <v>0</v>
      </c>
      <c r="P90" s="112"/>
      <c r="Q90" s="112"/>
      <c r="R90" s="112"/>
      <c r="S90" s="112"/>
      <c r="T90" s="112"/>
      <c r="U90" s="112"/>
      <c r="V90" s="112"/>
      <c r="W90" s="112"/>
      <c r="X90" s="112"/>
      <c r="Y90" s="112"/>
      <c r="Z90" s="112"/>
      <c r="AA90" s="112"/>
      <c r="AB90" s="108">
        <f t="shared" si="7"/>
        <v>0</v>
      </c>
      <c r="AC90" s="108">
        <f t="shared" si="8"/>
        <v>0</v>
      </c>
      <c r="AD90" s="113"/>
      <c r="AE90" s="114"/>
      <c r="AF90" s="113"/>
      <c r="AG90" s="114"/>
      <c r="AH90" s="1">
        <f t="shared" si="9"/>
        <v>0</v>
      </c>
    </row>
    <row r="91" spans="1:34" ht="18" customHeight="1" x14ac:dyDescent="0.25">
      <c r="A91" s="1">
        <f>IFERROR(IF($A$6&gt;=F91,SMALL(EMP!$K$6:$K$205,$A$7+F91),0),0)</f>
        <v>0</v>
      </c>
      <c r="B91" s="1" t="str">
        <f>IFERROR(IF(A91&gt;=1,VLOOKUP(A91,EMP!$O$6:$P$205,2,0),""),"")</f>
        <v/>
      </c>
      <c r="D91" s="1">
        <f>IFERROR(IF(E91&gt;=1,E91+COUNTIF($E$8:E91,E91),0),0)</f>
        <v>0</v>
      </c>
      <c r="E91" s="1">
        <f>IFERROR(IF(G91&gt;=1,INDEX(EMP!$O$6:$Q$205,MATCH(I91,EMP!$Q$6:$Q$205,0),1)*10,0),0)</f>
        <v>0</v>
      </c>
      <c r="F91" s="1">
        <v>84</v>
      </c>
      <c r="G91" s="32">
        <f t="shared" si="5"/>
        <v>0</v>
      </c>
      <c r="H91" s="115"/>
      <c r="I91" s="32" t="str">
        <f>IFERROR(IF(G91&gt;=1,VLOOKUP(H91,EMP!$P$6:$Q$205,2,0),""),"")</f>
        <v/>
      </c>
      <c r="J91" s="116"/>
      <c r="K91" s="111"/>
      <c r="L91" s="112"/>
      <c r="M91" s="112"/>
      <c r="N91" s="112"/>
      <c r="O91" s="108">
        <f t="shared" si="6"/>
        <v>0</v>
      </c>
      <c r="P91" s="112"/>
      <c r="Q91" s="112"/>
      <c r="R91" s="112"/>
      <c r="S91" s="112"/>
      <c r="T91" s="112"/>
      <c r="U91" s="112"/>
      <c r="V91" s="112"/>
      <c r="W91" s="112"/>
      <c r="X91" s="112"/>
      <c r="Y91" s="112"/>
      <c r="Z91" s="112"/>
      <c r="AA91" s="112"/>
      <c r="AB91" s="108">
        <f t="shared" si="7"/>
        <v>0</v>
      </c>
      <c r="AC91" s="108">
        <f t="shared" si="8"/>
        <v>0</v>
      </c>
      <c r="AD91" s="113"/>
      <c r="AE91" s="114"/>
      <c r="AF91" s="113"/>
      <c r="AG91" s="114"/>
      <c r="AH91" s="1">
        <f t="shared" si="9"/>
        <v>0</v>
      </c>
    </row>
    <row r="92" spans="1:34" ht="18" customHeight="1" x14ac:dyDescent="0.25">
      <c r="A92" s="1">
        <f>IFERROR(IF($A$6&gt;=F92,SMALL(EMP!$K$6:$K$205,$A$7+F92),0),0)</f>
        <v>0</v>
      </c>
      <c r="B92" s="1" t="str">
        <f>IFERROR(IF(A92&gt;=1,VLOOKUP(A92,EMP!$O$6:$P$205,2,0),""),"")</f>
        <v/>
      </c>
      <c r="D92" s="1">
        <f>IFERROR(IF(E92&gt;=1,E92+COUNTIF($E$8:E92,E92),0),0)</f>
        <v>0</v>
      </c>
      <c r="E92" s="1">
        <f>IFERROR(IF(G92&gt;=1,INDEX(EMP!$O$6:$Q$205,MATCH(I92,EMP!$Q$6:$Q$205,0),1)*10,0),0)</f>
        <v>0</v>
      </c>
      <c r="F92" s="1">
        <v>85</v>
      </c>
      <c r="G92" s="32">
        <f t="shared" si="5"/>
        <v>0</v>
      </c>
      <c r="H92" s="115"/>
      <c r="I92" s="32" t="str">
        <f>IFERROR(IF(G92&gt;=1,VLOOKUP(H92,EMP!$P$6:$Q$205,2,0),""),"")</f>
        <v/>
      </c>
      <c r="J92" s="116"/>
      <c r="K92" s="111"/>
      <c r="L92" s="112"/>
      <c r="M92" s="112"/>
      <c r="N92" s="112"/>
      <c r="O92" s="108">
        <f t="shared" si="6"/>
        <v>0</v>
      </c>
      <c r="P92" s="112"/>
      <c r="Q92" s="112"/>
      <c r="R92" s="112"/>
      <c r="S92" s="112"/>
      <c r="T92" s="112"/>
      <c r="U92" s="112"/>
      <c r="V92" s="112"/>
      <c r="W92" s="112"/>
      <c r="X92" s="112"/>
      <c r="Y92" s="112"/>
      <c r="Z92" s="112"/>
      <c r="AA92" s="112"/>
      <c r="AB92" s="108">
        <f t="shared" si="7"/>
        <v>0</v>
      </c>
      <c r="AC92" s="108">
        <f t="shared" si="8"/>
        <v>0</v>
      </c>
      <c r="AD92" s="113"/>
      <c r="AE92" s="114"/>
      <c r="AF92" s="113"/>
      <c r="AG92" s="114"/>
      <c r="AH92" s="1">
        <f t="shared" si="9"/>
        <v>0</v>
      </c>
    </row>
    <row r="93" spans="1:34" ht="18" customHeight="1" x14ac:dyDescent="0.25">
      <c r="A93" s="1">
        <f>IFERROR(IF($A$6&gt;=F93,SMALL(EMP!$K$6:$K$205,$A$7+F93),0),0)</f>
        <v>0</v>
      </c>
      <c r="B93" s="1" t="str">
        <f>IFERROR(IF(A93&gt;=1,VLOOKUP(A93,EMP!$O$6:$P$205,2,0),""),"")</f>
        <v/>
      </c>
      <c r="D93" s="1">
        <f>IFERROR(IF(E93&gt;=1,E93+COUNTIF($E$8:E93,E93),0),0)</f>
        <v>0</v>
      </c>
      <c r="E93" s="1">
        <f>IFERROR(IF(G93&gt;=1,INDEX(EMP!$O$6:$Q$205,MATCH(I93,EMP!$Q$6:$Q$205,0),1)*10,0),0)</f>
        <v>0</v>
      </c>
      <c r="F93" s="1">
        <v>86</v>
      </c>
      <c r="G93" s="32">
        <f t="shared" si="5"/>
        <v>0</v>
      </c>
      <c r="H93" s="115"/>
      <c r="I93" s="32" t="str">
        <f>IFERROR(IF(G93&gt;=1,VLOOKUP(H93,EMP!$P$6:$Q$205,2,0),""),"")</f>
        <v/>
      </c>
      <c r="J93" s="116"/>
      <c r="K93" s="111"/>
      <c r="L93" s="112"/>
      <c r="M93" s="112"/>
      <c r="N93" s="112"/>
      <c r="O93" s="108">
        <f t="shared" si="6"/>
        <v>0</v>
      </c>
      <c r="P93" s="112"/>
      <c r="Q93" s="112"/>
      <c r="R93" s="112"/>
      <c r="S93" s="112"/>
      <c r="T93" s="112"/>
      <c r="U93" s="112"/>
      <c r="V93" s="112"/>
      <c r="W93" s="112"/>
      <c r="X93" s="112"/>
      <c r="Y93" s="112"/>
      <c r="Z93" s="112"/>
      <c r="AA93" s="112"/>
      <c r="AB93" s="108">
        <f t="shared" si="7"/>
        <v>0</v>
      </c>
      <c r="AC93" s="108">
        <f t="shared" si="8"/>
        <v>0</v>
      </c>
      <c r="AD93" s="113"/>
      <c r="AE93" s="114"/>
      <c r="AF93" s="113"/>
      <c r="AG93" s="114"/>
      <c r="AH93" s="1">
        <f t="shared" si="9"/>
        <v>0</v>
      </c>
    </row>
    <row r="94" spans="1:34" ht="18" customHeight="1" x14ac:dyDescent="0.25">
      <c r="A94" s="1">
        <f>IFERROR(IF($A$6&gt;=F94,SMALL(EMP!$K$6:$K$205,$A$7+F94),0),0)</f>
        <v>0</v>
      </c>
      <c r="B94" s="1" t="str">
        <f>IFERROR(IF(A94&gt;=1,VLOOKUP(A94,EMP!$O$6:$P$205,2,0),""),"")</f>
        <v/>
      </c>
      <c r="D94" s="1">
        <f>IFERROR(IF(E94&gt;=1,E94+COUNTIF($E$8:E94,E94),0),0)</f>
        <v>0</v>
      </c>
      <c r="E94" s="1">
        <f>IFERROR(IF(G94&gt;=1,INDEX(EMP!$O$6:$Q$205,MATCH(I94,EMP!$Q$6:$Q$205,0),1)*10,0),0)</f>
        <v>0</v>
      </c>
      <c r="F94" s="1">
        <v>87</v>
      </c>
      <c r="G94" s="32">
        <f t="shared" si="5"/>
        <v>0</v>
      </c>
      <c r="H94" s="115"/>
      <c r="I94" s="32" t="str">
        <f>IFERROR(IF(G94&gt;=1,VLOOKUP(H94,EMP!$P$6:$Q$205,2,0),""),"")</f>
        <v/>
      </c>
      <c r="J94" s="116"/>
      <c r="K94" s="111"/>
      <c r="L94" s="112"/>
      <c r="M94" s="112"/>
      <c r="N94" s="112"/>
      <c r="O94" s="108">
        <f t="shared" si="6"/>
        <v>0</v>
      </c>
      <c r="P94" s="112"/>
      <c r="Q94" s="112"/>
      <c r="R94" s="112"/>
      <c r="S94" s="112"/>
      <c r="T94" s="112"/>
      <c r="U94" s="112"/>
      <c r="V94" s="112"/>
      <c r="W94" s="112"/>
      <c r="X94" s="112"/>
      <c r="Y94" s="112"/>
      <c r="Z94" s="112"/>
      <c r="AA94" s="112"/>
      <c r="AB94" s="108">
        <f t="shared" si="7"/>
        <v>0</v>
      </c>
      <c r="AC94" s="108">
        <f t="shared" si="8"/>
        <v>0</v>
      </c>
      <c r="AD94" s="113"/>
      <c r="AE94" s="114"/>
      <c r="AF94" s="113"/>
      <c r="AG94" s="114"/>
      <c r="AH94" s="1">
        <f t="shared" si="9"/>
        <v>0</v>
      </c>
    </row>
    <row r="95" spans="1:34" ht="18" customHeight="1" x14ac:dyDescent="0.25">
      <c r="A95" s="1">
        <f>IFERROR(IF($A$6&gt;=F95,SMALL(EMP!$K$6:$K$205,$A$7+F95),0),0)</f>
        <v>0</v>
      </c>
      <c r="B95" s="1" t="str">
        <f>IFERROR(IF(A95&gt;=1,VLOOKUP(A95,EMP!$O$6:$P$205,2,0),""),"")</f>
        <v/>
      </c>
      <c r="D95" s="1">
        <f>IFERROR(IF(E95&gt;=1,E95+COUNTIF($E$8:E95,E95),0),0)</f>
        <v>0</v>
      </c>
      <c r="E95" s="1">
        <f>IFERROR(IF(G95&gt;=1,INDEX(EMP!$O$6:$Q$205,MATCH(I95,EMP!$Q$6:$Q$205,0),1)*10,0),0)</f>
        <v>0</v>
      </c>
      <c r="F95" s="1">
        <v>88</v>
      </c>
      <c r="G95" s="32">
        <f t="shared" si="5"/>
        <v>0</v>
      </c>
      <c r="H95" s="115"/>
      <c r="I95" s="32" t="str">
        <f>IFERROR(IF(G95&gt;=1,VLOOKUP(H95,EMP!$P$6:$Q$205,2,0),""),"")</f>
        <v/>
      </c>
      <c r="J95" s="116"/>
      <c r="K95" s="111"/>
      <c r="L95" s="112"/>
      <c r="M95" s="112"/>
      <c r="N95" s="112"/>
      <c r="O95" s="108">
        <f t="shared" si="6"/>
        <v>0</v>
      </c>
      <c r="P95" s="112"/>
      <c r="Q95" s="112"/>
      <c r="R95" s="112"/>
      <c r="S95" s="112"/>
      <c r="T95" s="112"/>
      <c r="U95" s="112"/>
      <c r="V95" s="112"/>
      <c r="W95" s="112"/>
      <c r="X95" s="112"/>
      <c r="Y95" s="112"/>
      <c r="Z95" s="112"/>
      <c r="AA95" s="112"/>
      <c r="AB95" s="108">
        <f t="shared" si="7"/>
        <v>0</v>
      </c>
      <c r="AC95" s="108">
        <f t="shared" si="8"/>
        <v>0</v>
      </c>
      <c r="AD95" s="113"/>
      <c r="AE95" s="114"/>
      <c r="AF95" s="113"/>
      <c r="AG95" s="114"/>
      <c r="AH95" s="1">
        <f t="shared" si="9"/>
        <v>0</v>
      </c>
    </row>
    <row r="96" spans="1:34" ht="18" customHeight="1" x14ac:dyDescent="0.25">
      <c r="A96" s="1">
        <f>IFERROR(IF($A$6&gt;=F96,SMALL(EMP!$K$6:$K$205,$A$7+F96),0),0)</f>
        <v>0</v>
      </c>
      <c r="B96" s="1" t="str">
        <f>IFERROR(IF(A96&gt;=1,VLOOKUP(A96,EMP!$O$6:$P$205,2,0),""),"")</f>
        <v/>
      </c>
      <c r="D96" s="1">
        <f>IFERROR(IF(E96&gt;=1,E96+COUNTIF($E$8:E96,E96),0),0)</f>
        <v>0</v>
      </c>
      <c r="E96" s="1">
        <f>IFERROR(IF(G96&gt;=1,INDEX(EMP!$O$6:$Q$205,MATCH(I96,EMP!$Q$6:$Q$205,0),1)*10,0),0)</f>
        <v>0</v>
      </c>
      <c r="F96" s="1">
        <v>89</v>
      </c>
      <c r="G96" s="32">
        <f t="shared" si="5"/>
        <v>0</v>
      </c>
      <c r="H96" s="115"/>
      <c r="I96" s="32" t="str">
        <f>IFERROR(IF(G96&gt;=1,VLOOKUP(H96,EMP!$P$6:$Q$205,2,0),""),"")</f>
        <v/>
      </c>
      <c r="J96" s="116"/>
      <c r="K96" s="111"/>
      <c r="L96" s="112"/>
      <c r="M96" s="112"/>
      <c r="N96" s="112"/>
      <c r="O96" s="108">
        <f t="shared" si="6"/>
        <v>0</v>
      </c>
      <c r="P96" s="112"/>
      <c r="Q96" s="112"/>
      <c r="R96" s="112"/>
      <c r="S96" s="112"/>
      <c r="T96" s="112"/>
      <c r="U96" s="112"/>
      <c r="V96" s="112"/>
      <c r="W96" s="112"/>
      <c r="X96" s="112"/>
      <c r="Y96" s="112"/>
      <c r="Z96" s="112"/>
      <c r="AA96" s="112"/>
      <c r="AB96" s="108">
        <f t="shared" si="7"/>
        <v>0</v>
      </c>
      <c r="AC96" s="108">
        <f t="shared" si="8"/>
        <v>0</v>
      </c>
      <c r="AD96" s="113"/>
      <c r="AE96" s="114"/>
      <c r="AF96" s="113"/>
      <c r="AG96" s="114"/>
      <c r="AH96" s="1">
        <f t="shared" si="9"/>
        <v>0</v>
      </c>
    </row>
    <row r="97" spans="1:34" ht="18" customHeight="1" x14ac:dyDescent="0.25">
      <c r="A97" s="1">
        <f>IFERROR(IF($A$6&gt;=F97,SMALL(EMP!$K$6:$K$205,$A$7+F97),0),0)</f>
        <v>0</v>
      </c>
      <c r="B97" s="1" t="str">
        <f>IFERROR(IF(A97&gt;=1,VLOOKUP(A97,EMP!$O$6:$P$205,2,0),""),"")</f>
        <v/>
      </c>
      <c r="D97" s="1">
        <f>IFERROR(IF(E97&gt;=1,E97+COUNTIF($E$8:E97,E97),0),0)</f>
        <v>0</v>
      </c>
      <c r="E97" s="1">
        <f>IFERROR(IF(G97&gt;=1,INDEX(EMP!$O$6:$Q$205,MATCH(I97,EMP!$Q$6:$Q$205,0),1)*10,0),0)</f>
        <v>0</v>
      </c>
      <c r="F97" s="1">
        <v>90</v>
      </c>
      <c r="G97" s="32">
        <f t="shared" si="5"/>
        <v>0</v>
      </c>
      <c r="H97" s="115"/>
      <c r="I97" s="32" t="str">
        <f>IFERROR(IF(G97&gt;=1,VLOOKUP(H97,EMP!$P$6:$Q$205,2,0),""),"")</f>
        <v/>
      </c>
      <c r="J97" s="116"/>
      <c r="K97" s="111"/>
      <c r="L97" s="112"/>
      <c r="M97" s="112"/>
      <c r="N97" s="112"/>
      <c r="O97" s="108">
        <f t="shared" si="6"/>
        <v>0</v>
      </c>
      <c r="P97" s="112"/>
      <c r="Q97" s="112"/>
      <c r="R97" s="112"/>
      <c r="S97" s="112"/>
      <c r="T97" s="112"/>
      <c r="U97" s="112"/>
      <c r="V97" s="112"/>
      <c r="W97" s="112"/>
      <c r="X97" s="112"/>
      <c r="Y97" s="112"/>
      <c r="Z97" s="112"/>
      <c r="AA97" s="112"/>
      <c r="AB97" s="108">
        <f t="shared" si="7"/>
        <v>0</v>
      </c>
      <c r="AC97" s="108">
        <f t="shared" si="8"/>
        <v>0</v>
      </c>
      <c r="AD97" s="113"/>
      <c r="AE97" s="114"/>
      <c r="AF97" s="113"/>
      <c r="AG97" s="114"/>
      <c r="AH97" s="1">
        <f t="shared" si="9"/>
        <v>0</v>
      </c>
    </row>
    <row r="98" spans="1:34" ht="18" customHeight="1" x14ac:dyDescent="0.25">
      <c r="A98" s="1">
        <f>IFERROR(IF($A$6&gt;=F98,SMALL(EMP!$K$6:$K$205,$A$7+F98),0),0)</f>
        <v>0</v>
      </c>
      <c r="B98" s="1" t="str">
        <f>IFERROR(IF(A98&gt;=1,VLOOKUP(A98,EMP!$O$6:$P$205,2,0),""),"")</f>
        <v/>
      </c>
      <c r="D98" s="1">
        <f>IFERROR(IF(E98&gt;=1,E98+COUNTIF($E$8:E98,E98),0),0)</f>
        <v>0</v>
      </c>
      <c r="E98" s="1">
        <f>IFERROR(IF(G98&gt;=1,INDEX(EMP!$O$6:$Q$205,MATCH(I98,EMP!$Q$6:$Q$205,0),1)*10,0),0)</f>
        <v>0</v>
      </c>
      <c r="F98" s="1">
        <v>91</v>
      </c>
      <c r="G98" s="32">
        <f t="shared" si="5"/>
        <v>0</v>
      </c>
      <c r="H98" s="115"/>
      <c r="I98" s="32" t="str">
        <f>IFERROR(IF(G98&gt;=1,VLOOKUP(H98,EMP!$P$6:$Q$205,2,0),""),"")</f>
        <v/>
      </c>
      <c r="J98" s="116"/>
      <c r="K98" s="111"/>
      <c r="L98" s="112"/>
      <c r="M98" s="112"/>
      <c r="N98" s="112"/>
      <c r="O98" s="108">
        <f t="shared" si="6"/>
        <v>0</v>
      </c>
      <c r="P98" s="112"/>
      <c r="Q98" s="112"/>
      <c r="R98" s="112"/>
      <c r="S98" s="112"/>
      <c r="T98" s="112"/>
      <c r="U98" s="112"/>
      <c r="V98" s="112"/>
      <c r="W98" s="112"/>
      <c r="X98" s="112"/>
      <c r="Y98" s="112"/>
      <c r="Z98" s="112"/>
      <c r="AA98" s="112"/>
      <c r="AB98" s="108">
        <f t="shared" si="7"/>
        <v>0</v>
      </c>
      <c r="AC98" s="108">
        <f t="shared" si="8"/>
        <v>0</v>
      </c>
      <c r="AD98" s="113"/>
      <c r="AE98" s="114"/>
      <c r="AF98" s="113"/>
      <c r="AG98" s="114"/>
      <c r="AH98" s="1">
        <f t="shared" si="9"/>
        <v>0</v>
      </c>
    </row>
    <row r="99" spans="1:34" ht="18" customHeight="1" x14ac:dyDescent="0.25">
      <c r="A99" s="1">
        <f>IFERROR(IF($A$6&gt;=F99,SMALL(EMP!$K$6:$K$205,$A$7+F99),0),0)</f>
        <v>0</v>
      </c>
      <c r="B99" s="1" t="str">
        <f>IFERROR(IF(A99&gt;=1,VLOOKUP(A99,EMP!$O$6:$P$205,2,0),""),"")</f>
        <v/>
      </c>
      <c r="D99" s="1">
        <f>IFERROR(IF(E99&gt;=1,E99+COUNTIF($E$8:E99,E99),0),0)</f>
        <v>0</v>
      </c>
      <c r="E99" s="1">
        <f>IFERROR(IF(G99&gt;=1,INDEX(EMP!$O$6:$Q$205,MATCH(I99,EMP!$Q$6:$Q$205,0),1)*10,0),0)</f>
        <v>0</v>
      </c>
      <c r="F99" s="1">
        <v>92</v>
      </c>
      <c r="G99" s="32">
        <f t="shared" si="5"/>
        <v>0</v>
      </c>
      <c r="H99" s="115"/>
      <c r="I99" s="32" t="str">
        <f>IFERROR(IF(G99&gt;=1,VLOOKUP(H99,EMP!$P$6:$Q$205,2,0),""),"")</f>
        <v/>
      </c>
      <c r="J99" s="116"/>
      <c r="K99" s="111"/>
      <c r="L99" s="112"/>
      <c r="M99" s="112"/>
      <c r="N99" s="112"/>
      <c r="O99" s="108">
        <f t="shared" si="6"/>
        <v>0</v>
      </c>
      <c r="P99" s="112"/>
      <c r="Q99" s="112"/>
      <c r="R99" s="112"/>
      <c r="S99" s="112"/>
      <c r="T99" s="112"/>
      <c r="U99" s="112"/>
      <c r="V99" s="112"/>
      <c r="W99" s="112"/>
      <c r="X99" s="112"/>
      <c r="Y99" s="112"/>
      <c r="Z99" s="112"/>
      <c r="AA99" s="112"/>
      <c r="AB99" s="108">
        <f t="shared" si="7"/>
        <v>0</v>
      </c>
      <c r="AC99" s="108">
        <f t="shared" si="8"/>
        <v>0</v>
      </c>
      <c r="AD99" s="113"/>
      <c r="AE99" s="114"/>
      <c r="AF99" s="113"/>
      <c r="AG99" s="114"/>
      <c r="AH99" s="1">
        <f t="shared" si="9"/>
        <v>0</v>
      </c>
    </row>
    <row r="100" spans="1:34" ht="18" customHeight="1" x14ac:dyDescent="0.25">
      <c r="A100" s="1">
        <f>IFERROR(IF($A$6&gt;=F100,SMALL(EMP!$K$6:$K$205,$A$7+F100),0),0)</f>
        <v>0</v>
      </c>
      <c r="B100" s="1" t="str">
        <f>IFERROR(IF(A100&gt;=1,VLOOKUP(A100,EMP!$O$6:$P$205,2,0),""),"")</f>
        <v/>
      </c>
      <c r="D100" s="1">
        <f>IFERROR(IF(E100&gt;=1,E100+COUNTIF($E$8:E100,E100),0),0)</f>
        <v>0</v>
      </c>
      <c r="E100" s="1">
        <f>IFERROR(IF(G100&gt;=1,INDEX(EMP!$O$6:$Q$205,MATCH(I100,EMP!$Q$6:$Q$205,0),1)*10,0),0)</f>
        <v>0</v>
      </c>
      <c r="F100" s="1">
        <v>93</v>
      </c>
      <c r="G100" s="32">
        <f t="shared" si="5"/>
        <v>0</v>
      </c>
      <c r="H100" s="115"/>
      <c r="I100" s="32" t="str">
        <f>IFERROR(IF(G100&gt;=1,VLOOKUP(H100,EMP!$P$6:$Q$205,2,0),""),"")</f>
        <v/>
      </c>
      <c r="J100" s="116"/>
      <c r="K100" s="111"/>
      <c r="L100" s="112"/>
      <c r="M100" s="112"/>
      <c r="N100" s="112"/>
      <c r="O100" s="108">
        <f t="shared" si="6"/>
        <v>0</v>
      </c>
      <c r="P100" s="112"/>
      <c r="Q100" s="112"/>
      <c r="R100" s="112"/>
      <c r="S100" s="112"/>
      <c r="T100" s="112"/>
      <c r="U100" s="112"/>
      <c r="V100" s="112"/>
      <c r="W100" s="112"/>
      <c r="X100" s="112"/>
      <c r="Y100" s="112"/>
      <c r="Z100" s="112"/>
      <c r="AA100" s="112"/>
      <c r="AB100" s="108">
        <f t="shared" si="7"/>
        <v>0</v>
      </c>
      <c r="AC100" s="108">
        <f t="shared" si="8"/>
        <v>0</v>
      </c>
      <c r="AD100" s="113"/>
      <c r="AE100" s="114"/>
      <c r="AF100" s="113"/>
      <c r="AG100" s="114"/>
      <c r="AH100" s="1">
        <f t="shared" si="9"/>
        <v>0</v>
      </c>
    </row>
    <row r="101" spans="1:34" ht="18" customHeight="1" x14ac:dyDescent="0.25">
      <c r="A101" s="1">
        <f>IFERROR(IF($A$6&gt;=F101,SMALL(EMP!$K$6:$K$205,$A$7+F101),0),0)</f>
        <v>0</v>
      </c>
      <c r="B101" s="1" t="str">
        <f>IFERROR(IF(A101&gt;=1,VLOOKUP(A101,EMP!$O$6:$P$205,2,0),""),"")</f>
        <v/>
      </c>
      <c r="D101" s="1">
        <f>IFERROR(IF(E101&gt;=1,E101+COUNTIF($E$8:E101,E101),0),0)</f>
        <v>0</v>
      </c>
      <c r="E101" s="1">
        <f>IFERROR(IF(G101&gt;=1,INDEX(EMP!$O$6:$Q$205,MATCH(I101,EMP!$Q$6:$Q$205,0),1)*10,0),0)</f>
        <v>0</v>
      </c>
      <c r="F101" s="1">
        <v>94</v>
      </c>
      <c r="G101" s="32">
        <f t="shared" si="5"/>
        <v>0</v>
      </c>
      <c r="H101" s="115"/>
      <c r="I101" s="32" t="str">
        <f>IFERROR(IF(G101&gt;=1,VLOOKUP(H101,EMP!$P$6:$Q$205,2,0),""),"")</f>
        <v/>
      </c>
      <c r="J101" s="116"/>
      <c r="K101" s="111"/>
      <c r="L101" s="112"/>
      <c r="M101" s="112"/>
      <c r="N101" s="112"/>
      <c r="O101" s="108">
        <f t="shared" si="6"/>
        <v>0</v>
      </c>
      <c r="P101" s="112"/>
      <c r="Q101" s="112"/>
      <c r="R101" s="112"/>
      <c r="S101" s="112"/>
      <c r="T101" s="112"/>
      <c r="U101" s="112"/>
      <c r="V101" s="112"/>
      <c r="W101" s="112"/>
      <c r="X101" s="112"/>
      <c r="Y101" s="112"/>
      <c r="Z101" s="112"/>
      <c r="AA101" s="112"/>
      <c r="AB101" s="108">
        <f t="shared" si="7"/>
        <v>0</v>
      </c>
      <c r="AC101" s="108">
        <f t="shared" si="8"/>
        <v>0</v>
      </c>
      <c r="AD101" s="113"/>
      <c r="AE101" s="114"/>
      <c r="AF101" s="113"/>
      <c r="AG101" s="114"/>
      <c r="AH101" s="1">
        <f t="shared" si="9"/>
        <v>0</v>
      </c>
    </row>
    <row r="102" spans="1:34" ht="18" customHeight="1" x14ac:dyDescent="0.25">
      <c r="A102" s="1">
        <f>IFERROR(IF($A$6&gt;=F102,SMALL(EMP!$K$6:$K$205,$A$7+F102),0),0)</f>
        <v>0</v>
      </c>
      <c r="B102" s="1" t="str">
        <f>IFERROR(IF(A102&gt;=1,VLOOKUP(A102,EMP!$O$6:$P$205,2,0),""),"")</f>
        <v/>
      </c>
      <c r="D102" s="1">
        <f>IFERROR(IF(E102&gt;=1,E102+COUNTIF($E$8:E102,E102),0),0)</f>
        <v>0</v>
      </c>
      <c r="E102" s="1">
        <f>IFERROR(IF(G102&gt;=1,INDEX(EMP!$O$6:$Q$205,MATCH(I102,EMP!$Q$6:$Q$205,0),1)*10,0),0)</f>
        <v>0</v>
      </c>
      <c r="F102" s="1">
        <v>95</v>
      </c>
      <c r="G102" s="32">
        <f t="shared" si="5"/>
        <v>0</v>
      </c>
      <c r="H102" s="115"/>
      <c r="I102" s="32" t="str">
        <f>IFERROR(IF(G102&gt;=1,VLOOKUP(H102,EMP!$P$6:$Q$205,2,0),""),"")</f>
        <v/>
      </c>
      <c r="J102" s="116"/>
      <c r="K102" s="111"/>
      <c r="L102" s="112"/>
      <c r="M102" s="112"/>
      <c r="N102" s="112"/>
      <c r="O102" s="108">
        <f t="shared" si="6"/>
        <v>0</v>
      </c>
      <c r="P102" s="112"/>
      <c r="Q102" s="112"/>
      <c r="R102" s="112"/>
      <c r="S102" s="112"/>
      <c r="T102" s="112"/>
      <c r="U102" s="112"/>
      <c r="V102" s="112"/>
      <c r="W102" s="112"/>
      <c r="X102" s="112"/>
      <c r="Y102" s="112"/>
      <c r="Z102" s="112"/>
      <c r="AA102" s="112"/>
      <c r="AB102" s="108">
        <f t="shared" si="7"/>
        <v>0</v>
      </c>
      <c r="AC102" s="108">
        <f t="shared" si="8"/>
        <v>0</v>
      </c>
      <c r="AD102" s="113"/>
      <c r="AE102" s="114"/>
      <c r="AF102" s="113"/>
      <c r="AG102" s="114"/>
      <c r="AH102" s="1">
        <f t="shared" si="9"/>
        <v>0</v>
      </c>
    </row>
    <row r="103" spans="1:34" ht="18" customHeight="1" x14ac:dyDescent="0.25">
      <c r="A103" s="1">
        <f>IFERROR(IF($A$6&gt;=F103,SMALL(EMP!$K$6:$K$205,$A$7+F103),0),0)</f>
        <v>0</v>
      </c>
      <c r="B103" s="1" t="str">
        <f>IFERROR(IF(A103&gt;=1,VLOOKUP(A103,EMP!$O$6:$P$205,2,0),""),"")</f>
        <v/>
      </c>
      <c r="D103" s="1">
        <f>IFERROR(IF(E103&gt;=1,E103+COUNTIF($E$8:E103,E103),0),0)</f>
        <v>0</v>
      </c>
      <c r="E103" s="1">
        <f>IFERROR(IF(G103&gt;=1,INDEX(EMP!$O$6:$Q$205,MATCH(I103,EMP!$Q$6:$Q$205,0),1)*10,0),0)</f>
        <v>0</v>
      </c>
      <c r="F103" s="1">
        <v>96</v>
      </c>
      <c r="G103" s="32">
        <f t="shared" si="5"/>
        <v>0</v>
      </c>
      <c r="H103" s="115"/>
      <c r="I103" s="32" t="str">
        <f>IFERROR(IF(G103&gt;=1,VLOOKUP(H103,EMP!$P$6:$Q$205,2,0),""),"")</f>
        <v/>
      </c>
      <c r="J103" s="116"/>
      <c r="K103" s="111"/>
      <c r="L103" s="112"/>
      <c r="M103" s="112"/>
      <c r="N103" s="112"/>
      <c r="O103" s="108">
        <f t="shared" si="6"/>
        <v>0</v>
      </c>
      <c r="P103" s="112"/>
      <c r="Q103" s="112"/>
      <c r="R103" s="112"/>
      <c r="S103" s="112"/>
      <c r="T103" s="112"/>
      <c r="U103" s="112"/>
      <c r="V103" s="112"/>
      <c r="W103" s="112"/>
      <c r="X103" s="112"/>
      <c r="Y103" s="112"/>
      <c r="Z103" s="112"/>
      <c r="AA103" s="112"/>
      <c r="AB103" s="108">
        <f t="shared" si="7"/>
        <v>0</v>
      </c>
      <c r="AC103" s="108">
        <f t="shared" si="8"/>
        <v>0</v>
      </c>
      <c r="AD103" s="113"/>
      <c r="AE103" s="114"/>
      <c r="AF103" s="113"/>
      <c r="AG103" s="114"/>
      <c r="AH103" s="1">
        <f t="shared" si="9"/>
        <v>0</v>
      </c>
    </row>
    <row r="104" spans="1:34" ht="18" customHeight="1" x14ac:dyDescent="0.25">
      <c r="A104" s="1">
        <f>IFERROR(IF($A$6&gt;=F104,SMALL(EMP!$K$6:$K$205,$A$7+F104),0),0)</f>
        <v>0</v>
      </c>
      <c r="B104" s="1" t="str">
        <f>IFERROR(IF(A104&gt;=1,VLOOKUP(A104,EMP!$O$6:$P$205,2,0),""),"")</f>
        <v/>
      </c>
      <c r="D104" s="1">
        <f>IFERROR(IF(E104&gt;=1,E104+COUNTIF($E$8:E104,E104),0),0)</f>
        <v>0</v>
      </c>
      <c r="E104" s="1">
        <f>IFERROR(IF(G104&gt;=1,INDEX(EMP!$O$6:$Q$205,MATCH(I104,EMP!$Q$6:$Q$205,0),1)*10,0),0)</f>
        <v>0</v>
      </c>
      <c r="F104" s="1">
        <v>97</v>
      </c>
      <c r="G104" s="32">
        <f t="shared" si="5"/>
        <v>0</v>
      </c>
      <c r="H104" s="115"/>
      <c r="I104" s="32" t="str">
        <f>IFERROR(IF(G104&gt;=1,VLOOKUP(H104,EMP!$P$6:$Q$205,2,0),""),"")</f>
        <v/>
      </c>
      <c r="J104" s="116"/>
      <c r="K104" s="111"/>
      <c r="L104" s="112"/>
      <c r="M104" s="112"/>
      <c r="N104" s="112"/>
      <c r="O104" s="108">
        <f t="shared" si="6"/>
        <v>0</v>
      </c>
      <c r="P104" s="112"/>
      <c r="Q104" s="112"/>
      <c r="R104" s="112"/>
      <c r="S104" s="112"/>
      <c r="T104" s="112"/>
      <c r="U104" s="112"/>
      <c r="V104" s="112"/>
      <c r="W104" s="112"/>
      <c r="X104" s="112"/>
      <c r="Y104" s="112"/>
      <c r="Z104" s="112"/>
      <c r="AA104" s="112"/>
      <c r="AB104" s="108">
        <f t="shared" si="7"/>
        <v>0</v>
      </c>
      <c r="AC104" s="108">
        <f t="shared" si="8"/>
        <v>0</v>
      </c>
      <c r="AD104" s="113"/>
      <c r="AE104" s="114"/>
      <c r="AF104" s="113"/>
      <c r="AG104" s="114"/>
      <c r="AH104" s="1">
        <f t="shared" si="9"/>
        <v>0</v>
      </c>
    </row>
    <row r="105" spans="1:34" ht="18" customHeight="1" x14ac:dyDescent="0.25">
      <c r="A105" s="1">
        <f>IFERROR(IF($A$6&gt;=F105,SMALL(EMP!$K$6:$K$205,$A$7+F105),0),0)</f>
        <v>0</v>
      </c>
      <c r="B105" s="1" t="str">
        <f>IFERROR(IF(A105&gt;=1,VLOOKUP(A105,EMP!$O$6:$P$205,2,0),""),"")</f>
        <v/>
      </c>
      <c r="D105" s="1">
        <f>IFERROR(IF(E105&gt;=1,E105+COUNTIF($E$8:E105,E105),0),0)</f>
        <v>0</v>
      </c>
      <c r="E105" s="1">
        <f>IFERROR(IF(G105&gt;=1,INDEX(EMP!$O$6:$Q$205,MATCH(I105,EMP!$Q$6:$Q$205,0),1)*10,0),0)</f>
        <v>0</v>
      </c>
      <c r="F105" s="1">
        <v>98</v>
      </c>
      <c r="G105" s="32">
        <f t="shared" si="5"/>
        <v>0</v>
      </c>
      <c r="H105" s="115"/>
      <c r="I105" s="32" t="str">
        <f>IFERROR(IF(G105&gt;=1,VLOOKUP(H105,EMP!$P$6:$Q$205,2,0),""),"")</f>
        <v/>
      </c>
      <c r="J105" s="116"/>
      <c r="K105" s="111"/>
      <c r="L105" s="112"/>
      <c r="M105" s="112"/>
      <c r="N105" s="112"/>
      <c r="O105" s="108">
        <f t="shared" si="6"/>
        <v>0</v>
      </c>
      <c r="P105" s="112"/>
      <c r="Q105" s="112"/>
      <c r="R105" s="112"/>
      <c r="S105" s="112"/>
      <c r="T105" s="112"/>
      <c r="U105" s="112"/>
      <c r="V105" s="112"/>
      <c r="W105" s="112"/>
      <c r="X105" s="112"/>
      <c r="Y105" s="112"/>
      <c r="Z105" s="112"/>
      <c r="AA105" s="112"/>
      <c r="AB105" s="108">
        <f t="shared" si="7"/>
        <v>0</v>
      </c>
      <c r="AC105" s="108">
        <f t="shared" si="8"/>
        <v>0</v>
      </c>
      <c r="AD105" s="113"/>
      <c r="AE105" s="114"/>
      <c r="AF105" s="113"/>
      <c r="AG105" s="114"/>
      <c r="AH105" s="1">
        <f t="shared" si="9"/>
        <v>0</v>
      </c>
    </row>
    <row r="106" spans="1:34" ht="18" customHeight="1" x14ac:dyDescent="0.25">
      <c r="A106" s="1">
        <f>IFERROR(IF($A$6&gt;=F106,SMALL(EMP!$K$6:$K$205,$A$7+F106),0),0)</f>
        <v>0</v>
      </c>
      <c r="B106" s="1" t="str">
        <f>IFERROR(IF(A106&gt;=1,VLOOKUP(A106,EMP!$O$6:$P$205,2,0),""),"")</f>
        <v/>
      </c>
      <c r="D106" s="1">
        <f>IFERROR(IF(E106&gt;=1,E106+COUNTIF($E$8:E106,E106),0),0)</f>
        <v>0</v>
      </c>
      <c r="E106" s="1">
        <f>IFERROR(IF(G106&gt;=1,INDEX(EMP!$O$6:$Q$205,MATCH(I106,EMP!$Q$6:$Q$205,0),1)*10,0),0)</f>
        <v>0</v>
      </c>
      <c r="F106" s="1">
        <v>99</v>
      </c>
      <c r="G106" s="32">
        <f t="shared" si="5"/>
        <v>0</v>
      </c>
      <c r="H106" s="115"/>
      <c r="I106" s="32" t="str">
        <f>IFERROR(IF(G106&gt;=1,VLOOKUP(H106,EMP!$P$6:$Q$205,2,0),""),"")</f>
        <v/>
      </c>
      <c r="J106" s="116"/>
      <c r="K106" s="111"/>
      <c r="L106" s="112"/>
      <c r="M106" s="112"/>
      <c r="N106" s="112"/>
      <c r="O106" s="108">
        <f t="shared" si="6"/>
        <v>0</v>
      </c>
      <c r="P106" s="112"/>
      <c r="Q106" s="112"/>
      <c r="R106" s="112"/>
      <c r="S106" s="112"/>
      <c r="T106" s="112"/>
      <c r="U106" s="112"/>
      <c r="V106" s="112"/>
      <c r="W106" s="112"/>
      <c r="X106" s="112"/>
      <c r="Y106" s="112"/>
      <c r="Z106" s="112"/>
      <c r="AA106" s="112"/>
      <c r="AB106" s="108">
        <f t="shared" si="7"/>
        <v>0</v>
      </c>
      <c r="AC106" s="108">
        <f t="shared" si="8"/>
        <v>0</v>
      </c>
      <c r="AD106" s="113"/>
      <c r="AE106" s="114"/>
      <c r="AF106" s="113"/>
      <c r="AG106" s="114"/>
      <c r="AH106" s="1">
        <f t="shared" si="9"/>
        <v>0</v>
      </c>
    </row>
    <row r="107" spans="1:34" ht="18" customHeight="1" x14ac:dyDescent="0.25">
      <c r="A107" s="1">
        <f>IFERROR(IF($A$6&gt;=F107,SMALL(EMP!$K$6:$K$205,$A$7+F107),0),0)</f>
        <v>0</v>
      </c>
      <c r="B107" s="1" t="str">
        <f>IFERROR(IF(A107&gt;=1,VLOOKUP(A107,EMP!$O$6:$P$205,2,0),""),"")</f>
        <v/>
      </c>
      <c r="D107" s="1">
        <f>IFERROR(IF(E107&gt;=1,E107+COUNTIF($E$8:E107,E107),0),0)</f>
        <v>0</v>
      </c>
      <c r="E107" s="1">
        <f>IFERROR(IF(G107&gt;=1,INDEX(EMP!$O$6:$Q$205,MATCH(I107,EMP!$Q$6:$Q$205,0),1)*10,0),0)</f>
        <v>0</v>
      </c>
      <c r="F107" s="1">
        <v>100</v>
      </c>
      <c r="G107" s="32">
        <f t="shared" si="5"/>
        <v>0</v>
      </c>
      <c r="H107" s="115"/>
      <c r="I107" s="32" t="str">
        <f>IFERROR(IF(G107&gt;=1,VLOOKUP(H107,EMP!$P$6:$Q$205,2,0),""),"")</f>
        <v/>
      </c>
      <c r="J107" s="116"/>
      <c r="K107" s="111"/>
      <c r="L107" s="112"/>
      <c r="M107" s="112"/>
      <c r="N107" s="112"/>
      <c r="O107" s="108">
        <f t="shared" si="6"/>
        <v>0</v>
      </c>
      <c r="P107" s="112"/>
      <c r="Q107" s="112"/>
      <c r="R107" s="112"/>
      <c r="S107" s="112"/>
      <c r="T107" s="112"/>
      <c r="U107" s="112"/>
      <c r="V107" s="112"/>
      <c r="W107" s="112"/>
      <c r="X107" s="112"/>
      <c r="Y107" s="112"/>
      <c r="Z107" s="112"/>
      <c r="AA107" s="112"/>
      <c r="AB107" s="108">
        <f t="shared" si="7"/>
        <v>0</v>
      </c>
      <c r="AC107" s="108">
        <f t="shared" si="8"/>
        <v>0</v>
      </c>
      <c r="AD107" s="113"/>
      <c r="AE107" s="114"/>
      <c r="AF107" s="113"/>
      <c r="AG107" s="114"/>
      <c r="AH107" s="1">
        <f t="shared" si="9"/>
        <v>0</v>
      </c>
    </row>
    <row r="108" spans="1:34" ht="18" customHeight="1" x14ac:dyDescent="0.25">
      <c r="A108" s="1">
        <f>IFERROR(IF($A$6&gt;=F108,SMALL(EMP!$K$6:$K$205,$A$7+F108),0),0)</f>
        <v>0</v>
      </c>
      <c r="B108" s="1" t="str">
        <f>IFERROR(IF(A108&gt;=1,VLOOKUP(A108,EMP!$O$6:$P$205,2,0),""),"")</f>
        <v/>
      </c>
      <c r="D108" s="1">
        <f>IFERROR(IF(E108&gt;=1,E108+COUNTIF($E$8:E108,E108),0),0)</f>
        <v>0</v>
      </c>
      <c r="E108" s="1">
        <f>IFERROR(IF(G108&gt;=1,INDEX(EMP!$O$6:$Q$205,MATCH(I108,EMP!$Q$6:$Q$205,0),1)*10,0),0)</f>
        <v>0</v>
      </c>
      <c r="F108" s="1">
        <v>101</v>
      </c>
      <c r="G108" s="32">
        <f t="shared" si="5"/>
        <v>0</v>
      </c>
      <c r="H108" s="115"/>
      <c r="I108" s="32" t="str">
        <f>IFERROR(IF(G108&gt;=1,VLOOKUP(H108,EMP!$P$6:$Q$205,2,0),""),"")</f>
        <v/>
      </c>
      <c r="J108" s="116"/>
      <c r="K108" s="111"/>
      <c r="L108" s="112"/>
      <c r="M108" s="112"/>
      <c r="N108" s="112"/>
      <c r="O108" s="108">
        <f t="shared" si="6"/>
        <v>0</v>
      </c>
      <c r="P108" s="112"/>
      <c r="Q108" s="112"/>
      <c r="R108" s="112"/>
      <c r="S108" s="112"/>
      <c r="T108" s="112"/>
      <c r="U108" s="112"/>
      <c r="V108" s="112"/>
      <c r="W108" s="112"/>
      <c r="X108" s="112"/>
      <c r="Y108" s="112"/>
      <c r="Z108" s="112"/>
      <c r="AA108" s="112"/>
      <c r="AB108" s="108">
        <f t="shared" si="7"/>
        <v>0</v>
      </c>
      <c r="AC108" s="108">
        <f t="shared" si="8"/>
        <v>0</v>
      </c>
      <c r="AD108" s="113"/>
      <c r="AE108" s="114"/>
      <c r="AF108" s="113"/>
      <c r="AG108" s="114"/>
      <c r="AH108" s="1">
        <f t="shared" si="9"/>
        <v>0</v>
      </c>
    </row>
    <row r="109" spans="1:34" ht="18" customHeight="1" x14ac:dyDescent="0.25">
      <c r="A109" s="1">
        <f>IFERROR(IF($A$6&gt;=F109,SMALL(EMP!$K$6:$K$205,$A$7+F109),0),0)</f>
        <v>0</v>
      </c>
      <c r="B109" s="1" t="str">
        <f>IFERROR(IF(A109&gt;=1,VLOOKUP(A109,EMP!$O$6:$P$205,2,0),""),"")</f>
        <v/>
      </c>
      <c r="D109" s="1">
        <f>IFERROR(IF(E109&gt;=1,E109+COUNTIF($E$8:E109,E109),0),0)</f>
        <v>0</v>
      </c>
      <c r="E109" s="1">
        <f>IFERROR(IF(G109&gt;=1,INDEX(EMP!$O$6:$Q$205,MATCH(I109,EMP!$Q$6:$Q$205,0),1)*10,0),0)</f>
        <v>0</v>
      </c>
      <c r="F109" s="1">
        <v>102</v>
      </c>
      <c r="G109" s="32">
        <f t="shared" si="5"/>
        <v>0</v>
      </c>
      <c r="H109" s="115"/>
      <c r="I109" s="32" t="str">
        <f>IFERROR(IF(G109&gt;=1,VLOOKUP(H109,EMP!$P$6:$Q$205,2,0),""),"")</f>
        <v/>
      </c>
      <c r="J109" s="116"/>
      <c r="K109" s="111"/>
      <c r="L109" s="112"/>
      <c r="M109" s="112"/>
      <c r="N109" s="112"/>
      <c r="O109" s="108">
        <f t="shared" si="6"/>
        <v>0</v>
      </c>
      <c r="P109" s="112"/>
      <c r="Q109" s="112"/>
      <c r="R109" s="112"/>
      <c r="S109" s="112"/>
      <c r="T109" s="112"/>
      <c r="U109" s="112"/>
      <c r="V109" s="112"/>
      <c r="W109" s="112"/>
      <c r="X109" s="112"/>
      <c r="Y109" s="112"/>
      <c r="Z109" s="112"/>
      <c r="AA109" s="112"/>
      <c r="AB109" s="108">
        <f t="shared" si="7"/>
        <v>0</v>
      </c>
      <c r="AC109" s="108">
        <f t="shared" si="8"/>
        <v>0</v>
      </c>
      <c r="AD109" s="113"/>
      <c r="AE109" s="114"/>
      <c r="AF109" s="113"/>
      <c r="AG109" s="114"/>
      <c r="AH109" s="1">
        <f t="shared" si="9"/>
        <v>0</v>
      </c>
    </row>
    <row r="110" spans="1:34" ht="18" customHeight="1" x14ac:dyDescent="0.25">
      <c r="A110" s="1">
        <f>IFERROR(IF($A$6&gt;=F110,SMALL(EMP!$K$6:$K$205,$A$7+F110),0),0)</f>
        <v>0</v>
      </c>
      <c r="B110" s="1" t="str">
        <f>IFERROR(IF(A110&gt;=1,VLOOKUP(A110,EMP!$O$6:$P$205,2,0),""),"")</f>
        <v/>
      </c>
      <c r="D110" s="1">
        <f>IFERROR(IF(E110&gt;=1,E110+COUNTIF($E$8:E110,E110),0),0)</f>
        <v>0</v>
      </c>
      <c r="E110" s="1">
        <f>IFERROR(IF(G110&gt;=1,INDEX(EMP!$O$6:$Q$205,MATCH(I110,EMP!$Q$6:$Q$205,0),1)*10,0),0)</f>
        <v>0</v>
      </c>
      <c r="F110" s="1">
        <v>103</v>
      </c>
      <c r="G110" s="32">
        <f t="shared" si="5"/>
        <v>0</v>
      </c>
      <c r="H110" s="115"/>
      <c r="I110" s="32" t="str">
        <f>IFERROR(IF(G110&gt;=1,VLOOKUP(H110,EMP!$P$6:$Q$205,2,0),""),"")</f>
        <v/>
      </c>
      <c r="J110" s="116"/>
      <c r="K110" s="111"/>
      <c r="L110" s="112"/>
      <c r="M110" s="112"/>
      <c r="N110" s="112"/>
      <c r="O110" s="108">
        <f t="shared" si="6"/>
        <v>0</v>
      </c>
      <c r="P110" s="112"/>
      <c r="Q110" s="112"/>
      <c r="R110" s="112"/>
      <c r="S110" s="112"/>
      <c r="T110" s="112"/>
      <c r="U110" s="112"/>
      <c r="V110" s="112"/>
      <c r="W110" s="112"/>
      <c r="X110" s="112"/>
      <c r="Y110" s="112"/>
      <c r="Z110" s="112"/>
      <c r="AA110" s="112"/>
      <c r="AB110" s="108">
        <f t="shared" si="7"/>
        <v>0</v>
      </c>
      <c r="AC110" s="108">
        <f t="shared" si="8"/>
        <v>0</v>
      </c>
      <c r="AD110" s="113"/>
      <c r="AE110" s="114"/>
      <c r="AF110" s="113"/>
      <c r="AG110" s="114"/>
      <c r="AH110" s="1">
        <f t="shared" si="9"/>
        <v>0</v>
      </c>
    </row>
    <row r="111" spans="1:34" ht="18" customHeight="1" x14ac:dyDescent="0.25">
      <c r="A111" s="1">
        <f>IFERROR(IF($A$6&gt;=F111,SMALL(EMP!$K$6:$K$205,$A$7+F111),0),0)</f>
        <v>0</v>
      </c>
      <c r="B111" s="1" t="str">
        <f>IFERROR(IF(A111&gt;=1,VLOOKUP(A111,EMP!$O$6:$P$205,2,0),""),"")</f>
        <v/>
      </c>
      <c r="D111" s="1">
        <f>IFERROR(IF(E111&gt;=1,E111+COUNTIF($E$8:E111,E111),0),0)</f>
        <v>0</v>
      </c>
      <c r="E111" s="1">
        <f>IFERROR(IF(G111&gt;=1,INDEX(EMP!$O$6:$Q$205,MATCH(I111,EMP!$Q$6:$Q$205,0),1)*10,0),0)</f>
        <v>0</v>
      </c>
      <c r="F111" s="1">
        <v>104</v>
      </c>
      <c r="G111" s="32">
        <f t="shared" si="5"/>
        <v>0</v>
      </c>
      <c r="H111" s="115"/>
      <c r="I111" s="32" t="str">
        <f>IFERROR(IF(G111&gt;=1,VLOOKUP(H111,EMP!$P$6:$Q$205,2,0),""),"")</f>
        <v/>
      </c>
      <c r="J111" s="116"/>
      <c r="K111" s="111"/>
      <c r="L111" s="112"/>
      <c r="M111" s="112"/>
      <c r="N111" s="112"/>
      <c r="O111" s="108">
        <f t="shared" si="6"/>
        <v>0</v>
      </c>
      <c r="P111" s="112"/>
      <c r="Q111" s="112"/>
      <c r="R111" s="112"/>
      <c r="S111" s="112"/>
      <c r="T111" s="112"/>
      <c r="U111" s="112"/>
      <c r="V111" s="112"/>
      <c r="W111" s="112"/>
      <c r="X111" s="112"/>
      <c r="Y111" s="112"/>
      <c r="Z111" s="112"/>
      <c r="AA111" s="112"/>
      <c r="AB111" s="108">
        <f t="shared" si="7"/>
        <v>0</v>
      </c>
      <c r="AC111" s="108">
        <f t="shared" si="8"/>
        <v>0</v>
      </c>
      <c r="AD111" s="113"/>
      <c r="AE111" s="114"/>
      <c r="AF111" s="113"/>
      <c r="AG111" s="114"/>
      <c r="AH111" s="1">
        <f t="shared" si="9"/>
        <v>0</v>
      </c>
    </row>
    <row r="112" spans="1:34" ht="18" customHeight="1" x14ac:dyDescent="0.25">
      <c r="A112" s="1">
        <f>IFERROR(IF($A$6&gt;=F112,SMALL(EMP!$K$6:$K$205,$A$7+F112),0),0)</f>
        <v>0</v>
      </c>
      <c r="B112" s="1" t="str">
        <f>IFERROR(IF(A112&gt;=1,VLOOKUP(A112,EMP!$O$6:$P$205,2,0),""),"")</f>
        <v/>
      </c>
      <c r="D112" s="1">
        <f>IFERROR(IF(E112&gt;=1,E112+COUNTIF($E$8:E112,E112),0),0)</f>
        <v>0</v>
      </c>
      <c r="E112" s="1">
        <f>IFERROR(IF(G112&gt;=1,INDEX(EMP!$O$6:$Q$205,MATCH(I112,EMP!$Q$6:$Q$205,0),1)*10,0),0)</f>
        <v>0</v>
      </c>
      <c r="F112" s="1">
        <v>105</v>
      </c>
      <c r="G112" s="32">
        <f t="shared" si="5"/>
        <v>0</v>
      </c>
      <c r="H112" s="115"/>
      <c r="I112" s="32" t="str">
        <f>IFERROR(IF(G112&gt;=1,VLOOKUP(H112,EMP!$P$6:$Q$205,2,0),""),"")</f>
        <v/>
      </c>
      <c r="J112" s="116"/>
      <c r="K112" s="111"/>
      <c r="L112" s="112"/>
      <c r="M112" s="112"/>
      <c r="N112" s="112"/>
      <c r="O112" s="108">
        <f t="shared" si="6"/>
        <v>0</v>
      </c>
      <c r="P112" s="112"/>
      <c r="Q112" s="112"/>
      <c r="R112" s="112"/>
      <c r="S112" s="112"/>
      <c r="T112" s="112"/>
      <c r="U112" s="112"/>
      <c r="V112" s="112"/>
      <c r="W112" s="112"/>
      <c r="X112" s="112"/>
      <c r="Y112" s="112"/>
      <c r="Z112" s="112"/>
      <c r="AA112" s="112"/>
      <c r="AB112" s="108">
        <f t="shared" si="7"/>
        <v>0</v>
      </c>
      <c r="AC112" s="108">
        <f t="shared" si="8"/>
        <v>0</v>
      </c>
      <c r="AD112" s="113"/>
      <c r="AE112" s="114"/>
      <c r="AF112" s="113"/>
      <c r="AG112" s="114"/>
      <c r="AH112" s="1">
        <f t="shared" si="9"/>
        <v>0</v>
      </c>
    </row>
    <row r="113" spans="1:34" ht="18" customHeight="1" x14ac:dyDescent="0.25">
      <c r="A113" s="1">
        <f>IFERROR(IF($A$6&gt;=F113,SMALL(EMP!$K$6:$K$205,$A$7+F113),0),0)</f>
        <v>0</v>
      </c>
      <c r="B113" s="1" t="str">
        <f>IFERROR(IF(A113&gt;=1,VLOOKUP(A113,EMP!$O$6:$P$205,2,0),""),"")</f>
        <v/>
      </c>
      <c r="D113" s="1">
        <f>IFERROR(IF(E113&gt;=1,E113+COUNTIF($E$8:E113,E113),0),0)</f>
        <v>0</v>
      </c>
      <c r="E113" s="1">
        <f>IFERROR(IF(G113&gt;=1,INDEX(EMP!$O$6:$Q$205,MATCH(I113,EMP!$Q$6:$Q$205,0),1)*10,0),0)</f>
        <v>0</v>
      </c>
      <c r="F113" s="1">
        <v>106</v>
      </c>
      <c r="G113" s="32">
        <f t="shared" si="5"/>
        <v>0</v>
      </c>
      <c r="H113" s="115"/>
      <c r="I113" s="32" t="str">
        <f>IFERROR(IF(G113&gt;=1,VLOOKUP(H113,EMP!$P$6:$Q$205,2,0),""),"")</f>
        <v/>
      </c>
      <c r="J113" s="116"/>
      <c r="K113" s="111"/>
      <c r="L113" s="112"/>
      <c r="M113" s="112"/>
      <c r="N113" s="112"/>
      <c r="O113" s="108">
        <f t="shared" si="6"/>
        <v>0</v>
      </c>
      <c r="P113" s="112"/>
      <c r="Q113" s="112"/>
      <c r="R113" s="112"/>
      <c r="S113" s="112"/>
      <c r="T113" s="112"/>
      <c r="U113" s="112"/>
      <c r="V113" s="112"/>
      <c r="W113" s="112"/>
      <c r="X113" s="112"/>
      <c r="Y113" s="112"/>
      <c r="Z113" s="112"/>
      <c r="AA113" s="112"/>
      <c r="AB113" s="108">
        <f t="shared" si="7"/>
        <v>0</v>
      </c>
      <c r="AC113" s="108">
        <f t="shared" si="8"/>
        <v>0</v>
      </c>
      <c r="AD113" s="113"/>
      <c r="AE113" s="114"/>
      <c r="AF113" s="113"/>
      <c r="AG113" s="114"/>
      <c r="AH113" s="1">
        <f t="shared" si="9"/>
        <v>0</v>
      </c>
    </row>
    <row r="114" spans="1:34" ht="18" customHeight="1" x14ac:dyDescent="0.25">
      <c r="A114" s="1">
        <f>IFERROR(IF($A$6&gt;=F114,SMALL(EMP!$K$6:$K$205,$A$7+F114),0),0)</f>
        <v>0</v>
      </c>
      <c r="B114" s="1" t="str">
        <f>IFERROR(IF(A114&gt;=1,VLOOKUP(A114,EMP!$O$6:$P$205,2,0),""),"")</f>
        <v/>
      </c>
      <c r="D114" s="1">
        <f>IFERROR(IF(E114&gt;=1,E114+COUNTIF($E$8:E114,E114),0),0)</f>
        <v>0</v>
      </c>
      <c r="E114" s="1">
        <f>IFERROR(IF(G114&gt;=1,INDEX(EMP!$O$6:$Q$205,MATCH(I114,EMP!$Q$6:$Q$205,0),1)*10,0),0)</f>
        <v>0</v>
      </c>
      <c r="F114" s="1">
        <v>107</v>
      </c>
      <c r="G114" s="32">
        <f t="shared" si="5"/>
        <v>0</v>
      </c>
      <c r="H114" s="115"/>
      <c r="I114" s="32" t="str">
        <f>IFERROR(IF(G114&gt;=1,VLOOKUP(H114,EMP!$P$6:$Q$205,2,0),""),"")</f>
        <v/>
      </c>
      <c r="J114" s="116"/>
      <c r="K114" s="111"/>
      <c r="L114" s="112"/>
      <c r="M114" s="112"/>
      <c r="N114" s="112"/>
      <c r="O114" s="108">
        <f t="shared" si="6"/>
        <v>0</v>
      </c>
      <c r="P114" s="112"/>
      <c r="Q114" s="112"/>
      <c r="R114" s="112"/>
      <c r="S114" s="112"/>
      <c r="T114" s="112"/>
      <c r="U114" s="112"/>
      <c r="V114" s="112"/>
      <c r="W114" s="112"/>
      <c r="X114" s="112"/>
      <c r="Y114" s="112"/>
      <c r="Z114" s="112"/>
      <c r="AA114" s="112"/>
      <c r="AB114" s="108">
        <f t="shared" si="7"/>
        <v>0</v>
      </c>
      <c r="AC114" s="108">
        <f t="shared" si="8"/>
        <v>0</v>
      </c>
      <c r="AD114" s="113"/>
      <c r="AE114" s="114"/>
      <c r="AF114" s="113"/>
      <c r="AG114" s="114"/>
      <c r="AH114" s="1">
        <f t="shared" si="9"/>
        <v>0</v>
      </c>
    </row>
    <row r="115" spans="1:34" ht="18" customHeight="1" x14ac:dyDescent="0.25">
      <c r="A115" s="1">
        <f>IFERROR(IF($A$6&gt;=F115,SMALL(EMP!$K$6:$K$205,$A$7+F115),0),0)</f>
        <v>0</v>
      </c>
      <c r="B115" s="1" t="str">
        <f>IFERROR(IF(A115&gt;=1,VLOOKUP(A115,EMP!$O$6:$P$205,2,0),""),"")</f>
        <v/>
      </c>
      <c r="D115" s="1">
        <f>IFERROR(IF(E115&gt;=1,E115+COUNTIF($E$8:E115,E115),0),0)</f>
        <v>0</v>
      </c>
      <c r="E115" s="1">
        <f>IFERROR(IF(G115&gt;=1,INDEX(EMP!$O$6:$Q$205,MATCH(I115,EMP!$Q$6:$Q$205,0),1)*10,0),0)</f>
        <v>0</v>
      </c>
      <c r="F115" s="1">
        <v>108</v>
      </c>
      <c r="G115" s="32">
        <f t="shared" si="5"/>
        <v>0</v>
      </c>
      <c r="H115" s="115"/>
      <c r="I115" s="32" t="str">
        <f>IFERROR(IF(G115&gt;=1,VLOOKUP(H115,EMP!$P$6:$Q$205,2,0),""),"")</f>
        <v/>
      </c>
      <c r="J115" s="116"/>
      <c r="K115" s="111"/>
      <c r="L115" s="112"/>
      <c r="M115" s="112"/>
      <c r="N115" s="112"/>
      <c r="O115" s="108">
        <f t="shared" si="6"/>
        <v>0</v>
      </c>
      <c r="P115" s="112"/>
      <c r="Q115" s="112"/>
      <c r="R115" s="112"/>
      <c r="S115" s="112"/>
      <c r="T115" s="112"/>
      <c r="U115" s="112"/>
      <c r="V115" s="112"/>
      <c r="W115" s="112"/>
      <c r="X115" s="112"/>
      <c r="Y115" s="112"/>
      <c r="Z115" s="112"/>
      <c r="AA115" s="112"/>
      <c r="AB115" s="108">
        <f t="shared" si="7"/>
        <v>0</v>
      </c>
      <c r="AC115" s="108">
        <f t="shared" si="8"/>
        <v>0</v>
      </c>
      <c r="AD115" s="113"/>
      <c r="AE115" s="114"/>
      <c r="AF115" s="113"/>
      <c r="AG115" s="114"/>
      <c r="AH115" s="1">
        <f t="shared" si="9"/>
        <v>0</v>
      </c>
    </row>
    <row r="116" spans="1:34" ht="18" customHeight="1" x14ac:dyDescent="0.25">
      <c r="A116" s="1">
        <f>IFERROR(IF($A$6&gt;=F116,SMALL(EMP!$K$6:$K$205,$A$7+F116),0),0)</f>
        <v>0</v>
      </c>
      <c r="B116" s="1" t="str">
        <f>IFERROR(IF(A116&gt;=1,VLOOKUP(A116,EMP!$O$6:$P$205,2,0),""),"")</f>
        <v/>
      </c>
      <c r="D116" s="1">
        <f>IFERROR(IF(E116&gt;=1,E116+COUNTIF($E$8:E116,E116),0),0)</f>
        <v>0</v>
      </c>
      <c r="E116" s="1">
        <f>IFERROR(IF(G116&gt;=1,INDEX(EMP!$O$6:$Q$205,MATCH(I116,EMP!$Q$6:$Q$205,0),1)*10,0),0)</f>
        <v>0</v>
      </c>
      <c r="F116" s="1">
        <v>109</v>
      </c>
      <c r="G116" s="32">
        <f t="shared" si="5"/>
        <v>0</v>
      </c>
      <c r="H116" s="115"/>
      <c r="I116" s="32" t="str">
        <f>IFERROR(IF(G116&gt;=1,VLOOKUP(H116,EMP!$P$6:$Q$205,2,0),""),"")</f>
        <v/>
      </c>
      <c r="J116" s="116"/>
      <c r="K116" s="111"/>
      <c r="L116" s="112"/>
      <c r="M116" s="112"/>
      <c r="N116" s="112"/>
      <c r="O116" s="108">
        <f t="shared" si="6"/>
        <v>0</v>
      </c>
      <c r="P116" s="112"/>
      <c r="Q116" s="112"/>
      <c r="R116" s="112"/>
      <c r="S116" s="112"/>
      <c r="T116" s="112"/>
      <c r="U116" s="112"/>
      <c r="V116" s="112"/>
      <c r="W116" s="112"/>
      <c r="X116" s="112"/>
      <c r="Y116" s="112"/>
      <c r="Z116" s="112"/>
      <c r="AA116" s="112"/>
      <c r="AB116" s="108">
        <f t="shared" si="7"/>
        <v>0</v>
      </c>
      <c r="AC116" s="108">
        <f t="shared" si="8"/>
        <v>0</v>
      </c>
      <c r="AD116" s="113"/>
      <c r="AE116" s="114"/>
      <c r="AF116" s="113"/>
      <c r="AG116" s="114"/>
      <c r="AH116" s="1">
        <f t="shared" si="9"/>
        <v>0</v>
      </c>
    </row>
    <row r="117" spans="1:34" ht="18" customHeight="1" x14ac:dyDescent="0.25">
      <c r="A117" s="1">
        <f>IFERROR(IF($A$6&gt;=F117,SMALL(EMP!$K$6:$K$205,$A$7+F117),0),0)</f>
        <v>0</v>
      </c>
      <c r="B117" s="1" t="str">
        <f>IFERROR(IF(A117&gt;=1,VLOOKUP(A117,EMP!$O$6:$P$205,2,0),""),"")</f>
        <v/>
      </c>
      <c r="D117" s="1">
        <f>IFERROR(IF(E117&gt;=1,E117+COUNTIF($E$8:E117,E117),0),0)</f>
        <v>0</v>
      </c>
      <c r="E117" s="1">
        <f>IFERROR(IF(G117&gt;=1,INDEX(EMP!$O$6:$Q$205,MATCH(I117,EMP!$Q$6:$Q$205,0),1)*10,0),0)</f>
        <v>0</v>
      </c>
      <c r="F117" s="1">
        <v>110</v>
      </c>
      <c r="G117" s="32">
        <f t="shared" si="5"/>
        <v>0</v>
      </c>
      <c r="H117" s="115"/>
      <c r="I117" s="32" t="str">
        <f>IFERROR(IF(G117&gt;=1,VLOOKUP(H117,EMP!$P$6:$Q$205,2,0),""),"")</f>
        <v/>
      </c>
      <c r="J117" s="116"/>
      <c r="K117" s="111"/>
      <c r="L117" s="112"/>
      <c r="M117" s="112"/>
      <c r="N117" s="112"/>
      <c r="O117" s="108">
        <f t="shared" si="6"/>
        <v>0</v>
      </c>
      <c r="P117" s="112"/>
      <c r="Q117" s="112"/>
      <c r="R117" s="112"/>
      <c r="S117" s="112"/>
      <c r="T117" s="112"/>
      <c r="U117" s="112"/>
      <c r="V117" s="112"/>
      <c r="W117" s="112"/>
      <c r="X117" s="112"/>
      <c r="Y117" s="112"/>
      <c r="Z117" s="112"/>
      <c r="AA117" s="112"/>
      <c r="AB117" s="108">
        <f t="shared" si="7"/>
        <v>0</v>
      </c>
      <c r="AC117" s="108">
        <f t="shared" si="8"/>
        <v>0</v>
      </c>
      <c r="AD117" s="113"/>
      <c r="AE117" s="114"/>
      <c r="AF117" s="113"/>
      <c r="AG117" s="114"/>
      <c r="AH117" s="1">
        <f t="shared" si="9"/>
        <v>0</v>
      </c>
    </row>
    <row r="118" spans="1:34" ht="18" customHeight="1" x14ac:dyDescent="0.25">
      <c r="A118" s="1">
        <f>IFERROR(IF($A$6&gt;=F118,SMALL(EMP!$K$6:$K$205,$A$7+F118),0),0)</f>
        <v>0</v>
      </c>
      <c r="B118" s="1" t="str">
        <f>IFERROR(IF(A118&gt;=1,VLOOKUP(A118,EMP!$O$6:$P$205,2,0),""),"")</f>
        <v/>
      </c>
      <c r="D118" s="1">
        <f>IFERROR(IF(E118&gt;=1,E118+COUNTIF($E$8:E118,E118),0),0)</f>
        <v>0</v>
      </c>
      <c r="E118" s="1">
        <f>IFERROR(IF(G118&gt;=1,INDEX(EMP!$O$6:$Q$205,MATCH(I118,EMP!$Q$6:$Q$205,0),1)*10,0),0)</f>
        <v>0</v>
      </c>
      <c r="F118" s="1">
        <v>111</v>
      </c>
      <c r="G118" s="32">
        <f t="shared" si="5"/>
        <v>0</v>
      </c>
      <c r="H118" s="115"/>
      <c r="I118" s="32" t="str">
        <f>IFERROR(IF(G118&gt;=1,VLOOKUP(H118,EMP!$P$6:$Q$205,2,0),""),"")</f>
        <v/>
      </c>
      <c r="J118" s="116"/>
      <c r="K118" s="111"/>
      <c r="L118" s="112"/>
      <c r="M118" s="112"/>
      <c r="N118" s="112"/>
      <c r="O118" s="108">
        <f t="shared" si="6"/>
        <v>0</v>
      </c>
      <c r="P118" s="112"/>
      <c r="Q118" s="112"/>
      <c r="R118" s="112"/>
      <c r="S118" s="112"/>
      <c r="T118" s="112"/>
      <c r="U118" s="112"/>
      <c r="V118" s="112"/>
      <c r="W118" s="112"/>
      <c r="X118" s="112"/>
      <c r="Y118" s="112"/>
      <c r="Z118" s="112"/>
      <c r="AA118" s="112"/>
      <c r="AB118" s="108">
        <f t="shared" si="7"/>
        <v>0</v>
      </c>
      <c r="AC118" s="108">
        <f t="shared" si="8"/>
        <v>0</v>
      </c>
      <c r="AD118" s="113"/>
      <c r="AE118" s="114"/>
      <c r="AF118" s="113"/>
      <c r="AG118" s="114"/>
      <c r="AH118" s="1">
        <f t="shared" si="9"/>
        <v>0</v>
      </c>
    </row>
    <row r="119" spans="1:34" ht="18" customHeight="1" x14ac:dyDescent="0.25">
      <c r="A119" s="1">
        <f>IFERROR(IF($A$6&gt;=F119,SMALL(EMP!$K$6:$K$205,$A$7+F119),0),0)</f>
        <v>0</v>
      </c>
      <c r="B119" s="1" t="str">
        <f>IFERROR(IF(A119&gt;=1,VLOOKUP(A119,EMP!$O$6:$P$205,2,0),""),"")</f>
        <v/>
      </c>
      <c r="D119" s="1">
        <f>IFERROR(IF(E119&gt;=1,E119+COUNTIF($E$8:E119,E119),0),0)</f>
        <v>0</v>
      </c>
      <c r="E119" s="1">
        <f>IFERROR(IF(G119&gt;=1,INDEX(EMP!$O$6:$Q$205,MATCH(I119,EMP!$Q$6:$Q$205,0),1)*10,0),0)</f>
        <v>0</v>
      </c>
      <c r="F119" s="1">
        <v>112</v>
      </c>
      <c r="G119" s="32">
        <f t="shared" si="5"/>
        <v>0</v>
      </c>
      <c r="H119" s="115"/>
      <c r="I119" s="32" t="str">
        <f>IFERROR(IF(G119&gt;=1,VLOOKUP(H119,EMP!$P$6:$Q$205,2,0),""),"")</f>
        <v/>
      </c>
      <c r="J119" s="116"/>
      <c r="K119" s="111"/>
      <c r="L119" s="112"/>
      <c r="M119" s="112"/>
      <c r="N119" s="112"/>
      <c r="O119" s="108">
        <f t="shared" si="6"/>
        <v>0</v>
      </c>
      <c r="P119" s="112"/>
      <c r="Q119" s="112"/>
      <c r="R119" s="112"/>
      <c r="S119" s="112"/>
      <c r="T119" s="112"/>
      <c r="U119" s="112"/>
      <c r="V119" s="112"/>
      <c r="W119" s="112"/>
      <c r="X119" s="112"/>
      <c r="Y119" s="112"/>
      <c r="Z119" s="112"/>
      <c r="AA119" s="112"/>
      <c r="AB119" s="108">
        <f t="shared" si="7"/>
        <v>0</v>
      </c>
      <c r="AC119" s="108">
        <f t="shared" si="8"/>
        <v>0</v>
      </c>
      <c r="AD119" s="113"/>
      <c r="AE119" s="114"/>
      <c r="AF119" s="113"/>
      <c r="AG119" s="114"/>
      <c r="AH119" s="1">
        <f t="shared" si="9"/>
        <v>0</v>
      </c>
    </row>
    <row r="120" spans="1:34" ht="18" customHeight="1" x14ac:dyDescent="0.25">
      <c r="A120" s="1">
        <f>IFERROR(IF($A$6&gt;=F120,SMALL(EMP!$K$6:$K$205,$A$7+F120),0),0)</f>
        <v>0</v>
      </c>
      <c r="B120" s="1" t="str">
        <f>IFERROR(IF(A120&gt;=1,VLOOKUP(A120,EMP!$O$6:$P$205,2,0),""),"")</f>
        <v/>
      </c>
      <c r="D120" s="1">
        <f>IFERROR(IF(E120&gt;=1,E120+COUNTIF($E$8:E120,E120),0),0)</f>
        <v>0</v>
      </c>
      <c r="E120" s="1">
        <f>IFERROR(IF(G120&gt;=1,INDEX(EMP!$O$6:$Q$205,MATCH(I120,EMP!$Q$6:$Q$205,0),1)*10,0),0)</f>
        <v>0</v>
      </c>
      <c r="F120" s="1">
        <v>113</v>
      </c>
      <c r="G120" s="32">
        <f t="shared" si="5"/>
        <v>0</v>
      </c>
      <c r="H120" s="115"/>
      <c r="I120" s="32" t="str">
        <f>IFERROR(IF(G120&gt;=1,VLOOKUP(H120,EMP!$P$6:$Q$205,2,0),""),"")</f>
        <v/>
      </c>
      <c r="J120" s="116"/>
      <c r="K120" s="111"/>
      <c r="L120" s="112"/>
      <c r="M120" s="112"/>
      <c r="N120" s="112"/>
      <c r="O120" s="108">
        <f t="shared" si="6"/>
        <v>0</v>
      </c>
      <c r="P120" s="112"/>
      <c r="Q120" s="112"/>
      <c r="R120" s="112"/>
      <c r="S120" s="112"/>
      <c r="T120" s="112"/>
      <c r="U120" s="112"/>
      <c r="V120" s="112"/>
      <c r="W120" s="112"/>
      <c r="X120" s="112"/>
      <c r="Y120" s="112"/>
      <c r="Z120" s="112"/>
      <c r="AA120" s="112"/>
      <c r="AB120" s="108">
        <f t="shared" si="7"/>
        <v>0</v>
      </c>
      <c r="AC120" s="108">
        <f t="shared" si="8"/>
        <v>0</v>
      </c>
      <c r="AD120" s="113"/>
      <c r="AE120" s="114"/>
      <c r="AF120" s="113"/>
      <c r="AG120" s="114"/>
      <c r="AH120" s="1">
        <f t="shared" si="9"/>
        <v>0</v>
      </c>
    </row>
    <row r="121" spans="1:34" ht="18" customHeight="1" x14ac:dyDescent="0.25">
      <c r="A121" s="1">
        <f>IFERROR(IF($A$6&gt;=F121,SMALL(EMP!$K$6:$K$205,$A$7+F121),0),0)</f>
        <v>0</v>
      </c>
      <c r="B121" s="1" t="str">
        <f>IFERROR(IF(A121&gt;=1,VLOOKUP(A121,EMP!$O$6:$P$205,2,0),""),"")</f>
        <v/>
      </c>
      <c r="D121" s="1">
        <f>IFERROR(IF(E121&gt;=1,E121+COUNTIF($E$8:E121,E121),0),0)</f>
        <v>0</v>
      </c>
      <c r="E121" s="1">
        <f>IFERROR(IF(G121&gt;=1,INDEX(EMP!$O$6:$Q$205,MATCH(I121,EMP!$Q$6:$Q$205,0),1)*10,0),0)</f>
        <v>0</v>
      </c>
      <c r="F121" s="1">
        <v>114</v>
      </c>
      <c r="G121" s="32">
        <f t="shared" si="5"/>
        <v>0</v>
      </c>
      <c r="H121" s="115"/>
      <c r="I121" s="32" t="str">
        <f>IFERROR(IF(G121&gt;=1,VLOOKUP(H121,EMP!$P$6:$Q$205,2,0),""),"")</f>
        <v/>
      </c>
      <c r="J121" s="116"/>
      <c r="K121" s="111"/>
      <c r="L121" s="112"/>
      <c r="M121" s="112"/>
      <c r="N121" s="112"/>
      <c r="O121" s="108">
        <f t="shared" si="6"/>
        <v>0</v>
      </c>
      <c r="P121" s="112"/>
      <c r="Q121" s="112"/>
      <c r="R121" s="112"/>
      <c r="S121" s="112"/>
      <c r="T121" s="112"/>
      <c r="U121" s="112"/>
      <c r="V121" s="112"/>
      <c r="W121" s="112"/>
      <c r="X121" s="112"/>
      <c r="Y121" s="112"/>
      <c r="Z121" s="112"/>
      <c r="AA121" s="112"/>
      <c r="AB121" s="108">
        <f t="shared" si="7"/>
        <v>0</v>
      </c>
      <c r="AC121" s="108">
        <f t="shared" si="8"/>
        <v>0</v>
      </c>
      <c r="AD121" s="113"/>
      <c r="AE121" s="114"/>
      <c r="AF121" s="113"/>
      <c r="AG121" s="114"/>
      <c r="AH121" s="1">
        <f t="shared" si="9"/>
        <v>0</v>
      </c>
    </row>
    <row r="122" spans="1:34" ht="18" customHeight="1" x14ac:dyDescent="0.25">
      <c r="A122" s="1">
        <f>IFERROR(IF($A$6&gt;=F122,SMALL(EMP!$K$6:$K$205,$A$7+F122),0),0)</f>
        <v>0</v>
      </c>
      <c r="B122" s="1" t="str">
        <f>IFERROR(IF(A122&gt;=1,VLOOKUP(A122,EMP!$O$6:$P$205,2,0),""),"")</f>
        <v/>
      </c>
      <c r="D122" s="1">
        <f>IFERROR(IF(E122&gt;=1,E122+COUNTIF($E$8:E122,E122),0),0)</f>
        <v>0</v>
      </c>
      <c r="E122" s="1">
        <f>IFERROR(IF(G122&gt;=1,INDEX(EMP!$O$6:$Q$205,MATCH(I122,EMP!$Q$6:$Q$205,0),1)*10,0),0)</f>
        <v>0</v>
      </c>
      <c r="F122" s="1">
        <v>115</v>
      </c>
      <c r="G122" s="32">
        <f t="shared" si="5"/>
        <v>0</v>
      </c>
      <c r="H122" s="115"/>
      <c r="I122" s="32" t="str">
        <f>IFERROR(IF(G122&gt;=1,VLOOKUP(H122,EMP!$P$6:$Q$205,2,0),""),"")</f>
        <v/>
      </c>
      <c r="J122" s="116"/>
      <c r="K122" s="111"/>
      <c r="L122" s="112"/>
      <c r="M122" s="112"/>
      <c r="N122" s="112"/>
      <c r="O122" s="108">
        <f t="shared" si="6"/>
        <v>0</v>
      </c>
      <c r="P122" s="112"/>
      <c r="Q122" s="112"/>
      <c r="R122" s="112"/>
      <c r="S122" s="112"/>
      <c r="T122" s="112"/>
      <c r="U122" s="112"/>
      <c r="V122" s="112"/>
      <c r="W122" s="112"/>
      <c r="X122" s="112"/>
      <c r="Y122" s="112"/>
      <c r="Z122" s="112"/>
      <c r="AA122" s="112"/>
      <c r="AB122" s="108">
        <f t="shared" si="7"/>
        <v>0</v>
      </c>
      <c r="AC122" s="108">
        <f t="shared" si="8"/>
        <v>0</v>
      </c>
      <c r="AD122" s="113"/>
      <c r="AE122" s="114"/>
      <c r="AF122" s="113"/>
      <c r="AG122" s="114"/>
      <c r="AH122" s="1">
        <f t="shared" si="9"/>
        <v>0</v>
      </c>
    </row>
    <row r="123" spans="1:34" ht="18" customHeight="1" x14ac:dyDescent="0.25">
      <c r="A123" s="1">
        <f>IFERROR(IF($A$6&gt;=F123,SMALL(EMP!$K$6:$K$205,$A$7+F123),0),0)</f>
        <v>0</v>
      </c>
      <c r="B123" s="1" t="str">
        <f>IFERROR(IF(A123&gt;=1,VLOOKUP(A123,EMP!$O$6:$P$205,2,0),""),"")</f>
        <v/>
      </c>
      <c r="D123" s="1">
        <f>IFERROR(IF(E123&gt;=1,E123+COUNTIF($E$8:E123,E123),0),0)</f>
        <v>0</v>
      </c>
      <c r="E123" s="1">
        <f>IFERROR(IF(G123&gt;=1,INDEX(EMP!$O$6:$Q$205,MATCH(I123,EMP!$Q$6:$Q$205,0),1)*10,0),0)</f>
        <v>0</v>
      </c>
      <c r="F123" s="1">
        <v>116</v>
      </c>
      <c r="G123" s="32">
        <f t="shared" si="5"/>
        <v>0</v>
      </c>
      <c r="H123" s="115"/>
      <c r="I123" s="32" t="str">
        <f>IFERROR(IF(G123&gt;=1,VLOOKUP(H123,EMP!$P$6:$Q$205,2,0),""),"")</f>
        <v/>
      </c>
      <c r="J123" s="116"/>
      <c r="K123" s="111"/>
      <c r="L123" s="112"/>
      <c r="M123" s="112"/>
      <c r="N123" s="112"/>
      <c r="O123" s="108">
        <f t="shared" si="6"/>
        <v>0</v>
      </c>
      <c r="P123" s="112"/>
      <c r="Q123" s="112"/>
      <c r="R123" s="112"/>
      <c r="S123" s="112"/>
      <c r="T123" s="112"/>
      <c r="U123" s="112"/>
      <c r="V123" s="112"/>
      <c r="W123" s="112"/>
      <c r="X123" s="112"/>
      <c r="Y123" s="112"/>
      <c r="Z123" s="112"/>
      <c r="AA123" s="112"/>
      <c r="AB123" s="108">
        <f t="shared" si="7"/>
        <v>0</v>
      </c>
      <c r="AC123" s="108">
        <f t="shared" si="8"/>
        <v>0</v>
      </c>
      <c r="AD123" s="113"/>
      <c r="AE123" s="114"/>
      <c r="AF123" s="113"/>
      <c r="AG123" s="114"/>
      <c r="AH123" s="1">
        <f t="shared" si="9"/>
        <v>0</v>
      </c>
    </row>
    <row r="124" spans="1:34" ht="18" customHeight="1" x14ac:dyDescent="0.25">
      <c r="A124" s="1">
        <f>IFERROR(IF($A$6&gt;=F124,SMALL(EMP!$K$6:$K$205,$A$7+F124),0),0)</f>
        <v>0</v>
      </c>
      <c r="B124" s="1" t="str">
        <f>IFERROR(IF(A124&gt;=1,VLOOKUP(A124,EMP!$O$6:$P$205,2,0),""),"")</f>
        <v/>
      </c>
      <c r="D124" s="1">
        <f>IFERROR(IF(E124&gt;=1,E124+COUNTIF($E$8:E124,E124),0),0)</f>
        <v>0</v>
      </c>
      <c r="E124" s="1">
        <f>IFERROR(IF(G124&gt;=1,INDEX(EMP!$O$6:$Q$205,MATCH(I124,EMP!$Q$6:$Q$205,0),1)*10,0),0)</f>
        <v>0</v>
      </c>
      <c r="F124" s="1">
        <v>117</v>
      </c>
      <c r="G124" s="32">
        <f t="shared" si="5"/>
        <v>0</v>
      </c>
      <c r="H124" s="115"/>
      <c r="I124" s="32" t="str">
        <f>IFERROR(IF(G124&gt;=1,VLOOKUP(H124,EMP!$P$6:$Q$205,2,0),""),"")</f>
        <v/>
      </c>
      <c r="J124" s="116"/>
      <c r="K124" s="111"/>
      <c r="L124" s="112"/>
      <c r="M124" s="112"/>
      <c r="N124" s="112"/>
      <c r="O124" s="108">
        <f t="shared" si="6"/>
        <v>0</v>
      </c>
      <c r="P124" s="112"/>
      <c r="Q124" s="112"/>
      <c r="R124" s="112"/>
      <c r="S124" s="112"/>
      <c r="T124" s="112"/>
      <c r="U124" s="112"/>
      <c r="V124" s="112"/>
      <c r="W124" s="112"/>
      <c r="X124" s="112"/>
      <c r="Y124" s="112"/>
      <c r="Z124" s="112"/>
      <c r="AA124" s="112"/>
      <c r="AB124" s="108">
        <f t="shared" si="7"/>
        <v>0</v>
      </c>
      <c r="AC124" s="108">
        <f t="shared" si="8"/>
        <v>0</v>
      </c>
      <c r="AD124" s="113"/>
      <c r="AE124" s="114"/>
      <c r="AF124" s="113"/>
      <c r="AG124" s="114"/>
      <c r="AH124" s="1">
        <f t="shared" si="9"/>
        <v>0</v>
      </c>
    </row>
    <row r="125" spans="1:34" ht="18" customHeight="1" x14ac:dyDescent="0.25">
      <c r="A125" s="1">
        <f>IFERROR(IF($A$6&gt;=F125,SMALL(EMP!$K$6:$K$205,$A$7+F125),0),0)</f>
        <v>0</v>
      </c>
      <c r="B125" s="1" t="str">
        <f>IFERROR(IF(A125&gt;=1,VLOOKUP(A125,EMP!$O$6:$P$205,2,0),""),"")</f>
        <v/>
      </c>
      <c r="D125" s="1">
        <f>IFERROR(IF(E125&gt;=1,E125+COUNTIF($E$8:E125,E125),0),0)</f>
        <v>0</v>
      </c>
      <c r="E125" s="1">
        <f>IFERROR(IF(G125&gt;=1,INDEX(EMP!$O$6:$Q$205,MATCH(I125,EMP!$Q$6:$Q$205,0),1)*10,0),0)</f>
        <v>0</v>
      </c>
      <c r="F125" s="1">
        <v>118</v>
      </c>
      <c r="G125" s="32">
        <f t="shared" si="5"/>
        <v>0</v>
      </c>
      <c r="H125" s="115"/>
      <c r="I125" s="32" t="str">
        <f>IFERROR(IF(G125&gt;=1,VLOOKUP(H125,EMP!$P$6:$Q$205,2,0),""),"")</f>
        <v/>
      </c>
      <c r="J125" s="116"/>
      <c r="K125" s="111"/>
      <c r="L125" s="112"/>
      <c r="M125" s="112"/>
      <c r="N125" s="112"/>
      <c r="O125" s="108">
        <f t="shared" si="6"/>
        <v>0</v>
      </c>
      <c r="P125" s="112"/>
      <c r="Q125" s="112"/>
      <c r="R125" s="112"/>
      <c r="S125" s="112"/>
      <c r="T125" s="112"/>
      <c r="U125" s="112"/>
      <c r="V125" s="112"/>
      <c r="W125" s="112"/>
      <c r="X125" s="112"/>
      <c r="Y125" s="112"/>
      <c r="Z125" s="112"/>
      <c r="AA125" s="112"/>
      <c r="AB125" s="108">
        <f t="shared" si="7"/>
        <v>0</v>
      </c>
      <c r="AC125" s="108">
        <f t="shared" si="8"/>
        <v>0</v>
      </c>
      <c r="AD125" s="113"/>
      <c r="AE125" s="114"/>
      <c r="AF125" s="113"/>
      <c r="AG125" s="114"/>
      <c r="AH125" s="1">
        <f t="shared" si="9"/>
        <v>0</v>
      </c>
    </row>
    <row r="126" spans="1:34" ht="18" customHeight="1" x14ac:dyDescent="0.25">
      <c r="A126" s="1">
        <f>IFERROR(IF($A$6&gt;=F126,SMALL(EMP!$K$6:$K$205,$A$7+F126),0),0)</f>
        <v>0</v>
      </c>
      <c r="B126" s="1" t="str">
        <f>IFERROR(IF(A126&gt;=1,VLOOKUP(A126,EMP!$O$6:$P$205,2,0),""),"")</f>
        <v/>
      </c>
      <c r="D126" s="1">
        <f>IFERROR(IF(E126&gt;=1,E126+COUNTIF($E$8:E126,E126),0),0)</f>
        <v>0</v>
      </c>
      <c r="E126" s="1">
        <f>IFERROR(IF(G126&gt;=1,INDEX(EMP!$O$6:$Q$205,MATCH(I126,EMP!$Q$6:$Q$205,0),1)*10,0),0)</f>
        <v>0</v>
      </c>
      <c r="F126" s="1">
        <v>119</v>
      </c>
      <c r="G126" s="32">
        <f t="shared" si="5"/>
        <v>0</v>
      </c>
      <c r="H126" s="115"/>
      <c r="I126" s="32" t="str">
        <f>IFERROR(IF(G126&gt;=1,VLOOKUP(H126,EMP!$P$6:$Q$205,2,0),""),"")</f>
        <v/>
      </c>
      <c r="J126" s="116"/>
      <c r="K126" s="111"/>
      <c r="L126" s="112"/>
      <c r="M126" s="112"/>
      <c r="N126" s="112"/>
      <c r="O126" s="108">
        <f t="shared" si="6"/>
        <v>0</v>
      </c>
      <c r="P126" s="112"/>
      <c r="Q126" s="112"/>
      <c r="R126" s="112"/>
      <c r="S126" s="112"/>
      <c r="T126" s="112"/>
      <c r="U126" s="112"/>
      <c r="V126" s="112"/>
      <c r="W126" s="112"/>
      <c r="X126" s="112"/>
      <c r="Y126" s="112"/>
      <c r="Z126" s="112"/>
      <c r="AA126" s="112"/>
      <c r="AB126" s="108">
        <f t="shared" si="7"/>
        <v>0</v>
      </c>
      <c r="AC126" s="108">
        <f t="shared" si="8"/>
        <v>0</v>
      </c>
      <c r="AD126" s="113"/>
      <c r="AE126" s="114"/>
      <c r="AF126" s="113"/>
      <c r="AG126" s="114"/>
      <c r="AH126" s="1">
        <f t="shared" si="9"/>
        <v>0</v>
      </c>
    </row>
    <row r="127" spans="1:34" ht="18" customHeight="1" x14ac:dyDescent="0.25">
      <c r="A127" s="1">
        <f>IFERROR(IF($A$6&gt;=F127,SMALL(EMP!$K$6:$K$205,$A$7+F127),0),0)</f>
        <v>0</v>
      </c>
      <c r="B127" s="1" t="str">
        <f>IFERROR(IF(A127&gt;=1,VLOOKUP(A127,EMP!$O$6:$P$205,2,0),""),"")</f>
        <v/>
      </c>
      <c r="D127" s="1">
        <f>IFERROR(IF(E127&gt;=1,E127+COUNTIF($E$8:E127,E127),0),0)</f>
        <v>0</v>
      </c>
      <c r="E127" s="1">
        <f>IFERROR(IF(G127&gt;=1,INDEX(EMP!$O$6:$Q$205,MATCH(I127,EMP!$Q$6:$Q$205,0),1)*10,0),0)</f>
        <v>0</v>
      </c>
      <c r="F127" s="1">
        <v>120</v>
      </c>
      <c r="G127" s="32">
        <f t="shared" si="5"/>
        <v>0</v>
      </c>
      <c r="H127" s="115"/>
      <c r="I127" s="32" t="str">
        <f>IFERROR(IF(G127&gt;=1,VLOOKUP(H127,EMP!$P$6:$Q$205,2,0),""),"")</f>
        <v/>
      </c>
      <c r="J127" s="116"/>
      <c r="K127" s="111"/>
      <c r="L127" s="112"/>
      <c r="M127" s="112"/>
      <c r="N127" s="112"/>
      <c r="O127" s="108">
        <f t="shared" si="6"/>
        <v>0</v>
      </c>
      <c r="P127" s="112"/>
      <c r="Q127" s="112"/>
      <c r="R127" s="112"/>
      <c r="S127" s="112"/>
      <c r="T127" s="112"/>
      <c r="U127" s="112"/>
      <c r="V127" s="112"/>
      <c r="W127" s="112"/>
      <c r="X127" s="112"/>
      <c r="Y127" s="112"/>
      <c r="Z127" s="112"/>
      <c r="AA127" s="112"/>
      <c r="AB127" s="108">
        <f t="shared" si="7"/>
        <v>0</v>
      </c>
      <c r="AC127" s="108">
        <f t="shared" si="8"/>
        <v>0</v>
      </c>
      <c r="AD127" s="113"/>
      <c r="AE127" s="114"/>
      <c r="AF127" s="113"/>
      <c r="AG127" s="114"/>
      <c r="AH127" s="1">
        <f t="shared" si="9"/>
        <v>0</v>
      </c>
    </row>
    <row r="128" spans="1:34" ht="18" customHeight="1" x14ac:dyDescent="0.25">
      <c r="A128" s="1">
        <f>IFERROR(IF($A$6&gt;=F128,SMALL(EMP!$K$6:$K$205,$A$7+F128),0),0)</f>
        <v>0</v>
      </c>
      <c r="B128" s="1" t="str">
        <f>IFERROR(IF(A128&gt;=1,VLOOKUP(A128,EMP!$O$6:$P$205,2,0),""),"")</f>
        <v/>
      </c>
      <c r="D128" s="1">
        <f>IFERROR(IF(E128&gt;=1,E128+COUNTIF($E$8:E128,E128),0),0)</f>
        <v>0</v>
      </c>
      <c r="E128" s="1">
        <f>IFERROR(IF(G128&gt;=1,INDEX(EMP!$O$6:$Q$205,MATCH(I128,EMP!$Q$6:$Q$205,0),1)*10,0),0)</f>
        <v>0</v>
      </c>
      <c r="F128" s="1">
        <v>121</v>
      </c>
      <c r="G128" s="32">
        <f t="shared" si="5"/>
        <v>0</v>
      </c>
      <c r="H128" s="115"/>
      <c r="I128" s="32" t="str">
        <f>IFERROR(IF(G128&gt;=1,VLOOKUP(H128,EMP!$P$6:$Q$205,2,0),""),"")</f>
        <v/>
      </c>
      <c r="J128" s="116"/>
      <c r="K128" s="111"/>
      <c r="L128" s="112"/>
      <c r="M128" s="112"/>
      <c r="N128" s="112"/>
      <c r="O128" s="108">
        <f t="shared" si="6"/>
        <v>0</v>
      </c>
      <c r="P128" s="112"/>
      <c r="Q128" s="112"/>
      <c r="R128" s="112"/>
      <c r="S128" s="112"/>
      <c r="T128" s="112"/>
      <c r="U128" s="112"/>
      <c r="V128" s="112"/>
      <c r="W128" s="112"/>
      <c r="X128" s="112"/>
      <c r="Y128" s="112"/>
      <c r="Z128" s="112"/>
      <c r="AA128" s="112"/>
      <c r="AB128" s="108">
        <f t="shared" si="7"/>
        <v>0</v>
      </c>
      <c r="AC128" s="108">
        <f t="shared" si="8"/>
        <v>0</v>
      </c>
      <c r="AD128" s="113"/>
      <c r="AE128" s="114"/>
      <c r="AF128" s="113"/>
      <c r="AG128" s="114"/>
      <c r="AH128" s="1">
        <f t="shared" si="9"/>
        <v>0</v>
      </c>
    </row>
    <row r="129" spans="1:34" ht="18" customHeight="1" x14ac:dyDescent="0.25">
      <c r="A129" s="1">
        <f>IFERROR(IF($A$6&gt;=F129,SMALL(EMP!$K$6:$K$205,$A$7+F129),0),0)</f>
        <v>0</v>
      </c>
      <c r="B129" s="1" t="str">
        <f>IFERROR(IF(A129&gt;=1,VLOOKUP(A129,EMP!$O$6:$P$205,2,0),""),"")</f>
        <v/>
      </c>
      <c r="D129" s="1">
        <f>IFERROR(IF(E129&gt;=1,E129+COUNTIF($E$8:E129,E129),0),0)</f>
        <v>0</v>
      </c>
      <c r="E129" s="1">
        <f>IFERROR(IF(G129&gt;=1,INDEX(EMP!$O$6:$Q$205,MATCH(I129,EMP!$Q$6:$Q$205,0),1)*10,0),0)</f>
        <v>0</v>
      </c>
      <c r="F129" s="1">
        <v>122</v>
      </c>
      <c r="G129" s="32">
        <f t="shared" si="5"/>
        <v>0</v>
      </c>
      <c r="H129" s="115"/>
      <c r="I129" s="32" t="str">
        <f>IFERROR(IF(G129&gt;=1,VLOOKUP(H129,EMP!$P$6:$Q$205,2,0),""),"")</f>
        <v/>
      </c>
      <c r="J129" s="116"/>
      <c r="K129" s="111"/>
      <c r="L129" s="112"/>
      <c r="M129" s="112"/>
      <c r="N129" s="112"/>
      <c r="O129" s="108">
        <f t="shared" si="6"/>
        <v>0</v>
      </c>
      <c r="P129" s="112"/>
      <c r="Q129" s="112"/>
      <c r="R129" s="112"/>
      <c r="S129" s="112"/>
      <c r="T129" s="112"/>
      <c r="U129" s="112"/>
      <c r="V129" s="112"/>
      <c r="W129" s="112"/>
      <c r="X129" s="112"/>
      <c r="Y129" s="112"/>
      <c r="Z129" s="112"/>
      <c r="AA129" s="112"/>
      <c r="AB129" s="108">
        <f t="shared" si="7"/>
        <v>0</v>
      </c>
      <c r="AC129" s="108">
        <f t="shared" si="8"/>
        <v>0</v>
      </c>
      <c r="AD129" s="113"/>
      <c r="AE129" s="114"/>
      <c r="AF129" s="113"/>
      <c r="AG129" s="114"/>
      <c r="AH129" s="1">
        <f t="shared" si="9"/>
        <v>0</v>
      </c>
    </row>
    <row r="130" spans="1:34" ht="18" customHeight="1" x14ac:dyDescent="0.25">
      <c r="A130" s="1">
        <f>IFERROR(IF($A$6&gt;=F130,SMALL(EMP!$K$6:$K$205,$A$7+F130),0),0)</f>
        <v>0</v>
      </c>
      <c r="B130" s="1" t="str">
        <f>IFERROR(IF(A130&gt;=1,VLOOKUP(A130,EMP!$O$6:$P$205,2,0),""),"")</f>
        <v/>
      </c>
      <c r="D130" s="1">
        <f>IFERROR(IF(E130&gt;=1,E130+COUNTIF($E$8:E130,E130),0),0)</f>
        <v>0</v>
      </c>
      <c r="E130" s="1">
        <f>IFERROR(IF(G130&gt;=1,INDEX(EMP!$O$6:$Q$205,MATCH(I130,EMP!$Q$6:$Q$205,0),1)*10,0),0)</f>
        <v>0</v>
      </c>
      <c r="F130" s="1">
        <v>123</v>
      </c>
      <c r="G130" s="32">
        <f t="shared" si="5"/>
        <v>0</v>
      </c>
      <c r="H130" s="115"/>
      <c r="I130" s="32" t="str">
        <f>IFERROR(IF(G130&gt;=1,VLOOKUP(H130,EMP!$P$6:$Q$205,2,0),""),"")</f>
        <v/>
      </c>
      <c r="J130" s="116"/>
      <c r="K130" s="111"/>
      <c r="L130" s="112"/>
      <c r="M130" s="112"/>
      <c r="N130" s="112"/>
      <c r="O130" s="108">
        <f t="shared" si="6"/>
        <v>0</v>
      </c>
      <c r="P130" s="112"/>
      <c r="Q130" s="112"/>
      <c r="R130" s="112"/>
      <c r="S130" s="112"/>
      <c r="T130" s="112"/>
      <c r="U130" s="112"/>
      <c r="V130" s="112"/>
      <c r="W130" s="112"/>
      <c r="X130" s="112"/>
      <c r="Y130" s="112"/>
      <c r="Z130" s="112"/>
      <c r="AA130" s="112"/>
      <c r="AB130" s="108">
        <f t="shared" si="7"/>
        <v>0</v>
      </c>
      <c r="AC130" s="108">
        <f t="shared" si="8"/>
        <v>0</v>
      </c>
      <c r="AD130" s="113"/>
      <c r="AE130" s="114"/>
      <c r="AF130" s="113"/>
      <c r="AG130" s="114"/>
      <c r="AH130" s="1">
        <f t="shared" si="9"/>
        <v>0</v>
      </c>
    </row>
    <row r="131" spans="1:34" ht="18" customHeight="1" x14ac:dyDescent="0.25">
      <c r="A131" s="1">
        <f>IFERROR(IF($A$6&gt;=F131,SMALL(EMP!$K$6:$K$205,$A$7+F131),0),0)</f>
        <v>0</v>
      </c>
      <c r="B131" s="1" t="str">
        <f>IFERROR(IF(A131&gt;=1,VLOOKUP(A131,EMP!$O$6:$P$205,2,0),""),"")</f>
        <v/>
      </c>
      <c r="D131" s="1">
        <f>IFERROR(IF(E131&gt;=1,E131+COUNTIF($E$8:E131,E131),0),0)</f>
        <v>0</v>
      </c>
      <c r="E131" s="1">
        <f>IFERROR(IF(G131&gt;=1,INDEX(EMP!$O$6:$Q$205,MATCH(I131,EMP!$Q$6:$Q$205,0),1)*10,0),0)</f>
        <v>0</v>
      </c>
      <c r="F131" s="1">
        <v>124</v>
      </c>
      <c r="G131" s="32">
        <f t="shared" si="5"/>
        <v>0</v>
      </c>
      <c r="H131" s="115"/>
      <c r="I131" s="32" t="str">
        <f>IFERROR(IF(G131&gt;=1,VLOOKUP(H131,EMP!$P$6:$Q$205,2,0),""),"")</f>
        <v/>
      </c>
      <c r="J131" s="116"/>
      <c r="K131" s="111"/>
      <c r="L131" s="112"/>
      <c r="M131" s="112"/>
      <c r="N131" s="112"/>
      <c r="O131" s="108">
        <f t="shared" si="6"/>
        <v>0</v>
      </c>
      <c r="P131" s="112"/>
      <c r="Q131" s="112"/>
      <c r="R131" s="112"/>
      <c r="S131" s="112"/>
      <c r="T131" s="112"/>
      <c r="U131" s="112"/>
      <c r="V131" s="112"/>
      <c r="W131" s="112"/>
      <c r="X131" s="112"/>
      <c r="Y131" s="112"/>
      <c r="Z131" s="112"/>
      <c r="AA131" s="112"/>
      <c r="AB131" s="108">
        <f t="shared" si="7"/>
        <v>0</v>
      </c>
      <c r="AC131" s="108">
        <f t="shared" si="8"/>
        <v>0</v>
      </c>
      <c r="AD131" s="113"/>
      <c r="AE131" s="114"/>
      <c r="AF131" s="113"/>
      <c r="AG131" s="114"/>
      <c r="AH131" s="1">
        <f t="shared" si="9"/>
        <v>0</v>
      </c>
    </row>
    <row r="132" spans="1:34" ht="18" customHeight="1" x14ac:dyDescent="0.25">
      <c r="A132" s="1">
        <f>IFERROR(IF($A$6&gt;=F132,SMALL(EMP!$K$6:$K$205,$A$7+F132),0),0)</f>
        <v>0</v>
      </c>
      <c r="B132" s="1" t="str">
        <f>IFERROR(IF(A132&gt;=1,VLOOKUP(A132,EMP!$O$6:$P$205,2,0),""),"")</f>
        <v/>
      </c>
      <c r="D132" s="1">
        <f>IFERROR(IF(E132&gt;=1,E132+COUNTIF($E$8:E132,E132),0),0)</f>
        <v>0</v>
      </c>
      <c r="E132" s="1">
        <f>IFERROR(IF(G132&gt;=1,INDEX(EMP!$O$6:$Q$205,MATCH(I132,EMP!$Q$6:$Q$205,0),1)*10,0),0)</f>
        <v>0</v>
      </c>
      <c r="F132" s="1">
        <v>125</v>
      </c>
      <c r="G132" s="32">
        <f t="shared" si="5"/>
        <v>0</v>
      </c>
      <c r="H132" s="115"/>
      <c r="I132" s="32" t="str">
        <f>IFERROR(IF(G132&gt;=1,VLOOKUP(H132,EMP!$P$6:$Q$205,2,0),""),"")</f>
        <v/>
      </c>
      <c r="J132" s="116"/>
      <c r="K132" s="111"/>
      <c r="L132" s="112"/>
      <c r="M132" s="112"/>
      <c r="N132" s="112"/>
      <c r="O132" s="108">
        <f t="shared" si="6"/>
        <v>0</v>
      </c>
      <c r="P132" s="112"/>
      <c r="Q132" s="112"/>
      <c r="R132" s="112"/>
      <c r="S132" s="112"/>
      <c r="T132" s="112"/>
      <c r="U132" s="112"/>
      <c r="V132" s="112"/>
      <c r="W132" s="112"/>
      <c r="X132" s="112"/>
      <c r="Y132" s="112"/>
      <c r="Z132" s="112"/>
      <c r="AA132" s="112"/>
      <c r="AB132" s="108">
        <f t="shared" si="7"/>
        <v>0</v>
      </c>
      <c r="AC132" s="108">
        <f t="shared" si="8"/>
        <v>0</v>
      </c>
      <c r="AD132" s="113"/>
      <c r="AE132" s="114"/>
      <c r="AF132" s="113"/>
      <c r="AG132" s="114"/>
      <c r="AH132" s="1">
        <f t="shared" si="9"/>
        <v>0</v>
      </c>
    </row>
    <row r="133" spans="1:34" ht="18" customHeight="1" x14ac:dyDescent="0.25">
      <c r="A133" s="1">
        <f>IFERROR(IF($A$6&gt;=F133,SMALL(EMP!$K$6:$K$205,$A$7+F133),0),0)</f>
        <v>0</v>
      </c>
      <c r="B133" s="1" t="str">
        <f>IFERROR(IF(A133&gt;=1,VLOOKUP(A133,EMP!$O$6:$P$205,2,0),""),"")</f>
        <v/>
      </c>
      <c r="D133" s="1">
        <f>IFERROR(IF(E133&gt;=1,E133+COUNTIF($E$8:E133,E133),0),0)</f>
        <v>0</v>
      </c>
      <c r="E133" s="1">
        <f>IFERROR(IF(G133&gt;=1,INDEX(EMP!$O$6:$Q$205,MATCH(I133,EMP!$Q$6:$Q$205,0),1)*10,0),0)</f>
        <v>0</v>
      </c>
      <c r="F133" s="1">
        <v>126</v>
      </c>
      <c r="G133" s="32">
        <f t="shared" si="5"/>
        <v>0</v>
      </c>
      <c r="H133" s="115"/>
      <c r="I133" s="32" t="str">
        <f>IFERROR(IF(G133&gt;=1,VLOOKUP(H133,EMP!$P$6:$Q$205,2,0),""),"")</f>
        <v/>
      </c>
      <c r="J133" s="116"/>
      <c r="K133" s="111"/>
      <c r="L133" s="112"/>
      <c r="M133" s="112"/>
      <c r="N133" s="112"/>
      <c r="O133" s="108">
        <f t="shared" si="6"/>
        <v>0</v>
      </c>
      <c r="P133" s="112"/>
      <c r="Q133" s="112"/>
      <c r="R133" s="112"/>
      <c r="S133" s="112"/>
      <c r="T133" s="112"/>
      <c r="U133" s="112"/>
      <c r="V133" s="112"/>
      <c r="W133" s="112"/>
      <c r="X133" s="112"/>
      <c r="Y133" s="112"/>
      <c r="Z133" s="112"/>
      <c r="AA133" s="112"/>
      <c r="AB133" s="108">
        <f t="shared" si="7"/>
        <v>0</v>
      </c>
      <c r="AC133" s="108">
        <f t="shared" si="8"/>
        <v>0</v>
      </c>
      <c r="AD133" s="113"/>
      <c r="AE133" s="114"/>
      <c r="AF133" s="113"/>
      <c r="AG133" s="114"/>
      <c r="AH133" s="1">
        <f t="shared" si="9"/>
        <v>0</v>
      </c>
    </row>
    <row r="134" spans="1:34" ht="18" customHeight="1" x14ac:dyDescent="0.25">
      <c r="A134" s="1">
        <f>IFERROR(IF($A$6&gt;=F134,SMALL(EMP!$K$6:$K$205,$A$7+F134),0),0)</f>
        <v>0</v>
      </c>
      <c r="B134" s="1" t="str">
        <f>IFERROR(IF(A134&gt;=1,VLOOKUP(A134,EMP!$O$6:$P$205,2,0),""),"")</f>
        <v/>
      </c>
      <c r="D134" s="1">
        <f>IFERROR(IF(E134&gt;=1,E134+COUNTIF($E$8:E134,E134),0),0)</f>
        <v>0</v>
      </c>
      <c r="E134" s="1">
        <f>IFERROR(IF(G134&gt;=1,INDEX(EMP!$O$6:$Q$205,MATCH(I134,EMP!$Q$6:$Q$205,0),1)*10,0),0)</f>
        <v>0</v>
      </c>
      <c r="F134" s="1">
        <v>127</v>
      </c>
      <c r="G134" s="32">
        <f t="shared" si="5"/>
        <v>0</v>
      </c>
      <c r="H134" s="115"/>
      <c r="I134" s="32" t="str">
        <f>IFERROR(IF(G134&gt;=1,VLOOKUP(H134,EMP!$P$6:$Q$205,2,0),""),"")</f>
        <v/>
      </c>
      <c r="J134" s="116"/>
      <c r="K134" s="111"/>
      <c r="L134" s="112"/>
      <c r="M134" s="112"/>
      <c r="N134" s="112"/>
      <c r="O134" s="108">
        <f t="shared" si="6"/>
        <v>0</v>
      </c>
      <c r="P134" s="112"/>
      <c r="Q134" s="112"/>
      <c r="R134" s="112"/>
      <c r="S134" s="112"/>
      <c r="T134" s="112"/>
      <c r="U134" s="112"/>
      <c r="V134" s="112"/>
      <c r="W134" s="112"/>
      <c r="X134" s="112"/>
      <c r="Y134" s="112"/>
      <c r="Z134" s="112"/>
      <c r="AA134" s="112"/>
      <c r="AB134" s="108">
        <f t="shared" si="7"/>
        <v>0</v>
      </c>
      <c r="AC134" s="108">
        <f t="shared" si="8"/>
        <v>0</v>
      </c>
      <c r="AD134" s="113"/>
      <c r="AE134" s="114"/>
      <c r="AF134" s="113"/>
      <c r="AG134" s="114"/>
      <c r="AH134" s="1">
        <f t="shared" si="9"/>
        <v>0</v>
      </c>
    </row>
    <row r="135" spans="1:34" ht="18" customHeight="1" x14ac:dyDescent="0.25">
      <c r="A135" s="1">
        <f>IFERROR(IF($A$6&gt;=F135,SMALL(EMP!$K$6:$K$205,$A$7+F135),0),0)</f>
        <v>0</v>
      </c>
      <c r="B135" s="1" t="str">
        <f>IFERROR(IF(A135&gt;=1,VLOOKUP(A135,EMP!$O$6:$P$205,2,0),""),"")</f>
        <v/>
      </c>
      <c r="D135" s="1">
        <f>IFERROR(IF(E135&gt;=1,E135+COUNTIF($E$8:E135,E135),0),0)</f>
        <v>0</v>
      </c>
      <c r="E135" s="1">
        <f>IFERROR(IF(G135&gt;=1,INDEX(EMP!$O$6:$Q$205,MATCH(I135,EMP!$Q$6:$Q$205,0),1)*10,0),0)</f>
        <v>0</v>
      </c>
      <c r="F135" s="1">
        <v>128</v>
      </c>
      <c r="G135" s="32">
        <f t="shared" si="5"/>
        <v>0</v>
      </c>
      <c r="H135" s="115"/>
      <c r="I135" s="32" t="str">
        <f>IFERROR(IF(G135&gt;=1,VLOOKUP(H135,EMP!$P$6:$Q$205,2,0),""),"")</f>
        <v/>
      </c>
      <c r="J135" s="116"/>
      <c r="K135" s="111"/>
      <c r="L135" s="112"/>
      <c r="M135" s="112"/>
      <c r="N135" s="112"/>
      <c r="O135" s="108">
        <f t="shared" si="6"/>
        <v>0</v>
      </c>
      <c r="P135" s="112"/>
      <c r="Q135" s="112"/>
      <c r="R135" s="112"/>
      <c r="S135" s="112"/>
      <c r="T135" s="112"/>
      <c r="U135" s="112"/>
      <c r="V135" s="112"/>
      <c r="W135" s="112"/>
      <c r="X135" s="112"/>
      <c r="Y135" s="112"/>
      <c r="Z135" s="112"/>
      <c r="AA135" s="112"/>
      <c r="AB135" s="108">
        <f t="shared" si="7"/>
        <v>0</v>
      </c>
      <c r="AC135" s="108">
        <f t="shared" si="8"/>
        <v>0</v>
      </c>
      <c r="AD135" s="113"/>
      <c r="AE135" s="114"/>
      <c r="AF135" s="113"/>
      <c r="AG135" s="114"/>
      <c r="AH135" s="1">
        <f t="shared" si="9"/>
        <v>0</v>
      </c>
    </row>
    <row r="136" spans="1:34" ht="18" customHeight="1" x14ac:dyDescent="0.25">
      <c r="A136" s="1">
        <f>IFERROR(IF($A$6&gt;=F136,SMALL(EMP!$K$6:$K$205,$A$7+F136),0),0)</f>
        <v>0</v>
      </c>
      <c r="B136" s="1" t="str">
        <f>IFERROR(IF(A136&gt;=1,VLOOKUP(A136,EMP!$O$6:$P$205,2,0),""),"")</f>
        <v/>
      </c>
      <c r="D136" s="1">
        <f>IFERROR(IF(E136&gt;=1,E136+COUNTIF($E$8:E136,E136),0),0)</f>
        <v>0</v>
      </c>
      <c r="E136" s="1">
        <f>IFERROR(IF(G136&gt;=1,INDEX(EMP!$O$6:$Q$205,MATCH(I136,EMP!$Q$6:$Q$205,0),1)*10,0),0)</f>
        <v>0</v>
      </c>
      <c r="F136" s="1">
        <v>129</v>
      </c>
      <c r="G136" s="32">
        <f t="shared" si="5"/>
        <v>0</v>
      </c>
      <c r="H136" s="115"/>
      <c r="I136" s="32" t="str">
        <f>IFERROR(IF(G136&gt;=1,VLOOKUP(H136,EMP!$P$6:$Q$205,2,0),""),"")</f>
        <v/>
      </c>
      <c r="J136" s="116"/>
      <c r="K136" s="111"/>
      <c r="L136" s="112"/>
      <c r="M136" s="112"/>
      <c r="N136" s="112"/>
      <c r="O136" s="108">
        <f t="shared" si="6"/>
        <v>0</v>
      </c>
      <c r="P136" s="112"/>
      <c r="Q136" s="112"/>
      <c r="R136" s="112"/>
      <c r="S136" s="112"/>
      <c r="T136" s="112"/>
      <c r="U136" s="112"/>
      <c r="V136" s="112"/>
      <c r="W136" s="112"/>
      <c r="X136" s="112"/>
      <c r="Y136" s="112"/>
      <c r="Z136" s="112"/>
      <c r="AA136" s="112"/>
      <c r="AB136" s="108">
        <f t="shared" si="7"/>
        <v>0</v>
      </c>
      <c r="AC136" s="108">
        <f t="shared" si="8"/>
        <v>0</v>
      </c>
      <c r="AD136" s="113"/>
      <c r="AE136" s="114"/>
      <c r="AF136" s="113"/>
      <c r="AG136" s="114"/>
      <c r="AH136" s="1">
        <f t="shared" si="9"/>
        <v>0</v>
      </c>
    </row>
    <row r="137" spans="1:34" ht="18" customHeight="1" x14ac:dyDescent="0.25">
      <c r="A137" s="1">
        <f>IFERROR(IF($A$6&gt;=F137,SMALL(EMP!$K$6:$K$205,$A$7+F137),0),0)</f>
        <v>0</v>
      </c>
      <c r="B137" s="1" t="str">
        <f>IFERROR(IF(A137&gt;=1,VLOOKUP(A137,EMP!$O$6:$P$205,2,0),""),"")</f>
        <v/>
      </c>
      <c r="D137" s="1">
        <f>IFERROR(IF(E137&gt;=1,E137+COUNTIF($E$8:E137,E137),0),0)</f>
        <v>0</v>
      </c>
      <c r="E137" s="1">
        <f>IFERROR(IF(G137&gt;=1,INDEX(EMP!$O$6:$Q$205,MATCH(I137,EMP!$Q$6:$Q$205,0),1)*10,0),0)</f>
        <v>0</v>
      </c>
      <c r="F137" s="1">
        <v>130</v>
      </c>
      <c r="G137" s="32">
        <f t="shared" ref="G137:G200" si="10">IFERROR(IF(LEN(H137)&gt;=2,F137,0),0)</f>
        <v>0</v>
      </c>
      <c r="H137" s="115"/>
      <c r="I137" s="32" t="str">
        <f>IFERROR(IF(G137&gt;=1,VLOOKUP(H137,EMP!$P$6:$Q$205,2,0),""),"")</f>
        <v/>
      </c>
      <c r="J137" s="116"/>
      <c r="K137" s="111"/>
      <c r="L137" s="112"/>
      <c r="M137" s="112"/>
      <c r="N137" s="112"/>
      <c r="O137" s="108">
        <f t="shared" ref="O137:O200" si="11">SUM(K137:N137)</f>
        <v>0</v>
      </c>
      <c r="P137" s="112"/>
      <c r="Q137" s="112"/>
      <c r="R137" s="112"/>
      <c r="S137" s="112"/>
      <c r="T137" s="112"/>
      <c r="U137" s="112"/>
      <c r="V137" s="112"/>
      <c r="W137" s="112"/>
      <c r="X137" s="112"/>
      <c r="Y137" s="112"/>
      <c r="Z137" s="112"/>
      <c r="AA137" s="112"/>
      <c r="AB137" s="108">
        <f t="shared" ref="AB137:AB200" si="12">SUM(P137:AA137)</f>
        <v>0</v>
      </c>
      <c r="AC137" s="108">
        <f t="shared" ref="AC137:AC200" si="13">O137-AB137</f>
        <v>0</v>
      </c>
      <c r="AD137" s="113"/>
      <c r="AE137" s="114"/>
      <c r="AF137" s="113"/>
      <c r="AG137" s="114"/>
      <c r="AH137" s="1">
        <f t="shared" ref="AH137:AH200" si="14">IFERROR(IF(G137&gt;=1,(IF(MOD(G137,2)=1,1,2)),0),0)</f>
        <v>0</v>
      </c>
    </row>
    <row r="138" spans="1:34" ht="18" customHeight="1" x14ac:dyDescent="0.25">
      <c r="A138" s="1">
        <f>IFERROR(IF($A$6&gt;=F138,SMALL(EMP!$K$6:$K$205,$A$7+F138),0),0)</f>
        <v>0</v>
      </c>
      <c r="B138" s="1" t="str">
        <f>IFERROR(IF(A138&gt;=1,VLOOKUP(A138,EMP!$O$6:$P$205,2,0),""),"")</f>
        <v/>
      </c>
      <c r="D138" s="1">
        <f>IFERROR(IF(E138&gt;=1,E138+COUNTIF($E$8:E138,E138),0),0)</f>
        <v>0</v>
      </c>
      <c r="E138" s="1">
        <f>IFERROR(IF(G138&gt;=1,INDEX(EMP!$O$6:$Q$205,MATCH(I138,EMP!$Q$6:$Q$205,0),1)*10,0),0)</f>
        <v>0</v>
      </c>
      <c r="F138" s="1">
        <v>131</v>
      </c>
      <c r="G138" s="32">
        <f t="shared" si="10"/>
        <v>0</v>
      </c>
      <c r="H138" s="115"/>
      <c r="I138" s="32" t="str">
        <f>IFERROR(IF(G138&gt;=1,VLOOKUP(H138,EMP!$P$6:$Q$205,2,0),""),"")</f>
        <v/>
      </c>
      <c r="J138" s="116"/>
      <c r="K138" s="111"/>
      <c r="L138" s="112"/>
      <c r="M138" s="112"/>
      <c r="N138" s="112"/>
      <c r="O138" s="108">
        <f t="shared" si="11"/>
        <v>0</v>
      </c>
      <c r="P138" s="112"/>
      <c r="Q138" s="112"/>
      <c r="R138" s="112"/>
      <c r="S138" s="112"/>
      <c r="T138" s="112"/>
      <c r="U138" s="112"/>
      <c r="V138" s="112"/>
      <c r="W138" s="112"/>
      <c r="X138" s="112"/>
      <c r="Y138" s="112"/>
      <c r="Z138" s="112"/>
      <c r="AA138" s="112"/>
      <c r="AB138" s="108">
        <f t="shared" si="12"/>
        <v>0</v>
      </c>
      <c r="AC138" s="108">
        <f t="shared" si="13"/>
        <v>0</v>
      </c>
      <c r="AD138" s="113"/>
      <c r="AE138" s="114"/>
      <c r="AF138" s="113"/>
      <c r="AG138" s="114"/>
      <c r="AH138" s="1">
        <f t="shared" si="14"/>
        <v>0</v>
      </c>
    </row>
    <row r="139" spans="1:34" ht="18" customHeight="1" x14ac:dyDescent="0.25">
      <c r="A139" s="1">
        <f>IFERROR(IF($A$6&gt;=F139,SMALL(EMP!$K$6:$K$205,$A$7+F139),0),0)</f>
        <v>0</v>
      </c>
      <c r="B139" s="1" t="str">
        <f>IFERROR(IF(A139&gt;=1,VLOOKUP(A139,EMP!$O$6:$P$205,2,0),""),"")</f>
        <v/>
      </c>
      <c r="D139" s="1">
        <f>IFERROR(IF(E139&gt;=1,E139+COUNTIF($E$8:E139,E139),0),0)</f>
        <v>0</v>
      </c>
      <c r="E139" s="1">
        <f>IFERROR(IF(G139&gt;=1,INDEX(EMP!$O$6:$Q$205,MATCH(I139,EMP!$Q$6:$Q$205,0),1)*10,0),0)</f>
        <v>0</v>
      </c>
      <c r="F139" s="1">
        <v>132</v>
      </c>
      <c r="G139" s="32">
        <f t="shared" si="10"/>
        <v>0</v>
      </c>
      <c r="H139" s="115"/>
      <c r="I139" s="32" t="str">
        <f>IFERROR(IF(G139&gt;=1,VLOOKUP(H139,EMP!$P$6:$Q$205,2,0),""),"")</f>
        <v/>
      </c>
      <c r="J139" s="116"/>
      <c r="K139" s="111"/>
      <c r="L139" s="112"/>
      <c r="M139" s="112"/>
      <c r="N139" s="112"/>
      <c r="O139" s="108">
        <f t="shared" si="11"/>
        <v>0</v>
      </c>
      <c r="P139" s="112"/>
      <c r="Q139" s="112"/>
      <c r="R139" s="112"/>
      <c r="S139" s="112"/>
      <c r="T139" s="112"/>
      <c r="U139" s="112"/>
      <c r="V139" s="112"/>
      <c r="W139" s="112"/>
      <c r="X139" s="112"/>
      <c r="Y139" s="112"/>
      <c r="Z139" s="112"/>
      <c r="AA139" s="112"/>
      <c r="AB139" s="108">
        <f t="shared" si="12"/>
        <v>0</v>
      </c>
      <c r="AC139" s="108">
        <f t="shared" si="13"/>
        <v>0</v>
      </c>
      <c r="AD139" s="113"/>
      <c r="AE139" s="114"/>
      <c r="AF139" s="113"/>
      <c r="AG139" s="114"/>
      <c r="AH139" s="1">
        <f t="shared" si="14"/>
        <v>0</v>
      </c>
    </row>
    <row r="140" spans="1:34" ht="18" customHeight="1" x14ac:dyDescent="0.25">
      <c r="A140" s="1">
        <f>IFERROR(IF($A$6&gt;=F140,SMALL(EMP!$K$6:$K$205,$A$7+F140),0),0)</f>
        <v>0</v>
      </c>
      <c r="B140" s="1" t="str">
        <f>IFERROR(IF(A140&gt;=1,VLOOKUP(A140,EMP!$O$6:$P$205,2,0),""),"")</f>
        <v/>
      </c>
      <c r="D140" s="1">
        <f>IFERROR(IF(E140&gt;=1,E140+COUNTIF($E$8:E140,E140),0),0)</f>
        <v>0</v>
      </c>
      <c r="E140" s="1">
        <f>IFERROR(IF(G140&gt;=1,INDEX(EMP!$O$6:$Q$205,MATCH(I140,EMP!$Q$6:$Q$205,0),1)*10,0),0)</f>
        <v>0</v>
      </c>
      <c r="F140" s="1">
        <v>133</v>
      </c>
      <c r="G140" s="32">
        <f t="shared" si="10"/>
        <v>0</v>
      </c>
      <c r="H140" s="115"/>
      <c r="I140" s="32" t="str">
        <f>IFERROR(IF(G140&gt;=1,VLOOKUP(H140,EMP!$P$6:$Q$205,2,0),""),"")</f>
        <v/>
      </c>
      <c r="J140" s="116"/>
      <c r="K140" s="111"/>
      <c r="L140" s="112"/>
      <c r="M140" s="112"/>
      <c r="N140" s="112"/>
      <c r="O140" s="108">
        <f t="shared" si="11"/>
        <v>0</v>
      </c>
      <c r="P140" s="112"/>
      <c r="Q140" s="112"/>
      <c r="R140" s="112"/>
      <c r="S140" s="112"/>
      <c r="T140" s="112"/>
      <c r="U140" s="112"/>
      <c r="V140" s="112"/>
      <c r="W140" s="112"/>
      <c r="X140" s="112"/>
      <c r="Y140" s="112"/>
      <c r="Z140" s="112"/>
      <c r="AA140" s="112"/>
      <c r="AB140" s="108">
        <f t="shared" si="12"/>
        <v>0</v>
      </c>
      <c r="AC140" s="108">
        <f t="shared" si="13"/>
        <v>0</v>
      </c>
      <c r="AD140" s="113"/>
      <c r="AE140" s="114"/>
      <c r="AF140" s="113"/>
      <c r="AG140" s="114"/>
      <c r="AH140" s="1">
        <f t="shared" si="14"/>
        <v>0</v>
      </c>
    </row>
    <row r="141" spans="1:34" ht="18" customHeight="1" x14ac:dyDescent="0.25">
      <c r="A141" s="1">
        <f>IFERROR(IF($A$6&gt;=F141,SMALL(EMP!$K$6:$K$205,$A$7+F141),0),0)</f>
        <v>0</v>
      </c>
      <c r="B141" s="1" t="str">
        <f>IFERROR(IF(A141&gt;=1,VLOOKUP(A141,EMP!$O$6:$P$205,2,0),""),"")</f>
        <v/>
      </c>
      <c r="D141" s="1">
        <f>IFERROR(IF(E141&gt;=1,E141+COUNTIF($E$8:E141,E141),0),0)</f>
        <v>0</v>
      </c>
      <c r="E141" s="1">
        <f>IFERROR(IF(G141&gt;=1,INDEX(EMP!$O$6:$Q$205,MATCH(I141,EMP!$Q$6:$Q$205,0),1)*10,0),0)</f>
        <v>0</v>
      </c>
      <c r="F141" s="1">
        <v>134</v>
      </c>
      <c r="G141" s="32">
        <f t="shared" si="10"/>
        <v>0</v>
      </c>
      <c r="H141" s="115"/>
      <c r="I141" s="32" t="str">
        <f>IFERROR(IF(G141&gt;=1,VLOOKUP(H141,EMP!$P$6:$Q$205,2,0),""),"")</f>
        <v/>
      </c>
      <c r="J141" s="116"/>
      <c r="K141" s="111"/>
      <c r="L141" s="112"/>
      <c r="M141" s="112"/>
      <c r="N141" s="112"/>
      <c r="O141" s="108">
        <f t="shared" si="11"/>
        <v>0</v>
      </c>
      <c r="P141" s="112"/>
      <c r="Q141" s="112"/>
      <c r="R141" s="112"/>
      <c r="S141" s="112"/>
      <c r="T141" s="112"/>
      <c r="U141" s="112"/>
      <c r="V141" s="112"/>
      <c r="W141" s="112"/>
      <c r="X141" s="112"/>
      <c r="Y141" s="112"/>
      <c r="Z141" s="112"/>
      <c r="AA141" s="112"/>
      <c r="AB141" s="108">
        <f t="shared" si="12"/>
        <v>0</v>
      </c>
      <c r="AC141" s="108">
        <f t="shared" si="13"/>
        <v>0</v>
      </c>
      <c r="AD141" s="113"/>
      <c r="AE141" s="114"/>
      <c r="AF141" s="113"/>
      <c r="AG141" s="114"/>
      <c r="AH141" s="1">
        <f t="shared" si="14"/>
        <v>0</v>
      </c>
    </row>
    <row r="142" spans="1:34" ht="18" customHeight="1" x14ac:dyDescent="0.25">
      <c r="A142" s="1">
        <f>IFERROR(IF($A$6&gt;=F142,SMALL(EMP!$K$6:$K$205,$A$7+F142),0),0)</f>
        <v>0</v>
      </c>
      <c r="B142" s="1" t="str">
        <f>IFERROR(IF(A142&gt;=1,VLOOKUP(A142,EMP!$O$6:$P$205,2,0),""),"")</f>
        <v/>
      </c>
      <c r="D142" s="1">
        <f>IFERROR(IF(E142&gt;=1,E142+COUNTIF($E$8:E142,E142),0),0)</f>
        <v>0</v>
      </c>
      <c r="E142" s="1">
        <f>IFERROR(IF(G142&gt;=1,INDEX(EMP!$O$6:$Q$205,MATCH(I142,EMP!$Q$6:$Q$205,0),1)*10,0),0)</f>
        <v>0</v>
      </c>
      <c r="F142" s="1">
        <v>135</v>
      </c>
      <c r="G142" s="32">
        <f t="shared" si="10"/>
        <v>0</v>
      </c>
      <c r="H142" s="115"/>
      <c r="I142" s="32" t="str">
        <f>IFERROR(IF(G142&gt;=1,VLOOKUP(H142,EMP!$P$6:$Q$205,2,0),""),"")</f>
        <v/>
      </c>
      <c r="J142" s="116"/>
      <c r="K142" s="111"/>
      <c r="L142" s="112"/>
      <c r="M142" s="112"/>
      <c r="N142" s="112"/>
      <c r="O142" s="108">
        <f t="shared" si="11"/>
        <v>0</v>
      </c>
      <c r="P142" s="112"/>
      <c r="Q142" s="112"/>
      <c r="R142" s="112"/>
      <c r="S142" s="112"/>
      <c r="T142" s="112"/>
      <c r="U142" s="112"/>
      <c r="V142" s="112"/>
      <c r="W142" s="112"/>
      <c r="X142" s="112"/>
      <c r="Y142" s="112"/>
      <c r="Z142" s="112"/>
      <c r="AA142" s="112"/>
      <c r="AB142" s="108">
        <f t="shared" si="12"/>
        <v>0</v>
      </c>
      <c r="AC142" s="108">
        <f t="shared" si="13"/>
        <v>0</v>
      </c>
      <c r="AD142" s="113"/>
      <c r="AE142" s="114"/>
      <c r="AF142" s="113"/>
      <c r="AG142" s="114"/>
      <c r="AH142" s="1">
        <f t="shared" si="14"/>
        <v>0</v>
      </c>
    </row>
    <row r="143" spans="1:34" ht="18" customHeight="1" x14ac:dyDescent="0.25">
      <c r="A143" s="1">
        <f>IFERROR(IF($A$6&gt;=F143,SMALL(EMP!$K$6:$K$205,$A$7+F143),0),0)</f>
        <v>0</v>
      </c>
      <c r="B143" s="1" t="str">
        <f>IFERROR(IF(A143&gt;=1,VLOOKUP(A143,EMP!$O$6:$P$205,2,0),""),"")</f>
        <v/>
      </c>
      <c r="D143" s="1">
        <f>IFERROR(IF(E143&gt;=1,E143+COUNTIF($E$8:E143,E143),0),0)</f>
        <v>0</v>
      </c>
      <c r="E143" s="1">
        <f>IFERROR(IF(G143&gt;=1,INDEX(EMP!$O$6:$Q$205,MATCH(I143,EMP!$Q$6:$Q$205,0),1)*10,0),0)</f>
        <v>0</v>
      </c>
      <c r="F143" s="1">
        <v>136</v>
      </c>
      <c r="G143" s="32">
        <f t="shared" si="10"/>
        <v>0</v>
      </c>
      <c r="H143" s="115"/>
      <c r="I143" s="32" t="str">
        <f>IFERROR(IF(G143&gt;=1,VLOOKUP(H143,EMP!$P$6:$Q$205,2,0),""),"")</f>
        <v/>
      </c>
      <c r="J143" s="116"/>
      <c r="K143" s="111"/>
      <c r="L143" s="112"/>
      <c r="M143" s="112"/>
      <c r="N143" s="112"/>
      <c r="O143" s="108">
        <f t="shared" si="11"/>
        <v>0</v>
      </c>
      <c r="P143" s="112"/>
      <c r="Q143" s="112"/>
      <c r="R143" s="112"/>
      <c r="S143" s="112"/>
      <c r="T143" s="112"/>
      <c r="U143" s="112"/>
      <c r="V143" s="112"/>
      <c r="W143" s="112"/>
      <c r="X143" s="112"/>
      <c r="Y143" s="112"/>
      <c r="Z143" s="112"/>
      <c r="AA143" s="112"/>
      <c r="AB143" s="108">
        <f t="shared" si="12"/>
        <v>0</v>
      </c>
      <c r="AC143" s="108">
        <f t="shared" si="13"/>
        <v>0</v>
      </c>
      <c r="AD143" s="113"/>
      <c r="AE143" s="114"/>
      <c r="AF143" s="113"/>
      <c r="AG143" s="114"/>
      <c r="AH143" s="1">
        <f t="shared" si="14"/>
        <v>0</v>
      </c>
    </row>
    <row r="144" spans="1:34" ht="18" customHeight="1" x14ac:dyDescent="0.25">
      <c r="A144" s="1">
        <f>IFERROR(IF($A$6&gt;=F144,SMALL(EMP!$K$6:$K$205,$A$7+F144),0),0)</f>
        <v>0</v>
      </c>
      <c r="B144" s="1" t="str">
        <f>IFERROR(IF(A144&gt;=1,VLOOKUP(A144,EMP!$O$6:$P$205,2,0),""),"")</f>
        <v/>
      </c>
      <c r="D144" s="1">
        <f>IFERROR(IF(E144&gt;=1,E144+COUNTIF($E$8:E144,E144),0),0)</f>
        <v>0</v>
      </c>
      <c r="E144" s="1">
        <f>IFERROR(IF(G144&gt;=1,INDEX(EMP!$O$6:$Q$205,MATCH(I144,EMP!$Q$6:$Q$205,0),1)*10,0),0)</f>
        <v>0</v>
      </c>
      <c r="F144" s="1">
        <v>137</v>
      </c>
      <c r="G144" s="32">
        <f t="shared" si="10"/>
        <v>0</v>
      </c>
      <c r="H144" s="115"/>
      <c r="I144" s="32" t="str">
        <f>IFERROR(IF(G144&gt;=1,VLOOKUP(H144,EMP!$P$6:$Q$205,2,0),""),"")</f>
        <v/>
      </c>
      <c r="J144" s="116"/>
      <c r="K144" s="111"/>
      <c r="L144" s="112"/>
      <c r="M144" s="112"/>
      <c r="N144" s="112"/>
      <c r="O144" s="108">
        <f t="shared" si="11"/>
        <v>0</v>
      </c>
      <c r="P144" s="112"/>
      <c r="Q144" s="112"/>
      <c r="R144" s="112"/>
      <c r="S144" s="112"/>
      <c r="T144" s="112"/>
      <c r="U144" s="112"/>
      <c r="V144" s="112"/>
      <c r="W144" s="112"/>
      <c r="X144" s="112"/>
      <c r="Y144" s="112"/>
      <c r="Z144" s="112"/>
      <c r="AA144" s="112"/>
      <c r="AB144" s="108">
        <f t="shared" si="12"/>
        <v>0</v>
      </c>
      <c r="AC144" s="108">
        <f t="shared" si="13"/>
        <v>0</v>
      </c>
      <c r="AD144" s="113"/>
      <c r="AE144" s="114"/>
      <c r="AF144" s="113"/>
      <c r="AG144" s="114"/>
      <c r="AH144" s="1">
        <f t="shared" si="14"/>
        <v>0</v>
      </c>
    </row>
    <row r="145" spans="1:34" ht="18" customHeight="1" x14ac:dyDescent="0.25">
      <c r="A145" s="1">
        <f>IFERROR(IF($A$6&gt;=F145,SMALL(EMP!$K$6:$K$205,$A$7+F145),0),0)</f>
        <v>0</v>
      </c>
      <c r="B145" s="1" t="str">
        <f>IFERROR(IF(A145&gt;=1,VLOOKUP(A145,EMP!$O$6:$P$205,2,0),""),"")</f>
        <v/>
      </c>
      <c r="D145" s="1">
        <f>IFERROR(IF(E145&gt;=1,E145+COUNTIF($E$8:E145,E145),0),0)</f>
        <v>0</v>
      </c>
      <c r="E145" s="1">
        <f>IFERROR(IF(G145&gt;=1,INDEX(EMP!$O$6:$Q$205,MATCH(I145,EMP!$Q$6:$Q$205,0),1)*10,0),0)</f>
        <v>0</v>
      </c>
      <c r="F145" s="1">
        <v>138</v>
      </c>
      <c r="G145" s="32">
        <f t="shared" si="10"/>
        <v>0</v>
      </c>
      <c r="H145" s="115"/>
      <c r="I145" s="32" t="str">
        <f>IFERROR(IF(G145&gt;=1,VLOOKUP(H145,EMP!$P$6:$Q$205,2,0),""),"")</f>
        <v/>
      </c>
      <c r="J145" s="116"/>
      <c r="K145" s="111"/>
      <c r="L145" s="112"/>
      <c r="M145" s="112"/>
      <c r="N145" s="112"/>
      <c r="O145" s="108">
        <f t="shared" si="11"/>
        <v>0</v>
      </c>
      <c r="P145" s="112"/>
      <c r="Q145" s="112"/>
      <c r="R145" s="112"/>
      <c r="S145" s="112"/>
      <c r="T145" s="112"/>
      <c r="U145" s="112"/>
      <c r="V145" s="112"/>
      <c r="W145" s="112"/>
      <c r="X145" s="112"/>
      <c r="Y145" s="112"/>
      <c r="Z145" s="112"/>
      <c r="AA145" s="112"/>
      <c r="AB145" s="108">
        <f t="shared" si="12"/>
        <v>0</v>
      </c>
      <c r="AC145" s="108">
        <f t="shared" si="13"/>
        <v>0</v>
      </c>
      <c r="AD145" s="113"/>
      <c r="AE145" s="114"/>
      <c r="AF145" s="113"/>
      <c r="AG145" s="114"/>
      <c r="AH145" s="1">
        <f t="shared" si="14"/>
        <v>0</v>
      </c>
    </row>
    <row r="146" spans="1:34" ht="18" customHeight="1" x14ac:dyDescent="0.25">
      <c r="A146" s="1">
        <f>IFERROR(IF($A$6&gt;=F146,SMALL(EMP!$K$6:$K$205,$A$7+F146),0),0)</f>
        <v>0</v>
      </c>
      <c r="B146" s="1" t="str">
        <f>IFERROR(IF(A146&gt;=1,VLOOKUP(A146,EMP!$O$6:$P$205,2,0),""),"")</f>
        <v/>
      </c>
      <c r="D146" s="1">
        <f>IFERROR(IF(E146&gt;=1,E146+COUNTIF($E$8:E146,E146),0),0)</f>
        <v>0</v>
      </c>
      <c r="E146" s="1">
        <f>IFERROR(IF(G146&gt;=1,INDEX(EMP!$O$6:$Q$205,MATCH(I146,EMP!$Q$6:$Q$205,0),1)*10,0),0)</f>
        <v>0</v>
      </c>
      <c r="F146" s="1">
        <v>139</v>
      </c>
      <c r="G146" s="32">
        <f t="shared" si="10"/>
        <v>0</v>
      </c>
      <c r="H146" s="115"/>
      <c r="I146" s="32" t="str">
        <f>IFERROR(IF(G146&gt;=1,VLOOKUP(H146,EMP!$P$6:$Q$205,2,0),""),"")</f>
        <v/>
      </c>
      <c r="J146" s="116"/>
      <c r="K146" s="111"/>
      <c r="L146" s="112"/>
      <c r="M146" s="112"/>
      <c r="N146" s="112"/>
      <c r="O146" s="108">
        <f t="shared" si="11"/>
        <v>0</v>
      </c>
      <c r="P146" s="112"/>
      <c r="Q146" s="112"/>
      <c r="R146" s="112"/>
      <c r="S146" s="112"/>
      <c r="T146" s="112"/>
      <c r="U146" s="112"/>
      <c r="V146" s="112"/>
      <c r="W146" s="112"/>
      <c r="X146" s="112"/>
      <c r="Y146" s="112"/>
      <c r="Z146" s="112"/>
      <c r="AA146" s="112"/>
      <c r="AB146" s="108">
        <f t="shared" si="12"/>
        <v>0</v>
      </c>
      <c r="AC146" s="108">
        <f t="shared" si="13"/>
        <v>0</v>
      </c>
      <c r="AD146" s="113"/>
      <c r="AE146" s="114"/>
      <c r="AF146" s="113"/>
      <c r="AG146" s="114"/>
      <c r="AH146" s="1">
        <f t="shared" si="14"/>
        <v>0</v>
      </c>
    </row>
    <row r="147" spans="1:34" ht="18" customHeight="1" x14ac:dyDescent="0.25">
      <c r="A147" s="1">
        <f>IFERROR(IF($A$6&gt;=F147,SMALL(EMP!$K$6:$K$205,$A$7+F147),0),0)</f>
        <v>0</v>
      </c>
      <c r="B147" s="1" t="str">
        <f>IFERROR(IF(A147&gt;=1,VLOOKUP(A147,EMP!$O$6:$P$205,2,0),""),"")</f>
        <v/>
      </c>
      <c r="D147" s="1">
        <f>IFERROR(IF(E147&gt;=1,E147+COUNTIF($E$8:E147,E147),0),0)</f>
        <v>0</v>
      </c>
      <c r="E147" s="1">
        <f>IFERROR(IF(G147&gt;=1,INDEX(EMP!$O$6:$Q$205,MATCH(I147,EMP!$Q$6:$Q$205,0),1)*10,0),0)</f>
        <v>0</v>
      </c>
      <c r="F147" s="1">
        <v>140</v>
      </c>
      <c r="G147" s="32">
        <f t="shared" si="10"/>
        <v>0</v>
      </c>
      <c r="H147" s="115"/>
      <c r="I147" s="32" t="str">
        <f>IFERROR(IF(G147&gt;=1,VLOOKUP(H147,EMP!$P$6:$Q$205,2,0),""),"")</f>
        <v/>
      </c>
      <c r="J147" s="116"/>
      <c r="K147" s="111"/>
      <c r="L147" s="112"/>
      <c r="M147" s="112"/>
      <c r="N147" s="112"/>
      <c r="O147" s="108">
        <f t="shared" si="11"/>
        <v>0</v>
      </c>
      <c r="P147" s="112"/>
      <c r="Q147" s="112"/>
      <c r="R147" s="112"/>
      <c r="S147" s="112"/>
      <c r="T147" s="112"/>
      <c r="U147" s="112"/>
      <c r="V147" s="112"/>
      <c r="W147" s="112"/>
      <c r="X147" s="112"/>
      <c r="Y147" s="112"/>
      <c r="Z147" s="112"/>
      <c r="AA147" s="112"/>
      <c r="AB147" s="108">
        <f t="shared" si="12"/>
        <v>0</v>
      </c>
      <c r="AC147" s="108">
        <f t="shared" si="13"/>
        <v>0</v>
      </c>
      <c r="AD147" s="113"/>
      <c r="AE147" s="114"/>
      <c r="AF147" s="113"/>
      <c r="AG147" s="114"/>
      <c r="AH147" s="1">
        <f t="shared" si="14"/>
        <v>0</v>
      </c>
    </row>
    <row r="148" spans="1:34" ht="18" customHeight="1" x14ac:dyDescent="0.25">
      <c r="A148" s="1">
        <f>IFERROR(IF($A$6&gt;=F148,SMALL(EMP!$K$6:$K$205,$A$7+F148),0),0)</f>
        <v>0</v>
      </c>
      <c r="B148" s="1" t="str">
        <f>IFERROR(IF(A148&gt;=1,VLOOKUP(A148,EMP!$O$6:$P$205,2,0),""),"")</f>
        <v/>
      </c>
      <c r="D148" s="1">
        <f>IFERROR(IF(E148&gt;=1,E148+COUNTIF($E$8:E148,E148),0),0)</f>
        <v>0</v>
      </c>
      <c r="E148" s="1">
        <f>IFERROR(IF(G148&gt;=1,INDEX(EMP!$O$6:$Q$205,MATCH(I148,EMP!$Q$6:$Q$205,0),1)*10,0),0)</f>
        <v>0</v>
      </c>
      <c r="F148" s="1">
        <v>141</v>
      </c>
      <c r="G148" s="32">
        <f t="shared" si="10"/>
        <v>0</v>
      </c>
      <c r="H148" s="115"/>
      <c r="I148" s="32" t="str">
        <f>IFERROR(IF(G148&gt;=1,VLOOKUP(H148,EMP!$P$6:$Q$205,2,0),""),"")</f>
        <v/>
      </c>
      <c r="J148" s="116"/>
      <c r="K148" s="111"/>
      <c r="L148" s="112"/>
      <c r="M148" s="112"/>
      <c r="N148" s="112"/>
      <c r="O148" s="108">
        <f t="shared" si="11"/>
        <v>0</v>
      </c>
      <c r="P148" s="112"/>
      <c r="Q148" s="112"/>
      <c r="R148" s="112"/>
      <c r="S148" s="112"/>
      <c r="T148" s="112"/>
      <c r="U148" s="112"/>
      <c r="V148" s="112"/>
      <c r="W148" s="112"/>
      <c r="X148" s="112"/>
      <c r="Y148" s="112"/>
      <c r="Z148" s="112"/>
      <c r="AA148" s="112"/>
      <c r="AB148" s="108">
        <f t="shared" si="12"/>
        <v>0</v>
      </c>
      <c r="AC148" s="108">
        <f t="shared" si="13"/>
        <v>0</v>
      </c>
      <c r="AD148" s="113"/>
      <c r="AE148" s="114"/>
      <c r="AF148" s="113"/>
      <c r="AG148" s="114"/>
      <c r="AH148" s="1">
        <f t="shared" si="14"/>
        <v>0</v>
      </c>
    </row>
    <row r="149" spans="1:34" ht="18" customHeight="1" x14ac:dyDescent="0.25">
      <c r="A149" s="1">
        <f>IFERROR(IF($A$6&gt;=F149,SMALL(EMP!$K$6:$K$205,$A$7+F149),0),0)</f>
        <v>0</v>
      </c>
      <c r="B149" s="1" t="str">
        <f>IFERROR(IF(A149&gt;=1,VLOOKUP(A149,EMP!$O$6:$P$205,2,0),""),"")</f>
        <v/>
      </c>
      <c r="D149" s="1">
        <f>IFERROR(IF(E149&gt;=1,E149+COUNTIF($E$8:E149,E149),0),0)</f>
        <v>0</v>
      </c>
      <c r="E149" s="1">
        <f>IFERROR(IF(G149&gt;=1,INDEX(EMP!$O$6:$Q$205,MATCH(I149,EMP!$Q$6:$Q$205,0),1)*10,0),0)</f>
        <v>0</v>
      </c>
      <c r="F149" s="1">
        <v>142</v>
      </c>
      <c r="G149" s="32">
        <f t="shared" si="10"/>
        <v>0</v>
      </c>
      <c r="H149" s="115"/>
      <c r="I149" s="32" t="str">
        <f>IFERROR(IF(G149&gt;=1,VLOOKUP(H149,EMP!$P$6:$Q$205,2,0),""),"")</f>
        <v/>
      </c>
      <c r="J149" s="116"/>
      <c r="K149" s="111"/>
      <c r="L149" s="112"/>
      <c r="M149" s="112"/>
      <c r="N149" s="112"/>
      <c r="O149" s="108">
        <f t="shared" si="11"/>
        <v>0</v>
      </c>
      <c r="P149" s="112"/>
      <c r="Q149" s="112"/>
      <c r="R149" s="112"/>
      <c r="S149" s="112"/>
      <c r="T149" s="112"/>
      <c r="U149" s="112"/>
      <c r="V149" s="112"/>
      <c r="W149" s="112"/>
      <c r="X149" s="112"/>
      <c r="Y149" s="112"/>
      <c r="Z149" s="112"/>
      <c r="AA149" s="112"/>
      <c r="AB149" s="108">
        <f t="shared" si="12"/>
        <v>0</v>
      </c>
      <c r="AC149" s="108">
        <f t="shared" si="13"/>
        <v>0</v>
      </c>
      <c r="AD149" s="113"/>
      <c r="AE149" s="114"/>
      <c r="AF149" s="113"/>
      <c r="AG149" s="114"/>
      <c r="AH149" s="1">
        <f t="shared" si="14"/>
        <v>0</v>
      </c>
    </row>
    <row r="150" spans="1:34" ht="18" customHeight="1" x14ac:dyDescent="0.25">
      <c r="A150" s="1">
        <f>IFERROR(IF($A$6&gt;=F150,SMALL(EMP!$K$6:$K$205,$A$7+F150),0),0)</f>
        <v>0</v>
      </c>
      <c r="B150" s="1" t="str">
        <f>IFERROR(IF(A150&gt;=1,VLOOKUP(A150,EMP!$O$6:$P$205,2,0),""),"")</f>
        <v/>
      </c>
      <c r="D150" s="1">
        <f>IFERROR(IF(E150&gt;=1,E150+COUNTIF($E$8:E150,E150),0),0)</f>
        <v>0</v>
      </c>
      <c r="E150" s="1">
        <f>IFERROR(IF(G150&gt;=1,INDEX(EMP!$O$6:$Q$205,MATCH(I150,EMP!$Q$6:$Q$205,0),1)*10,0),0)</f>
        <v>0</v>
      </c>
      <c r="F150" s="1">
        <v>143</v>
      </c>
      <c r="G150" s="32">
        <f t="shared" si="10"/>
        <v>0</v>
      </c>
      <c r="H150" s="115"/>
      <c r="I150" s="32" t="str">
        <f>IFERROR(IF(G150&gt;=1,VLOOKUP(H150,EMP!$P$6:$Q$205,2,0),""),"")</f>
        <v/>
      </c>
      <c r="J150" s="116"/>
      <c r="K150" s="111"/>
      <c r="L150" s="112"/>
      <c r="M150" s="112"/>
      <c r="N150" s="112"/>
      <c r="O150" s="108">
        <f t="shared" si="11"/>
        <v>0</v>
      </c>
      <c r="P150" s="112"/>
      <c r="Q150" s="112"/>
      <c r="R150" s="112"/>
      <c r="S150" s="112"/>
      <c r="T150" s="112"/>
      <c r="U150" s="112"/>
      <c r="V150" s="112"/>
      <c r="W150" s="112"/>
      <c r="X150" s="112"/>
      <c r="Y150" s="112"/>
      <c r="Z150" s="112"/>
      <c r="AA150" s="112"/>
      <c r="AB150" s="108">
        <f t="shared" si="12"/>
        <v>0</v>
      </c>
      <c r="AC150" s="108">
        <f t="shared" si="13"/>
        <v>0</v>
      </c>
      <c r="AD150" s="113"/>
      <c r="AE150" s="114"/>
      <c r="AF150" s="113"/>
      <c r="AG150" s="114"/>
      <c r="AH150" s="1">
        <f t="shared" si="14"/>
        <v>0</v>
      </c>
    </row>
    <row r="151" spans="1:34" ht="18" customHeight="1" x14ac:dyDescent="0.25">
      <c r="A151" s="1">
        <f>IFERROR(IF($A$6&gt;=F151,SMALL(EMP!$K$6:$K$205,$A$7+F151),0),0)</f>
        <v>0</v>
      </c>
      <c r="B151" s="1" t="str">
        <f>IFERROR(IF(A151&gt;=1,VLOOKUP(A151,EMP!$O$6:$P$205,2,0),""),"")</f>
        <v/>
      </c>
      <c r="D151" s="1">
        <f>IFERROR(IF(E151&gt;=1,E151+COUNTIF($E$8:E151,E151),0),0)</f>
        <v>0</v>
      </c>
      <c r="E151" s="1">
        <f>IFERROR(IF(G151&gt;=1,INDEX(EMP!$O$6:$Q$205,MATCH(I151,EMP!$Q$6:$Q$205,0),1)*10,0),0)</f>
        <v>0</v>
      </c>
      <c r="F151" s="1">
        <v>144</v>
      </c>
      <c r="G151" s="32">
        <f t="shared" si="10"/>
        <v>0</v>
      </c>
      <c r="H151" s="115"/>
      <c r="I151" s="32" t="str">
        <f>IFERROR(IF(G151&gt;=1,VLOOKUP(H151,EMP!$P$6:$Q$205,2,0),""),"")</f>
        <v/>
      </c>
      <c r="J151" s="116"/>
      <c r="K151" s="111"/>
      <c r="L151" s="112"/>
      <c r="M151" s="112"/>
      <c r="N151" s="112"/>
      <c r="O151" s="108">
        <f t="shared" si="11"/>
        <v>0</v>
      </c>
      <c r="P151" s="112"/>
      <c r="Q151" s="112"/>
      <c r="R151" s="112"/>
      <c r="S151" s="112"/>
      <c r="T151" s="112"/>
      <c r="U151" s="112"/>
      <c r="V151" s="112"/>
      <c r="W151" s="112"/>
      <c r="X151" s="112"/>
      <c r="Y151" s="112"/>
      <c r="Z151" s="112"/>
      <c r="AA151" s="112"/>
      <c r="AB151" s="108">
        <f t="shared" si="12"/>
        <v>0</v>
      </c>
      <c r="AC151" s="108">
        <f t="shared" si="13"/>
        <v>0</v>
      </c>
      <c r="AD151" s="113"/>
      <c r="AE151" s="114"/>
      <c r="AF151" s="113"/>
      <c r="AG151" s="114"/>
      <c r="AH151" s="1">
        <f t="shared" si="14"/>
        <v>0</v>
      </c>
    </row>
    <row r="152" spans="1:34" ht="18" customHeight="1" x14ac:dyDescent="0.25">
      <c r="A152" s="1">
        <f>IFERROR(IF($A$6&gt;=F152,SMALL(EMP!$K$6:$K$205,$A$7+F152),0),0)</f>
        <v>0</v>
      </c>
      <c r="B152" s="1" t="str">
        <f>IFERROR(IF(A152&gt;=1,VLOOKUP(A152,EMP!$O$6:$P$205,2,0),""),"")</f>
        <v/>
      </c>
      <c r="D152" s="1">
        <f>IFERROR(IF(E152&gt;=1,E152+COUNTIF($E$8:E152,E152),0),0)</f>
        <v>0</v>
      </c>
      <c r="E152" s="1">
        <f>IFERROR(IF(G152&gt;=1,INDEX(EMP!$O$6:$Q$205,MATCH(I152,EMP!$Q$6:$Q$205,0),1)*10,0),0)</f>
        <v>0</v>
      </c>
      <c r="F152" s="1">
        <v>145</v>
      </c>
      <c r="G152" s="32">
        <f t="shared" si="10"/>
        <v>0</v>
      </c>
      <c r="H152" s="115"/>
      <c r="I152" s="32" t="str">
        <f>IFERROR(IF(G152&gt;=1,VLOOKUP(H152,EMP!$P$6:$Q$205,2,0),""),"")</f>
        <v/>
      </c>
      <c r="J152" s="116"/>
      <c r="K152" s="111"/>
      <c r="L152" s="112"/>
      <c r="M152" s="112"/>
      <c r="N152" s="112"/>
      <c r="O152" s="108">
        <f t="shared" si="11"/>
        <v>0</v>
      </c>
      <c r="P152" s="112"/>
      <c r="Q152" s="112"/>
      <c r="R152" s="112"/>
      <c r="S152" s="112"/>
      <c r="T152" s="112"/>
      <c r="U152" s="112"/>
      <c r="V152" s="112"/>
      <c r="W152" s="112"/>
      <c r="X152" s="112"/>
      <c r="Y152" s="112"/>
      <c r="Z152" s="112"/>
      <c r="AA152" s="112"/>
      <c r="AB152" s="108">
        <f t="shared" si="12"/>
        <v>0</v>
      </c>
      <c r="AC152" s="108">
        <f t="shared" si="13"/>
        <v>0</v>
      </c>
      <c r="AD152" s="113"/>
      <c r="AE152" s="114"/>
      <c r="AF152" s="113"/>
      <c r="AG152" s="114"/>
      <c r="AH152" s="1">
        <f t="shared" si="14"/>
        <v>0</v>
      </c>
    </row>
    <row r="153" spans="1:34" ht="18" customHeight="1" x14ac:dyDescent="0.25">
      <c r="A153" s="1">
        <f>IFERROR(IF($A$6&gt;=F153,SMALL(EMP!$K$6:$K$205,$A$7+F153),0),0)</f>
        <v>0</v>
      </c>
      <c r="B153" s="1" t="str">
        <f>IFERROR(IF(A153&gt;=1,VLOOKUP(A153,EMP!$O$6:$P$205,2,0),""),"")</f>
        <v/>
      </c>
      <c r="D153" s="1">
        <f>IFERROR(IF(E153&gt;=1,E153+COUNTIF($E$8:E153,E153),0),0)</f>
        <v>0</v>
      </c>
      <c r="E153" s="1">
        <f>IFERROR(IF(G153&gt;=1,INDEX(EMP!$O$6:$Q$205,MATCH(I153,EMP!$Q$6:$Q$205,0),1)*10,0),0)</f>
        <v>0</v>
      </c>
      <c r="F153" s="1">
        <v>146</v>
      </c>
      <c r="G153" s="32">
        <f t="shared" si="10"/>
        <v>0</v>
      </c>
      <c r="H153" s="115"/>
      <c r="I153" s="32" t="str">
        <f>IFERROR(IF(G153&gt;=1,VLOOKUP(H153,EMP!$P$6:$Q$205,2,0),""),"")</f>
        <v/>
      </c>
      <c r="J153" s="116"/>
      <c r="K153" s="111"/>
      <c r="L153" s="112"/>
      <c r="M153" s="112"/>
      <c r="N153" s="112"/>
      <c r="O153" s="108">
        <f t="shared" si="11"/>
        <v>0</v>
      </c>
      <c r="P153" s="112"/>
      <c r="Q153" s="112"/>
      <c r="R153" s="112"/>
      <c r="S153" s="112"/>
      <c r="T153" s="112"/>
      <c r="U153" s="112"/>
      <c r="V153" s="112"/>
      <c r="W153" s="112"/>
      <c r="X153" s="112"/>
      <c r="Y153" s="112"/>
      <c r="Z153" s="112"/>
      <c r="AA153" s="112"/>
      <c r="AB153" s="108">
        <f t="shared" si="12"/>
        <v>0</v>
      </c>
      <c r="AC153" s="108">
        <f t="shared" si="13"/>
        <v>0</v>
      </c>
      <c r="AD153" s="113"/>
      <c r="AE153" s="114"/>
      <c r="AF153" s="113"/>
      <c r="AG153" s="114"/>
      <c r="AH153" s="1">
        <f t="shared" si="14"/>
        <v>0</v>
      </c>
    </row>
    <row r="154" spans="1:34" ht="18" customHeight="1" x14ac:dyDescent="0.25">
      <c r="A154" s="1">
        <f>IFERROR(IF($A$6&gt;=F154,SMALL(EMP!$K$6:$K$205,$A$7+F154),0),0)</f>
        <v>0</v>
      </c>
      <c r="B154" s="1" t="str">
        <f>IFERROR(IF(A154&gt;=1,VLOOKUP(A154,EMP!$O$6:$P$205,2,0),""),"")</f>
        <v/>
      </c>
      <c r="D154" s="1">
        <f>IFERROR(IF(E154&gt;=1,E154+COUNTIF($E$8:E154,E154),0),0)</f>
        <v>0</v>
      </c>
      <c r="E154" s="1">
        <f>IFERROR(IF(G154&gt;=1,INDEX(EMP!$O$6:$Q$205,MATCH(I154,EMP!$Q$6:$Q$205,0),1)*10,0),0)</f>
        <v>0</v>
      </c>
      <c r="F154" s="1">
        <v>147</v>
      </c>
      <c r="G154" s="32">
        <f t="shared" si="10"/>
        <v>0</v>
      </c>
      <c r="H154" s="115"/>
      <c r="I154" s="32" t="str">
        <f>IFERROR(IF(G154&gt;=1,VLOOKUP(H154,EMP!$P$6:$Q$205,2,0),""),"")</f>
        <v/>
      </c>
      <c r="J154" s="116"/>
      <c r="K154" s="111"/>
      <c r="L154" s="112"/>
      <c r="M154" s="112"/>
      <c r="N154" s="112"/>
      <c r="O154" s="108">
        <f t="shared" si="11"/>
        <v>0</v>
      </c>
      <c r="P154" s="112"/>
      <c r="Q154" s="112"/>
      <c r="R154" s="112"/>
      <c r="S154" s="112"/>
      <c r="T154" s="112"/>
      <c r="U154" s="112"/>
      <c r="V154" s="112"/>
      <c r="W154" s="112"/>
      <c r="X154" s="112"/>
      <c r="Y154" s="112"/>
      <c r="Z154" s="112"/>
      <c r="AA154" s="112"/>
      <c r="AB154" s="108">
        <f t="shared" si="12"/>
        <v>0</v>
      </c>
      <c r="AC154" s="108">
        <f t="shared" si="13"/>
        <v>0</v>
      </c>
      <c r="AD154" s="113"/>
      <c r="AE154" s="114"/>
      <c r="AF154" s="113"/>
      <c r="AG154" s="114"/>
      <c r="AH154" s="1">
        <f t="shared" si="14"/>
        <v>0</v>
      </c>
    </row>
    <row r="155" spans="1:34" ht="18" customHeight="1" x14ac:dyDescent="0.25">
      <c r="A155" s="1">
        <f>IFERROR(IF($A$6&gt;=F155,SMALL(EMP!$K$6:$K$205,$A$7+F155),0),0)</f>
        <v>0</v>
      </c>
      <c r="B155" s="1" t="str">
        <f>IFERROR(IF(A155&gt;=1,VLOOKUP(A155,EMP!$O$6:$P$205,2,0),""),"")</f>
        <v/>
      </c>
      <c r="D155" s="1">
        <f>IFERROR(IF(E155&gt;=1,E155+COUNTIF($E$8:E155,E155),0),0)</f>
        <v>0</v>
      </c>
      <c r="E155" s="1">
        <f>IFERROR(IF(G155&gt;=1,INDEX(EMP!$O$6:$Q$205,MATCH(I155,EMP!$Q$6:$Q$205,0),1)*10,0),0)</f>
        <v>0</v>
      </c>
      <c r="F155" s="1">
        <v>148</v>
      </c>
      <c r="G155" s="32">
        <f t="shared" si="10"/>
        <v>0</v>
      </c>
      <c r="H155" s="115"/>
      <c r="I155" s="32" t="str">
        <f>IFERROR(IF(G155&gt;=1,VLOOKUP(H155,EMP!$P$6:$Q$205,2,0),""),"")</f>
        <v/>
      </c>
      <c r="J155" s="116"/>
      <c r="K155" s="111"/>
      <c r="L155" s="112"/>
      <c r="M155" s="112"/>
      <c r="N155" s="112"/>
      <c r="O155" s="108">
        <f t="shared" si="11"/>
        <v>0</v>
      </c>
      <c r="P155" s="112"/>
      <c r="Q155" s="112"/>
      <c r="R155" s="112"/>
      <c r="S155" s="112"/>
      <c r="T155" s="112"/>
      <c r="U155" s="112"/>
      <c r="V155" s="112"/>
      <c r="W155" s="112"/>
      <c r="X155" s="112"/>
      <c r="Y155" s="112"/>
      <c r="Z155" s="112"/>
      <c r="AA155" s="112"/>
      <c r="AB155" s="108">
        <f t="shared" si="12"/>
        <v>0</v>
      </c>
      <c r="AC155" s="108">
        <f t="shared" si="13"/>
        <v>0</v>
      </c>
      <c r="AD155" s="113"/>
      <c r="AE155" s="114"/>
      <c r="AF155" s="113"/>
      <c r="AG155" s="114"/>
      <c r="AH155" s="1">
        <f t="shared" si="14"/>
        <v>0</v>
      </c>
    </row>
    <row r="156" spans="1:34" ht="18" customHeight="1" x14ac:dyDescent="0.25">
      <c r="A156" s="1">
        <f>IFERROR(IF($A$6&gt;=F156,SMALL(EMP!$K$6:$K$205,$A$7+F156),0),0)</f>
        <v>0</v>
      </c>
      <c r="B156" s="1" t="str">
        <f>IFERROR(IF(A156&gt;=1,VLOOKUP(A156,EMP!$O$6:$P$205,2,0),""),"")</f>
        <v/>
      </c>
      <c r="D156" s="1">
        <f>IFERROR(IF(E156&gt;=1,E156+COUNTIF($E$8:E156,E156),0),0)</f>
        <v>0</v>
      </c>
      <c r="E156" s="1">
        <f>IFERROR(IF(G156&gt;=1,INDEX(EMP!$O$6:$Q$205,MATCH(I156,EMP!$Q$6:$Q$205,0),1)*10,0),0)</f>
        <v>0</v>
      </c>
      <c r="F156" s="1">
        <v>149</v>
      </c>
      <c r="G156" s="32">
        <f t="shared" si="10"/>
        <v>0</v>
      </c>
      <c r="H156" s="115"/>
      <c r="I156" s="32" t="str">
        <f>IFERROR(IF(G156&gt;=1,VLOOKUP(H156,EMP!$P$6:$Q$205,2,0),""),"")</f>
        <v/>
      </c>
      <c r="J156" s="116"/>
      <c r="K156" s="111"/>
      <c r="L156" s="112"/>
      <c r="M156" s="112"/>
      <c r="N156" s="112"/>
      <c r="O156" s="108">
        <f t="shared" si="11"/>
        <v>0</v>
      </c>
      <c r="P156" s="112"/>
      <c r="Q156" s="112"/>
      <c r="R156" s="112"/>
      <c r="S156" s="112"/>
      <c r="T156" s="112"/>
      <c r="U156" s="112"/>
      <c r="V156" s="112"/>
      <c r="W156" s="112"/>
      <c r="X156" s="112"/>
      <c r="Y156" s="112"/>
      <c r="Z156" s="112"/>
      <c r="AA156" s="112"/>
      <c r="AB156" s="108">
        <f t="shared" si="12"/>
        <v>0</v>
      </c>
      <c r="AC156" s="108">
        <f t="shared" si="13"/>
        <v>0</v>
      </c>
      <c r="AD156" s="113"/>
      <c r="AE156" s="114"/>
      <c r="AF156" s="113"/>
      <c r="AG156" s="114"/>
      <c r="AH156" s="1">
        <f t="shared" si="14"/>
        <v>0</v>
      </c>
    </row>
    <row r="157" spans="1:34" ht="18" customHeight="1" x14ac:dyDescent="0.25">
      <c r="A157" s="1">
        <f>IFERROR(IF($A$6&gt;=F157,SMALL(EMP!$K$6:$K$205,$A$7+F157),0),0)</f>
        <v>0</v>
      </c>
      <c r="B157" s="1" t="str">
        <f>IFERROR(IF(A157&gt;=1,VLOOKUP(A157,EMP!$O$6:$P$205,2,0),""),"")</f>
        <v/>
      </c>
      <c r="D157" s="1">
        <f>IFERROR(IF(E157&gt;=1,E157+COUNTIF($E$8:E157,E157),0),0)</f>
        <v>0</v>
      </c>
      <c r="E157" s="1">
        <f>IFERROR(IF(G157&gt;=1,INDEX(EMP!$O$6:$Q$205,MATCH(I157,EMP!$Q$6:$Q$205,0),1)*10,0),0)</f>
        <v>0</v>
      </c>
      <c r="F157" s="1">
        <v>150</v>
      </c>
      <c r="G157" s="32">
        <f t="shared" si="10"/>
        <v>0</v>
      </c>
      <c r="H157" s="115"/>
      <c r="I157" s="32" t="str">
        <f>IFERROR(IF(G157&gt;=1,VLOOKUP(H157,EMP!$P$6:$Q$205,2,0),""),"")</f>
        <v/>
      </c>
      <c r="J157" s="116"/>
      <c r="K157" s="111"/>
      <c r="L157" s="112"/>
      <c r="M157" s="112"/>
      <c r="N157" s="112"/>
      <c r="O157" s="108">
        <f t="shared" si="11"/>
        <v>0</v>
      </c>
      <c r="P157" s="112"/>
      <c r="Q157" s="112"/>
      <c r="R157" s="112"/>
      <c r="S157" s="112"/>
      <c r="T157" s="112"/>
      <c r="U157" s="112"/>
      <c r="V157" s="112"/>
      <c r="W157" s="112"/>
      <c r="X157" s="112"/>
      <c r="Y157" s="112"/>
      <c r="Z157" s="112"/>
      <c r="AA157" s="112"/>
      <c r="AB157" s="108">
        <f t="shared" si="12"/>
        <v>0</v>
      </c>
      <c r="AC157" s="108">
        <f t="shared" si="13"/>
        <v>0</v>
      </c>
      <c r="AD157" s="113"/>
      <c r="AE157" s="114"/>
      <c r="AF157" s="113"/>
      <c r="AG157" s="114"/>
      <c r="AH157" s="1">
        <f t="shared" si="14"/>
        <v>0</v>
      </c>
    </row>
    <row r="158" spans="1:34" ht="18" customHeight="1" x14ac:dyDescent="0.25">
      <c r="A158" s="1">
        <f>IFERROR(IF($A$6&gt;=F158,SMALL(EMP!$K$6:$K$205,$A$7+F158),0),0)</f>
        <v>0</v>
      </c>
      <c r="B158" s="1" t="str">
        <f>IFERROR(IF(A158&gt;=1,VLOOKUP(A158,EMP!$O$6:$P$205,2,0),""),"")</f>
        <v/>
      </c>
      <c r="D158" s="1">
        <f>IFERROR(IF(E158&gt;=1,E158+COUNTIF($E$8:E158,E158),0),0)</f>
        <v>0</v>
      </c>
      <c r="E158" s="1">
        <f>IFERROR(IF(G158&gt;=1,INDEX(EMP!$O$6:$Q$205,MATCH(I158,EMP!$Q$6:$Q$205,0),1)*10,0),0)</f>
        <v>0</v>
      </c>
      <c r="F158" s="1">
        <v>151</v>
      </c>
      <c r="G158" s="32">
        <f t="shared" si="10"/>
        <v>0</v>
      </c>
      <c r="H158" s="115"/>
      <c r="I158" s="32" t="str">
        <f>IFERROR(IF(G158&gt;=1,VLOOKUP(H158,EMP!$P$6:$Q$205,2,0),""),"")</f>
        <v/>
      </c>
      <c r="J158" s="116"/>
      <c r="K158" s="111"/>
      <c r="L158" s="112"/>
      <c r="M158" s="112"/>
      <c r="N158" s="112"/>
      <c r="O158" s="108">
        <f t="shared" si="11"/>
        <v>0</v>
      </c>
      <c r="P158" s="112"/>
      <c r="Q158" s="112"/>
      <c r="R158" s="112"/>
      <c r="S158" s="112"/>
      <c r="T158" s="112"/>
      <c r="U158" s="112"/>
      <c r="V158" s="112"/>
      <c r="W158" s="112"/>
      <c r="X158" s="112"/>
      <c r="Y158" s="112"/>
      <c r="Z158" s="112"/>
      <c r="AA158" s="112"/>
      <c r="AB158" s="108">
        <f t="shared" si="12"/>
        <v>0</v>
      </c>
      <c r="AC158" s="108">
        <f t="shared" si="13"/>
        <v>0</v>
      </c>
      <c r="AD158" s="113"/>
      <c r="AE158" s="114"/>
      <c r="AF158" s="113"/>
      <c r="AG158" s="114"/>
      <c r="AH158" s="1">
        <f t="shared" si="14"/>
        <v>0</v>
      </c>
    </row>
    <row r="159" spans="1:34" ht="18" customHeight="1" x14ac:dyDescent="0.25">
      <c r="A159" s="1">
        <f>IFERROR(IF($A$6&gt;=F159,SMALL(EMP!$K$6:$K$205,$A$7+F159),0),0)</f>
        <v>0</v>
      </c>
      <c r="B159" s="1" t="str">
        <f>IFERROR(IF(A159&gt;=1,VLOOKUP(A159,EMP!$O$6:$P$205,2,0),""),"")</f>
        <v/>
      </c>
      <c r="D159" s="1">
        <f>IFERROR(IF(E159&gt;=1,E159+COUNTIF($E$8:E159,E159),0),0)</f>
        <v>0</v>
      </c>
      <c r="E159" s="1">
        <f>IFERROR(IF(G159&gt;=1,INDEX(EMP!$O$6:$Q$205,MATCH(I159,EMP!$Q$6:$Q$205,0),1)*10,0),0)</f>
        <v>0</v>
      </c>
      <c r="F159" s="1">
        <v>152</v>
      </c>
      <c r="G159" s="32">
        <f t="shared" si="10"/>
        <v>0</v>
      </c>
      <c r="H159" s="115"/>
      <c r="I159" s="32" t="str">
        <f>IFERROR(IF(G159&gt;=1,VLOOKUP(H159,EMP!$P$6:$Q$205,2,0),""),"")</f>
        <v/>
      </c>
      <c r="J159" s="116"/>
      <c r="K159" s="111"/>
      <c r="L159" s="112"/>
      <c r="M159" s="112"/>
      <c r="N159" s="112"/>
      <c r="O159" s="108">
        <f t="shared" si="11"/>
        <v>0</v>
      </c>
      <c r="P159" s="112"/>
      <c r="Q159" s="112"/>
      <c r="R159" s="112"/>
      <c r="S159" s="112"/>
      <c r="T159" s="112"/>
      <c r="U159" s="112"/>
      <c r="V159" s="112"/>
      <c r="W159" s="112"/>
      <c r="X159" s="112"/>
      <c r="Y159" s="112"/>
      <c r="Z159" s="112"/>
      <c r="AA159" s="112"/>
      <c r="AB159" s="108">
        <f t="shared" si="12"/>
        <v>0</v>
      </c>
      <c r="AC159" s="108">
        <f t="shared" si="13"/>
        <v>0</v>
      </c>
      <c r="AD159" s="113"/>
      <c r="AE159" s="114"/>
      <c r="AF159" s="113"/>
      <c r="AG159" s="114"/>
      <c r="AH159" s="1">
        <f t="shared" si="14"/>
        <v>0</v>
      </c>
    </row>
    <row r="160" spans="1:34" ht="18" customHeight="1" x14ac:dyDescent="0.25">
      <c r="A160" s="1">
        <f>IFERROR(IF($A$6&gt;=F160,SMALL(EMP!$K$6:$K$205,$A$7+F160),0),0)</f>
        <v>0</v>
      </c>
      <c r="B160" s="1" t="str">
        <f>IFERROR(IF(A160&gt;=1,VLOOKUP(A160,EMP!$O$6:$P$205,2,0),""),"")</f>
        <v/>
      </c>
      <c r="D160" s="1">
        <f>IFERROR(IF(E160&gt;=1,E160+COUNTIF($E$8:E160,E160),0),0)</f>
        <v>0</v>
      </c>
      <c r="E160" s="1">
        <f>IFERROR(IF(G160&gt;=1,INDEX(EMP!$O$6:$Q$205,MATCH(I160,EMP!$Q$6:$Q$205,0),1)*10,0),0)</f>
        <v>0</v>
      </c>
      <c r="F160" s="1">
        <v>153</v>
      </c>
      <c r="G160" s="32">
        <f t="shared" si="10"/>
        <v>0</v>
      </c>
      <c r="H160" s="115"/>
      <c r="I160" s="32" t="str">
        <f>IFERROR(IF(G160&gt;=1,VLOOKUP(H160,EMP!$P$6:$Q$205,2,0),""),"")</f>
        <v/>
      </c>
      <c r="J160" s="116"/>
      <c r="K160" s="111"/>
      <c r="L160" s="112"/>
      <c r="M160" s="112"/>
      <c r="N160" s="112"/>
      <c r="O160" s="108">
        <f t="shared" si="11"/>
        <v>0</v>
      </c>
      <c r="P160" s="112"/>
      <c r="Q160" s="112"/>
      <c r="R160" s="112"/>
      <c r="S160" s="112"/>
      <c r="T160" s="112"/>
      <c r="U160" s="112"/>
      <c r="V160" s="112"/>
      <c r="W160" s="112"/>
      <c r="X160" s="112"/>
      <c r="Y160" s="112"/>
      <c r="Z160" s="112"/>
      <c r="AA160" s="112"/>
      <c r="AB160" s="108">
        <f t="shared" si="12"/>
        <v>0</v>
      </c>
      <c r="AC160" s="108">
        <f t="shared" si="13"/>
        <v>0</v>
      </c>
      <c r="AD160" s="113"/>
      <c r="AE160" s="114"/>
      <c r="AF160" s="113"/>
      <c r="AG160" s="114"/>
      <c r="AH160" s="1">
        <f t="shared" si="14"/>
        <v>0</v>
      </c>
    </row>
    <row r="161" spans="1:34" ht="18" customHeight="1" x14ac:dyDescent="0.25">
      <c r="A161" s="1">
        <f>IFERROR(IF($A$6&gt;=F161,SMALL(EMP!$K$6:$K$205,$A$7+F161),0),0)</f>
        <v>0</v>
      </c>
      <c r="B161" s="1" t="str">
        <f>IFERROR(IF(A161&gt;=1,VLOOKUP(A161,EMP!$O$6:$P$205,2,0),""),"")</f>
        <v/>
      </c>
      <c r="D161" s="1">
        <f>IFERROR(IF(E161&gt;=1,E161+COUNTIF($E$8:E161,E161),0),0)</f>
        <v>0</v>
      </c>
      <c r="E161" s="1">
        <f>IFERROR(IF(G161&gt;=1,INDEX(EMP!$O$6:$Q$205,MATCH(I161,EMP!$Q$6:$Q$205,0),1)*10,0),0)</f>
        <v>0</v>
      </c>
      <c r="F161" s="1">
        <v>154</v>
      </c>
      <c r="G161" s="32">
        <f t="shared" si="10"/>
        <v>0</v>
      </c>
      <c r="H161" s="115"/>
      <c r="I161" s="32" t="str">
        <f>IFERROR(IF(G161&gt;=1,VLOOKUP(H161,EMP!$P$6:$Q$205,2,0),""),"")</f>
        <v/>
      </c>
      <c r="J161" s="116"/>
      <c r="K161" s="111"/>
      <c r="L161" s="112"/>
      <c r="M161" s="112"/>
      <c r="N161" s="112"/>
      <c r="O161" s="108">
        <f t="shared" si="11"/>
        <v>0</v>
      </c>
      <c r="P161" s="112"/>
      <c r="Q161" s="112"/>
      <c r="R161" s="112"/>
      <c r="S161" s="112"/>
      <c r="T161" s="112"/>
      <c r="U161" s="112"/>
      <c r="V161" s="112"/>
      <c r="W161" s="112"/>
      <c r="X161" s="112"/>
      <c r="Y161" s="112"/>
      <c r="Z161" s="112"/>
      <c r="AA161" s="112"/>
      <c r="AB161" s="108">
        <f t="shared" si="12"/>
        <v>0</v>
      </c>
      <c r="AC161" s="108">
        <f t="shared" si="13"/>
        <v>0</v>
      </c>
      <c r="AD161" s="113"/>
      <c r="AE161" s="114"/>
      <c r="AF161" s="113"/>
      <c r="AG161" s="114"/>
      <c r="AH161" s="1">
        <f t="shared" si="14"/>
        <v>0</v>
      </c>
    </row>
    <row r="162" spans="1:34" ht="18" customHeight="1" x14ac:dyDescent="0.25">
      <c r="A162" s="1">
        <f>IFERROR(IF($A$6&gt;=F162,SMALL(EMP!$K$6:$K$205,$A$7+F162),0),0)</f>
        <v>0</v>
      </c>
      <c r="B162" s="1" t="str">
        <f>IFERROR(IF(A162&gt;=1,VLOOKUP(A162,EMP!$O$6:$P$205,2,0),""),"")</f>
        <v/>
      </c>
      <c r="D162" s="1">
        <f>IFERROR(IF(E162&gt;=1,E162+COUNTIF($E$8:E162,E162),0),0)</f>
        <v>0</v>
      </c>
      <c r="E162" s="1">
        <f>IFERROR(IF(G162&gt;=1,INDEX(EMP!$O$6:$Q$205,MATCH(I162,EMP!$Q$6:$Q$205,0),1)*10,0),0)</f>
        <v>0</v>
      </c>
      <c r="F162" s="1">
        <v>155</v>
      </c>
      <c r="G162" s="32">
        <f t="shared" si="10"/>
        <v>0</v>
      </c>
      <c r="H162" s="115"/>
      <c r="I162" s="32" t="str">
        <f>IFERROR(IF(G162&gt;=1,VLOOKUP(H162,EMP!$P$6:$Q$205,2,0),""),"")</f>
        <v/>
      </c>
      <c r="J162" s="116"/>
      <c r="K162" s="111"/>
      <c r="L162" s="112"/>
      <c r="M162" s="112"/>
      <c r="N162" s="112"/>
      <c r="O162" s="108">
        <f t="shared" si="11"/>
        <v>0</v>
      </c>
      <c r="P162" s="112"/>
      <c r="Q162" s="112"/>
      <c r="R162" s="112"/>
      <c r="S162" s="112"/>
      <c r="T162" s="112"/>
      <c r="U162" s="112"/>
      <c r="V162" s="112"/>
      <c r="W162" s="112"/>
      <c r="X162" s="112"/>
      <c r="Y162" s="112"/>
      <c r="Z162" s="112"/>
      <c r="AA162" s="112"/>
      <c r="AB162" s="108">
        <f t="shared" si="12"/>
        <v>0</v>
      </c>
      <c r="AC162" s="108">
        <f t="shared" si="13"/>
        <v>0</v>
      </c>
      <c r="AD162" s="113"/>
      <c r="AE162" s="114"/>
      <c r="AF162" s="113"/>
      <c r="AG162" s="114"/>
      <c r="AH162" s="1">
        <f t="shared" si="14"/>
        <v>0</v>
      </c>
    </row>
    <row r="163" spans="1:34" ht="18" customHeight="1" x14ac:dyDescent="0.25">
      <c r="A163" s="1">
        <f>IFERROR(IF($A$6&gt;=F163,SMALL(EMP!$K$6:$K$205,$A$7+F163),0),0)</f>
        <v>0</v>
      </c>
      <c r="B163" s="1" t="str">
        <f>IFERROR(IF(A163&gt;=1,VLOOKUP(A163,EMP!$O$6:$P$205,2,0),""),"")</f>
        <v/>
      </c>
      <c r="D163" s="1">
        <f>IFERROR(IF(E163&gt;=1,E163+COUNTIF($E$8:E163,E163),0),0)</f>
        <v>0</v>
      </c>
      <c r="E163" s="1">
        <f>IFERROR(IF(G163&gt;=1,INDEX(EMP!$O$6:$Q$205,MATCH(I163,EMP!$Q$6:$Q$205,0),1)*10,0),0)</f>
        <v>0</v>
      </c>
      <c r="F163" s="1">
        <v>156</v>
      </c>
      <c r="G163" s="32">
        <f t="shared" si="10"/>
        <v>0</v>
      </c>
      <c r="H163" s="115"/>
      <c r="I163" s="32" t="str">
        <f>IFERROR(IF(G163&gt;=1,VLOOKUP(H163,EMP!$P$6:$Q$205,2,0),""),"")</f>
        <v/>
      </c>
      <c r="J163" s="116"/>
      <c r="K163" s="111"/>
      <c r="L163" s="112"/>
      <c r="M163" s="112"/>
      <c r="N163" s="112"/>
      <c r="O163" s="108">
        <f t="shared" si="11"/>
        <v>0</v>
      </c>
      <c r="P163" s="112"/>
      <c r="Q163" s="112"/>
      <c r="R163" s="112"/>
      <c r="S163" s="112"/>
      <c r="T163" s="112"/>
      <c r="U163" s="112"/>
      <c r="V163" s="112"/>
      <c r="W163" s="112"/>
      <c r="X163" s="112"/>
      <c r="Y163" s="112"/>
      <c r="Z163" s="112"/>
      <c r="AA163" s="112"/>
      <c r="AB163" s="108">
        <f t="shared" si="12"/>
        <v>0</v>
      </c>
      <c r="AC163" s="108">
        <f t="shared" si="13"/>
        <v>0</v>
      </c>
      <c r="AD163" s="113"/>
      <c r="AE163" s="114"/>
      <c r="AF163" s="113"/>
      <c r="AG163" s="114"/>
      <c r="AH163" s="1">
        <f t="shared" si="14"/>
        <v>0</v>
      </c>
    </row>
    <row r="164" spans="1:34" ht="18" customHeight="1" x14ac:dyDescent="0.25">
      <c r="A164" s="1">
        <f>IFERROR(IF($A$6&gt;=F164,SMALL(EMP!$K$6:$K$205,$A$7+F164),0),0)</f>
        <v>0</v>
      </c>
      <c r="B164" s="1" t="str">
        <f>IFERROR(IF(A164&gt;=1,VLOOKUP(A164,EMP!$O$6:$P$205,2,0),""),"")</f>
        <v/>
      </c>
      <c r="D164" s="1">
        <f>IFERROR(IF(E164&gt;=1,E164+COUNTIF($E$8:E164,E164),0),0)</f>
        <v>0</v>
      </c>
      <c r="E164" s="1">
        <f>IFERROR(IF(G164&gt;=1,INDEX(EMP!$O$6:$Q$205,MATCH(I164,EMP!$Q$6:$Q$205,0),1)*10,0),0)</f>
        <v>0</v>
      </c>
      <c r="F164" s="1">
        <v>157</v>
      </c>
      <c r="G164" s="32">
        <f t="shared" si="10"/>
        <v>0</v>
      </c>
      <c r="H164" s="115"/>
      <c r="I164" s="32" t="str">
        <f>IFERROR(IF(G164&gt;=1,VLOOKUP(H164,EMP!$P$6:$Q$205,2,0),""),"")</f>
        <v/>
      </c>
      <c r="J164" s="116"/>
      <c r="K164" s="111"/>
      <c r="L164" s="112"/>
      <c r="M164" s="112"/>
      <c r="N164" s="112"/>
      <c r="O164" s="108">
        <f t="shared" si="11"/>
        <v>0</v>
      </c>
      <c r="P164" s="112"/>
      <c r="Q164" s="112"/>
      <c r="R164" s="112"/>
      <c r="S164" s="112"/>
      <c r="T164" s="112"/>
      <c r="U164" s="112"/>
      <c r="V164" s="112"/>
      <c r="W164" s="112"/>
      <c r="X164" s="112"/>
      <c r="Y164" s="112"/>
      <c r="Z164" s="112"/>
      <c r="AA164" s="112"/>
      <c r="AB164" s="108">
        <f t="shared" si="12"/>
        <v>0</v>
      </c>
      <c r="AC164" s="108">
        <f t="shared" si="13"/>
        <v>0</v>
      </c>
      <c r="AD164" s="113"/>
      <c r="AE164" s="114"/>
      <c r="AF164" s="113"/>
      <c r="AG164" s="114"/>
      <c r="AH164" s="1">
        <f t="shared" si="14"/>
        <v>0</v>
      </c>
    </row>
    <row r="165" spans="1:34" ht="18" customHeight="1" x14ac:dyDescent="0.25">
      <c r="A165" s="1">
        <f>IFERROR(IF($A$6&gt;=F165,SMALL(EMP!$K$6:$K$205,$A$7+F165),0),0)</f>
        <v>0</v>
      </c>
      <c r="B165" s="1" t="str">
        <f>IFERROR(IF(A165&gt;=1,VLOOKUP(A165,EMP!$O$6:$P$205,2,0),""),"")</f>
        <v/>
      </c>
      <c r="D165" s="1">
        <f>IFERROR(IF(E165&gt;=1,E165+COUNTIF($E$8:E165,E165),0),0)</f>
        <v>0</v>
      </c>
      <c r="E165" s="1">
        <f>IFERROR(IF(G165&gt;=1,INDEX(EMP!$O$6:$Q$205,MATCH(I165,EMP!$Q$6:$Q$205,0),1)*10,0),0)</f>
        <v>0</v>
      </c>
      <c r="F165" s="1">
        <v>158</v>
      </c>
      <c r="G165" s="32">
        <f t="shared" si="10"/>
        <v>0</v>
      </c>
      <c r="H165" s="115"/>
      <c r="I165" s="32" t="str">
        <f>IFERROR(IF(G165&gt;=1,VLOOKUP(H165,EMP!$P$6:$Q$205,2,0),""),"")</f>
        <v/>
      </c>
      <c r="J165" s="116"/>
      <c r="K165" s="111"/>
      <c r="L165" s="112"/>
      <c r="M165" s="112"/>
      <c r="N165" s="112"/>
      <c r="O165" s="108">
        <f t="shared" si="11"/>
        <v>0</v>
      </c>
      <c r="P165" s="112"/>
      <c r="Q165" s="112"/>
      <c r="R165" s="112"/>
      <c r="S165" s="112"/>
      <c r="T165" s="112"/>
      <c r="U165" s="112"/>
      <c r="V165" s="112"/>
      <c r="W165" s="112"/>
      <c r="X165" s="112"/>
      <c r="Y165" s="112"/>
      <c r="Z165" s="112"/>
      <c r="AA165" s="112"/>
      <c r="AB165" s="108">
        <f t="shared" si="12"/>
        <v>0</v>
      </c>
      <c r="AC165" s="108">
        <f t="shared" si="13"/>
        <v>0</v>
      </c>
      <c r="AD165" s="113"/>
      <c r="AE165" s="114"/>
      <c r="AF165" s="113"/>
      <c r="AG165" s="114"/>
      <c r="AH165" s="1">
        <f t="shared" si="14"/>
        <v>0</v>
      </c>
    </row>
    <row r="166" spans="1:34" ht="18" customHeight="1" x14ac:dyDescent="0.25">
      <c r="A166" s="1">
        <f>IFERROR(IF($A$6&gt;=F166,SMALL(EMP!$K$6:$K$205,$A$7+F166),0),0)</f>
        <v>0</v>
      </c>
      <c r="B166" s="1" t="str">
        <f>IFERROR(IF(A166&gt;=1,VLOOKUP(A166,EMP!$O$6:$P$205,2,0),""),"")</f>
        <v/>
      </c>
      <c r="D166" s="1">
        <f>IFERROR(IF(E166&gt;=1,E166+COUNTIF($E$8:E166,E166),0),0)</f>
        <v>0</v>
      </c>
      <c r="E166" s="1">
        <f>IFERROR(IF(G166&gt;=1,INDEX(EMP!$O$6:$Q$205,MATCH(I166,EMP!$Q$6:$Q$205,0),1)*10,0),0)</f>
        <v>0</v>
      </c>
      <c r="F166" s="1">
        <v>159</v>
      </c>
      <c r="G166" s="32">
        <f t="shared" si="10"/>
        <v>0</v>
      </c>
      <c r="H166" s="115"/>
      <c r="I166" s="32" t="str">
        <f>IFERROR(IF(G166&gt;=1,VLOOKUP(H166,EMP!$P$6:$Q$205,2,0),""),"")</f>
        <v/>
      </c>
      <c r="J166" s="116"/>
      <c r="K166" s="111"/>
      <c r="L166" s="112"/>
      <c r="M166" s="112"/>
      <c r="N166" s="112"/>
      <c r="O166" s="108">
        <f t="shared" si="11"/>
        <v>0</v>
      </c>
      <c r="P166" s="112"/>
      <c r="Q166" s="112"/>
      <c r="R166" s="112"/>
      <c r="S166" s="112"/>
      <c r="T166" s="112"/>
      <c r="U166" s="112"/>
      <c r="V166" s="112"/>
      <c r="W166" s="112"/>
      <c r="X166" s="112"/>
      <c r="Y166" s="112"/>
      <c r="Z166" s="112"/>
      <c r="AA166" s="112"/>
      <c r="AB166" s="108">
        <f t="shared" si="12"/>
        <v>0</v>
      </c>
      <c r="AC166" s="108">
        <f t="shared" si="13"/>
        <v>0</v>
      </c>
      <c r="AD166" s="113"/>
      <c r="AE166" s="114"/>
      <c r="AF166" s="113"/>
      <c r="AG166" s="114"/>
      <c r="AH166" s="1">
        <f t="shared" si="14"/>
        <v>0</v>
      </c>
    </row>
    <row r="167" spans="1:34" ht="18" customHeight="1" x14ac:dyDescent="0.25">
      <c r="A167" s="1">
        <f>IFERROR(IF($A$6&gt;=F167,SMALL(EMP!$K$6:$K$205,$A$7+F167),0),0)</f>
        <v>0</v>
      </c>
      <c r="B167" s="1" t="str">
        <f>IFERROR(IF(A167&gt;=1,VLOOKUP(A167,EMP!$O$6:$P$205,2,0),""),"")</f>
        <v/>
      </c>
      <c r="D167" s="1">
        <f>IFERROR(IF(E167&gt;=1,E167+COUNTIF($E$8:E167,E167),0),0)</f>
        <v>0</v>
      </c>
      <c r="E167" s="1">
        <f>IFERROR(IF(G167&gt;=1,INDEX(EMP!$O$6:$Q$205,MATCH(I167,EMP!$Q$6:$Q$205,0),1)*10,0),0)</f>
        <v>0</v>
      </c>
      <c r="F167" s="1">
        <v>160</v>
      </c>
      <c r="G167" s="32">
        <f t="shared" si="10"/>
        <v>0</v>
      </c>
      <c r="H167" s="115"/>
      <c r="I167" s="32" t="str">
        <f>IFERROR(IF(G167&gt;=1,VLOOKUP(H167,EMP!$P$6:$Q$205,2,0),""),"")</f>
        <v/>
      </c>
      <c r="J167" s="116"/>
      <c r="K167" s="111"/>
      <c r="L167" s="112"/>
      <c r="M167" s="112"/>
      <c r="N167" s="112"/>
      <c r="O167" s="108">
        <f t="shared" si="11"/>
        <v>0</v>
      </c>
      <c r="P167" s="112"/>
      <c r="Q167" s="112"/>
      <c r="R167" s="112"/>
      <c r="S167" s="112"/>
      <c r="T167" s="112"/>
      <c r="U167" s="112"/>
      <c r="V167" s="112"/>
      <c r="W167" s="112"/>
      <c r="X167" s="112"/>
      <c r="Y167" s="112"/>
      <c r="Z167" s="112"/>
      <c r="AA167" s="112"/>
      <c r="AB167" s="108">
        <f t="shared" si="12"/>
        <v>0</v>
      </c>
      <c r="AC167" s="108">
        <f t="shared" si="13"/>
        <v>0</v>
      </c>
      <c r="AD167" s="113"/>
      <c r="AE167" s="114"/>
      <c r="AF167" s="113"/>
      <c r="AG167" s="114"/>
      <c r="AH167" s="1">
        <f t="shared" si="14"/>
        <v>0</v>
      </c>
    </row>
    <row r="168" spans="1:34" ht="18" customHeight="1" x14ac:dyDescent="0.25">
      <c r="A168" s="1">
        <f>IFERROR(IF($A$6&gt;=F168,SMALL(EMP!$K$6:$K$205,$A$7+F168),0),0)</f>
        <v>0</v>
      </c>
      <c r="B168" s="1" t="str">
        <f>IFERROR(IF(A168&gt;=1,VLOOKUP(A168,EMP!$O$6:$P$205,2,0),""),"")</f>
        <v/>
      </c>
      <c r="D168" s="1">
        <f>IFERROR(IF(E168&gt;=1,E168+COUNTIF($E$8:E168,E168),0),0)</f>
        <v>0</v>
      </c>
      <c r="E168" s="1">
        <f>IFERROR(IF(G168&gt;=1,INDEX(EMP!$O$6:$Q$205,MATCH(I168,EMP!$Q$6:$Q$205,0),1)*10,0),0)</f>
        <v>0</v>
      </c>
      <c r="F168" s="1">
        <v>161</v>
      </c>
      <c r="G168" s="32">
        <f t="shared" si="10"/>
        <v>0</v>
      </c>
      <c r="H168" s="115"/>
      <c r="I168" s="32" t="str">
        <f>IFERROR(IF(G168&gt;=1,VLOOKUP(H168,EMP!$P$6:$Q$205,2,0),""),"")</f>
        <v/>
      </c>
      <c r="J168" s="116"/>
      <c r="K168" s="111"/>
      <c r="L168" s="112"/>
      <c r="M168" s="112"/>
      <c r="N168" s="112"/>
      <c r="O168" s="108">
        <f t="shared" si="11"/>
        <v>0</v>
      </c>
      <c r="P168" s="112"/>
      <c r="Q168" s="112"/>
      <c r="R168" s="112"/>
      <c r="S168" s="112"/>
      <c r="T168" s="112"/>
      <c r="U168" s="112"/>
      <c r="V168" s="112"/>
      <c r="W168" s="112"/>
      <c r="X168" s="112"/>
      <c r="Y168" s="112"/>
      <c r="Z168" s="112"/>
      <c r="AA168" s="112"/>
      <c r="AB168" s="108">
        <f t="shared" si="12"/>
        <v>0</v>
      </c>
      <c r="AC168" s="108">
        <f t="shared" si="13"/>
        <v>0</v>
      </c>
      <c r="AD168" s="113"/>
      <c r="AE168" s="114"/>
      <c r="AF168" s="113"/>
      <c r="AG168" s="114"/>
      <c r="AH168" s="1">
        <f t="shared" si="14"/>
        <v>0</v>
      </c>
    </row>
    <row r="169" spans="1:34" ht="18" customHeight="1" x14ac:dyDescent="0.25">
      <c r="A169" s="1">
        <f>IFERROR(IF($A$6&gt;=F169,SMALL(EMP!$K$6:$K$205,$A$7+F169),0),0)</f>
        <v>0</v>
      </c>
      <c r="B169" s="1" t="str">
        <f>IFERROR(IF(A169&gt;=1,VLOOKUP(A169,EMP!$O$6:$P$205,2,0),""),"")</f>
        <v/>
      </c>
      <c r="D169" s="1">
        <f>IFERROR(IF(E169&gt;=1,E169+COUNTIF($E$8:E169,E169),0),0)</f>
        <v>0</v>
      </c>
      <c r="E169" s="1">
        <f>IFERROR(IF(G169&gt;=1,INDEX(EMP!$O$6:$Q$205,MATCH(I169,EMP!$Q$6:$Q$205,0),1)*10,0),0)</f>
        <v>0</v>
      </c>
      <c r="F169" s="1">
        <v>162</v>
      </c>
      <c r="G169" s="32">
        <f t="shared" si="10"/>
        <v>0</v>
      </c>
      <c r="H169" s="115"/>
      <c r="I169" s="32" t="str">
        <f>IFERROR(IF(G169&gt;=1,VLOOKUP(H169,EMP!$P$6:$Q$205,2,0),""),"")</f>
        <v/>
      </c>
      <c r="J169" s="116"/>
      <c r="K169" s="111"/>
      <c r="L169" s="112"/>
      <c r="M169" s="112"/>
      <c r="N169" s="112"/>
      <c r="O169" s="108">
        <f t="shared" si="11"/>
        <v>0</v>
      </c>
      <c r="P169" s="112"/>
      <c r="Q169" s="112"/>
      <c r="R169" s="112"/>
      <c r="S169" s="112"/>
      <c r="T169" s="112"/>
      <c r="U169" s="112"/>
      <c r="V169" s="112"/>
      <c r="W169" s="112"/>
      <c r="X169" s="112"/>
      <c r="Y169" s="112"/>
      <c r="Z169" s="112"/>
      <c r="AA169" s="112"/>
      <c r="AB169" s="108">
        <f t="shared" si="12"/>
        <v>0</v>
      </c>
      <c r="AC169" s="108">
        <f t="shared" si="13"/>
        <v>0</v>
      </c>
      <c r="AD169" s="113"/>
      <c r="AE169" s="114"/>
      <c r="AF169" s="113"/>
      <c r="AG169" s="114"/>
      <c r="AH169" s="1">
        <f t="shared" si="14"/>
        <v>0</v>
      </c>
    </row>
    <row r="170" spans="1:34" ht="18" customHeight="1" x14ac:dyDescent="0.25">
      <c r="A170" s="1">
        <f>IFERROR(IF($A$6&gt;=F170,SMALL(EMP!$K$6:$K$205,$A$7+F170),0),0)</f>
        <v>0</v>
      </c>
      <c r="B170" s="1" t="str">
        <f>IFERROR(IF(A170&gt;=1,VLOOKUP(A170,EMP!$O$6:$P$205,2,0),""),"")</f>
        <v/>
      </c>
      <c r="D170" s="1">
        <f>IFERROR(IF(E170&gt;=1,E170+COUNTIF($E$8:E170,E170),0),0)</f>
        <v>0</v>
      </c>
      <c r="E170" s="1">
        <f>IFERROR(IF(G170&gt;=1,INDEX(EMP!$O$6:$Q$205,MATCH(I170,EMP!$Q$6:$Q$205,0),1)*10,0),0)</f>
        <v>0</v>
      </c>
      <c r="F170" s="1">
        <v>163</v>
      </c>
      <c r="G170" s="32">
        <f t="shared" si="10"/>
        <v>0</v>
      </c>
      <c r="H170" s="115"/>
      <c r="I170" s="32" t="str">
        <f>IFERROR(IF(G170&gt;=1,VLOOKUP(H170,EMP!$P$6:$Q$205,2,0),""),"")</f>
        <v/>
      </c>
      <c r="J170" s="116"/>
      <c r="K170" s="111"/>
      <c r="L170" s="112"/>
      <c r="M170" s="112"/>
      <c r="N170" s="112"/>
      <c r="O170" s="108">
        <f t="shared" si="11"/>
        <v>0</v>
      </c>
      <c r="P170" s="112"/>
      <c r="Q170" s="112"/>
      <c r="R170" s="112"/>
      <c r="S170" s="112"/>
      <c r="T170" s="112"/>
      <c r="U170" s="112"/>
      <c r="V170" s="112"/>
      <c r="W170" s="112"/>
      <c r="X170" s="112"/>
      <c r="Y170" s="112"/>
      <c r="Z170" s="112"/>
      <c r="AA170" s="112"/>
      <c r="AB170" s="108">
        <f t="shared" si="12"/>
        <v>0</v>
      </c>
      <c r="AC170" s="108">
        <f t="shared" si="13"/>
        <v>0</v>
      </c>
      <c r="AD170" s="113"/>
      <c r="AE170" s="114"/>
      <c r="AF170" s="113"/>
      <c r="AG170" s="114"/>
      <c r="AH170" s="1">
        <f t="shared" si="14"/>
        <v>0</v>
      </c>
    </row>
    <row r="171" spans="1:34" ht="18" customHeight="1" x14ac:dyDescent="0.25">
      <c r="A171" s="1">
        <f>IFERROR(IF($A$6&gt;=F171,SMALL(EMP!$K$6:$K$205,$A$7+F171),0),0)</f>
        <v>0</v>
      </c>
      <c r="B171" s="1" t="str">
        <f>IFERROR(IF(A171&gt;=1,VLOOKUP(A171,EMP!$O$6:$P$205,2,0),""),"")</f>
        <v/>
      </c>
      <c r="D171" s="1">
        <f>IFERROR(IF(E171&gt;=1,E171+COUNTIF($E$8:E171,E171),0),0)</f>
        <v>0</v>
      </c>
      <c r="E171" s="1">
        <f>IFERROR(IF(G171&gt;=1,INDEX(EMP!$O$6:$Q$205,MATCH(I171,EMP!$Q$6:$Q$205,0),1)*10,0),0)</f>
        <v>0</v>
      </c>
      <c r="F171" s="1">
        <v>164</v>
      </c>
      <c r="G171" s="32">
        <f t="shared" si="10"/>
        <v>0</v>
      </c>
      <c r="H171" s="115"/>
      <c r="I171" s="32" t="str">
        <f>IFERROR(IF(G171&gt;=1,VLOOKUP(H171,EMP!$P$6:$Q$205,2,0),""),"")</f>
        <v/>
      </c>
      <c r="J171" s="116"/>
      <c r="K171" s="111"/>
      <c r="L171" s="112"/>
      <c r="M171" s="112"/>
      <c r="N171" s="112"/>
      <c r="O171" s="108">
        <f t="shared" si="11"/>
        <v>0</v>
      </c>
      <c r="P171" s="112"/>
      <c r="Q171" s="112"/>
      <c r="R171" s="112"/>
      <c r="S171" s="112"/>
      <c r="T171" s="112"/>
      <c r="U171" s="112"/>
      <c r="V171" s="112"/>
      <c r="W171" s="112"/>
      <c r="X171" s="112"/>
      <c r="Y171" s="112"/>
      <c r="Z171" s="112"/>
      <c r="AA171" s="112"/>
      <c r="AB171" s="108">
        <f t="shared" si="12"/>
        <v>0</v>
      </c>
      <c r="AC171" s="108">
        <f t="shared" si="13"/>
        <v>0</v>
      </c>
      <c r="AD171" s="113"/>
      <c r="AE171" s="114"/>
      <c r="AF171" s="113"/>
      <c r="AG171" s="114"/>
      <c r="AH171" s="1">
        <f t="shared" si="14"/>
        <v>0</v>
      </c>
    </row>
    <row r="172" spans="1:34" ht="18" customHeight="1" x14ac:dyDescent="0.25">
      <c r="A172" s="1">
        <f>IFERROR(IF($A$6&gt;=F172,SMALL(EMP!$K$6:$K$205,$A$7+F172),0),0)</f>
        <v>0</v>
      </c>
      <c r="B172" s="1" t="str">
        <f>IFERROR(IF(A172&gt;=1,VLOOKUP(A172,EMP!$O$6:$P$205,2,0),""),"")</f>
        <v/>
      </c>
      <c r="D172" s="1">
        <f>IFERROR(IF(E172&gt;=1,E172+COUNTIF($E$8:E172,E172),0),0)</f>
        <v>0</v>
      </c>
      <c r="E172" s="1">
        <f>IFERROR(IF(G172&gt;=1,INDEX(EMP!$O$6:$Q$205,MATCH(I172,EMP!$Q$6:$Q$205,0),1)*10,0),0)</f>
        <v>0</v>
      </c>
      <c r="F172" s="1">
        <v>165</v>
      </c>
      <c r="G172" s="32">
        <f t="shared" si="10"/>
        <v>0</v>
      </c>
      <c r="H172" s="115"/>
      <c r="I172" s="32" t="str">
        <f>IFERROR(IF(G172&gt;=1,VLOOKUP(H172,EMP!$P$6:$Q$205,2,0),""),"")</f>
        <v/>
      </c>
      <c r="J172" s="116"/>
      <c r="K172" s="111"/>
      <c r="L172" s="112"/>
      <c r="M172" s="112"/>
      <c r="N172" s="112"/>
      <c r="O172" s="108">
        <f t="shared" si="11"/>
        <v>0</v>
      </c>
      <c r="P172" s="112"/>
      <c r="Q172" s="112"/>
      <c r="R172" s="112"/>
      <c r="S172" s="112"/>
      <c r="T172" s="112"/>
      <c r="U172" s="112"/>
      <c r="V172" s="112"/>
      <c r="W172" s="112"/>
      <c r="X172" s="112"/>
      <c r="Y172" s="112"/>
      <c r="Z172" s="112"/>
      <c r="AA172" s="112"/>
      <c r="AB172" s="108">
        <f t="shared" si="12"/>
        <v>0</v>
      </c>
      <c r="AC172" s="108">
        <f t="shared" si="13"/>
        <v>0</v>
      </c>
      <c r="AD172" s="113"/>
      <c r="AE172" s="114"/>
      <c r="AF172" s="113"/>
      <c r="AG172" s="114"/>
      <c r="AH172" s="1">
        <f t="shared" si="14"/>
        <v>0</v>
      </c>
    </row>
    <row r="173" spans="1:34" ht="18" customHeight="1" x14ac:dyDescent="0.25">
      <c r="A173" s="1">
        <f>IFERROR(IF($A$6&gt;=F173,SMALL(EMP!$K$6:$K$205,$A$7+F173),0),0)</f>
        <v>0</v>
      </c>
      <c r="B173" s="1" t="str">
        <f>IFERROR(IF(A173&gt;=1,VLOOKUP(A173,EMP!$O$6:$P$205,2,0),""),"")</f>
        <v/>
      </c>
      <c r="D173" s="1">
        <f>IFERROR(IF(E173&gt;=1,E173+COUNTIF($E$8:E173,E173),0),0)</f>
        <v>0</v>
      </c>
      <c r="E173" s="1">
        <f>IFERROR(IF(G173&gt;=1,INDEX(EMP!$O$6:$Q$205,MATCH(I173,EMP!$Q$6:$Q$205,0),1)*10,0),0)</f>
        <v>0</v>
      </c>
      <c r="F173" s="1">
        <v>166</v>
      </c>
      <c r="G173" s="32">
        <f t="shared" si="10"/>
        <v>0</v>
      </c>
      <c r="H173" s="115"/>
      <c r="I173" s="32" t="str">
        <f>IFERROR(IF(G173&gt;=1,VLOOKUP(H173,EMP!$P$6:$Q$205,2,0),""),"")</f>
        <v/>
      </c>
      <c r="J173" s="116"/>
      <c r="K173" s="111"/>
      <c r="L173" s="112"/>
      <c r="M173" s="112"/>
      <c r="N173" s="112"/>
      <c r="O173" s="108">
        <f t="shared" si="11"/>
        <v>0</v>
      </c>
      <c r="P173" s="112"/>
      <c r="Q173" s="112"/>
      <c r="R173" s="112"/>
      <c r="S173" s="112"/>
      <c r="T173" s="112"/>
      <c r="U173" s="112"/>
      <c r="V173" s="112"/>
      <c r="W173" s="112"/>
      <c r="X173" s="112"/>
      <c r="Y173" s="112"/>
      <c r="Z173" s="112"/>
      <c r="AA173" s="112"/>
      <c r="AB173" s="108">
        <f t="shared" si="12"/>
        <v>0</v>
      </c>
      <c r="AC173" s="108">
        <f t="shared" si="13"/>
        <v>0</v>
      </c>
      <c r="AD173" s="113"/>
      <c r="AE173" s="114"/>
      <c r="AF173" s="113"/>
      <c r="AG173" s="114"/>
      <c r="AH173" s="1">
        <f t="shared" si="14"/>
        <v>0</v>
      </c>
    </row>
    <row r="174" spans="1:34" ht="18" customHeight="1" x14ac:dyDescent="0.25">
      <c r="A174" s="1">
        <f>IFERROR(IF($A$6&gt;=F174,SMALL(EMP!$K$6:$K$205,$A$7+F174),0),0)</f>
        <v>0</v>
      </c>
      <c r="B174" s="1" t="str">
        <f>IFERROR(IF(A174&gt;=1,VLOOKUP(A174,EMP!$O$6:$P$205,2,0),""),"")</f>
        <v/>
      </c>
      <c r="D174" s="1">
        <f>IFERROR(IF(E174&gt;=1,E174+COUNTIF($E$8:E174,E174),0),0)</f>
        <v>0</v>
      </c>
      <c r="E174" s="1">
        <f>IFERROR(IF(G174&gt;=1,INDEX(EMP!$O$6:$Q$205,MATCH(I174,EMP!$Q$6:$Q$205,0),1)*10,0),0)</f>
        <v>0</v>
      </c>
      <c r="F174" s="1">
        <v>167</v>
      </c>
      <c r="G174" s="32">
        <f t="shared" si="10"/>
        <v>0</v>
      </c>
      <c r="H174" s="115"/>
      <c r="I174" s="32" t="str">
        <f>IFERROR(IF(G174&gt;=1,VLOOKUP(H174,EMP!$P$6:$Q$205,2,0),""),"")</f>
        <v/>
      </c>
      <c r="J174" s="116"/>
      <c r="K174" s="111"/>
      <c r="L174" s="112"/>
      <c r="M174" s="112"/>
      <c r="N174" s="112"/>
      <c r="O174" s="108">
        <f t="shared" si="11"/>
        <v>0</v>
      </c>
      <c r="P174" s="112"/>
      <c r="Q174" s="112"/>
      <c r="R174" s="112"/>
      <c r="S174" s="112"/>
      <c r="T174" s="112"/>
      <c r="U174" s="112"/>
      <c r="V174" s="112"/>
      <c r="W174" s="112"/>
      <c r="X174" s="112"/>
      <c r="Y174" s="112"/>
      <c r="Z174" s="112"/>
      <c r="AA174" s="112"/>
      <c r="AB174" s="108">
        <f t="shared" si="12"/>
        <v>0</v>
      </c>
      <c r="AC174" s="108">
        <f t="shared" si="13"/>
        <v>0</v>
      </c>
      <c r="AD174" s="113"/>
      <c r="AE174" s="114"/>
      <c r="AF174" s="113"/>
      <c r="AG174" s="114"/>
      <c r="AH174" s="1">
        <f t="shared" si="14"/>
        <v>0</v>
      </c>
    </row>
    <row r="175" spans="1:34" ht="18" customHeight="1" x14ac:dyDescent="0.25">
      <c r="A175" s="1">
        <f>IFERROR(IF($A$6&gt;=F175,SMALL(EMP!$K$6:$K$205,$A$7+F175),0),0)</f>
        <v>0</v>
      </c>
      <c r="B175" s="1" t="str">
        <f>IFERROR(IF(A175&gt;=1,VLOOKUP(A175,EMP!$O$6:$P$205,2,0),""),"")</f>
        <v/>
      </c>
      <c r="D175" s="1">
        <f>IFERROR(IF(E175&gt;=1,E175+COUNTIF($E$8:E175,E175),0),0)</f>
        <v>0</v>
      </c>
      <c r="E175" s="1">
        <f>IFERROR(IF(G175&gt;=1,INDEX(EMP!$O$6:$Q$205,MATCH(I175,EMP!$Q$6:$Q$205,0),1)*10,0),0)</f>
        <v>0</v>
      </c>
      <c r="F175" s="1">
        <v>168</v>
      </c>
      <c r="G175" s="32">
        <f t="shared" si="10"/>
        <v>0</v>
      </c>
      <c r="H175" s="115"/>
      <c r="I175" s="32" t="str">
        <f>IFERROR(IF(G175&gt;=1,VLOOKUP(H175,EMP!$P$6:$Q$205,2,0),""),"")</f>
        <v/>
      </c>
      <c r="J175" s="116"/>
      <c r="K175" s="111"/>
      <c r="L175" s="112"/>
      <c r="M175" s="112"/>
      <c r="N175" s="112"/>
      <c r="O175" s="108">
        <f t="shared" si="11"/>
        <v>0</v>
      </c>
      <c r="P175" s="112"/>
      <c r="Q175" s="112"/>
      <c r="R175" s="112"/>
      <c r="S175" s="112"/>
      <c r="T175" s="112"/>
      <c r="U175" s="112"/>
      <c r="V175" s="112"/>
      <c r="W175" s="112"/>
      <c r="X175" s="112"/>
      <c r="Y175" s="112"/>
      <c r="Z175" s="112"/>
      <c r="AA175" s="112"/>
      <c r="AB175" s="108">
        <f t="shared" si="12"/>
        <v>0</v>
      </c>
      <c r="AC175" s="108">
        <f t="shared" si="13"/>
        <v>0</v>
      </c>
      <c r="AD175" s="113"/>
      <c r="AE175" s="114"/>
      <c r="AF175" s="113"/>
      <c r="AG175" s="114"/>
      <c r="AH175" s="1">
        <f t="shared" si="14"/>
        <v>0</v>
      </c>
    </row>
    <row r="176" spans="1:34" ht="18" customHeight="1" x14ac:dyDescent="0.25">
      <c r="A176" s="1">
        <f>IFERROR(IF($A$6&gt;=F176,SMALL(EMP!$K$6:$K$205,$A$7+F176),0),0)</f>
        <v>0</v>
      </c>
      <c r="B176" s="1" t="str">
        <f>IFERROR(IF(A176&gt;=1,VLOOKUP(A176,EMP!$O$6:$P$205,2,0),""),"")</f>
        <v/>
      </c>
      <c r="D176" s="1">
        <f>IFERROR(IF(E176&gt;=1,E176+COUNTIF($E$8:E176,E176),0),0)</f>
        <v>0</v>
      </c>
      <c r="E176" s="1">
        <f>IFERROR(IF(G176&gt;=1,INDEX(EMP!$O$6:$Q$205,MATCH(I176,EMP!$Q$6:$Q$205,0),1)*10,0),0)</f>
        <v>0</v>
      </c>
      <c r="F176" s="1">
        <v>169</v>
      </c>
      <c r="G176" s="32">
        <f t="shared" si="10"/>
        <v>0</v>
      </c>
      <c r="H176" s="115"/>
      <c r="I176" s="32" t="str">
        <f>IFERROR(IF(G176&gt;=1,VLOOKUP(H176,EMP!$P$6:$Q$205,2,0),""),"")</f>
        <v/>
      </c>
      <c r="J176" s="116"/>
      <c r="K176" s="111"/>
      <c r="L176" s="112"/>
      <c r="M176" s="112"/>
      <c r="N176" s="112"/>
      <c r="O176" s="108">
        <f t="shared" si="11"/>
        <v>0</v>
      </c>
      <c r="P176" s="112"/>
      <c r="Q176" s="112"/>
      <c r="R176" s="112"/>
      <c r="S176" s="112"/>
      <c r="T176" s="112"/>
      <c r="U176" s="112"/>
      <c r="V176" s="112"/>
      <c r="W176" s="112"/>
      <c r="X176" s="112"/>
      <c r="Y176" s="112"/>
      <c r="Z176" s="112"/>
      <c r="AA176" s="112"/>
      <c r="AB176" s="108">
        <f t="shared" si="12"/>
        <v>0</v>
      </c>
      <c r="AC176" s="108">
        <f t="shared" si="13"/>
        <v>0</v>
      </c>
      <c r="AD176" s="113"/>
      <c r="AE176" s="114"/>
      <c r="AF176" s="113"/>
      <c r="AG176" s="114"/>
      <c r="AH176" s="1">
        <f t="shared" si="14"/>
        <v>0</v>
      </c>
    </row>
    <row r="177" spans="1:34" ht="18" customHeight="1" x14ac:dyDescent="0.25">
      <c r="A177" s="1">
        <f>IFERROR(IF($A$6&gt;=F177,SMALL(EMP!$K$6:$K$205,$A$7+F177),0),0)</f>
        <v>0</v>
      </c>
      <c r="B177" s="1" t="str">
        <f>IFERROR(IF(A177&gt;=1,VLOOKUP(A177,EMP!$O$6:$P$205,2,0),""),"")</f>
        <v/>
      </c>
      <c r="D177" s="1">
        <f>IFERROR(IF(E177&gt;=1,E177+COUNTIF($E$8:E177,E177),0),0)</f>
        <v>0</v>
      </c>
      <c r="E177" s="1">
        <f>IFERROR(IF(G177&gt;=1,INDEX(EMP!$O$6:$Q$205,MATCH(I177,EMP!$Q$6:$Q$205,0),1)*10,0),0)</f>
        <v>0</v>
      </c>
      <c r="F177" s="1">
        <v>170</v>
      </c>
      <c r="G177" s="32">
        <f t="shared" si="10"/>
        <v>0</v>
      </c>
      <c r="H177" s="115"/>
      <c r="I177" s="32" t="str">
        <f>IFERROR(IF(G177&gt;=1,VLOOKUP(H177,EMP!$P$6:$Q$205,2,0),""),"")</f>
        <v/>
      </c>
      <c r="J177" s="116"/>
      <c r="K177" s="111"/>
      <c r="L177" s="112"/>
      <c r="M177" s="112"/>
      <c r="N177" s="112"/>
      <c r="O177" s="108">
        <f t="shared" si="11"/>
        <v>0</v>
      </c>
      <c r="P177" s="112"/>
      <c r="Q177" s="112"/>
      <c r="R177" s="112"/>
      <c r="S177" s="112"/>
      <c r="T177" s="112"/>
      <c r="U177" s="112"/>
      <c r="V177" s="112"/>
      <c r="W177" s="112"/>
      <c r="X177" s="112"/>
      <c r="Y177" s="112"/>
      <c r="Z177" s="112"/>
      <c r="AA177" s="112"/>
      <c r="AB177" s="108">
        <f t="shared" si="12"/>
        <v>0</v>
      </c>
      <c r="AC177" s="108">
        <f t="shared" si="13"/>
        <v>0</v>
      </c>
      <c r="AD177" s="113"/>
      <c r="AE177" s="114"/>
      <c r="AF177" s="113"/>
      <c r="AG177" s="114"/>
      <c r="AH177" s="1">
        <f t="shared" si="14"/>
        <v>0</v>
      </c>
    </row>
    <row r="178" spans="1:34" ht="18" customHeight="1" x14ac:dyDescent="0.25">
      <c r="A178" s="1">
        <f>IFERROR(IF($A$6&gt;=F178,SMALL(EMP!$K$6:$K$205,$A$7+F178),0),0)</f>
        <v>0</v>
      </c>
      <c r="B178" s="1" t="str">
        <f>IFERROR(IF(A178&gt;=1,VLOOKUP(A178,EMP!$O$6:$P$205,2,0),""),"")</f>
        <v/>
      </c>
      <c r="D178" s="1">
        <f>IFERROR(IF(E178&gt;=1,E178+COUNTIF($E$8:E178,E178),0),0)</f>
        <v>0</v>
      </c>
      <c r="E178" s="1">
        <f>IFERROR(IF(G178&gt;=1,INDEX(EMP!$O$6:$Q$205,MATCH(I178,EMP!$Q$6:$Q$205,0),1)*10,0),0)</f>
        <v>0</v>
      </c>
      <c r="F178" s="1">
        <v>171</v>
      </c>
      <c r="G178" s="32">
        <f t="shared" si="10"/>
        <v>0</v>
      </c>
      <c r="H178" s="115"/>
      <c r="I178" s="32" t="str">
        <f>IFERROR(IF(G178&gt;=1,VLOOKUP(H178,EMP!$P$6:$Q$205,2,0),""),"")</f>
        <v/>
      </c>
      <c r="J178" s="116"/>
      <c r="K178" s="111"/>
      <c r="L178" s="112"/>
      <c r="M178" s="112"/>
      <c r="N178" s="112"/>
      <c r="O178" s="108">
        <f t="shared" si="11"/>
        <v>0</v>
      </c>
      <c r="P178" s="112"/>
      <c r="Q178" s="112"/>
      <c r="R178" s="112"/>
      <c r="S178" s="112"/>
      <c r="T178" s="112"/>
      <c r="U178" s="112"/>
      <c r="V178" s="112"/>
      <c r="W178" s="112"/>
      <c r="X178" s="112"/>
      <c r="Y178" s="112"/>
      <c r="Z178" s="112"/>
      <c r="AA178" s="112"/>
      <c r="AB178" s="108">
        <f t="shared" si="12"/>
        <v>0</v>
      </c>
      <c r="AC178" s="108">
        <f t="shared" si="13"/>
        <v>0</v>
      </c>
      <c r="AD178" s="113"/>
      <c r="AE178" s="114"/>
      <c r="AF178" s="113"/>
      <c r="AG178" s="114"/>
      <c r="AH178" s="1">
        <f t="shared" si="14"/>
        <v>0</v>
      </c>
    </row>
    <row r="179" spans="1:34" ht="18" customHeight="1" x14ac:dyDescent="0.25">
      <c r="A179" s="1">
        <f>IFERROR(IF($A$6&gt;=F179,SMALL(EMP!$K$6:$K$205,$A$7+F179),0),0)</f>
        <v>0</v>
      </c>
      <c r="B179" s="1" t="str">
        <f>IFERROR(IF(A179&gt;=1,VLOOKUP(A179,EMP!$O$6:$P$205,2,0),""),"")</f>
        <v/>
      </c>
      <c r="D179" s="1">
        <f>IFERROR(IF(E179&gt;=1,E179+COUNTIF($E$8:E179,E179),0),0)</f>
        <v>0</v>
      </c>
      <c r="E179" s="1">
        <f>IFERROR(IF(G179&gt;=1,INDEX(EMP!$O$6:$Q$205,MATCH(I179,EMP!$Q$6:$Q$205,0),1)*10,0),0)</f>
        <v>0</v>
      </c>
      <c r="F179" s="1">
        <v>172</v>
      </c>
      <c r="G179" s="32">
        <f t="shared" si="10"/>
        <v>0</v>
      </c>
      <c r="H179" s="115"/>
      <c r="I179" s="32" t="str">
        <f>IFERROR(IF(G179&gt;=1,VLOOKUP(H179,EMP!$P$6:$Q$205,2,0),""),"")</f>
        <v/>
      </c>
      <c r="J179" s="116"/>
      <c r="K179" s="111"/>
      <c r="L179" s="112"/>
      <c r="M179" s="112"/>
      <c r="N179" s="112"/>
      <c r="O179" s="108">
        <f t="shared" si="11"/>
        <v>0</v>
      </c>
      <c r="P179" s="112"/>
      <c r="Q179" s="112"/>
      <c r="R179" s="112"/>
      <c r="S179" s="112"/>
      <c r="T179" s="112"/>
      <c r="U179" s="112"/>
      <c r="V179" s="112"/>
      <c r="W179" s="112"/>
      <c r="X179" s="112"/>
      <c r="Y179" s="112"/>
      <c r="Z179" s="112"/>
      <c r="AA179" s="112"/>
      <c r="AB179" s="108">
        <f t="shared" si="12"/>
        <v>0</v>
      </c>
      <c r="AC179" s="108">
        <f t="shared" si="13"/>
        <v>0</v>
      </c>
      <c r="AD179" s="113"/>
      <c r="AE179" s="114"/>
      <c r="AF179" s="113"/>
      <c r="AG179" s="114"/>
      <c r="AH179" s="1">
        <f t="shared" si="14"/>
        <v>0</v>
      </c>
    </row>
    <row r="180" spans="1:34" ht="18" customHeight="1" x14ac:dyDescent="0.25">
      <c r="A180" s="1">
        <f>IFERROR(IF($A$6&gt;=F180,SMALL(EMP!$K$6:$K$205,$A$7+F180),0),0)</f>
        <v>0</v>
      </c>
      <c r="B180" s="1" t="str">
        <f>IFERROR(IF(A180&gt;=1,VLOOKUP(A180,EMP!$O$6:$P$205,2,0),""),"")</f>
        <v/>
      </c>
      <c r="D180" s="1">
        <f>IFERROR(IF(E180&gt;=1,E180+COUNTIF($E$8:E180,E180),0),0)</f>
        <v>0</v>
      </c>
      <c r="E180" s="1">
        <f>IFERROR(IF(G180&gt;=1,INDEX(EMP!$O$6:$Q$205,MATCH(I180,EMP!$Q$6:$Q$205,0),1)*10,0),0)</f>
        <v>0</v>
      </c>
      <c r="F180" s="1">
        <v>173</v>
      </c>
      <c r="G180" s="32">
        <f t="shared" si="10"/>
        <v>0</v>
      </c>
      <c r="H180" s="115"/>
      <c r="I180" s="32" t="str">
        <f>IFERROR(IF(G180&gt;=1,VLOOKUP(H180,EMP!$P$6:$Q$205,2,0),""),"")</f>
        <v/>
      </c>
      <c r="J180" s="116"/>
      <c r="K180" s="111"/>
      <c r="L180" s="112"/>
      <c r="M180" s="112"/>
      <c r="N180" s="112"/>
      <c r="O180" s="108">
        <f t="shared" si="11"/>
        <v>0</v>
      </c>
      <c r="P180" s="112"/>
      <c r="Q180" s="112"/>
      <c r="R180" s="112"/>
      <c r="S180" s="112"/>
      <c r="T180" s="112"/>
      <c r="U180" s="112"/>
      <c r="V180" s="112"/>
      <c r="W180" s="112"/>
      <c r="X180" s="112"/>
      <c r="Y180" s="112"/>
      <c r="Z180" s="112"/>
      <c r="AA180" s="112"/>
      <c r="AB180" s="108">
        <f t="shared" si="12"/>
        <v>0</v>
      </c>
      <c r="AC180" s="108">
        <f t="shared" si="13"/>
        <v>0</v>
      </c>
      <c r="AD180" s="113"/>
      <c r="AE180" s="114"/>
      <c r="AF180" s="113"/>
      <c r="AG180" s="114"/>
      <c r="AH180" s="1">
        <f t="shared" si="14"/>
        <v>0</v>
      </c>
    </row>
    <row r="181" spans="1:34" ht="18" customHeight="1" x14ac:dyDescent="0.25">
      <c r="A181" s="1">
        <f>IFERROR(IF($A$6&gt;=F181,SMALL(EMP!$K$6:$K$205,$A$7+F181),0),0)</f>
        <v>0</v>
      </c>
      <c r="B181" s="1" t="str">
        <f>IFERROR(IF(A181&gt;=1,VLOOKUP(A181,EMP!$O$6:$P$205,2,0),""),"")</f>
        <v/>
      </c>
      <c r="D181" s="1">
        <f>IFERROR(IF(E181&gt;=1,E181+COUNTIF($E$8:E181,E181),0),0)</f>
        <v>0</v>
      </c>
      <c r="E181" s="1">
        <f>IFERROR(IF(G181&gt;=1,INDEX(EMP!$O$6:$Q$205,MATCH(I181,EMP!$Q$6:$Q$205,0),1)*10,0),0)</f>
        <v>0</v>
      </c>
      <c r="F181" s="1">
        <v>174</v>
      </c>
      <c r="G181" s="32">
        <f t="shared" si="10"/>
        <v>0</v>
      </c>
      <c r="H181" s="115"/>
      <c r="I181" s="32" t="str">
        <f>IFERROR(IF(G181&gt;=1,VLOOKUP(H181,EMP!$P$6:$Q$205,2,0),""),"")</f>
        <v/>
      </c>
      <c r="J181" s="116"/>
      <c r="K181" s="111"/>
      <c r="L181" s="112"/>
      <c r="M181" s="112"/>
      <c r="N181" s="112"/>
      <c r="O181" s="108">
        <f t="shared" si="11"/>
        <v>0</v>
      </c>
      <c r="P181" s="112"/>
      <c r="Q181" s="112"/>
      <c r="R181" s="112"/>
      <c r="S181" s="112"/>
      <c r="T181" s="112"/>
      <c r="U181" s="112"/>
      <c r="V181" s="112"/>
      <c r="W181" s="112"/>
      <c r="X181" s="112"/>
      <c r="Y181" s="112"/>
      <c r="Z181" s="112"/>
      <c r="AA181" s="112"/>
      <c r="AB181" s="108">
        <f t="shared" si="12"/>
        <v>0</v>
      </c>
      <c r="AC181" s="108">
        <f t="shared" si="13"/>
        <v>0</v>
      </c>
      <c r="AD181" s="113"/>
      <c r="AE181" s="114"/>
      <c r="AF181" s="113"/>
      <c r="AG181" s="114"/>
      <c r="AH181" s="1">
        <f t="shared" si="14"/>
        <v>0</v>
      </c>
    </row>
    <row r="182" spans="1:34" ht="18" customHeight="1" x14ac:dyDescent="0.25">
      <c r="A182" s="1">
        <f>IFERROR(IF($A$6&gt;=F182,SMALL(EMP!$K$6:$K$205,$A$7+F182),0),0)</f>
        <v>0</v>
      </c>
      <c r="B182" s="1" t="str">
        <f>IFERROR(IF(A182&gt;=1,VLOOKUP(A182,EMP!$O$6:$P$205,2,0),""),"")</f>
        <v/>
      </c>
      <c r="D182" s="1">
        <f>IFERROR(IF(E182&gt;=1,E182+COUNTIF($E$8:E182,E182),0),0)</f>
        <v>0</v>
      </c>
      <c r="E182" s="1">
        <f>IFERROR(IF(G182&gt;=1,INDEX(EMP!$O$6:$Q$205,MATCH(I182,EMP!$Q$6:$Q$205,0),1)*10,0),0)</f>
        <v>0</v>
      </c>
      <c r="F182" s="1">
        <v>175</v>
      </c>
      <c r="G182" s="32">
        <f t="shared" si="10"/>
        <v>0</v>
      </c>
      <c r="H182" s="115"/>
      <c r="I182" s="32" t="str">
        <f>IFERROR(IF(G182&gt;=1,VLOOKUP(H182,EMP!$P$6:$Q$205,2,0),""),"")</f>
        <v/>
      </c>
      <c r="J182" s="116"/>
      <c r="K182" s="111"/>
      <c r="L182" s="112"/>
      <c r="M182" s="112"/>
      <c r="N182" s="112"/>
      <c r="O182" s="108">
        <f t="shared" si="11"/>
        <v>0</v>
      </c>
      <c r="P182" s="112"/>
      <c r="Q182" s="112"/>
      <c r="R182" s="112"/>
      <c r="S182" s="112"/>
      <c r="T182" s="112"/>
      <c r="U182" s="112"/>
      <c r="V182" s="112"/>
      <c r="W182" s="112"/>
      <c r="X182" s="112"/>
      <c r="Y182" s="112"/>
      <c r="Z182" s="112"/>
      <c r="AA182" s="112"/>
      <c r="AB182" s="108">
        <f t="shared" si="12"/>
        <v>0</v>
      </c>
      <c r="AC182" s="108">
        <f t="shared" si="13"/>
        <v>0</v>
      </c>
      <c r="AD182" s="113"/>
      <c r="AE182" s="114"/>
      <c r="AF182" s="113"/>
      <c r="AG182" s="114"/>
      <c r="AH182" s="1">
        <f t="shared" si="14"/>
        <v>0</v>
      </c>
    </row>
    <row r="183" spans="1:34" ht="18" customHeight="1" x14ac:dyDescent="0.25">
      <c r="A183" s="1">
        <f>IFERROR(IF($A$6&gt;=F183,SMALL(EMP!$K$6:$K$205,$A$7+F183),0),0)</f>
        <v>0</v>
      </c>
      <c r="B183" s="1" t="str">
        <f>IFERROR(IF(A183&gt;=1,VLOOKUP(A183,EMP!$O$6:$P$205,2,0),""),"")</f>
        <v/>
      </c>
      <c r="D183" s="1">
        <f>IFERROR(IF(E183&gt;=1,E183+COUNTIF($E$8:E183,E183),0),0)</f>
        <v>0</v>
      </c>
      <c r="E183" s="1">
        <f>IFERROR(IF(G183&gt;=1,INDEX(EMP!$O$6:$Q$205,MATCH(I183,EMP!$Q$6:$Q$205,0),1)*10,0),0)</f>
        <v>0</v>
      </c>
      <c r="F183" s="1">
        <v>176</v>
      </c>
      <c r="G183" s="32">
        <f t="shared" si="10"/>
        <v>0</v>
      </c>
      <c r="H183" s="115"/>
      <c r="I183" s="32" t="str">
        <f>IFERROR(IF(G183&gt;=1,VLOOKUP(H183,EMP!$P$6:$Q$205,2,0),""),"")</f>
        <v/>
      </c>
      <c r="J183" s="116"/>
      <c r="K183" s="111"/>
      <c r="L183" s="112"/>
      <c r="M183" s="112"/>
      <c r="N183" s="112"/>
      <c r="O183" s="108">
        <f t="shared" si="11"/>
        <v>0</v>
      </c>
      <c r="P183" s="112"/>
      <c r="Q183" s="112"/>
      <c r="R183" s="112"/>
      <c r="S183" s="112"/>
      <c r="T183" s="112"/>
      <c r="U183" s="112"/>
      <c r="V183" s="112"/>
      <c r="W183" s="112"/>
      <c r="X183" s="112"/>
      <c r="Y183" s="112"/>
      <c r="Z183" s="112"/>
      <c r="AA183" s="112"/>
      <c r="AB183" s="108">
        <f t="shared" si="12"/>
        <v>0</v>
      </c>
      <c r="AC183" s="108">
        <f t="shared" si="13"/>
        <v>0</v>
      </c>
      <c r="AD183" s="113"/>
      <c r="AE183" s="114"/>
      <c r="AF183" s="113"/>
      <c r="AG183" s="114"/>
      <c r="AH183" s="1">
        <f t="shared" si="14"/>
        <v>0</v>
      </c>
    </row>
    <row r="184" spans="1:34" ht="18" customHeight="1" x14ac:dyDescent="0.25">
      <c r="A184" s="1">
        <f>IFERROR(IF($A$6&gt;=F184,SMALL(EMP!$K$6:$K$205,$A$7+F184),0),0)</f>
        <v>0</v>
      </c>
      <c r="B184" s="1" t="str">
        <f>IFERROR(IF(A184&gt;=1,VLOOKUP(A184,EMP!$O$6:$P$205,2,0),""),"")</f>
        <v/>
      </c>
      <c r="D184" s="1">
        <f>IFERROR(IF(E184&gt;=1,E184+COUNTIF($E$8:E184,E184),0),0)</f>
        <v>0</v>
      </c>
      <c r="E184" s="1">
        <f>IFERROR(IF(G184&gt;=1,INDEX(EMP!$O$6:$Q$205,MATCH(I184,EMP!$Q$6:$Q$205,0),1)*10,0),0)</f>
        <v>0</v>
      </c>
      <c r="F184" s="1">
        <v>177</v>
      </c>
      <c r="G184" s="32">
        <f t="shared" si="10"/>
        <v>0</v>
      </c>
      <c r="H184" s="115"/>
      <c r="I184" s="32" t="str">
        <f>IFERROR(IF(G184&gt;=1,VLOOKUP(H184,EMP!$P$6:$Q$205,2,0),""),"")</f>
        <v/>
      </c>
      <c r="J184" s="116"/>
      <c r="K184" s="111"/>
      <c r="L184" s="112"/>
      <c r="M184" s="112"/>
      <c r="N184" s="112"/>
      <c r="O184" s="108">
        <f t="shared" si="11"/>
        <v>0</v>
      </c>
      <c r="P184" s="112"/>
      <c r="Q184" s="112"/>
      <c r="R184" s="112"/>
      <c r="S184" s="112"/>
      <c r="T184" s="112"/>
      <c r="U184" s="112"/>
      <c r="V184" s="112"/>
      <c r="W184" s="112"/>
      <c r="X184" s="112"/>
      <c r="Y184" s="112"/>
      <c r="Z184" s="112"/>
      <c r="AA184" s="112"/>
      <c r="AB184" s="108">
        <f t="shared" si="12"/>
        <v>0</v>
      </c>
      <c r="AC184" s="108">
        <f t="shared" si="13"/>
        <v>0</v>
      </c>
      <c r="AD184" s="113"/>
      <c r="AE184" s="114"/>
      <c r="AF184" s="113"/>
      <c r="AG184" s="114"/>
      <c r="AH184" s="1">
        <f t="shared" si="14"/>
        <v>0</v>
      </c>
    </row>
    <row r="185" spans="1:34" ht="18" customHeight="1" x14ac:dyDescent="0.25">
      <c r="A185" s="1">
        <f>IFERROR(IF($A$6&gt;=F185,SMALL(EMP!$K$6:$K$205,$A$7+F185),0),0)</f>
        <v>0</v>
      </c>
      <c r="B185" s="1" t="str">
        <f>IFERROR(IF(A185&gt;=1,VLOOKUP(A185,EMP!$O$6:$P$205,2,0),""),"")</f>
        <v/>
      </c>
      <c r="D185" s="1">
        <f>IFERROR(IF(E185&gt;=1,E185+COUNTIF($E$8:E185,E185),0),0)</f>
        <v>0</v>
      </c>
      <c r="E185" s="1">
        <f>IFERROR(IF(G185&gt;=1,INDEX(EMP!$O$6:$Q$205,MATCH(I185,EMP!$Q$6:$Q$205,0),1)*10,0),0)</f>
        <v>0</v>
      </c>
      <c r="F185" s="1">
        <v>178</v>
      </c>
      <c r="G185" s="32">
        <f t="shared" si="10"/>
        <v>0</v>
      </c>
      <c r="H185" s="115"/>
      <c r="I185" s="32" t="str">
        <f>IFERROR(IF(G185&gt;=1,VLOOKUP(H185,EMP!$P$6:$Q$205,2,0),""),"")</f>
        <v/>
      </c>
      <c r="J185" s="116"/>
      <c r="K185" s="111"/>
      <c r="L185" s="112"/>
      <c r="M185" s="112"/>
      <c r="N185" s="112"/>
      <c r="O185" s="108">
        <f t="shared" si="11"/>
        <v>0</v>
      </c>
      <c r="P185" s="112"/>
      <c r="Q185" s="112"/>
      <c r="R185" s="112"/>
      <c r="S185" s="112"/>
      <c r="T185" s="112"/>
      <c r="U185" s="112"/>
      <c r="V185" s="112"/>
      <c r="W185" s="112"/>
      <c r="X185" s="112"/>
      <c r="Y185" s="112"/>
      <c r="Z185" s="112"/>
      <c r="AA185" s="112"/>
      <c r="AB185" s="108">
        <f t="shared" si="12"/>
        <v>0</v>
      </c>
      <c r="AC185" s="108">
        <f t="shared" si="13"/>
        <v>0</v>
      </c>
      <c r="AD185" s="113"/>
      <c r="AE185" s="114"/>
      <c r="AF185" s="113"/>
      <c r="AG185" s="114"/>
      <c r="AH185" s="1">
        <f t="shared" si="14"/>
        <v>0</v>
      </c>
    </row>
    <row r="186" spans="1:34" ht="18" customHeight="1" x14ac:dyDescent="0.25">
      <c r="A186" s="1">
        <f>IFERROR(IF($A$6&gt;=F186,SMALL(EMP!$K$6:$K$205,$A$7+F186),0),0)</f>
        <v>0</v>
      </c>
      <c r="B186" s="1" t="str">
        <f>IFERROR(IF(A186&gt;=1,VLOOKUP(A186,EMP!$O$6:$P$205,2,0),""),"")</f>
        <v/>
      </c>
      <c r="D186" s="1">
        <f>IFERROR(IF(E186&gt;=1,E186+COUNTIF($E$8:E186,E186),0),0)</f>
        <v>0</v>
      </c>
      <c r="E186" s="1">
        <f>IFERROR(IF(G186&gt;=1,INDEX(EMP!$O$6:$Q$205,MATCH(I186,EMP!$Q$6:$Q$205,0),1)*10,0),0)</f>
        <v>0</v>
      </c>
      <c r="F186" s="1">
        <v>179</v>
      </c>
      <c r="G186" s="32">
        <f t="shared" si="10"/>
        <v>0</v>
      </c>
      <c r="H186" s="115"/>
      <c r="I186" s="32" t="str">
        <f>IFERROR(IF(G186&gt;=1,VLOOKUP(H186,EMP!$P$6:$Q$205,2,0),""),"")</f>
        <v/>
      </c>
      <c r="J186" s="116"/>
      <c r="K186" s="111"/>
      <c r="L186" s="112"/>
      <c r="M186" s="112"/>
      <c r="N186" s="112"/>
      <c r="O186" s="108">
        <f t="shared" si="11"/>
        <v>0</v>
      </c>
      <c r="P186" s="112"/>
      <c r="Q186" s="112"/>
      <c r="R186" s="112"/>
      <c r="S186" s="112"/>
      <c r="T186" s="112"/>
      <c r="U186" s="112"/>
      <c r="V186" s="112"/>
      <c r="W186" s="112"/>
      <c r="X186" s="112"/>
      <c r="Y186" s="112"/>
      <c r="Z186" s="112"/>
      <c r="AA186" s="112"/>
      <c r="AB186" s="108">
        <f t="shared" si="12"/>
        <v>0</v>
      </c>
      <c r="AC186" s="108">
        <f t="shared" si="13"/>
        <v>0</v>
      </c>
      <c r="AD186" s="113"/>
      <c r="AE186" s="114"/>
      <c r="AF186" s="113"/>
      <c r="AG186" s="114"/>
      <c r="AH186" s="1">
        <f t="shared" si="14"/>
        <v>0</v>
      </c>
    </row>
    <row r="187" spans="1:34" ht="18" customHeight="1" x14ac:dyDescent="0.25">
      <c r="A187" s="1">
        <f>IFERROR(IF($A$6&gt;=F187,SMALL(EMP!$K$6:$K$205,$A$7+F187),0),0)</f>
        <v>0</v>
      </c>
      <c r="B187" s="1" t="str">
        <f>IFERROR(IF(A187&gt;=1,VLOOKUP(A187,EMP!$O$6:$P$205,2,0),""),"")</f>
        <v/>
      </c>
      <c r="D187" s="1">
        <f>IFERROR(IF(E187&gt;=1,E187+COUNTIF($E$8:E187,E187),0),0)</f>
        <v>0</v>
      </c>
      <c r="E187" s="1">
        <f>IFERROR(IF(G187&gt;=1,INDEX(EMP!$O$6:$Q$205,MATCH(I187,EMP!$Q$6:$Q$205,0),1)*10,0),0)</f>
        <v>0</v>
      </c>
      <c r="F187" s="1">
        <v>180</v>
      </c>
      <c r="G187" s="32">
        <f t="shared" si="10"/>
        <v>0</v>
      </c>
      <c r="H187" s="115"/>
      <c r="I187" s="32" t="str">
        <f>IFERROR(IF(G187&gt;=1,VLOOKUP(H187,EMP!$P$6:$Q$205,2,0),""),"")</f>
        <v/>
      </c>
      <c r="J187" s="116"/>
      <c r="K187" s="111"/>
      <c r="L187" s="112"/>
      <c r="M187" s="112"/>
      <c r="N187" s="112"/>
      <c r="O187" s="108">
        <f t="shared" si="11"/>
        <v>0</v>
      </c>
      <c r="P187" s="112"/>
      <c r="Q187" s="112"/>
      <c r="R187" s="112"/>
      <c r="S187" s="112"/>
      <c r="T187" s="112"/>
      <c r="U187" s="112"/>
      <c r="V187" s="112"/>
      <c r="W187" s="112"/>
      <c r="X187" s="112"/>
      <c r="Y187" s="112"/>
      <c r="Z187" s="112"/>
      <c r="AA187" s="112"/>
      <c r="AB187" s="108">
        <f t="shared" si="12"/>
        <v>0</v>
      </c>
      <c r="AC187" s="108">
        <f t="shared" si="13"/>
        <v>0</v>
      </c>
      <c r="AD187" s="113"/>
      <c r="AE187" s="114"/>
      <c r="AF187" s="113"/>
      <c r="AG187" s="114"/>
      <c r="AH187" s="1">
        <f t="shared" si="14"/>
        <v>0</v>
      </c>
    </row>
    <row r="188" spans="1:34" ht="18" customHeight="1" x14ac:dyDescent="0.25">
      <c r="A188" s="1">
        <f>IFERROR(IF($A$6&gt;=F188,SMALL(EMP!$K$6:$K$205,$A$7+F188),0),0)</f>
        <v>0</v>
      </c>
      <c r="B188" s="1" t="str">
        <f>IFERROR(IF(A188&gt;=1,VLOOKUP(A188,EMP!$O$6:$P$205,2,0),""),"")</f>
        <v/>
      </c>
      <c r="D188" s="1">
        <f>IFERROR(IF(E188&gt;=1,E188+COUNTIF($E$8:E188,E188),0),0)</f>
        <v>0</v>
      </c>
      <c r="E188" s="1">
        <f>IFERROR(IF(G188&gt;=1,INDEX(EMP!$O$6:$Q$205,MATCH(I188,EMP!$Q$6:$Q$205,0),1)*10,0),0)</f>
        <v>0</v>
      </c>
      <c r="F188" s="1">
        <v>181</v>
      </c>
      <c r="G188" s="32">
        <f t="shared" si="10"/>
        <v>0</v>
      </c>
      <c r="H188" s="115"/>
      <c r="I188" s="32" t="str">
        <f>IFERROR(IF(G188&gt;=1,VLOOKUP(H188,EMP!$P$6:$Q$205,2,0),""),"")</f>
        <v/>
      </c>
      <c r="J188" s="116"/>
      <c r="K188" s="111"/>
      <c r="L188" s="112"/>
      <c r="M188" s="112"/>
      <c r="N188" s="112"/>
      <c r="O188" s="108">
        <f t="shared" si="11"/>
        <v>0</v>
      </c>
      <c r="P188" s="112"/>
      <c r="Q188" s="112"/>
      <c r="R188" s="112"/>
      <c r="S188" s="112"/>
      <c r="T188" s="112"/>
      <c r="U188" s="112"/>
      <c r="V188" s="112"/>
      <c r="W188" s="112"/>
      <c r="X188" s="112"/>
      <c r="Y188" s="112"/>
      <c r="Z188" s="112"/>
      <c r="AA188" s="112"/>
      <c r="AB188" s="108">
        <f t="shared" si="12"/>
        <v>0</v>
      </c>
      <c r="AC188" s="108">
        <f t="shared" si="13"/>
        <v>0</v>
      </c>
      <c r="AD188" s="113"/>
      <c r="AE188" s="114"/>
      <c r="AF188" s="113"/>
      <c r="AG188" s="114"/>
      <c r="AH188" s="1">
        <f t="shared" si="14"/>
        <v>0</v>
      </c>
    </row>
    <row r="189" spans="1:34" ht="18" customHeight="1" x14ac:dyDescent="0.25">
      <c r="A189" s="1">
        <f>IFERROR(IF($A$6&gt;=F189,SMALL(EMP!$K$6:$K$205,$A$7+F189),0),0)</f>
        <v>0</v>
      </c>
      <c r="B189" s="1" t="str">
        <f>IFERROR(IF(A189&gt;=1,VLOOKUP(A189,EMP!$O$6:$P$205,2,0),""),"")</f>
        <v/>
      </c>
      <c r="D189" s="1">
        <f>IFERROR(IF(E189&gt;=1,E189+COUNTIF($E$8:E189,E189),0),0)</f>
        <v>0</v>
      </c>
      <c r="E189" s="1">
        <f>IFERROR(IF(G189&gt;=1,INDEX(EMP!$O$6:$Q$205,MATCH(I189,EMP!$Q$6:$Q$205,0),1)*10,0),0)</f>
        <v>0</v>
      </c>
      <c r="F189" s="1">
        <v>182</v>
      </c>
      <c r="G189" s="32">
        <f t="shared" si="10"/>
        <v>0</v>
      </c>
      <c r="H189" s="115"/>
      <c r="I189" s="32" t="str">
        <f>IFERROR(IF(G189&gt;=1,VLOOKUP(H189,EMP!$P$6:$Q$205,2,0),""),"")</f>
        <v/>
      </c>
      <c r="J189" s="116"/>
      <c r="K189" s="111"/>
      <c r="L189" s="112"/>
      <c r="M189" s="112"/>
      <c r="N189" s="112"/>
      <c r="O189" s="108">
        <f t="shared" si="11"/>
        <v>0</v>
      </c>
      <c r="P189" s="112"/>
      <c r="Q189" s="112"/>
      <c r="R189" s="112"/>
      <c r="S189" s="112"/>
      <c r="T189" s="112"/>
      <c r="U189" s="112"/>
      <c r="V189" s="112"/>
      <c r="W189" s="112"/>
      <c r="X189" s="112"/>
      <c r="Y189" s="112"/>
      <c r="Z189" s="112"/>
      <c r="AA189" s="112"/>
      <c r="AB189" s="108">
        <f t="shared" si="12"/>
        <v>0</v>
      </c>
      <c r="AC189" s="108">
        <f t="shared" si="13"/>
        <v>0</v>
      </c>
      <c r="AD189" s="113"/>
      <c r="AE189" s="114"/>
      <c r="AF189" s="113"/>
      <c r="AG189" s="114"/>
      <c r="AH189" s="1">
        <f t="shared" si="14"/>
        <v>0</v>
      </c>
    </row>
    <row r="190" spans="1:34" ht="18" customHeight="1" x14ac:dyDescent="0.25">
      <c r="A190" s="1">
        <f>IFERROR(IF($A$6&gt;=F190,SMALL(EMP!$K$6:$K$205,$A$7+F190),0),0)</f>
        <v>0</v>
      </c>
      <c r="B190" s="1" t="str">
        <f>IFERROR(IF(A190&gt;=1,VLOOKUP(A190,EMP!$O$6:$P$205,2,0),""),"")</f>
        <v/>
      </c>
      <c r="D190" s="1">
        <f>IFERROR(IF(E190&gt;=1,E190+COUNTIF($E$8:E190,E190),0),0)</f>
        <v>0</v>
      </c>
      <c r="E190" s="1">
        <f>IFERROR(IF(G190&gt;=1,INDEX(EMP!$O$6:$Q$205,MATCH(I190,EMP!$Q$6:$Q$205,0),1)*10,0),0)</f>
        <v>0</v>
      </c>
      <c r="F190" s="1">
        <v>183</v>
      </c>
      <c r="G190" s="32">
        <f t="shared" si="10"/>
        <v>0</v>
      </c>
      <c r="H190" s="115"/>
      <c r="I190" s="32" t="str">
        <f>IFERROR(IF(G190&gt;=1,VLOOKUP(H190,EMP!$P$6:$Q$205,2,0),""),"")</f>
        <v/>
      </c>
      <c r="J190" s="116"/>
      <c r="K190" s="111"/>
      <c r="L190" s="112"/>
      <c r="M190" s="112"/>
      <c r="N190" s="112"/>
      <c r="O190" s="108">
        <f t="shared" si="11"/>
        <v>0</v>
      </c>
      <c r="P190" s="112"/>
      <c r="Q190" s="112"/>
      <c r="R190" s="112"/>
      <c r="S190" s="112"/>
      <c r="T190" s="112"/>
      <c r="U190" s="112"/>
      <c r="V190" s="112"/>
      <c r="W190" s="112"/>
      <c r="X190" s="112"/>
      <c r="Y190" s="112"/>
      <c r="Z190" s="112"/>
      <c r="AA190" s="112"/>
      <c r="AB190" s="108">
        <f t="shared" si="12"/>
        <v>0</v>
      </c>
      <c r="AC190" s="108">
        <f t="shared" si="13"/>
        <v>0</v>
      </c>
      <c r="AD190" s="113"/>
      <c r="AE190" s="114"/>
      <c r="AF190" s="113"/>
      <c r="AG190" s="114"/>
      <c r="AH190" s="1">
        <f t="shared" si="14"/>
        <v>0</v>
      </c>
    </row>
    <row r="191" spans="1:34" ht="18" customHeight="1" x14ac:dyDescent="0.25">
      <c r="A191" s="1">
        <f>IFERROR(IF($A$6&gt;=F191,SMALL(EMP!$K$6:$K$205,$A$7+F191),0),0)</f>
        <v>0</v>
      </c>
      <c r="B191" s="1" t="str">
        <f>IFERROR(IF(A191&gt;=1,VLOOKUP(A191,EMP!$O$6:$P$205,2,0),""),"")</f>
        <v/>
      </c>
      <c r="D191" s="1">
        <f>IFERROR(IF(E191&gt;=1,E191+COUNTIF($E$8:E191,E191),0),0)</f>
        <v>0</v>
      </c>
      <c r="E191" s="1">
        <f>IFERROR(IF(G191&gt;=1,INDEX(EMP!$O$6:$Q$205,MATCH(I191,EMP!$Q$6:$Q$205,0),1)*10,0),0)</f>
        <v>0</v>
      </c>
      <c r="F191" s="1">
        <v>184</v>
      </c>
      <c r="G191" s="32">
        <f t="shared" si="10"/>
        <v>0</v>
      </c>
      <c r="H191" s="115"/>
      <c r="I191" s="32" t="str">
        <f>IFERROR(IF(G191&gt;=1,VLOOKUP(H191,EMP!$P$6:$Q$205,2,0),""),"")</f>
        <v/>
      </c>
      <c r="J191" s="116"/>
      <c r="K191" s="111"/>
      <c r="L191" s="112"/>
      <c r="M191" s="112"/>
      <c r="N191" s="112"/>
      <c r="O191" s="108">
        <f t="shared" si="11"/>
        <v>0</v>
      </c>
      <c r="P191" s="112"/>
      <c r="Q191" s="112"/>
      <c r="R191" s="112"/>
      <c r="S191" s="112"/>
      <c r="T191" s="112"/>
      <c r="U191" s="112"/>
      <c r="V191" s="112"/>
      <c r="W191" s="112"/>
      <c r="X191" s="112"/>
      <c r="Y191" s="112"/>
      <c r="Z191" s="112"/>
      <c r="AA191" s="112"/>
      <c r="AB191" s="108">
        <f t="shared" si="12"/>
        <v>0</v>
      </c>
      <c r="AC191" s="108">
        <f t="shared" si="13"/>
        <v>0</v>
      </c>
      <c r="AD191" s="113"/>
      <c r="AE191" s="114"/>
      <c r="AF191" s="113"/>
      <c r="AG191" s="114"/>
      <c r="AH191" s="1">
        <f t="shared" si="14"/>
        <v>0</v>
      </c>
    </row>
    <row r="192" spans="1:34" ht="18" customHeight="1" x14ac:dyDescent="0.25">
      <c r="A192" s="1">
        <f>IFERROR(IF($A$6&gt;=F192,SMALL(EMP!$K$6:$K$205,$A$7+F192),0),0)</f>
        <v>0</v>
      </c>
      <c r="B192" s="1" t="str">
        <f>IFERROR(IF(A192&gt;=1,VLOOKUP(A192,EMP!$O$6:$P$205,2,0),""),"")</f>
        <v/>
      </c>
      <c r="D192" s="1">
        <f>IFERROR(IF(E192&gt;=1,E192+COUNTIF($E$8:E192,E192),0),0)</f>
        <v>0</v>
      </c>
      <c r="E192" s="1">
        <f>IFERROR(IF(G192&gt;=1,INDEX(EMP!$O$6:$Q$205,MATCH(I192,EMP!$Q$6:$Q$205,0),1)*10,0),0)</f>
        <v>0</v>
      </c>
      <c r="F192" s="1">
        <v>185</v>
      </c>
      <c r="G192" s="32">
        <f t="shared" si="10"/>
        <v>0</v>
      </c>
      <c r="H192" s="115"/>
      <c r="I192" s="32" t="str">
        <f>IFERROR(IF(G192&gt;=1,VLOOKUP(H192,EMP!$P$6:$Q$205,2,0),""),"")</f>
        <v/>
      </c>
      <c r="J192" s="116"/>
      <c r="K192" s="111"/>
      <c r="L192" s="112"/>
      <c r="M192" s="112"/>
      <c r="N192" s="112"/>
      <c r="O192" s="108">
        <f t="shared" si="11"/>
        <v>0</v>
      </c>
      <c r="P192" s="112"/>
      <c r="Q192" s="112"/>
      <c r="R192" s="112"/>
      <c r="S192" s="112"/>
      <c r="T192" s="112"/>
      <c r="U192" s="112"/>
      <c r="V192" s="112"/>
      <c r="W192" s="112"/>
      <c r="X192" s="112"/>
      <c r="Y192" s="112"/>
      <c r="Z192" s="112"/>
      <c r="AA192" s="112"/>
      <c r="AB192" s="108">
        <f t="shared" si="12"/>
        <v>0</v>
      </c>
      <c r="AC192" s="108">
        <f t="shared" si="13"/>
        <v>0</v>
      </c>
      <c r="AD192" s="113"/>
      <c r="AE192" s="114"/>
      <c r="AF192" s="113"/>
      <c r="AG192" s="114"/>
      <c r="AH192" s="1">
        <f t="shared" si="14"/>
        <v>0</v>
      </c>
    </row>
    <row r="193" spans="1:34" ht="18" customHeight="1" x14ac:dyDescent="0.25">
      <c r="A193" s="1">
        <f>IFERROR(IF($A$6&gt;=F193,SMALL(EMP!$K$6:$K$205,$A$7+F193),0),0)</f>
        <v>0</v>
      </c>
      <c r="B193" s="1" t="str">
        <f>IFERROR(IF(A193&gt;=1,VLOOKUP(A193,EMP!$O$6:$P$205,2,0),""),"")</f>
        <v/>
      </c>
      <c r="D193" s="1">
        <f>IFERROR(IF(E193&gt;=1,E193+COUNTIF($E$8:E193,E193),0),0)</f>
        <v>0</v>
      </c>
      <c r="E193" s="1">
        <f>IFERROR(IF(G193&gt;=1,INDEX(EMP!$O$6:$Q$205,MATCH(I193,EMP!$Q$6:$Q$205,0),1)*10,0),0)</f>
        <v>0</v>
      </c>
      <c r="F193" s="1">
        <v>186</v>
      </c>
      <c r="G193" s="32">
        <f t="shared" si="10"/>
        <v>0</v>
      </c>
      <c r="H193" s="115"/>
      <c r="I193" s="32" t="str">
        <f>IFERROR(IF(G193&gt;=1,VLOOKUP(H193,EMP!$P$6:$Q$205,2,0),""),"")</f>
        <v/>
      </c>
      <c r="J193" s="116"/>
      <c r="K193" s="111"/>
      <c r="L193" s="112"/>
      <c r="M193" s="112"/>
      <c r="N193" s="112"/>
      <c r="O193" s="108">
        <f t="shared" si="11"/>
        <v>0</v>
      </c>
      <c r="P193" s="112"/>
      <c r="Q193" s="112"/>
      <c r="R193" s="112"/>
      <c r="S193" s="112"/>
      <c r="T193" s="112"/>
      <c r="U193" s="112"/>
      <c r="V193" s="112"/>
      <c r="W193" s="112"/>
      <c r="X193" s="112"/>
      <c r="Y193" s="112"/>
      <c r="Z193" s="112"/>
      <c r="AA193" s="112"/>
      <c r="AB193" s="108">
        <f t="shared" si="12"/>
        <v>0</v>
      </c>
      <c r="AC193" s="108">
        <f t="shared" si="13"/>
        <v>0</v>
      </c>
      <c r="AD193" s="113"/>
      <c r="AE193" s="114"/>
      <c r="AF193" s="113"/>
      <c r="AG193" s="114"/>
      <c r="AH193" s="1">
        <f t="shared" si="14"/>
        <v>0</v>
      </c>
    </row>
    <row r="194" spans="1:34" ht="18" customHeight="1" x14ac:dyDescent="0.25">
      <c r="A194" s="1">
        <f>IFERROR(IF($A$6&gt;=F194,SMALL(EMP!$K$6:$K$205,$A$7+F194),0),0)</f>
        <v>0</v>
      </c>
      <c r="B194" s="1" t="str">
        <f>IFERROR(IF(A194&gt;=1,VLOOKUP(A194,EMP!$O$6:$P$205,2,0),""),"")</f>
        <v/>
      </c>
      <c r="D194" s="1">
        <f>IFERROR(IF(E194&gt;=1,E194+COUNTIF($E$8:E194,E194),0),0)</f>
        <v>0</v>
      </c>
      <c r="E194" s="1">
        <f>IFERROR(IF(G194&gt;=1,INDEX(EMP!$O$6:$Q$205,MATCH(I194,EMP!$Q$6:$Q$205,0),1)*10,0),0)</f>
        <v>0</v>
      </c>
      <c r="F194" s="1">
        <v>187</v>
      </c>
      <c r="G194" s="32">
        <f t="shared" si="10"/>
        <v>0</v>
      </c>
      <c r="H194" s="115"/>
      <c r="I194" s="32" t="str">
        <f>IFERROR(IF(G194&gt;=1,VLOOKUP(H194,EMP!$P$6:$Q$205,2,0),""),"")</f>
        <v/>
      </c>
      <c r="J194" s="116"/>
      <c r="K194" s="111"/>
      <c r="L194" s="112"/>
      <c r="M194" s="112"/>
      <c r="N194" s="112"/>
      <c r="O194" s="108">
        <f t="shared" si="11"/>
        <v>0</v>
      </c>
      <c r="P194" s="112"/>
      <c r="Q194" s="112"/>
      <c r="R194" s="112"/>
      <c r="S194" s="112"/>
      <c r="T194" s="112"/>
      <c r="U194" s="112"/>
      <c r="V194" s="112"/>
      <c r="W194" s="112"/>
      <c r="X194" s="112"/>
      <c r="Y194" s="112"/>
      <c r="Z194" s="112"/>
      <c r="AA194" s="112"/>
      <c r="AB194" s="108">
        <f t="shared" si="12"/>
        <v>0</v>
      </c>
      <c r="AC194" s="108">
        <f t="shared" si="13"/>
        <v>0</v>
      </c>
      <c r="AD194" s="113"/>
      <c r="AE194" s="114"/>
      <c r="AF194" s="113"/>
      <c r="AG194" s="114"/>
      <c r="AH194" s="1">
        <f t="shared" si="14"/>
        <v>0</v>
      </c>
    </row>
    <row r="195" spans="1:34" ht="18" customHeight="1" x14ac:dyDescent="0.25">
      <c r="A195" s="1">
        <f>IFERROR(IF($A$6&gt;=F195,SMALL(EMP!$K$6:$K$205,$A$7+F195),0),0)</f>
        <v>0</v>
      </c>
      <c r="B195" s="1" t="str">
        <f>IFERROR(IF(A195&gt;=1,VLOOKUP(A195,EMP!$O$6:$P$205,2,0),""),"")</f>
        <v/>
      </c>
      <c r="D195" s="1">
        <f>IFERROR(IF(E195&gt;=1,E195+COUNTIF($E$8:E195,E195),0),0)</f>
        <v>0</v>
      </c>
      <c r="E195" s="1">
        <f>IFERROR(IF(G195&gt;=1,INDEX(EMP!$O$6:$Q$205,MATCH(I195,EMP!$Q$6:$Q$205,0),1)*10,0),0)</f>
        <v>0</v>
      </c>
      <c r="F195" s="1">
        <v>188</v>
      </c>
      <c r="G195" s="32">
        <f t="shared" si="10"/>
        <v>0</v>
      </c>
      <c r="H195" s="115"/>
      <c r="I195" s="32" t="str">
        <f>IFERROR(IF(G195&gt;=1,VLOOKUP(H195,EMP!$P$6:$Q$205,2,0),""),"")</f>
        <v/>
      </c>
      <c r="J195" s="116"/>
      <c r="K195" s="111"/>
      <c r="L195" s="112"/>
      <c r="M195" s="112"/>
      <c r="N195" s="112"/>
      <c r="O195" s="108">
        <f t="shared" si="11"/>
        <v>0</v>
      </c>
      <c r="P195" s="112"/>
      <c r="Q195" s="112"/>
      <c r="R195" s="112"/>
      <c r="S195" s="112"/>
      <c r="T195" s="112"/>
      <c r="U195" s="112"/>
      <c r="V195" s="112"/>
      <c r="W195" s="112"/>
      <c r="X195" s="112"/>
      <c r="Y195" s="112"/>
      <c r="Z195" s="112"/>
      <c r="AA195" s="112"/>
      <c r="AB195" s="108">
        <f t="shared" si="12"/>
        <v>0</v>
      </c>
      <c r="AC195" s="108">
        <f t="shared" si="13"/>
        <v>0</v>
      </c>
      <c r="AD195" s="113"/>
      <c r="AE195" s="114"/>
      <c r="AF195" s="113"/>
      <c r="AG195" s="114"/>
      <c r="AH195" s="1">
        <f t="shared" si="14"/>
        <v>0</v>
      </c>
    </row>
    <row r="196" spans="1:34" ht="18" customHeight="1" x14ac:dyDescent="0.25">
      <c r="A196" s="1">
        <f>IFERROR(IF($A$6&gt;=F196,SMALL(EMP!$K$6:$K$205,$A$7+F196),0),0)</f>
        <v>0</v>
      </c>
      <c r="B196" s="1" t="str">
        <f>IFERROR(IF(A196&gt;=1,VLOOKUP(A196,EMP!$O$6:$P$205,2,0),""),"")</f>
        <v/>
      </c>
      <c r="D196" s="1">
        <f>IFERROR(IF(E196&gt;=1,E196+COUNTIF($E$8:E196,E196),0),0)</f>
        <v>0</v>
      </c>
      <c r="E196" s="1">
        <f>IFERROR(IF(G196&gt;=1,INDEX(EMP!$O$6:$Q$205,MATCH(I196,EMP!$Q$6:$Q$205,0),1)*10,0),0)</f>
        <v>0</v>
      </c>
      <c r="F196" s="1">
        <v>189</v>
      </c>
      <c r="G196" s="32">
        <f t="shared" si="10"/>
        <v>0</v>
      </c>
      <c r="H196" s="115"/>
      <c r="I196" s="32" t="str">
        <f>IFERROR(IF(G196&gt;=1,VLOOKUP(H196,EMP!$P$6:$Q$205,2,0),""),"")</f>
        <v/>
      </c>
      <c r="J196" s="116"/>
      <c r="K196" s="111"/>
      <c r="L196" s="112"/>
      <c r="M196" s="112"/>
      <c r="N196" s="112"/>
      <c r="O196" s="108">
        <f t="shared" si="11"/>
        <v>0</v>
      </c>
      <c r="P196" s="112"/>
      <c r="Q196" s="112"/>
      <c r="R196" s="112"/>
      <c r="S196" s="112"/>
      <c r="T196" s="112"/>
      <c r="U196" s="112"/>
      <c r="V196" s="112"/>
      <c r="W196" s="112"/>
      <c r="X196" s="112"/>
      <c r="Y196" s="112"/>
      <c r="Z196" s="112"/>
      <c r="AA196" s="112"/>
      <c r="AB196" s="108">
        <f t="shared" si="12"/>
        <v>0</v>
      </c>
      <c r="AC196" s="108">
        <f t="shared" si="13"/>
        <v>0</v>
      </c>
      <c r="AD196" s="113"/>
      <c r="AE196" s="114"/>
      <c r="AF196" s="113"/>
      <c r="AG196" s="114"/>
      <c r="AH196" s="1">
        <f t="shared" si="14"/>
        <v>0</v>
      </c>
    </row>
    <row r="197" spans="1:34" ht="18" customHeight="1" x14ac:dyDescent="0.25">
      <c r="A197" s="1">
        <f>IFERROR(IF($A$6&gt;=F197,SMALL(EMP!$K$6:$K$205,$A$7+F197),0),0)</f>
        <v>0</v>
      </c>
      <c r="B197" s="1" t="str">
        <f>IFERROR(IF(A197&gt;=1,VLOOKUP(A197,EMP!$O$6:$P$205,2,0),""),"")</f>
        <v/>
      </c>
      <c r="D197" s="1">
        <f>IFERROR(IF(E197&gt;=1,E197+COUNTIF($E$8:E197,E197),0),0)</f>
        <v>0</v>
      </c>
      <c r="E197" s="1">
        <f>IFERROR(IF(G197&gt;=1,INDEX(EMP!$O$6:$Q$205,MATCH(I197,EMP!$Q$6:$Q$205,0),1)*10,0),0)</f>
        <v>0</v>
      </c>
      <c r="F197" s="1">
        <v>190</v>
      </c>
      <c r="G197" s="32">
        <f t="shared" si="10"/>
        <v>0</v>
      </c>
      <c r="H197" s="115"/>
      <c r="I197" s="32" t="str">
        <f>IFERROR(IF(G197&gt;=1,VLOOKUP(H197,EMP!$P$6:$Q$205,2,0),""),"")</f>
        <v/>
      </c>
      <c r="J197" s="116"/>
      <c r="K197" s="111"/>
      <c r="L197" s="112"/>
      <c r="M197" s="112"/>
      <c r="N197" s="112"/>
      <c r="O197" s="108">
        <f t="shared" si="11"/>
        <v>0</v>
      </c>
      <c r="P197" s="112"/>
      <c r="Q197" s="112"/>
      <c r="R197" s="112"/>
      <c r="S197" s="112"/>
      <c r="T197" s="112"/>
      <c r="U197" s="112"/>
      <c r="V197" s="112"/>
      <c r="W197" s="112"/>
      <c r="X197" s="112"/>
      <c r="Y197" s="112"/>
      <c r="Z197" s="112"/>
      <c r="AA197" s="112"/>
      <c r="AB197" s="108">
        <f t="shared" si="12"/>
        <v>0</v>
      </c>
      <c r="AC197" s="108">
        <f t="shared" si="13"/>
        <v>0</v>
      </c>
      <c r="AD197" s="113"/>
      <c r="AE197" s="114"/>
      <c r="AF197" s="113"/>
      <c r="AG197" s="114"/>
      <c r="AH197" s="1">
        <f t="shared" si="14"/>
        <v>0</v>
      </c>
    </row>
    <row r="198" spans="1:34" ht="18" customHeight="1" x14ac:dyDescent="0.25">
      <c r="A198" s="1">
        <f>IFERROR(IF($A$6&gt;=F198,SMALL(EMP!$K$6:$K$205,$A$7+F198),0),0)</f>
        <v>0</v>
      </c>
      <c r="B198" s="1" t="str">
        <f>IFERROR(IF(A198&gt;=1,VLOOKUP(A198,EMP!$O$6:$P$205,2,0),""),"")</f>
        <v/>
      </c>
      <c r="D198" s="1">
        <f>IFERROR(IF(E198&gt;=1,E198+COUNTIF($E$8:E198,E198),0),0)</f>
        <v>0</v>
      </c>
      <c r="E198" s="1">
        <f>IFERROR(IF(G198&gt;=1,INDEX(EMP!$O$6:$Q$205,MATCH(I198,EMP!$Q$6:$Q$205,0),1)*10,0),0)</f>
        <v>0</v>
      </c>
      <c r="F198" s="1">
        <v>191</v>
      </c>
      <c r="G198" s="32">
        <f t="shared" si="10"/>
        <v>0</v>
      </c>
      <c r="H198" s="115"/>
      <c r="I198" s="32" t="str">
        <f>IFERROR(IF(G198&gt;=1,VLOOKUP(H198,EMP!$P$6:$Q$205,2,0),""),"")</f>
        <v/>
      </c>
      <c r="J198" s="116"/>
      <c r="K198" s="111"/>
      <c r="L198" s="112"/>
      <c r="M198" s="112"/>
      <c r="N198" s="112"/>
      <c r="O198" s="108">
        <f t="shared" si="11"/>
        <v>0</v>
      </c>
      <c r="P198" s="112"/>
      <c r="Q198" s="112"/>
      <c r="R198" s="112"/>
      <c r="S198" s="112"/>
      <c r="T198" s="112"/>
      <c r="U198" s="112"/>
      <c r="V198" s="112"/>
      <c r="W198" s="112"/>
      <c r="X198" s="112"/>
      <c r="Y198" s="112"/>
      <c r="Z198" s="112"/>
      <c r="AA198" s="112"/>
      <c r="AB198" s="108">
        <f t="shared" si="12"/>
        <v>0</v>
      </c>
      <c r="AC198" s="108">
        <f t="shared" si="13"/>
        <v>0</v>
      </c>
      <c r="AD198" s="113"/>
      <c r="AE198" s="114"/>
      <c r="AF198" s="113"/>
      <c r="AG198" s="114"/>
      <c r="AH198" s="1">
        <f t="shared" si="14"/>
        <v>0</v>
      </c>
    </row>
    <row r="199" spans="1:34" ht="18" customHeight="1" x14ac:dyDescent="0.25">
      <c r="A199" s="1">
        <f>IFERROR(IF($A$6&gt;=F199,SMALL(EMP!$K$6:$K$205,$A$7+F199),0),0)</f>
        <v>0</v>
      </c>
      <c r="B199" s="1" t="str">
        <f>IFERROR(IF(A199&gt;=1,VLOOKUP(A199,EMP!$O$6:$P$205,2,0),""),"")</f>
        <v/>
      </c>
      <c r="D199" s="1">
        <f>IFERROR(IF(E199&gt;=1,E199+COUNTIF($E$8:E199,E199),0),0)</f>
        <v>0</v>
      </c>
      <c r="E199" s="1">
        <f>IFERROR(IF(G199&gt;=1,INDEX(EMP!$O$6:$Q$205,MATCH(I199,EMP!$Q$6:$Q$205,0),1)*10,0),0)</f>
        <v>0</v>
      </c>
      <c r="F199" s="1">
        <v>192</v>
      </c>
      <c r="G199" s="32">
        <f t="shared" si="10"/>
        <v>0</v>
      </c>
      <c r="H199" s="115"/>
      <c r="I199" s="32" t="str">
        <f>IFERROR(IF(G199&gt;=1,VLOOKUP(H199,EMP!$P$6:$Q$205,2,0),""),"")</f>
        <v/>
      </c>
      <c r="J199" s="116"/>
      <c r="K199" s="111"/>
      <c r="L199" s="112"/>
      <c r="M199" s="112"/>
      <c r="N199" s="112"/>
      <c r="O199" s="108">
        <f t="shared" si="11"/>
        <v>0</v>
      </c>
      <c r="P199" s="112"/>
      <c r="Q199" s="112"/>
      <c r="R199" s="112"/>
      <c r="S199" s="112"/>
      <c r="T199" s="112"/>
      <c r="U199" s="112"/>
      <c r="V199" s="112"/>
      <c r="W199" s="112"/>
      <c r="X199" s="112"/>
      <c r="Y199" s="112"/>
      <c r="Z199" s="112"/>
      <c r="AA199" s="112"/>
      <c r="AB199" s="108">
        <f t="shared" si="12"/>
        <v>0</v>
      </c>
      <c r="AC199" s="108">
        <f t="shared" si="13"/>
        <v>0</v>
      </c>
      <c r="AD199" s="113"/>
      <c r="AE199" s="114"/>
      <c r="AF199" s="113"/>
      <c r="AG199" s="114"/>
      <c r="AH199" s="1">
        <f t="shared" si="14"/>
        <v>0</v>
      </c>
    </row>
    <row r="200" spans="1:34" ht="18" customHeight="1" x14ac:dyDescent="0.25">
      <c r="A200" s="1">
        <f>IFERROR(IF($A$6&gt;=F200,SMALL(EMP!$K$6:$K$205,$A$7+F200),0),0)</f>
        <v>0</v>
      </c>
      <c r="B200" s="1" t="str">
        <f>IFERROR(IF(A200&gt;=1,VLOOKUP(A200,EMP!$O$6:$P$205,2,0),""),"")</f>
        <v/>
      </c>
      <c r="D200" s="1">
        <f>IFERROR(IF(E200&gt;=1,E200+COUNTIF($E$8:E200,E200),0),0)</f>
        <v>0</v>
      </c>
      <c r="E200" s="1">
        <f>IFERROR(IF(G200&gt;=1,INDEX(EMP!$O$6:$Q$205,MATCH(I200,EMP!$Q$6:$Q$205,0),1)*10,0),0)</f>
        <v>0</v>
      </c>
      <c r="F200" s="1">
        <v>193</v>
      </c>
      <c r="G200" s="32">
        <f t="shared" si="10"/>
        <v>0</v>
      </c>
      <c r="H200" s="115"/>
      <c r="I200" s="32" t="str">
        <f>IFERROR(IF(G200&gt;=1,VLOOKUP(H200,EMP!$P$6:$Q$205,2,0),""),"")</f>
        <v/>
      </c>
      <c r="J200" s="116"/>
      <c r="K200" s="111"/>
      <c r="L200" s="112"/>
      <c r="M200" s="112"/>
      <c r="N200" s="112"/>
      <c r="O200" s="108">
        <f t="shared" si="11"/>
        <v>0</v>
      </c>
      <c r="P200" s="112"/>
      <c r="Q200" s="112"/>
      <c r="R200" s="112"/>
      <c r="S200" s="112"/>
      <c r="T200" s="112"/>
      <c r="U200" s="112"/>
      <c r="V200" s="112"/>
      <c r="W200" s="112"/>
      <c r="X200" s="112"/>
      <c r="Y200" s="112"/>
      <c r="Z200" s="112"/>
      <c r="AA200" s="112"/>
      <c r="AB200" s="108">
        <f t="shared" si="12"/>
        <v>0</v>
      </c>
      <c r="AC200" s="108">
        <f t="shared" si="13"/>
        <v>0</v>
      </c>
      <c r="AD200" s="113"/>
      <c r="AE200" s="114"/>
      <c r="AF200" s="113"/>
      <c r="AG200" s="114"/>
      <c r="AH200" s="1">
        <f t="shared" si="14"/>
        <v>0</v>
      </c>
    </row>
    <row r="201" spans="1:34" ht="18" customHeight="1" x14ac:dyDescent="0.25">
      <c r="A201" s="1">
        <f>IFERROR(IF($A$6&gt;=F201,SMALL(EMP!$K$6:$K$205,$A$7+F201),0),0)</f>
        <v>0</v>
      </c>
      <c r="B201" s="1" t="str">
        <f>IFERROR(IF(A201&gt;=1,VLOOKUP(A201,EMP!$O$6:$P$205,2,0),""),"")</f>
        <v/>
      </c>
      <c r="D201" s="1">
        <f>IFERROR(IF(E201&gt;=1,E201+COUNTIF($E$8:E201,E201),0),0)</f>
        <v>0</v>
      </c>
      <c r="E201" s="1">
        <f>IFERROR(IF(G201&gt;=1,INDEX(EMP!$O$6:$Q$205,MATCH(I201,EMP!$Q$6:$Q$205,0),1)*10,0),0)</f>
        <v>0</v>
      </c>
      <c r="F201" s="1">
        <v>194</v>
      </c>
      <c r="G201" s="32">
        <f t="shared" ref="G201:G207" si="15">IFERROR(IF(LEN(H201)&gt;=2,F201,0),0)</f>
        <v>0</v>
      </c>
      <c r="H201" s="115"/>
      <c r="I201" s="32" t="str">
        <f>IFERROR(IF(G201&gt;=1,VLOOKUP(H201,EMP!$P$6:$Q$205,2,0),""),"")</f>
        <v/>
      </c>
      <c r="J201" s="116"/>
      <c r="K201" s="111"/>
      <c r="L201" s="112"/>
      <c r="M201" s="112"/>
      <c r="N201" s="112"/>
      <c r="O201" s="108">
        <f t="shared" ref="O201:O207" si="16">SUM(K201:N201)</f>
        <v>0</v>
      </c>
      <c r="P201" s="112"/>
      <c r="Q201" s="112"/>
      <c r="R201" s="112"/>
      <c r="S201" s="112"/>
      <c r="T201" s="112"/>
      <c r="U201" s="112"/>
      <c r="V201" s="112"/>
      <c r="W201" s="112"/>
      <c r="X201" s="112"/>
      <c r="Y201" s="112"/>
      <c r="Z201" s="112"/>
      <c r="AA201" s="112"/>
      <c r="AB201" s="108">
        <f t="shared" ref="AB201:AB207" si="17">SUM(P201:AA201)</f>
        <v>0</v>
      </c>
      <c r="AC201" s="108">
        <f t="shared" ref="AC201:AC207" si="18">O201-AB201</f>
        <v>0</v>
      </c>
      <c r="AD201" s="113"/>
      <c r="AE201" s="114"/>
      <c r="AF201" s="113"/>
      <c r="AG201" s="114"/>
      <c r="AH201" s="1">
        <f t="shared" ref="AH201:AH264" si="19">IFERROR(IF(G201&gt;=1,(IF(MOD(G201,2)=1,1,2)),0),0)</f>
        <v>0</v>
      </c>
    </row>
    <row r="202" spans="1:34" ht="18" customHeight="1" x14ac:dyDescent="0.25">
      <c r="A202" s="1">
        <f>IFERROR(IF($A$6&gt;=F202,SMALL(EMP!$K$6:$K$205,$A$7+F202),0),0)</f>
        <v>0</v>
      </c>
      <c r="B202" s="1" t="str">
        <f>IFERROR(IF(A202&gt;=1,VLOOKUP(A202,EMP!$O$6:$P$205,2,0),""),"")</f>
        <v/>
      </c>
      <c r="D202" s="1">
        <f>IFERROR(IF(E202&gt;=1,E202+COUNTIF($E$8:E202,E202),0),0)</f>
        <v>0</v>
      </c>
      <c r="E202" s="1">
        <f>IFERROR(IF(G202&gt;=1,INDEX(EMP!$O$6:$Q$205,MATCH(I202,EMP!$Q$6:$Q$205,0),1)*10,0),0)</f>
        <v>0</v>
      </c>
      <c r="F202" s="1">
        <v>195</v>
      </c>
      <c r="G202" s="32">
        <f t="shared" si="15"/>
        <v>0</v>
      </c>
      <c r="H202" s="115"/>
      <c r="I202" s="32" t="str">
        <f>IFERROR(IF(G202&gt;=1,VLOOKUP(H202,EMP!$P$6:$Q$205,2,0),""),"")</f>
        <v/>
      </c>
      <c r="J202" s="116"/>
      <c r="K202" s="111"/>
      <c r="L202" s="112"/>
      <c r="M202" s="112"/>
      <c r="N202" s="112"/>
      <c r="O202" s="108">
        <f t="shared" si="16"/>
        <v>0</v>
      </c>
      <c r="P202" s="112"/>
      <c r="Q202" s="112"/>
      <c r="R202" s="112"/>
      <c r="S202" s="112"/>
      <c r="T202" s="112"/>
      <c r="U202" s="112"/>
      <c r="V202" s="112"/>
      <c r="W202" s="112"/>
      <c r="X202" s="112"/>
      <c r="Y202" s="112"/>
      <c r="Z202" s="112"/>
      <c r="AA202" s="112"/>
      <c r="AB202" s="108">
        <f t="shared" si="17"/>
        <v>0</v>
      </c>
      <c r="AC202" s="108">
        <f t="shared" si="18"/>
        <v>0</v>
      </c>
      <c r="AD202" s="113"/>
      <c r="AE202" s="114"/>
      <c r="AF202" s="113"/>
      <c r="AG202" s="114"/>
      <c r="AH202" s="1">
        <f t="shared" si="19"/>
        <v>0</v>
      </c>
    </row>
    <row r="203" spans="1:34" ht="18" customHeight="1" x14ac:dyDescent="0.25">
      <c r="A203" s="1">
        <f>IFERROR(IF($A$6&gt;=F203,SMALL(EMP!$K$6:$K$205,$A$7+F203),0),0)</f>
        <v>0</v>
      </c>
      <c r="B203" s="1" t="str">
        <f>IFERROR(IF(A203&gt;=1,VLOOKUP(A203,EMP!$O$6:$P$205,2,0),""),"")</f>
        <v/>
      </c>
      <c r="D203" s="1">
        <f>IFERROR(IF(E203&gt;=1,E203+COUNTIF($E$8:E203,E203),0),0)</f>
        <v>0</v>
      </c>
      <c r="E203" s="1">
        <f>IFERROR(IF(G203&gt;=1,INDEX(EMP!$O$6:$Q$205,MATCH(I203,EMP!$Q$6:$Q$205,0),1)*10,0),0)</f>
        <v>0</v>
      </c>
      <c r="F203" s="1">
        <v>196</v>
      </c>
      <c r="G203" s="32">
        <f t="shared" si="15"/>
        <v>0</v>
      </c>
      <c r="H203" s="115"/>
      <c r="I203" s="32" t="str">
        <f>IFERROR(IF(G203&gt;=1,VLOOKUP(H203,EMP!$P$6:$Q$205,2,0),""),"")</f>
        <v/>
      </c>
      <c r="J203" s="116"/>
      <c r="K203" s="111"/>
      <c r="L203" s="112"/>
      <c r="M203" s="112"/>
      <c r="N203" s="112"/>
      <c r="O203" s="108">
        <f t="shared" si="16"/>
        <v>0</v>
      </c>
      <c r="P203" s="112"/>
      <c r="Q203" s="112"/>
      <c r="R203" s="112"/>
      <c r="S203" s="112"/>
      <c r="T203" s="112"/>
      <c r="U203" s="112"/>
      <c r="V203" s="112"/>
      <c r="W203" s="112"/>
      <c r="X203" s="112"/>
      <c r="Y203" s="112"/>
      <c r="Z203" s="112"/>
      <c r="AA203" s="112"/>
      <c r="AB203" s="108">
        <f t="shared" si="17"/>
        <v>0</v>
      </c>
      <c r="AC203" s="108">
        <f t="shared" si="18"/>
        <v>0</v>
      </c>
      <c r="AD203" s="113"/>
      <c r="AE203" s="114"/>
      <c r="AF203" s="113"/>
      <c r="AG203" s="114"/>
      <c r="AH203" s="1">
        <f t="shared" si="19"/>
        <v>0</v>
      </c>
    </row>
    <row r="204" spans="1:34" ht="18" customHeight="1" x14ac:dyDescent="0.25">
      <c r="A204" s="1">
        <f>IFERROR(IF($A$6&gt;=F204,SMALL(EMP!$K$6:$K$205,$A$7+F204),0),0)</f>
        <v>0</v>
      </c>
      <c r="B204" s="1" t="str">
        <f>IFERROR(IF(A204&gt;=1,VLOOKUP(A204,EMP!$O$6:$P$205,2,0),""),"")</f>
        <v/>
      </c>
      <c r="D204" s="1">
        <f>IFERROR(IF(E204&gt;=1,E204+COUNTIF($E$8:E204,E204),0),0)</f>
        <v>0</v>
      </c>
      <c r="E204" s="1">
        <f>IFERROR(IF(G204&gt;=1,INDEX(EMP!$O$6:$Q$205,MATCH(I204,EMP!$Q$6:$Q$205,0),1)*10,0),0)</f>
        <v>0</v>
      </c>
      <c r="F204" s="1">
        <v>197</v>
      </c>
      <c r="G204" s="32">
        <f t="shared" si="15"/>
        <v>0</v>
      </c>
      <c r="H204" s="115"/>
      <c r="I204" s="32" t="str">
        <f>IFERROR(IF(G204&gt;=1,VLOOKUP(H204,EMP!$P$6:$Q$205,2,0),""),"")</f>
        <v/>
      </c>
      <c r="J204" s="116"/>
      <c r="K204" s="111"/>
      <c r="L204" s="112"/>
      <c r="M204" s="112"/>
      <c r="N204" s="112"/>
      <c r="O204" s="108">
        <f t="shared" si="16"/>
        <v>0</v>
      </c>
      <c r="P204" s="112"/>
      <c r="Q204" s="112"/>
      <c r="R204" s="112"/>
      <c r="S204" s="112"/>
      <c r="T204" s="112"/>
      <c r="U204" s="112"/>
      <c r="V204" s="112"/>
      <c r="W204" s="112"/>
      <c r="X204" s="112"/>
      <c r="Y204" s="112"/>
      <c r="Z204" s="112"/>
      <c r="AA204" s="112"/>
      <c r="AB204" s="108">
        <f t="shared" si="17"/>
        <v>0</v>
      </c>
      <c r="AC204" s="108">
        <f t="shared" si="18"/>
        <v>0</v>
      </c>
      <c r="AD204" s="113"/>
      <c r="AE204" s="114"/>
      <c r="AF204" s="113"/>
      <c r="AG204" s="114"/>
      <c r="AH204" s="1">
        <f t="shared" si="19"/>
        <v>0</v>
      </c>
    </row>
    <row r="205" spans="1:34" ht="18" customHeight="1" x14ac:dyDescent="0.25">
      <c r="A205" s="1">
        <f>IFERROR(IF($A$6&gt;=F205,SMALL(EMP!$K$6:$K$205,$A$7+F205),0),0)</f>
        <v>0</v>
      </c>
      <c r="B205" s="1" t="str">
        <f>IFERROR(IF(A205&gt;=1,VLOOKUP(A205,EMP!$O$6:$P$205,2,0),""),"")</f>
        <v/>
      </c>
      <c r="D205" s="1">
        <f>IFERROR(IF(E205&gt;=1,E205+COUNTIF($E$8:E205,E205),0),0)</f>
        <v>0</v>
      </c>
      <c r="E205" s="1">
        <f>IFERROR(IF(G205&gt;=1,INDEX(EMP!$O$6:$Q$205,MATCH(I205,EMP!$Q$6:$Q$205,0),1)*10,0),0)</f>
        <v>0</v>
      </c>
      <c r="F205" s="1">
        <v>198</v>
      </c>
      <c r="G205" s="32">
        <f t="shared" si="15"/>
        <v>0</v>
      </c>
      <c r="H205" s="115"/>
      <c r="I205" s="32" t="str">
        <f>IFERROR(IF(G205&gt;=1,VLOOKUP(H205,EMP!$P$6:$Q$205,2,0),""),"")</f>
        <v/>
      </c>
      <c r="J205" s="116"/>
      <c r="K205" s="111"/>
      <c r="L205" s="112"/>
      <c r="M205" s="112"/>
      <c r="N205" s="112"/>
      <c r="O205" s="108">
        <f t="shared" si="16"/>
        <v>0</v>
      </c>
      <c r="P205" s="112"/>
      <c r="Q205" s="112"/>
      <c r="R205" s="112"/>
      <c r="S205" s="112"/>
      <c r="T205" s="112"/>
      <c r="U205" s="112"/>
      <c r="V205" s="112"/>
      <c r="W205" s="112"/>
      <c r="X205" s="112"/>
      <c r="Y205" s="112"/>
      <c r="Z205" s="112"/>
      <c r="AA205" s="112"/>
      <c r="AB205" s="108">
        <f t="shared" si="17"/>
        <v>0</v>
      </c>
      <c r="AC205" s="108">
        <f t="shared" si="18"/>
        <v>0</v>
      </c>
      <c r="AD205" s="113"/>
      <c r="AE205" s="114"/>
      <c r="AF205" s="113"/>
      <c r="AG205" s="114"/>
      <c r="AH205" s="1">
        <f t="shared" si="19"/>
        <v>0</v>
      </c>
    </row>
    <row r="206" spans="1:34" ht="18" customHeight="1" x14ac:dyDescent="0.25">
      <c r="A206" s="1">
        <f>IFERROR(IF($A$6&gt;=F206,SMALL(EMP!$K$6:$K$205,$A$7+F206),0),0)</f>
        <v>0</v>
      </c>
      <c r="B206" s="1" t="str">
        <f>IFERROR(IF(A206&gt;=1,VLOOKUP(A206,EMP!$O$6:$P$205,2,0),""),"")</f>
        <v/>
      </c>
      <c r="D206" s="1">
        <f>IFERROR(IF(E206&gt;=1,E206+COUNTIF($E$8:E206,E206),0),0)</f>
        <v>0</v>
      </c>
      <c r="E206" s="1">
        <f>IFERROR(IF(G206&gt;=1,INDEX(EMP!$O$6:$Q$205,MATCH(I206,EMP!$Q$6:$Q$205,0),1)*10,0),0)</f>
        <v>0</v>
      </c>
      <c r="F206" s="1">
        <v>199</v>
      </c>
      <c r="G206" s="32">
        <f t="shared" si="15"/>
        <v>0</v>
      </c>
      <c r="H206" s="115"/>
      <c r="I206" s="32" t="str">
        <f>IFERROR(IF(G206&gt;=1,VLOOKUP(H206,EMP!$P$6:$Q$205,2,0),""),"")</f>
        <v/>
      </c>
      <c r="J206" s="116"/>
      <c r="K206" s="111"/>
      <c r="L206" s="112"/>
      <c r="M206" s="112"/>
      <c r="N206" s="112"/>
      <c r="O206" s="108">
        <f t="shared" si="16"/>
        <v>0</v>
      </c>
      <c r="P206" s="112"/>
      <c r="Q206" s="112"/>
      <c r="R206" s="112"/>
      <c r="S206" s="112"/>
      <c r="T206" s="112"/>
      <c r="U206" s="112"/>
      <c r="V206" s="112"/>
      <c r="W206" s="112"/>
      <c r="X206" s="112"/>
      <c r="Y206" s="112"/>
      <c r="Z206" s="112"/>
      <c r="AA206" s="112"/>
      <c r="AB206" s="108">
        <f t="shared" si="17"/>
        <v>0</v>
      </c>
      <c r="AC206" s="108">
        <f t="shared" si="18"/>
        <v>0</v>
      </c>
      <c r="AD206" s="113"/>
      <c r="AE206" s="114"/>
      <c r="AF206" s="113"/>
      <c r="AG206" s="114"/>
      <c r="AH206" s="1">
        <f t="shared" si="19"/>
        <v>0</v>
      </c>
    </row>
    <row r="207" spans="1:34" ht="18" customHeight="1" x14ac:dyDescent="0.25">
      <c r="A207" s="1">
        <f>IFERROR(IF($A$6&gt;=F207,SMALL(EMP!$K$6:$K$205,$A$7+F207),0),0)</f>
        <v>0</v>
      </c>
      <c r="B207" s="1" t="str">
        <f>IFERROR(IF(A207&gt;=1,VLOOKUP(A207,EMP!$O$6:$P$205,2,0),""),"")</f>
        <v/>
      </c>
      <c r="D207" s="1">
        <f>IFERROR(IF(E207&gt;=1,E207+COUNTIF($E$8:E207,E207),0),0)</f>
        <v>0</v>
      </c>
      <c r="E207" s="1">
        <f>IFERROR(IF(G207&gt;=1,INDEX(EMP!$O$6:$Q$205,MATCH(I207,EMP!$Q$6:$Q$205,0),1)*10,0),0)</f>
        <v>0</v>
      </c>
      <c r="F207" s="1">
        <v>200</v>
      </c>
      <c r="G207" s="32">
        <f t="shared" si="15"/>
        <v>0</v>
      </c>
      <c r="H207" s="115"/>
      <c r="I207" s="32" t="str">
        <f>IFERROR(IF(G207&gt;=1,VLOOKUP(H207,EMP!$P$6:$Q$205,2,0),""),"")</f>
        <v/>
      </c>
      <c r="J207" s="116"/>
      <c r="K207" s="111"/>
      <c r="L207" s="112"/>
      <c r="M207" s="112"/>
      <c r="N207" s="112"/>
      <c r="O207" s="108">
        <f t="shared" si="16"/>
        <v>0</v>
      </c>
      <c r="P207" s="112"/>
      <c r="Q207" s="112"/>
      <c r="R207" s="112"/>
      <c r="S207" s="112"/>
      <c r="T207" s="112"/>
      <c r="U207" s="112"/>
      <c r="V207" s="112"/>
      <c r="W207" s="112"/>
      <c r="X207" s="112"/>
      <c r="Y207" s="112"/>
      <c r="Z207" s="112"/>
      <c r="AA207" s="112"/>
      <c r="AB207" s="108">
        <f t="shared" si="17"/>
        <v>0</v>
      </c>
      <c r="AC207" s="108">
        <f t="shared" si="18"/>
        <v>0</v>
      </c>
      <c r="AD207" s="113"/>
      <c r="AE207" s="114"/>
      <c r="AF207" s="113"/>
      <c r="AG207" s="114"/>
      <c r="AH207" s="1">
        <f t="shared" si="19"/>
        <v>0</v>
      </c>
    </row>
    <row r="208" spans="1:34" ht="18" customHeight="1" x14ac:dyDescent="0.25">
      <c r="D208" s="1">
        <f>IFERROR(IF(E208&gt;=1,E208+COUNTIF($E$8:E208,E208),0),0)</f>
        <v>0</v>
      </c>
      <c r="E208" s="1">
        <f>IFERROR(IF(G208&gt;=1,INDEX(EMP!$O$6:$Q$205,MATCH(I208,EMP!$Q$6:$Q$205,0),1)*10,0),0)</f>
        <v>0</v>
      </c>
      <c r="F208" s="1">
        <v>201</v>
      </c>
      <c r="G208" s="32">
        <f t="shared" ref="G208:G271" si="20">IFERROR(IF(LEN(H208)&gt;=2,F208,0),0)</f>
        <v>0</v>
      </c>
      <c r="H208" s="115"/>
      <c r="I208" s="32" t="str">
        <f>IFERROR(IF(G208&gt;=1,VLOOKUP(H208,EMP!$P$6:$Q$205,2,0),""),"")</f>
        <v/>
      </c>
      <c r="J208" s="116"/>
      <c r="K208" s="111"/>
      <c r="L208" s="112"/>
      <c r="M208" s="112"/>
      <c r="N208" s="112"/>
      <c r="O208" s="108">
        <f t="shared" ref="O208:O271" si="21">SUM(K208:N208)</f>
        <v>0</v>
      </c>
      <c r="P208" s="112"/>
      <c r="Q208" s="112"/>
      <c r="R208" s="112"/>
      <c r="S208" s="112"/>
      <c r="T208" s="112"/>
      <c r="U208" s="112"/>
      <c r="V208" s="112"/>
      <c r="W208" s="112"/>
      <c r="X208" s="112"/>
      <c r="Y208" s="112"/>
      <c r="Z208" s="112"/>
      <c r="AA208" s="112"/>
      <c r="AB208" s="108">
        <f t="shared" ref="AB208:AB271" si="22">SUM(P208:AA208)</f>
        <v>0</v>
      </c>
      <c r="AC208" s="108">
        <f t="shared" ref="AC208:AC271" si="23">O208-AB208</f>
        <v>0</v>
      </c>
      <c r="AD208" s="113"/>
      <c r="AE208" s="114"/>
      <c r="AF208" s="113"/>
      <c r="AG208" s="114"/>
      <c r="AH208" s="1">
        <f t="shared" si="19"/>
        <v>0</v>
      </c>
    </row>
    <row r="209" spans="4:34" ht="18" customHeight="1" x14ac:dyDescent="0.25">
      <c r="D209" s="1">
        <f>IFERROR(IF(E209&gt;=1,E209+COUNTIF($E$8:E209,E209),0),0)</f>
        <v>0</v>
      </c>
      <c r="E209" s="1">
        <f>IFERROR(IF(G209&gt;=1,INDEX(EMP!$O$6:$Q$205,MATCH(I209,EMP!$Q$6:$Q$205,0),1)*10,0),0)</f>
        <v>0</v>
      </c>
      <c r="F209" s="1">
        <v>202</v>
      </c>
      <c r="G209" s="32">
        <f t="shared" si="20"/>
        <v>0</v>
      </c>
      <c r="H209" s="115"/>
      <c r="I209" s="32" t="str">
        <f>IFERROR(IF(G209&gt;=1,VLOOKUP(H209,EMP!$P$6:$Q$205,2,0),""),"")</f>
        <v/>
      </c>
      <c r="J209" s="116"/>
      <c r="K209" s="111"/>
      <c r="L209" s="112"/>
      <c r="M209" s="112"/>
      <c r="N209" s="112"/>
      <c r="O209" s="108">
        <f t="shared" si="21"/>
        <v>0</v>
      </c>
      <c r="P209" s="112"/>
      <c r="Q209" s="112"/>
      <c r="R209" s="112"/>
      <c r="S209" s="112"/>
      <c r="T209" s="112"/>
      <c r="U209" s="112"/>
      <c r="V209" s="112"/>
      <c r="W209" s="112"/>
      <c r="X209" s="112"/>
      <c r="Y209" s="112"/>
      <c r="Z209" s="112"/>
      <c r="AA209" s="112"/>
      <c r="AB209" s="108">
        <f t="shared" si="22"/>
        <v>0</v>
      </c>
      <c r="AC209" s="108">
        <f t="shared" si="23"/>
        <v>0</v>
      </c>
      <c r="AD209" s="113"/>
      <c r="AE209" s="114"/>
      <c r="AF209" s="113"/>
      <c r="AG209" s="114"/>
      <c r="AH209" s="1">
        <f t="shared" si="19"/>
        <v>0</v>
      </c>
    </row>
    <row r="210" spans="4:34" ht="18" customHeight="1" x14ac:dyDescent="0.25">
      <c r="D210" s="1">
        <f>IFERROR(IF(E210&gt;=1,E210+COUNTIF($E$8:E210,E210),0),0)</f>
        <v>0</v>
      </c>
      <c r="E210" s="1">
        <f>IFERROR(IF(G210&gt;=1,INDEX(EMP!$O$6:$Q$205,MATCH(I210,EMP!$Q$6:$Q$205,0),1)*10,0),0)</f>
        <v>0</v>
      </c>
      <c r="F210" s="1">
        <v>203</v>
      </c>
      <c r="G210" s="32">
        <f t="shared" si="20"/>
        <v>0</v>
      </c>
      <c r="H210" s="115"/>
      <c r="I210" s="32" t="str">
        <f>IFERROR(IF(G210&gt;=1,VLOOKUP(H210,EMP!$P$6:$Q$205,2,0),""),"")</f>
        <v/>
      </c>
      <c r="J210" s="116"/>
      <c r="K210" s="111"/>
      <c r="L210" s="112"/>
      <c r="M210" s="112"/>
      <c r="N210" s="112"/>
      <c r="O210" s="108">
        <f t="shared" si="21"/>
        <v>0</v>
      </c>
      <c r="P210" s="112"/>
      <c r="Q210" s="112"/>
      <c r="R210" s="112"/>
      <c r="S210" s="112"/>
      <c r="T210" s="112"/>
      <c r="U210" s="112"/>
      <c r="V210" s="112"/>
      <c r="W210" s="112"/>
      <c r="X210" s="112"/>
      <c r="Y210" s="112"/>
      <c r="Z210" s="112"/>
      <c r="AA210" s="112"/>
      <c r="AB210" s="108">
        <f t="shared" si="22"/>
        <v>0</v>
      </c>
      <c r="AC210" s="108">
        <f t="shared" si="23"/>
        <v>0</v>
      </c>
      <c r="AD210" s="113"/>
      <c r="AE210" s="114"/>
      <c r="AF210" s="113"/>
      <c r="AG210" s="114"/>
      <c r="AH210" s="1">
        <f t="shared" si="19"/>
        <v>0</v>
      </c>
    </row>
    <row r="211" spans="4:34" ht="18" customHeight="1" x14ac:dyDescent="0.25">
      <c r="D211" s="1">
        <f>IFERROR(IF(E211&gt;=1,E211+COUNTIF($E$8:E211,E211),0),0)</f>
        <v>0</v>
      </c>
      <c r="E211" s="1">
        <f>IFERROR(IF(G211&gt;=1,INDEX(EMP!$O$6:$Q$205,MATCH(I211,EMP!$Q$6:$Q$205,0),1)*10,0),0)</f>
        <v>0</v>
      </c>
      <c r="F211" s="1">
        <v>204</v>
      </c>
      <c r="G211" s="32">
        <f t="shared" si="20"/>
        <v>0</v>
      </c>
      <c r="H211" s="115"/>
      <c r="I211" s="32" t="str">
        <f>IFERROR(IF(G211&gt;=1,VLOOKUP(H211,EMP!$P$6:$Q$205,2,0),""),"")</f>
        <v/>
      </c>
      <c r="J211" s="116"/>
      <c r="K211" s="111"/>
      <c r="L211" s="112"/>
      <c r="M211" s="112"/>
      <c r="N211" s="112"/>
      <c r="O211" s="108">
        <f t="shared" si="21"/>
        <v>0</v>
      </c>
      <c r="P211" s="112"/>
      <c r="Q211" s="112"/>
      <c r="R211" s="112"/>
      <c r="S211" s="112"/>
      <c r="T211" s="112"/>
      <c r="U211" s="112"/>
      <c r="V211" s="112"/>
      <c r="W211" s="112"/>
      <c r="X211" s="112"/>
      <c r="Y211" s="112"/>
      <c r="Z211" s="112"/>
      <c r="AA211" s="112"/>
      <c r="AB211" s="108">
        <f t="shared" si="22"/>
        <v>0</v>
      </c>
      <c r="AC211" s="108">
        <f t="shared" si="23"/>
        <v>0</v>
      </c>
      <c r="AD211" s="113"/>
      <c r="AE211" s="114"/>
      <c r="AF211" s="113"/>
      <c r="AG211" s="114"/>
      <c r="AH211" s="1">
        <f t="shared" si="19"/>
        <v>0</v>
      </c>
    </row>
    <row r="212" spans="4:34" ht="18" customHeight="1" x14ac:dyDescent="0.25">
      <c r="D212" s="1">
        <f>IFERROR(IF(E212&gt;=1,E212+COUNTIF($E$8:E212,E212),0),0)</f>
        <v>0</v>
      </c>
      <c r="E212" s="1">
        <f>IFERROR(IF(G212&gt;=1,INDEX(EMP!$O$6:$Q$205,MATCH(I212,EMP!$Q$6:$Q$205,0),1)*10,0),0)</f>
        <v>0</v>
      </c>
      <c r="F212" s="1">
        <v>205</v>
      </c>
      <c r="G212" s="32">
        <f t="shared" si="20"/>
        <v>0</v>
      </c>
      <c r="H212" s="115"/>
      <c r="I212" s="32" t="str">
        <f>IFERROR(IF(G212&gt;=1,VLOOKUP(H212,EMP!$P$6:$Q$205,2,0),""),"")</f>
        <v/>
      </c>
      <c r="J212" s="116"/>
      <c r="K212" s="111"/>
      <c r="L212" s="112"/>
      <c r="M212" s="112"/>
      <c r="N212" s="112"/>
      <c r="O212" s="108">
        <f t="shared" si="21"/>
        <v>0</v>
      </c>
      <c r="P212" s="112"/>
      <c r="Q212" s="112"/>
      <c r="R212" s="112"/>
      <c r="S212" s="112"/>
      <c r="T212" s="112"/>
      <c r="U212" s="112"/>
      <c r="V212" s="112"/>
      <c r="W212" s="112"/>
      <c r="X212" s="112"/>
      <c r="Y212" s="112"/>
      <c r="Z212" s="112"/>
      <c r="AA212" s="112"/>
      <c r="AB212" s="108">
        <f t="shared" si="22"/>
        <v>0</v>
      </c>
      <c r="AC212" s="108">
        <f t="shared" si="23"/>
        <v>0</v>
      </c>
      <c r="AD212" s="113"/>
      <c r="AE212" s="114"/>
      <c r="AF212" s="113"/>
      <c r="AG212" s="114"/>
      <c r="AH212" s="1">
        <f t="shared" si="19"/>
        <v>0</v>
      </c>
    </row>
    <row r="213" spans="4:34" ht="18" customHeight="1" x14ac:dyDescent="0.25">
      <c r="D213" s="1">
        <f>IFERROR(IF(E213&gt;=1,E213+COUNTIF($E$8:E213,E213),0),0)</f>
        <v>0</v>
      </c>
      <c r="E213" s="1">
        <f>IFERROR(IF(G213&gt;=1,INDEX(EMP!$O$6:$Q$205,MATCH(I213,EMP!$Q$6:$Q$205,0),1)*10,0),0)</f>
        <v>0</v>
      </c>
      <c r="F213" s="1">
        <v>206</v>
      </c>
      <c r="G213" s="32">
        <f t="shared" si="20"/>
        <v>0</v>
      </c>
      <c r="H213" s="115"/>
      <c r="I213" s="32" t="str">
        <f>IFERROR(IF(G213&gt;=1,VLOOKUP(H213,EMP!$P$6:$Q$205,2,0),""),"")</f>
        <v/>
      </c>
      <c r="J213" s="116"/>
      <c r="K213" s="111"/>
      <c r="L213" s="112"/>
      <c r="M213" s="112"/>
      <c r="N213" s="112"/>
      <c r="O213" s="108">
        <f t="shared" si="21"/>
        <v>0</v>
      </c>
      <c r="P213" s="112"/>
      <c r="Q213" s="112"/>
      <c r="R213" s="112"/>
      <c r="S213" s="112"/>
      <c r="T213" s="112"/>
      <c r="U213" s="112"/>
      <c r="V213" s="112"/>
      <c r="W213" s="112"/>
      <c r="X213" s="112"/>
      <c r="Y213" s="112"/>
      <c r="Z213" s="112"/>
      <c r="AA213" s="112"/>
      <c r="AB213" s="108">
        <f t="shared" si="22"/>
        <v>0</v>
      </c>
      <c r="AC213" s="108">
        <f t="shared" si="23"/>
        <v>0</v>
      </c>
      <c r="AD213" s="113"/>
      <c r="AE213" s="114"/>
      <c r="AF213" s="113"/>
      <c r="AG213" s="114"/>
      <c r="AH213" s="1">
        <f t="shared" si="19"/>
        <v>0</v>
      </c>
    </row>
    <row r="214" spans="4:34" ht="18" customHeight="1" x14ac:dyDescent="0.25">
      <c r="D214" s="1">
        <f>IFERROR(IF(E214&gt;=1,E214+COUNTIF($E$8:E214,E214),0),0)</f>
        <v>0</v>
      </c>
      <c r="E214" s="1">
        <f>IFERROR(IF(G214&gt;=1,INDEX(EMP!$O$6:$Q$205,MATCH(I214,EMP!$Q$6:$Q$205,0),1)*10,0),0)</f>
        <v>0</v>
      </c>
      <c r="F214" s="1">
        <v>207</v>
      </c>
      <c r="G214" s="32">
        <f t="shared" si="20"/>
        <v>0</v>
      </c>
      <c r="H214" s="115"/>
      <c r="I214" s="32" t="str">
        <f>IFERROR(IF(G214&gt;=1,VLOOKUP(H214,EMP!$P$6:$Q$205,2,0),""),"")</f>
        <v/>
      </c>
      <c r="J214" s="116"/>
      <c r="K214" s="111"/>
      <c r="L214" s="112"/>
      <c r="M214" s="112"/>
      <c r="N214" s="112"/>
      <c r="O214" s="108">
        <f t="shared" si="21"/>
        <v>0</v>
      </c>
      <c r="P214" s="112"/>
      <c r="Q214" s="112"/>
      <c r="R214" s="112"/>
      <c r="S214" s="112"/>
      <c r="T214" s="112"/>
      <c r="U214" s="112"/>
      <c r="V214" s="112"/>
      <c r="W214" s="112"/>
      <c r="X214" s="112"/>
      <c r="Y214" s="112"/>
      <c r="Z214" s="112"/>
      <c r="AA214" s="112"/>
      <c r="AB214" s="108">
        <f t="shared" si="22"/>
        <v>0</v>
      </c>
      <c r="AC214" s="108">
        <f t="shared" si="23"/>
        <v>0</v>
      </c>
      <c r="AD214" s="113"/>
      <c r="AE214" s="114"/>
      <c r="AF214" s="113"/>
      <c r="AG214" s="114"/>
      <c r="AH214" s="1">
        <f t="shared" si="19"/>
        <v>0</v>
      </c>
    </row>
    <row r="215" spans="4:34" ht="18" customHeight="1" x14ac:dyDescent="0.25">
      <c r="D215" s="1">
        <f>IFERROR(IF(E215&gt;=1,E215+COUNTIF($E$8:E215,E215),0),0)</f>
        <v>0</v>
      </c>
      <c r="E215" s="1">
        <f>IFERROR(IF(G215&gt;=1,INDEX(EMP!$O$6:$Q$205,MATCH(I215,EMP!$Q$6:$Q$205,0),1)*10,0),0)</f>
        <v>0</v>
      </c>
      <c r="F215" s="1">
        <v>208</v>
      </c>
      <c r="G215" s="32">
        <f t="shared" si="20"/>
        <v>0</v>
      </c>
      <c r="H215" s="115"/>
      <c r="I215" s="32" t="str">
        <f>IFERROR(IF(G215&gt;=1,VLOOKUP(H215,EMP!$P$6:$Q$205,2,0),""),"")</f>
        <v/>
      </c>
      <c r="J215" s="116"/>
      <c r="K215" s="111"/>
      <c r="L215" s="112"/>
      <c r="M215" s="112"/>
      <c r="N215" s="112"/>
      <c r="O215" s="108">
        <f t="shared" si="21"/>
        <v>0</v>
      </c>
      <c r="P215" s="112"/>
      <c r="Q215" s="112"/>
      <c r="R215" s="112"/>
      <c r="S215" s="112"/>
      <c r="T215" s="112"/>
      <c r="U215" s="112"/>
      <c r="V215" s="112"/>
      <c r="W215" s="112"/>
      <c r="X215" s="112"/>
      <c r="Y215" s="112"/>
      <c r="Z215" s="112"/>
      <c r="AA215" s="112"/>
      <c r="AB215" s="108">
        <f t="shared" si="22"/>
        <v>0</v>
      </c>
      <c r="AC215" s="108">
        <f t="shared" si="23"/>
        <v>0</v>
      </c>
      <c r="AD215" s="113"/>
      <c r="AE215" s="114"/>
      <c r="AF215" s="113"/>
      <c r="AG215" s="114"/>
      <c r="AH215" s="1">
        <f t="shared" si="19"/>
        <v>0</v>
      </c>
    </row>
    <row r="216" spans="4:34" ht="18" customHeight="1" x14ac:dyDescent="0.25">
      <c r="D216" s="1">
        <f>IFERROR(IF(E216&gt;=1,E216+COUNTIF($E$8:E216,E216),0),0)</f>
        <v>0</v>
      </c>
      <c r="E216" s="1">
        <f>IFERROR(IF(G216&gt;=1,INDEX(EMP!$O$6:$Q$205,MATCH(I216,EMP!$Q$6:$Q$205,0),1)*10,0),0)</f>
        <v>0</v>
      </c>
      <c r="F216" s="1">
        <v>209</v>
      </c>
      <c r="G216" s="32">
        <f t="shared" si="20"/>
        <v>0</v>
      </c>
      <c r="H216" s="115"/>
      <c r="I216" s="32" t="str">
        <f>IFERROR(IF(G216&gt;=1,VLOOKUP(H216,EMP!$P$6:$Q$205,2,0),""),"")</f>
        <v/>
      </c>
      <c r="J216" s="116"/>
      <c r="K216" s="111"/>
      <c r="L216" s="112"/>
      <c r="M216" s="112"/>
      <c r="N216" s="112"/>
      <c r="O216" s="108">
        <f t="shared" si="21"/>
        <v>0</v>
      </c>
      <c r="P216" s="112"/>
      <c r="Q216" s="112"/>
      <c r="R216" s="112"/>
      <c r="S216" s="112"/>
      <c r="T216" s="112"/>
      <c r="U216" s="112"/>
      <c r="V216" s="112"/>
      <c r="W216" s="112"/>
      <c r="X216" s="112"/>
      <c r="Y216" s="112"/>
      <c r="Z216" s="112"/>
      <c r="AA216" s="112"/>
      <c r="AB216" s="108">
        <f t="shared" si="22"/>
        <v>0</v>
      </c>
      <c r="AC216" s="108">
        <f t="shared" si="23"/>
        <v>0</v>
      </c>
      <c r="AD216" s="113"/>
      <c r="AE216" s="114"/>
      <c r="AF216" s="113"/>
      <c r="AG216" s="114"/>
      <c r="AH216" s="1">
        <f t="shared" si="19"/>
        <v>0</v>
      </c>
    </row>
    <row r="217" spans="4:34" ht="18" customHeight="1" x14ac:dyDescent="0.25">
      <c r="D217" s="1">
        <f>IFERROR(IF(E217&gt;=1,E217+COUNTIF($E$8:E217,E217),0),0)</f>
        <v>0</v>
      </c>
      <c r="E217" s="1">
        <f>IFERROR(IF(G217&gt;=1,INDEX(EMP!$O$6:$Q$205,MATCH(I217,EMP!$Q$6:$Q$205,0),1)*10,0),0)</f>
        <v>0</v>
      </c>
      <c r="F217" s="1">
        <v>210</v>
      </c>
      <c r="G217" s="32">
        <f t="shared" si="20"/>
        <v>0</v>
      </c>
      <c r="H217" s="115"/>
      <c r="I217" s="32" t="str">
        <f>IFERROR(IF(G217&gt;=1,VLOOKUP(H217,EMP!$P$6:$Q$205,2,0),""),"")</f>
        <v/>
      </c>
      <c r="J217" s="116"/>
      <c r="K217" s="111"/>
      <c r="L217" s="112"/>
      <c r="M217" s="112"/>
      <c r="N217" s="112"/>
      <c r="O217" s="108">
        <f t="shared" si="21"/>
        <v>0</v>
      </c>
      <c r="P217" s="112"/>
      <c r="Q217" s="112"/>
      <c r="R217" s="112"/>
      <c r="S217" s="112"/>
      <c r="T217" s="112"/>
      <c r="U217" s="112"/>
      <c r="V217" s="112"/>
      <c r="W217" s="112"/>
      <c r="X217" s="112"/>
      <c r="Y217" s="112"/>
      <c r="Z217" s="112"/>
      <c r="AA217" s="112"/>
      <c r="AB217" s="108">
        <f t="shared" si="22"/>
        <v>0</v>
      </c>
      <c r="AC217" s="108">
        <f t="shared" si="23"/>
        <v>0</v>
      </c>
      <c r="AD217" s="113"/>
      <c r="AE217" s="114"/>
      <c r="AF217" s="113"/>
      <c r="AG217" s="114"/>
      <c r="AH217" s="1">
        <f t="shared" si="19"/>
        <v>0</v>
      </c>
    </row>
    <row r="218" spans="4:34" ht="18" customHeight="1" x14ac:dyDescent="0.25">
      <c r="D218" s="1">
        <f>IFERROR(IF(E218&gt;=1,E218+COUNTIF($E$8:E218,E218),0),0)</f>
        <v>0</v>
      </c>
      <c r="E218" s="1">
        <f>IFERROR(IF(G218&gt;=1,INDEX(EMP!$O$6:$Q$205,MATCH(I218,EMP!$Q$6:$Q$205,0),1)*10,0),0)</f>
        <v>0</v>
      </c>
      <c r="F218" s="1">
        <v>211</v>
      </c>
      <c r="G218" s="32">
        <f t="shared" si="20"/>
        <v>0</v>
      </c>
      <c r="H218" s="115"/>
      <c r="I218" s="32" t="str">
        <f>IFERROR(IF(G218&gt;=1,VLOOKUP(H218,EMP!$P$6:$Q$205,2,0),""),"")</f>
        <v/>
      </c>
      <c r="J218" s="116"/>
      <c r="K218" s="111"/>
      <c r="L218" s="112"/>
      <c r="M218" s="112"/>
      <c r="N218" s="112"/>
      <c r="O218" s="108">
        <f t="shared" si="21"/>
        <v>0</v>
      </c>
      <c r="P218" s="112"/>
      <c r="Q218" s="112"/>
      <c r="R218" s="112"/>
      <c r="S218" s="112"/>
      <c r="T218" s="112"/>
      <c r="U218" s="112"/>
      <c r="V218" s="112"/>
      <c r="W218" s="112"/>
      <c r="X218" s="112"/>
      <c r="Y218" s="112"/>
      <c r="Z218" s="112"/>
      <c r="AA218" s="112"/>
      <c r="AB218" s="108">
        <f t="shared" si="22"/>
        <v>0</v>
      </c>
      <c r="AC218" s="108">
        <f t="shared" si="23"/>
        <v>0</v>
      </c>
      <c r="AD218" s="113"/>
      <c r="AE218" s="114"/>
      <c r="AF218" s="113"/>
      <c r="AG218" s="114"/>
      <c r="AH218" s="1">
        <f t="shared" si="19"/>
        <v>0</v>
      </c>
    </row>
    <row r="219" spans="4:34" ht="18" customHeight="1" x14ac:dyDescent="0.25">
      <c r="D219" s="1">
        <f>IFERROR(IF(E219&gt;=1,E219+COUNTIF($E$8:E219,E219),0),0)</f>
        <v>0</v>
      </c>
      <c r="E219" s="1">
        <f>IFERROR(IF(G219&gt;=1,INDEX(EMP!$O$6:$Q$205,MATCH(I219,EMP!$Q$6:$Q$205,0),1)*10,0),0)</f>
        <v>0</v>
      </c>
      <c r="F219" s="1">
        <v>212</v>
      </c>
      <c r="G219" s="32">
        <f t="shared" si="20"/>
        <v>0</v>
      </c>
      <c r="H219" s="115"/>
      <c r="I219" s="32" t="str">
        <f>IFERROR(IF(G219&gt;=1,VLOOKUP(H219,EMP!$P$6:$Q$205,2,0),""),"")</f>
        <v/>
      </c>
      <c r="J219" s="116"/>
      <c r="K219" s="111"/>
      <c r="L219" s="112"/>
      <c r="M219" s="112"/>
      <c r="N219" s="112"/>
      <c r="O219" s="108">
        <f t="shared" si="21"/>
        <v>0</v>
      </c>
      <c r="P219" s="112"/>
      <c r="Q219" s="112"/>
      <c r="R219" s="112"/>
      <c r="S219" s="112"/>
      <c r="T219" s="112"/>
      <c r="U219" s="112"/>
      <c r="V219" s="112"/>
      <c r="W219" s="112"/>
      <c r="X219" s="112"/>
      <c r="Y219" s="112"/>
      <c r="Z219" s="112"/>
      <c r="AA219" s="112"/>
      <c r="AB219" s="108">
        <f t="shared" si="22"/>
        <v>0</v>
      </c>
      <c r="AC219" s="108">
        <f t="shared" si="23"/>
        <v>0</v>
      </c>
      <c r="AD219" s="113"/>
      <c r="AE219" s="114"/>
      <c r="AF219" s="113"/>
      <c r="AG219" s="114"/>
      <c r="AH219" s="1">
        <f t="shared" si="19"/>
        <v>0</v>
      </c>
    </row>
    <row r="220" spans="4:34" ht="18" customHeight="1" x14ac:dyDescent="0.25">
      <c r="D220" s="1">
        <f>IFERROR(IF(E220&gt;=1,E220+COUNTIF($E$8:E220,E220),0),0)</f>
        <v>0</v>
      </c>
      <c r="E220" s="1">
        <f>IFERROR(IF(G220&gt;=1,INDEX(EMP!$O$6:$Q$205,MATCH(I220,EMP!$Q$6:$Q$205,0),1)*10,0),0)</f>
        <v>0</v>
      </c>
      <c r="F220" s="1">
        <v>213</v>
      </c>
      <c r="G220" s="32">
        <f t="shared" si="20"/>
        <v>0</v>
      </c>
      <c r="H220" s="115"/>
      <c r="I220" s="32" t="str">
        <f>IFERROR(IF(G220&gt;=1,VLOOKUP(H220,EMP!$P$6:$Q$205,2,0),""),"")</f>
        <v/>
      </c>
      <c r="J220" s="116"/>
      <c r="K220" s="111"/>
      <c r="L220" s="112"/>
      <c r="M220" s="112"/>
      <c r="N220" s="112"/>
      <c r="O220" s="108">
        <f t="shared" si="21"/>
        <v>0</v>
      </c>
      <c r="P220" s="112"/>
      <c r="Q220" s="112"/>
      <c r="R220" s="112"/>
      <c r="S220" s="112"/>
      <c r="T220" s="112"/>
      <c r="U220" s="112"/>
      <c r="V220" s="112"/>
      <c r="W220" s="112"/>
      <c r="X220" s="112"/>
      <c r="Y220" s="112"/>
      <c r="Z220" s="112"/>
      <c r="AA220" s="112"/>
      <c r="AB220" s="108">
        <f t="shared" si="22"/>
        <v>0</v>
      </c>
      <c r="AC220" s="108">
        <f t="shared" si="23"/>
        <v>0</v>
      </c>
      <c r="AD220" s="113"/>
      <c r="AE220" s="114"/>
      <c r="AF220" s="113"/>
      <c r="AG220" s="114"/>
      <c r="AH220" s="1">
        <f t="shared" si="19"/>
        <v>0</v>
      </c>
    </row>
    <row r="221" spans="4:34" ht="18" customHeight="1" x14ac:dyDescent="0.25">
      <c r="D221" s="1">
        <f>IFERROR(IF(E221&gt;=1,E221+COUNTIF($E$8:E221,E221),0),0)</f>
        <v>0</v>
      </c>
      <c r="E221" s="1">
        <f>IFERROR(IF(G221&gt;=1,INDEX(EMP!$O$6:$Q$205,MATCH(I221,EMP!$Q$6:$Q$205,0),1)*10,0),0)</f>
        <v>0</v>
      </c>
      <c r="F221" s="1">
        <v>214</v>
      </c>
      <c r="G221" s="32">
        <f t="shared" si="20"/>
        <v>0</v>
      </c>
      <c r="H221" s="115"/>
      <c r="I221" s="32" t="str">
        <f>IFERROR(IF(G221&gt;=1,VLOOKUP(H221,EMP!$P$6:$Q$205,2,0),""),"")</f>
        <v/>
      </c>
      <c r="J221" s="116"/>
      <c r="K221" s="111"/>
      <c r="L221" s="112"/>
      <c r="M221" s="112"/>
      <c r="N221" s="112"/>
      <c r="O221" s="108">
        <f t="shared" si="21"/>
        <v>0</v>
      </c>
      <c r="P221" s="112"/>
      <c r="Q221" s="112"/>
      <c r="R221" s="112"/>
      <c r="S221" s="112"/>
      <c r="T221" s="112"/>
      <c r="U221" s="112"/>
      <c r="V221" s="112"/>
      <c r="W221" s="112"/>
      <c r="X221" s="112"/>
      <c r="Y221" s="112"/>
      <c r="Z221" s="112"/>
      <c r="AA221" s="112"/>
      <c r="AB221" s="108">
        <f t="shared" si="22"/>
        <v>0</v>
      </c>
      <c r="AC221" s="108">
        <f t="shared" si="23"/>
        <v>0</v>
      </c>
      <c r="AD221" s="113"/>
      <c r="AE221" s="114"/>
      <c r="AF221" s="113"/>
      <c r="AG221" s="114"/>
      <c r="AH221" s="1">
        <f t="shared" si="19"/>
        <v>0</v>
      </c>
    </row>
    <row r="222" spans="4:34" ht="18" customHeight="1" x14ac:dyDescent="0.25">
      <c r="D222" s="1">
        <f>IFERROR(IF(E222&gt;=1,E222+COUNTIF($E$8:E222,E222),0),0)</f>
        <v>0</v>
      </c>
      <c r="E222" s="1">
        <f>IFERROR(IF(G222&gt;=1,INDEX(EMP!$O$6:$Q$205,MATCH(I222,EMP!$Q$6:$Q$205,0),1)*10,0),0)</f>
        <v>0</v>
      </c>
      <c r="F222" s="1">
        <v>215</v>
      </c>
      <c r="G222" s="32">
        <f t="shared" si="20"/>
        <v>0</v>
      </c>
      <c r="H222" s="115"/>
      <c r="I222" s="32" t="str">
        <f>IFERROR(IF(G222&gt;=1,VLOOKUP(H222,EMP!$P$6:$Q$205,2,0),""),"")</f>
        <v/>
      </c>
      <c r="J222" s="116"/>
      <c r="K222" s="111"/>
      <c r="L222" s="112"/>
      <c r="M222" s="112"/>
      <c r="N222" s="112"/>
      <c r="O222" s="108">
        <f t="shared" si="21"/>
        <v>0</v>
      </c>
      <c r="P222" s="112"/>
      <c r="Q222" s="112"/>
      <c r="R222" s="112"/>
      <c r="S222" s="112"/>
      <c r="T222" s="112"/>
      <c r="U222" s="112"/>
      <c r="V222" s="112"/>
      <c r="W222" s="112"/>
      <c r="X222" s="112"/>
      <c r="Y222" s="112"/>
      <c r="Z222" s="112"/>
      <c r="AA222" s="112"/>
      <c r="AB222" s="108">
        <f t="shared" si="22"/>
        <v>0</v>
      </c>
      <c r="AC222" s="108">
        <f t="shared" si="23"/>
        <v>0</v>
      </c>
      <c r="AD222" s="113"/>
      <c r="AE222" s="114"/>
      <c r="AF222" s="113"/>
      <c r="AG222" s="114"/>
      <c r="AH222" s="1">
        <f t="shared" si="19"/>
        <v>0</v>
      </c>
    </row>
    <row r="223" spans="4:34" ht="18" customHeight="1" x14ac:dyDescent="0.25">
      <c r="D223" s="1">
        <f>IFERROR(IF(E223&gt;=1,E223+COUNTIF($E$8:E223,E223),0),0)</f>
        <v>0</v>
      </c>
      <c r="E223" s="1">
        <f>IFERROR(IF(G223&gt;=1,INDEX(EMP!$O$6:$Q$205,MATCH(I223,EMP!$Q$6:$Q$205,0),1)*10,0),0)</f>
        <v>0</v>
      </c>
      <c r="F223" s="1">
        <v>216</v>
      </c>
      <c r="G223" s="32">
        <f t="shared" si="20"/>
        <v>0</v>
      </c>
      <c r="H223" s="115"/>
      <c r="I223" s="32" t="str">
        <f>IFERROR(IF(G223&gt;=1,VLOOKUP(H223,EMP!$P$6:$Q$205,2,0),""),"")</f>
        <v/>
      </c>
      <c r="J223" s="116"/>
      <c r="K223" s="111"/>
      <c r="L223" s="112"/>
      <c r="M223" s="112"/>
      <c r="N223" s="112"/>
      <c r="O223" s="108">
        <f t="shared" si="21"/>
        <v>0</v>
      </c>
      <c r="P223" s="112"/>
      <c r="Q223" s="112"/>
      <c r="R223" s="112"/>
      <c r="S223" s="112"/>
      <c r="T223" s="112"/>
      <c r="U223" s="112"/>
      <c r="V223" s="112"/>
      <c r="W223" s="112"/>
      <c r="X223" s="112"/>
      <c r="Y223" s="112"/>
      <c r="Z223" s="112"/>
      <c r="AA223" s="112"/>
      <c r="AB223" s="108">
        <f t="shared" si="22"/>
        <v>0</v>
      </c>
      <c r="AC223" s="108">
        <f t="shared" si="23"/>
        <v>0</v>
      </c>
      <c r="AD223" s="113"/>
      <c r="AE223" s="114"/>
      <c r="AF223" s="113"/>
      <c r="AG223" s="114"/>
      <c r="AH223" s="1">
        <f t="shared" si="19"/>
        <v>0</v>
      </c>
    </row>
    <row r="224" spans="4:34" ht="18" customHeight="1" x14ac:dyDescent="0.25">
      <c r="D224" s="1">
        <f>IFERROR(IF(E224&gt;=1,E224+COUNTIF($E$8:E224,E224),0),0)</f>
        <v>0</v>
      </c>
      <c r="E224" s="1">
        <f>IFERROR(IF(G224&gt;=1,INDEX(EMP!$O$6:$Q$205,MATCH(I224,EMP!$Q$6:$Q$205,0),1)*10,0),0)</f>
        <v>0</v>
      </c>
      <c r="F224" s="1">
        <v>217</v>
      </c>
      <c r="G224" s="32">
        <f t="shared" si="20"/>
        <v>0</v>
      </c>
      <c r="H224" s="115"/>
      <c r="I224" s="32" t="str">
        <f>IFERROR(IF(G224&gt;=1,VLOOKUP(H224,EMP!$P$6:$Q$205,2,0),""),"")</f>
        <v/>
      </c>
      <c r="J224" s="116"/>
      <c r="K224" s="111"/>
      <c r="L224" s="112"/>
      <c r="M224" s="112"/>
      <c r="N224" s="112"/>
      <c r="O224" s="108">
        <f t="shared" si="21"/>
        <v>0</v>
      </c>
      <c r="P224" s="112"/>
      <c r="Q224" s="112"/>
      <c r="R224" s="112"/>
      <c r="S224" s="112"/>
      <c r="T224" s="112"/>
      <c r="U224" s="112"/>
      <c r="V224" s="112"/>
      <c r="W224" s="112"/>
      <c r="X224" s="112"/>
      <c r="Y224" s="112"/>
      <c r="Z224" s="112"/>
      <c r="AA224" s="112"/>
      <c r="AB224" s="108">
        <f t="shared" si="22"/>
        <v>0</v>
      </c>
      <c r="AC224" s="108">
        <f t="shared" si="23"/>
        <v>0</v>
      </c>
      <c r="AD224" s="113"/>
      <c r="AE224" s="114"/>
      <c r="AF224" s="113"/>
      <c r="AG224" s="114"/>
      <c r="AH224" s="1">
        <f t="shared" si="19"/>
        <v>0</v>
      </c>
    </row>
    <row r="225" spans="4:34" ht="18" customHeight="1" x14ac:dyDescent="0.25">
      <c r="D225" s="1">
        <f>IFERROR(IF(E225&gt;=1,E225+COUNTIF($E$8:E225,E225),0),0)</f>
        <v>0</v>
      </c>
      <c r="E225" s="1">
        <f>IFERROR(IF(G225&gt;=1,INDEX(EMP!$O$6:$Q$205,MATCH(I225,EMP!$Q$6:$Q$205,0),1)*10,0),0)</f>
        <v>0</v>
      </c>
      <c r="F225" s="1">
        <v>218</v>
      </c>
      <c r="G225" s="32">
        <f t="shared" si="20"/>
        <v>0</v>
      </c>
      <c r="H225" s="115"/>
      <c r="I225" s="32" t="str">
        <f>IFERROR(IF(G225&gt;=1,VLOOKUP(H225,EMP!$P$6:$Q$205,2,0),""),"")</f>
        <v/>
      </c>
      <c r="J225" s="116"/>
      <c r="K225" s="111"/>
      <c r="L225" s="112"/>
      <c r="M225" s="112"/>
      <c r="N225" s="112"/>
      <c r="O225" s="108">
        <f t="shared" si="21"/>
        <v>0</v>
      </c>
      <c r="P225" s="112"/>
      <c r="Q225" s="112"/>
      <c r="R225" s="112"/>
      <c r="S225" s="112"/>
      <c r="T225" s="112"/>
      <c r="U225" s="112"/>
      <c r="V225" s="112"/>
      <c r="W225" s="112"/>
      <c r="X225" s="112"/>
      <c r="Y225" s="112"/>
      <c r="Z225" s="112"/>
      <c r="AA225" s="112"/>
      <c r="AB225" s="108">
        <f t="shared" si="22"/>
        <v>0</v>
      </c>
      <c r="AC225" s="108">
        <f t="shared" si="23"/>
        <v>0</v>
      </c>
      <c r="AD225" s="113"/>
      <c r="AE225" s="114"/>
      <c r="AF225" s="113"/>
      <c r="AG225" s="114"/>
      <c r="AH225" s="1">
        <f t="shared" si="19"/>
        <v>0</v>
      </c>
    </row>
    <row r="226" spans="4:34" ht="18" customHeight="1" x14ac:dyDescent="0.25">
      <c r="D226" s="1">
        <f>IFERROR(IF(E226&gt;=1,E226+COUNTIF($E$8:E226,E226),0),0)</f>
        <v>0</v>
      </c>
      <c r="E226" s="1">
        <f>IFERROR(IF(G226&gt;=1,INDEX(EMP!$O$6:$Q$205,MATCH(I226,EMP!$Q$6:$Q$205,0),1)*10,0),0)</f>
        <v>0</v>
      </c>
      <c r="F226" s="1">
        <v>219</v>
      </c>
      <c r="G226" s="32">
        <f t="shared" si="20"/>
        <v>0</v>
      </c>
      <c r="H226" s="115"/>
      <c r="I226" s="32" t="str">
        <f>IFERROR(IF(G226&gt;=1,VLOOKUP(H226,EMP!$P$6:$Q$205,2,0),""),"")</f>
        <v/>
      </c>
      <c r="J226" s="116"/>
      <c r="K226" s="111"/>
      <c r="L226" s="112"/>
      <c r="M226" s="112"/>
      <c r="N226" s="112"/>
      <c r="O226" s="108">
        <f t="shared" si="21"/>
        <v>0</v>
      </c>
      <c r="P226" s="112"/>
      <c r="Q226" s="112"/>
      <c r="R226" s="112"/>
      <c r="S226" s="112"/>
      <c r="T226" s="112"/>
      <c r="U226" s="112"/>
      <c r="V226" s="112"/>
      <c r="W226" s="112"/>
      <c r="X226" s="112"/>
      <c r="Y226" s="112"/>
      <c r="Z226" s="112"/>
      <c r="AA226" s="112"/>
      <c r="AB226" s="108">
        <f t="shared" si="22"/>
        <v>0</v>
      </c>
      <c r="AC226" s="108">
        <f t="shared" si="23"/>
        <v>0</v>
      </c>
      <c r="AD226" s="113"/>
      <c r="AE226" s="114"/>
      <c r="AF226" s="113"/>
      <c r="AG226" s="114"/>
      <c r="AH226" s="1">
        <f t="shared" si="19"/>
        <v>0</v>
      </c>
    </row>
    <row r="227" spans="4:34" ht="18" customHeight="1" x14ac:dyDescent="0.25">
      <c r="D227" s="1">
        <f>IFERROR(IF(E227&gt;=1,E227+COUNTIF($E$8:E227,E227),0),0)</f>
        <v>0</v>
      </c>
      <c r="E227" s="1">
        <f>IFERROR(IF(G227&gt;=1,INDEX(EMP!$O$6:$Q$205,MATCH(I227,EMP!$Q$6:$Q$205,0),1)*10,0),0)</f>
        <v>0</v>
      </c>
      <c r="F227" s="1">
        <v>220</v>
      </c>
      <c r="G227" s="32">
        <f t="shared" si="20"/>
        <v>0</v>
      </c>
      <c r="H227" s="115"/>
      <c r="I227" s="32" t="str">
        <f>IFERROR(IF(G227&gt;=1,VLOOKUP(H227,EMP!$P$6:$Q$205,2,0),""),"")</f>
        <v/>
      </c>
      <c r="J227" s="116"/>
      <c r="K227" s="111"/>
      <c r="L227" s="112"/>
      <c r="M227" s="112"/>
      <c r="N227" s="112"/>
      <c r="O227" s="108">
        <f t="shared" si="21"/>
        <v>0</v>
      </c>
      <c r="P227" s="112"/>
      <c r="Q227" s="112"/>
      <c r="R227" s="112"/>
      <c r="S227" s="112"/>
      <c r="T227" s="112"/>
      <c r="U227" s="112"/>
      <c r="V227" s="112"/>
      <c r="W227" s="112"/>
      <c r="X227" s="112"/>
      <c r="Y227" s="112"/>
      <c r="Z227" s="112"/>
      <c r="AA227" s="112"/>
      <c r="AB227" s="108">
        <f t="shared" si="22"/>
        <v>0</v>
      </c>
      <c r="AC227" s="108">
        <f t="shared" si="23"/>
        <v>0</v>
      </c>
      <c r="AD227" s="113"/>
      <c r="AE227" s="114"/>
      <c r="AF227" s="113"/>
      <c r="AG227" s="114"/>
      <c r="AH227" s="1">
        <f t="shared" si="19"/>
        <v>0</v>
      </c>
    </row>
    <row r="228" spans="4:34" ht="18" customHeight="1" x14ac:dyDescent="0.25">
      <c r="D228" s="1">
        <f>IFERROR(IF(E228&gt;=1,E228+COUNTIF($E$8:E228,E228),0),0)</f>
        <v>0</v>
      </c>
      <c r="E228" s="1">
        <f>IFERROR(IF(G228&gt;=1,INDEX(EMP!$O$6:$Q$205,MATCH(I228,EMP!$Q$6:$Q$205,0),1)*10,0),0)</f>
        <v>0</v>
      </c>
      <c r="F228" s="1">
        <v>221</v>
      </c>
      <c r="G228" s="32">
        <f t="shared" si="20"/>
        <v>0</v>
      </c>
      <c r="H228" s="115"/>
      <c r="I228" s="32" t="str">
        <f>IFERROR(IF(G228&gt;=1,VLOOKUP(H228,EMP!$P$6:$Q$205,2,0),""),"")</f>
        <v/>
      </c>
      <c r="J228" s="116"/>
      <c r="K228" s="111"/>
      <c r="L228" s="112"/>
      <c r="M228" s="112"/>
      <c r="N228" s="112"/>
      <c r="O228" s="108">
        <f t="shared" si="21"/>
        <v>0</v>
      </c>
      <c r="P228" s="112"/>
      <c r="Q228" s="112"/>
      <c r="R228" s="112"/>
      <c r="S228" s="112"/>
      <c r="T228" s="112"/>
      <c r="U228" s="112"/>
      <c r="V228" s="112"/>
      <c r="W228" s="112"/>
      <c r="X228" s="112"/>
      <c r="Y228" s="112"/>
      <c r="Z228" s="112"/>
      <c r="AA228" s="112"/>
      <c r="AB228" s="108">
        <f t="shared" si="22"/>
        <v>0</v>
      </c>
      <c r="AC228" s="108">
        <f t="shared" si="23"/>
        <v>0</v>
      </c>
      <c r="AD228" s="113"/>
      <c r="AE228" s="114"/>
      <c r="AF228" s="113"/>
      <c r="AG228" s="114"/>
      <c r="AH228" s="1">
        <f t="shared" si="19"/>
        <v>0</v>
      </c>
    </row>
    <row r="229" spans="4:34" ht="18" customHeight="1" x14ac:dyDescent="0.25">
      <c r="D229" s="1">
        <f>IFERROR(IF(E229&gt;=1,E229+COUNTIF($E$8:E229,E229),0),0)</f>
        <v>0</v>
      </c>
      <c r="E229" s="1">
        <f>IFERROR(IF(G229&gt;=1,INDEX(EMP!$O$6:$Q$205,MATCH(I229,EMP!$Q$6:$Q$205,0),1)*10,0),0)</f>
        <v>0</v>
      </c>
      <c r="F229" s="1">
        <v>222</v>
      </c>
      <c r="G229" s="32">
        <f t="shared" si="20"/>
        <v>0</v>
      </c>
      <c r="H229" s="115"/>
      <c r="I229" s="32" t="str">
        <f>IFERROR(IF(G229&gt;=1,VLOOKUP(H229,EMP!$P$6:$Q$205,2,0),""),"")</f>
        <v/>
      </c>
      <c r="J229" s="116"/>
      <c r="K229" s="111"/>
      <c r="L229" s="112"/>
      <c r="M229" s="112"/>
      <c r="N229" s="112"/>
      <c r="O229" s="108">
        <f t="shared" si="21"/>
        <v>0</v>
      </c>
      <c r="P229" s="112"/>
      <c r="Q229" s="112"/>
      <c r="R229" s="112"/>
      <c r="S229" s="112"/>
      <c r="T229" s="112"/>
      <c r="U229" s="112"/>
      <c r="V229" s="112"/>
      <c r="W229" s="112"/>
      <c r="X229" s="112"/>
      <c r="Y229" s="112"/>
      <c r="Z229" s="112"/>
      <c r="AA229" s="112"/>
      <c r="AB229" s="108">
        <f t="shared" si="22"/>
        <v>0</v>
      </c>
      <c r="AC229" s="108">
        <f t="shared" si="23"/>
        <v>0</v>
      </c>
      <c r="AD229" s="113"/>
      <c r="AE229" s="114"/>
      <c r="AF229" s="113"/>
      <c r="AG229" s="114"/>
      <c r="AH229" s="1">
        <f t="shared" si="19"/>
        <v>0</v>
      </c>
    </row>
    <row r="230" spans="4:34" ht="18" customHeight="1" x14ac:dyDescent="0.25">
      <c r="D230" s="1">
        <f>IFERROR(IF(E230&gt;=1,E230+COUNTIF($E$8:E230,E230),0),0)</f>
        <v>0</v>
      </c>
      <c r="E230" s="1">
        <f>IFERROR(IF(G230&gt;=1,INDEX(EMP!$O$6:$Q$205,MATCH(I230,EMP!$Q$6:$Q$205,0),1)*10,0),0)</f>
        <v>0</v>
      </c>
      <c r="F230" s="1">
        <v>223</v>
      </c>
      <c r="G230" s="32">
        <f t="shared" si="20"/>
        <v>0</v>
      </c>
      <c r="H230" s="115"/>
      <c r="I230" s="32" t="str">
        <f>IFERROR(IF(G230&gt;=1,VLOOKUP(H230,EMP!$P$6:$Q$205,2,0),""),"")</f>
        <v/>
      </c>
      <c r="J230" s="116"/>
      <c r="K230" s="111"/>
      <c r="L230" s="112"/>
      <c r="M230" s="112"/>
      <c r="N230" s="112"/>
      <c r="O230" s="108">
        <f t="shared" si="21"/>
        <v>0</v>
      </c>
      <c r="P230" s="112"/>
      <c r="Q230" s="112"/>
      <c r="R230" s="112"/>
      <c r="S230" s="112"/>
      <c r="T230" s="112"/>
      <c r="U230" s="112"/>
      <c r="V230" s="112"/>
      <c r="W230" s="112"/>
      <c r="X230" s="112"/>
      <c r="Y230" s="112"/>
      <c r="Z230" s="112"/>
      <c r="AA230" s="112"/>
      <c r="AB230" s="108">
        <f t="shared" si="22"/>
        <v>0</v>
      </c>
      <c r="AC230" s="108">
        <f t="shared" si="23"/>
        <v>0</v>
      </c>
      <c r="AD230" s="113"/>
      <c r="AE230" s="114"/>
      <c r="AF230" s="113"/>
      <c r="AG230" s="114"/>
      <c r="AH230" s="1">
        <f t="shared" si="19"/>
        <v>0</v>
      </c>
    </row>
    <row r="231" spans="4:34" ht="18" customHeight="1" x14ac:dyDescent="0.25">
      <c r="D231" s="1">
        <f>IFERROR(IF(E231&gt;=1,E231+COUNTIF($E$8:E231,E231),0),0)</f>
        <v>0</v>
      </c>
      <c r="E231" s="1">
        <f>IFERROR(IF(G231&gt;=1,INDEX(EMP!$O$6:$Q$205,MATCH(I231,EMP!$Q$6:$Q$205,0),1)*10,0),0)</f>
        <v>0</v>
      </c>
      <c r="F231" s="1">
        <v>224</v>
      </c>
      <c r="G231" s="32">
        <f t="shared" si="20"/>
        <v>0</v>
      </c>
      <c r="H231" s="115"/>
      <c r="I231" s="32" t="str">
        <f>IFERROR(IF(G231&gt;=1,VLOOKUP(H231,EMP!$P$6:$Q$205,2,0),""),"")</f>
        <v/>
      </c>
      <c r="J231" s="116"/>
      <c r="K231" s="111"/>
      <c r="L231" s="112"/>
      <c r="M231" s="112"/>
      <c r="N231" s="112"/>
      <c r="O231" s="108">
        <f t="shared" si="21"/>
        <v>0</v>
      </c>
      <c r="P231" s="112"/>
      <c r="Q231" s="112"/>
      <c r="R231" s="112"/>
      <c r="S231" s="112"/>
      <c r="T231" s="112"/>
      <c r="U231" s="112"/>
      <c r="V231" s="112"/>
      <c r="W231" s="112"/>
      <c r="X231" s="112"/>
      <c r="Y231" s="112"/>
      <c r="Z231" s="112"/>
      <c r="AA231" s="112"/>
      <c r="AB231" s="108">
        <f t="shared" si="22"/>
        <v>0</v>
      </c>
      <c r="AC231" s="108">
        <f t="shared" si="23"/>
        <v>0</v>
      </c>
      <c r="AD231" s="113"/>
      <c r="AE231" s="114"/>
      <c r="AF231" s="113"/>
      <c r="AG231" s="114"/>
      <c r="AH231" s="1">
        <f t="shared" si="19"/>
        <v>0</v>
      </c>
    </row>
    <row r="232" spans="4:34" ht="18" customHeight="1" x14ac:dyDescent="0.25">
      <c r="D232" s="1">
        <f>IFERROR(IF(E232&gt;=1,E232+COUNTIF($E$8:E232,E232),0),0)</f>
        <v>0</v>
      </c>
      <c r="E232" s="1">
        <f>IFERROR(IF(G232&gt;=1,INDEX(EMP!$O$6:$Q$205,MATCH(I232,EMP!$Q$6:$Q$205,0),1)*10,0),0)</f>
        <v>0</v>
      </c>
      <c r="F232" s="1">
        <v>225</v>
      </c>
      <c r="G232" s="32">
        <f t="shared" si="20"/>
        <v>0</v>
      </c>
      <c r="H232" s="115"/>
      <c r="I232" s="32" t="str">
        <f>IFERROR(IF(G232&gt;=1,VLOOKUP(H232,EMP!$P$6:$Q$205,2,0),""),"")</f>
        <v/>
      </c>
      <c r="J232" s="116"/>
      <c r="K232" s="111"/>
      <c r="L232" s="112"/>
      <c r="M232" s="112"/>
      <c r="N232" s="112"/>
      <c r="O232" s="108">
        <f t="shared" si="21"/>
        <v>0</v>
      </c>
      <c r="P232" s="112"/>
      <c r="Q232" s="112"/>
      <c r="R232" s="112"/>
      <c r="S232" s="112"/>
      <c r="T232" s="112"/>
      <c r="U232" s="112"/>
      <c r="V232" s="112"/>
      <c r="W232" s="112"/>
      <c r="X232" s="112"/>
      <c r="Y232" s="112"/>
      <c r="Z232" s="112"/>
      <c r="AA232" s="112"/>
      <c r="AB232" s="108">
        <f t="shared" si="22"/>
        <v>0</v>
      </c>
      <c r="AC232" s="108">
        <f t="shared" si="23"/>
        <v>0</v>
      </c>
      <c r="AD232" s="113"/>
      <c r="AE232" s="114"/>
      <c r="AF232" s="113"/>
      <c r="AG232" s="114"/>
      <c r="AH232" s="1">
        <f t="shared" si="19"/>
        <v>0</v>
      </c>
    </row>
    <row r="233" spans="4:34" ht="18" customHeight="1" x14ac:dyDescent="0.25">
      <c r="D233" s="1">
        <f>IFERROR(IF(E233&gt;=1,E233+COUNTIF($E$8:E233,E233),0),0)</f>
        <v>0</v>
      </c>
      <c r="E233" s="1">
        <f>IFERROR(IF(G233&gt;=1,INDEX(EMP!$O$6:$Q$205,MATCH(I233,EMP!$Q$6:$Q$205,0),1)*10,0),0)</f>
        <v>0</v>
      </c>
      <c r="F233" s="1">
        <v>226</v>
      </c>
      <c r="G233" s="32">
        <f t="shared" si="20"/>
        <v>0</v>
      </c>
      <c r="H233" s="115"/>
      <c r="I233" s="32" t="str">
        <f>IFERROR(IF(G233&gt;=1,VLOOKUP(H233,EMP!$P$6:$Q$205,2,0),""),"")</f>
        <v/>
      </c>
      <c r="J233" s="116"/>
      <c r="K233" s="111"/>
      <c r="L233" s="112"/>
      <c r="M233" s="112"/>
      <c r="N233" s="112"/>
      <c r="O233" s="108">
        <f t="shared" si="21"/>
        <v>0</v>
      </c>
      <c r="P233" s="112"/>
      <c r="Q233" s="112"/>
      <c r="R233" s="112"/>
      <c r="S233" s="112"/>
      <c r="T233" s="112"/>
      <c r="U233" s="112"/>
      <c r="V233" s="112"/>
      <c r="W233" s="112"/>
      <c r="X233" s="112"/>
      <c r="Y233" s="112"/>
      <c r="Z233" s="112"/>
      <c r="AA233" s="112"/>
      <c r="AB233" s="108">
        <f t="shared" si="22"/>
        <v>0</v>
      </c>
      <c r="AC233" s="108">
        <f t="shared" si="23"/>
        <v>0</v>
      </c>
      <c r="AD233" s="113"/>
      <c r="AE233" s="114"/>
      <c r="AF233" s="113"/>
      <c r="AG233" s="114"/>
      <c r="AH233" s="1">
        <f t="shared" si="19"/>
        <v>0</v>
      </c>
    </row>
    <row r="234" spans="4:34" ht="18" customHeight="1" x14ac:dyDescent="0.25">
      <c r="D234" s="1">
        <f>IFERROR(IF(E234&gt;=1,E234+COUNTIF($E$8:E234,E234),0),0)</f>
        <v>0</v>
      </c>
      <c r="E234" s="1">
        <f>IFERROR(IF(G234&gt;=1,INDEX(EMP!$O$6:$Q$205,MATCH(I234,EMP!$Q$6:$Q$205,0),1)*10,0),0)</f>
        <v>0</v>
      </c>
      <c r="F234" s="1">
        <v>227</v>
      </c>
      <c r="G234" s="32">
        <f t="shared" si="20"/>
        <v>0</v>
      </c>
      <c r="H234" s="115"/>
      <c r="I234" s="32" t="str">
        <f>IFERROR(IF(G234&gt;=1,VLOOKUP(H234,EMP!$P$6:$Q$205,2,0),""),"")</f>
        <v/>
      </c>
      <c r="J234" s="116"/>
      <c r="K234" s="111"/>
      <c r="L234" s="112"/>
      <c r="M234" s="112"/>
      <c r="N234" s="112"/>
      <c r="O234" s="108">
        <f t="shared" si="21"/>
        <v>0</v>
      </c>
      <c r="P234" s="112"/>
      <c r="Q234" s="112"/>
      <c r="R234" s="112"/>
      <c r="S234" s="112"/>
      <c r="T234" s="112"/>
      <c r="U234" s="112"/>
      <c r="V234" s="112"/>
      <c r="W234" s="112"/>
      <c r="X234" s="112"/>
      <c r="Y234" s="112"/>
      <c r="Z234" s="112"/>
      <c r="AA234" s="112"/>
      <c r="AB234" s="108">
        <f t="shared" si="22"/>
        <v>0</v>
      </c>
      <c r="AC234" s="108">
        <f t="shared" si="23"/>
        <v>0</v>
      </c>
      <c r="AD234" s="113"/>
      <c r="AE234" s="114"/>
      <c r="AF234" s="113"/>
      <c r="AG234" s="114"/>
      <c r="AH234" s="1">
        <f t="shared" si="19"/>
        <v>0</v>
      </c>
    </row>
    <row r="235" spans="4:34" ht="18" customHeight="1" x14ac:dyDescent="0.25">
      <c r="D235" s="1">
        <f>IFERROR(IF(E235&gt;=1,E235+COUNTIF($E$8:E235,E235),0),0)</f>
        <v>0</v>
      </c>
      <c r="E235" s="1">
        <f>IFERROR(IF(G235&gt;=1,INDEX(EMP!$O$6:$Q$205,MATCH(I235,EMP!$Q$6:$Q$205,0),1)*10,0),0)</f>
        <v>0</v>
      </c>
      <c r="F235" s="1">
        <v>228</v>
      </c>
      <c r="G235" s="32">
        <f t="shared" si="20"/>
        <v>0</v>
      </c>
      <c r="H235" s="115"/>
      <c r="I235" s="32" t="str">
        <f>IFERROR(IF(G235&gt;=1,VLOOKUP(H235,EMP!$P$6:$Q$205,2,0),""),"")</f>
        <v/>
      </c>
      <c r="J235" s="116"/>
      <c r="K235" s="111"/>
      <c r="L235" s="112"/>
      <c r="M235" s="112"/>
      <c r="N235" s="112"/>
      <c r="O235" s="108">
        <f t="shared" si="21"/>
        <v>0</v>
      </c>
      <c r="P235" s="112"/>
      <c r="Q235" s="112"/>
      <c r="R235" s="112"/>
      <c r="S235" s="112"/>
      <c r="T235" s="112"/>
      <c r="U235" s="112"/>
      <c r="V235" s="112"/>
      <c r="W235" s="112"/>
      <c r="X235" s="112"/>
      <c r="Y235" s="112"/>
      <c r="Z235" s="112"/>
      <c r="AA235" s="112"/>
      <c r="AB235" s="108">
        <f t="shared" si="22"/>
        <v>0</v>
      </c>
      <c r="AC235" s="108">
        <f t="shared" si="23"/>
        <v>0</v>
      </c>
      <c r="AD235" s="113"/>
      <c r="AE235" s="114"/>
      <c r="AF235" s="113"/>
      <c r="AG235" s="114"/>
      <c r="AH235" s="1">
        <f t="shared" si="19"/>
        <v>0</v>
      </c>
    </row>
    <row r="236" spans="4:34" ht="18" customHeight="1" x14ac:dyDescent="0.25">
      <c r="D236" s="1">
        <f>IFERROR(IF(E236&gt;=1,E236+COUNTIF($E$8:E236,E236),0),0)</f>
        <v>0</v>
      </c>
      <c r="E236" s="1">
        <f>IFERROR(IF(G236&gt;=1,INDEX(EMP!$O$6:$Q$205,MATCH(I236,EMP!$Q$6:$Q$205,0),1)*10,0),0)</f>
        <v>0</v>
      </c>
      <c r="F236" s="1">
        <v>229</v>
      </c>
      <c r="G236" s="32">
        <f t="shared" si="20"/>
        <v>0</v>
      </c>
      <c r="H236" s="115"/>
      <c r="I236" s="32" t="str">
        <f>IFERROR(IF(G236&gt;=1,VLOOKUP(H236,EMP!$P$6:$Q$205,2,0),""),"")</f>
        <v/>
      </c>
      <c r="J236" s="116"/>
      <c r="K236" s="111"/>
      <c r="L236" s="112"/>
      <c r="M236" s="112"/>
      <c r="N236" s="112"/>
      <c r="O236" s="108">
        <f t="shared" si="21"/>
        <v>0</v>
      </c>
      <c r="P236" s="112"/>
      <c r="Q236" s="112"/>
      <c r="R236" s="112"/>
      <c r="S236" s="112"/>
      <c r="T236" s="112"/>
      <c r="U236" s="112"/>
      <c r="V236" s="112"/>
      <c r="W236" s="112"/>
      <c r="X236" s="112"/>
      <c r="Y236" s="112"/>
      <c r="Z236" s="112"/>
      <c r="AA236" s="112"/>
      <c r="AB236" s="108">
        <f t="shared" si="22"/>
        <v>0</v>
      </c>
      <c r="AC236" s="108">
        <f t="shared" si="23"/>
        <v>0</v>
      </c>
      <c r="AD236" s="113"/>
      <c r="AE236" s="114"/>
      <c r="AF236" s="113"/>
      <c r="AG236" s="114"/>
      <c r="AH236" s="1">
        <f t="shared" si="19"/>
        <v>0</v>
      </c>
    </row>
    <row r="237" spans="4:34" ht="18" customHeight="1" x14ac:dyDescent="0.25">
      <c r="D237" s="1">
        <f>IFERROR(IF(E237&gt;=1,E237+COUNTIF($E$8:E237,E237),0),0)</f>
        <v>0</v>
      </c>
      <c r="E237" s="1">
        <f>IFERROR(IF(G237&gt;=1,INDEX(EMP!$O$6:$Q$205,MATCH(I237,EMP!$Q$6:$Q$205,0),1)*10,0),0)</f>
        <v>0</v>
      </c>
      <c r="F237" s="1">
        <v>230</v>
      </c>
      <c r="G237" s="32">
        <f t="shared" si="20"/>
        <v>0</v>
      </c>
      <c r="H237" s="115"/>
      <c r="I237" s="32" t="str">
        <f>IFERROR(IF(G237&gt;=1,VLOOKUP(H237,EMP!$P$6:$Q$205,2,0),""),"")</f>
        <v/>
      </c>
      <c r="J237" s="116"/>
      <c r="K237" s="111"/>
      <c r="L237" s="112"/>
      <c r="M237" s="112"/>
      <c r="N237" s="112"/>
      <c r="O237" s="108">
        <f t="shared" si="21"/>
        <v>0</v>
      </c>
      <c r="P237" s="112"/>
      <c r="Q237" s="112"/>
      <c r="R237" s="112"/>
      <c r="S237" s="112"/>
      <c r="T237" s="112"/>
      <c r="U237" s="112"/>
      <c r="V237" s="112"/>
      <c r="W237" s="112"/>
      <c r="X237" s="112"/>
      <c r="Y237" s="112"/>
      <c r="Z237" s="112"/>
      <c r="AA237" s="112"/>
      <c r="AB237" s="108">
        <f t="shared" si="22"/>
        <v>0</v>
      </c>
      <c r="AC237" s="108">
        <f t="shared" si="23"/>
        <v>0</v>
      </c>
      <c r="AD237" s="113"/>
      <c r="AE237" s="114"/>
      <c r="AF237" s="113"/>
      <c r="AG237" s="114"/>
      <c r="AH237" s="1">
        <f t="shared" si="19"/>
        <v>0</v>
      </c>
    </row>
    <row r="238" spans="4:34" ht="18" customHeight="1" x14ac:dyDescent="0.25">
      <c r="D238" s="1">
        <f>IFERROR(IF(E238&gt;=1,E238+COUNTIF($E$8:E238,E238),0),0)</f>
        <v>0</v>
      </c>
      <c r="E238" s="1">
        <f>IFERROR(IF(G238&gt;=1,INDEX(EMP!$O$6:$Q$205,MATCH(I238,EMP!$Q$6:$Q$205,0),1)*10,0),0)</f>
        <v>0</v>
      </c>
      <c r="F238" s="1">
        <v>231</v>
      </c>
      <c r="G238" s="32">
        <f t="shared" si="20"/>
        <v>0</v>
      </c>
      <c r="H238" s="115"/>
      <c r="I238" s="32" t="str">
        <f>IFERROR(IF(G238&gt;=1,VLOOKUP(H238,EMP!$P$6:$Q$205,2,0),""),"")</f>
        <v/>
      </c>
      <c r="J238" s="116"/>
      <c r="K238" s="111"/>
      <c r="L238" s="112"/>
      <c r="M238" s="112"/>
      <c r="N238" s="112"/>
      <c r="O238" s="108">
        <f t="shared" si="21"/>
        <v>0</v>
      </c>
      <c r="P238" s="112"/>
      <c r="Q238" s="112"/>
      <c r="R238" s="112"/>
      <c r="S238" s="112"/>
      <c r="T238" s="112"/>
      <c r="U238" s="112"/>
      <c r="V238" s="112"/>
      <c r="W238" s="112"/>
      <c r="X238" s="112"/>
      <c r="Y238" s="112"/>
      <c r="Z238" s="112"/>
      <c r="AA238" s="112"/>
      <c r="AB238" s="108">
        <f t="shared" si="22"/>
        <v>0</v>
      </c>
      <c r="AC238" s="108">
        <f t="shared" si="23"/>
        <v>0</v>
      </c>
      <c r="AD238" s="113"/>
      <c r="AE238" s="114"/>
      <c r="AF238" s="113"/>
      <c r="AG238" s="114"/>
      <c r="AH238" s="1">
        <f t="shared" si="19"/>
        <v>0</v>
      </c>
    </row>
    <row r="239" spans="4:34" ht="18" customHeight="1" x14ac:dyDescent="0.25">
      <c r="D239" s="1">
        <f>IFERROR(IF(E239&gt;=1,E239+COUNTIF($E$8:E239,E239),0),0)</f>
        <v>0</v>
      </c>
      <c r="E239" s="1">
        <f>IFERROR(IF(G239&gt;=1,INDEX(EMP!$O$6:$Q$205,MATCH(I239,EMP!$Q$6:$Q$205,0),1)*10,0),0)</f>
        <v>0</v>
      </c>
      <c r="F239" s="1">
        <v>232</v>
      </c>
      <c r="G239" s="32">
        <f t="shared" si="20"/>
        <v>0</v>
      </c>
      <c r="H239" s="115"/>
      <c r="I239" s="32" t="str">
        <f>IFERROR(IF(G239&gt;=1,VLOOKUP(H239,EMP!$P$6:$Q$205,2,0),""),"")</f>
        <v/>
      </c>
      <c r="J239" s="116"/>
      <c r="K239" s="111"/>
      <c r="L239" s="112"/>
      <c r="M239" s="112"/>
      <c r="N239" s="112"/>
      <c r="O239" s="108">
        <f t="shared" si="21"/>
        <v>0</v>
      </c>
      <c r="P239" s="112"/>
      <c r="Q239" s="112"/>
      <c r="R239" s="112"/>
      <c r="S239" s="112"/>
      <c r="T239" s="112"/>
      <c r="U239" s="112"/>
      <c r="V239" s="112"/>
      <c r="W239" s="112"/>
      <c r="X239" s="112"/>
      <c r="Y239" s="112"/>
      <c r="Z239" s="112"/>
      <c r="AA239" s="112"/>
      <c r="AB239" s="108">
        <f t="shared" si="22"/>
        <v>0</v>
      </c>
      <c r="AC239" s="108">
        <f t="shared" si="23"/>
        <v>0</v>
      </c>
      <c r="AD239" s="113"/>
      <c r="AE239" s="114"/>
      <c r="AF239" s="113"/>
      <c r="AG239" s="114"/>
      <c r="AH239" s="1">
        <f t="shared" si="19"/>
        <v>0</v>
      </c>
    </row>
    <row r="240" spans="4:34" ht="18" customHeight="1" x14ac:dyDescent="0.25">
      <c r="D240" s="1">
        <f>IFERROR(IF(E240&gt;=1,E240+COUNTIF($E$8:E240,E240),0),0)</f>
        <v>0</v>
      </c>
      <c r="E240" s="1">
        <f>IFERROR(IF(G240&gt;=1,INDEX(EMP!$O$6:$Q$205,MATCH(I240,EMP!$Q$6:$Q$205,0),1)*10,0),0)</f>
        <v>0</v>
      </c>
      <c r="F240" s="1">
        <v>233</v>
      </c>
      <c r="G240" s="32">
        <f t="shared" si="20"/>
        <v>0</v>
      </c>
      <c r="H240" s="115"/>
      <c r="I240" s="32" t="str">
        <f>IFERROR(IF(G240&gt;=1,VLOOKUP(H240,EMP!$P$6:$Q$205,2,0),""),"")</f>
        <v/>
      </c>
      <c r="J240" s="116"/>
      <c r="K240" s="111"/>
      <c r="L240" s="112"/>
      <c r="M240" s="112"/>
      <c r="N240" s="112"/>
      <c r="O240" s="108">
        <f t="shared" si="21"/>
        <v>0</v>
      </c>
      <c r="P240" s="112"/>
      <c r="Q240" s="112"/>
      <c r="R240" s="112"/>
      <c r="S240" s="112"/>
      <c r="T240" s="112"/>
      <c r="U240" s="112"/>
      <c r="V240" s="112"/>
      <c r="W240" s="112"/>
      <c r="X240" s="112"/>
      <c r="Y240" s="112"/>
      <c r="Z240" s="112"/>
      <c r="AA240" s="112"/>
      <c r="AB240" s="108">
        <f t="shared" si="22"/>
        <v>0</v>
      </c>
      <c r="AC240" s="108">
        <f t="shared" si="23"/>
        <v>0</v>
      </c>
      <c r="AD240" s="113"/>
      <c r="AE240" s="114"/>
      <c r="AF240" s="113"/>
      <c r="AG240" s="114"/>
      <c r="AH240" s="1">
        <f t="shared" si="19"/>
        <v>0</v>
      </c>
    </row>
    <row r="241" spans="4:34" ht="18" customHeight="1" x14ac:dyDescent="0.25">
      <c r="D241" s="1">
        <f>IFERROR(IF(E241&gt;=1,E241+COUNTIF($E$8:E241,E241),0),0)</f>
        <v>0</v>
      </c>
      <c r="E241" s="1">
        <f>IFERROR(IF(G241&gt;=1,INDEX(EMP!$O$6:$Q$205,MATCH(I241,EMP!$Q$6:$Q$205,0),1)*10,0),0)</f>
        <v>0</v>
      </c>
      <c r="F241" s="1">
        <v>234</v>
      </c>
      <c r="G241" s="32">
        <f t="shared" si="20"/>
        <v>0</v>
      </c>
      <c r="H241" s="115"/>
      <c r="I241" s="32" t="str">
        <f>IFERROR(IF(G241&gt;=1,VLOOKUP(H241,EMP!$P$6:$Q$205,2,0),""),"")</f>
        <v/>
      </c>
      <c r="J241" s="116"/>
      <c r="K241" s="111"/>
      <c r="L241" s="112"/>
      <c r="M241" s="112"/>
      <c r="N241" s="112"/>
      <c r="O241" s="108">
        <f t="shared" si="21"/>
        <v>0</v>
      </c>
      <c r="P241" s="112"/>
      <c r="Q241" s="112"/>
      <c r="R241" s="112"/>
      <c r="S241" s="112"/>
      <c r="T241" s="112"/>
      <c r="U241" s="112"/>
      <c r="V241" s="112"/>
      <c r="W241" s="112"/>
      <c r="X241" s="112"/>
      <c r="Y241" s="112"/>
      <c r="Z241" s="112"/>
      <c r="AA241" s="112"/>
      <c r="AB241" s="108">
        <f t="shared" si="22"/>
        <v>0</v>
      </c>
      <c r="AC241" s="108">
        <f t="shared" si="23"/>
        <v>0</v>
      </c>
      <c r="AD241" s="113"/>
      <c r="AE241" s="114"/>
      <c r="AF241" s="113"/>
      <c r="AG241" s="114"/>
      <c r="AH241" s="1">
        <f t="shared" si="19"/>
        <v>0</v>
      </c>
    </row>
    <row r="242" spans="4:34" ht="18" customHeight="1" x14ac:dyDescent="0.25">
      <c r="D242" s="1">
        <f>IFERROR(IF(E242&gt;=1,E242+COUNTIF($E$8:E242,E242),0),0)</f>
        <v>0</v>
      </c>
      <c r="E242" s="1">
        <f>IFERROR(IF(G242&gt;=1,INDEX(EMP!$O$6:$Q$205,MATCH(I242,EMP!$Q$6:$Q$205,0),1)*10,0),0)</f>
        <v>0</v>
      </c>
      <c r="F242" s="1">
        <v>235</v>
      </c>
      <c r="G242" s="32">
        <f t="shared" si="20"/>
        <v>0</v>
      </c>
      <c r="H242" s="115"/>
      <c r="I242" s="32" t="str">
        <f>IFERROR(IF(G242&gt;=1,VLOOKUP(H242,EMP!$P$6:$Q$205,2,0),""),"")</f>
        <v/>
      </c>
      <c r="J242" s="116"/>
      <c r="K242" s="111"/>
      <c r="L242" s="112"/>
      <c r="M242" s="112"/>
      <c r="N242" s="112"/>
      <c r="O242" s="108">
        <f t="shared" si="21"/>
        <v>0</v>
      </c>
      <c r="P242" s="112"/>
      <c r="Q242" s="112"/>
      <c r="R242" s="112"/>
      <c r="S242" s="112"/>
      <c r="T242" s="112"/>
      <c r="U242" s="112"/>
      <c r="V242" s="112"/>
      <c r="W242" s="112"/>
      <c r="X242" s="112"/>
      <c r="Y242" s="112"/>
      <c r="Z242" s="112"/>
      <c r="AA242" s="112"/>
      <c r="AB242" s="108">
        <f t="shared" si="22"/>
        <v>0</v>
      </c>
      <c r="AC242" s="108">
        <f t="shared" si="23"/>
        <v>0</v>
      </c>
      <c r="AD242" s="113"/>
      <c r="AE242" s="114"/>
      <c r="AF242" s="113"/>
      <c r="AG242" s="114"/>
      <c r="AH242" s="1">
        <f t="shared" si="19"/>
        <v>0</v>
      </c>
    </row>
    <row r="243" spans="4:34" ht="18" customHeight="1" x14ac:dyDescent="0.25">
      <c r="D243" s="1">
        <f>IFERROR(IF(E243&gt;=1,E243+COUNTIF($E$8:E243,E243),0),0)</f>
        <v>0</v>
      </c>
      <c r="E243" s="1">
        <f>IFERROR(IF(G243&gt;=1,INDEX(EMP!$O$6:$Q$205,MATCH(I243,EMP!$Q$6:$Q$205,0),1)*10,0),0)</f>
        <v>0</v>
      </c>
      <c r="F243" s="1">
        <v>236</v>
      </c>
      <c r="G243" s="32">
        <f t="shared" si="20"/>
        <v>0</v>
      </c>
      <c r="H243" s="115"/>
      <c r="I243" s="32" t="str">
        <f>IFERROR(IF(G243&gt;=1,VLOOKUP(H243,EMP!$P$6:$Q$205,2,0),""),"")</f>
        <v/>
      </c>
      <c r="J243" s="116"/>
      <c r="K243" s="111"/>
      <c r="L243" s="112"/>
      <c r="M243" s="112"/>
      <c r="N243" s="112"/>
      <c r="O243" s="108">
        <f t="shared" si="21"/>
        <v>0</v>
      </c>
      <c r="P243" s="112"/>
      <c r="Q243" s="112"/>
      <c r="R243" s="112"/>
      <c r="S243" s="112"/>
      <c r="T243" s="112"/>
      <c r="U243" s="112"/>
      <c r="V243" s="112"/>
      <c r="W243" s="112"/>
      <c r="X243" s="112"/>
      <c r="Y243" s="112"/>
      <c r="Z243" s="112"/>
      <c r="AA243" s="112"/>
      <c r="AB243" s="108">
        <f t="shared" si="22"/>
        <v>0</v>
      </c>
      <c r="AC243" s="108">
        <f t="shared" si="23"/>
        <v>0</v>
      </c>
      <c r="AD243" s="113"/>
      <c r="AE243" s="114"/>
      <c r="AF243" s="113"/>
      <c r="AG243" s="114"/>
      <c r="AH243" s="1">
        <f t="shared" si="19"/>
        <v>0</v>
      </c>
    </row>
    <row r="244" spans="4:34" ht="18" customHeight="1" x14ac:dyDescent="0.25">
      <c r="D244" s="1">
        <f>IFERROR(IF(E244&gt;=1,E244+COUNTIF($E$8:E244,E244),0),0)</f>
        <v>0</v>
      </c>
      <c r="E244" s="1">
        <f>IFERROR(IF(G244&gt;=1,INDEX(EMP!$O$6:$Q$205,MATCH(I244,EMP!$Q$6:$Q$205,0),1)*10,0),0)</f>
        <v>0</v>
      </c>
      <c r="F244" s="1">
        <v>237</v>
      </c>
      <c r="G244" s="32">
        <f t="shared" si="20"/>
        <v>0</v>
      </c>
      <c r="H244" s="115"/>
      <c r="I244" s="32" t="str">
        <f>IFERROR(IF(G244&gt;=1,VLOOKUP(H244,EMP!$P$6:$Q$205,2,0),""),"")</f>
        <v/>
      </c>
      <c r="J244" s="116"/>
      <c r="K244" s="111"/>
      <c r="L244" s="112"/>
      <c r="M244" s="112"/>
      <c r="N244" s="112"/>
      <c r="O244" s="108">
        <f t="shared" si="21"/>
        <v>0</v>
      </c>
      <c r="P244" s="112"/>
      <c r="Q244" s="112"/>
      <c r="R244" s="112"/>
      <c r="S244" s="112"/>
      <c r="T244" s="112"/>
      <c r="U244" s="112"/>
      <c r="V244" s="112"/>
      <c r="W244" s="112"/>
      <c r="X244" s="112"/>
      <c r="Y244" s="112"/>
      <c r="Z244" s="112"/>
      <c r="AA244" s="112"/>
      <c r="AB244" s="108">
        <f t="shared" si="22"/>
        <v>0</v>
      </c>
      <c r="AC244" s="108">
        <f t="shared" si="23"/>
        <v>0</v>
      </c>
      <c r="AD244" s="113"/>
      <c r="AE244" s="114"/>
      <c r="AF244" s="113"/>
      <c r="AG244" s="114"/>
      <c r="AH244" s="1">
        <f t="shared" si="19"/>
        <v>0</v>
      </c>
    </row>
    <row r="245" spans="4:34" ht="18" customHeight="1" x14ac:dyDescent="0.25">
      <c r="D245" s="1">
        <f>IFERROR(IF(E245&gt;=1,E245+COUNTIF($E$8:E245,E245),0),0)</f>
        <v>0</v>
      </c>
      <c r="E245" s="1">
        <f>IFERROR(IF(G245&gt;=1,INDEX(EMP!$O$6:$Q$205,MATCH(I245,EMP!$Q$6:$Q$205,0),1)*10,0),0)</f>
        <v>0</v>
      </c>
      <c r="F245" s="1">
        <v>238</v>
      </c>
      <c r="G245" s="32">
        <f t="shared" si="20"/>
        <v>0</v>
      </c>
      <c r="H245" s="115"/>
      <c r="I245" s="32" t="str">
        <f>IFERROR(IF(G245&gt;=1,VLOOKUP(H245,EMP!$P$6:$Q$205,2,0),""),"")</f>
        <v/>
      </c>
      <c r="J245" s="116"/>
      <c r="K245" s="111"/>
      <c r="L245" s="112"/>
      <c r="M245" s="112"/>
      <c r="N245" s="112"/>
      <c r="O245" s="108">
        <f t="shared" si="21"/>
        <v>0</v>
      </c>
      <c r="P245" s="112"/>
      <c r="Q245" s="112"/>
      <c r="R245" s="112"/>
      <c r="S245" s="112"/>
      <c r="T245" s="112"/>
      <c r="U245" s="112"/>
      <c r="V245" s="112"/>
      <c r="W245" s="112"/>
      <c r="X245" s="112"/>
      <c r="Y245" s="112"/>
      <c r="Z245" s="112"/>
      <c r="AA245" s="112"/>
      <c r="AB245" s="108">
        <f t="shared" si="22"/>
        <v>0</v>
      </c>
      <c r="AC245" s="108">
        <f t="shared" si="23"/>
        <v>0</v>
      </c>
      <c r="AD245" s="113"/>
      <c r="AE245" s="114"/>
      <c r="AF245" s="113"/>
      <c r="AG245" s="114"/>
      <c r="AH245" s="1">
        <f t="shared" si="19"/>
        <v>0</v>
      </c>
    </row>
    <row r="246" spans="4:34" ht="18" customHeight="1" x14ac:dyDescent="0.25">
      <c r="D246" s="1">
        <f>IFERROR(IF(E246&gt;=1,E246+COUNTIF($E$8:E246,E246),0),0)</f>
        <v>0</v>
      </c>
      <c r="E246" s="1">
        <f>IFERROR(IF(G246&gt;=1,INDEX(EMP!$O$6:$Q$205,MATCH(I246,EMP!$Q$6:$Q$205,0),1)*10,0),0)</f>
        <v>0</v>
      </c>
      <c r="F246" s="1">
        <v>239</v>
      </c>
      <c r="G246" s="32">
        <f t="shared" si="20"/>
        <v>0</v>
      </c>
      <c r="H246" s="115"/>
      <c r="I246" s="32" t="str">
        <f>IFERROR(IF(G246&gt;=1,VLOOKUP(H246,EMP!$P$6:$Q$205,2,0),""),"")</f>
        <v/>
      </c>
      <c r="J246" s="116"/>
      <c r="K246" s="111"/>
      <c r="L246" s="112"/>
      <c r="M246" s="112"/>
      <c r="N246" s="112"/>
      <c r="O246" s="108">
        <f t="shared" si="21"/>
        <v>0</v>
      </c>
      <c r="P246" s="112"/>
      <c r="Q246" s="112"/>
      <c r="R246" s="112"/>
      <c r="S246" s="112"/>
      <c r="T246" s="112"/>
      <c r="U246" s="112"/>
      <c r="V246" s="112"/>
      <c r="W246" s="112"/>
      <c r="X246" s="112"/>
      <c r="Y246" s="112"/>
      <c r="Z246" s="112"/>
      <c r="AA246" s="112"/>
      <c r="AB246" s="108">
        <f t="shared" si="22"/>
        <v>0</v>
      </c>
      <c r="AC246" s="108">
        <f t="shared" si="23"/>
        <v>0</v>
      </c>
      <c r="AD246" s="113"/>
      <c r="AE246" s="114"/>
      <c r="AF246" s="113"/>
      <c r="AG246" s="114"/>
      <c r="AH246" s="1">
        <f t="shared" si="19"/>
        <v>0</v>
      </c>
    </row>
    <row r="247" spans="4:34" ht="18" customHeight="1" x14ac:dyDescent="0.25">
      <c r="D247" s="1">
        <f>IFERROR(IF(E247&gt;=1,E247+COUNTIF($E$8:E247,E247),0),0)</f>
        <v>0</v>
      </c>
      <c r="E247" s="1">
        <f>IFERROR(IF(G247&gt;=1,INDEX(EMP!$O$6:$Q$205,MATCH(I247,EMP!$Q$6:$Q$205,0),1)*10,0),0)</f>
        <v>0</v>
      </c>
      <c r="F247" s="1">
        <v>240</v>
      </c>
      <c r="G247" s="32">
        <f t="shared" si="20"/>
        <v>0</v>
      </c>
      <c r="H247" s="115"/>
      <c r="I247" s="32" t="str">
        <f>IFERROR(IF(G247&gt;=1,VLOOKUP(H247,EMP!$P$6:$Q$205,2,0),""),"")</f>
        <v/>
      </c>
      <c r="J247" s="116"/>
      <c r="K247" s="111"/>
      <c r="L247" s="112"/>
      <c r="M247" s="112"/>
      <c r="N247" s="112"/>
      <c r="O247" s="108">
        <f t="shared" si="21"/>
        <v>0</v>
      </c>
      <c r="P247" s="112"/>
      <c r="Q247" s="112"/>
      <c r="R247" s="112"/>
      <c r="S247" s="112"/>
      <c r="T247" s="112"/>
      <c r="U247" s="112"/>
      <c r="V247" s="112"/>
      <c r="W247" s="112"/>
      <c r="X247" s="112"/>
      <c r="Y247" s="112"/>
      <c r="Z247" s="112"/>
      <c r="AA247" s="112"/>
      <c r="AB247" s="108">
        <f t="shared" si="22"/>
        <v>0</v>
      </c>
      <c r="AC247" s="108">
        <f t="shared" si="23"/>
        <v>0</v>
      </c>
      <c r="AD247" s="113"/>
      <c r="AE247" s="114"/>
      <c r="AF247" s="113"/>
      <c r="AG247" s="114"/>
      <c r="AH247" s="1">
        <f t="shared" si="19"/>
        <v>0</v>
      </c>
    </row>
    <row r="248" spans="4:34" ht="18" customHeight="1" x14ac:dyDescent="0.25">
      <c r="D248" s="1">
        <f>IFERROR(IF(E248&gt;=1,E248+COUNTIF($E$8:E248,E248),0),0)</f>
        <v>0</v>
      </c>
      <c r="E248" s="1">
        <f>IFERROR(IF(G248&gt;=1,INDEX(EMP!$O$6:$Q$205,MATCH(I248,EMP!$Q$6:$Q$205,0),1)*10,0),0)</f>
        <v>0</v>
      </c>
      <c r="F248" s="1">
        <v>241</v>
      </c>
      <c r="G248" s="32">
        <f t="shared" si="20"/>
        <v>0</v>
      </c>
      <c r="H248" s="115"/>
      <c r="I248" s="32" t="str">
        <f>IFERROR(IF(G248&gt;=1,VLOOKUP(H248,EMP!$P$6:$Q$205,2,0),""),"")</f>
        <v/>
      </c>
      <c r="J248" s="116"/>
      <c r="K248" s="111"/>
      <c r="L248" s="112"/>
      <c r="M248" s="112"/>
      <c r="N248" s="112"/>
      <c r="O248" s="108">
        <f t="shared" si="21"/>
        <v>0</v>
      </c>
      <c r="P248" s="112"/>
      <c r="Q248" s="112"/>
      <c r="R248" s="112"/>
      <c r="S248" s="112"/>
      <c r="T248" s="112"/>
      <c r="U248" s="112"/>
      <c r="V248" s="112"/>
      <c r="W248" s="112"/>
      <c r="X248" s="112"/>
      <c r="Y248" s="112"/>
      <c r="Z248" s="112"/>
      <c r="AA248" s="112"/>
      <c r="AB248" s="108">
        <f t="shared" si="22"/>
        <v>0</v>
      </c>
      <c r="AC248" s="108">
        <f t="shared" si="23"/>
        <v>0</v>
      </c>
      <c r="AD248" s="113"/>
      <c r="AE248" s="114"/>
      <c r="AF248" s="113"/>
      <c r="AG248" s="114"/>
      <c r="AH248" s="1">
        <f t="shared" si="19"/>
        <v>0</v>
      </c>
    </row>
    <row r="249" spans="4:34" ht="18" customHeight="1" x14ac:dyDescent="0.25">
      <c r="D249" s="1">
        <f>IFERROR(IF(E249&gt;=1,E249+COUNTIF($E$8:E249,E249),0),0)</f>
        <v>0</v>
      </c>
      <c r="E249" s="1">
        <f>IFERROR(IF(G249&gt;=1,INDEX(EMP!$O$6:$Q$205,MATCH(I249,EMP!$Q$6:$Q$205,0),1)*10,0),0)</f>
        <v>0</v>
      </c>
      <c r="F249" s="1">
        <v>242</v>
      </c>
      <c r="G249" s="32">
        <f t="shared" si="20"/>
        <v>0</v>
      </c>
      <c r="H249" s="115"/>
      <c r="I249" s="32" t="str">
        <f>IFERROR(IF(G249&gt;=1,VLOOKUP(H249,EMP!$P$6:$Q$205,2,0),""),"")</f>
        <v/>
      </c>
      <c r="J249" s="116"/>
      <c r="K249" s="111"/>
      <c r="L249" s="112"/>
      <c r="M249" s="112"/>
      <c r="N249" s="112"/>
      <c r="O249" s="108">
        <f t="shared" si="21"/>
        <v>0</v>
      </c>
      <c r="P249" s="112"/>
      <c r="Q249" s="112"/>
      <c r="R249" s="112"/>
      <c r="S249" s="112"/>
      <c r="T249" s="112"/>
      <c r="U249" s="112"/>
      <c r="V249" s="112"/>
      <c r="W249" s="112"/>
      <c r="X249" s="112"/>
      <c r="Y249" s="112"/>
      <c r="Z249" s="112"/>
      <c r="AA249" s="112"/>
      <c r="AB249" s="108">
        <f t="shared" si="22"/>
        <v>0</v>
      </c>
      <c r="AC249" s="108">
        <f t="shared" si="23"/>
        <v>0</v>
      </c>
      <c r="AD249" s="113"/>
      <c r="AE249" s="114"/>
      <c r="AF249" s="113"/>
      <c r="AG249" s="114"/>
      <c r="AH249" s="1">
        <f t="shared" si="19"/>
        <v>0</v>
      </c>
    </row>
    <row r="250" spans="4:34" ht="18" customHeight="1" x14ac:dyDescent="0.25">
      <c r="D250" s="1">
        <f>IFERROR(IF(E250&gt;=1,E250+COUNTIF($E$8:E250,E250),0),0)</f>
        <v>0</v>
      </c>
      <c r="E250" s="1">
        <f>IFERROR(IF(G250&gt;=1,INDEX(EMP!$O$6:$Q$205,MATCH(I250,EMP!$Q$6:$Q$205,0),1)*10,0),0)</f>
        <v>0</v>
      </c>
      <c r="F250" s="1">
        <v>243</v>
      </c>
      <c r="G250" s="32">
        <f t="shared" si="20"/>
        <v>0</v>
      </c>
      <c r="H250" s="115"/>
      <c r="I250" s="32" t="str">
        <f>IFERROR(IF(G250&gt;=1,VLOOKUP(H250,EMP!$P$6:$Q$205,2,0),""),"")</f>
        <v/>
      </c>
      <c r="J250" s="116"/>
      <c r="K250" s="111"/>
      <c r="L250" s="112"/>
      <c r="M250" s="112"/>
      <c r="N250" s="112"/>
      <c r="O250" s="108">
        <f t="shared" si="21"/>
        <v>0</v>
      </c>
      <c r="P250" s="112"/>
      <c r="Q250" s="112"/>
      <c r="R250" s="112"/>
      <c r="S250" s="112"/>
      <c r="T250" s="112"/>
      <c r="U250" s="112"/>
      <c r="V250" s="112"/>
      <c r="W250" s="112"/>
      <c r="X250" s="112"/>
      <c r="Y250" s="112"/>
      <c r="Z250" s="112"/>
      <c r="AA250" s="112"/>
      <c r="AB250" s="108">
        <f t="shared" si="22"/>
        <v>0</v>
      </c>
      <c r="AC250" s="108">
        <f t="shared" si="23"/>
        <v>0</v>
      </c>
      <c r="AD250" s="113"/>
      <c r="AE250" s="114"/>
      <c r="AF250" s="113"/>
      <c r="AG250" s="114"/>
      <c r="AH250" s="1">
        <f t="shared" si="19"/>
        <v>0</v>
      </c>
    </row>
    <row r="251" spans="4:34" ht="18" customHeight="1" x14ac:dyDescent="0.25">
      <c r="D251" s="1">
        <f>IFERROR(IF(E251&gt;=1,E251+COUNTIF($E$8:E251,E251),0),0)</f>
        <v>0</v>
      </c>
      <c r="E251" s="1">
        <f>IFERROR(IF(G251&gt;=1,INDEX(EMP!$O$6:$Q$205,MATCH(I251,EMP!$Q$6:$Q$205,0),1)*10,0),0)</f>
        <v>0</v>
      </c>
      <c r="F251" s="1">
        <v>244</v>
      </c>
      <c r="G251" s="32">
        <f t="shared" si="20"/>
        <v>0</v>
      </c>
      <c r="H251" s="115"/>
      <c r="I251" s="32" t="str">
        <f>IFERROR(IF(G251&gt;=1,VLOOKUP(H251,EMP!$P$6:$Q$205,2,0),""),"")</f>
        <v/>
      </c>
      <c r="J251" s="116"/>
      <c r="K251" s="111"/>
      <c r="L251" s="112"/>
      <c r="M251" s="112"/>
      <c r="N251" s="112"/>
      <c r="O251" s="108">
        <f t="shared" si="21"/>
        <v>0</v>
      </c>
      <c r="P251" s="112"/>
      <c r="Q251" s="112"/>
      <c r="R251" s="112"/>
      <c r="S251" s="112"/>
      <c r="T251" s="112"/>
      <c r="U251" s="112"/>
      <c r="V251" s="112"/>
      <c r="W251" s="112"/>
      <c r="X251" s="112"/>
      <c r="Y251" s="112"/>
      <c r="Z251" s="112"/>
      <c r="AA251" s="112"/>
      <c r="AB251" s="108">
        <f t="shared" si="22"/>
        <v>0</v>
      </c>
      <c r="AC251" s="108">
        <f t="shared" si="23"/>
        <v>0</v>
      </c>
      <c r="AD251" s="113"/>
      <c r="AE251" s="114"/>
      <c r="AF251" s="113"/>
      <c r="AG251" s="114"/>
      <c r="AH251" s="1">
        <f t="shared" si="19"/>
        <v>0</v>
      </c>
    </row>
    <row r="252" spans="4:34" ht="18" customHeight="1" x14ac:dyDescent="0.25">
      <c r="D252" s="1">
        <f>IFERROR(IF(E252&gt;=1,E252+COUNTIF($E$8:E252,E252),0),0)</f>
        <v>0</v>
      </c>
      <c r="E252" s="1">
        <f>IFERROR(IF(G252&gt;=1,INDEX(EMP!$O$6:$Q$205,MATCH(I252,EMP!$Q$6:$Q$205,0),1)*10,0),0)</f>
        <v>0</v>
      </c>
      <c r="F252" s="1">
        <v>245</v>
      </c>
      <c r="G252" s="32">
        <f t="shared" si="20"/>
        <v>0</v>
      </c>
      <c r="H252" s="115"/>
      <c r="I252" s="32" t="str">
        <f>IFERROR(IF(G252&gt;=1,VLOOKUP(H252,EMP!$P$6:$Q$205,2,0),""),"")</f>
        <v/>
      </c>
      <c r="J252" s="116"/>
      <c r="K252" s="111"/>
      <c r="L252" s="112"/>
      <c r="M252" s="112"/>
      <c r="N252" s="112"/>
      <c r="O252" s="108">
        <f t="shared" si="21"/>
        <v>0</v>
      </c>
      <c r="P252" s="112"/>
      <c r="Q252" s="112"/>
      <c r="R252" s="112"/>
      <c r="S252" s="112"/>
      <c r="T252" s="112"/>
      <c r="U252" s="112"/>
      <c r="V252" s="112"/>
      <c r="W252" s="112"/>
      <c r="X252" s="112"/>
      <c r="Y252" s="112"/>
      <c r="Z252" s="112"/>
      <c r="AA252" s="112"/>
      <c r="AB252" s="108">
        <f t="shared" si="22"/>
        <v>0</v>
      </c>
      <c r="AC252" s="108">
        <f t="shared" si="23"/>
        <v>0</v>
      </c>
      <c r="AD252" s="113"/>
      <c r="AE252" s="114"/>
      <c r="AF252" s="113"/>
      <c r="AG252" s="114"/>
      <c r="AH252" s="1">
        <f t="shared" si="19"/>
        <v>0</v>
      </c>
    </row>
    <row r="253" spans="4:34" ht="18" customHeight="1" x14ac:dyDescent="0.25">
      <c r="D253" s="1">
        <f>IFERROR(IF(E253&gt;=1,E253+COUNTIF($E$8:E253,E253),0),0)</f>
        <v>0</v>
      </c>
      <c r="E253" s="1">
        <f>IFERROR(IF(G253&gt;=1,INDEX(EMP!$O$6:$Q$205,MATCH(I253,EMP!$Q$6:$Q$205,0),1)*10,0),0)</f>
        <v>0</v>
      </c>
      <c r="F253" s="1">
        <v>246</v>
      </c>
      <c r="G253" s="32">
        <f t="shared" si="20"/>
        <v>0</v>
      </c>
      <c r="H253" s="115"/>
      <c r="I253" s="32" t="str">
        <f>IFERROR(IF(G253&gt;=1,VLOOKUP(H253,EMP!$P$6:$Q$205,2,0),""),"")</f>
        <v/>
      </c>
      <c r="J253" s="116"/>
      <c r="K253" s="111"/>
      <c r="L253" s="112"/>
      <c r="M253" s="112"/>
      <c r="N253" s="112"/>
      <c r="O253" s="108">
        <f t="shared" si="21"/>
        <v>0</v>
      </c>
      <c r="P253" s="112"/>
      <c r="Q253" s="112"/>
      <c r="R253" s="112"/>
      <c r="S253" s="112"/>
      <c r="T253" s="112"/>
      <c r="U253" s="112"/>
      <c r="V253" s="112"/>
      <c r="W253" s="112"/>
      <c r="X253" s="112"/>
      <c r="Y253" s="112"/>
      <c r="Z253" s="112"/>
      <c r="AA253" s="112"/>
      <c r="AB253" s="108">
        <f t="shared" si="22"/>
        <v>0</v>
      </c>
      <c r="AC253" s="108">
        <f t="shared" si="23"/>
        <v>0</v>
      </c>
      <c r="AD253" s="113"/>
      <c r="AE253" s="114"/>
      <c r="AF253" s="113"/>
      <c r="AG253" s="114"/>
      <c r="AH253" s="1">
        <f t="shared" si="19"/>
        <v>0</v>
      </c>
    </row>
    <row r="254" spans="4:34" ht="18" customHeight="1" x14ac:dyDescent="0.25">
      <c r="D254" s="1">
        <f>IFERROR(IF(E254&gt;=1,E254+COUNTIF($E$8:E254,E254),0),0)</f>
        <v>0</v>
      </c>
      <c r="E254" s="1">
        <f>IFERROR(IF(G254&gt;=1,INDEX(EMP!$O$6:$Q$205,MATCH(I254,EMP!$Q$6:$Q$205,0),1)*10,0),0)</f>
        <v>0</v>
      </c>
      <c r="F254" s="1">
        <v>247</v>
      </c>
      <c r="G254" s="32">
        <f t="shared" si="20"/>
        <v>0</v>
      </c>
      <c r="H254" s="115"/>
      <c r="I254" s="32" t="str">
        <f>IFERROR(IF(G254&gt;=1,VLOOKUP(H254,EMP!$P$6:$Q$205,2,0),""),"")</f>
        <v/>
      </c>
      <c r="J254" s="116"/>
      <c r="K254" s="111"/>
      <c r="L254" s="112"/>
      <c r="M254" s="112"/>
      <c r="N254" s="112"/>
      <c r="O254" s="108">
        <f t="shared" si="21"/>
        <v>0</v>
      </c>
      <c r="P254" s="112"/>
      <c r="Q254" s="112"/>
      <c r="R254" s="112"/>
      <c r="S254" s="112"/>
      <c r="T254" s="112"/>
      <c r="U254" s="112"/>
      <c r="V254" s="112"/>
      <c r="W254" s="112"/>
      <c r="X254" s="112"/>
      <c r="Y254" s="112"/>
      <c r="Z254" s="112"/>
      <c r="AA254" s="112"/>
      <c r="AB254" s="108">
        <f t="shared" si="22"/>
        <v>0</v>
      </c>
      <c r="AC254" s="108">
        <f t="shared" si="23"/>
        <v>0</v>
      </c>
      <c r="AD254" s="113"/>
      <c r="AE254" s="114"/>
      <c r="AF254" s="113"/>
      <c r="AG254" s="114"/>
      <c r="AH254" s="1">
        <f t="shared" si="19"/>
        <v>0</v>
      </c>
    </row>
    <row r="255" spans="4:34" ht="18" customHeight="1" x14ac:dyDescent="0.25">
      <c r="D255" s="1">
        <f>IFERROR(IF(E255&gt;=1,E255+COUNTIF($E$8:E255,E255),0),0)</f>
        <v>0</v>
      </c>
      <c r="E255" s="1">
        <f>IFERROR(IF(G255&gt;=1,INDEX(EMP!$O$6:$Q$205,MATCH(I255,EMP!$Q$6:$Q$205,0),1)*10,0),0)</f>
        <v>0</v>
      </c>
      <c r="F255" s="1">
        <v>248</v>
      </c>
      <c r="G255" s="32">
        <f t="shared" si="20"/>
        <v>0</v>
      </c>
      <c r="H255" s="115"/>
      <c r="I255" s="32" t="str">
        <f>IFERROR(IF(G255&gt;=1,VLOOKUP(H255,EMP!$P$6:$Q$205,2,0),""),"")</f>
        <v/>
      </c>
      <c r="J255" s="116"/>
      <c r="K255" s="111"/>
      <c r="L255" s="112"/>
      <c r="M255" s="112"/>
      <c r="N255" s="112"/>
      <c r="O255" s="108">
        <f t="shared" si="21"/>
        <v>0</v>
      </c>
      <c r="P255" s="112"/>
      <c r="Q255" s="112"/>
      <c r="R255" s="112"/>
      <c r="S255" s="112"/>
      <c r="T255" s="112"/>
      <c r="U255" s="112"/>
      <c r="V255" s="112"/>
      <c r="W255" s="112"/>
      <c r="X255" s="112"/>
      <c r="Y255" s="112"/>
      <c r="Z255" s="112"/>
      <c r="AA255" s="112"/>
      <c r="AB255" s="108">
        <f t="shared" si="22"/>
        <v>0</v>
      </c>
      <c r="AC255" s="108">
        <f t="shared" si="23"/>
        <v>0</v>
      </c>
      <c r="AD255" s="113"/>
      <c r="AE255" s="114"/>
      <c r="AF255" s="113"/>
      <c r="AG255" s="114"/>
      <c r="AH255" s="1">
        <f t="shared" si="19"/>
        <v>0</v>
      </c>
    </row>
    <row r="256" spans="4:34" ht="18" customHeight="1" x14ac:dyDescent="0.25">
      <c r="D256" s="1">
        <f>IFERROR(IF(E256&gt;=1,E256+COUNTIF($E$8:E256,E256),0),0)</f>
        <v>0</v>
      </c>
      <c r="E256" s="1">
        <f>IFERROR(IF(G256&gt;=1,INDEX(EMP!$O$6:$Q$205,MATCH(I256,EMP!$Q$6:$Q$205,0),1)*10,0),0)</f>
        <v>0</v>
      </c>
      <c r="F256" s="1">
        <v>249</v>
      </c>
      <c r="G256" s="32">
        <f t="shared" si="20"/>
        <v>0</v>
      </c>
      <c r="H256" s="115"/>
      <c r="I256" s="32" t="str">
        <f>IFERROR(IF(G256&gt;=1,VLOOKUP(H256,EMP!$P$6:$Q$205,2,0),""),"")</f>
        <v/>
      </c>
      <c r="J256" s="116"/>
      <c r="K256" s="111"/>
      <c r="L256" s="112"/>
      <c r="M256" s="112"/>
      <c r="N256" s="112"/>
      <c r="O256" s="108">
        <f t="shared" si="21"/>
        <v>0</v>
      </c>
      <c r="P256" s="112"/>
      <c r="Q256" s="112"/>
      <c r="R256" s="112"/>
      <c r="S256" s="112"/>
      <c r="T256" s="112"/>
      <c r="U256" s="112"/>
      <c r="V256" s="112"/>
      <c r="W256" s="112"/>
      <c r="X256" s="112"/>
      <c r="Y256" s="112"/>
      <c r="Z256" s="112"/>
      <c r="AA256" s="112"/>
      <c r="AB256" s="108">
        <f t="shared" si="22"/>
        <v>0</v>
      </c>
      <c r="AC256" s="108">
        <f t="shared" si="23"/>
        <v>0</v>
      </c>
      <c r="AD256" s="113"/>
      <c r="AE256" s="114"/>
      <c r="AF256" s="113"/>
      <c r="AG256" s="114"/>
      <c r="AH256" s="1">
        <f t="shared" si="19"/>
        <v>0</v>
      </c>
    </row>
    <row r="257" spans="4:34" ht="18" customHeight="1" x14ac:dyDescent="0.25">
      <c r="D257" s="1">
        <f>IFERROR(IF(E257&gt;=1,E257+COUNTIF($E$8:E257,E257),0),0)</f>
        <v>0</v>
      </c>
      <c r="E257" s="1">
        <f>IFERROR(IF(G257&gt;=1,INDEX(EMP!$O$6:$Q$205,MATCH(I257,EMP!$Q$6:$Q$205,0),1)*10,0),0)</f>
        <v>0</v>
      </c>
      <c r="F257" s="1">
        <v>250</v>
      </c>
      <c r="G257" s="32">
        <f t="shared" si="20"/>
        <v>0</v>
      </c>
      <c r="H257" s="115"/>
      <c r="I257" s="32" t="str">
        <f>IFERROR(IF(G257&gt;=1,VLOOKUP(H257,EMP!$P$6:$Q$205,2,0),""),"")</f>
        <v/>
      </c>
      <c r="J257" s="116"/>
      <c r="K257" s="111"/>
      <c r="L257" s="112"/>
      <c r="M257" s="112"/>
      <c r="N257" s="112"/>
      <c r="O257" s="108">
        <f t="shared" si="21"/>
        <v>0</v>
      </c>
      <c r="P257" s="112"/>
      <c r="Q257" s="112"/>
      <c r="R257" s="112"/>
      <c r="S257" s="112"/>
      <c r="T257" s="112"/>
      <c r="U257" s="112"/>
      <c r="V257" s="112"/>
      <c r="W257" s="112"/>
      <c r="X257" s="112"/>
      <c r="Y257" s="112"/>
      <c r="Z257" s="112"/>
      <c r="AA257" s="112"/>
      <c r="AB257" s="108">
        <f t="shared" si="22"/>
        <v>0</v>
      </c>
      <c r="AC257" s="108">
        <f t="shared" si="23"/>
        <v>0</v>
      </c>
      <c r="AD257" s="113"/>
      <c r="AE257" s="114"/>
      <c r="AF257" s="113"/>
      <c r="AG257" s="114"/>
      <c r="AH257" s="1">
        <f t="shared" si="19"/>
        <v>0</v>
      </c>
    </row>
    <row r="258" spans="4:34" ht="18" customHeight="1" x14ac:dyDescent="0.25">
      <c r="D258" s="1">
        <f>IFERROR(IF(E258&gt;=1,E258+COUNTIF($E$8:E258,E258),0),0)</f>
        <v>0</v>
      </c>
      <c r="E258" s="1">
        <f>IFERROR(IF(G258&gt;=1,INDEX(EMP!$O$6:$Q$205,MATCH(I258,EMP!$Q$6:$Q$205,0),1)*10,0),0)</f>
        <v>0</v>
      </c>
      <c r="F258" s="1">
        <v>251</v>
      </c>
      <c r="G258" s="32">
        <f t="shared" si="20"/>
        <v>0</v>
      </c>
      <c r="H258" s="115"/>
      <c r="I258" s="32" t="str">
        <f>IFERROR(IF(G258&gt;=1,VLOOKUP(H258,EMP!$P$6:$Q$205,2,0),""),"")</f>
        <v/>
      </c>
      <c r="J258" s="116"/>
      <c r="K258" s="111"/>
      <c r="L258" s="112"/>
      <c r="M258" s="112"/>
      <c r="N258" s="112"/>
      <c r="O258" s="108">
        <f t="shared" si="21"/>
        <v>0</v>
      </c>
      <c r="P258" s="112"/>
      <c r="Q258" s="112"/>
      <c r="R258" s="112"/>
      <c r="S258" s="112"/>
      <c r="T258" s="112"/>
      <c r="U258" s="112"/>
      <c r="V258" s="112"/>
      <c r="W258" s="112"/>
      <c r="X258" s="112"/>
      <c r="Y258" s="112"/>
      <c r="Z258" s="112"/>
      <c r="AA258" s="112"/>
      <c r="AB258" s="108">
        <f t="shared" si="22"/>
        <v>0</v>
      </c>
      <c r="AC258" s="108">
        <f t="shared" si="23"/>
        <v>0</v>
      </c>
      <c r="AD258" s="113"/>
      <c r="AE258" s="114"/>
      <c r="AF258" s="113"/>
      <c r="AG258" s="114"/>
      <c r="AH258" s="1">
        <f t="shared" si="19"/>
        <v>0</v>
      </c>
    </row>
    <row r="259" spans="4:34" ht="18" customHeight="1" x14ac:dyDescent="0.25">
      <c r="D259" s="1">
        <f>IFERROR(IF(E259&gt;=1,E259+COUNTIF($E$8:E259,E259),0),0)</f>
        <v>0</v>
      </c>
      <c r="E259" s="1">
        <f>IFERROR(IF(G259&gt;=1,INDEX(EMP!$O$6:$Q$205,MATCH(I259,EMP!$Q$6:$Q$205,0),1)*10,0),0)</f>
        <v>0</v>
      </c>
      <c r="F259" s="1">
        <v>252</v>
      </c>
      <c r="G259" s="32">
        <f t="shared" si="20"/>
        <v>0</v>
      </c>
      <c r="H259" s="115"/>
      <c r="I259" s="32" t="str">
        <f>IFERROR(IF(G259&gt;=1,VLOOKUP(H259,EMP!$P$6:$Q$205,2,0),""),"")</f>
        <v/>
      </c>
      <c r="J259" s="116"/>
      <c r="K259" s="111"/>
      <c r="L259" s="112"/>
      <c r="M259" s="112"/>
      <c r="N259" s="112"/>
      <c r="O259" s="108">
        <f t="shared" si="21"/>
        <v>0</v>
      </c>
      <c r="P259" s="112"/>
      <c r="Q259" s="112"/>
      <c r="R259" s="112"/>
      <c r="S259" s="112"/>
      <c r="T259" s="112"/>
      <c r="U259" s="112"/>
      <c r="V259" s="112"/>
      <c r="W259" s="112"/>
      <c r="X259" s="112"/>
      <c r="Y259" s="112"/>
      <c r="Z259" s="112"/>
      <c r="AA259" s="112"/>
      <c r="AB259" s="108">
        <f t="shared" si="22"/>
        <v>0</v>
      </c>
      <c r="AC259" s="108">
        <f t="shared" si="23"/>
        <v>0</v>
      </c>
      <c r="AD259" s="113"/>
      <c r="AE259" s="114"/>
      <c r="AF259" s="113"/>
      <c r="AG259" s="114"/>
      <c r="AH259" s="1">
        <f t="shared" si="19"/>
        <v>0</v>
      </c>
    </row>
    <row r="260" spans="4:34" ht="18" customHeight="1" x14ac:dyDescent="0.25">
      <c r="D260" s="1">
        <f>IFERROR(IF(E260&gt;=1,E260+COUNTIF($E$8:E260,E260),0),0)</f>
        <v>0</v>
      </c>
      <c r="E260" s="1">
        <f>IFERROR(IF(G260&gt;=1,INDEX(EMP!$O$6:$Q$205,MATCH(I260,EMP!$Q$6:$Q$205,0),1)*10,0),0)</f>
        <v>0</v>
      </c>
      <c r="F260" s="1">
        <v>253</v>
      </c>
      <c r="G260" s="32">
        <f t="shared" si="20"/>
        <v>0</v>
      </c>
      <c r="H260" s="115"/>
      <c r="I260" s="32" t="str">
        <f>IFERROR(IF(G260&gt;=1,VLOOKUP(H260,EMP!$P$6:$Q$205,2,0),""),"")</f>
        <v/>
      </c>
      <c r="J260" s="116"/>
      <c r="K260" s="111"/>
      <c r="L260" s="112"/>
      <c r="M260" s="112"/>
      <c r="N260" s="112"/>
      <c r="O260" s="108">
        <f t="shared" si="21"/>
        <v>0</v>
      </c>
      <c r="P260" s="112"/>
      <c r="Q260" s="112"/>
      <c r="R260" s="112"/>
      <c r="S260" s="112"/>
      <c r="T260" s="112"/>
      <c r="U260" s="112"/>
      <c r="V260" s="112"/>
      <c r="W260" s="112"/>
      <c r="X260" s="112"/>
      <c r="Y260" s="112"/>
      <c r="Z260" s="112"/>
      <c r="AA260" s="112"/>
      <c r="AB260" s="108">
        <f t="shared" si="22"/>
        <v>0</v>
      </c>
      <c r="AC260" s="108">
        <f t="shared" si="23"/>
        <v>0</v>
      </c>
      <c r="AD260" s="113"/>
      <c r="AE260" s="114"/>
      <c r="AF260" s="113"/>
      <c r="AG260" s="114"/>
      <c r="AH260" s="1">
        <f t="shared" si="19"/>
        <v>0</v>
      </c>
    </row>
    <row r="261" spans="4:34" ht="18" customHeight="1" x14ac:dyDescent="0.25">
      <c r="D261" s="1">
        <f>IFERROR(IF(E261&gt;=1,E261+COUNTIF($E$8:E261,E261),0),0)</f>
        <v>0</v>
      </c>
      <c r="E261" s="1">
        <f>IFERROR(IF(G261&gt;=1,INDEX(EMP!$O$6:$Q$205,MATCH(I261,EMP!$Q$6:$Q$205,0),1)*10,0),0)</f>
        <v>0</v>
      </c>
      <c r="F261" s="1">
        <v>254</v>
      </c>
      <c r="G261" s="32">
        <f t="shared" si="20"/>
        <v>0</v>
      </c>
      <c r="H261" s="115"/>
      <c r="I261" s="32" t="str">
        <f>IFERROR(IF(G261&gt;=1,VLOOKUP(H261,EMP!$P$6:$Q$205,2,0),""),"")</f>
        <v/>
      </c>
      <c r="J261" s="116"/>
      <c r="K261" s="111"/>
      <c r="L261" s="112"/>
      <c r="M261" s="112"/>
      <c r="N261" s="112"/>
      <c r="O261" s="108">
        <f t="shared" si="21"/>
        <v>0</v>
      </c>
      <c r="P261" s="112"/>
      <c r="Q261" s="112"/>
      <c r="R261" s="112"/>
      <c r="S261" s="112"/>
      <c r="T261" s="112"/>
      <c r="U261" s="112"/>
      <c r="V261" s="112"/>
      <c r="W261" s="112"/>
      <c r="X261" s="112"/>
      <c r="Y261" s="112"/>
      <c r="Z261" s="112"/>
      <c r="AA261" s="112"/>
      <c r="AB261" s="108">
        <f t="shared" si="22"/>
        <v>0</v>
      </c>
      <c r="AC261" s="108">
        <f t="shared" si="23"/>
        <v>0</v>
      </c>
      <c r="AD261" s="113"/>
      <c r="AE261" s="114"/>
      <c r="AF261" s="113"/>
      <c r="AG261" s="114"/>
      <c r="AH261" s="1">
        <f t="shared" si="19"/>
        <v>0</v>
      </c>
    </row>
    <row r="262" spans="4:34" ht="18" customHeight="1" x14ac:dyDescent="0.25">
      <c r="D262" s="1">
        <f>IFERROR(IF(E262&gt;=1,E262+COUNTIF($E$8:E262,E262),0),0)</f>
        <v>0</v>
      </c>
      <c r="E262" s="1">
        <f>IFERROR(IF(G262&gt;=1,INDEX(EMP!$O$6:$Q$205,MATCH(I262,EMP!$Q$6:$Q$205,0),1)*10,0),0)</f>
        <v>0</v>
      </c>
      <c r="F262" s="1">
        <v>255</v>
      </c>
      <c r="G262" s="32">
        <f t="shared" si="20"/>
        <v>0</v>
      </c>
      <c r="H262" s="115"/>
      <c r="I262" s="32" t="str">
        <f>IFERROR(IF(G262&gt;=1,VLOOKUP(H262,EMP!$P$6:$Q$205,2,0),""),"")</f>
        <v/>
      </c>
      <c r="J262" s="116"/>
      <c r="K262" s="111"/>
      <c r="L262" s="112"/>
      <c r="M262" s="112"/>
      <c r="N262" s="112"/>
      <c r="O262" s="108">
        <f t="shared" si="21"/>
        <v>0</v>
      </c>
      <c r="P262" s="112"/>
      <c r="Q262" s="112"/>
      <c r="R262" s="112"/>
      <c r="S262" s="112"/>
      <c r="T262" s="112"/>
      <c r="U262" s="112"/>
      <c r="V262" s="112"/>
      <c r="W262" s="112"/>
      <c r="X262" s="112"/>
      <c r="Y262" s="112"/>
      <c r="Z262" s="112"/>
      <c r="AA262" s="112"/>
      <c r="AB262" s="108">
        <f t="shared" si="22"/>
        <v>0</v>
      </c>
      <c r="AC262" s="108">
        <f t="shared" si="23"/>
        <v>0</v>
      </c>
      <c r="AD262" s="113"/>
      <c r="AE262" s="114"/>
      <c r="AF262" s="113"/>
      <c r="AG262" s="114"/>
      <c r="AH262" s="1">
        <f t="shared" si="19"/>
        <v>0</v>
      </c>
    </row>
    <row r="263" spans="4:34" ht="18" customHeight="1" x14ac:dyDescent="0.25">
      <c r="D263" s="1">
        <f>IFERROR(IF(E263&gt;=1,E263+COUNTIF($E$8:E263,E263),0),0)</f>
        <v>0</v>
      </c>
      <c r="E263" s="1">
        <f>IFERROR(IF(G263&gt;=1,INDEX(EMP!$O$6:$Q$205,MATCH(I263,EMP!$Q$6:$Q$205,0),1)*10,0),0)</f>
        <v>0</v>
      </c>
      <c r="F263" s="1">
        <v>256</v>
      </c>
      <c r="G263" s="32">
        <f t="shared" si="20"/>
        <v>0</v>
      </c>
      <c r="H263" s="115"/>
      <c r="I263" s="32" t="str">
        <f>IFERROR(IF(G263&gt;=1,VLOOKUP(H263,EMP!$P$6:$Q$205,2,0),""),"")</f>
        <v/>
      </c>
      <c r="J263" s="116"/>
      <c r="K263" s="111"/>
      <c r="L263" s="112"/>
      <c r="M263" s="112"/>
      <c r="N263" s="112"/>
      <c r="O263" s="108">
        <f t="shared" si="21"/>
        <v>0</v>
      </c>
      <c r="P263" s="112"/>
      <c r="Q263" s="112"/>
      <c r="R263" s="112"/>
      <c r="S263" s="112"/>
      <c r="T263" s="112"/>
      <c r="U263" s="112"/>
      <c r="V263" s="112"/>
      <c r="W263" s="112"/>
      <c r="X263" s="112"/>
      <c r="Y263" s="112"/>
      <c r="Z263" s="112"/>
      <c r="AA263" s="112"/>
      <c r="AB263" s="108">
        <f t="shared" si="22"/>
        <v>0</v>
      </c>
      <c r="AC263" s="108">
        <f t="shared" si="23"/>
        <v>0</v>
      </c>
      <c r="AD263" s="113"/>
      <c r="AE263" s="114"/>
      <c r="AF263" s="113"/>
      <c r="AG263" s="114"/>
      <c r="AH263" s="1">
        <f t="shared" si="19"/>
        <v>0</v>
      </c>
    </row>
    <row r="264" spans="4:34" ht="18" customHeight="1" x14ac:dyDescent="0.25">
      <c r="D264" s="1">
        <f>IFERROR(IF(E264&gt;=1,E264+COUNTIF($E$8:E264,E264),0),0)</f>
        <v>0</v>
      </c>
      <c r="E264" s="1">
        <f>IFERROR(IF(G264&gt;=1,INDEX(EMP!$O$6:$Q$205,MATCH(I264,EMP!$Q$6:$Q$205,0),1)*10,0),0)</f>
        <v>0</v>
      </c>
      <c r="F264" s="1">
        <v>257</v>
      </c>
      <c r="G264" s="32">
        <f t="shared" si="20"/>
        <v>0</v>
      </c>
      <c r="H264" s="115"/>
      <c r="I264" s="32" t="str">
        <f>IFERROR(IF(G264&gt;=1,VLOOKUP(H264,EMP!$P$6:$Q$205,2,0),""),"")</f>
        <v/>
      </c>
      <c r="J264" s="116"/>
      <c r="K264" s="111"/>
      <c r="L264" s="112"/>
      <c r="M264" s="112"/>
      <c r="N264" s="112"/>
      <c r="O264" s="108">
        <f t="shared" si="21"/>
        <v>0</v>
      </c>
      <c r="P264" s="112"/>
      <c r="Q264" s="112"/>
      <c r="R264" s="112"/>
      <c r="S264" s="112"/>
      <c r="T264" s="112"/>
      <c r="U264" s="112"/>
      <c r="V264" s="112"/>
      <c r="W264" s="112"/>
      <c r="X264" s="112"/>
      <c r="Y264" s="112"/>
      <c r="Z264" s="112"/>
      <c r="AA264" s="112"/>
      <c r="AB264" s="108">
        <f t="shared" si="22"/>
        <v>0</v>
      </c>
      <c r="AC264" s="108">
        <f t="shared" si="23"/>
        <v>0</v>
      </c>
      <c r="AD264" s="113"/>
      <c r="AE264" s="114"/>
      <c r="AF264" s="113"/>
      <c r="AG264" s="114"/>
      <c r="AH264" s="1">
        <f t="shared" si="19"/>
        <v>0</v>
      </c>
    </row>
    <row r="265" spans="4:34" ht="18" customHeight="1" x14ac:dyDescent="0.25">
      <c r="D265" s="1">
        <f>IFERROR(IF(E265&gt;=1,E265+COUNTIF($E$8:E265,E265),0),0)</f>
        <v>0</v>
      </c>
      <c r="E265" s="1">
        <f>IFERROR(IF(G265&gt;=1,INDEX(EMP!$O$6:$Q$205,MATCH(I265,EMP!$Q$6:$Q$205,0),1)*10,0),0)</f>
        <v>0</v>
      </c>
      <c r="F265" s="1">
        <v>258</v>
      </c>
      <c r="G265" s="32">
        <f t="shared" si="20"/>
        <v>0</v>
      </c>
      <c r="H265" s="115"/>
      <c r="I265" s="32" t="str">
        <f>IFERROR(IF(G265&gt;=1,VLOOKUP(H265,EMP!$P$6:$Q$205,2,0),""),"")</f>
        <v/>
      </c>
      <c r="J265" s="116"/>
      <c r="K265" s="111"/>
      <c r="L265" s="112"/>
      <c r="M265" s="112"/>
      <c r="N265" s="112"/>
      <c r="O265" s="108">
        <f t="shared" si="21"/>
        <v>0</v>
      </c>
      <c r="P265" s="112"/>
      <c r="Q265" s="112"/>
      <c r="R265" s="112"/>
      <c r="S265" s="112"/>
      <c r="T265" s="112"/>
      <c r="U265" s="112"/>
      <c r="V265" s="112"/>
      <c r="W265" s="112"/>
      <c r="X265" s="112"/>
      <c r="Y265" s="112"/>
      <c r="Z265" s="112"/>
      <c r="AA265" s="112"/>
      <c r="AB265" s="108">
        <f t="shared" si="22"/>
        <v>0</v>
      </c>
      <c r="AC265" s="108">
        <f t="shared" si="23"/>
        <v>0</v>
      </c>
      <c r="AD265" s="113"/>
      <c r="AE265" s="114"/>
      <c r="AF265" s="113"/>
      <c r="AG265" s="114"/>
      <c r="AH265" s="1">
        <f t="shared" ref="AH265:AH328" si="24">IFERROR(IF(G265&gt;=1,(IF(MOD(G265,2)=1,1,2)),0),0)</f>
        <v>0</v>
      </c>
    </row>
    <row r="266" spans="4:34" ht="18" customHeight="1" x14ac:dyDescent="0.25">
      <c r="D266" s="1">
        <f>IFERROR(IF(E266&gt;=1,E266+COUNTIF($E$8:E266,E266),0),0)</f>
        <v>0</v>
      </c>
      <c r="E266" s="1">
        <f>IFERROR(IF(G266&gt;=1,INDEX(EMP!$O$6:$Q$205,MATCH(I266,EMP!$Q$6:$Q$205,0),1)*10,0),0)</f>
        <v>0</v>
      </c>
      <c r="F266" s="1">
        <v>259</v>
      </c>
      <c r="G266" s="32">
        <f t="shared" si="20"/>
        <v>0</v>
      </c>
      <c r="H266" s="115"/>
      <c r="I266" s="32" t="str">
        <f>IFERROR(IF(G266&gt;=1,VLOOKUP(H266,EMP!$P$6:$Q$205,2,0),""),"")</f>
        <v/>
      </c>
      <c r="J266" s="116"/>
      <c r="K266" s="111"/>
      <c r="L266" s="112"/>
      <c r="M266" s="112"/>
      <c r="N266" s="112"/>
      <c r="O266" s="108">
        <f t="shared" si="21"/>
        <v>0</v>
      </c>
      <c r="P266" s="112"/>
      <c r="Q266" s="112"/>
      <c r="R266" s="112"/>
      <c r="S266" s="112"/>
      <c r="T266" s="112"/>
      <c r="U266" s="112"/>
      <c r="V266" s="112"/>
      <c r="W266" s="112"/>
      <c r="X266" s="112"/>
      <c r="Y266" s="112"/>
      <c r="Z266" s="112"/>
      <c r="AA266" s="112"/>
      <c r="AB266" s="108">
        <f t="shared" si="22"/>
        <v>0</v>
      </c>
      <c r="AC266" s="108">
        <f t="shared" si="23"/>
        <v>0</v>
      </c>
      <c r="AD266" s="113"/>
      <c r="AE266" s="114"/>
      <c r="AF266" s="113"/>
      <c r="AG266" s="114"/>
      <c r="AH266" s="1">
        <f t="shared" si="24"/>
        <v>0</v>
      </c>
    </row>
    <row r="267" spans="4:34" ht="18" customHeight="1" x14ac:dyDescent="0.25">
      <c r="D267" s="1">
        <f>IFERROR(IF(E267&gt;=1,E267+COUNTIF($E$8:E267,E267),0),0)</f>
        <v>0</v>
      </c>
      <c r="E267" s="1">
        <f>IFERROR(IF(G267&gt;=1,INDEX(EMP!$O$6:$Q$205,MATCH(I267,EMP!$Q$6:$Q$205,0),1)*10,0),0)</f>
        <v>0</v>
      </c>
      <c r="F267" s="1">
        <v>260</v>
      </c>
      <c r="G267" s="32">
        <f t="shared" si="20"/>
        <v>0</v>
      </c>
      <c r="H267" s="115"/>
      <c r="I267" s="32" t="str">
        <f>IFERROR(IF(G267&gt;=1,VLOOKUP(H267,EMP!$P$6:$Q$205,2,0),""),"")</f>
        <v/>
      </c>
      <c r="J267" s="116"/>
      <c r="K267" s="111"/>
      <c r="L267" s="112"/>
      <c r="M267" s="112"/>
      <c r="N267" s="112"/>
      <c r="O267" s="108">
        <f t="shared" si="21"/>
        <v>0</v>
      </c>
      <c r="P267" s="112"/>
      <c r="Q267" s="112"/>
      <c r="R267" s="112"/>
      <c r="S267" s="112"/>
      <c r="T267" s="112"/>
      <c r="U267" s="112"/>
      <c r="V267" s="112"/>
      <c r="W267" s="112"/>
      <c r="X267" s="112"/>
      <c r="Y267" s="112"/>
      <c r="Z267" s="112"/>
      <c r="AA267" s="112"/>
      <c r="AB267" s="108">
        <f t="shared" si="22"/>
        <v>0</v>
      </c>
      <c r="AC267" s="108">
        <f t="shared" si="23"/>
        <v>0</v>
      </c>
      <c r="AD267" s="113"/>
      <c r="AE267" s="114"/>
      <c r="AF267" s="113"/>
      <c r="AG267" s="114"/>
      <c r="AH267" s="1">
        <f t="shared" si="24"/>
        <v>0</v>
      </c>
    </row>
    <row r="268" spans="4:34" ht="18" customHeight="1" x14ac:dyDescent="0.25">
      <c r="D268" s="1">
        <f>IFERROR(IF(E268&gt;=1,E268+COUNTIF($E$8:E268,E268),0),0)</f>
        <v>0</v>
      </c>
      <c r="E268" s="1">
        <f>IFERROR(IF(G268&gt;=1,INDEX(EMP!$O$6:$Q$205,MATCH(I268,EMP!$Q$6:$Q$205,0),1)*10,0),0)</f>
        <v>0</v>
      </c>
      <c r="F268" s="1">
        <v>261</v>
      </c>
      <c r="G268" s="32">
        <f t="shared" si="20"/>
        <v>0</v>
      </c>
      <c r="H268" s="115"/>
      <c r="I268" s="32" t="str">
        <f>IFERROR(IF(G268&gt;=1,VLOOKUP(H268,EMP!$P$6:$Q$205,2,0),""),"")</f>
        <v/>
      </c>
      <c r="J268" s="116"/>
      <c r="K268" s="111"/>
      <c r="L268" s="112"/>
      <c r="M268" s="112"/>
      <c r="N268" s="112"/>
      <c r="O268" s="108">
        <f t="shared" si="21"/>
        <v>0</v>
      </c>
      <c r="P268" s="112"/>
      <c r="Q268" s="112"/>
      <c r="R268" s="112"/>
      <c r="S268" s="112"/>
      <c r="T268" s="112"/>
      <c r="U268" s="112"/>
      <c r="V268" s="112"/>
      <c r="W268" s="112"/>
      <c r="X268" s="112"/>
      <c r="Y268" s="112"/>
      <c r="Z268" s="112"/>
      <c r="AA268" s="112"/>
      <c r="AB268" s="108">
        <f t="shared" si="22"/>
        <v>0</v>
      </c>
      <c r="AC268" s="108">
        <f t="shared" si="23"/>
        <v>0</v>
      </c>
      <c r="AD268" s="113"/>
      <c r="AE268" s="114"/>
      <c r="AF268" s="113"/>
      <c r="AG268" s="114"/>
      <c r="AH268" s="1">
        <f t="shared" si="24"/>
        <v>0</v>
      </c>
    </row>
    <row r="269" spans="4:34" ht="18" customHeight="1" x14ac:dyDescent="0.25">
      <c r="D269" s="1">
        <f>IFERROR(IF(E269&gt;=1,E269+COUNTIF($E$8:E269,E269),0),0)</f>
        <v>0</v>
      </c>
      <c r="E269" s="1">
        <f>IFERROR(IF(G269&gt;=1,INDEX(EMP!$O$6:$Q$205,MATCH(I269,EMP!$Q$6:$Q$205,0),1)*10,0),0)</f>
        <v>0</v>
      </c>
      <c r="F269" s="1">
        <v>262</v>
      </c>
      <c r="G269" s="32">
        <f t="shared" si="20"/>
        <v>0</v>
      </c>
      <c r="H269" s="115"/>
      <c r="I269" s="32" t="str">
        <f>IFERROR(IF(G269&gt;=1,VLOOKUP(H269,EMP!$P$6:$Q$205,2,0),""),"")</f>
        <v/>
      </c>
      <c r="J269" s="116"/>
      <c r="K269" s="111"/>
      <c r="L269" s="112"/>
      <c r="M269" s="112"/>
      <c r="N269" s="112"/>
      <c r="O269" s="108">
        <f t="shared" si="21"/>
        <v>0</v>
      </c>
      <c r="P269" s="112"/>
      <c r="Q269" s="112"/>
      <c r="R269" s="112"/>
      <c r="S269" s="112"/>
      <c r="T269" s="112"/>
      <c r="U269" s="112"/>
      <c r="V269" s="112"/>
      <c r="W269" s="112"/>
      <c r="X269" s="112"/>
      <c r="Y269" s="112"/>
      <c r="Z269" s="112"/>
      <c r="AA269" s="112"/>
      <c r="AB269" s="108">
        <f t="shared" si="22"/>
        <v>0</v>
      </c>
      <c r="AC269" s="108">
        <f t="shared" si="23"/>
        <v>0</v>
      </c>
      <c r="AD269" s="113"/>
      <c r="AE269" s="114"/>
      <c r="AF269" s="113"/>
      <c r="AG269" s="114"/>
      <c r="AH269" s="1">
        <f t="shared" si="24"/>
        <v>0</v>
      </c>
    </row>
    <row r="270" spans="4:34" ht="18" customHeight="1" x14ac:dyDescent="0.25">
      <c r="D270" s="1">
        <f>IFERROR(IF(E270&gt;=1,E270+COUNTIF($E$8:E270,E270),0),0)</f>
        <v>0</v>
      </c>
      <c r="E270" s="1">
        <f>IFERROR(IF(G270&gt;=1,INDEX(EMP!$O$6:$Q$205,MATCH(I270,EMP!$Q$6:$Q$205,0),1)*10,0),0)</f>
        <v>0</v>
      </c>
      <c r="F270" s="1">
        <v>263</v>
      </c>
      <c r="G270" s="32">
        <f t="shared" si="20"/>
        <v>0</v>
      </c>
      <c r="H270" s="115"/>
      <c r="I270" s="32" t="str">
        <f>IFERROR(IF(G270&gt;=1,VLOOKUP(H270,EMP!$P$6:$Q$205,2,0),""),"")</f>
        <v/>
      </c>
      <c r="J270" s="116"/>
      <c r="K270" s="111"/>
      <c r="L270" s="112"/>
      <c r="M270" s="112"/>
      <c r="N270" s="112"/>
      <c r="O270" s="108">
        <f t="shared" si="21"/>
        <v>0</v>
      </c>
      <c r="P270" s="112"/>
      <c r="Q270" s="112"/>
      <c r="R270" s="112"/>
      <c r="S270" s="112"/>
      <c r="T270" s="112"/>
      <c r="U270" s="112"/>
      <c r="V270" s="112"/>
      <c r="W270" s="112"/>
      <c r="X270" s="112"/>
      <c r="Y270" s="112"/>
      <c r="Z270" s="112"/>
      <c r="AA270" s="112"/>
      <c r="AB270" s="108">
        <f t="shared" si="22"/>
        <v>0</v>
      </c>
      <c r="AC270" s="108">
        <f t="shared" si="23"/>
        <v>0</v>
      </c>
      <c r="AD270" s="113"/>
      <c r="AE270" s="114"/>
      <c r="AF270" s="113"/>
      <c r="AG270" s="114"/>
      <c r="AH270" s="1">
        <f t="shared" si="24"/>
        <v>0</v>
      </c>
    </row>
    <row r="271" spans="4:34" ht="18" customHeight="1" x14ac:dyDescent="0.25">
      <c r="D271" s="1">
        <f>IFERROR(IF(E271&gt;=1,E271+COUNTIF($E$8:E271,E271),0),0)</f>
        <v>0</v>
      </c>
      <c r="E271" s="1">
        <f>IFERROR(IF(G271&gt;=1,INDEX(EMP!$O$6:$Q$205,MATCH(I271,EMP!$Q$6:$Q$205,0),1)*10,0),0)</f>
        <v>0</v>
      </c>
      <c r="F271" s="1">
        <v>264</v>
      </c>
      <c r="G271" s="32">
        <f t="shared" si="20"/>
        <v>0</v>
      </c>
      <c r="H271" s="115"/>
      <c r="I271" s="32" t="str">
        <f>IFERROR(IF(G271&gt;=1,VLOOKUP(H271,EMP!$P$6:$Q$205,2,0),""),"")</f>
        <v/>
      </c>
      <c r="J271" s="116"/>
      <c r="K271" s="111"/>
      <c r="L271" s="112"/>
      <c r="M271" s="112"/>
      <c r="N271" s="112"/>
      <c r="O271" s="108">
        <f t="shared" si="21"/>
        <v>0</v>
      </c>
      <c r="P271" s="112"/>
      <c r="Q271" s="112"/>
      <c r="R271" s="112"/>
      <c r="S271" s="112"/>
      <c r="T271" s="112"/>
      <c r="U271" s="112"/>
      <c r="V271" s="112"/>
      <c r="W271" s="112"/>
      <c r="X271" s="112"/>
      <c r="Y271" s="112"/>
      <c r="Z271" s="112"/>
      <c r="AA271" s="112"/>
      <c r="AB271" s="108">
        <f t="shared" si="22"/>
        <v>0</v>
      </c>
      <c r="AC271" s="108">
        <f t="shared" si="23"/>
        <v>0</v>
      </c>
      <c r="AD271" s="113"/>
      <c r="AE271" s="114"/>
      <c r="AF271" s="113"/>
      <c r="AG271" s="114"/>
      <c r="AH271" s="1">
        <f t="shared" si="24"/>
        <v>0</v>
      </c>
    </row>
    <row r="272" spans="4:34" ht="18" customHeight="1" x14ac:dyDescent="0.25">
      <c r="D272" s="1">
        <f>IFERROR(IF(E272&gt;=1,E272+COUNTIF($E$8:E272,E272),0),0)</f>
        <v>0</v>
      </c>
      <c r="E272" s="1">
        <f>IFERROR(IF(G272&gt;=1,INDEX(EMP!$O$6:$Q$205,MATCH(I272,EMP!$Q$6:$Q$205,0),1)*10,0),0)</f>
        <v>0</v>
      </c>
      <c r="F272" s="1">
        <v>265</v>
      </c>
      <c r="G272" s="32">
        <f t="shared" ref="G272:G335" si="25">IFERROR(IF(LEN(H272)&gt;=2,F272,0),0)</f>
        <v>0</v>
      </c>
      <c r="H272" s="115"/>
      <c r="I272" s="32" t="str">
        <f>IFERROR(IF(G272&gt;=1,VLOOKUP(H272,EMP!$P$6:$Q$205,2,0),""),"")</f>
        <v/>
      </c>
      <c r="J272" s="116"/>
      <c r="K272" s="111"/>
      <c r="L272" s="112"/>
      <c r="M272" s="112"/>
      <c r="N272" s="112"/>
      <c r="O272" s="108">
        <f t="shared" ref="O272:O335" si="26">SUM(K272:N272)</f>
        <v>0</v>
      </c>
      <c r="P272" s="112"/>
      <c r="Q272" s="112"/>
      <c r="R272" s="112"/>
      <c r="S272" s="112"/>
      <c r="T272" s="112"/>
      <c r="U272" s="112"/>
      <c r="V272" s="112"/>
      <c r="W272" s="112"/>
      <c r="X272" s="112"/>
      <c r="Y272" s="112"/>
      <c r="Z272" s="112"/>
      <c r="AA272" s="112"/>
      <c r="AB272" s="108">
        <f t="shared" ref="AB272:AB335" si="27">SUM(P272:AA272)</f>
        <v>0</v>
      </c>
      <c r="AC272" s="108">
        <f t="shared" ref="AC272:AC335" si="28">O272-AB272</f>
        <v>0</v>
      </c>
      <c r="AD272" s="113"/>
      <c r="AE272" s="114"/>
      <c r="AF272" s="113"/>
      <c r="AG272" s="114"/>
      <c r="AH272" s="1">
        <f t="shared" si="24"/>
        <v>0</v>
      </c>
    </row>
    <row r="273" spans="4:34" ht="18" customHeight="1" x14ac:dyDescent="0.25">
      <c r="D273" s="1">
        <f>IFERROR(IF(E273&gt;=1,E273+COUNTIF($E$8:E273,E273),0),0)</f>
        <v>0</v>
      </c>
      <c r="E273" s="1">
        <f>IFERROR(IF(G273&gt;=1,INDEX(EMP!$O$6:$Q$205,MATCH(I273,EMP!$Q$6:$Q$205,0),1)*10,0),0)</f>
        <v>0</v>
      </c>
      <c r="F273" s="1">
        <v>266</v>
      </c>
      <c r="G273" s="32">
        <f t="shared" si="25"/>
        <v>0</v>
      </c>
      <c r="H273" s="115"/>
      <c r="I273" s="32" t="str">
        <f>IFERROR(IF(G273&gt;=1,VLOOKUP(H273,EMP!$P$6:$Q$205,2,0),""),"")</f>
        <v/>
      </c>
      <c r="J273" s="116"/>
      <c r="K273" s="111"/>
      <c r="L273" s="112"/>
      <c r="M273" s="112"/>
      <c r="N273" s="112"/>
      <c r="O273" s="108">
        <f t="shared" si="26"/>
        <v>0</v>
      </c>
      <c r="P273" s="112"/>
      <c r="Q273" s="112"/>
      <c r="R273" s="112"/>
      <c r="S273" s="112"/>
      <c r="T273" s="112"/>
      <c r="U273" s="112"/>
      <c r="V273" s="112"/>
      <c r="W273" s="112"/>
      <c r="X273" s="112"/>
      <c r="Y273" s="112"/>
      <c r="Z273" s="112"/>
      <c r="AA273" s="112"/>
      <c r="AB273" s="108">
        <f t="shared" si="27"/>
        <v>0</v>
      </c>
      <c r="AC273" s="108">
        <f t="shared" si="28"/>
        <v>0</v>
      </c>
      <c r="AD273" s="113"/>
      <c r="AE273" s="114"/>
      <c r="AF273" s="113"/>
      <c r="AG273" s="114"/>
      <c r="AH273" s="1">
        <f t="shared" si="24"/>
        <v>0</v>
      </c>
    </row>
    <row r="274" spans="4:34" ht="18" customHeight="1" x14ac:dyDescent="0.25">
      <c r="D274" s="1">
        <f>IFERROR(IF(E274&gt;=1,E274+COUNTIF($E$8:E274,E274),0),0)</f>
        <v>0</v>
      </c>
      <c r="E274" s="1">
        <f>IFERROR(IF(G274&gt;=1,INDEX(EMP!$O$6:$Q$205,MATCH(I274,EMP!$Q$6:$Q$205,0),1)*10,0),0)</f>
        <v>0</v>
      </c>
      <c r="F274" s="1">
        <v>267</v>
      </c>
      <c r="G274" s="32">
        <f t="shared" si="25"/>
        <v>0</v>
      </c>
      <c r="H274" s="115"/>
      <c r="I274" s="32" t="str">
        <f>IFERROR(IF(G274&gt;=1,VLOOKUP(H274,EMP!$P$6:$Q$205,2,0),""),"")</f>
        <v/>
      </c>
      <c r="J274" s="116"/>
      <c r="K274" s="111"/>
      <c r="L274" s="112"/>
      <c r="M274" s="112"/>
      <c r="N274" s="112"/>
      <c r="O274" s="108">
        <f t="shared" si="26"/>
        <v>0</v>
      </c>
      <c r="P274" s="112"/>
      <c r="Q274" s="112"/>
      <c r="R274" s="112"/>
      <c r="S274" s="112"/>
      <c r="T274" s="112"/>
      <c r="U274" s="112"/>
      <c r="V274" s="112"/>
      <c r="W274" s="112"/>
      <c r="X274" s="112"/>
      <c r="Y274" s="112"/>
      <c r="Z274" s="112"/>
      <c r="AA274" s="112"/>
      <c r="AB274" s="108">
        <f t="shared" si="27"/>
        <v>0</v>
      </c>
      <c r="AC274" s="108">
        <f t="shared" si="28"/>
        <v>0</v>
      </c>
      <c r="AD274" s="113"/>
      <c r="AE274" s="114"/>
      <c r="AF274" s="113"/>
      <c r="AG274" s="114"/>
      <c r="AH274" s="1">
        <f t="shared" si="24"/>
        <v>0</v>
      </c>
    </row>
    <row r="275" spans="4:34" ht="18" customHeight="1" x14ac:dyDescent="0.25">
      <c r="D275" s="1">
        <f>IFERROR(IF(E275&gt;=1,E275+COUNTIF($E$8:E275,E275),0),0)</f>
        <v>0</v>
      </c>
      <c r="E275" s="1">
        <f>IFERROR(IF(G275&gt;=1,INDEX(EMP!$O$6:$Q$205,MATCH(I275,EMP!$Q$6:$Q$205,0),1)*10,0),0)</f>
        <v>0</v>
      </c>
      <c r="F275" s="1">
        <v>268</v>
      </c>
      <c r="G275" s="32">
        <f t="shared" si="25"/>
        <v>0</v>
      </c>
      <c r="H275" s="115"/>
      <c r="I275" s="32" t="str">
        <f>IFERROR(IF(G275&gt;=1,VLOOKUP(H275,EMP!$P$6:$Q$205,2,0),""),"")</f>
        <v/>
      </c>
      <c r="J275" s="116"/>
      <c r="K275" s="111"/>
      <c r="L275" s="112"/>
      <c r="M275" s="112"/>
      <c r="N275" s="112"/>
      <c r="O275" s="108">
        <f t="shared" si="26"/>
        <v>0</v>
      </c>
      <c r="P275" s="112"/>
      <c r="Q275" s="112"/>
      <c r="R275" s="112"/>
      <c r="S275" s="112"/>
      <c r="T275" s="112"/>
      <c r="U275" s="112"/>
      <c r="V275" s="112"/>
      <c r="W275" s="112"/>
      <c r="X275" s="112"/>
      <c r="Y275" s="112"/>
      <c r="Z275" s="112"/>
      <c r="AA275" s="112"/>
      <c r="AB275" s="108">
        <f t="shared" si="27"/>
        <v>0</v>
      </c>
      <c r="AC275" s="108">
        <f t="shared" si="28"/>
        <v>0</v>
      </c>
      <c r="AD275" s="113"/>
      <c r="AE275" s="114"/>
      <c r="AF275" s="113"/>
      <c r="AG275" s="114"/>
      <c r="AH275" s="1">
        <f t="shared" si="24"/>
        <v>0</v>
      </c>
    </row>
    <row r="276" spans="4:34" ht="18" customHeight="1" x14ac:dyDescent="0.25">
      <c r="D276" s="1">
        <f>IFERROR(IF(E276&gt;=1,E276+COUNTIF($E$8:E276,E276),0),0)</f>
        <v>0</v>
      </c>
      <c r="E276" s="1">
        <f>IFERROR(IF(G276&gt;=1,INDEX(EMP!$O$6:$Q$205,MATCH(I276,EMP!$Q$6:$Q$205,0),1)*10,0),0)</f>
        <v>0</v>
      </c>
      <c r="F276" s="1">
        <v>269</v>
      </c>
      <c r="G276" s="32">
        <f t="shared" si="25"/>
        <v>0</v>
      </c>
      <c r="H276" s="115"/>
      <c r="I276" s="32" t="str">
        <f>IFERROR(IF(G276&gt;=1,VLOOKUP(H276,EMP!$P$6:$Q$205,2,0),""),"")</f>
        <v/>
      </c>
      <c r="J276" s="116"/>
      <c r="K276" s="111"/>
      <c r="L276" s="112"/>
      <c r="M276" s="112"/>
      <c r="N276" s="112"/>
      <c r="O276" s="108">
        <f t="shared" si="26"/>
        <v>0</v>
      </c>
      <c r="P276" s="112"/>
      <c r="Q276" s="112"/>
      <c r="R276" s="112"/>
      <c r="S276" s="112"/>
      <c r="T276" s="112"/>
      <c r="U276" s="112"/>
      <c r="V276" s="112"/>
      <c r="W276" s="112"/>
      <c r="X276" s="112"/>
      <c r="Y276" s="112"/>
      <c r="Z276" s="112"/>
      <c r="AA276" s="112"/>
      <c r="AB276" s="108">
        <f t="shared" si="27"/>
        <v>0</v>
      </c>
      <c r="AC276" s="108">
        <f t="shared" si="28"/>
        <v>0</v>
      </c>
      <c r="AD276" s="113"/>
      <c r="AE276" s="114"/>
      <c r="AF276" s="113"/>
      <c r="AG276" s="114"/>
      <c r="AH276" s="1">
        <f t="shared" si="24"/>
        <v>0</v>
      </c>
    </row>
    <row r="277" spans="4:34" ht="18" customHeight="1" x14ac:dyDescent="0.25">
      <c r="D277" s="1">
        <f>IFERROR(IF(E277&gt;=1,E277+COUNTIF($E$8:E277,E277),0),0)</f>
        <v>0</v>
      </c>
      <c r="E277" s="1">
        <f>IFERROR(IF(G277&gt;=1,INDEX(EMP!$O$6:$Q$205,MATCH(I277,EMP!$Q$6:$Q$205,0),1)*10,0),0)</f>
        <v>0</v>
      </c>
      <c r="F277" s="1">
        <v>270</v>
      </c>
      <c r="G277" s="32">
        <f t="shared" si="25"/>
        <v>0</v>
      </c>
      <c r="H277" s="115"/>
      <c r="I277" s="32" t="str">
        <f>IFERROR(IF(G277&gt;=1,VLOOKUP(H277,EMP!$P$6:$Q$205,2,0),""),"")</f>
        <v/>
      </c>
      <c r="J277" s="116"/>
      <c r="K277" s="111"/>
      <c r="L277" s="112"/>
      <c r="M277" s="112"/>
      <c r="N277" s="112"/>
      <c r="O277" s="108">
        <f t="shared" si="26"/>
        <v>0</v>
      </c>
      <c r="P277" s="112"/>
      <c r="Q277" s="112"/>
      <c r="R277" s="112"/>
      <c r="S277" s="112"/>
      <c r="T277" s="112"/>
      <c r="U277" s="112"/>
      <c r="V277" s="112"/>
      <c r="W277" s="112"/>
      <c r="X277" s="112"/>
      <c r="Y277" s="112"/>
      <c r="Z277" s="112"/>
      <c r="AA277" s="112"/>
      <c r="AB277" s="108">
        <f t="shared" si="27"/>
        <v>0</v>
      </c>
      <c r="AC277" s="108">
        <f t="shared" si="28"/>
        <v>0</v>
      </c>
      <c r="AD277" s="113"/>
      <c r="AE277" s="114"/>
      <c r="AF277" s="113"/>
      <c r="AG277" s="114"/>
      <c r="AH277" s="1">
        <f t="shared" si="24"/>
        <v>0</v>
      </c>
    </row>
    <row r="278" spans="4:34" ht="18" customHeight="1" x14ac:dyDescent="0.25">
      <c r="D278" s="1">
        <f>IFERROR(IF(E278&gt;=1,E278+COUNTIF($E$8:E278,E278),0),0)</f>
        <v>0</v>
      </c>
      <c r="E278" s="1">
        <f>IFERROR(IF(G278&gt;=1,INDEX(EMP!$O$6:$Q$205,MATCH(I278,EMP!$Q$6:$Q$205,0),1)*10,0),0)</f>
        <v>0</v>
      </c>
      <c r="F278" s="1">
        <v>271</v>
      </c>
      <c r="G278" s="32">
        <f t="shared" si="25"/>
        <v>0</v>
      </c>
      <c r="H278" s="115"/>
      <c r="I278" s="32" t="str">
        <f>IFERROR(IF(G278&gt;=1,VLOOKUP(H278,EMP!$P$6:$Q$205,2,0),""),"")</f>
        <v/>
      </c>
      <c r="J278" s="116"/>
      <c r="K278" s="111"/>
      <c r="L278" s="112"/>
      <c r="M278" s="112"/>
      <c r="N278" s="112"/>
      <c r="O278" s="108">
        <f t="shared" si="26"/>
        <v>0</v>
      </c>
      <c r="P278" s="112"/>
      <c r="Q278" s="112"/>
      <c r="R278" s="112"/>
      <c r="S278" s="112"/>
      <c r="T278" s="112"/>
      <c r="U278" s="112"/>
      <c r="V278" s="112"/>
      <c r="W278" s="112"/>
      <c r="X278" s="112"/>
      <c r="Y278" s="112"/>
      <c r="Z278" s="112"/>
      <c r="AA278" s="112"/>
      <c r="AB278" s="108">
        <f t="shared" si="27"/>
        <v>0</v>
      </c>
      <c r="AC278" s="108">
        <f t="shared" si="28"/>
        <v>0</v>
      </c>
      <c r="AD278" s="113"/>
      <c r="AE278" s="114"/>
      <c r="AF278" s="113"/>
      <c r="AG278" s="114"/>
      <c r="AH278" s="1">
        <f t="shared" si="24"/>
        <v>0</v>
      </c>
    </row>
    <row r="279" spans="4:34" ht="18" customHeight="1" x14ac:dyDescent="0.25">
      <c r="D279" s="1">
        <f>IFERROR(IF(E279&gt;=1,E279+COUNTIF($E$8:E279,E279),0),0)</f>
        <v>0</v>
      </c>
      <c r="E279" s="1">
        <f>IFERROR(IF(G279&gt;=1,INDEX(EMP!$O$6:$Q$205,MATCH(I279,EMP!$Q$6:$Q$205,0),1)*10,0),0)</f>
        <v>0</v>
      </c>
      <c r="F279" s="1">
        <v>272</v>
      </c>
      <c r="G279" s="32">
        <f t="shared" si="25"/>
        <v>0</v>
      </c>
      <c r="H279" s="115"/>
      <c r="I279" s="32" t="str">
        <f>IFERROR(IF(G279&gt;=1,VLOOKUP(H279,EMP!$P$6:$Q$205,2,0),""),"")</f>
        <v/>
      </c>
      <c r="J279" s="116"/>
      <c r="K279" s="111"/>
      <c r="L279" s="112"/>
      <c r="M279" s="112"/>
      <c r="N279" s="112"/>
      <c r="O279" s="108">
        <f t="shared" si="26"/>
        <v>0</v>
      </c>
      <c r="P279" s="112"/>
      <c r="Q279" s="112"/>
      <c r="R279" s="112"/>
      <c r="S279" s="112"/>
      <c r="T279" s="112"/>
      <c r="U279" s="112"/>
      <c r="V279" s="112"/>
      <c r="W279" s="112"/>
      <c r="X279" s="112"/>
      <c r="Y279" s="112"/>
      <c r="Z279" s="112"/>
      <c r="AA279" s="112"/>
      <c r="AB279" s="108">
        <f t="shared" si="27"/>
        <v>0</v>
      </c>
      <c r="AC279" s="108">
        <f t="shared" si="28"/>
        <v>0</v>
      </c>
      <c r="AD279" s="113"/>
      <c r="AE279" s="114"/>
      <c r="AF279" s="113"/>
      <c r="AG279" s="114"/>
      <c r="AH279" s="1">
        <f t="shared" si="24"/>
        <v>0</v>
      </c>
    </row>
    <row r="280" spans="4:34" ht="18" customHeight="1" x14ac:dyDescent="0.25">
      <c r="D280" s="1">
        <f>IFERROR(IF(E280&gt;=1,E280+COUNTIF($E$8:E280,E280),0),0)</f>
        <v>0</v>
      </c>
      <c r="E280" s="1">
        <f>IFERROR(IF(G280&gt;=1,INDEX(EMP!$O$6:$Q$205,MATCH(I280,EMP!$Q$6:$Q$205,0),1)*10,0),0)</f>
        <v>0</v>
      </c>
      <c r="F280" s="1">
        <v>273</v>
      </c>
      <c r="G280" s="32">
        <f t="shared" si="25"/>
        <v>0</v>
      </c>
      <c r="H280" s="115"/>
      <c r="I280" s="32" t="str">
        <f>IFERROR(IF(G280&gt;=1,VLOOKUP(H280,EMP!$P$6:$Q$205,2,0),""),"")</f>
        <v/>
      </c>
      <c r="J280" s="116"/>
      <c r="K280" s="111"/>
      <c r="L280" s="112"/>
      <c r="M280" s="112"/>
      <c r="N280" s="112"/>
      <c r="O280" s="108">
        <f t="shared" si="26"/>
        <v>0</v>
      </c>
      <c r="P280" s="112"/>
      <c r="Q280" s="112"/>
      <c r="R280" s="112"/>
      <c r="S280" s="112"/>
      <c r="T280" s="112"/>
      <c r="U280" s="112"/>
      <c r="V280" s="112"/>
      <c r="W280" s="112"/>
      <c r="X280" s="112"/>
      <c r="Y280" s="112"/>
      <c r="Z280" s="112"/>
      <c r="AA280" s="112"/>
      <c r="AB280" s="108">
        <f t="shared" si="27"/>
        <v>0</v>
      </c>
      <c r="AC280" s="108">
        <f t="shared" si="28"/>
        <v>0</v>
      </c>
      <c r="AD280" s="113"/>
      <c r="AE280" s="114"/>
      <c r="AF280" s="113"/>
      <c r="AG280" s="114"/>
      <c r="AH280" s="1">
        <f t="shared" si="24"/>
        <v>0</v>
      </c>
    </row>
    <row r="281" spans="4:34" ht="18" customHeight="1" x14ac:dyDescent="0.25">
      <c r="D281" s="1">
        <f>IFERROR(IF(E281&gt;=1,E281+COUNTIF($E$8:E281,E281),0),0)</f>
        <v>0</v>
      </c>
      <c r="E281" s="1">
        <f>IFERROR(IF(G281&gt;=1,INDEX(EMP!$O$6:$Q$205,MATCH(I281,EMP!$Q$6:$Q$205,0),1)*10,0),0)</f>
        <v>0</v>
      </c>
      <c r="F281" s="1">
        <v>274</v>
      </c>
      <c r="G281" s="32">
        <f t="shared" si="25"/>
        <v>0</v>
      </c>
      <c r="H281" s="115"/>
      <c r="I281" s="32" t="str">
        <f>IFERROR(IF(G281&gt;=1,VLOOKUP(H281,EMP!$P$6:$Q$205,2,0),""),"")</f>
        <v/>
      </c>
      <c r="J281" s="116"/>
      <c r="K281" s="111"/>
      <c r="L281" s="112"/>
      <c r="M281" s="112"/>
      <c r="N281" s="112"/>
      <c r="O281" s="108">
        <f t="shared" si="26"/>
        <v>0</v>
      </c>
      <c r="P281" s="112"/>
      <c r="Q281" s="112"/>
      <c r="R281" s="112"/>
      <c r="S281" s="112"/>
      <c r="T281" s="112"/>
      <c r="U281" s="112"/>
      <c r="V281" s="112"/>
      <c r="W281" s="112"/>
      <c r="X281" s="112"/>
      <c r="Y281" s="112"/>
      <c r="Z281" s="112"/>
      <c r="AA281" s="112"/>
      <c r="AB281" s="108">
        <f t="shared" si="27"/>
        <v>0</v>
      </c>
      <c r="AC281" s="108">
        <f t="shared" si="28"/>
        <v>0</v>
      </c>
      <c r="AD281" s="113"/>
      <c r="AE281" s="114"/>
      <c r="AF281" s="113"/>
      <c r="AG281" s="114"/>
      <c r="AH281" s="1">
        <f t="shared" si="24"/>
        <v>0</v>
      </c>
    </row>
    <row r="282" spans="4:34" ht="18" customHeight="1" x14ac:dyDescent="0.25">
      <c r="D282" s="1">
        <f>IFERROR(IF(E282&gt;=1,E282+COUNTIF($E$8:E282,E282),0),0)</f>
        <v>0</v>
      </c>
      <c r="E282" s="1">
        <f>IFERROR(IF(G282&gt;=1,INDEX(EMP!$O$6:$Q$205,MATCH(I282,EMP!$Q$6:$Q$205,0),1)*10,0),0)</f>
        <v>0</v>
      </c>
      <c r="F282" s="1">
        <v>275</v>
      </c>
      <c r="G282" s="32">
        <f t="shared" si="25"/>
        <v>0</v>
      </c>
      <c r="H282" s="115"/>
      <c r="I282" s="32" t="str">
        <f>IFERROR(IF(G282&gt;=1,VLOOKUP(H282,EMP!$P$6:$Q$205,2,0),""),"")</f>
        <v/>
      </c>
      <c r="J282" s="116"/>
      <c r="K282" s="111"/>
      <c r="L282" s="112"/>
      <c r="M282" s="112"/>
      <c r="N282" s="112"/>
      <c r="O282" s="108">
        <f t="shared" si="26"/>
        <v>0</v>
      </c>
      <c r="P282" s="112"/>
      <c r="Q282" s="112"/>
      <c r="R282" s="112"/>
      <c r="S282" s="112"/>
      <c r="T282" s="112"/>
      <c r="U282" s="112"/>
      <c r="V282" s="112"/>
      <c r="W282" s="112"/>
      <c r="X282" s="112"/>
      <c r="Y282" s="112"/>
      <c r="Z282" s="112"/>
      <c r="AA282" s="112"/>
      <c r="AB282" s="108">
        <f t="shared" si="27"/>
        <v>0</v>
      </c>
      <c r="AC282" s="108">
        <f t="shared" si="28"/>
        <v>0</v>
      </c>
      <c r="AD282" s="113"/>
      <c r="AE282" s="114"/>
      <c r="AF282" s="113"/>
      <c r="AG282" s="114"/>
      <c r="AH282" s="1">
        <f t="shared" si="24"/>
        <v>0</v>
      </c>
    </row>
    <row r="283" spans="4:34" ht="18" customHeight="1" x14ac:dyDescent="0.25">
      <c r="D283" s="1">
        <f>IFERROR(IF(E283&gt;=1,E283+COUNTIF($E$8:E283,E283),0),0)</f>
        <v>0</v>
      </c>
      <c r="E283" s="1">
        <f>IFERROR(IF(G283&gt;=1,INDEX(EMP!$O$6:$Q$205,MATCH(I283,EMP!$Q$6:$Q$205,0),1)*10,0),0)</f>
        <v>0</v>
      </c>
      <c r="F283" s="1">
        <v>276</v>
      </c>
      <c r="G283" s="32">
        <f t="shared" si="25"/>
        <v>0</v>
      </c>
      <c r="H283" s="115"/>
      <c r="I283" s="32" t="str">
        <f>IFERROR(IF(G283&gt;=1,VLOOKUP(H283,EMP!$P$6:$Q$205,2,0),""),"")</f>
        <v/>
      </c>
      <c r="J283" s="116"/>
      <c r="K283" s="111"/>
      <c r="L283" s="112"/>
      <c r="M283" s="112"/>
      <c r="N283" s="112"/>
      <c r="O283" s="108">
        <f t="shared" si="26"/>
        <v>0</v>
      </c>
      <c r="P283" s="112"/>
      <c r="Q283" s="112"/>
      <c r="R283" s="112"/>
      <c r="S283" s="112"/>
      <c r="T283" s="112"/>
      <c r="U283" s="112"/>
      <c r="V283" s="112"/>
      <c r="W283" s="112"/>
      <c r="X283" s="112"/>
      <c r="Y283" s="112"/>
      <c r="Z283" s="112"/>
      <c r="AA283" s="112"/>
      <c r="AB283" s="108">
        <f t="shared" si="27"/>
        <v>0</v>
      </c>
      <c r="AC283" s="108">
        <f t="shared" si="28"/>
        <v>0</v>
      </c>
      <c r="AD283" s="113"/>
      <c r="AE283" s="114"/>
      <c r="AF283" s="113"/>
      <c r="AG283" s="114"/>
      <c r="AH283" s="1">
        <f t="shared" si="24"/>
        <v>0</v>
      </c>
    </row>
    <row r="284" spans="4:34" ht="18" customHeight="1" x14ac:dyDescent="0.25">
      <c r="D284" s="1">
        <f>IFERROR(IF(E284&gt;=1,E284+COUNTIF($E$8:E284,E284),0),0)</f>
        <v>0</v>
      </c>
      <c r="E284" s="1">
        <f>IFERROR(IF(G284&gt;=1,INDEX(EMP!$O$6:$Q$205,MATCH(I284,EMP!$Q$6:$Q$205,0),1)*10,0),0)</f>
        <v>0</v>
      </c>
      <c r="F284" s="1">
        <v>277</v>
      </c>
      <c r="G284" s="32">
        <f t="shared" si="25"/>
        <v>0</v>
      </c>
      <c r="H284" s="115"/>
      <c r="I284" s="32" t="str">
        <f>IFERROR(IF(G284&gt;=1,VLOOKUP(H284,EMP!$P$6:$Q$205,2,0),""),"")</f>
        <v/>
      </c>
      <c r="J284" s="116"/>
      <c r="K284" s="111"/>
      <c r="L284" s="112"/>
      <c r="M284" s="112"/>
      <c r="N284" s="112"/>
      <c r="O284" s="108">
        <f t="shared" si="26"/>
        <v>0</v>
      </c>
      <c r="P284" s="112"/>
      <c r="Q284" s="112"/>
      <c r="R284" s="112"/>
      <c r="S284" s="112"/>
      <c r="T284" s="112"/>
      <c r="U284" s="112"/>
      <c r="V284" s="112"/>
      <c r="W284" s="112"/>
      <c r="X284" s="112"/>
      <c r="Y284" s="112"/>
      <c r="Z284" s="112"/>
      <c r="AA284" s="112"/>
      <c r="AB284" s="108">
        <f t="shared" si="27"/>
        <v>0</v>
      </c>
      <c r="AC284" s="108">
        <f t="shared" si="28"/>
        <v>0</v>
      </c>
      <c r="AD284" s="113"/>
      <c r="AE284" s="114"/>
      <c r="AF284" s="113"/>
      <c r="AG284" s="114"/>
      <c r="AH284" s="1">
        <f t="shared" si="24"/>
        <v>0</v>
      </c>
    </row>
    <row r="285" spans="4:34" ht="18" customHeight="1" x14ac:dyDescent="0.25">
      <c r="D285" s="1">
        <f>IFERROR(IF(E285&gt;=1,E285+COUNTIF($E$8:E285,E285),0),0)</f>
        <v>0</v>
      </c>
      <c r="E285" s="1">
        <f>IFERROR(IF(G285&gt;=1,INDEX(EMP!$O$6:$Q$205,MATCH(I285,EMP!$Q$6:$Q$205,0),1)*10,0),0)</f>
        <v>0</v>
      </c>
      <c r="F285" s="1">
        <v>278</v>
      </c>
      <c r="G285" s="32">
        <f t="shared" si="25"/>
        <v>0</v>
      </c>
      <c r="H285" s="115"/>
      <c r="I285" s="32" t="str">
        <f>IFERROR(IF(G285&gt;=1,VLOOKUP(H285,EMP!$P$6:$Q$205,2,0),""),"")</f>
        <v/>
      </c>
      <c r="J285" s="116"/>
      <c r="K285" s="111"/>
      <c r="L285" s="112"/>
      <c r="M285" s="112"/>
      <c r="N285" s="112"/>
      <c r="O285" s="108">
        <f t="shared" si="26"/>
        <v>0</v>
      </c>
      <c r="P285" s="112"/>
      <c r="Q285" s="112"/>
      <c r="R285" s="112"/>
      <c r="S285" s="112"/>
      <c r="T285" s="112"/>
      <c r="U285" s="112"/>
      <c r="V285" s="112"/>
      <c r="W285" s="112"/>
      <c r="X285" s="112"/>
      <c r="Y285" s="112"/>
      <c r="Z285" s="112"/>
      <c r="AA285" s="112"/>
      <c r="AB285" s="108">
        <f t="shared" si="27"/>
        <v>0</v>
      </c>
      <c r="AC285" s="108">
        <f t="shared" si="28"/>
        <v>0</v>
      </c>
      <c r="AD285" s="113"/>
      <c r="AE285" s="114"/>
      <c r="AF285" s="113"/>
      <c r="AG285" s="114"/>
      <c r="AH285" s="1">
        <f t="shared" si="24"/>
        <v>0</v>
      </c>
    </row>
    <row r="286" spans="4:34" ht="18" customHeight="1" x14ac:dyDescent="0.25">
      <c r="D286" s="1">
        <f>IFERROR(IF(E286&gt;=1,E286+COUNTIF($E$8:E286,E286),0),0)</f>
        <v>0</v>
      </c>
      <c r="E286" s="1">
        <f>IFERROR(IF(G286&gt;=1,INDEX(EMP!$O$6:$Q$205,MATCH(I286,EMP!$Q$6:$Q$205,0),1)*10,0),0)</f>
        <v>0</v>
      </c>
      <c r="F286" s="1">
        <v>279</v>
      </c>
      <c r="G286" s="32">
        <f t="shared" si="25"/>
        <v>0</v>
      </c>
      <c r="H286" s="115"/>
      <c r="I286" s="32" t="str">
        <f>IFERROR(IF(G286&gt;=1,VLOOKUP(H286,EMP!$P$6:$Q$205,2,0),""),"")</f>
        <v/>
      </c>
      <c r="J286" s="116"/>
      <c r="K286" s="111"/>
      <c r="L286" s="112"/>
      <c r="M286" s="112"/>
      <c r="N286" s="112"/>
      <c r="O286" s="108">
        <f t="shared" si="26"/>
        <v>0</v>
      </c>
      <c r="P286" s="112"/>
      <c r="Q286" s="112"/>
      <c r="R286" s="112"/>
      <c r="S286" s="112"/>
      <c r="T286" s="112"/>
      <c r="U286" s="112"/>
      <c r="V286" s="112"/>
      <c r="W286" s="112"/>
      <c r="X286" s="112"/>
      <c r="Y286" s="112"/>
      <c r="Z286" s="112"/>
      <c r="AA286" s="112"/>
      <c r="AB286" s="108">
        <f t="shared" si="27"/>
        <v>0</v>
      </c>
      <c r="AC286" s="108">
        <f t="shared" si="28"/>
        <v>0</v>
      </c>
      <c r="AD286" s="113"/>
      <c r="AE286" s="114"/>
      <c r="AF286" s="113"/>
      <c r="AG286" s="114"/>
      <c r="AH286" s="1">
        <f t="shared" si="24"/>
        <v>0</v>
      </c>
    </row>
    <row r="287" spans="4:34" ht="18" customHeight="1" x14ac:dyDescent="0.25">
      <c r="D287" s="1">
        <f>IFERROR(IF(E287&gt;=1,E287+COUNTIF($E$8:E287,E287),0),0)</f>
        <v>0</v>
      </c>
      <c r="E287" s="1">
        <f>IFERROR(IF(G287&gt;=1,INDEX(EMP!$O$6:$Q$205,MATCH(I287,EMP!$Q$6:$Q$205,0),1)*10,0),0)</f>
        <v>0</v>
      </c>
      <c r="F287" s="1">
        <v>280</v>
      </c>
      <c r="G287" s="32">
        <f t="shared" si="25"/>
        <v>0</v>
      </c>
      <c r="H287" s="115"/>
      <c r="I287" s="32" t="str">
        <f>IFERROR(IF(G287&gt;=1,VLOOKUP(H287,EMP!$P$6:$Q$205,2,0),""),"")</f>
        <v/>
      </c>
      <c r="J287" s="116"/>
      <c r="K287" s="111"/>
      <c r="L287" s="112"/>
      <c r="M287" s="112"/>
      <c r="N287" s="112"/>
      <c r="O287" s="108">
        <f t="shared" si="26"/>
        <v>0</v>
      </c>
      <c r="P287" s="112"/>
      <c r="Q287" s="112"/>
      <c r="R287" s="112"/>
      <c r="S287" s="112"/>
      <c r="T287" s="112"/>
      <c r="U287" s="112"/>
      <c r="V287" s="112"/>
      <c r="W287" s="112"/>
      <c r="X287" s="112"/>
      <c r="Y287" s="112"/>
      <c r="Z287" s="112"/>
      <c r="AA287" s="112"/>
      <c r="AB287" s="108">
        <f t="shared" si="27"/>
        <v>0</v>
      </c>
      <c r="AC287" s="108">
        <f t="shared" si="28"/>
        <v>0</v>
      </c>
      <c r="AD287" s="113"/>
      <c r="AE287" s="114"/>
      <c r="AF287" s="113"/>
      <c r="AG287" s="114"/>
      <c r="AH287" s="1">
        <f t="shared" si="24"/>
        <v>0</v>
      </c>
    </row>
    <row r="288" spans="4:34" ht="18" customHeight="1" x14ac:dyDescent="0.25">
      <c r="D288" s="1">
        <f>IFERROR(IF(E288&gt;=1,E288+COUNTIF($E$8:E288,E288),0),0)</f>
        <v>0</v>
      </c>
      <c r="E288" s="1">
        <f>IFERROR(IF(G288&gt;=1,INDEX(EMP!$O$6:$Q$205,MATCH(I288,EMP!$Q$6:$Q$205,0),1)*10,0),0)</f>
        <v>0</v>
      </c>
      <c r="F288" s="1">
        <v>281</v>
      </c>
      <c r="G288" s="32">
        <f t="shared" si="25"/>
        <v>0</v>
      </c>
      <c r="H288" s="115"/>
      <c r="I288" s="32" t="str">
        <f>IFERROR(IF(G288&gt;=1,VLOOKUP(H288,EMP!$P$6:$Q$205,2,0),""),"")</f>
        <v/>
      </c>
      <c r="J288" s="116"/>
      <c r="K288" s="111"/>
      <c r="L288" s="112"/>
      <c r="M288" s="112"/>
      <c r="N288" s="112"/>
      <c r="O288" s="108">
        <f t="shared" si="26"/>
        <v>0</v>
      </c>
      <c r="P288" s="112"/>
      <c r="Q288" s="112"/>
      <c r="R288" s="112"/>
      <c r="S288" s="112"/>
      <c r="T288" s="112"/>
      <c r="U288" s="112"/>
      <c r="V288" s="112"/>
      <c r="W288" s="112"/>
      <c r="X288" s="112"/>
      <c r="Y288" s="112"/>
      <c r="Z288" s="112"/>
      <c r="AA288" s="112"/>
      <c r="AB288" s="108">
        <f t="shared" si="27"/>
        <v>0</v>
      </c>
      <c r="AC288" s="108">
        <f t="shared" si="28"/>
        <v>0</v>
      </c>
      <c r="AD288" s="113"/>
      <c r="AE288" s="114"/>
      <c r="AF288" s="113"/>
      <c r="AG288" s="114"/>
      <c r="AH288" s="1">
        <f t="shared" si="24"/>
        <v>0</v>
      </c>
    </row>
    <row r="289" spans="4:34" ht="18" customHeight="1" x14ac:dyDescent="0.25">
      <c r="D289" s="1">
        <f>IFERROR(IF(E289&gt;=1,E289+COUNTIF($E$8:E289,E289),0),0)</f>
        <v>0</v>
      </c>
      <c r="E289" s="1">
        <f>IFERROR(IF(G289&gt;=1,INDEX(EMP!$O$6:$Q$205,MATCH(I289,EMP!$Q$6:$Q$205,0),1)*10,0),0)</f>
        <v>0</v>
      </c>
      <c r="F289" s="1">
        <v>282</v>
      </c>
      <c r="G289" s="32">
        <f t="shared" si="25"/>
        <v>0</v>
      </c>
      <c r="H289" s="115"/>
      <c r="I289" s="32" t="str">
        <f>IFERROR(IF(G289&gt;=1,VLOOKUP(H289,EMP!$P$6:$Q$205,2,0),""),"")</f>
        <v/>
      </c>
      <c r="J289" s="116"/>
      <c r="K289" s="111"/>
      <c r="L289" s="112"/>
      <c r="M289" s="112"/>
      <c r="N289" s="112"/>
      <c r="O289" s="108">
        <f t="shared" si="26"/>
        <v>0</v>
      </c>
      <c r="P289" s="112"/>
      <c r="Q289" s="112"/>
      <c r="R289" s="112"/>
      <c r="S289" s="112"/>
      <c r="T289" s="112"/>
      <c r="U289" s="112"/>
      <c r="V289" s="112"/>
      <c r="W289" s="112"/>
      <c r="X289" s="112"/>
      <c r="Y289" s="112"/>
      <c r="Z289" s="112"/>
      <c r="AA289" s="112"/>
      <c r="AB289" s="108">
        <f t="shared" si="27"/>
        <v>0</v>
      </c>
      <c r="AC289" s="108">
        <f t="shared" si="28"/>
        <v>0</v>
      </c>
      <c r="AD289" s="113"/>
      <c r="AE289" s="114"/>
      <c r="AF289" s="113"/>
      <c r="AG289" s="114"/>
      <c r="AH289" s="1">
        <f t="shared" si="24"/>
        <v>0</v>
      </c>
    </row>
    <row r="290" spans="4:34" ht="18" customHeight="1" x14ac:dyDescent="0.25">
      <c r="D290" s="1">
        <f>IFERROR(IF(E290&gt;=1,E290+COUNTIF($E$8:E290,E290),0),0)</f>
        <v>0</v>
      </c>
      <c r="E290" s="1">
        <f>IFERROR(IF(G290&gt;=1,INDEX(EMP!$O$6:$Q$205,MATCH(I290,EMP!$Q$6:$Q$205,0),1)*10,0),0)</f>
        <v>0</v>
      </c>
      <c r="F290" s="1">
        <v>283</v>
      </c>
      <c r="G290" s="32">
        <f t="shared" si="25"/>
        <v>0</v>
      </c>
      <c r="H290" s="115"/>
      <c r="I290" s="32" t="str">
        <f>IFERROR(IF(G290&gt;=1,VLOOKUP(H290,EMP!$P$6:$Q$205,2,0),""),"")</f>
        <v/>
      </c>
      <c r="J290" s="116"/>
      <c r="K290" s="111"/>
      <c r="L290" s="112"/>
      <c r="M290" s="112"/>
      <c r="N290" s="112"/>
      <c r="O290" s="108">
        <f t="shared" si="26"/>
        <v>0</v>
      </c>
      <c r="P290" s="112"/>
      <c r="Q290" s="112"/>
      <c r="R290" s="112"/>
      <c r="S290" s="112"/>
      <c r="T290" s="112"/>
      <c r="U290" s="112"/>
      <c r="V290" s="112"/>
      <c r="W290" s="112"/>
      <c r="X290" s="112"/>
      <c r="Y290" s="112"/>
      <c r="Z290" s="112"/>
      <c r="AA290" s="112"/>
      <c r="AB290" s="108">
        <f t="shared" si="27"/>
        <v>0</v>
      </c>
      <c r="AC290" s="108">
        <f t="shared" si="28"/>
        <v>0</v>
      </c>
      <c r="AD290" s="113"/>
      <c r="AE290" s="114"/>
      <c r="AF290" s="113"/>
      <c r="AG290" s="114"/>
      <c r="AH290" s="1">
        <f t="shared" si="24"/>
        <v>0</v>
      </c>
    </row>
    <row r="291" spans="4:34" ht="18" customHeight="1" x14ac:dyDescent="0.25">
      <c r="D291" s="1">
        <f>IFERROR(IF(E291&gt;=1,E291+COUNTIF($E$8:E291,E291),0),0)</f>
        <v>0</v>
      </c>
      <c r="E291" s="1">
        <f>IFERROR(IF(G291&gt;=1,INDEX(EMP!$O$6:$Q$205,MATCH(I291,EMP!$Q$6:$Q$205,0),1)*10,0),0)</f>
        <v>0</v>
      </c>
      <c r="F291" s="1">
        <v>284</v>
      </c>
      <c r="G291" s="32">
        <f t="shared" si="25"/>
        <v>0</v>
      </c>
      <c r="H291" s="115"/>
      <c r="I291" s="32" t="str">
        <f>IFERROR(IF(G291&gt;=1,VLOOKUP(H291,EMP!$P$6:$Q$205,2,0),""),"")</f>
        <v/>
      </c>
      <c r="J291" s="116"/>
      <c r="K291" s="111"/>
      <c r="L291" s="112"/>
      <c r="M291" s="112"/>
      <c r="N291" s="112"/>
      <c r="O291" s="108">
        <f t="shared" si="26"/>
        <v>0</v>
      </c>
      <c r="P291" s="112"/>
      <c r="Q291" s="112"/>
      <c r="R291" s="112"/>
      <c r="S291" s="112"/>
      <c r="T291" s="112"/>
      <c r="U291" s="112"/>
      <c r="V291" s="112"/>
      <c r="W291" s="112"/>
      <c r="X291" s="112"/>
      <c r="Y291" s="112"/>
      <c r="Z291" s="112"/>
      <c r="AA291" s="112"/>
      <c r="AB291" s="108">
        <f t="shared" si="27"/>
        <v>0</v>
      </c>
      <c r="AC291" s="108">
        <f t="shared" si="28"/>
        <v>0</v>
      </c>
      <c r="AD291" s="113"/>
      <c r="AE291" s="114"/>
      <c r="AF291" s="113"/>
      <c r="AG291" s="114"/>
      <c r="AH291" s="1">
        <f t="shared" si="24"/>
        <v>0</v>
      </c>
    </row>
    <row r="292" spans="4:34" ht="18" customHeight="1" x14ac:dyDescent="0.25">
      <c r="D292" s="1">
        <f>IFERROR(IF(E292&gt;=1,E292+COUNTIF($E$8:E292,E292),0),0)</f>
        <v>0</v>
      </c>
      <c r="E292" s="1">
        <f>IFERROR(IF(G292&gt;=1,INDEX(EMP!$O$6:$Q$205,MATCH(I292,EMP!$Q$6:$Q$205,0),1)*10,0),0)</f>
        <v>0</v>
      </c>
      <c r="F292" s="1">
        <v>285</v>
      </c>
      <c r="G292" s="32">
        <f t="shared" si="25"/>
        <v>0</v>
      </c>
      <c r="H292" s="115"/>
      <c r="I292" s="32" t="str">
        <f>IFERROR(IF(G292&gt;=1,VLOOKUP(H292,EMP!$P$6:$Q$205,2,0),""),"")</f>
        <v/>
      </c>
      <c r="J292" s="116"/>
      <c r="K292" s="111"/>
      <c r="L292" s="112"/>
      <c r="M292" s="112"/>
      <c r="N292" s="112"/>
      <c r="O292" s="108">
        <f t="shared" si="26"/>
        <v>0</v>
      </c>
      <c r="P292" s="112"/>
      <c r="Q292" s="112"/>
      <c r="R292" s="112"/>
      <c r="S292" s="112"/>
      <c r="T292" s="112"/>
      <c r="U292" s="112"/>
      <c r="V292" s="112"/>
      <c r="W292" s="112"/>
      <c r="X292" s="112"/>
      <c r="Y292" s="112"/>
      <c r="Z292" s="112"/>
      <c r="AA292" s="112"/>
      <c r="AB292" s="108">
        <f t="shared" si="27"/>
        <v>0</v>
      </c>
      <c r="AC292" s="108">
        <f t="shared" si="28"/>
        <v>0</v>
      </c>
      <c r="AD292" s="113"/>
      <c r="AE292" s="114"/>
      <c r="AF292" s="113"/>
      <c r="AG292" s="114"/>
      <c r="AH292" s="1">
        <f t="shared" si="24"/>
        <v>0</v>
      </c>
    </row>
    <row r="293" spans="4:34" ht="18" customHeight="1" x14ac:dyDescent="0.25">
      <c r="D293" s="1">
        <f>IFERROR(IF(E293&gt;=1,E293+COUNTIF($E$8:E293,E293),0),0)</f>
        <v>0</v>
      </c>
      <c r="E293" s="1">
        <f>IFERROR(IF(G293&gt;=1,INDEX(EMP!$O$6:$Q$205,MATCH(I293,EMP!$Q$6:$Q$205,0),1)*10,0),0)</f>
        <v>0</v>
      </c>
      <c r="F293" s="1">
        <v>286</v>
      </c>
      <c r="G293" s="32">
        <f t="shared" si="25"/>
        <v>0</v>
      </c>
      <c r="H293" s="115"/>
      <c r="I293" s="32" t="str">
        <f>IFERROR(IF(G293&gt;=1,VLOOKUP(H293,EMP!$P$6:$Q$205,2,0),""),"")</f>
        <v/>
      </c>
      <c r="J293" s="116"/>
      <c r="K293" s="111"/>
      <c r="L293" s="112"/>
      <c r="M293" s="112"/>
      <c r="N293" s="112"/>
      <c r="O293" s="108">
        <f t="shared" si="26"/>
        <v>0</v>
      </c>
      <c r="P293" s="112"/>
      <c r="Q293" s="112"/>
      <c r="R293" s="112"/>
      <c r="S293" s="112"/>
      <c r="T293" s="112"/>
      <c r="U293" s="112"/>
      <c r="V293" s="112"/>
      <c r="W293" s="112"/>
      <c r="X293" s="112"/>
      <c r="Y293" s="112"/>
      <c r="Z293" s="112"/>
      <c r="AA293" s="112"/>
      <c r="AB293" s="108">
        <f t="shared" si="27"/>
        <v>0</v>
      </c>
      <c r="AC293" s="108">
        <f t="shared" si="28"/>
        <v>0</v>
      </c>
      <c r="AD293" s="113"/>
      <c r="AE293" s="114"/>
      <c r="AF293" s="113"/>
      <c r="AG293" s="114"/>
      <c r="AH293" s="1">
        <f t="shared" si="24"/>
        <v>0</v>
      </c>
    </row>
    <row r="294" spans="4:34" ht="18" customHeight="1" x14ac:dyDescent="0.25">
      <c r="D294" s="1">
        <f>IFERROR(IF(E294&gt;=1,E294+COUNTIF($E$8:E294,E294),0),0)</f>
        <v>0</v>
      </c>
      <c r="E294" s="1">
        <f>IFERROR(IF(G294&gt;=1,INDEX(EMP!$O$6:$Q$205,MATCH(I294,EMP!$Q$6:$Q$205,0),1)*10,0),0)</f>
        <v>0</v>
      </c>
      <c r="F294" s="1">
        <v>287</v>
      </c>
      <c r="G294" s="32">
        <f t="shared" si="25"/>
        <v>0</v>
      </c>
      <c r="H294" s="115"/>
      <c r="I294" s="32" t="str">
        <f>IFERROR(IF(G294&gt;=1,VLOOKUP(H294,EMP!$P$6:$Q$205,2,0),""),"")</f>
        <v/>
      </c>
      <c r="J294" s="116"/>
      <c r="K294" s="111"/>
      <c r="L294" s="112"/>
      <c r="M294" s="112"/>
      <c r="N294" s="112"/>
      <c r="O294" s="108">
        <f t="shared" si="26"/>
        <v>0</v>
      </c>
      <c r="P294" s="112"/>
      <c r="Q294" s="112"/>
      <c r="R294" s="112"/>
      <c r="S294" s="112"/>
      <c r="T294" s="112"/>
      <c r="U294" s="112"/>
      <c r="V294" s="112"/>
      <c r="W294" s="112"/>
      <c r="X294" s="112"/>
      <c r="Y294" s="112"/>
      <c r="Z294" s="112"/>
      <c r="AA294" s="112"/>
      <c r="AB294" s="108">
        <f t="shared" si="27"/>
        <v>0</v>
      </c>
      <c r="AC294" s="108">
        <f t="shared" si="28"/>
        <v>0</v>
      </c>
      <c r="AD294" s="113"/>
      <c r="AE294" s="114"/>
      <c r="AF294" s="113"/>
      <c r="AG294" s="114"/>
      <c r="AH294" s="1">
        <f t="shared" si="24"/>
        <v>0</v>
      </c>
    </row>
    <row r="295" spans="4:34" ht="18" customHeight="1" x14ac:dyDescent="0.25">
      <c r="D295" s="1">
        <f>IFERROR(IF(E295&gt;=1,E295+COUNTIF($E$8:E295,E295),0),0)</f>
        <v>0</v>
      </c>
      <c r="E295" s="1">
        <f>IFERROR(IF(G295&gt;=1,INDEX(EMP!$O$6:$Q$205,MATCH(I295,EMP!$Q$6:$Q$205,0),1)*10,0),0)</f>
        <v>0</v>
      </c>
      <c r="F295" s="1">
        <v>288</v>
      </c>
      <c r="G295" s="32">
        <f t="shared" si="25"/>
        <v>0</v>
      </c>
      <c r="H295" s="115"/>
      <c r="I295" s="32" t="str">
        <f>IFERROR(IF(G295&gt;=1,VLOOKUP(H295,EMP!$P$6:$Q$205,2,0),""),"")</f>
        <v/>
      </c>
      <c r="J295" s="116"/>
      <c r="K295" s="111"/>
      <c r="L295" s="112"/>
      <c r="M295" s="112"/>
      <c r="N295" s="112"/>
      <c r="O295" s="108">
        <f t="shared" si="26"/>
        <v>0</v>
      </c>
      <c r="P295" s="112"/>
      <c r="Q295" s="112"/>
      <c r="R295" s="112"/>
      <c r="S295" s="112"/>
      <c r="T295" s="112"/>
      <c r="U295" s="112"/>
      <c r="V295" s="112"/>
      <c r="W295" s="112"/>
      <c r="X295" s="112"/>
      <c r="Y295" s="112"/>
      <c r="Z295" s="112"/>
      <c r="AA295" s="112"/>
      <c r="AB295" s="108">
        <f t="shared" si="27"/>
        <v>0</v>
      </c>
      <c r="AC295" s="108">
        <f t="shared" si="28"/>
        <v>0</v>
      </c>
      <c r="AD295" s="113"/>
      <c r="AE295" s="114"/>
      <c r="AF295" s="113"/>
      <c r="AG295" s="114"/>
      <c r="AH295" s="1">
        <f t="shared" si="24"/>
        <v>0</v>
      </c>
    </row>
    <row r="296" spans="4:34" ht="18" customHeight="1" x14ac:dyDescent="0.25">
      <c r="D296" s="1">
        <f>IFERROR(IF(E296&gt;=1,E296+COUNTIF($E$8:E296,E296),0),0)</f>
        <v>0</v>
      </c>
      <c r="E296" s="1">
        <f>IFERROR(IF(G296&gt;=1,INDEX(EMP!$O$6:$Q$205,MATCH(I296,EMP!$Q$6:$Q$205,0),1)*10,0),0)</f>
        <v>0</v>
      </c>
      <c r="F296" s="1">
        <v>289</v>
      </c>
      <c r="G296" s="32">
        <f t="shared" si="25"/>
        <v>0</v>
      </c>
      <c r="H296" s="115"/>
      <c r="I296" s="32" t="str">
        <f>IFERROR(IF(G296&gt;=1,VLOOKUP(H296,EMP!$P$6:$Q$205,2,0),""),"")</f>
        <v/>
      </c>
      <c r="J296" s="116"/>
      <c r="K296" s="111"/>
      <c r="L296" s="112"/>
      <c r="M296" s="112"/>
      <c r="N296" s="112"/>
      <c r="O296" s="108">
        <f t="shared" si="26"/>
        <v>0</v>
      </c>
      <c r="P296" s="112"/>
      <c r="Q296" s="112"/>
      <c r="R296" s="112"/>
      <c r="S296" s="112"/>
      <c r="T296" s="112"/>
      <c r="U296" s="112"/>
      <c r="V296" s="112"/>
      <c r="W296" s="112"/>
      <c r="X296" s="112"/>
      <c r="Y296" s="112"/>
      <c r="Z296" s="112"/>
      <c r="AA296" s="112"/>
      <c r="AB296" s="108">
        <f t="shared" si="27"/>
        <v>0</v>
      </c>
      <c r="AC296" s="108">
        <f t="shared" si="28"/>
        <v>0</v>
      </c>
      <c r="AD296" s="113"/>
      <c r="AE296" s="114"/>
      <c r="AF296" s="113"/>
      <c r="AG296" s="114"/>
      <c r="AH296" s="1">
        <f t="shared" si="24"/>
        <v>0</v>
      </c>
    </row>
    <row r="297" spans="4:34" ht="18" customHeight="1" x14ac:dyDescent="0.25">
      <c r="D297" s="1">
        <f>IFERROR(IF(E297&gt;=1,E297+COUNTIF($E$8:E297,E297),0),0)</f>
        <v>0</v>
      </c>
      <c r="E297" s="1">
        <f>IFERROR(IF(G297&gt;=1,INDEX(EMP!$O$6:$Q$205,MATCH(I297,EMP!$Q$6:$Q$205,0),1)*10,0),0)</f>
        <v>0</v>
      </c>
      <c r="F297" s="1">
        <v>290</v>
      </c>
      <c r="G297" s="32">
        <f t="shared" si="25"/>
        <v>0</v>
      </c>
      <c r="H297" s="115"/>
      <c r="I297" s="32" t="str">
        <f>IFERROR(IF(G297&gt;=1,VLOOKUP(H297,EMP!$P$6:$Q$205,2,0),""),"")</f>
        <v/>
      </c>
      <c r="J297" s="116"/>
      <c r="K297" s="111"/>
      <c r="L297" s="112"/>
      <c r="M297" s="112"/>
      <c r="N297" s="112"/>
      <c r="O297" s="108">
        <f t="shared" si="26"/>
        <v>0</v>
      </c>
      <c r="P297" s="112"/>
      <c r="Q297" s="112"/>
      <c r="R297" s="112"/>
      <c r="S297" s="112"/>
      <c r="T297" s="112"/>
      <c r="U297" s="112"/>
      <c r="V297" s="112"/>
      <c r="W297" s="112"/>
      <c r="X297" s="112"/>
      <c r="Y297" s="112"/>
      <c r="Z297" s="112"/>
      <c r="AA297" s="112"/>
      <c r="AB297" s="108">
        <f t="shared" si="27"/>
        <v>0</v>
      </c>
      <c r="AC297" s="108">
        <f t="shared" si="28"/>
        <v>0</v>
      </c>
      <c r="AD297" s="113"/>
      <c r="AE297" s="114"/>
      <c r="AF297" s="113"/>
      <c r="AG297" s="114"/>
      <c r="AH297" s="1">
        <f t="shared" si="24"/>
        <v>0</v>
      </c>
    </row>
    <row r="298" spans="4:34" ht="18" customHeight="1" x14ac:dyDescent="0.25">
      <c r="D298" s="1">
        <f>IFERROR(IF(E298&gt;=1,E298+COUNTIF($E$8:E298,E298),0),0)</f>
        <v>0</v>
      </c>
      <c r="E298" s="1">
        <f>IFERROR(IF(G298&gt;=1,INDEX(EMP!$O$6:$Q$205,MATCH(I298,EMP!$Q$6:$Q$205,0),1)*10,0),0)</f>
        <v>0</v>
      </c>
      <c r="F298" s="1">
        <v>291</v>
      </c>
      <c r="G298" s="32">
        <f t="shared" si="25"/>
        <v>0</v>
      </c>
      <c r="H298" s="115"/>
      <c r="I298" s="32" t="str">
        <f>IFERROR(IF(G298&gt;=1,VLOOKUP(H298,EMP!$P$6:$Q$205,2,0),""),"")</f>
        <v/>
      </c>
      <c r="J298" s="116"/>
      <c r="K298" s="111"/>
      <c r="L298" s="112"/>
      <c r="M298" s="112"/>
      <c r="N298" s="112"/>
      <c r="O298" s="108">
        <f t="shared" si="26"/>
        <v>0</v>
      </c>
      <c r="P298" s="112"/>
      <c r="Q298" s="112"/>
      <c r="R298" s="112"/>
      <c r="S298" s="112"/>
      <c r="T298" s="112"/>
      <c r="U298" s="112"/>
      <c r="V298" s="112"/>
      <c r="W298" s="112"/>
      <c r="X298" s="112"/>
      <c r="Y298" s="112"/>
      <c r="Z298" s="112"/>
      <c r="AA298" s="112"/>
      <c r="AB298" s="108">
        <f t="shared" si="27"/>
        <v>0</v>
      </c>
      <c r="AC298" s="108">
        <f t="shared" si="28"/>
        <v>0</v>
      </c>
      <c r="AD298" s="113"/>
      <c r="AE298" s="114"/>
      <c r="AF298" s="113"/>
      <c r="AG298" s="114"/>
      <c r="AH298" s="1">
        <f t="shared" si="24"/>
        <v>0</v>
      </c>
    </row>
    <row r="299" spans="4:34" ht="18" customHeight="1" x14ac:dyDescent="0.25">
      <c r="D299" s="1">
        <f>IFERROR(IF(E299&gt;=1,E299+COUNTIF($E$8:E299,E299),0),0)</f>
        <v>0</v>
      </c>
      <c r="E299" s="1">
        <f>IFERROR(IF(G299&gt;=1,INDEX(EMP!$O$6:$Q$205,MATCH(I299,EMP!$Q$6:$Q$205,0),1)*10,0),0)</f>
        <v>0</v>
      </c>
      <c r="F299" s="1">
        <v>292</v>
      </c>
      <c r="G299" s="32">
        <f t="shared" si="25"/>
        <v>0</v>
      </c>
      <c r="H299" s="115"/>
      <c r="I299" s="32" t="str">
        <f>IFERROR(IF(G299&gt;=1,VLOOKUP(H299,EMP!$P$6:$Q$205,2,0),""),"")</f>
        <v/>
      </c>
      <c r="J299" s="116"/>
      <c r="K299" s="111"/>
      <c r="L299" s="112"/>
      <c r="M299" s="112"/>
      <c r="N299" s="112"/>
      <c r="O299" s="108">
        <f t="shared" si="26"/>
        <v>0</v>
      </c>
      <c r="P299" s="112"/>
      <c r="Q299" s="112"/>
      <c r="R299" s="112"/>
      <c r="S299" s="112"/>
      <c r="T299" s="112"/>
      <c r="U299" s="112"/>
      <c r="V299" s="112"/>
      <c r="W299" s="112"/>
      <c r="X299" s="112"/>
      <c r="Y299" s="112"/>
      <c r="Z299" s="112"/>
      <c r="AA299" s="112"/>
      <c r="AB299" s="108">
        <f t="shared" si="27"/>
        <v>0</v>
      </c>
      <c r="AC299" s="108">
        <f t="shared" si="28"/>
        <v>0</v>
      </c>
      <c r="AD299" s="113"/>
      <c r="AE299" s="114"/>
      <c r="AF299" s="113"/>
      <c r="AG299" s="114"/>
      <c r="AH299" s="1">
        <f t="shared" si="24"/>
        <v>0</v>
      </c>
    </row>
    <row r="300" spans="4:34" ht="18" customHeight="1" x14ac:dyDescent="0.25">
      <c r="D300" s="1">
        <f>IFERROR(IF(E300&gt;=1,E300+COUNTIF($E$8:E300,E300),0),0)</f>
        <v>0</v>
      </c>
      <c r="E300" s="1">
        <f>IFERROR(IF(G300&gt;=1,INDEX(EMP!$O$6:$Q$205,MATCH(I300,EMP!$Q$6:$Q$205,0),1)*10,0),0)</f>
        <v>0</v>
      </c>
      <c r="F300" s="1">
        <v>293</v>
      </c>
      <c r="G300" s="32">
        <f t="shared" si="25"/>
        <v>0</v>
      </c>
      <c r="H300" s="115"/>
      <c r="I300" s="32" t="str">
        <f>IFERROR(IF(G300&gt;=1,VLOOKUP(H300,EMP!$P$6:$Q$205,2,0),""),"")</f>
        <v/>
      </c>
      <c r="J300" s="116"/>
      <c r="K300" s="111"/>
      <c r="L300" s="112"/>
      <c r="M300" s="112"/>
      <c r="N300" s="112"/>
      <c r="O300" s="108">
        <f t="shared" si="26"/>
        <v>0</v>
      </c>
      <c r="P300" s="112"/>
      <c r="Q300" s="112"/>
      <c r="R300" s="112"/>
      <c r="S300" s="112"/>
      <c r="T300" s="112"/>
      <c r="U300" s="112"/>
      <c r="V300" s="112"/>
      <c r="W300" s="112"/>
      <c r="X300" s="112"/>
      <c r="Y300" s="112"/>
      <c r="Z300" s="112"/>
      <c r="AA300" s="112"/>
      <c r="AB300" s="108">
        <f t="shared" si="27"/>
        <v>0</v>
      </c>
      <c r="AC300" s="108">
        <f t="shared" si="28"/>
        <v>0</v>
      </c>
      <c r="AD300" s="113"/>
      <c r="AE300" s="114"/>
      <c r="AF300" s="113"/>
      <c r="AG300" s="114"/>
      <c r="AH300" s="1">
        <f t="shared" si="24"/>
        <v>0</v>
      </c>
    </row>
    <row r="301" spans="4:34" ht="18" customHeight="1" x14ac:dyDescent="0.25">
      <c r="D301" s="1">
        <f>IFERROR(IF(E301&gt;=1,E301+COUNTIF($E$8:E301,E301),0),0)</f>
        <v>0</v>
      </c>
      <c r="E301" s="1">
        <f>IFERROR(IF(G301&gt;=1,INDEX(EMP!$O$6:$Q$205,MATCH(I301,EMP!$Q$6:$Q$205,0),1)*10,0),0)</f>
        <v>0</v>
      </c>
      <c r="F301" s="1">
        <v>294</v>
      </c>
      <c r="G301" s="32">
        <f t="shared" si="25"/>
        <v>0</v>
      </c>
      <c r="H301" s="115"/>
      <c r="I301" s="32" t="str">
        <f>IFERROR(IF(G301&gt;=1,VLOOKUP(H301,EMP!$P$6:$Q$205,2,0),""),"")</f>
        <v/>
      </c>
      <c r="J301" s="116"/>
      <c r="K301" s="111"/>
      <c r="L301" s="112"/>
      <c r="M301" s="112"/>
      <c r="N301" s="112"/>
      <c r="O301" s="108">
        <f t="shared" si="26"/>
        <v>0</v>
      </c>
      <c r="P301" s="112"/>
      <c r="Q301" s="112"/>
      <c r="R301" s="112"/>
      <c r="S301" s="112"/>
      <c r="T301" s="112"/>
      <c r="U301" s="112"/>
      <c r="V301" s="112"/>
      <c r="W301" s="112"/>
      <c r="X301" s="112"/>
      <c r="Y301" s="112"/>
      <c r="Z301" s="112"/>
      <c r="AA301" s="112"/>
      <c r="AB301" s="108">
        <f t="shared" si="27"/>
        <v>0</v>
      </c>
      <c r="AC301" s="108">
        <f t="shared" si="28"/>
        <v>0</v>
      </c>
      <c r="AD301" s="113"/>
      <c r="AE301" s="114"/>
      <c r="AF301" s="113"/>
      <c r="AG301" s="114"/>
      <c r="AH301" s="1">
        <f t="shared" si="24"/>
        <v>0</v>
      </c>
    </row>
    <row r="302" spans="4:34" ht="18" customHeight="1" x14ac:dyDescent="0.25">
      <c r="D302" s="1">
        <f>IFERROR(IF(E302&gt;=1,E302+COUNTIF($E$8:E302,E302),0),0)</f>
        <v>0</v>
      </c>
      <c r="E302" s="1">
        <f>IFERROR(IF(G302&gt;=1,INDEX(EMP!$O$6:$Q$205,MATCH(I302,EMP!$Q$6:$Q$205,0),1)*10,0),0)</f>
        <v>0</v>
      </c>
      <c r="F302" s="1">
        <v>295</v>
      </c>
      <c r="G302" s="32">
        <f t="shared" si="25"/>
        <v>0</v>
      </c>
      <c r="H302" s="115"/>
      <c r="I302" s="32" t="str">
        <f>IFERROR(IF(G302&gt;=1,VLOOKUP(H302,EMP!$P$6:$Q$205,2,0),""),"")</f>
        <v/>
      </c>
      <c r="J302" s="116"/>
      <c r="K302" s="111"/>
      <c r="L302" s="112"/>
      <c r="M302" s="112"/>
      <c r="N302" s="112"/>
      <c r="O302" s="108">
        <f t="shared" si="26"/>
        <v>0</v>
      </c>
      <c r="P302" s="112"/>
      <c r="Q302" s="112"/>
      <c r="R302" s="112"/>
      <c r="S302" s="112"/>
      <c r="T302" s="112"/>
      <c r="U302" s="112"/>
      <c r="V302" s="112"/>
      <c r="W302" s="112"/>
      <c r="X302" s="112"/>
      <c r="Y302" s="112"/>
      <c r="Z302" s="112"/>
      <c r="AA302" s="112"/>
      <c r="AB302" s="108">
        <f t="shared" si="27"/>
        <v>0</v>
      </c>
      <c r="AC302" s="108">
        <f t="shared" si="28"/>
        <v>0</v>
      </c>
      <c r="AD302" s="113"/>
      <c r="AE302" s="114"/>
      <c r="AF302" s="113"/>
      <c r="AG302" s="114"/>
      <c r="AH302" s="1">
        <f t="shared" si="24"/>
        <v>0</v>
      </c>
    </row>
    <row r="303" spans="4:34" ht="18" customHeight="1" x14ac:dyDescent="0.25">
      <c r="D303" s="1">
        <f>IFERROR(IF(E303&gt;=1,E303+COUNTIF($E$8:E303,E303),0),0)</f>
        <v>0</v>
      </c>
      <c r="E303" s="1">
        <f>IFERROR(IF(G303&gt;=1,INDEX(EMP!$O$6:$Q$205,MATCH(I303,EMP!$Q$6:$Q$205,0),1)*10,0),0)</f>
        <v>0</v>
      </c>
      <c r="F303" s="1">
        <v>296</v>
      </c>
      <c r="G303" s="32">
        <f t="shared" si="25"/>
        <v>0</v>
      </c>
      <c r="H303" s="115"/>
      <c r="I303" s="32" t="str">
        <f>IFERROR(IF(G303&gt;=1,VLOOKUP(H303,EMP!$P$6:$Q$205,2,0),""),"")</f>
        <v/>
      </c>
      <c r="J303" s="116"/>
      <c r="K303" s="111"/>
      <c r="L303" s="112"/>
      <c r="M303" s="112"/>
      <c r="N303" s="112"/>
      <c r="O303" s="108">
        <f t="shared" si="26"/>
        <v>0</v>
      </c>
      <c r="P303" s="112"/>
      <c r="Q303" s="112"/>
      <c r="R303" s="112"/>
      <c r="S303" s="112"/>
      <c r="T303" s="112"/>
      <c r="U303" s="112"/>
      <c r="V303" s="112"/>
      <c r="W303" s="112"/>
      <c r="X303" s="112"/>
      <c r="Y303" s="112"/>
      <c r="Z303" s="112"/>
      <c r="AA303" s="112"/>
      <c r="AB303" s="108">
        <f t="shared" si="27"/>
        <v>0</v>
      </c>
      <c r="AC303" s="108">
        <f t="shared" si="28"/>
        <v>0</v>
      </c>
      <c r="AD303" s="113"/>
      <c r="AE303" s="114"/>
      <c r="AF303" s="113"/>
      <c r="AG303" s="114"/>
      <c r="AH303" s="1">
        <f t="shared" si="24"/>
        <v>0</v>
      </c>
    </row>
    <row r="304" spans="4:34" ht="18" customHeight="1" x14ac:dyDescent="0.25">
      <c r="D304" s="1">
        <f>IFERROR(IF(E304&gt;=1,E304+COUNTIF($E$8:E304,E304),0),0)</f>
        <v>0</v>
      </c>
      <c r="E304" s="1">
        <f>IFERROR(IF(G304&gt;=1,INDEX(EMP!$O$6:$Q$205,MATCH(I304,EMP!$Q$6:$Q$205,0),1)*10,0),0)</f>
        <v>0</v>
      </c>
      <c r="F304" s="1">
        <v>297</v>
      </c>
      <c r="G304" s="32">
        <f t="shared" si="25"/>
        <v>0</v>
      </c>
      <c r="H304" s="115"/>
      <c r="I304" s="32" t="str">
        <f>IFERROR(IF(G304&gt;=1,VLOOKUP(H304,EMP!$P$6:$Q$205,2,0),""),"")</f>
        <v/>
      </c>
      <c r="J304" s="116"/>
      <c r="K304" s="111"/>
      <c r="L304" s="112"/>
      <c r="M304" s="112"/>
      <c r="N304" s="112"/>
      <c r="O304" s="108">
        <f t="shared" si="26"/>
        <v>0</v>
      </c>
      <c r="P304" s="112"/>
      <c r="Q304" s="112"/>
      <c r="R304" s="112"/>
      <c r="S304" s="112"/>
      <c r="T304" s="112"/>
      <c r="U304" s="112"/>
      <c r="V304" s="112"/>
      <c r="W304" s="112"/>
      <c r="X304" s="112"/>
      <c r="Y304" s="112"/>
      <c r="Z304" s="112"/>
      <c r="AA304" s="112"/>
      <c r="AB304" s="108">
        <f t="shared" si="27"/>
        <v>0</v>
      </c>
      <c r="AC304" s="108">
        <f t="shared" si="28"/>
        <v>0</v>
      </c>
      <c r="AD304" s="113"/>
      <c r="AE304" s="114"/>
      <c r="AF304" s="113"/>
      <c r="AG304" s="114"/>
      <c r="AH304" s="1">
        <f t="shared" si="24"/>
        <v>0</v>
      </c>
    </row>
    <row r="305" spans="4:34" ht="18" customHeight="1" x14ac:dyDescent="0.25">
      <c r="D305" s="1">
        <f>IFERROR(IF(E305&gt;=1,E305+COUNTIF($E$8:E305,E305),0),0)</f>
        <v>0</v>
      </c>
      <c r="E305" s="1">
        <f>IFERROR(IF(G305&gt;=1,INDEX(EMP!$O$6:$Q$205,MATCH(I305,EMP!$Q$6:$Q$205,0),1)*10,0),0)</f>
        <v>0</v>
      </c>
      <c r="F305" s="1">
        <v>298</v>
      </c>
      <c r="G305" s="32">
        <f t="shared" si="25"/>
        <v>0</v>
      </c>
      <c r="H305" s="115"/>
      <c r="I305" s="32" t="str">
        <f>IFERROR(IF(G305&gt;=1,VLOOKUP(H305,EMP!$P$6:$Q$205,2,0),""),"")</f>
        <v/>
      </c>
      <c r="J305" s="116"/>
      <c r="K305" s="111"/>
      <c r="L305" s="112"/>
      <c r="M305" s="112"/>
      <c r="N305" s="112"/>
      <c r="O305" s="108">
        <f t="shared" si="26"/>
        <v>0</v>
      </c>
      <c r="P305" s="112"/>
      <c r="Q305" s="112"/>
      <c r="R305" s="112"/>
      <c r="S305" s="112"/>
      <c r="T305" s="112"/>
      <c r="U305" s="112"/>
      <c r="V305" s="112"/>
      <c r="W305" s="112"/>
      <c r="X305" s="112"/>
      <c r="Y305" s="112"/>
      <c r="Z305" s="112"/>
      <c r="AA305" s="112"/>
      <c r="AB305" s="108">
        <f t="shared" si="27"/>
        <v>0</v>
      </c>
      <c r="AC305" s="108">
        <f t="shared" si="28"/>
        <v>0</v>
      </c>
      <c r="AD305" s="113"/>
      <c r="AE305" s="114"/>
      <c r="AF305" s="113"/>
      <c r="AG305" s="114"/>
      <c r="AH305" s="1">
        <f t="shared" si="24"/>
        <v>0</v>
      </c>
    </row>
    <row r="306" spans="4:34" ht="18" customHeight="1" x14ac:dyDescent="0.25">
      <c r="D306" s="1">
        <f>IFERROR(IF(E306&gt;=1,E306+COUNTIF($E$8:E306,E306),0),0)</f>
        <v>0</v>
      </c>
      <c r="E306" s="1">
        <f>IFERROR(IF(G306&gt;=1,INDEX(EMP!$O$6:$Q$205,MATCH(I306,EMP!$Q$6:$Q$205,0),1)*10,0),0)</f>
        <v>0</v>
      </c>
      <c r="F306" s="1">
        <v>299</v>
      </c>
      <c r="G306" s="32">
        <f t="shared" si="25"/>
        <v>0</v>
      </c>
      <c r="H306" s="115"/>
      <c r="I306" s="32" t="str">
        <f>IFERROR(IF(G306&gt;=1,VLOOKUP(H306,EMP!$P$6:$Q$205,2,0),""),"")</f>
        <v/>
      </c>
      <c r="J306" s="116"/>
      <c r="K306" s="111"/>
      <c r="L306" s="112"/>
      <c r="M306" s="112"/>
      <c r="N306" s="112"/>
      <c r="O306" s="108">
        <f t="shared" si="26"/>
        <v>0</v>
      </c>
      <c r="P306" s="112"/>
      <c r="Q306" s="112"/>
      <c r="R306" s="112"/>
      <c r="S306" s="112"/>
      <c r="T306" s="112"/>
      <c r="U306" s="112"/>
      <c r="V306" s="112"/>
      <c r="W306" s="112"/>
      <c r="X306" s="112"/>
      <c r="Y306" s="112"/>
      <c r="Z306" s="112"/>
      <c r="AA306" s="112"/>
      <c r="AB306" s="108">
        <f t="shared" si="27"/>
        <v>0</v>
      </c>
      <c r="AC306" s="108">
        <f t="shared" si="28"/>
        <v>0</v>
      </c>
      <c r="AD306" s="113"/>
      <c r="AE306" s="114"/>
      <c r="AF306" s="113"/>
      <c r="AG306" s="114"/>
      <c r="AH306" s="1">
        <f t="shared" si="24"/>
        <v>0</v>
      </c>
    </row>
    <row r="307" spans="4:34" ht="18" customHeight="1" x14ac:dyDescent="0.25">
      <c r="D307" s="1">
        <f>IFERROR(IF(E307&gt;=1,E307+COUNTIF($E$8:E307,E307),0),0)</f>
        <v>0</v>
      </c>
      <c r="E307" s="1">
        <f>IFERROR(IF(G307&gt;=1,INDEX(EMP!$O$6:$Q$205,MATCH(I307,EMP!$Q$6:$Q$205,0),1)*10,0),0)</f>
        <v>0</v>
      </c>
      <c r="F307" s="1">
        <v>300</v>
      </c>
      <c r="G307" s="32">
        <f t="shared" si="25"/>
        <v>0</v>
      </c>
      <c r="H307" s="115"/>
      <c r="I307" s="32" t="str">
        <f>IFERROR(IF(G307&gt;=1,VLOOKUP(H307,EMP!$P$6:$Q$205,2,0),""),"")</f>
        <v/>
      </c>
      <c r="J307" s="116"/>
      <c r="K307" s="111"/>
      <c r="L307" s="112"/>
      <c r="M307" s="112"/>
      <c r="N307" s="112"/>
      <c r="O307" s="108">
        <f t="shared" si="26"/>
        <v>0</v>
      </c>
      <c r="P307" s="112"/>
      <c r="Q307" s="112"/>
      <c r="R307" s="112"/>
      <c r="S307" s="112"/>
      <c r="T307" s="112"/>
      <c r="U307" s="112"/>
      <c r="V307" s="112"/>
      <c r="W307" s="112"/>
      <c r="X307" s="112"/>
      <c r="Y307" s="112"/>
      <c r="Z307" s="112"/>
      <c r="AA307" s="112"/>
      <c r="AB307" s="108">
        <f t="shared" si="27"/>
        <v>0</v>
      </c>
      <c r="AC307" s="108">
        <f t="shared" si="28"/>
        <v>0</v>
      </c>
      <c r="AD307" s="113"/>
      <c r="AE307" s="114"/>
      <c r="AF307" s="113"/>
      <c r="AG307" s="114"/>
      <c r="AH307" s="1">
        <f t="shared" si="24"/>
        <v>0</v>
      </c>
    </row>
    <row r="308" spans="4:34" ht="18" customHeight="1" x14ac:dyDescent="0.25">
      <c r="D308" s="1">
        <f>IFERROR(IF(E308&gt;=1,E308+COUNTIF($E$8:E308,E308),0),0)</f>
        <v>0</v>
      </c>
      <c r="E308" s="1">
        <f>IFERROR(IF(G308&gt;=1,INDEX(EMP!$O$6:$Q$205,MATCH(I308,EMP!$Q$6:$Q$205,0),1)*10,0),0)</f>
        <v>0</v>
      </c>
      <c r="F308" s="1">
        <v>301</v>
      </c>
      <c r="G308" s="32">
        <f t="shared" si="25"/>
        <v>0</v>
      </c>
      <c r="H308" s="115"/>
      <c r="I308" s="32" t="str">
        <f>IFERROR(IF(G308&gt;=1,VLOOKUP(H308,EMP!$P$6:$Q$205,2,0),""),"")</f>
        <v/>
      </c>
      <c r="J308" s="116"/>
      <c r="K308" s="111"/>
      <c r="L308" s="112"/>
      <c r="M308" s="112"/>
      <c r="N308" s="112"/>
      <c r="O308" s="108">
        <f t="shared" si="26"/>
        <v>0</v>
      </c>
      <c r="P308" s="112"/>
      <c r="Q308" s="112"/>
      <c r="R308" s="112"/>
      <c r="S308" s="112"/>
      <c r="T308" s="112"/>
      <c r="U308" s="112"/>
      <c r="V308" s="112"/>
      <c r="W308" s="112"/>
      <c r="X308" s="112"/>
      <c r="Y308" s="112"/>
      <c r="Z308" s="112"/>
      <c r="AA308" s="112"/>
      <c r="AB308" s="108">
        <f t="shared" si="27"/>
        <v>0</v>
      </c>
      <c r="AC308" s="108">
        <f t="shared" si="28"/>
        <v>0</v>
      </c>
      <c r="AD308" s="113"/>
      <c r="AE308" s="114"/>
      <c r="AF308" s="113"/>
      <c r="AG308" s="114"/>
      <c r="AH308" s="1">
        <f t="shared" si="24"/>
        <v>0</v>
      </c>
    </row>
    <row r="309" spans="4:34" ht="18" customHeight="1" x14ac:dyDescent="0.25">
      <c r="D309" s="1">
        <f>IFERROR(IF(E309&gt;=1,E309+COUNTIF($E$8:E309,E309),0),0)</f>
        <v>0</v>
      </c>
      <c r="E309" s="1">
        <f>IFERROR(IF(G309&gt;=1,INDEX(EMP!$O$6:$Q$205,MATCH(I309,EMP!$Q$6:$Q$205,0),1)*10,0),0)</f>
        <v>0</v>
      </c>
      <c r="F309" s="1">
        <v>302</v>
      </c>
      <c r="G309" s="32">
        <f t="shared" si="25"/>
        <v>0</v>
      </c>
      <c r="H309" s="115"/>
      <c r="I309" s="32" t="str">
        <f>IFERROR(IF(G309&gt;=1,VLOOKUP(H309,EMP!$P$6:$Q$205,2,0),""),"")</f>
        <v/>
      </c>
      <c r="J309" s="116"/>
      <c r="K309" s="111"/>
      <c r="L309" s="112"/>
      <c r="M309" s="112"/>
      <c r="N309" s="112"/>
      <c r="O309" s="108">
        <f t="shared" si="26"/>
        <v>0</v>
      </c>
      <c r="P309" s="112"/>
      <c r="Q309" s="112"/>
      <c r="R309" s="112"/>
      <c r="S309" s="112"/>
      <c r="T309" s="112"/>
      <c r="U309" s="112"/>
      <c r="V309" s="112"/>
      <c r="W309" s="112"/>
      <c r="X309" s="112"/>
      <c r="Y309" s="112"/>
      <c r="Z309" s="112"/>
      <c r="AA309" s="112"/>
      <c r="AB309" s="108">
        <f t="shared" si="27"/>
        <v>0</v>
      </c>
      <c r="AC309" s="108">
        <f t="shared" si="28"/>
        <v>0</v>
      </c>
      <c r="AD309" s="113"/>
      <c r="AE309" s="114"/>
      <c r="AF309" s="113"/>
      <c r="AG309" s="114"/>
      <c r="AH309" s="1">
        <f t="shared" si="24"/>
        <v>0</v>
      </c>
    </row>
    <row r="310" spans="4:34" ht="18" customHeight="1" x14ac:dyDescent="0.25">
      <c r="D310" s="1">
        <f>IFERROR(IF(E310&gt;=1,E310+COUNTIF($E$8:E310,E310),0),0)</f>
        <v>0</v>
      </c>
      <c r="E310" s="1">
        <f>IFERROR(IF(G310&gt;=1,INDEX(EMP!$O$6:$Q$205,MATCH(I310,EMP!$Q$6:$Q$205,0),1)*10,0),0)</f>
        <v>0</v>
      </c>
      <c r="F310" s="1">
        <v>303</v>
      </c>
      <c r="G310" s="32">
        <f t="shared" si="25"/>
        <v>0</v>
      </c>
      <c r="H310" s="115"/>
      <c r="I310" s="32" t="str">
        <f>IFERROR(IF(G310&gt;=1,VLOOKUP(H310,EMP!$P$6:$Q$205,2,0),""),"")</f>
        <v/>
      </c>
      <c r="J310" s="116"/>
      <c r="K310" s="111"/>
      <c r="L310" s="112"/>
      <c r="M310" s="112"/>
      <c r="N310" s="112"/>
      <c r="O310" s="108">
        <f t="shared" si="26"/>
        <v>0</v>
      </c>
      <c r="P310" s="112"/>
      <c r="Q310" s="112"/>
      <c r="R310" s="112"/>
      <c r="S310" s="112"/>
      <c r="T310" s="112"/>
      <c r="U310" s="112"/>
      <c r="V310" s="112"/>
      <c r="W310" s="112"/>
      <c r="X310" s="112"/>
      <c r="Y310" s="112"/>
      <c r="Z310" s="112"/>
      <c r="AA310" s="112"/>
      <c r="AB310" s="108">
        <f t="shared" si="27"/>
        <v>0</v>
      </c>
      <c r="AC310" s="108">
        <f t="shared" si="28"/>
        <v>0</v>
      </c>
      <c r="AD310" s="113"/>
      <c r="AE310" s="114"/>
      <c r="AF310" s="113"/>
      <c r="AG310" s="114"/>
      <c r="AH310" s="1">
        <f t="shared" si="24"/>
        <v>0</v>
      </c>
    </row>
    <row r="311" spans="4:34" ht="18" customHeight="1" x14ac:dyDescent="0.25">
      <c r="D311" s="1">
        <f>IFERROR(IF(E311&gt;=1,E311+COUNTIF($E$8:E311,E311),0),0)</f>
        <v>0</v>
      </c>
      <c r="E311" s="1">
        <f>IFERROR(IF(G311&gt;=1,INDEX(EMP!$O$6:$Q$205,MATCH(I311,EMP!$Q$6:$Q$205,0),1)*10,0),0)</f>
        <v>0</v>
      </c>
      <c r="F311" s="1">
        <v>304</v>
      </c>
      <c r="G311" s="32">
        <f t="shared" si="25"/>
        <v>0</v>
      </c>
      <c r="H311" s="115"/>
      <c r="I311" s="32" t="str">
        <f>IFERROR(IF(G311&gt;=1,VLOOKUP(H311,EMP!$P$6:$Q$205,2,0),""),"")</f>
        <v/>
      </c>
      <c r="J311" s="116"/>
      <c r="K311" s="111"/>
      <c r="L311" s="112"/>
      <c r="M311" s="112"/>
      <c r="N311" s="112"/>
      <c r="O311" s="108">
        <f t="shared" si="26"/>
        <v>0</v>
      </c>
      <c r="P311" s="112"/>
      <c r="Q311" s="112"/>
      <c r="R311" s="112"/>
      <c r="S311" s="112"/>
      <c r="T311" s="112"/>
      <c r="U311" s="112"/>
      <c r="V311" s="112"/>
      <c r="W311" s="112"/>
      <c r="X311" s="112"/>
      <c r="Y311" s="112"/>
      <c r="Z311" s="112"/>
      <c r="AA311" s="112"/>
      <c r="AB311" s="108">
        <f t="shared" si="27"/>
        <v>0</v>
      </c>
      <c r="AC311" s="108">
        <f t="shared" si="28"/>
        <v>0</v>
      </c>
      <c r="AD311" s="113"/>
      <c r="AE311" s="114"/>
      <c r="AF311" s="113"/>
      <c r="AG311" s="114"/>
      <c r="AH311" s="1">
        <f t="shared" si="24"/>
        <v>0</v>
      </c>
    </row>
    <row r="312" spans="4:34" ht="18" customHeight="1" x14ac:dyDescent="0.25">
      <c r="D312" s="1">
        <f>IFERROR(IF(E312&gt;=1,E312+COUNTIF($E$8:E312,E312),0),0)</f>
        <v>0</v>
      </c>
      <c r="E312" s="1">
        <f>IFERROR(IF(G312&gt;=1,INDEX(EMP!$O$6:$Q$205,MATCH(I312,EMP!$Q$6:$Q$205,0),1)*10,0),0)</f>
        <v>0</v>
      </c>
      <c r="F312" s="1">
        <v>305</v>
      </c>
      <c r="G312" s="32">
        <f t="shared" si="25"/>
        <v>0</v>
      </c>
      <c r="H312" s="115"/>
      <c r="I312" s="32" t="str">
        <f>IFERROR(IF(G312&gt;=1,VLOOKUP(H312,EMP!$P$6:$Q$205,2,0),""),"")</f>
        <v/>
      </c>
      <c r="J312" s="116"/>
      <c r="K312" s="111"/>
      <c r="L312" s="112"/>
      <c r="M312" s="112"/>
      <c r="N312" s="112"/>
      <c r="O312" s="108">
        <f t="shared" si="26"/>
        <v>0</v>
      </c>
      <c r="P312" s="112"/>
      <c r="Q312" s="112"/>
      <c r="R312" s="112"/>
      <c r="S312" s="112"/>
      <c r="T312" s="112"/>
      <c r="U312" s="112"/>
      <c r="V312" s="112"/>
      <c r="W312" s="112"/>
      <c r="X312" s="112"/>
      <c r="Y312" s="112"/>
      <c r="Z312" s="112"/>
      <c r="AA312" s="112"/>
      <c r="AB312" s="108">
        <f t="shared" si="27"/>
        <v>0</v>
      </c>
      <c r="AC312" s="108">
        <f t="shared" si="28"/>
        <v>0</v>
      </c>
      <c r="AD312" s="113"/>
      <c r="AE312" s="114"/>
      <c r="AF312" s="113"/>
      <c r="AG312" s="114"/>
      <c r="AH312" s="1">
        <f t="shared" si="24"/>
        <v>0</v>
      </c>
    </row>
    <row r="313" spans="4:34" ht="18" customHeight="1" x14ac:dyDescent="0.25">
      <c r="D313" s="1">
        <f>IFERROR(IF(E313&gt;=1,E313+COUNTIF($E$8:E313,E313),0),0)</f>
        <v>0</v>
      </c>
      <c r="E313" s="1">
        <f>IFERROR(IF(G313&gt;=1,INDEX(EMP!$O$6:$Q$205,MATCH(I313,EMP!$Q$6:$Q$205,0),1)*10,0),0)</f>
        <v>0</v>
      </c>
      <c r="F313" s="1">
        <v>306</v>
      </c>
      <c r="G313" s="32">
        <f t="shared" si="25"/>
        <v>0</v>
      </c>
      <c r="H313" s="115"/>
      <c r="I313" s="32" t="str">
        <f>IFERROR(IF(G313&gt;=1,VLOOKUP(H313,EMP!$P$6:$Q$205,2,0),""),"")</f>
        <v/>
      </c>
      <c r="J313" s="116"/>
      <c r="K313" s="111"/>
      <c r="L313" s="112"/>
      <c r="M313" s="112"/>
      <c r="N313" s="112"/>
      <c r="O313" s="108">
        <f t="shared" si="26"/>
        <v>0</v>
      </c>
      <c r="P313" s="112"/>
      <c r="Q313" s="112"/>
      <c r="R313" s="112"/>
      <c r="S313" s="112"/>
      <c r="T313" s="112"/>
      <c r="U313" s="112"/>
      <c r="V313" s="112"/>
      <c r="W313" s="112"/>
      <c r="X313" s="112"/>
      <c r="Y313" s="112"/>
      <c r="Z313" s="112"/>
      <c r="AA313" s="112"/>
      <c r="AB313" s="108">
        <f t="shared" si="27"/>
        <v>0</v>
      </c>
      <c r="AC313" s="108">
        <f t="shared" si="28"/>
        <v>0</v>
      </c>
      <c r="AD313" s="113"/>
      <c r="AE313" s="114"/>
      <c r="AF313" s="113"/>
      <c r="AG313" s="114"/>
      <c r="AH313" s="1">
        <f t="shared" si="24"/>
        <v>0</v>
      </c>
    </row>
    <row r="314" spans="4:34" ht="18" customHeight="1" x14ac:dyDescent="0.25">
      <c r="D314" s="1">
        <f>IFERROR(IF(E314&gt;=1,E314+COUNTIF($E$8:E314,E314),0),0)</f>
        <v>0</v>
      </c>
      <c r="E314" s="1">
        <f>IFERROR(IF(G314&gt;=1,INDEX(EMP!$O$6:$Q$205,MATCH(I314,EMP!$Q$6:$Q$205,0),1)*10,0),0)</f>
        <v>0</v>
      </c>
      <c r="F314" s="1">
        <v>307</v>
      </c>
      <c r="G314" s="32">
        <f t="shared" si="25"/>
        <v>0</v>
      </c>
      <c r="H314" s="115"/>
      <c r="I314" s="32" t="str">
        <f>IFERROR(IF(G314&gt;=1,VLOOKUP(H314,EMP!$P$6:$Q$205,2,0),""),"")</f>
        <v/>
      </c>
      <c r="J314" s="116"/>
      <c r="K314" s="111"/>
      <c r="L314" s="112"/>
      <c r="M314" s="112"/>
      <c r="N314" s="112"/>
      <c r="O314" s="108">
        <f t="shared" si="26"/>
        <v>0</v>
      </c>
      <c r="P314" s="112"/>
      <c r="Q314" s="112"/>
      <c r="R314" s="112"/>
      <c r="S314" s="112"/>
      <c r="T314" s="112"/>
      <c r="U314" s="112"/>
      <c r="V314" s="112"/>
      <c r="W314" s="112"/>
      <c r="X314" s="112"/>
      <c r="Y314" s="112"/>
      <c r="Z314" s="112"/>
      <c r="AA314" s="112"/>
      <c r="AB314" s="108">
        <f t="shared" si="27"/>
        <v>0</v>
      </c>
      <c r="AC314" s="108">
        <f t="shared" si="28"/>
        <v>0</v>
      </c>
      <c r="AD314" s="113"/>
      <c r="AE314" s="114"/>
      <c r="AF314" s="113"/>
      <c r="AG314" s="114"/>
      <c r="AH314" s="1">
        <f t="shared" si="24"/>
        <v>0</v>
      </c>
    </row>
    <row r="315" spans="4:34" ht="18" customHeight="1" x14ac:dyDescent="0.25">
      <c r="D315" s="1">
        <f>IFERROR(IF(E315&gt;=1,E315+COUNTIF($E$8:E315,E315),0),0)</f>
        <v>0</v>
      </c>
      <c r="E315" s="1">
        <f>IFERROR(IF(G315&gt;=1,INDEX(EMP!$O$6:$Q$205,MATCH(I315,EMP!$Q$6:$Q$205,0),1)*10,0),0)</f>
        <v>0</v>
      </c>
      <c r="F315" s="1">
        <v>308</v>
      </c>
      <c r="G315" s="32">
        <f t="shared" si="25"/>
        <v>0</v>
      </c>
      <c r="H315" s="115"/>
      <c r="I315" s="32" t="str">
        <f>IFERROR(IF(G315&gt;=1,VLOOKUP(H315,EMP!$P$6:$Q$205,2,0),""),"")</f>
        <v/>
      </c>
      <c r="J315" s="116"/>
      <c r="K315" s="111"/>
      <c r="L315" s="112"/>
      <c r="M315" s="112"/>
      <c r="N315" s="112"/>
      <c r="O315" s="108">
        <f t="shared" si="26"/>
        <v>0</v>
      </c>
      <c r="P315" s="112"/>
      <c r="Q315" s="112"/>
      <c r="R315" s="112"/>
      <c r="S315" s="112"/>
      <c r="T315" s="112"/>
      <c r="U315" s="112"/>
      <c r="V315" s="112"/>
      <c r="W315" s="112"/>
      <c r="X315" s="112"/>
      <c r="Y315" s="112"/>
      <c r="Z315" s="112"/>
      <c r="AA315" s="112"/>
      <c r="AB315" s="108">
        <f t="shared" si="27"/>
        <v>0</v>
      </c>
      <c r="AC315" s="108">
        <f t="shared" si="28"/>
        <v>0</v>
      </c>
      <c r="AD315" s="113"/>
      <c r="AE315" s="114"/>
      <c r="AF315" s="113"/>
      <c r="AG315" s="114"/>
      <c r="AH315" s="1">
        <f t="shared" si="24"/>
        <v>0</v>
      </c>
    </row>
    <row r="316" spans="4:34" ht="18" customHeight="1" x14ac:dyDescent="0.25">
      <c r="D316" s="1">
        <f>IFERROR(IF(E316&gt;=1,E316+COUNTIF($E$8:E316,E316),0),0)</f>
        <v>0</v>
      </c>
      <c r="E316" s="1">
        <f>IFERROR(IF(G316&gt;=1,INDEX(EMP!$O$6:$Q$205,MATCH(I316,EMP!$Q$6:$Q$205,0),1)*10,0),0)</f>
        <v>0</v>
      </c>
      <c r="F316" s="1">
        <v>309</v>
      </c>
      <c r="G316" s="32">
        <f t="shared" si="25"/>
        <v>0</v>
      </c>
      <c r="H316" s="115"/>
      <c r="I316" s="32" t="str">
        <f>IFERROR(IF(G316&gt;=1,VLOOKUP(H316,EMP!$P$6:$Q$205,2,0),""),"")</f>
        <v/>
      </c>
      <c r="J316" s="116"/>
      <c r="K316" s="111"/>
      <c r="L316" s="112"/>
      <c r="M316" s="112"/>
      <c r="N316" s="112"/>
      <c r="O316" s="108">
        <f t="shared" si="26"/>
        <v>0</v>
      </c>
      <c r="P316" s="112"/>
      <c r="Q316" s="112"/>
      <c r="R316" s="112"/>
      <c r="S316" s="112"/>
      <c r="T316" s="112"/>
      <c r="U316" s="112"/>
      <c r="V316" s="112"/>
      <c r="W316" s="112"/>
      <c r="X316" s="112"/>
      <c r="Y316" s="112"/>
      <c r="Z316" s="112"/>
      <c r="AA316" s="112"/>
      <c r="AB316" s="108">
        <f t="shared" si="27"/>
        <v>0</v>
      </c>
      <c r="AC316" s="108">
        <f t="shared" si="28"/>
        <v>0</v>
      </c>
      <c r="AD316" s="113"/>
      <c r="AE316" s="114"/>
      <c r="AF316" s="113"/>
      <c r="AG316" s="114"/>
      <c r="AH316" s="1">
        <f t="shared" si="24"/>
        <v>0</v>
      </c>
    </row>
    <row r="317" spans="4:34" ht="18" customHeight="1" x14ac:dyDescent="0.25">
      <c r="D317" s="1">
        <f>IFERROR(IF(E317&gt;=1,E317+COUNTIF($E$8:E317,E317),0),0)</f>
        <v>0</v>
      </c>
      <c r="E317" s="1">
        <f>IFERROR(IF(G317&gt;=1,INDEX(EMP!$O$6:$Q$205,MATCH(I317,EMP!$Q$6:$Q$205,0),1)*10,0),0)</f>
        <v>0</v>
      </c>
      <c r="F317" s="1">
        <v>310</v>
      </c>
      <c r="G317" s="32">
        <f t="shared" si="25"/>
        <v>0</v>
      </c>
      <c r="H317" s="115"/>
      <c r="I317" s="32" t="str">
        <f>IFERROR(IF(G317&gt;=1,VLOOKUP(H317,EMP!$P$6:$Q$205,2,0),""),"")</f>
        <v/>
      </c>
      <c r="J317" s="116"/>
      <c r="K317" s="111"/>
      <c r="L317" s="112"/>
      <c r="M317" s="112"/>
      <c r="N317" s="112"/>
      <c r="O317" s="108">
        <f t="shared" si="26"/>
        <v>0</v>
      </c>
      <c r="P317" s="112"/>
      <c r="Q317" s="112"/>
      <c r="R317" s="112"/>
      <c r="S317" s="112"/>
      <c r="T317" s="112"/>
      <c r="U317" s="112"/>
      <c r="V317" s="112"/>
      <c r="W317" s="112"/>
      <c r="X317" s="112"/>
      <c r="Y317" s="112"/>
      <c r="Z317" s="112"/>
      <c r="AA317" s="112"/>
      <c r="AB317" s="108">
        <f t="shared" si="27"/>
        <v>0</v>
      </c>
      <c r="AC317" s="108">
        <f t="shared" si="28"/>
        <v>0</v>
      </c>
      <c r="AD317" s="113"/>
      <c r="AE317" s="114"/>
      <c r="AF317" s="113"/>
      <c r="AG317" s="114"/>
      <c r="AH317" s="1">
        <f t="shared" si="24"/>
        <v>0</v>
      </c>
    </row>
    <row r="318" spans="4:34" ht="18" customHeight="1" x14ac:dyDescent="0.25">
      <c r="D318" s="1">
        <f>IFERROR(IF(E318&gt;=1,E318+COUNTIF($E$8:E318,E318),0),0)</f>
        <v>0</v>
      </c>
      <c r="E318" s="1">
        <f>IFERROR(IF(G318&gt;=1,INDEX(EMP!$O$6:$Q$205,MATCH(I318,EMP!$Q$6:$Q$205,0),1)*10,0),0)</f>
        <v>0</v>
      </c>
      <c r="F318" s="1">
        <v>311</v>
      </c>
      <c r="G318" s="32">
        <f t="shared" si="25"/>
        <v>0</v>
      </c>
      <c r="H318" s="115"/>
      <c r="I318" s="32" t="str">
        <f>IFERROR(IF(G318&gt;=1,VLOOKUP(H318,EMP!$P$6:$Q$205,2,0),""),"")</f>
        <v/>
      </c>
      <c r="J318" s="116"/>
      <c r="K318" s="111"/>
      <c r="L318" s="112"/>
      <c r="M318" s="112"/>
      <c r="N318" s="112"/>
      <c r="O318" s="108">
        <f t="shared" si="26"/>
        <v>0</v>
      </c>
      <c r="P318" s="112"/>
      <c r="Q318" s="112"/>
      <c r="R318" s="112"/>
      <c r="S318" s="112"/>
      <c r="T318" s="112"/>
      <c r="U318" s="112"/>
      <c r="V318" s="112"/>
      <c r="W318" s="112"/>
      <c r="X318" s="112"/>
      <c r="Y318" s="112"/>
      <c r="Z318" s="112"/>
      <c r="AA318" s="112"/>
      <c r="AB318" s="108">
        <f t="shared" si="27"/>
        <v>0</v>
      </c>
      <c r="AC318" s="108">
        <f t="shared" si="28"/>
        <v>0</v>
      </c>
      <c r="AD318" s="113"/>
      <c r="AE318" s="114"/>
      <c r="AF318" s="113"/>
      <c r="AG318" s="114"/>
      <c r="AH318" s="1">
        <f t="shared" si="24"/>
        <v>0</v>
      </c>
    </row>
    <row r="319" spans="4:34" ht="18" customHeight="1" x14ac:dyDescent="0.25">
      <c r="D319" s="1">
        <f>IFERROR(IF(E319&gt;=1,E319+COUNTIF($E$8:E319,E319),0),0)</f>
        <v>0</v>
      </c>
      <c r="E319" s="1">
        <f>IFERROR(IF(G319&gt;=1,INDEX(EMP!$O$6:$Q$205,MATCH(I319,EMP!$Q$6:$Q$205,0),1)*10,0),0)</f>
        <v>0</v>
      </c>
      <c r="F319" s="1">
        <v>312</v>
      </c>
      <c r="G319" s="32">
        <f t="shared" si="25"/>
        <v>0</v>
      </c>
      <c r="H319" s="115"/>
      <c r="I319" s="32" t="str">
        <f>IFERROR(IF(G319&gt;=1,VLOOKUP(H319,EMP!$P$6:$Q$205,2,0),""),"")</f>
        <v/>
      </c>
      <c r="J319" s="116"/>
      <c r="K319" s="111"/>
      <c r="L319" s="112"/>
      <c r="M319" s="112"/>
      <c r="N319" s="112"/>
      <c r="O319" s="108">
        <f t="shared" si="26"/>
        <v>0</v>
      </c>
      <c r="P319" s="112"/>
      <c r="Q319" s="112"/>
      <c r="R319" s="112"/>
      <c r="S319" s="112"/>
      <c r="T319" s="112"/>
      <c r="U319" s="112"/>
      <c r="V319" s="112"/>
      <c r="W319" s="112"/>
      <c r="X319" s="112"/>
      <c r="Y319" s="112"/>
      <c r="Z319" s="112"/>
      <c r="AA319" s="112"/>
      <c r="AB319" s="108">
        <f t="shared" si="27"/>
        <v>0</v>
      </c>
      <c r="AC319" s="108">
        <f t="shared" si="28"/>
        <v>0</v>
      </c>
      <c r="AD319" s="113"/>
      <c r="AE319" s="114"/>
      <c r="AF319" s="113"/>
      <c r="AG319" s="114"/>
      <c r="AH319" s="1">
        <f t="shared" si="24"/>
        <v>0</v>
      </c>
    </row>
    <row r="320" spans="4:34" ht="18" customHeight="1" x14ac:dyDescent="0.25">
      <c r="D320" s="1">
        <f>IFERROR(IF(E320&gt;=1,E320+COUNTIF($E$8:E320,E320),0),0)</f>
        <v>0</v>
      </c>
      <c r="E320" s="1">
        <f>IFERROR(IF(G320&gt;=1,INDEX(EMP!$O$6:$Q$205,MATCH(I320,EMP!$Q$6:$Q$205,0),1)*10,0),0)</f>
        <v>0</v>
      </c>
      <c r="F320" s="1">
        <v>313</v>
      </c>
      <c r="G320" s="32">
        <f t="shared" si="25"/>
        <v>0</v>
      </c>
      <c r="H320" s="115"/>
      <c r="I320" s="32" t="str">
        <f>IFERROR(IF(G320&gt;=1,VLOOKUP(H320,EMP!$P$6:$Q$205,2,0),""),"")</f>
        <v/>
      </c>
      <c r="J320" s="116"/>
      <c r="K320" s="111"/>
      <c r="L320" s="112"/>
      <c r="M320" s="112"/>
      <c r="N320" s="112"/>
      <c r="O320" s="108">
        <f t="shared" si="26"/>
        <v>0</v>
      </c>
      <c r="P320" s="112"/>
      <c r="Q320" s="112"/>
      <c r="R320" s="112"/>
      <c r="S320" s="112"/>
      <c r="T320" s="112"/>
      <c r="U320" s="112"/>
      <c r="V320" s="112"/>
      <c r="W320" s="112"/>
      <c r="X320" s="112"/>
      <c r="Y320" s="112"/>
      <c r="Z320" s="112"/>
      <c r="AA320" s="112"/>
      <c r="AB320" s="108">
        <f t="shared" si="27"/>
        <v>0</v>
      </c>
      <c r="AC320" s="108">
        <f t="shared" si="28"/>
        <v>0</v>
      </c>
      <c r="AD320" s="113"/>
      <c r="AE320" s="114"/>
      <c r="AF320" s="113"/>
      <c r="AG320" s="114"/>
      <c r="AH320" s="1">
        <f t="shared" si="24"/>
        <v>0</v>
      </c>
    </row>
    <row r="321" spans="4:34" ht="18" customHeight="1" x14ac:dyDescent="0.25">
      <c r="D321" s="1">
        <f>IFERROR(IF(E321&gt;=1,E321+COUNTIF($E$8:E321,E321),0),0)</f>
        <v>0</v>
      </c>
      <c r="E321" s="1">
        <f>IFERROR(IF(G321&gt;=1,INDEX(EMP!$O$6:$Q$205,MATCH(I321,EMP!$Q$6:$Q$205,0),1)*10,0),0)</f>
        <v>0</v>
      </c>
      <c r="F321" s="1">
        <v>314</v>
      </c>
      <c r="G321" s="32">
        <f t="shared" si="25"/>
        <v>0</v>
      </c>
      <c r="H321" s="115"/>
      <c r="I321" s="32" t="str">
        <f>IFERROR(IF(G321&gt;=1,VLOOKUP(H321,EMP!$P$6:$Q$205,2,0),""),"")</f>
        <v/>
      </c>
      <c r="J321" s="116"/>
      <c r="K321" s="111"/>
      <c r="L321" s="112"/>
      <c r="M321" s="112"/>
      <c r="N321" s="112"/>
      <c r="O321" s="108">
        <f t="shared" si="26"/>
        <v>0</v>
      </c>
      <c r="P321" s="112"/>
      <c r="Q321" s="112"/>
      <c r="R321" s="112"/>
      <c r="S321" s="112"/>
      <c r="T321" s="112"/>
      <c r="U321" s="112"/>
      <c r="V321" s="112"/>
      <c r="W321" s="112"/>
      <c r="X321" s="112"/>
      <c r="Y321" s="112"/>
      <c r="Z321" s="112"/>
      <c r="AA321" s="112"/>
      <c r="AB321" s="108">
        <f t="shared" si="27"/>
        <v>0</v>
      </c>
      <c r="AC321" s="108">
        <f t="shared" si="28"/>
        <v>0</v>
      </c>
      <c r="AD321" s="113"/>
      <c r="AE321" s="114"/>
      <c r="AF321" s="113"/>
      <c r="AG321" s="114"/>
      <c r="AH321" s="1">
        <f t="shared" si="24"/>
        <v>0</v>
      </c>
    </row>
    <row r="322" spans="4:34" ht="18" customHeight="1" x14ac:dyDescent="0.25">
      <c r="D322" s="1">
        <f>IFERROR(IF(E322&gt;=1,E322+COUNTIF($E$8:E322,E322),0),0)</f>
        <v>0</v>
      </c>
      <c r="E322" s="1">
        <f>IFERROR(IF(G322&gt;=1,INDEX(EMP!$O$6:$Q$205,MATCH(I322,EMP!$Q$6:$Q$205,0),1)*10,0),0)</f>
        <v>0</v>
      </c>
      <c r="F322" s="1">
        <v>315</v>
      </c>
      <c r="G322" s="32">
        <f t="shared" si="25"/>
        <v>0</v>
      </c>
      <c r="H322" s="115"/>
      <c r="I322" s="32" t="str">
        <f>IFERROR(IF(G322&gt;=1,VLOOKUP(H322,EMP!$P$6:$Q$205,2,0),""),"")</f>
        <v/>
      </c>
      <c r="J322" s="116"/>
      <c r="K322" s="111"/>
      <c r="L322" s="112"/>
      <c r="M322" s="112"/>
      <c r="N322" s="112"/>
      <c r="O322" s="108">
        <f t="shared" si="26"/>
        <v>0</v>
      </c>
      <c r="P322" s="112"/>
      <c r="Q322" s="112"/>
      <c r="R322" s="112"/>
      <c r="S322" s="112"/>
      <c r="T322" s="112"/>
      <c r="U322" s="112"/>
      <c r="V322" s="112"/>
      <c r="W322" s="112"/>
      <c r="X322" s="112"/>
      <c r="Y322" s="112"/>
      <c r="Z322" s="112"/>
      <c r="AA322" s="112"/>
      <c r="AB322" s="108">
        <f t="shared" si="27"/>
        <v>0</v>
      </c>
      <c r="AC322" s="108">
        <f t="shared" si="28"/>
        <v>0</v>
      </c>
      <c r="AD322" s="113"/>
      <c r="AE322" s="114"/>
      <c r="AF322" s="113"/>
      <c r="AG322" s="114"/>
      <c r="AH322" s="1">
        <f t="shared" si="24"/>
        <v>0</v>
      </c>
    </row>
    <row r="323" spans="4:34" ht="18" customHeight="1" x14ac:dyDescent="0.25">
      <c r="D323" s="1">
        <f>IFERROR(IF(E323&gt;=1,E323+COUNTIF($E$8:E323,E323),0),0)</f>
        <v>0</v>
      </c>
      <c r="E323" s="1">
        <f>IFERROR(IF(G323&gt;=1,INDEX(EMP!$O$6:$Q$205,MATCH(I323,EMP!$Q$6:$Q$205,0),1)*10,0),0)</f>
        <v>0</v>
      </c>
      <c r="F323" s="1">
        <v>316</v>
      </c>
      <c r="G323" s="32">
        <f t="shared" si="25"/>
        <v>0</v>
      </c>
      <c r="H323" s="115"/>
      <c r="I323" s="32" t="str">
        <f>IFERROR(IF(G323&gt;=1,VLOOKUP(H323,EMP!$P$6:$Q$205,2,0),""),"")</f>
        <v/>
      </c>
      <c r="J323" s="116"/>
      <c r="K323" s="111"/>
      <c r="L323" s="112"/>
      <c r="M323" s="112"/>
      <c r="N323" s="112"/>
      <c r="O323" s="108">
        <f t="shared" si="26"/>
        <v>0</v>
      </c>
      <c r="P323" s="112"/>
      <c r="Q323" s="112"/>
      <c r="R323" s="112"/>
      <c r="S323" s="112"/>
      <c r="T323" s="112"/>
      <c r="U323" s="112"/>
      <c r="V323" s="112"/>
      <c r="W323" s="112"/>
      <c r="X323" s="112"/>
      <c r="Y323" s="112"/>
      <c r="Z323" s="112"/>
      <c r="AA323" s="112"/>
      <c r="AB323" s="108">
        <f t="shared" si="27"/>
        <v>0</v>
      </c>
      <c r="AC323" s="108">
        <f t="shared" si="28"/>
        <v>0</v>
      </c>
      <c r="AD323" s="113"/>
      <c r="AE323" s="114"/>
      <c r="AF323" s="113"/>
      <c r="AG323" s="114"/>
      <c r="AH323" s="1">
        <f t="shared" si="24"/>
        <v>0</v>
      </c>
    </row>
    <row r="324" spans="4:34" ht="18" customHeight="1" x14ac:dyDescent="0.25">
      <c r="D324" s="1">
        <f>IFERROR(IF(E324&gt;=1,E324+COUNTIF($E$8:E324,E324),0),0)</f>
        <v>0</v>
      </c>
      <c r="E324" s="1">
        <f>IFERROR(IF(G324&gt;=1,INDEX(EMP!$O$6:$Q$205,MATCH(I324,EMP!$Q$6:$Q$205,0),1)*10,0),0)</f>
        <v>0</v>
      </c>
      <c r="F324" s="1">
        <v>317</v>
      </c>
      <c r="G324" s="32">
        <f t="shared" si="25"/>
        <v>0</v>
      </c>
      <c r="H324" s="115"/>
      <c r="I324" s="32" t="str">
        <f>IFERROR(IF(G324&gt;=1,VLOOKUP(H324,EMP!$P$6:$Q$205,2,0),""),"")</f>
        <v/>
      </c>
      <c r="J324" s="116"/>
      <c r="K324" s="111"/>
      <c r="L324" s="112"/>
      <c r="M324" s="112"/>
      <c r="N324" s="112"/>
      <c r="O324" s="108">
        <f t="shared" si="26"/>
        <v>0</v>
      </c>
      <c r="P324" s="112"/>
      <c r="Q324" s="112"/>
      <c r="R324" s="112"/>
      <c r="S324" s="112"/>
      <c r="T324" s="112"/>
      <c r="U324" s="112"/>
      <c r="V324" s="112"/>
      <c r="W324" s="112"/>
      <c r="X324" s="112"/>
      <c r="Y324" s="112"/>
      <c r="Z324" s="112"/>
      <c r="AA324" s="112"/>
      <c r="AB324" s="108">
        <f t="shared" si="27"/>
        <v>0</v>
      </c>
      <c r="AC324" s="108">
        <f t="shared" si="28"/>
        <v>0</v>
      </c>
      <c r="AD324" s="113"/>
      <c r="AE324" s="114"/>
      <c r="AF324" s="113"/>
      <c r="AG324" s="114"/>
      <c r="AH324" s="1">
        <f t="shared" si="24"/>
        <v>0</v>
      </c>
    </row>
    <row r="325" spans="4:34" ht="18" customHeight="1" x14ac:dyDescent="0.25">
      <c r="D325" s="1">
        <f>IFERROR(IF(E325&gt;=1,E325+COUNTIF($E$8:E325,E325),0),0)</f>
        <v>0</v>
      </c>
      <c r="E325" s="1">
        <f>IFERROR(IF(G325&gt;=1,INDEX(EMP!$O$6:$Q$205,MATCH(I325,EMP!$Q$6:$Q$205,0),1)*10,0),0)</f>
        <v>0</v>
      </c>
      <c r="F325" s="1">
        <v>318</v>
      </c>
      <c r="G325" s="32">
        <f t="shared" si="25"/>
        <v>0</v>
      </c>
      <c r="H325" s="115"/>
      <c r="I325" s="32" t="str">
        <f>IFERROR(IF(G325&gt;=1,VLOOKUP(H325,EMP!$P$6:$Q$205,2,0),""),"")</f>
        <v/>
      </c>
      <c r="J325" s="116"/>
      <c r="K325" s="111"/>
      <c r="L325" s="112"/>
      <c r="M325" s="112"/>
      <c r="N325" s="112"/>
      <c r="O325" s="108">
        <f t="shared" si="26"/>
        <v>0</v>
      </c>
      <c r="P325" s="112"/>
      <c r="Q325" s="112"/>
      <c r="R325" s="112"/>
      <c r="S325" s="112"/>
      <c r="T325" s="112"/>
      <c r="U325" s="112"/>
      <c r="V325" s="112"/>
      <c r="W325" s="112"/>
      <c r="X325" s="112"/>
      <c r="Y325" s="112"/>
      <c r="Z325" s="112"/>
      <c r="AA325" s="112"/>
      <c r="AB325" s="108">
        <f t="shared" si="27"/>
        <v>0</v>
      </c>
      <c r="AC325" s="108">
        <f t="shared" si="28"/>
        <v>0</v>
      </c>
      <c r="AD325" s="113"/>
      <c r="AE325" s="114"/>
      <c r="AF325" s="113"/>
      <c r="AG325" s="114"/>
      <c r="AH325" s="1">
        <f t="shared" si="24"/>
        <v>0</v>
      </c>
    </row>
    <row r="326" spans="4:34" ht="18" customHeight="1" x14ac:dyDescent="0.25">
      <c r="D326" s="1">
        <f>IFERROR(IF(E326&gt;=1,E326+COUNTIF($E$8:E326,E326),0),0)</f>
        <v>0</v>
      </c>
      <c r="E326" s="1">
        <f>IFERROR(IF(G326&gt;=1,INDEX(EMP!$O$6:$Q$205,MATCH(I326,EMP!$Q$6:$Q$205,0),1)*10,0),0)</f>
        <v>0</v>
      </c>
      <c r="F326" s="1">
        <v>319</v>
      </c>
      <c r="G326" s="32">
        <f t="shared" si="25"/>
        <v>0</v>
      </c>
      <c r="H326" s="115"/>
      <c r="I326" s="32" t="str">
        <f>IFERROR(IF(G326&gt;=1,VLOOKUP(H326,EMP!$P$6:$Q$205,2,0),""),"")</f>
        <v/>
      </c>
      <c r="J326" s="116"/>
      <c r="K326" s="111"/>
      <c r="L326" s="112"/>
      <c r="M326" s="112"/>
      <c r="N326" s="112"/>
      <c r="O326" s="108">
        <f t="shared" si="26"/>
        <v>0</v>
      </c>
      <c r="P326" s="112"/>
      <c r="Q326" s="112"/>
      <c r="R326" s="112"/>
      <c r="S326" s="112"/>
      <c r="T326" s="112"/>
      <c r="U326" s="112"/>
      <c r="V326" s="112"/>
      <c r="W326" s="112"/>
      <c r="X326" s="112"/>
      <c r="Y326" s="112"/>
      <c r="Z326" s="112"/>
      <c r="AA326" s="112"/>
      <c r="AB326" s="108">
        <f t="shared" si="27"/>
        <v>0</v>
      </c>
      <c r="AC326" s="108">
        <f t="shared" si="28"/>
        <v>0</v>
      </c>
      <c r="AD326" s="113"/>
      <c r="AE326" s="114"/>
      <c r="AF326" s="113"/>
      <c r="AG326" s="114"/>
      <c r="AH326" s="1">
        <f t="shared" si="24"/>
        <v>0</v>
      </c>
    </row>
    <row r="327" spans="4:34" ht="18" customHeight="1" x14ac:dyDescent="0.25">
      <c r="D327" s="1">
        <f>IFERROR(IF(E327&gt;=1,E327+COUNTIF($E$8:E327,E327),0),0)</f>
        <v>0</v>
      </c>
      <c r="E327" s="1">
        <f>IFERROR(IF(G327&gt;=1,INDEX(EMP!$O$6:$Q$205,MATCH(I327,EMP!$Q$6:$Q$205,0),1)*10,0),0)</f>
        <v>0</v>
      </c>
      <c r="F327" s="1">
        <v>320</v>
      </c>
      <c r="G327" s="32">
        <f t="shared" si="25"/>
        <v>0</v>
      </c>
      <c r="H327" s="115"/>
      <c r="I327" s="32" t="str">
        <f>IFERROR(IF(G327&gt;=1,VLOOKUP(H327,EMP!$P$6:$Q$205,2,0),""),"")</f>
        <v/>
      </c>
      <c r="J327" s="116"/>
      <c r="K327" s="111"/>
      <c r="L327" s="112"/>
      <c r="M327" s="112"/>
      <c r="N327" s="112"/>
      <c r="O327" s="108">
        <f t="shared" si="26"/>
        <v>0</v>
      </c>
      <c r="P327" s="112"/>
      <c r="Q327" s="112"/>
      <c r="R327" s="112"/>
      <c r="S327" s="112"/>
      <c r="T327" s="112"/>
      <c r="U327" s="112"/>
      <c r="V327" s="112"/>
      <c r="W327" s="112"/>
      <c r="X327" s="112"/>
      <c r="Y327" s="112"/>
      <c r="Z327" s="112"/>
      <c r="AA327" s="112"/>
      <c r="AB327" s="108">
        <f t="shared" si="27"/>
        <v>0</v>
      </c>
      <c r="AC327" s="108">
        <f t="shared" si="28"/>
        <v>0</v>
      </c>
      <c r="AD327" s="113"/>
      <c r="AE327" s="114"/>
      <c r="AF327" s="113"/>
      <c r="AG327" s="114"/>
      <c r="AH327" s="1">
        <f t="shared" si="24"/>
        <v>0</v>
      </c>
    </row>
    <row r="328" spans="4:34" ht="18" customHeight="1" x14ac:dyDescent="0.25">
      <c r="D328" s="1">
        <f>IFERROR(IF(E328&gt;=1,E328+COUNTIF($E$8:E328,E328),0),0)</f>
        <v>0</v>
      </c>
      <c r="E328" s="1">
        <f>IFERROR(IF(G328&gt;=1,INDEX(EMP!$O$6:$Q$205,MATCH(I328,EMP!$Q$6:$Q$205,0),1)*10,0),0)</f>
        <v>0</v>
      </c>
      <c r="F328" s="1">
        <v>321</v>
      </c>
      <c r="G328" s="32">
        <f t="shared" si="25"/>
        <v>0</v>
      </c>
      <c r="H328" s="115"/>
      <c r="I328" s="32" t="str">
        <f>IFERROR(IF(G328&gt;=1,VLOOKUP(H328,EMP!$P$6:$Q$205,2,0),""),"")</f>
        <v/>
      </c>
      <c r="J328" s="116"/>
      <c r="K328" s="111"/>
      <c r="L328" s="112"/>
      <c r="M328" s="112"/>
      <c r="N328" s="112"/>
      <c r="O328" s="108">
        <f t="shared" si="26"/>
        <v>0</v>
      </c>
      <c r="P328" s="112"/>
      <c r="Q328" s="112"/>
      <c r="R328" s="112"/>
      <c r="S328" s="112"/>
      <c r="T328" s="112"/>
      <c r="U328" s="112"/>
      <c r="V328" s="112"/>
      <c r="W328" s="112"/>
      <c r="X328" s="112"/>
      <c r="Y328" s="112"/>
      <c r="Z328" s="112"/>
      <c r="AA328" s="112"/>
      <c r="AB328" s="108">
        <f t="shared" si="27"/>
        <v>0</v>
      </c>
      <c r="AC328" s="108">
        <f t="shared" si="28"/>
        <v>0</v>
      </c>
      <c r="AD328" s="113"/>
      <c r="AE328" s="114"/>
      <c r="AF328" s="113"/>
      <c r="AG328" s="114"/>
      <c r="AH328" s="1">
        <f t="shared" si="24"/>
        <v>0</v>
      </c>
    </row>
    <row r="329" spans="4:34" ht="18" customHeight="1" x14ac:dyDescent="0.25">
      <c r="D329" s="1">
        <f>IFERROR(IF(E329&gt;=1,E329+COUNTIF($E$8:E329,E329),0),0)</f>
        <v>0</v>
      </c>
      <c r="E329" s="1">
        <f>IFERROR(IF(G329&gt;=1,INDEX(EMP!$O$6:$Q$205,MATCH(I329,EMP!$Q$6:$Q$205,0),1)*10,0),0)</f>
        <v>0</v>
      </c>
      <c r="F329" s="1">
        <v>322</v>
      </c>
      <c r="G329" s="32">
        <f t="shared" si="25"/>
        <v>0</v>
      </c>
      <c r="H329" s="115"/>
      <c r="I329" s="32" t="str">
        <f>IFERROR(IF(G329&gt;=1,VLOOKUP(H329,EMP!$P$6:$Q$205,2,0),""),"")</f>
        <v/>
      </c>
      <c r="J329" s="116"/>
      <c r="K329" s="111"/>
      <c r="L329" s="112"/>
      <c r="M329" s="112"/>
      <c r="N329" s="112"/>
      <c r="O329" s="108">
        <f t="shared" si="26"/>
        <v>0</v>
      </c>
      <c r="P329" s="112"/>
      <c r="Q329" s="112"/>
      <c r="R329" s="112"/>
      <c r="S329" s="112"/>
      <c r="T329" s="112"/>
      <c r="U329" s="112"/>
      <c r="V329" s="112"/>
      <c r="W329" s="112"/>
      <c r="X329" s="112"/>
      <c r="Y329" s="112"/>
      <c r="Z329" s="112"/>
      <c r="AA329" s="112"/>
      <c r="AB329" s="108">
        <f t="shared" si="27"/>
        <v>0</v>
      </c>
      <c r="AC329" s="108">
        <f t="shared" si="28"/>
        <v>0</v>
      </c>
      <c r="AD329" s="113"/>
      <c r="AE329" s="114"/>
      <c r="AF329" s="113"/>
      <c r="AG329" s="114"/>
      <c r="AH329" s="1">
        <f t="shared" ref="AH329:AH392" si="29">IFERROR(IF(G329&gt;=1,(IF(MOD(G329,2)=1,1,2)),0),0)</f>
        <v>0</v>
      </c>
    </row>
    <row r="330" spans="4:34" ht="18" customHeight="1" x14ac:dyDescent="0.25">
      <c r="D330" s="1">
        <f>IFERROR(IF(E330&gt;=1,E330+COUNTIF($E$8:E330,E330),0),0)</f>
        <v>0</v>
      </c>
      <c r="E330" s="1">
        <f>IFERROR(IF(G330&gt;=1,INDEX(EMP!$O$6:$Q$205,MATCH(I330,EMP!$Q$6:$Q$205,0),1)*10,0),0)</f>
        <v>0</v>
      </c>
      <c r="F330" s="1">
        <v>323</v>
      </c>
      <c r="G330" s="32">
        <f t="shared" si="25"/>
        <v>0</v>
      </c>
      <c r="H330" s="115"/>
      <c r="I330" s="32" t="str">
        <f>IFERROR(IF(G330&gt;=1,VLOOKUP(H330,EMP!$P$6:$Q$205,2,0),""),"")</f>
        <v/>
      </c>
      <c r="J330" s="116"/>
      <c r="K330" s="111"/>
      <c r="L330" s="112"/>
      <c r="M330" s="112"/>
      <c r="N330" s="112"/>
      <c r="O330" s="108">
        <f t="shared" si="26"/>
        <v>0</v>
      </c>
      <c r="P330" s="112"/>
      <c r="Q330" s="112"/>
      <c r="R330" s="112"/>
      <c r="S330" s="112"/>
      <c r="T330" s="112"/>
      <c r="U330" s="112"/>
      <c r="V330" s="112"/>
      <c r="W330" s="112"/>
      <c r="X330" s="112"/>
      <c r="Y330" s="112"/>
      <c r="Z330" s="112"/>
      <c r="AA330" s="112"/>
      <c r="AB330" s="108">
        <f t="shared" si="27"/>
        <v>0</v>
      </c>
      <c r="AC330" s="108">
        <f t="shared" si="28"/>
        <v>0</v>
      </c>
      <c r="AD330" s="113"/>
      <c r="AE330" s="114"/>
      <c r="AF330" s="113"/>
      <c r="AG330" s="114"/>
      <c r="AH330" s="1">
        <f t="shared" si="29"/>
        <v>0</v>
      </c>
    </row>
    <row r="331" spans="4:34" ht="18" customHeight="1" x14ac:dyDescent="0.25">
      <c r="D331" s="1">
        <f>IFERROR(IF(E331&gt;=1,E331+COUNTIF($E$8:E331,E331),0),0)</f>
        <v>0</v>
      </c>
      <c r="E331" s="1">
        <f>IFERROR(IF(G331&gt;=1,INDEX(EMP!$O$6:$Q$205,MATCH(I331,EMP!$Q$6:$Q$205,0),1)*10,0),0)</f>
        <v>0</v>
      </c>
      <c r="F331" s="1">
        <v>324</v>
      </c>
      <c r="G331" s="32">
        <f t="shared" si="25"/>
        <v>0</v>
      </c>
      <c r="H331" s="115"/>
      <c r="I331" s="32" t="str">
        <f>IFERROR(IF(G331&gt;=1,VLOOKUP(H331,EMP!$P$6:$Q$205,2,0),""),"")</f>
        <v/>
      </c>
      <c r="J331" s="116"/>
      <c r="K331" s="111"/>
      <c r="L331" s="112"/>
      <c r="M331" s="112"/>
      <c r="N331" s="112"/>
      <c r="O331" s="108">
        <f t="shared" si="26"/>
        <v>0</v>
      </c>
      <c r="P331" s="112"/>
      <c r="Q331" s="112"/>
      <c r="R331" s="112"/>
      <c r="S331" s="112"/>
      <c r="T331" s="112"/>
      <c r="U331" s="112"/>
      <c r="V331" s="112"/>
      <c r="W331" s="112"/>
      <c r="X331" s="112"/>
      <c r="Y331" s="112"/>
      <c r="Z331" s="112"/>
      <c r="AA331" s="112"/>
      <c r="AB331" s="108">
        <f t="shared" si="27"/>
        <v>0</v>
      </c>
      <c r="AC331" s="108">
        <f t="shared" si="28"/>
        <v>0</v>
      </c>
      <c r="AD331" s="113"/>
      <c r="AE331" s="114"/>
      <c r="AF331" s="113"/>
      <c r="AG331" s="114"/>
      <c r="AH331" s="1">
        <f t="shared" si="29"/>
        <v>0</v>
      </c>
    </row>
    <row r="332" spans="4:34" ht="18" customHeight="1" x14ac:dyDescent="0.25">
      <c r="D332" s="1">
        <f>IFERROR(IF(E332&gt;=1,E332+COUNTIF($E$8:E332,E332),0),0)</f>
        <v>0</v>
      </c>
      <c r="E332" s="1">
        <f>IFERROR(IF(G332&gt;=1,INDEX(EMP!$O$6:$Q$205,MATCH(I332,EMP!$Q$6:$Q$205,0),1)*10,0),0)</f>
        <v>0</v>
      </c>
      <c r="F332" s="1">
        <v>325</v>
      </c>
      <c r="G332" s="32">
        <f t="shared" si="25"/>
        <v>0</v>
      </c>
      <c r="H332" s="115"/>
      <c r="I332" s="32" t="str">
        <f>IFERROR(IF(G332&gt;=1,VLOOKUP(H332,EMP!$P$6:$Q$205,2,0),""),"")</f>
        <v/>
      </c>
      <c r="J332" s="116"/>
      <c r="K332" s="111"/>
      <c r="L332" s="112"/>
      <c r="M332" s="112"/>
      <c r="N332" s="112"/>
      <c r="O332" s="108">
        <f t="shared" si="26"/>
        <v>0</v>
      </c>
      <c r="P332" s="112"/>
      <c r="Q332" s="112"/>
      <c r="R332" s="112"/>
      <c r="S332" s="112"/>
      <c r="T332" s="112"/>
      <c r="U332" s="112"/>
      <c r="V332" s="112"/>
      <c r="W332" s="112"/>
      <c r="X332" s="112"/>
      <c r="Y332" s="112"/>
      <c r="Z332" s="112"/>
      <c r="AA332" s="112"/>
      <c r="AB332" s="108">
        <f t="shared" si="27"/>
        <v>0</v>
      </c>
      <c r="AC332" s="108">
        <f t="shared" si="28"/>
        <v>0</v>
      </c>
      <c r="AD332" s="113"/>
      <c r="AE332" s="114"/>
      <c r="AF332" s="113"/>
      <c r="AG332" s="114"/>
      <c r="AH332" s="1">
        <f t="shared" si="29"/>
        <v>0</v>
      </c>
    </row>
    <row r="333" spans="4:34" ht="18" customHeight="1" x14ac:dyDescent="0.25">
      <c r="D333" s="1">
        <f>IFERROR(IF(E333&gt;=1,E333+COUNTIF($E$8:E333,E333),0),0)</f>
        <v>0</v>
      </c>
      <c r="E333" s="1">
        <f>IFERROR(IF(G333&gt;=1,INDEX(EMP!$O$6:$Q$205,MATCH(I333,EMP!$Q$6:$Q$205,0),1)*10,0),0)</f>
        <v>0</v>
      </c>
      <c r="F333" s="1">
        <v>326</v>
      </c>
      <c r="G333" s="32">
        <f t="shared" si="25"/>
        <v>0</v>
      </c>
      <c r="H333" s="115"/>
      <c r="I333" s="32" t="str">
        <f>IFERROR(IF(G333&gt;=1,VLOOKUP(H333,EMP!$P$6:$Q$205,2,0),""),"")</f>
        <v/>
      </c>
      <c r="J333" s="116"/>
      <c r="K333" s="111"/>
      <c r="L333" s="112"/>
      <c r="M333" s="112"/>
      <c r="N333" s="112"/>
      <c r="O333" s="108">
        <f t="shared" si="26"/>
        <v>0</v>
      </c>
      <c r="P333" s="112"/>
      <c r="Q333" s="112"/>
      <c r="R333" s="112"/>
      <c r="S333" s="112"/>
      <c r="T333" s="112"/>
      <c r="U333" s="112"/>
      <c r="V333" s="112"/>
      <c r="W333" s="112"/>
      <c r="X333" s="112"/>
      <c r="Y333" s="112"/>
      <c r="Z333" s="112"/>
      <c r="AA333" s="112"/>
      <c r="AB333" s="108">
        <f t="shared" si="27"/>
        <v>0</v>
      </c>
      <c r="AC333" s="108">
        <f t="shared" si="28"/>
        <v>0</v>
      </c>
      <c r="AD333" s="113"/>
      <c r="AE333" s="114"/>
      <c r="AF333" s="113"/>
      <c r="AG333" s="114"/>
      <c r="AH333" s="1">
        <f t="shared" si="29"/>
        <v>0</v>
      </c>
    </row>
    <row r="334" spans="4:34" ht="18" customHeight="1" x14ac:dyDescent="0.25">
      <c r="D334" s="1">
        <f>IFERROR(IF(E334&gt;=1,E334+COUNTIF($E$8:E334,E334),0),0)</f>
        <v>0</v>
      </c>
      <c r="E334" s="1">
        <f>IFERROR(IF(G334&gt;=1,INDEX(EMP!$O$6:$Q$205,MATCH(I334,EMP!$Q$6:$Q$205,0),1)*10,0),0)</f>
        <v>0</v>
      </c>
      <c r="F334" s="1">
        <v>327</v>
      </c>
      <c r="G334" s="32">
        <f t="shared" si="25"/>
        <v>0</v>
      </c>
      <c r="H334" s="115"/>
      <c r="I334" s="32" t="str">
        <f>IFERROR(IF(G334&gt;=1,VLOOKUP(H334,EMP!$P$6:$Q$205,2,0),""),"")</f>
        <v/>
      </c>
      <c r="J334" s="116"/>
      <c r="K334" s="111"/>
      <c r="L334" s="112"/>
      <c r="M334" s="112"/>
      <c r="N334" s="112"/>
      <c r="O334" s="108">
        <f t="shared" si="26"/>
        <v>0</v>
      </c>
      <c r="P334" s="112"/>
      <c r="Q334" s="112"/>
      <c r="R334" s="112"/>
      <c r="S334" s="112"/>
      <c r="T334" s="112"/>
      <c r="U334" s="112"/>
      <c r="V334" s="112"/>
      <c r="W334" s="112"/>
      <c r="X334" s="112"/>
      <c r="Y334" s="112"/>
      <c r="Z334" s="112"/>
      <c r="AA334" s="112"/>
      <c r="AB334" s="108">
        <f t="shared" si="27"/>
        <v>0</v>
      </c>
      <c r="AC334" s="108">
        <f t="shared" si="28"/>
        <v>0</v>
      </c>
      <c r="AD334" s="113"/>
      <c r="AE334" s="114"/>
      <c r="AF334" s="113"/>
      <c r="AG334" s="114"/>
      <c r="AH334" s="1">
        <f t="shared" si="29"/>
        <v>0</v>
      </c>
    </row>
    <row r="335" spans="4:34" ht="18" customHeight="1" x14ac:dyDescent="0.25">
      <c r="D335" s="1">
        <f>IFERROR(IF(E335&gt;=1,E335+COUNTIF($E$8:E335,E335),0),0)</f>
        <v>0</v>
      </c>
      <c r="E335" s="1">
        <f>IFERROR(IF(G335&gt;=1,INDEX(EMP!$O$6:$Q$205,MATCH(I335,EMP!$Q$6:$Q$205,0),1)*10,0),0)</f>
        <v>0</v>
      </c>
      <c r="F335" s="1">
        <v>328</v>
      </c>
      <c r="G335" s="32">
        <f t="shared" si="25"/>
        <v>0</v>
      </c>
      <c r="H335" s="115"/>
      <c r="I335" s="32" t="str">
        <f>IFERROR(IF(G335&gt;=1,VLOOKUP(H335,EMP!$P$6:$Q$205,2,0),""),"")</f>
        <v/>
      </c>
      <c r="J335" s="116"/>
      <c r="K335" s="111"/>
      <c r="L335" s="112"/>
      <c r="M335" s="112"/>
      <c r="N335" s="112"/>
      <c r="O335" s="108">
        <f t="shared" si="26"/>
        <v>0</v>
      </c>
      <c r="P335" s="112"/>
      <c r="Q335" s="112"/>
      <c r="R335" s="112"/>
      <c r="S335" s="112"/>
      <c r="T335" s="112"/>
      <c r="U335" s="112"/>
      <c r="V335" s="112"/>
      <c r="W335" s="112"/>
      <c r="X335" s="112"/>
      <c r="Y335" s="112"/>
      <c r="Z335" s="112"/>
      <c r="AA335" s="112"/>
      <c r="AB335" s="108">
        <f t="shared" si="27"/>
        <v>0</v>
      </c>
      <c r="AC335" s="108">
        <f t="shared" si="28"/>
        <v>0</v>
      </c>
      <c r="AD335" s="113"/>
      <c r="AE335" s="114"/>
      <c r="AF335" s="113"/>
      <c r="AG335" s="114"/>
      <c r="AH335" s="1">
        <f t="shared" si="29"/>
        <v>0</v>
      </c>
    </row>
    <row r="336" spans="4:34" ht="18" customHeight="1" x14ac:dyDescent="0.25">
      <c r="D336" s="1">
        <f>IFERROR(IF(E336&gt;=1,E336+COUNTIF($E$8:E336,E336),0),0)</f>
        <v>0</v>
      </c>
      <c r="E336" s="1">
        <f>IFERROR(IF(G336&gt;=1,INDEX(EMP!$O$6:$Q$205,MATCH(I336,EMP!$Q$6:$Q$205,0),1)*10,0),0)</f>
        <v>0</v>
      </c>
      <c r="F336" s="1">
        <v>329</v>
      </c>
      <c r="G336" s="32">
        <f t="shared" ref="G336:G399" si="30">IFERROR(IF(LEN(H336)&gt;=2,F336,0),0)</f>
        <v>0</v>
      </c>
      <c r="H336" s="115"/>
      <c r="I336" s="32" t="str">
        <f>IFERROR(IF(G336&gt;=1,VLOOKUP(H336,EMP!$P$6:$Q$205,2,0),""),"")</f>
        <v/>
      </c>
      <c r="J336" s="116"/>
      <c r="K336" s="111"/>
      <c r="L336" s="112"/>
      <c r="M336" s="112"/>
      <c r="N336" s="112"/>
      <c r="O336" s="108">
        <f t="shared" ref="O336:O399" si="31">SUM(K336:N336)</f>
        <v>0</v>
      </c>
      <c r="P336" s="112"/>
      <c r="Q336" s="112"/>
      <c r="R336" s="112"/>
      <c r="S336" s="112"/>
      <c r="T336" s="112"/>
      <c r="U336" s="112"/>
      <c r="V336" s="112"/>
      <c r="W336" s="112"/>
      <c r="X336" s="112"/>
      <c r="Y336" s="112"/>
      <c r="Z336" s="112"/>
      <c r="AA336" s="112"/>
      <c r="AB336" s="108">
        <f t="shared" ref="AB336:AB399" si="32">SUM(P336:AA336)</f>
        <v>0</v>
      </c>
      <c r="AC336" s="108">
        <f t="shared" ref="AC336:AC399" si="33">O336-AB336</f>
        <v>0</v>
      </c>
      <c r="AD336" s="113"/>
      <c r="AE336" s="114"/>
      <c r="AF336" s="113"/>
      <c r="AG336" s="114"/>
      <c r="AH336" s="1">
        <f t="shared" si="29"/>
        <v>0</v>
      </c>
    </row>
    <row r="337" spans="4:34" ht="18" customHeight="1" x14ac:dyDescent="0.25">
      <c r="D337" s="1">
        <f>IFERROR(IF(E337&gt;=1,E337+COUNTIF($E$8:E337,E337),0),0)</f>
        <v>0</v>
      </c>
      <c r="E337" s="1">
        <f>IFERROR(IF(G337&gt;=1,INDEX(EMP!$O$6:$Q$205,MATCH(I337,EMP!$Q$6:$Q$205,0),1)*10,0),0)</f>
        <v>0</v>
      </c>
      <c r="F337" s="1">
        <v>330</v>
      </c>
      <c r="G337" s="32">
        <f t="shared" si="30"/>
        <v>0</v>
      </c>
      <c r="H337" s="115"/>
      <c r="I337" s="32" t="str">
        <f>IFERROR(IF(G337&gt;=1,VLOOKUP(H337,EMP!$P$6:$Q$205,2,0),""),"")</f>
        <v/>
      </c>
      <c r="J337" s="116"/>
      <c r="K337" s="111"/>
      <c r="L337" s="112"/>
      <c r="M337" s="112"/>
      <c r="N337" s="112"/>
      <c r="O337" s="108">
        <f t="shared" si="31"/>
        <v>0</v>
      </c>
      <c r="P337" s="112"/>
      <c r="Q337" s="112"/>
      <c r="R337" s="112"/>
      <c r="S337" s="112"/>
      <c r="T337" s="112"/>
      <c r="U337" s="112"/>
      <c r="V337" s="112"/>
      <c r="W337" s="112"/>
      <c r="X337" s="112"/>
      <c r="Y337" s="112"/>
      <c r="Z337" s="112"/>
      <c r="AA337" s="112"/>
      <c r="AB337" s="108">
        <f t="shared" si="32"/>
        <v>0</v>
      </c>
      <c r="AC337" s="108">
        <f t="shared" si="33"/>
        <v>0</v>
      </c>
      <c r="AD337" s="113"/>
      <c r="AE337" s="114"/>
      <c r="AF337" s="113"/>
      <c r="AG337" s="114"/>
      <c r="AH337" s="1">
        <f t="shared" si="29"/>
        <v>0</v>
      </c>
    </row>
    <row r="338" spans="4:34" ht="18" customHeight="1" x14ac:dyDescent="0.25">
      <c r="D338" s="1">
        <f>IFERROR(IF(E338&gt;=1,E338+COUNTIF($E$8:E338,E338),0),0)</f>
        <v>0</v>
      </c>
      <c r="E338" s="1">
        <f>IFERROR(IF(G338&gt;=1,INDEX(EMP!$O$6:$Q$205,MATCH(I338,EMP!$Q$6:$Q$205,0),1)*10,0),0)</f>
        <v>0</v>
      </c>
      <c r="F338" s="1">
        <v>331</v>
      </c>
      <c r="G338" s="32">
        <f t="shared" si="30"/>
        <v>0</v>
      </c>
      <c r="H338" s="115"/>
      <c r="I338" s="32" t="str">
        <f>IFERROR(IF(G338&gt;=1,VLOOKUP(H338,EMP!$P$6:$Q$205,2,0),""),"")</f>
        <v/>
      </c>
      <c r="J338" s="116"/>
      <c r="K338" s="111"/>
      <c r="L338" s="112"/>
      <c r="M338" s="112"/>
      <c r="N338" s="112"/>
      <c r="O338" s="108">
        <f t="shared" si="31"/>
        <v>0</v>
      </c>
      <c r="P338" s="112"/>
      <c r="Q338" s="112"/>
      <c r="R338" s="112"/>
      <c r="S338" s="112"/>
      <c r="T338" s="112"/>
      <c r="U338" s="112"/>
      <c r="V338" s="112"/>
      <c r="W338" s="112"/>
      <c r="X338" s="112"/>
      <c r="Y338" s="112"/>
      <c r="Z338" s="112"/>
      <c r="AA338" s="112"/>
      <c r="AB338" s="108">
        <f t="shared" si="32"/>
        <v>0</v>
      </c>
      <c r="AC338" s="108">
        <f t="shared" si="33"/>
        <v>0</v>
      </c>
      <c r="AD338" s="113"/>
      <c r="AE338" s="114"/>
      <c r="AF338" s="113"/>
      <c r="AG338" s="114"/>
      <c r="AH338" s="1">
        <f t="shared" si="29"/>
        <v>0</v>
      </c>
    </row>
    <row r="339" spans="4:34" ht="18" customHeight="1" x14ac:dyDescent="0.25">
      <c r="D339" s="1">
        <f>IFERROR(IF(E339&gt;=1,E339+COUNTIF($E$8:E339,E339),0),0)</f>
        <v>0</v>
      </c>
      <c r="E339" s="1">
        <f>IFERROR(IF(G339&gt;=1,INDEX(EMP!$O$6:$Q$205,MATCH(I339,EMP!$Q$6:$Q$205,0),1)*10,0),0)</f>
        <v>0</v>
      </c>
      <c r="F339" s="1">
        <v>332</v>
      </c>
      <c r="G339" s="32">
        <f t="shared" si="30"/>
        <v>0</v>
      </c>
      <c r="H339" s="115"/>
      <c r="I339" s="32" t="str">
        <f>IFERROR(IF(G339&gt;=1,VLOOKUP(H339,EMP!$P$6:$Q$205,2,0),""),"")</f>
        <v/>
      </c>
      <c r="J339" s="116"/>
      <c r="K339" s="111"/>
      <c r="L339" s="112"/>
      <c r="M339" s="112"/>
      <c r="N339" s="112"/>
      <c r="O339" s="108">
        <f t="shared" si="31"/>
        <v>0</v>
      </c>
      <c r="P339" s="112"/>
      <c r="Q339" s="112"/>
      <c r="R339" s="112"/>
      <c r="S339" s="112"/>
      <c r="T339" s="112"/>
      <c r="U339" s="112"/>
      <c r="V339" s="112"/>
      <c r="W339" s="112"/>
      <c r="X339" s="112"/>
      <c r="Y339" s="112"/>
      <c r="Z339" s="112"/>
      <c r="AA339" s="112"/>
      <c r="AB339" s="108">
        <f t="shared" si="32"/>
        <v>0</v>
      </c>
      <c r="AC339" s="108">
        <f t="shared" si="33"/>
        <v>0</v>
      </c>
      <c r="AD339" s="113"/>
      <c r="AE339" s="114"/>
      <c r="AF339" s="113"/>
      <c r="AG339" s="114"/>
      <c r="AH339" s="1">
        <f t="shared" si="29"/>
        <v>0</v>
      </c>
    </row>
    <row r="340" spans="4:34" ht="18" customHeight="1" x14ac:dyDescent="0.25">
      <c r="D340" s="1">
        <f>IFERROR(IF(E340&gt;=1,E340+COUNTIF($E$8:E340,E340),0),0)</f>
        <v>0</v>
      </c>
      <c r="E340" s="1">
        <f>IFERROR(IF(G340&gt;=1,INDEX(EMP!$O$6:$Q$205,MATCH(I340,EMP!$Q$6:$Q$205,0),1)*10,0),0)</f>
        <v>0</v>
      </c>
      <c r="F340" s="1">
        <v>333</v>
      </c>
      <c r="G340" s="32">
        <f t="shared" si="30"/>
        <v>0</v>
      </c>
      <c r="H340" s="115"/>
      <c r="I340" s="32" t="str">
        <f>IFERROR(IF(G340&gt;=1,VLOOKUP(H340,EMP!$P$6:$Q$205,2,0),""),"")</f>
        <v/>
      </c>
      <c r="J340" s="116"/>
      <c r="K340" s="111"/>
      <c r="L340" s="112"/>
      <c r="M340" s="112"/>
      <c r="N340" s="112"/>
      <c r="O340" s="108">
        <f t="shared" si="31"/>
        <v>0</v>
      </c>
      <c r="P340" s="112"/>
      <c r="Q340" s="112"/>
      <c r="R340" s="112"/>
      <c r="S340" s="112"/>
      <c r="T340" s="112"/>
      <c r="U340" s="112"/>
      <c r="V340" s="112"/>
      <c r="W340" s="112"/>
      <c r="X340" s="112"/>
      <c r="Y340" s="112"/>
      <c r="Z340" s="112"/>
      <c r="AA340" s="112"/>
      <c r="AB340" s="108">
        <f t="shared" si="32"/>
        <v>0</v>
      </c>
      <c r="AC340" s="108">
        <f t="shared" si="33"/>
        <v>0</v>
      </c>
      <c r="AD340" s="113"/>
      <c r="AE340" s="114"/>
      <c r="AF340" s="113"/>
      <c r="AG340" s="114"/>
      <c r="AH340" s="1">
        <f t="shared" si="29"/>
        <v>0</v>
      </c>
    </row>
    <row r="341" spans="4:34" ht="18" customHeight="1" x14ac:dyDescent="0.25">
      <c r="D341" s="1">
        <f>IFERROR(IF(E341&gt;=1,E341+COUNTIF($E$8:E341,E341),0),0)</f>
        <v>0</v>
      </c>
      <c r="E341" s="1">
        <f>IFERROR(IF(G341&gt;=1,INDEX(EMP!$O$6:$Q$205,MATCH(I341,EMP!$Q$6:$Q$205,0),1)*10,0),0)</f>
        <v>0</v>
      </c>
      <c r="F341" s="1">
        <v>334</v>
      </c>
      <c r="G341" s="32">
        <f t="shared" si="30"/>
        <v>0</v>
      </c>
      <c r="H341" s="115"/>
      <c r="I341" s="32" t="str">
        <f>IFERROR(IF(G341&gt;=1,VLOOKUP(H341,EMP!$P$6:$Q$205,2,0),""),"")</f>
        <v/>
      </c>
      <c r="J341" s="116"/>
      <c r="K341" s="111"/>
      <c r="L341" s="112"/>
      <c r="M341" s="112"/>
      <c r="N341" s="112"/>
      <c r="O341" s="108">
        <f t="shared" si="31"/>
        <v>0</v>
      </c>
      <c r="P341" s="112"/>
      <c r="Q341" s="112"/>
      <c r="R341" s="112"/>
      <c r="S341" s="112"/>
      <c r="T341" s="112"/>
      <c r="U341" s="112"/>
      <c r="V341" s="112"/>
      <c r="W341" s="112"/>
      <c r="X341" s="112"/>
      <c r="Y341" s="112"/>
      <c r="Z341" s="112"/>
      <c r="AA341" s="112"/>
      <c r="AB341" s="108">
        <f t="shared" si="32"/>
        <v>0</v>
      </c>
      <c r="AC341" s="108">
        <f t="shared" si="33"/>
        <v>0</v>
      </c>
      <c r="AD341" s="113"/>
      <c r="AE341" s="114"/>
      <c r="AF341" s="113"/>
      <c r="AG341" s="114"/>
      <c r="AH341" s="1">
        <f t="shared" si="29"/>
        <v>0</v>
      </c>
    </row>
    <row r="342" spans="4:34" ht="18" customHeight="1" x14ac:dyDescent="0.25">
      <c r="D342" s="1">
        <f>IFERROR(IF(E342&gt;=1,E342+COUNTIF($E$8:E342,E342),0),0)</f>
        <v>0</v>
      </c>
      <c r="E342" s="1">
        <f>IFERROR(IF(G342&gt;=1,INDEX(EMP!$O$6:$Q$205,MATCH(I342,EMP!$Q$6:$Q$205,0),1)*10,0),0)</f>
        <v>0</v>
      </c>
      <c r="F342" s="1">
        <v>335</v>
      </c>
      <c r="G342" s="32">
        <f t="shared" si="30"/>
        <v>0</v>
      </c>
      <c r="H342" s="115"/>
      <c r="I342" s="32" t="str">
        <f>IFERROR(IF(G342&gt;=1,VLOOKUP(H342,EMP!$P$6:$Q$205,2,0),""),"")</f>
        <v/>
      </c>
      <c r="J342" s="116"/>
      <c r="K342" s="111"/>
      <c r="L342" s="112"/>
      <c r="M342" s="112"/>
      <c r="N342" s="112"/>
      <c r="O342" s="108">
        <f t="shared" si="31"/>
        <v>0</v>
      </c>
      <c r="P342" s="112"/>
      <c r="Q342" s="112"/>
      <c r="R342" s="112"/>
      <c r="S342" s="112"/>
      <c r="T342" s="112"/>
      <c r="U342" s="112"/>
      <c r="V342" s="112"/>
      <c r="W342" s="112"/>
      <c r="X342" s="112"/>
      <c r="Y342" s="112"/>
      <c r="Z342" s="112"/>
      <c r="AA342" s="112"/>
      <c r="AB342" s="108">
        <f t="shared" si="32"/>
        <v>0</v>
      </c>
      <c r="AC342" s="108">
        <f t="shared" si="33"/>
        <v>0</v>
      </c>
      <c r="AD342" s="113"/>
      <c r="AE342" s="114"/>
      <c r="AF342" s="113"/>
      <c r="AG342" s="114"/>
      <c r="AH342" s="1">
        <f t="shared" si="29"/>
        <v>0</v>
      </c>
    </row>
    <row r="343" spans="4:34" ht="18" customHeight="1" x14ac:dyDescent="0.25">
      <c r="D343" s="1">
        <f>IFERROR(IF(E343&gt;=1,E343+COUNTIF($E$8:E343,E343),0),0)</f>
        <v>0</v>
      </c>
      <c r="E343" s="1">
        <f>IFERROR(IF(G343&gt;=1,INDEX(EMP!$O$6:$Q$205,MATCH(I343,EMP!$Q$6:$Q$205,0),1)*10,0),0)</f>
        <v>0</v>
      </c>
      <c r="F343" s="1">
        <v>336</v>
      </c>
      <c r="G343" s="32">
        <f t="shared" si="30"/>
        <v>0</v>
      </c>
      <c r="H343" s="115"/>
      <c r="I343" s="32" t="str">
        <f>IFERROR(IF(G343&gt;=1,VLOOKUP(H343,EMP!$P$6:$Q$205,2,0),""),"")</f>
        <v/>
      </c>
      <c r="J343" s="116"/>
      <c r="K343" s="111"/>
      <c r="L343" s="112"/>
      <c r="M343" s="112"/>
      <c r="N343" s="112"/>
      <c r="O343" s="108">
        <f t="shared" si="31"/>
        <v>0</v>
      </c>
      <c r="P343" s="112"/>
      <c r="Q343" s="112"/>
      <c r="R343" s="112"/>
      <c r="S343" s="112"/>
      <c r="T343" s="112"/>
      <c r="U343" s="112"/>
      <c r="V343" s="112"/>
      <c r="W343" s="112"/>
      <c r="X343" s="112"/>
      <c r="Y343" s="112"/>
      <c r="Z343" s="112"/>
      <c r="AA343" s="112"/>
      <c r="AB343" s="108">
        <f t="shared" si="32"/>
        <v>0</v>
      </c>
      <c r="AC343" s="108">
        <f t="shared" si="33"/>
        <v>0</v>
      </c>
      <c r="AD343" s="113"/>
      <c r="AE343" s="114"/>
      <c r="AF343" s="113"/>
      <c r="AG343" s="114"/>
      <c r="AH343" s="1">
        <f t="shared" si="29"/>
        <v>0</v>
      </c>
    </row>
    <row r="344" spans="4:34" ht="18" customHeight="1" x14ac:dyDescent="0.25">
      <c r="D344" s="1">
        <f>IFERROR(IF(E344&gt;=1,E344+COUNTIF($E$8:E344,E344),0),0)</f>
        <v>0</v>
      </c>
      <c r="E344" s="1">
        <f>IFERROR(IF(G344&gt;=1,INDEX(EMP!$O$6:$Q$205,MATCH(I344,EMP!$Q$6:$Q$205,0),1)*10,0),0)</f>
        <v>0</v>
      </c>
      <c r="F344" s="1">
        <v>337</v>
      </c>
      <c r="G344" s="32">
        <f t="shared" si="30"/>
        <v>0</v>
      </c>
      <c r="H344" s="115"/>
      <c r="I344" s="32" t="str">
        <f>IFERROR(IF(G344&gt;=1,VLOOKUP(H344,EMP!$P$6:$Q$205,2,0),""),"")</f>
        <v/>
      </c>
      <c r="J344" s="116"/>
      <c r="K344" s="111"/>
      <c r="L344" s="112"/>
      <c r="M344" s="112"/>
      <c r="N344" s="112"/>
      <c r="O344" s="108">
        <f t="shared" si="31"/>
        <v>0</v>
      </c>
      <c r="P344" s="112"/>
      <c r="Q344" s="112"/>
      <c r="R344" s="112"/>
      <c r="S344" s="112"/>
      <c r="T344" s="112"/>
      <c r="U344" s="112"/>
      <c r="V344" s="112"/>
      <c r="W344" s="112"/>
      <c r="X344" s="112"/>
      <c r="Y344" s="112"/>
      <c r="Z344" s="112"/>
      <c r="AA344" s="112"/>
      <c r="AB344" s="108">
        <f t="shared" si="32"/>
        <v>0</v>
      </c>
      <c r="AC344" s="108">
        <f t="shared" si="33"/>
        <v>0</v>
      </c>
      <c r="AD344" s="113"/>
      <c r="AE344" s="114"/>
      <c r="AF344" s="113"/>
      <c r="AG344" s="114"/>
      <c r="AH344" s="1">
        <f t="shared" si="29"/>
        <v>0</v>
      </c>
    </row>
    <row r="345" spans="4:34" ht="18" customHeight="1" x14ac:dyDescent="0.25">
      <c r="D345" s="1">
        <f>IFERROR(IF(E345&gt;=1,E345+COUNTIF($E$8:E345,E345),0),0)</f>
        <v>0</v>
      </c>
      <c r="E345" s="1">
        <f>IFERROR(IF(G345&gt;=1,INDEX(EMP!$O$6:$Q$205,MATCH(I345,EMP!$Q$6:$Q$205,0),1)*10,0),0)</f>
        <v>0</v>
      </c>
      <c r="F345" s="1">
        <v>338</v>
      </c>
      <c r="G345" s="32">
        <f t="shared" si="30"/>
        <v>0</v>
      </c>
      <c r="H345" s="115"/>
      <c r="I345" s="32" t="str">
        <f>IFERROR(IF(G345&gt;=1,VLOOKUP(H345,EMP!$P$6:$Q$205,2,0),""),"")</f>
        <v/>
      </c>
      <c r="J345" s="116"/>
      <c r="K345" s="111"/>
      <c r="L345" s="112"/>
      <c r="M345" s="112"/>
      <c r="N345" s="112"/>
      <c r="O345" s="108">
        <f t="shared" si="31"/>
        <v>0</v>
      </c>
      <c r="P345" s="112"/>
      <c r="Q345" s="112"/>
      <c r="R345" s="112"/>
      <c r="S345" s="112"/>
      <c r="T345" s="112"/>
      <c r="U345" s="112"/>
      <c r="V345" s="112"/>
      <c r="W345" s="112"/>
      <c r="X345" s="112"/>
      <c r="Y345" s="112"/>
      <c r="Z345" s="112"/>
      <c r="AA345" s="112"/>
      <c r="AB345" s="108">
        <f t="shared" si="32"/>
        <v>0</v>
      </c>
      <c r="AC345" s="108">
        <f t="shared" si="33"/>
        <v>0</v>
      </c>
      <c r="AD345" s="113"/>
      <c r="AE345" s="114"/>
      <c r="AF345" s="113"/>
      <c r="AG345" s="114"/>
      <c r="AH345" s="1">
        <f t="shared" si="29"/>
        <v>0</v>
      </c>
    </row>
    <row r="346" spans="4:34" ht="18" customHeight="1" x14ac:dyDescent="0.25">
      <c r="D346" s="1">
        <f>IFERROR(IF(E346&gt;=1,E346+COUNTIF($E$8:E346,E346),0),0)</f>
        <v>0</v>
      </c>
      <c r="E346" s="1">
        <f>IFERROR(IF(G346&gt;=1,INDEX(EMP!$O$6:$Q$205,MATCH(I346,EMP!$Q$6:$Q$205,0),1)*10,0),0)</f>
        <v>0</v>
      </c>
      <c r="F346" s="1">
        <v>339</v>
      </c>
      <c r="G346" s="32">
        <f t="shared" si="30"/>
        <v>0</v>
      </c>
      <c r="H346" s="115"/>
      <c r="I346" s="32" t="str">
        <f>IFERROR(IF(G346&gt;=1,VLOOKUP(H346,EMP!$P$6:$Q$205,2,0),""),"")</f>
        <v/>
      </c>
      <c r="J346" s="116"/>
      <c r="K346" s="111"/>
      <c r="L346" s="112"/>
      <c r="M346" s="112"/>
      <c r="N346" s="112"/>
      <c r="O346" s="108">
        <f t="shared" si="31"/>
        <v>0</v>
      </c>
      <c r="P346" s="112"/>
      <c r="Q346" s="112"/>
      <c r="R346" s="112"/>
      <c r="S346" s="112"/>
      <c r="T346" s="112"/>
      <c r="U346" s="112"/>
      <c r="V346" s="112"/>
      <c r="W346" s="112"/>
      <c r="X346" s="112"/>
      <c r="Y346" s="112"/>
      <c r="Z346" s="112"/>
      <c r="AA346" s="112"/>
      <c r="AB346" s="108">
        <f t="shared" si="32"/>
        <v>0</v>
      </c>
      <c r="AC346" s="108">
        <f t="shared" si="33"/>
        <v>0</v>
      </c>
      <c r="AD346" s="113"/>
      <c r="AE346" s="114"/>
      <c r="AF346" s="113"/>
      <c r="AG346" s="114"/>
      <c r="AH346" s="1">
        <f t="shared" si="29"/>
        <v>0</v>
      </c>
    </row>
    <row r="347" spans="4:34" ht="18" customHeight="1" x14ac:dyDescent="0.25">
      <c r="D347" s="1">
        <f>IFERROR(IF(E347&gt;=1,E347+COUNTIF($E$8:E347,E347),0),0)</f>
        <v>0</v>
      </c>
      <c r="E347" s="1">
        <f>IFERROR(IF(G347&gt;=1,INDEX(EMP!$O$6:$Q$205,MATCH(I347,EMP!$Q$6:$Q$205,0),1)*10,0),0)</f>
        <v>0</v>
      </c>
      <c r="F347" s="1">
        <v>340</v>
      </c>
      <c r="G347" s="32">
        <f t="shared" si="30"/>
        <v>0</v>
      </c>
      <c r="H347" s="115"/>
      <c r="I347" s="32" t="str">
        <f>IFERROR(IF(G347&gt;=1,VLOOKUP(H347,EMP!$P$6:$Q$205,2,0),""),"")</f>
        <v/>
      </c>
      <c r="J347" s="116"/>
      <c r="K347" s="111"/>
      <c r="L347" s="112"/>
      <c r="M347" s="112"/>
      <c r="N347" s="112"/>
      <c r="O347" s="108">
        <f t="shared" si="31"/>
        <v>0</v>
      </c>
      <c r="P347" s="112"/>
      <c r="Q347" s="112"/>
      <c r="R347" s="112"/>
      <c r="S347" s="112"/>
      <c r="T347" s="112"/>
      <c r="U347" s="112"/>
      <c r="V347" s="112"/>
      <c r="W347" s="112"/>
      <c r="X347" s="112"/>
      <c r="Y347" s="112"/>
      <c r="Z347" s="112"/>
      <c r="AA347" s="112"/>
      <c r="AB347" s="108">
        <f t="shared" si="32"/>
        <v>0</v>
      </c>
      <c r="AC347" s="108">
        <f t="shared" si="33"/>
        <v>0</v>
      </c>
      <c r="AD347" s="113"/>
      <c r="AE347" s="114"/>
      <c r="AF347" s="113"/>
      <c r="AG347" s="114"/>
      <c r="AH347" s="1">
        <f t="shared" si="29"/>
        <v>0</v>
      </c>
    </row>
    <row r="348" spans="4:34" ht="18" customHeight="1" x14ac:dyDescent="0.25">
      <c r="D348" s="1">
        <f>IFERROR(IF(E348&gt;=1,E348+COUNTIF($E$8:E348,E348),0),0)</f>
        <v>0</v>
      </c>
      <c r="E348" s="1">
        <f>IFERROR(IF(G348&gt;=1,INDEX(EMP!$O$6:$Q$205,MATCH(I348,EMP!$Q$6:$Q$205,0),1)*10,0),0)</f>
        <v>0</v>
      </c>
      <c r="F348" s="1">
        <v>341</v>
      </c>
      <c r="G348" s="32">
        <f t="shared" si="30"/>
        <v>0</v>
      </c>
      <c r="H348" s="115"/>
      <c r="I348" s="32" t="str">
        <f>IFERROR(IF(G348&gt;=1,VLOOKUP(H348,EMP!$P$6:$Q$205,2,0),""),"")</f>
        <v/>
      </c>
      <c r="J348" s="116"/>
      <c r="K348" s="111"/>
      <c r="L348" s="112"/>
      <c r="M348" s="112"/>
      <c r="N348" s="112"/>
      <c r="O348" s="108">
        <f t="shared" si="31"/>
        <v>0</v>
      </c>
      <c r="P348" s="112"/>
      <c r="Q348" s="112"/>
      <c r="R348" s="112"/>
      <c r="S348" s="112"/>
      <c r="T348" s="112"/>
      <c r="U348" s="112"/>
      <c r="V348" s="112"/>
      <c r="W348" s="112"/>
      <c r="X348" s="112"/>
      <c r="Y348" s="112"/>
      <c r="Z348" s="112"/>
      <c r="AA348" s="112"/>
      <c r="AB348" s="108">
        <f t="shared" si="32"/>
        <v>0</v>
      </c>
      <c r="AC348" s="108">
        <f t="shared" si="33"/>
        <v>0</v>
      </c>
      <c r="AD348" s="113"/>
      <c r="AE348" s="114"/>
      <c r="AF348" s="113"/>
      <c r="AG348" s="114"/>
      <c r="AH348" s="1">
        <f t="shared" si="29"/>
        <v>0</v>
      </c>
    </row>
    <row r="349" spans="4:34" ht="18" customHeight="1" x14ac:dyDescent="0.25">
      <c r="D349" s="1">
        <f>IFERROR(IF(E349&gt;=1,E349+COUNTIF($E$8:E349,E349),0),0)</f>
        <v>0</v>
      </c>
      <c r="E349" s="1">
        <f>IFERROR(IF(G349&gt;=1,INDEX(EMP!$O$6:$Q$205,MATCH(I349,EMP!$Q$6:$Q$205,0),1)*10,0),0)</f>
        <v>0</v>
      </c>
      <c r="F349" s="1">
        <v>342</v>
      </c>
      <c r="G349" s="32">
        <f t="shared" si="30"/>
        <v>0</v>
      </c>
      <c r="H349" s="115"/>
      <c r="I349" s="32" t="str">
        <f>IFERROR(IF(G349&gt;=1,VLOOKUP(H349,EMP!$P$6:$Q$205,2,0),""),"")</f>
        <v/>
      </c>
      <c r="J349" s="116"/>
      <c r="K349" s="111"/>
      <c r="L349" s="112"/>
      <c r="M349" s="112"/>
      <c r="N349" s="112"/>
      <c r="O349" s="108">
        <f t="shared" si="31"/>
        <v>0</v>
      </c>
      <c r="P349" s="112"/>
      <c r="Q349" s="112"/>
      <c r="R349" s="112"/>
      <c r="S349" s="112"/>
      <c r="T349" s="112"/>
      <c r="U349" s="112"/>
      <c r="V349" s="112"/>
      <c r="W349" s="112"/>
      <c r="X349" s="112"/>
      <c r="Y349" s="112"/>
      <c r="Z349" s="112"/>
      <c r="AA349" s="112"/>
      <c r="AB349" s="108">
        <f t="shared" si="32"/>
        <v>0</v>
      </c>
      <c r="AC349" s="108">
        <f t="shared" si="33"/>
        <v>0</v>
      </c>
      <c r="AD349" s="113"/>
      <c r="AE349" s="114"/>
      <c r="AF349" s="113"/>
      <c r="AG349" s="114"/>
      <c r="AH349" s="1">
        <f t="shared" si="29"/>
        <v>0</v>
      </c>
    </row>
    <row r="350" spans="4:34" ht="18" customHeight="1" x14ac:dyDescent="0.25">
      <c r="D350" s="1">
        <f>IFERROR(IF(E350&gt;=1,E350+COUNTIF($E$8:E350,E350),0),0)</f>
        <v>0</v>
      </c>
      <c r="E350" s="1">
        <f>IFERROR(IF(G350&gt;=1,INDEX(EMP!$O$6:$Q$205,MATCH(I350,EMP!$Q$6:$Q$205,0),1)*10,0),0)</f>
        <v>0</v>
      </c>
      <c r="F350" s="1">
        <v>343</v>
      </c>
      <c r="G350" s="32">
        <f t="shared" si="30"/>
        <v>0</v>
      </c>
      <c r="H350" s="115"/>
      <c r="I350" s="32" t="str">
        <f>IFERROR(IF(G350&gt;=1,VLOOKUP(H350,EMP!$P$6:$Q$205,2,0),""),"")</f>
        <v/>
      </c>
      <c r="J350" s="116"/>
      <c r="K350" s="111"/>
      <c r="L350" s="112"/>
      <c r="M350" s="112"/>
      <c r="N350" s="112"/>
      <c r="O350" s="108">
        <f t="shared" si="31"/>
        <v>0</v>
      </c>
      <c r="P350" s="112"/>
      <c r="Q350" s="112"/>
      <c r="R350" s="112"/>
      <c r="S350" s="112"/>
      <c r="T350" s="112"/>
      <c r="U350" s="112"/>
      <c r="V350" s="112"/>
      <c r="W350" s="112"/>
      <c r="X350" s="112"/>
      <c r="Y350" s="112"/>
      <c r="Z350" s="112"/>
      <c r="AA350" s="112"/>
      <c r="AB350" s="108">
        <f t="shared" si="32"/>
        <v>0</v>
      </c>
      <c r="AC350" s="108">
        <f t="shared" si="33"/>
        <v>0</v>
      </c>
      <c r="AD350" s="113"/>
      <c r="AE350" s="114"/>
      <c r="AF350" s="113"/>
      <c r="AG350" s="114"/>
      <c r="AH350" s="1">
        <f t="shared" si="29"/>
        <v>0</v>
      </c>
    </row>
    <row r="351" spans="4:34" ht="18" customHeight="1" x14ac:dyDescent="0.25">
      <c r="D351" s="1">
        <f>IFERROR(IF(E351&gt;=1,E351+COUNTIF($E$8:E351,E351),0),0)</f>
        <v>0</v>
      </c>
      <c r="E351" s="1">
        <f>IFERROR(IF(G351&gt;=1,INDEX(EMP!$O$6:$Q$205,MATCH(I351,EMP!$Q$6:$Q$205,0),1)*10,0),0)</f>
        <v>0</v>
      </c>
      <c r="F351" s="1">
        <v>344</v>
      </c>
      <c r="G351" s="32">
        <f t="shared" si="30"/>
        <v>0</v>
      </c>
      <c r="H351" s="115"/>
      <c r="I351" s="32" t="str">
        <f>IFERROR(IF(G351&gt;=1,VLOOKUP(H351,EMP!$P$6:$Q$205,2,0),""),"")</f>
        <v/>
      </c>
      <c r="J351" s="116"/>
      <c r="K351" s="111"/>
      <c r="L351" s="112"/>
      <c r="M351" s="112"/>
      <c r="N351" s="112"/>
      <c r="O351" s="108">
        <f t="shared" si="31"/>
        <v>0</v>
      </c>
      <c r="P351" s="112"/>
      <c r="Q351" s="112"/>
      <c r="R351" s="112"/>
      <c r="S351" s="112"/>
      <c r="T351" s="112"/>
      <c r="U351" s="112"/>
      <c r="V351" s="112"/>
      <c r="W351" s="112"/>
      <c r="X351" s="112"/>
      <c r="Y351" s="112"/>
      <c r="Z351" s="112"/>
      <c r="AA351" s="112"/>
      <c r="AB351" s="108">
        <f t="shared" si="32"/>
        <v>0</v>
      </c>
      <c r="AC351" s="108">
        <f t="shared" si="33"/>
        <v>0</v>
      </c>
      <c r="AD351" s="113"/>
      <c r="AE351" s="114"/>
      <c r="AF351" s="113"/>
      <c r="AG351" s="114"/>
      <c r="AH351" s="1">
        <f t="shared" si="29"/>
        <v>0</v>
      </c>
    </row>
    <row r="352" spans="4:34" ht="18" customHeight="1" x14ac:dyDescent="0.25">
      <c r="D352" s="1">
        <f>IFERROR(IF(E352&gt;=1,E352+COUNTIF($E$8:E352,E352),0),0)</f>
        <v>0</v>
      </c>
      <c r="E352" s="1">
        <f>IFERROR(IF(G352&gt;=1,INDEX(EMP!$O$6:$Q$205,MATCH(I352,EMP!$Q$6:$Q$205,0),1)*10,0),0)</f>
        <v>0</v>
      </c>
      <c r="F352" s="1">
        <v>345</v>
      </c>
      <c r="G352" s="32">
        <f t="shared" si="30"/>
        <v>0</v>
      </c>
      <c r="H352" s="115"/>
      <c r="I352" s="32" t="str">
        <f>IFERROR(IF(G352&gt;=1,VLOOKUP(H352,EMP!$P$6:$Q$205,2,0),""),"")</f>
        <v/>
      </c>
      <c r="J352" s="116"/>
      <c r="K352" s="111"/>
      <c r="L352" s="112"/>
      <c r="M352" s="112"/>
      <c r="N352" s="112"/>
      <c r="O352" s="108">
        <f t="shared" si="31"/>
        <v>0</v>
      </c>
      <c r="P352" s="112"/>
      <c r="Q352" s="112"/>
      <c r="R352" s="112"/>
      <c r="S352" s="112"/>
      <c r="T352" s="112"/>
      <c r="U352" s="112"/>
      <c r="V352" s="112"/>
      <c r="W352" s="112"/>
      <c r="X352" s="112"/>
      <c r="Y352" s="112"/>
      <c r="Z352" s="112"/>
      <c r="AA352" s="112"/>
      <c r="AB352" s="108">
        <f t="shared" si="32"/>
        <v>0</v>
      </c>
      <c r="AC352" s="108">
        <f t="shared" si="33"/>
        <v>0</v>
      </c>
      <c r="AD352" s="113"/>
      <c r="AE352" s="114"/>
      <c r="AF352" s="113"/>
      <c r="AG352" s="114"/>
      <c r="AH352" s="1">
        <f t="shared" si="29"/>
        <v>0</v>
      </c>
    </row>
    <row r="353" spans="4:34" ht="18" customHeight="1" x14ac:dyDescent="0.25">
      <c r="D353" s="1">
        <f>IFERROR(IF(E353&gt;=1,E353+COUNTIF($E$8:E353,E353),0),0)</f>
        <v>0</v>
      </c>
      <c r="E353" s="1">
        <f>IFERROR(IF(G353&gt;=1,INDEX(EMP!$O$6:$Q$205,MATCH(I353,EMP!$Q$6:$Q$205,0),1)*10,0),0)</f>
        <v>0</v>
      </c>
      <c r="F353" s="1">
        <v>346</v>
      </c>
      <c r="G353" s="32">
        <f t="shared" si="30"/>
        <v>0</v>
      </c>
      <c r="H353" s="115"/>
      <c r="I353" s="32" t="str">
        <f>IFERROR(IF(G353&gt;=1,VLOOKUP(H353,EMP!$P$6:$Q$205,2,0),""),"")</f>
        <v/>
      </c>
      <c r="J353" s="116"/>
      <c r="K353" s="111"/>
      <c r="L353" s="112"/>
      <c r="M353" s="112"/>
      <c r="N353" s="112"/>
      <c r="O353" s="108">
        <f t="shared" si="31"/>
        <v>0</v>
      </c>
      <c r="P353" s="112"/>
      <c r="Q353" s="112"/>
      <c r="R353" s="112"/>
      <c r="S353" s="112"/>
      <c r="T353" s="112"/>
      <c r="U353" s="112"/>
      <c r="V353" s="112"/>
      <c r="W353" s="112"/>
      <c r="X353" s="112"/>
      <c r="Y353" s="112"/>
      <c r="Z353" s="112"/>
      <c r="AA353" s="112"/>
      <c r="AB353" s="108">
        <f t="shared" si="32"/>
        <v>0</v>
      </c>
      <c r="AC353" s="108">
        <f t="shared" si="33"/>
        <v>0</v>
      </c>
      <c r="AD353" s="113"/>
      <c r="AE353" s="114"/>
      <c r="AF353" s="113"/>
      <c r="AG353" s="114"/>
      <c r="AH353" s="1">
        <f t="shared" si="29"/>
        <v>0</v>
      </c>
    </row>
    <row r="354" spans="4:34" ht="18" customHeight="1" x14ac:dyDescent="0.25">
      <c r="D354" s="1">
        <f>IFERROR(IF(E354&gt;=1,E354+COUNTIF($E$8:E354,E354),0),0)</f>
        <v>0</v>
      </c>
      <c r="E354" s="1">
        <f>IFERROR(IF(G354&gt;=1,INDEX(EMP!$O$6:$Q$205,MATCH(I354,EMP!$Q$6:$Q$205,0),1)*10,0),0)</f>
        <v>0</v>
      </c>
      <c r="F354" s="1">
        <v>347</v>
      </c>
      <c r="G354" s="32">
        <f t="shared" si="30"/>
        <v>0</v>
      </c>
      <c r="H354" s="115"/>
      <c r="I354" s="32" t="str">
        <f>IFERROR(IF(G354&gt;=1,VLOOKUP(H354,EMP!$P$6:$Q$205,2,0),""),"")</f>
        <v/>
      </c>
      <c r="J354" s="116"/>
      <c r="K354" s="111"/>
      <c r="L354" s="112"/>
      <c r="M354" s="112"/>
      <c r="N354" s="112"/>
      <c r="O354" s="108">
        <f t="shared" si="31"/>
        <v>0</v>
      </c>
      <c r="P354" s="112"/>
      <c r="Q354" s="112"/>
      <c r="R354" s="112"/>
      <c r="S354" s="112"/>
      <c r="T354" s="112"/>
      <c r="U354" s="112"/>
      <c r="V354" s="112"/>
      <c r="W354" s="112"/>
      <c r="X354" s="112"/>
      <c r="Y354" s="112"/>
      <c r="Z354" s="112"/>
      <c r="AA354" s="112"/>
      <c r="AB354" s="108">
        <f t="shared" si="32"/>
        <v>0</v>
      </c>
      <c r="AC354" s="108">
        <f t="shared" si="33"/>
        <v>0</v>
      </c>
      <c r="AD354" s="113"/>
      <c r="AE354" s="114"/>
      <c r="AF354" s="113"/>
      <c r="AG354" s="114"/>
      <c r="AH354" s="1">
        <f t="shared" si="29"/>
        <v>0</v>
      </c>
    </row>
    <row r="355" spans="4:34" ht="18" customHeight="1" x14ac:dyDescent="0.25">
      <c r="D355" s="1">
        <f>IFERROR(IF(E355&gt;=1,E355+COUNTIF($E$8:E355,E355),0),0)</f>
        <v>0</v>
      </c>
      <c r="E355" s="1">
        <f>IFERROR(IF(G355&gt;=1,INDEX(EMP!$O$6:$Q$205,MATCH(I355,EMP!$Q$6:$Q$205,0),1)*10,0),0)</f>
        <v>0</v>
      </c>
      <c r="F355" s="1">
        <v>348</v>
      </c>
      <c r="G355" s="32">
        <f t="shared" si="30"/>
        <v>0</v>
      </c>
      <c r="H355" s="115"/>
      <c r="I355" s="32" t="str">
        <f>IFERROR(IF(G355&gt;=1,VLOOKUP(H355,EMP!$P$6:$Q$205,2,0),""),"")</f>
        <v/>
      </c>
      <c r="J355" s="116"/>
      <c r="K355" s="111"/>
      <c r="L355" s="112"/>
      <c r="M355" s="112"/>
      <c r="N355" s="112"/>
      <c r="O355" s="108">
        <f t="shared" si="31"/>
        <v>0</v>
      </c>
      <c r="P355" s="112"/>
      <c r="Q355" s="112"/>
      <c r="R355" s="112"/>
      <c r="S355" s="112"/>
      <c r="T355" s="112"/>
      <c r="U355" s="112"/>
      <c r="V355" s="112"/>
      <c r="W355" s="112"/>
      <c r="X355" s="112"/>
      <c r="Y355" s="112"/>
      <c r="Z355" s="112"/>
      <c r="AA355" s="112"/>
      <c r="AB355" s="108">
        <f t="shared" si="32"/>
        <v>0</v>
      </c>
      <c r="AC355" s="108">
        <f t="shared" si="33"/>
        <v>0</v>
      </c>
      <c r="AD355" s="113"/>
      <c r="AE355" s="114"/>
      <c r="AF355" s="113"/>
      <c r="AG355" s="114"/>
      <c r="AH355" s="1">
        <f t="shared" si="29"/>
        <v>0</v>
      </c>
    </row>
    <row r="356" spans="4:34" ht="18" customHeight="1" x14ac:dyDescent="0.25">
      <c r="D356" s="1">
        <f>IFERROR(IF(E356&gt;=1,E356+COUNTIF($E$8:E356,E356),0),0)</f>
        <v>0</v>
      </c>
      <c r="E356" s="1">
        <f>IFERROR(IF(G356&gt;=1,INDEX(EMP!$O$6:$Q$205,MATCH(I356,EMP!$Q$6:$Q$205,0),1)*10,0),0)</f>
        <v>0</v>
      </c>
      <c r="F356" s="1">
        <v>349</v>
      </c>
      <c r="G356" s="32">
        <f t="shared" si="30"/>
        <v>0</v>
      </c>
      <c r="H356" s="115"/>
      <c r="I356" s="32" t="str">
        <f>IFERROR(IF(G356&gt;=1,VLOOKUP(H356,EMP!$P$6:$Q$205,2,0),""),"")</f>
        <v/>
      </c>
      <c r="J356" s="116"/>
      <c r="K356" s="111"/>
      <c r="L356" s="112"/>
      <c r="M356" s="112"/>
      <c r="N356" s="112"/>
      <c r="O356" s="108">
        <f t="shared" si="31"/>
        <v>0</v>
      </c>
      <c r="P356" s="112"/>
      <c r="Q356" s="112"/>
      <c r="R356" s="112"/>
      <c r="S356" s="112"/>
      <c r="T356" s="112"/>
      <c r="U356" s="112"/>
      <c r="V356" s="112"/>
      <c r="W356" s="112"/>
      <c r="X356" s="112"/>
      <c r="Y356" s="112"/>
      <c r="Z356" s="112"/>
      <c r="AA356" s="112"/>
      <c r="AB356" s="108">
        <f t="shared" si="32"/>
        <v>0</v>
      </c>
      <c r="AC356" s="108">
        <f t="shared" si="33"/>
        <v>0</v>
      </c>
      <c r="AD356" s="113"/>
      <c r="AE356" s="114"/>
      <c r="AF356" s="113"/>
      <c r="AG356" s="114"/>
      <c r="AH356" s="1">
        <f t="shared" si="29"/>
        <v>0</v>
      </c>
    </row>
    <row r="357" spans="4:34" ht="18" customHeight="1" x14ac:dyDescent="0.25">
      <c r="D357" s="1">
        <f>IFERROR(IF(E357&gt;=1,E357+COUNTIF($E$8:E357,E357),0),0)</f>
        <v>0</v>
      </c>
      <c r="E357" s="1">
        <f>IFERROR(IF(G357&gt;=1,INDEX(EMP!$O$6:$Q$205,MATCH(I357,EMP!$Q$6:$Q$205,0),1)*10,0),0)</f>
        <v>0</v>
      </c>
      <c r="F357" s="1">
        <v>350</v>
      </c>
      <c r="G357" s="32">
        <f t="shared" si="30"/>
        <v>0</v>
      </c>
      <c r="H357" s="115"/>
      <c r="I357" s="32" t="str">
        <f>IFERROR(IF(G357&gt;=1,VLOOKUP(H357,EMP!$P$6:$Q$205,2,0),""),"")</f>
        <v/>
      </c>
      <c r="J357" s="116"/>
      <c r="K357" s="111"/>
      <c r="L357" s="112"/>
      <c r="M357" s="112"/>
      <c r="N357" s="112"/>
      <c r="O357" s="108">
        <f t="shared" si="31"/>
        <v>0</v>
      </c>
      <c r="P357" s="112"/>
      <c r="Q357" s="112"/>
      <c r="R357" s="112"/>
      <c r="S357" s="112"/>
      <c r="T357" s="112"/>
      <c r="U357" s="112"/>
      <c r="V357" s="112"/>
      <c r="W357" s="112"/>
      <c r="X357" s="112"/>
      <c r="Y357" s="112"/>
      <c r="Z357" s="112"/>
      <c r="AA357" s="112"/>
      <c r="AB357" s="108">
        <f t="shared" si="32"/>
        <v>0</v>
      </c>
      <c r="AC357" s="108">
        <f t="shared" si="33"/>
        <v>0</v>
      </c>
      <c r="AD357" s="113"/>
      <c r="AE357" s="114"/>
      <c r="AF357" s="113"/>
      <c r="AG357" s="114"/>
      <c r="AH357" s="1">
        <f t="shared" si="29"/>
        <v>0</v>
      </c>
    </row>
    <row r="358" spans="4:34" ht="18" customHeight="1" x14ac:dyDescent="0.25">
      <c r="D358" s="1">
        <f>IFERROR(IF(E358&gt;=1,E358+COUNTIF($E$8:E358,E358),0),0)</f>
        <v>0</v>
      </c>
      <c r="E358" s="1">
        <f>IFERROR(IF(G358&gt;=1,INDEX(EMP!$O$6:$Q$205,MATCH(I358,EMP!$Q$6:$Q$205,0),1)*10,0),0)</f>
        <v>0</v>
      </c>
      <c r="F358" s="1">
        <v>351</v>
      </c>
      <c r="G358" s="32">
        <f t="shared" si="30"/>
        <v>0</v>
      </c>
      <c r="H358" s="115"/>
      <c r="I358" s="32" t="str">
        <f>IFERROR(IF(G358&gt;=1,VLOOKUP(H358,EMP!$P$6:$Q$205,2,0),""),"")</f>
        <v/>
      </c>
      <c r="J358" s="116"/>
      <c r="K358" s="111"/>
      <c r="L358" s="112"/>
      <c r="M358" s="112"/>
      <c r="N358" s="112"/>
      <c r="O358" s="108">
        <f t="shared" si="31"/>
        <v>0</v>
      </c>
      <c r="P358" s="112"/>
      <c r="Q358" s="112"/>
      <c r="R358" s="112"/>
      <c r="S358" s="112"/>
      <c r="T358" s="112"/>
      <c r="U358" s="112"/>
      <c r="V358" s="112"/>
      <c r="W358" s="112"/>
      <c r="X358" s="112"/>
      <c r="Y358" s="112"/>
      <c r="Z358" s="112"/>
      <c r="AA358" s="112"/>
      <c r="AB358" s="108">
        <f t="shared" si="32"/>
        <v>0</v>
      </c>
      <c r="AC358" s="108">
        <f t="shared" si="33"/>
        <v>0</v>
      </c>
      <c r="AD358" s="113"/>
      <c r="AE358" s="114"/>
      <c r="AF358" s="113"/>
      <c r="AG358" s="114"/>
      <c r="AH358" s="1">
        <f t="shared" si="29"/>
        <v>0</v>
      </c>
    </row>
    <row r="359" spans="4:34" ht="18" customHeight="1" x14ac:dyDescent="0.25">
      <c r="D359" s="1">
        <f>IFERROR(IF(E359&gt;=1,E359+COUNTIF($E$8:E359,E359),0),0)</f>
        <v>0</v>
      </c>
      <c r="E359" s="1">
        <f>IFERROR(IF(G359&gt;=1,INDEX(EMP!$O$6:$Q$205,MATCH(I359,EMP!$Q$6:$Q$205,0),1)*10,0),0)</f>
        <v>0</v>
      </c>
      <c r="F359" s="1">
        <v>352</v>
      </c>
      <c r="G359" s="32">
        <f t="shared" si="30"/>
        <v>0</v>
      </c>
      <c r="H359" s="115"/>
      <c r="I359" s="32" t="str">
        <f>IFERROR(IF(G359&gt;=1,VLOOKUP(H359,EMP!$P$6:$Q$205,2,0),""),"")</f>
        <v/>
      </c>
      <c r="J359" s="116"/>
      <c r="K359" s="111"/>
      <c r="L359" s="112"/>
      <c r="M359" s="112"/>
      <c r="N359" s="112"/>
      <c r="O359" s="108">
        <f t="shared" si="31"/>
        <v>0</v>
      </c>
      <c r="P359" s="112"/>
      <c r="Q359" s="112"/>
      <c r="R359" s="112"/>
      <c r="S359" s="112"/>
      <c r="T359" s="112"/>
      <c r="U359" s="112"/>
      <c r="V359" s="112"/>
      <c r="W359" s="112"/>
      <c r="X359" s="112"/>
      <c r="Y359" s="112"/>
      <c r="Z359" s="112"/>
      <c r="AA359" s="112"/>
      <c r="AB359" s="108">
        <f t="shared" si="32"/>
        <v>0</v>
      </c>
      <c r="AC359" s="108">
        <f t="shared" si="33"/>
        <v>0</v>
      </c>
      <c r="AD359" s="113"/>
      <c r="AE359" s="114"/>
      <c r="AF359" s="113"/>
      <c r="AG359" s="114"/>
      <c r="AH359" s="1">
        <f t="shared" si="29"/>
        <v>0</v>
      </c>
    </row>
    <row r="360" spans="4:34" ht="18" customHeight="1" x14ac:dyDescent="0.25">
      <c r="D360" s="1">
        <f>IFERROR(IF(E360&gt;=1,E360+COUNTIF($E$8:E360,E360),0),0)</f>
        <v>0</v>
      </c>
      <c r="E360" s="1">
        <f>IFERROR(IF(G360&gt;=1,INDEX(EMP!$O$6:$Q$205,MATCH(I360,EMP!$Q$6:$Q$205,0),1)*10,0),0)</f>
        <v>0</v>
      </c>
      <c r="F360" s="1">
        <v>353</v>
      </c>
      <c r="G360" s="32">
        <f t="shared" si="30"/>
        <v>0</v>
      </c>
      <c r="H360" s="115"/>
      <c r="I360" s="32" t="str">
        <f>IFERROR(IF(G360&gt;=1,VLOOKUP(H360,EMP!$P$6:$Q$205,2,0),""),"")</f>
        <v/>
      </c>
      <c r="J360" s="116"/>
      <c r="K360" s="111"/>
      <c r="L360" s="112"/>
      <c r="M360" s="112"/>
      <c r="N360" s="112"/>
      <c r="O360" s="108">
        <f t="shared" si="31"/>
        <v>0</v>
      </c>
      <c r="P360" s="112"/>
      <c r="Q360" s="112"/>
      <c r="R360" s="112"/>
      <c r="S360" s="112"/>
      <c r="T360" s="112"/>
      <c r="U360" s="112"/>
      <c r="V360" s="112"/>
      <c r="W360" s="112"/>
      <c r="X360" s="112"/>
      <c r="Y360" s="112"/>
      <c r="Z360" s="112"/>
      <c r="AA360" s="112"/>
      <c r="AB360" s="108">
        <f t="shared" si="32"/>
        <v>0</v>
      </c>
      <c r="AC360" s="108">
        <f t="shared" si="33"/>
        <v>0</v>
      </c>
      <c r="AD360" s="113"/>
      <c r="AE360" s="114"/>
      <c r="AF360" s="113"/>
      <c r="AG360" s="114"/>
      <c r="AH360" s="1">
        <f t="shared" si="29"/>
        <v>0</v>
      </c>
    </row>
    <row r="361" spans="4:34" ht="18" customHeight="1" x14ac:dyDescent="0.25">
      <c r="D361" s="1">
        <f>IFERROR(IF(E361&gt;=1,E361+COUNTIF($E$8:E361,E361),0),0)</f>
        <v>0</v>
      </c>
      <c r="E361" s="1">
        <f>IFERROR(IF(G361&gt;=1,INDEX(EMP!$O$6:$Q$205,MATCH(I361,EMP!$Q$6:$Q$205,0),1)*10,0),0)</f>
        <v>0</v>
      </c>
      <c r="F361" s="1">
        <v>354</v>
      </c>
      <c r="G361" s="32">
        <f t="shared" si="30"/>
        <v>0</v>
      </c>
      <c r="H361" s="115"/>
      <c r="I361" s="32" t="str">
        <f>IFERROR(IF(G361&gt;=1,VLOOKUP(H361,EMP!$P$6:$Q$205,2,0),""),"")</f>
        <v/>
      </c>
      <c r="J361" s="116"/>
      <c r="K361" s="111"/>
      <c r="L361" s="112"/>
      <c r="M361" s="112"/>
      <c r="N361" s="112"/>
      <c r="O361" s="108">
        <f t="shared" si="31"/>
        <v>0</v>
      </c>
      <c r="P361" s="112"/>
      <c r="Q361" s="112"/>
      <c r="R361" s="112"/>
      <c r="S361" s="112"/>
      <c r="T361" s="112"/>
      <c r="U361" s="112"/>
      <c r="V361" s="112"/>
      <c r="W361" s="112"/>
      <c r="X361" s="112"/>
      <c r="Y361" s="112"/>
      <c r="Z361" s="112"/>
      <c r="AA361" s="112"/>
      <c r="AB361" s="108">
        <f t="shared" si="32"/>
        <v>0</v>
      </c>
      <c r="AC361" s="108">
        <f t="shared" si="33"/>
        <v>0</v>
      </c>
      <c r="AD361" s="113"/>
      <c r="AE361" s="114"/>
      <c r="AF361" s="113"/>
      <c r="AG361" s="114"/>
      <c r="AH361" s="1">
        <f t="shared" si="29"/>
        <v>0</v>
      </c>
    </row>
    <row r="362" spans="4:34" ht="18" customHeight="1" x14ac:dyDescent="0.25">
      <c r="D362" s="1">
        <f>IFERROR(IF(E362&gt;=1,E362+COUNTIF($E$8:E362,E362),0),0)</f>
        <v>0</v>
      </c>
      <c r="E362" s="1">
        <f>IFERROR(IF(G362&gt;=1,INDEX(EMP!$O$6:$Q$205,MATCH(I362,EMP!$Q$6:$Q$205,0),1)*10,0),0)</f>
        <v>0</v>
      </c>
      <c r="F362" s="1">
        <v>355</v>
      </c>
      <c r="G362" s="32">
        <f t="shared" si="30"/>
        <v>0</v>
      </c>
      <c r="H362" s="115"/>
      <c r="I362" s="32" t="str">
        <f>IFERROR(IF(G362&gt;=1,VLOOKUP(H362,EMP!$P$6:$Q$205,2,0),""),"")</f>
        <v/>
      </c>
      <c r="J362" s="116"/>
      <c r="K362" s="111"/>
      <c r="L362" s="112"/>
      <c r="M362" s="112"/>
      <c r="N362" s="112"/>
      <c r="O362" s="108">
        <f t="shared" si="31"/>
        <v>0</v>
      </c>
      <c r="P362" s="112"/>
      <c r="Q362" s="112"/>
      <c r="R362" s="112"/>
      <c r="S362" s="112"/>
      <c r="T362" s="112"/>
      <c r="U362" s="112"/>
      <c r="V362" s="112"/>
      <c r="W362" s="112"/>
      <c r="X362" s="112"/>
      <c r="Y362" s="112"/>
      <c r="Z362" s="112"/>
      <c r="AA362" s="112"/>
      <c r="AB362" s="108">
        <f t="shared" si="32"/>
        <v>0</v>
      </c>
      <c r="AC362" s="108">
        <f t="shared" si="33"/>
        <v>0</v>
      </c>
      <c r="AD362" s="113"/>
      <c r="AE362" s="114"/>
      <c r="AF362" s="113"/>
      <c r="AG362" s="114"/>
      <c r="AH362" s="1">
        <f t="shared" si="29"/>
        <v>0</v>
      </c>
    </row>
    <row r="363" spans="4:34" ht="18" customHeight="1" x14ac:dyDescent="0.25">
      <c r="D363" s="1">
        <f>IFERROR(IF(E363&gt;=1,E363+COUNTIF($E$8:E363,E363),0),0)</f>
        <v>0</v>
      </c>
      <c r="E363" s="1">
        <f>IFERROR(IF(G363&gt;=1,INDEX(EMP!$O$6:$Q$205,MATCH(I363,EMP!$Q$6:$Q$205,0),1)*10,0),0)</f>
        <v>0</v>
      </c>
      <c r="F363" s="1">
        <v>356</v>
      </c>
      <c r="G363" s="32">
        <f t="shared" si="30"/>
        <v>0</v>
      </c>
      <c r="H363" s="115"/>
      <c r="I363" s="32" t="str">
        <f>IFERROR(IF(G363&gt;=1,VLOOKUP(H363,EMP!$P$6:$Q$205,2,0),""),"")</f>
        <v/>
      </c>
      <c r="J363" s="116"/>
      <c r="K363" s="111"/>
      <c r="L363" s="112"/>
      <c r="M363" s="112"/>
      <c r="N363" s="112"/>
      <c r="O363" s="108">
        <f t="shared" si="31"/>
        <v>0</v>
      </c>
      <c r="P363" s="112"/>
      <c r="Q363" s="112"/>
      <c r="R363" s="112"/>
      <c r="S363" s="112"/>
      <c r="T363" s="112"/>
      <c r="U363" s="112"/>
      <c r="V363" s="112"/>
      <c r="W363" s="112"/>
      <c r="X363" s="112"/>
      <c r="Y363" s="112"/>
      <c r="Z363" s="112"/>
      <c r="AA363" s="112"/>
      <c r="AB363" s="108">
        <f t="shared" si="32"/>
        <v>0</v>
      </c>
      <c r="AC363" s="108">
        <f t="shared" si="33"/>
        <v>0</v>
      </c>
      <c r="AD363" s="113"/>
      <c r="AE363" s="114"/>
      <c r="AF363" s="113"/>
      <c r="AG363" s="114"/>
      <c r="AH363" s="1">
        <f t="shared" si="29"/>
        <v>0</v>
      </c>
    </row>
    <row r="364" spans="4:34" ht="18" customHeight="1" x14ac:dyDescent="0.25">
      <c r="D364" s="1">
        <f>IFERROR(IF(E364&gt;=1,E364+COUNTIF($E$8:E364,E364),0),0)</f>
        <v>0</v>
      </c>
      <c r="E364" s="1">
        <f>IFERROR(IF(G364&gt;=1,INDEX(EMP!$O$6:$Q$205,MATCH(I364,EMP!$Q$6:$Q$205,0),1)*10,0),0)</f>
        <v>0</v>
      </c>
      <c r="F364" s="1">
        <v>357</v>
      </c>
      <c r="G364" s="32">
        <f t="shared" si="30"/>
        <v>0</v>
      </c>
      <c r="H364" s="115"/>
      <c r="I364" s="32" t="str">
        <f>IFERROR(IF(G364&gt;=1,VLOOKUP(H364,EMP!$P$6:$Q$205,2,0),""),"")</f>
        <v/>
      </c>
      <c r="J364" s="116"/>
      <c r="K364" s="111"/>
      <c r="L364" s="112"/>
      <c r="M364" s="112"/>
      <c r="N364" s="112"/>
      <c r="O364" s="108">
        <f t="shared" si="31"/>
        <v>0</v>
      </c>
      <c r="P364" s="112"/>
      <c r="Q364" s="112"/>
      <c r="R364" s="112"/>
      <c r="S364" s="112"/>
      <c r="T364" s="112"/>
      <c r="U364" s="112"/>
      <c r="V364" s="112"/>
      <c r="W364" s="112"/>
      <c r="X364" s="112"/>
      <c r="Y364" s="112"/>
      <c r="Z364" s="112"/>
      <c r="AA364" s="112"/>
      <c r="AB364" s="108">
        <f t="shared" si="32"/>
        <v>0</v>
      </c>
      <c r="AC364" s="108">
        <f t="shared" si="33"/>
        <v>0</v>
      </c>
      <c r="AD364" s="113"/>
      <c r="AE364" s="114"/>
      <c r="AF364" s="113"/>
      <c r="AG364" s="114"/>
      <c r="AH364" s="1">
        <f t="shared" si="29"/>
        <v>0</v>
      </c>
    </row>
    <row r="365" spans="4:34" ht="18" customHeight="1" x14ac:dyDescent="0.25">
      <c r="D365" s="1">
        <f>IFERROR(IF(E365&gt;=1,E365+COUNTIF($E$8:E365,E365),0),0)</f>
        <v>0</v>
      </c>
      <c r="E365" s="1">
        <f>IFERROR(IF(G365&gt;=1,INDEX(EMP!$O$6:$Q$205,MATCH(I365,EMP!$Q$6:$Q$205,0),1)*10,0),0)</f>
        <v>0</v>
      </c>
      <c r="F365" s="1">
        <v>358</v>
      </c>
      <c r="G365" s="32">
        <f t="shared" si="30"/>
        <v>0</v>
      </c>
      <c r="H365" s="115"/>
      <c r="I365" s="32" t="str">
        <f>IFERROR(IF(G365&gt;=1,VLOOKUP(H365,EMP!$P$6:$Q$205,2,0),""),"")</f>
        <v/>
      </c>
      <c r="J365" s="116"/>
      <c r="K365" s="111"/>
      <c r="L365" s="112"/>
      <c r="M365" s="112"/>
      <c r="N365" s="112"/>
      <c r="O365" s="108">
        <f t="shared" si="31"/>
        <v>0</v>
      </c>
      <c r="P365" s="112"/>
      <c r="Q365" s="112"/>
      <c r="R365" s="112"/>
      <c r="S365" s="112"/>
      <c r="T365" s="112"/>
      <c r="U365" s="112"/>
      <c r="V365" s="112"/>
      <c r="W365" s="112"/>
      <c r="X365" s="112"/>
      <c r="Y365" s="112"/>
      <c r="Z365" s="112"/>
      <c r="AA365" s="112"/>
      <c r="AB365" s="108">
        <f t="shared" si="32"/>
        <v>0</v>
      </c>
      <c r="AC365" s="108">
        <f t="shared" si="33"/>
        <v>0</v>
      </c>
      <c r="AD365" s="113"/>
      <c r="AE365" s="114"/>
      <c r="AF365" s="113"/>
      <c r="AG365" s="114"/>
      <c r="AH365" s="1">
        <f t="shared" si="29"/>
        <v>0</v>
      </c>
    </row>
    <row r="366" spans="4:34" ht="18" customHeight="1" x14ac:dyDescent="0.25">
      <c r="D366" s="1">
        <f>IFERROR(IF(E366&gt;=1,E366+COUNTIF($E$8:E366,E366),0),0)</f>
        <v>0</v>
      </c>
      <c r="E366" s="1">
        <f>IFERROR(IF(G366&gt;=1,INDEX(EMP!$O$6:$Q$205,MATCH(I366,EMP!$Q$6:$Q$205,0),1)*10,0),0)</f>
        <v>0</v>
      </c>
      <c r="F366" s="1">
        <v>359</v>
      </c>
      <c r="G366" s="32">
        <f t="shared" si="30"/>
        <v>0</v>
      </c>
      <c r="H366" s="115"/>
      <c r="I366" s="32" t="str">
        <f>IFERROR(IF(G366&gt;=1,VLOOKUP(H366,EMP!$P$6:$Q$205,2,0),""),"")</f>
        <v/>
      </c>
      <c r="J366" s="116"/>
      <c r="K366" s="111"/>
      <c r="L366" s="112"/>
      <c r="M366" s="112"/>
      <c r="N366" s="112"/>
      <c r="O366" s="108">
        <f t="shared" si="31"/>
        <v>0</v>
      </c>
      <c r="P366" s="112"/>
      <c r="Q366" s="112"/>
      <c r="R366" s="112"/>
      <c r="S366" s="112"/>
      <c r="T366" s="112"/>
      <c r="U366" s="112"/>
      <c r="V366" s="112"/>
      <c r="W366" s="112"/>
      <c r="X366" s="112"/>
      <c r="Y366" s="112"/>
      <c r="Z366" s="112"/>
      <c r="AA366" s="112"/>
      <c r="AB366" s="108">
        <f t="shared" si="32"/>
        <v>0</v>
      </c>
      <c r="AC366" s="108">
        <f t="shared" si="33"/>
        <v>0</v>
      </c>
      <c r="AD366" s="113"/>
      <c r="AE366" s="114"/>
      <c r="AF366" s="113"/>
      <c r="AG366" s="114"/>
      <c r="AH366" s="1">
        <f t="shared" si="29"/>
        <v>0</v>
      </c>
    </row>
    <row r="367" spans="4:34" ht="18" customHeight="1" x14ac:dyDescent="0.25">
      <c r="D367" s="1">
        <f>IFERROR(IF(E367&gt;=1,E367+COUNTIF($E$8:E367,E367),0),0)</f>
        <v>0</v>
      </c>
      <c r="E367" s="1">
        <f>IFERROR(IF(G367&gt;=1,INDEX(EMP!$O$6:$Q$205,MATCH(I367,EMP!$Q$6:$Q$205,0),1)*10,0),0)</f>
        <v>0</v>
      </c>
      <c r="F367" s="1">
        <v>360</v>
      </c>
      <c r="G367" s="32">
        <f t="shared" si="30"/>
        <v>0</v>
      </c>
      <c r="H367" s="115"/>
      <c r="I367" s="32" t="str">
        <f>IFERROR(IF(G367&gt;=1,VLOOKUP(H367,EMP!$P$6:$Q$205,2,0),""),"")</f>
        <v/>
      </c>
      <c r="J367" s="116"/>
      <c r="K367" s="111"/>
      <c r="L367" s="112"/>
      <c r="M367" s="112"/>
      <c r="N367" s="112"/>
      <c r="O367" s="108">
        <f t="shared" si="31"/>
        <v>0</v>
      </c>
      <c r="P367" s="112"/>
      <c r="Q367" s="112"/>
      <c r="R367" s="112"/>
      <c r="S367" s="112"/>
      <c r="T367" s="112"/>
      <c r="U367" s="112"/>
      <c r="V367" s="112"/>
      <c r="W367" s="112"/>
      <c r="X367" s="112"/>
      <c r="Y367" s="112"/>
      <c r="Z367" s="112"/>
      <c r="AA367" s="112"/>
      <c r="AB367" s="108">
        <f t="shared" si="32"/>
        <v>0</v>
      </c>
      <c r="AC367" s="108">
        <f t="shared" si="33"/>
        <v>0</v>
      </c>
      <c r="AD367" s="113"/>
      <c r="AE367" s="114"/>
      <c r="AF367" s="113"/>
      <c r="AG367" s="114"/>
      <c r="AH367" s="1">
        <f t="shared" si="29"/>
        <v>0</v>
      </c>
    </row>
    <row r="368" spans="4:34" ht="18" customHeight="1" x14ac:dyDescent="0.25">
      <c r="D368" s="1">
        <f>IFERROR(IF(E368&gt;=1,E368+COUNTIF($E$8:E368,E368),0),0)</f>
        <v>0</v>
      </c>
      <c r="E368" s="1">
        <f>IFERROR(IF(G368&gt;=1,INDEX(EMP!$O$6:$Q$205,MATCH(I368,EMP!$Q$6:$Q$205,0),1)*10,0),0)</f>
        <v>0</v>
      </c>
      <c r="F368" s="1">
        <v>361</v>
      </c>
      <c r="G368" s="32">
        <f t="shared" si="30"/>
        <v>0</v>
      </c>
      <c r="H368" s="115"/>
      <c r="I368" s="32" t="str">
        <f>IFERROR(IF(G368&gt;=1,VLOOKUP(H368,EMP!$P$6:$Q$205,2,0),""),"")</f>
        <v/>
      </c>
      <c r="J368" s="116"/>
      <c r="K368" s="111"/>
      <c r="L368" s="112"/>
      <c r="M368" s="112"/>
      <c r="N368" s="112"/>
      <c r="O368" s="108">
        <f t="shared" si="31"/>
        <v>0</v>
      </c>
      <c r="P368" s="112"/>
      <c r="Q368" s="112"/>
      <c r="R368" s="112"/>
      <c r="S368" s="112"/>
      <c r="T368" s="112"/>
      <c r="U368" s="112"/>
      <c r="V368" s="112"/>
      <c r="W368" s="112"/>
      <c r="X368" s="112"/>
      <c r="Y368" s="112"/>
      <c r="Z368" s="112"/>
      <c r="AA368" s="112"/>
      <c r="AB368" s="108">
        <f t="shared" si="32"/>
        <v>0</v>
      </c>
      <c r="AC368" s="108">
        <f t="shared" si="33"/>
        <v>0</v>
      </c>
      <c r="AD368" s="113"/>
      <c r="AE368" s="114"/>
      <c r="AF368" s="113"/>
      <c r="AG368" s="114"/>
      <c r="AH368" s="1">
        <f t="shared" si="29"/>
        <v>0</v>
      </c>
    </row>
    <row r="369" spans="4:34" ht="18" customHeight="1" x14ac:dyDescent="0.25">
      <c r="D369" s="1">
        <f>IFERROR(IF(E369&gt;=1,E369+COUNTIF($E$8:E369,E369),0),0)</f>
        <v>0</v>
      </c>
      <c r="E369" s="1">
        <f>IFERROR(IF(G369&gt;=1,INDEX(EMP!$O$6:$Q$205,MATCH(I369,EMP!$Q$6:$Q$205,0),1)*10,0),0)</f>
        <v>0</v>
      </c>
      <c r="F369" s="1">
        <v>362</v>
      </c>
      <c r="G369" s="32">
        <f t="shared" si="30"/>
        <v>0</v>
      </c>
      <c r="H369" s="115"/>
      <c r="I369" s="32" t="str">
        <f>IFERROR(IF(G369&gt;=1,VLOOKUP(H369,EMP!$P$6:$Q$205,2,0),""),"")</f>
        <v/>
      </c>
      <c r="J369" s="116"/>
      <c r="K369" s="111"/>
      <c r="L369" s="112"/>
      <c r="M369" s="112"/>
      <c r="N369" s="112"/>
      <c r="O369" s="108">
        <f t="shared" si="31"/>
        <v>0</v>
      </c>
      <c r="P369" s="112"/>
      <c r="Q369" s="112"/>
      <c r="R369" s="112"/>
      <c r="S369" s="112"/>
      <c r="T369" s="112"/>
      <c r="U369" s="112"/>
      <c r="V369" s="112"/>
      <c r="W369" s="112"/>
      <c r="X369" s="112"/>
      <c r="Y369" s="112"/>
      <c r="Z369" s="112"/>
      <c r="AA369" s="112"/>
      <c r="AB369" s="108">
        <f t="shared" si="32"/>
        <v>0</v>
      </c>
      <c r="AC369" s="108">
        <f t="shared" si="33"/>
        <v>0</v>
      </c>
      <c r="AD369" s="113"/>
      <c r="AE369" s="114"/>
      <c r="AF369" s="113"/>
      <c r="AG369" s="114"/>
      <c r="AH369" s="1">
        <f t="shared" si="29"/>
        <v>0</v>
      </c>
    </row>
    <row r="370" spans="4:34" ht="18" customHeight="1" x14ac:dyDescent="0.25">
      <c r="D370" s="1">
        <f>IFERROR(IF(E370&gt;=1,E370+COUNTIF($E$8:E370,E370),0),0)</f>
        <v>0</v>
      </c>
      <c r="E370" s="1">
        <f>IFERROR(IF(G370&gt;=1,INDEX(EMP!$O$6:$Q$205,MATCH(I370,EMP!$Q$6:$Q$205,0),1)*10,0),0)</f>
        <v>0</v>
      </c>
      <c r="F370" s="1">
        <v>363</v>
      </c>
      <c r="G370" s="32">
        <f t="shared" si="30"/>
        <v>0</v>
      </c>
      <c r="H370" s="115"/>
      <c r="I370" s="32" t="str">
        <f>IFERROR(IF(G370&gt;=1,VLOOKUP(H370,EMP!$P$6:$Q$205,2,0),""),"")</f>
        <v/>
      </c>
      <c r="J370" s="116"/>
      <c r="K370" s="111"/>
      <c r="L370" s="112"/>
      <c r="M370" s="112"/>
      <c r="N370" s="112"/>
      <c r="O370" s="108">
        <f t="shared" si="31"/>
        <v>0</v>
      </c>
      <c r="P370" s="112"/>
      <c r="Q370" s="112"/>
      <c r="R370" s="112"/>
      <c r="S370" s="112"/>
      <c r="T370" s="112"/>
      <c r="U370" s="112"/>
      <c r="V370" s="112"/>
      <c r="W370" s="112"/>
      <c r="X370" s="112"/>
      <c r="Y370" s="112"/>
      <c r="Z370" s="112"/>
      <c r="AA370" s="112"/>
      <c r="AB370" s="108">
        <f t="shared" si="32"/>
        <v>0</v>
      </c>
      <c r="AC370" s="108">
        <f t="shared" si="33"/>
        <v>0</v>
      </c>
      <c r="AD370" s="113"/>
      <c r="AE370" s="114"/>
      <c r="AF370" s="113"/>
      <c r="AG370" s="114"/>
      <c r="AH370" s="1">
        <f t="shared" si="29"/>
        <v>0</v>
      </c>
    </row>
    <row r="371" spans="4:34" ht="18" customHeight="1" x14ac:dyDescent="0.25">
      <c r="D371" s="1">
        <f>IFERROR(IF(E371&gt;=1,E371+COUNTIF($E$8:E371,E371),0),0)</f>
        <v>0</v>
      </c>
      <c r="E371" s="1">
        <f>IFERROR(IF(G371&gt;=1,INDEX(EMP!$O$6:$Q$205,MATCH(I371,EMP!$Q$6:$Q$205,0),1)*10,0),0)</f>
        <v>0</v>
      </c>
      <c r="F371" s="1">
        <v>364</v>
      </c>
      <c r="G371" s="32">
        <f t="shared" si="30"/>
        <v>0</v>
      </c>
      <c r="H371" s="115"/>
      <c r="I371" s="32" t="str">
        <f>IFERROR(IF(G371&gt;=1,VLOOKUP(H371,EMP!$P$6:$Q$205,2,0),""),"")</f>
        <v/>
      </c>
      <c r="J371" s="116"/>
      <c r="K371" s="111"/>
      <c r="L371" s="112"/>
      <c r="M371" s="112"/>
      <c r="N371" s="112"/>
      <c r="O371" s="108">
        <f t="shared" si="31"/>
        <v>0</v>
      </c>
      <c r="P371" s="112"/>
      <c r="Q371" s="112"/>
      <c r="R371" s="112"/>
      <c r="S371" s="112"/>
      <c r="T371" s="112"/>
      <c r="U371" s="112"/>
      <c r="V371" s="112"/>
      <c r="W371" s="112"/>
      <c r="X371" s="112"/>
      <c r="Y371" s="112"/>
      <c r="Z371" s="112"/>
      <c r="AA371" s="112"/>
      <c r="AB371" s="108">
        <f t="shared" si="32"/>
        <v>0</v>
      </c>
      <c r="AC371" s="108">
        <f t="shared" si="33"/>
        <v>0</v>
      </c>
      <c r="AD371" s="113"/>
      <c r="AE371" s="114"/>
      <c r="AF371" s="113"/>
      <c r="AG371" s="114"/>
      <c r="AH371" s="1">
        <f t="shared" si="29"/>
        <v>0</v>
      </c>
    </row>
    <row r="372" spans="4:34" ht="18" customHeight="1" x14ac:dyDescent="0.25">
      <c r="D372" s="1">
        <f>IFERROR(IF(E372&gt;=1,E372+COUNTIF($E$8:E372,E372),0),0)</f>
        <v>0</v>
      </c>
      <c r="E372" s="1">
        <f>IFERROR(IF(G372&gt;=1,INDEX(EMP!$O$6:$Q$205,MATCH(I372,EMP!$Q$6:$Q$205,0),1)*10,0),0)</f>
        <v>0</v>
      </c>
      <c r="F372" s="1">
        <v>365</v>
      </c>
      <c r="G372" s="32">
        <f t="shared" si="30"/>
        <v>0</v>
      </c>
      <c r="H372" s="115"/>
      <c r="I372" s="32" t="str">
        <f>IFERROR(IF(G372&gt;=1,VLOOKUP(H372,EMP!$P$6:$Q$205,2,0),""),"")</f>
        <v/>
      </c>
      <c r="J372" s="116"/>
      <c r="K372" s="111"/>
      <c r="L372" s="112"/>
      <c r="M372" s="112"/>
      <c r="N372" s="112"/>
      <c r="O372" s="108">
        <f t="shared" si="31"/>
        <v>0</v>
      </c>
      <c r="P372" s="112"/>
      <c r="Q372" s="112"/>
      <c r="R372" s="112"/>
      <c r="S372" s="112"/>
      <c r="T372" s="112"/>
      <c r="U372" s="112"/>
      <c r="V372" s="112"/>
      <c r="W372" s="112"/>
      <c r="X372" s="112"/>
      <c r="Y372" s="112"/>
      <c r="Z372" s="112"/>
      <c r="AA372" s="112"/>
      <c r="AB372" s="108">
        <f t="shared" si="32"/>
        <v>0</v>
      </c>
      <c r="AC372" s="108">
        <f t="shared" si="33"/>
        <v>0</v>
      </c>
      <c r="AD372" s="113"/>
      <c r="AE372" s="114"/>
      <c r="AF372" s="113"/>
      <c r="AG372" s="114"/>
      <c r="AH372" s="1">
        <f t="shared" si="29"/>
        <v>0</v>
      </c>
    </row>
    <row r="373" spans="4:34" ht="18" customHeight="1" x14ac:dyDescent="0.25">
      <c r="D373" s="1">
        <f>IFERROR(IF(E373&gt;=1,E373+COUNTIF($E$8:E373,E373),0),0)</f>
        <v>0</v>
      </c>
      <c r="E373" s="1">
        <f>IFERROR(IF(G373&gt;=1,INDEX(EMP!$O$6:$Q$205,MATCH(I373,EMP!$Q$6:$Q$205,0),1)*10,0),0)</f>
        <v>0</v>
      </c>
      <c r="F373" s="1">
        <v>366</v>
      </c>
      <c r="G373" s="32">
        <f t="shared" si="30"/>
        <v>0</v>
      </c>
      <c r="H373" s="115"/>
      <c r="I373" s="32" t="str">
        <f>IFERROR(IF(G373&gt;=1,VLOOKUP(H373,EMP!$P$6:$Q$205,2,0),""),"")</f>
        <v/>
      </c>
      <c r="J373" s="116"/>
      <c r="K373" s="111"/>
      <c r="L373" s="112"/>
      <c r="M373" s="112"/>
      <c r="N373" s="112"/>
      <c r="O373" s="108">
        <f t="shared" si="31"/>
        <v>0</v>
      </c>
      <c r="P373" s="112"/>
      <c r="Q373" s="112"/>
      <c r="R373" s="112"/>
      <c r="S373" s="112"/>
      <c r="T373" s="112"/>
      <c r="U373" s="112"/>
      <c r="V373" s="112"/>
      <c r="W373" s="112"/>
      <c r="X373" s="112"/>
      <c r="Y373" s="112"/>
      <c r="Z373" s="112"/>
      <c r="AA373" s="112"/>
      <c r="AB373" s="108">
        <f t="shared" si="32"/>
        <v>0</v>
      </c>
      <c r="AC373" s="108">
        <f t="shared" si="33"/>
        <v>0</v>
      </c>
      <c r="AD373" s="113"/>
      <c r="AE373" s="114"/>
      <c r="AF373" s="113"/>
      <c r="AG373" s="114"/>
      <c r="AH373" s="1">
        <f t="shared" si="29"/>
        <v>0</v>
      </c>
    </row>
    <row r="374" spans="4:34" ht="18" customHeight="1" x14ac:dyDescent="0.25">
      <c r="D374" s="1">
        <f>IFERROR(IF(E374&gt;=1,E374+COUNTIF($E$8:E374,E374),0),0)</f>
        <v>0</v>
      </c>
      <c r="E374" s="1">
        <f>IFERROR(IF(G374&gt;=1,INDEX(EMP!$O$6:$Q$205,MATCH(I374,EMP!$Q$6:$Q$205,0),1)*10,0),0)</f>
        <v>0</v>
      </c>
      <c r="F374" s="1">
        <v>367</v>
      </c>
      <c r="G374" s="32">
        <f t="shared" si="30"/>
        <v>0</v>
      </c>
      <c r="H374" s="115"/>
      <c r="I374" s="32" t="str">
        <f>IFERROR(IF(G374&gt;=1,VLOOKUP(H374,EMP!$P$6:$Q$205,2,0),""),"")</f>
        <v/>
      </c>
      <c r="J374" s="116"/>
      <c r="K374" s="111"/>
      <c r="L374" s="112"/>
      <c r="M374" s="112"/>
      <c r="N374" s="112"/>
      <c r="O374" s="108">
        <f t="shared" si="31"/>
        <v>0</v>
      </c>
      <c r="P374" s="112"/>
      <c r="Q374" s="112"/>
      <c r="R374" s="112"/>
      <c r="S374" s="112"/>
      <c r="T374" s="112"/>
      <c r="U374" s="112"/>
      <c r="V374" s="112"/>
      <c r="W374" s="112"/>
      <c r="X374" s="112"/>
      <c r="Y374" s="112"/>
      <c r="Z374" s="112"/>
      <c r="AA374" s="112"/>
      <c r="AB374" s="108">
        <f t="shared" si="32"/>
        <v>0</v>
      </c>
      <c r="AC374" s="108">
        <f t="shared" si="33"/>
        <v>0</v>
      </c>
      <c r="AD374" s="113"/>
      <c r="AE374" s="114"/>
      <c r="AF374" s="113"/>
      <c r="AG374" s="114"/>
      <c r="AH374" s="1">
        <f t="shared" si="29"/>
        <v>0</v>
      </c>
    </row>
    <row r="375" spans="4:34" ht="18" customHeight="1" x14ac:dyDescent="0.25">
      <c r="D375" s="1">
        <f>IFERROR(IF(E375&gt;=1,E375+COUNTIF($E$8:E375,E375),0),0)</f>
        <v>0</v>
      </c>
      <c r="E375" s="1">
        <f>IFERROR(IF(G375&gt;=1,INDEX(EMP!$O$6:$Q$205,MATCH(I375,EMP!$Q$6:$Q$205,0),1)*10,0),0)</f>
        <v>0</v>
      </c>
      <c r="F375" s="1">
        <v>368</v>
      </c>
      <c r="G375" s="32">
        <f t="shared" si="30"/>
        <v>0</v>
      </c>
      <c r="H375" s="115"/>
      <c r="I375" s="32" t="str">
        <f>IFERROR(IF(G375&gt;=1,VLOOKUP(H375,EMP!$P$6:$Q$205,2,0),""),"")</f>
        <v/>
      </c>
      <c r="J375" s="116"/>
      <c r="K375" s="111"/>
      <c r="L375" s="112"/>
      <c r="M375" s="112"/>
      <c r="N375" s="112"/>
      <c r="O375" s="108">
        <f t="shared" si="31"/>
        <v>0</v>
      </c>
      <c r="P375" s="112"/>
      <c r="Q375" s="112"/>
      <c r="R375" s="112"/>
      <c r="S375" s="112"/>
      <c r="T375" s="112"/>
      <c r="U375" s="112"/>
      <c r="V375" s="112"/>
      <c r="W375" s="112"/>
      <c r="X375" s="112"/>
      <c r="Y375" s="112"/>
      <c r="Z375" s="112"/>
      <c r="AA375" s="112"/>
      <c r="AB375" s="108">
        <f t="shared" si="32"/>
        <v>0</v>
      </c>
      <c r="AC375" s="108">
        <f t="shared" si="33"/>
        <v>0</v>
      </c>
      <c r="AD375" s="113"/>
      <c r="AE375" s="114"/>
      <c r="AF375" s="113"/>
      <c r="AG375" s="114"/>
      <c r="AH375" s="1">
        <f t="shared" si="29"/>
        <v>0</v>
      </c>
    </row>
    <row r="376" spans="4:34" ht="18" customHeight="1" x14ac:dyDescent="0.25">
      <c r="D376" s="1">
        <f>IFERROR(IF(E376&gt;=1,E376+COUNTIF($E$8:E376,E376),0),0)</f>
        <v>0</v>
      </c>
      <c r="E376" s="1">
        <f>IFERROR(IF(G376&gt;=1,INDEX(EMP!$O$6:$Q$205,MATCH(I376,EMP!$Q$6:$Q$205,0),1)*10,0),0)</f>
        <v>0</v>
      </c>
      <c r="F376" s="1">
        <v>369</v>
      </c>
      <c r="G376" s="32">
        <f t="shared" si="30"/>
        <v>0</v>
      </c>
      <c r="H376" s="115"/>
      <c r="I376" s="32" t="str">
        <f>IFERROR(IF(G376&gt;=1,VLOOKUP(H376,EMP!$P$6:$Q$205,2,0),""),"")</f>
        <v/>
      </c>
      <c r="J376" s="116"/>
      <c r="K376" s="111"/>
      <c r="L376" s="112"/>
      <c r="M376" s="112"/>
      <c r="N376" s="112"/>
      <c r="O376" s="108">
        <f t="shared" si="31"/>
        <v>0</v>
      </c>
      <c r="P376" s="112"/>
      <c r="Q376" s="112"/>
      <c r="R376" s="112"/>
      <c r="S376" s="112"/>
      <c r="T376" s="112"/>
      <c r="U376" s="112"/>
      <c r="V376" s="112"/>
      <c r="W376" s="112"/>
      <c r="X376" s="112"/>
      <c r="Y376" s="112"/>
      <c r="Z376" s="112"/>
      <c r="AA376" s="112"/>
      <c r="AB376" s="108">
        <f t="shared" si="32"/>
        <v>0</v>
      </c>
      <c r="AC376" s="108">
        <f t="shared" si="33"/>
        <v>0</v>
      </c>
      <c r="AD376" s="113"/>
      <c r="AE376" s="114"/>
      <c r="AF376" s="113"/>
      <c r="AG376" s="114"/>
      <c r="AH376" s="1">
        <f t="shared" si="29"/>
        <v>0</v>
      </c>
    </row>
    <row r="377" spans="4:34" ht="18" customHeight="1" x14ac:dyDescent="0.25">
      <c r="D377" s="1">
        <f>IFERROR(IF(E377&gt;=1,E377+COUNTIF($E$8:E377,E377),0),0)</f>
        <v>0</v>
      </c>
      <c r="E377" s="1">
        <f>IFERROR(IF(G377&gt;=1,INDEX(EMP!$O$6:$Q$205,MATCH(I377,EMP!$Q$6:$Q$205,0),1)*10,0),0)</f>
        <v>0</v>
      </c>
      <c r="F377" s="1">
        <v>370</v>
      </c>
      <c r="G377" s="32">
        <f t="shared" si="30"/>
        <v>0</v>
      </c>
      <c r="H377" s="115"/>
      <c r="I377" s="32" t="str">
        <f>IFERROR(IF(G377&gt;=1,VLOOKUP(H377,EMP!$P$6:$Q$205,2,0),""),"")</f>
        <v/>
      </c>
      <c r="J377" s="116"/>
      <c r="K377" s="111"/>
      <c r="L377" s="112"/>
      <c r="M377" s="112"/>
      <c r="N377" s="112"/>
      <c r="O377" s="108">
        <f t="shared" si="31"/>
        <v>0</v>
      </c>
      <c r="P377" s="112"/>
      <c r="Q377" s="112"/>
      <c r="R377" s="112"/>
      <c r="S377" s="112"/>
      <c r="T377" s="112"/>
      <c r="U377" s="112"/>
      <c r="V377" s="112"/>
      <c r="W377" s="112"/>
      <c r="X377" s="112"/>
      <c r="Y377" s="112"/>
      <c r="Z377" s="112"/>
      <c r="AA377" s="112"/>
      <c r="AB377" s="108">
        <f t="shared" si="32"/>
        <v>0</v>
      </c>
      <c r="AC377" s="108">
        <f t="shared" si="33"/>
        <v>0</v>
      </c>
      <c r="AD377" s="113"/>
      <c r="AE377" s="114"/>
      <c r="AF377" s="113"/>
      <c r="AG377" s="114"/>
      <c r="AH377" s="1">
        <f t="shared" si="29"/>
        <v>0</v>
      </c>
    </row>
    <row r="378" spans="4:34" ht="18" customHeight="1" x14ac:dyDescent="0.25">
      <c r="D378" s="1">
        <f>IFERROR(IF(E378&gt;=1,E378+COUNTIF($E$8:E378,E378),0),0)</f>
        <v>0</v>
      </c>
      <c r="E378" s="1">
        <f>IFERROR(IF(G378&gt;=1,INDEX(EMP!$O$6:$Q$205,MATCH(I378,EMP!$Q$6:$Q$205,0),1)*10,0),0)</f>
        <v>0</v>
      </c>
      <c r="F378" s="1">
        <v>371</v>
      </c>
      <c r="G378" s="32">
        <f t="shared" si="30"/>
        <v>0</v>
      </c>
      <c r="H378" s="115"/>
      <c r="I378" s="32" t="str">
        <f>IFERROR(IF(G378&gt;=1,VLOOKUP(H378,EMP!$P$6:$Q$205,2,0),""),"")</f>
        <v/>
      </c>
      <c r="J378" s="116"/>
      <c r="K378" s="111"/>
      <c r="L378" s="112"/>
      <c r="M378" s="112"/>
      <c r="N378" s="112"/>
      <c r="O378" s="108">
        <f t="shared" si="31"/>
        <v>0</v>
      </c>
      <c r="P378" s="112"/>
      <c r="Q378" s="112"/>
      <c r="R378" s="112"/>
      <c r="S378" s="112"/>
      <c r="T378" s="112"/>
      <c r="U378" s="112"/>
      <c r="V378" s="112"/>
      <c r="W378" s="112"/>
      <c r="X378" s="112"/>
      <c r="Y378" s="112"/>
      <c r="Z378" s="112"/>
      <c r="AA378" s="112"/>
      <c r="AB378" s="108">
        <f t="shared" si="32"/>
        <v>0</v>
      </c>
      <c r="AC378" s="108">
        <f t="shared" si="33"/>
        <v>0</v>
      </c>
      <c r="AD378" s="113"/>
      <c r="AE378" s="114"/>
      <c r="AF378" s="113"/>
      <c r="AG378" s="114"/>
      <c r="AH378" s="1">
        <f t="shared" si="29"/>
        <v>0</v>
      </c>
    </row>
    <row r="379" spans="4:34" ht="18" customHeight="1" x14ac:dyDescent="0.25">
      <c r="D379" s="1">
        <f>IFERROR(IF(E379&gt;=1,E379+COUNTIF($E$8:E379,E379),0),0)</f>
        <v>0</v>
      </c>
      <c r="E379" s="1">
        <f>IFERROR(IF(G379&gt;=1,INDEX(EMP!$O$6:$Q$205,MATCH(I379,EMP!$Q$6:$Q$205,0),1)*10,0),0)</f>
        <v>0</v>
      </c>
      <c r="F379" s="1">
        <v>372</v>
      </c>
      <c r="G379" s="32">
        <f t="shared" si="30"/>
        <v>0</v>
      </c>
      <c r="H379" s="115"/>
      <c r="I379" s="32" t="str">
        <f>IFERROR(IF(G379&gt;=1,VLOOKUP(H379,EMP!$P$6:$Q$205,2,0),""),"")</f>
        <v/>
      </c>
      <c r="J379" s="116"/>
      <c r="K379" s="111"/>
      <c r="L379" s="112"/>
      <c r="M379" s="112"/>
      <c r="N379" s="112"/>
      <c r="O379" s="108">
        <f t="shared" si="31"/>
        <v>0</v>
      </c>
      <c r="P379" s="112"/>
      <c r="Q379" s="112"/>
      <c r="R379" s="112"/>
      <c r="S379" s="112"/>
      <c r="T379" s="112"/>
      <c r="U379" s="112"/>
      <c r="V379" s="112"/>
      <c r="W379" s="112"/>
      <c r="X379" s="112"/>
      <c r="Y379" s="112"/>
      <c r="Z379" s="112"/>
      <c r="AA379" s="112"/>
      <c r="AB379" s="108">
        <f t="shared" si="32"/>
        <v>0</v>
      </c>
      <c r="AC379" s="108">
        <f t="shared" si="33"/>
        <v>0</v>
      </c>
      <c r="AD379" s="113"/>
      <c r="AE379" s="114"/>
      <c r="AF379" s="113"/>
      <c r="AG379" s="114"/>
      <c r="AH379" s="1">
        <f t="shared" si="29"/>
        <v>0</v>
      </c>
    </row>
    <row r="380" spans="4:34" ht="18" customHeight="1" x14ac:dyDescent="0.25">
      <c r="D380" s="1">
        <f>IFERROR(IF(E380&gt;=1,E380+COUNTIF($E$8:E380,E380),0),0)</f>
        <v>0</v>
      </c>
      <c r="E380" s="1">
        <f>IFERROR(IF(G380&gt;=1,INDEX(EMP!$O$6:$Q$205,MATCH(I380,EMP!$Q$6:$Q$205,0),1)*10,0),0)</f>
        <v>0</v>
      </c>
      <c r="F380" s="1">
        <v>373</v>
      </c>
      <c r="G380" s="32">
        <f t="shared" si="30"/>
        <v>0</v>
      </c>
      <c r="H380" s="115"/>
      <c r="I380" s="32" t="str">
        <f>IFERROR(IF(G380&gt;=1,VLOOKUP(H380,EMP!$P$6:$Q$205,2,0),""),"")</f>
        <v/>
      </c>
      <c r="J380" s="116"/>
      <c r="K380" s="111"/>
      <c r="L380" s="112"/>
      <c r="M380" s="112"/>
      <c r="N380" s="112"/>
      <c r="O380" s="108">
        <f t="shared" si="31"/>
        <v>0</v>
      </c>
      <c r="P380" s="112"/>
      <c r="Q380" s="112"/>
      <c r="R380" s="112"/>
      <c r="S380" s="112"/>
      <c r="T380" s="112"/>
      <c r="U380" s="112"/>
      <c r="V380" s="112"/>
      <c r="W380" s="112"/>
      <c r="X380" s="112"/>
      <c r="Y380" s="112"/>
      <c r="Z380" s="112"/>
      <c r="AA380" s="112"/>
      <c r="AB380" s="108">
        <f t="shared" si="32"/>
        <v>0</v>
      </c>
      <c r="AC380" s="108">
        <f t="shared" si="33"/>
        <v>0</v>
      </c>
      <c r="AD380" s="113"/>
      <c r="AE380" s="114"/>
      <c r="AF380" s="113"/>
      <c r="AG380" s="114"/>
      <c r="AH380" s="1">
        <f t="shared" si="29"/>
        <v>0</v>
      </c>
    </row>
    <row r="381" spans="4:34" ht="18" customHeight="1" x14ac:dyDescent="0.25">
      <c r="D381" s="1">
        <f>IFERROR(IF(E381&gt;=1,E381+COUNTIF($E$8:E381,E381),0),0)</f>
        <v>0</v>
      </c>
      <c r="E381" s="1">
        <f>IFERROR(IF(G381&gt;=1,INDEX(EMP!$O$6:$Q$205,MATCH(I381,EMP!$Q$6:$Q$205,0),1)*10,0),0)</f>
        <v>0</v>
      </c>
      <c r="F381" s="1">
        <v>374</v>
      </c>
      <c r="G381" s="32">
        <f t="shared" si="30"/>
        <v>0</v>
      </c>
      <c r="H381" s="115"/>
      <c r="I381" s="32" t="str">
        <f>IFERROR(IF(G381&gt;=1,VLOOKUP(H381,EMP!$P$6:$Q$205,2,0),""),"")</f>
        <v/>
      </c>
      <c r="J381" s="116"/>
      <c r="K381" s="111"/>
      <c r="L381" s="112"/>
      <c r="M381" s="112"/>
      <c r="N381" s="112"/>
      <c r="O381" s="108">
        <f t="shared" si="31"/>
        <v>0</v>
      </c>
      <c r="P381" s="112"/>
      <c r="Q381" s="112"/>
      <c r="R381" s="112"/>
      <c r="S381" s="112"/>
      <c r="T381" s="112"/>
      <c r="U381" s="112"/>
      <c r="V381" s="112"/>
      <c r="W381" s="112"/>
      <c r="X381" s="112"/>
      <c r="Y381" s="112"/>
      <c r="Z381" s="112"/>
      <c r="AA381" s="112"/>
      <c r="AB381" s="108">
        <f t="shared" si="32"/>
        <v>0</v>
      </c>
      <c r="AC381" s="108">
        <f t="shared" si="33"/>
        <v>0</v>
      </c>
      <c r="AD381" s="113"/>
      <c r="AE381" s="114"/>
      <c r="AF381" s="113"/>
      <c r="AG381" s="114"/>
      <c r="AH381" s="1">
        <f t="shared" si="29"/>
        <v>0</v>
      </c>
    </row>
    <row r="382" spans="4:34" ht="18" customHeight="1" x14ac:dyDescent="0.25">
      <c r="D382" s="1">
        <f>IFERROR(IF(E382&gt;=1,E382+COUNTIF($E$8:E382,E382),0),0)</f>
        <v>0</v>
      </c>
      <c r="E382" s="1">
        <f>IFERROR(IF(G382&gt;=1,INDEX(EMP!$O$6:$Q$205,MATCH(I382,EMP!$Q$6:$Q$205,0),1)*10,0),0)</f>
        <v>0</v>
      </c>
      <c r="F382" s="1">
        <v>375</v>
      </c>
      <c r="G382" s="32">
        <f t="shared" si="30"/>
        <v>0</v>
      </c>
      <c r="H382" s="115"/>
      <c r="I382" s="32" t="str">
        <f>IFERROR(IF(G382&gt;=1,VLOOKUP(H382,EMP!$P$6:$Q$205,2,0),""),"")</f>
        <v/>
      </c>
      <c r="J382" s="116"/>
      <c r="K382" s="111"/>
      <c r="L382" s="112"/>
      <c r="M382" s="112"/>
      <c r="N382" s="112"/>
      <c r="O382" s="108">
        <f t="shared" si="31"/>
        <v>0</v>
      </c>
      <c r="P382" s="112"/>
      <c r="Q382" s="112"/>
      <c r="R382" s="112"/>
      <c r="S382" s="112"/>
      <c r="T382" s="112"/>
      <c r="U382" s="112"/>
      <c r="V382" s="112"/>
      <c r="W382" s="112"/>
      <c r="X382" s="112"/>
      <c r="Y382" s="112"/>
      <c r="Z382" s="112"/>
      <c r="AA382" s="112"/>
      <c r="AB382" s="108">
        <f t="shared" si="32"/>
        <v>0</v>
      </c>
      <c r="AC382" s="108">
        <f t="shared" si="33"/>
        <v>0</v>
      </c>
      <c r="AD382" s="113"/>
      <c r="AE382" s="114"/>
      <c r="AF382" s="113"/>
      <c r="AG382" s="114"/>
      <c r="AH382" s="1">
        <f t="shared" si="29"/>
        <v>0</v>
      </c>
    </row>
    <row r="383" spans="4:34" ht="18" customHeight="1" x14ac:dyDescent="0.25">
      <c r="D383" s="1">
        <f>IFERROR(IF(E383&gt;=1,E383+COUNTIF($E$8:E383,E383),0),0)</f>
        <v>0</v>
      </c>
      <c r="E383" s="1">
        <f>IFERROR(IF(G383&gt;=1,INDEX(EMP!$O$6:$Q$205,MATCH(I383,EMP!$Q$6:$Q$205,0),1)*10,0),0)</f>
        <v>0</v>
      </c>
      <c r="F383" s="1">
        <v>376</v>
      </c>
      <c r="G383" s="32">
        <f t="shared" si="30"/>
        <v>0</v>
      </c>
      <c r="H383" s="115"/>
      <c r="I383" s="32" t="str">
        <f>IFERROR(IF(G383&gt;=1,VLOOKUP(H383,EMP!$P$6:$Q$205,2,0),""),"")</f>
        <v/>
      </c>
      <c r="J383" s="116"/>
      <c r="K383" s="111"/>
      <c r="L383" s="112"/>
      <c r="M383" s="112"/>
      <c r="N383" s="112"/>
      <c r="O383" s="108">
        <f t="shared" si="31"/>
        <v>0</v>
      </c>
      <c r="P383" s="112"/>
      <c r="Q383" s="112"/>
      <c r="R383" s="112"/>
      <c r="S383" s="112"/>
      <c r="T383" s="112"/>
      <c r="U383" s="112"/>
      <c r="V383" s="112"/>
      <c r="W383" s="112"/>
      <c r="X383" s="112"/>
      <c r="Y383" s="112"/>
      <c r="Z383" s="112"/>
      <c r="AA383" s="112"/>
      <c r="AB383" s="108">
        <f t="shared" si="32"/>
        <v>0</v>
      </c>
      <c r="AC383" s="108">
        <f t="shared" si="33"/>
        <v>0</v>
      </c>
      <c r="AD383" s="113"/>
      <c r="AE383" s="114"/>
      <c r="AF383" s="113"/>
      <c r="AG383" s="114"/>
      <c r="AH383" s="1">
        <f t="shared" si="29"/>
        <v>0</v>
      </c>
    </row>
    <row r="384" spans="4:34" ht="18" customHeight="1" x14ac:dyDescent="0.25">
      <c r="D384" s="1">
        <f>IFERROR(IF(E384&gt;=1,E384+COUNTIF($E$8:E384,E384),0),0)</f>
        <v>0</v>
      </c>
      <c r="E384" s="1">
        <f>IFERROR(IF(G384&gt;=1,INDEX(EMP!$O$6:$Q$205,MATCH(I384,EMP!$Q$6:$Q$205,0),1)*10,0),0)</f>
        <v>0</v>
      </c>
      <c r="F384" s="1">
        <v>377</v>
      </c>
      <c r="G384" s="32">
        <f t="shared" si="30"/>
        <v>0</v>
      </c>
      <c r="H384" s="115"/>
      <c r="I384" s="32" t="str">
        <f>IFERROR(IF(G384&gt;=1,VLOOKUP(H384,EMP!$P$6:$Q$205,2,0),""),"")</f>
        <v/>
      </c>
      <c r="J384" s="116"/>
      <c r="K384" s="111"/>
      <c r="L384" s="112"/>
      <c r="M384" s="112"/>
      <c r="N384" s="112"/>
      <c r="O384" s="108">
        <f t="shared" si="31"/>
        <v>0</v>
      </c>
      <c r="P384" s="112"/>
      <c r="Q384" s="112"/>
      <c r="R384" s="112"/>
      <c r="S384" s="112"/>
      <c r="T384" s="112"/>
      <c r="U384" s="112"/>
      <c r="V384" s="112"/>
      <c r="W384" s="112"/>
      <c r="X384" s="112"/>
      <c r="Y384" s="112"/>
      <c r="Z384" s="112"/>
      <c r="AA384" s="112"/>
      <c r="AB384" s="108">
        <f t="shared" si="32"/>
        <v>0</v>
      </c>
      <c r="AC384" s="108">
        <f t="shared" si="33"/>
        <v>0</v>
      </c>
      <c r="AD384" s="113"/>
      <c r="AE384" s="114"/>
      <c r="AF384" s="113"/>
      <c r="AG384" s="114"/>
      <c r="AH384" s="1">
        <f t="shared" si="29"/>
        <v>0</v>
      </c>
    </row>
    <row r="385" spans="4:34" ht="18" customHeight="1" x14ac:dyDescent="0.25">
      <c r="D385" s="1">
        <f>IFERROR(IF(E385&gt;=1,E385+COUNTIF($E$8:E385,E385),0),0)</f>
        <v>0</v>
      </c>
      <c r="E385" s="1">
        <f>IFERROR(IF(G385&gt;=1,INDEX(EMP!$O$6:$Q$205,MATCH(I385,EMP!$Q$6:$Q$205,0),1)*10,0),0)</f>
        <v>0</v>
      </c>
      <c r="F385" s="1">
        <v>378</v>
      </c>
      <c r="G385" s="32">
        <f t="shared" si="30"/>
        <v>0</v>
      </c>
      <c r="H385" s="115"/>
      <c r="I385" s="32" t="str">
        <f>IFERROR(IF(G385&gt;=1,VLOOKUP(H385,EMP!$P$6:$Q$205,2,0),""),"")</f>
        <v/>
      </c>
      <c r="J385" s="116"/>
      <c r="K385" s="111"/>
      <c r="L385" s="112"/>
      <c r="M385" s="112"/>
      <c r="N385" s="112"/>
      <c r="O385" s="108">
        <f t="shared" si="31"/>
        <v>0</v>
      </c>
      <c r="P385" s="112"/>
      <c r="Q385" s="112"/>
      <c r="R385" s="112"/>
      <c r="S385" s="112"/>
      <c r="T385" s="112"/>
      <c r="U385" s="112"/>
      <c r="V385" s="112"/>
      <c r="W385" s="112"/>
      <c r="X385" s="112"/>
      <c r="Y385" s="112"/>
      <c r="Z385" s="112"/>
      <c r="AA385" s="112"/>
      <c r="AB385" s="108">
        <f t="shared" si="32"/>
        <v>0</v>
      </c>
      <c r="AC385" s="108">
        <f t="shared" si="33"/>
        <v>0</v>
      </c>
      <c r="AD385" s="113"/>
      <c r="AE385" s="114"/>
      <c r="AF385" s="113"/>
      <c r="AG385" s="114"/>
      <c r="AH385" s="1">
        <f t="shared" si="29"/>
        <v>0</v>
      </c>
    </row>
    <row r="386" spans="4:34" ht="18" customHeight="1" x14ac:dyDescent="0.25">
      <c r="D386" s="1">
        <f>IFERROR(IF(E386&gt;=1,E386+COUNTIF($E$8:E386,E386),0),0)</f>
        <v>0</v>
      </c>
      <c r="E386" s="1">
        <f>IFERROR(IF(G386&gt;=1,INDEX(EMP!$O$6:$Q$205,MATCH(I386,EMP!$Q$6:$Q$205,0),1)*10,0),0)</f>
        <v>0</v>
      </c>
      <c r="F386" s="1">
        <v>379</v>
      </c>
      <c r="G386" s="32">
        <f t="shared" si="30"/>
        <v>0</v>
      </c>
      <c r="H386" s="115"/>
      <c r="I386" s="32" t="str">
        <f>IFERROR(IF(G386&gt;=1,VLOOKUP(H386,EMP!$P$6:$Q$205,2,0),""),"")</f>
        <v/>
      </c>
      <c r="J386" s="116"/>
      <c r="K386" s="111"/>
      <c r="L386" s="112"/>
      <c r="M386" s="112"/>
      <c r="N386" s="112"/>
      <c r="O386" s="108">
        <f t="shared" si="31"/>
        <v>0</v>
      </c>
      <c r="P386" s="112"/>
      <c r="Q386" s="112"/>
      <c r="R386" s="112"/>
      <c r="S386" s="112"/>
      <c r="T386" s="112"/>
      <c r="U386" s="112"/>
      <c r="V386" s="112"/>
      <c r="W386" s="112"/>
      <c r="X386" s="112"/>
      <c r="Y386" s="112"/>
      <c r="Z386" s="112"/>
      <c r="AA386" s="112"/>
      <c r="AB386" s="108">
        <f t="shared" si="32"/>
        <v>0</v>
      </c>
      <c r="AC386" s="108">
        <f t="shared" si="33"/>
        <v>0</v>
      </c>
      <c r="AD386" s="113"/>
      <c r="AE386" s="114"/>
      <c r="AF386" s="113"/>
      <c r="AG386" s="114"/>
      <c r="AH386" s="1">
        <f t="shared" si="29"/>
        <v>0</v>
      </c>
    </row>
    <row r="387" spans="4:34" ht="18" customHeight="1" x14ac:dyDescent="0.25">
      <c r="D387" s="1">
        <f>IFERROR(IF(E387&gt;=1,E387+COUNTIF($E$8:E387,E387),0),0)</f>
        <v>0</v>
      </c>
      <c r="E387" s="1">
        <f>IFERROR(IF(G387&gt;=1,INDEX(EMP!$O$6:$Q$205,MATCH(I387,EMP!$Q$6:$Q$205,0),1)*10,0),0)</f>
        <v>0</v>
      </c>
      <c r="F387" s="1">
        <v>380</v>
      </c>
      <c r="G387" s="32">
        <f t="shared" si="30"/>
        <v>0</v>
      </c>
      <c r="H387" s="115"/>
      <c r="I387" s="32" t="str">
        <f>IFERROR(IF(G387&gt;=1,VLOOKUP(H387,EMP!$P$6:$Q$205,2,0),""),"")</f>
        <v/>
      </c>
      <c r="J387" s="116"/>
      <c r="K387" s="111"/>
      <c r="L387" s="112"/>
      <c r="M387" s="112"/>
      <c r="N387" s="112"/>
      <c r="O387" s="108">
        <f t="shared" si="31"/>
        <v>0</v>
      </c>
      <c r="P387" s="112"/>
      <c r="Q387" s="112"/>
      <c r="R387" s="112"/>
      <c r="S387" s="112"/>
      <c r="T387" s="112"/>
      <c r="U387" s="112"/>
      <c r="V387" s="112"/>
      <c r="W387" s="112"/>
      <c r="X387" s="112"/>
      <c r="Y387" s="112"/>
      <c r="Z387" s="112"/>
      <c r="AA387" s="112"/>
      <c r="AB387" s="108">
        <f t="shared" si="32"/>
        <v>0</v>
      </c>
      <c r="AC387" s="108">
        <f t="shared" si="33"/>
        <v>0</v>
      </c>
      <c r="AD387" s="113"/>
      <c r="AE387" s="114"/>
      <c r="AF387" s="113"/>
      <c r="AG387" s="114"/>
      <c r="AH387" s="1">
        <f t="shared" si="29"/>
        <v>0</v>
      </c>
    </row>
    <row r="388" spans="4:34" ht="18" customHeight="1" x14ac:dyDescent="0.25">
      <c r="D388" s="1">
        <f>IFERROR(IF(E388&gt;=1,E388+COUNTIF($E$8:E388,E388),0),0)</f>
        <v>0</v>
      </c>
      <c r="E388" s="1">
        <f>IFERROR(IF(G388&gt;=1,INDEX(EMP!$O$6:$Q$205,MATCH(I388,EMP!$Q$6:$Q$205,0),1)*10,0),0)</f>
        <v>0</v>
      </c>
      <c r="F388" s="1">
        <v>381</v>
      </c>
      <c r="G388" s="32">
        <f t="shared" si="30"/>
        <v>0</v>
      </c>
      <c r="H388" s="115"/>
      <c r="I388" s="32" t="str">
        <f>IFERROR(IF(G388&gt;=1,VLOOKUP(H388,EMP!$P$6:$Q$205,2,0),""),"")</f>
        <v/>
      </c>
      <c r="J388" s="116"/>
      <c r="K388" s="111"/>
      <c r="L388" s="112"/>
      <c r="M388" s="112"/>
      <c r="N388" s="112"/>
      <c r="O388" s="108">
        <f t="shared" si="31"/>
        <v>0</v>
      </c>
      <c r="P388" s="112"/>
      <c r="Q388" s="112"/>
      <c r="R388" s="112"/>
      <c r="S388" s="112"/>
      <c r="T388" s="112"/>
      <c r="U388" s="112"/>
      <c r="V388" s="112"/>
      <c r="W388" s="112"/>
      <c r="X388" s="112"/>
      <c r="Y388" s="112"/>
      <c r="Z388" s="112"/>
      <c r="AA388" s="112"/>
      <c r="AB388" s="108">
        <f t="shared" si="32"/>
        <v>0</v>
      </c>
      <c r="AC388" s="108">
        <f t="shared" si="33"/>
        <v>0</v>
      </c>
      <c r="AD388" s="113"/>
      <c r="AE388" s="114"/>
      <c r="AF388" s="113"/>
      <c r="AG388" s="114"/>
      <c r="AH388" s="1">
        <f t="shared" si="29"/>
        <v>0</v>
      </c>
    </row>
    <row r="389" spans="4:34" ht="18" customHeight="1" x14ac:dyDescent="0.25">
      <c r="D389" s="1">
        <f>IFERROR(IF(E389&gt;=1,E389+COUNTIF($E$8:E389,E389),0),0)</f>
        <v>0</v>
      </c>
      <c r="E389" s="1">
        <f>IFERROR(IF(G389&gt;=1,INDEX(EMP!$O$6:$Q$205,MATCH(I389,EMP!$Q$6:$Q$205,0),1)*10,0),0)</f>
        <v>0</v>
      </c>
      <c r="F389" s="1">
        <v>382</v>
      </c>
      <c r="G389" s="32">
        <f t="shared" si="30"/>
        <v>0</v>
      </c>
      <c r="H389" s="115"/>
      <c r="I389" s="32" t="str">
        <f>IFERROR(IF(G389&gt;=1,VLOOKUP(H389,EMP!$P$6:$Q$205,2,0),""),"")</f>
        <v/>
      </c>
      <c r="J389" s="116"/>
      <c r="K389" s="111"/>
      <c r="L389" s="112"/>
      <c r="M389" s="112"/>
      <c r="N389" s="112"/>
      <c r="O389" s="108">
        <f t="shared" si="31"/>
        <v>0</v>
      </c>
      <c r="P389" s="112"/>
      <c r="Q389" s="112"/>
      <c r="R389" s="112"/>
      <c r="S389" s="112"/>
      <c r="T389" s="112"/>
      <c r="U389" s="112"/>
      <c r="V389" s="112"/>
      <c r="W389" s="112"/>
      <c r="X389" s="112"/>
      <c r="Y389" s="112"/>
      <c r="Z389" s="112"/>
      <c r="AA389" s="112"/>
      <c r="AB389" s="108">
        <f t="shared" si="32"/>
        <v>0</v>
      </c>
      <c r="AC389" s="108">
        <f t="shared" si="33"/>
        <v>0</v>
      </c>
      <c r="AD389" s="113"/>
      <c r="AE389" s="114"/>
      <c r="AF389" s="113"/>
      <c r="AG389" s="114"/>
      <c r="AH389" s="1">
        <f t="shared" si="29"/>
        <v>0</v>
      </c>
    </row>
    <row r="390" spans="4:34" ht="18" customHeight="1" x14ac:dyDescent="0.25">
      <c r="D390" s="1">
        <f>IFERROR(IF(E390&gt;=1,E390+COUNTIF($E$8:E390,E390),0),0)</f>
        <v>0</v>
      </c>
      <c r="E390" s="1">
        <f>IFERROR(IF(G390&gt;=1,INDEX(EMP!$O$6:$Q$205,MATCH(I390,EMP!$Q$6:$Q$205,0),1)*10,0),0)</f>
        <v>0</v>
      </c>
      <c r="F390" s="1">
        <v>383</v>
      </c>
      <c r="G390" s="32">
        <f t="shared" si="30"/>
        <v>0</v>
      </c>
      <c r="H390" s="115"/>
      <c r="I390" s="32" t="str">
        <f>IFERROR(IF(G390&gt;=1,VLOOKUP(H390,EMP!$P$6:$Q$205,2,0),""),"")</f>
        <v/>
      </c>
      <c r="J390" s="116"/>
      <c r="K390" s="111"/>
      <c r="L390" s="112"/>
      <c r="M390" s="112"/>
      <c r="N390" s="112"/>
      <c r="O390" s="108">
        <f t="shared" si="31"/>
        <v>0</v>
      </c>
      <c r="P390" s="112"/>
      <c r="Q390" s="112"/>
      <c r="R390" s="112"/>
      <c r="S390" s="112"/>
      <c r="T390" s="112"/>
      <c r="U390" s="112"/>
      <c r="V390" s="112"/>
      <c r="W390" s="112"/>
      <c r="X390" s="112"/>
      <c r="Y390" s="112"/>
      <c r="Z390" s="112"/>
      <c r="AA390" s="112"/>
      <c r="AB390" s="108">
        <f t="shared" si="32"/>
        <v>0</v>
      </c>
      <c r="AC390" s="108">
        <f t="shared" si="33"/>
        <v>0</v>
      </c>
      <c r="AD390" s="113"/>
      <c r="AE390" s="114"/>
      <c r="AF390" s="113"/>
      <c r="AG390" s="114"/>
      <c r="AH390" s="1">
        <f t="shared" si="29"/>
        <v>0</v>
      </c>
    </row>
    <row r="391" spans="4:34" ht="18" customHeight="1" x14ac:dyDescent="0.25">
      <c r="D391" s="1">
        <f>IFERROR(IF(E391&gt;=1,E391+COUNTIF($E$8:E391,E391),0),0)</f>
        <v>0</v>
      </c>
      <c r="E391" s="1">
        <f>IFERROR(IF(G391&gt;=1,INDEX(EMP!$O$6:$Q$205,MATCH(I391,EMP!$Q$6:$Q$205,0),1)*10,0),0)</f>
        <v>0</v>
      </c>
      <c r="F391" s="1">
        <v>384</v>
      </c>
      <c r="G391" s="32">
        <f t="shared" si="30"/>
        <v>0</v>
      </c>
      <c r="H391" s="115"/>
      <c r="I391" s="32" t="str">
        <f>IFERROR(IF(G391&gt;=1,VLOOKUP(H391,EMP!$P$6:$Q$205,2,0),""),"")</f>
        <v/>
      </c>
      <c r="J391" s="116"/>
      <c r="K391" s="111"/>
      <c r="L391" s="112"/>
      <c r="M391" s="112"/>
      <c r="N391" s="112"/>
      <c r="O391" s="108">
        <f t="shared" si="31"/>
        <v>0</v>
      </c>
      <c r="P391" s="112"/>
      <c r="Q391" s="112"/>
      <c r="R391" s="112"/>
      <c r="S391" s="112"/>
      <c r="T391" s="112"/>
      <c r="U391" s="112"/>
      <c r="V391" s="112"/>
      <c r="W391" s="112"/>
      <c r="X391" s="112"/>
      <c r="Y391" s="112"/>
      <c r="Z391" s="112"/>
      <c r="AA391" s="112"/>
      <c r="AB391" s="108">
        <f t="shared" si="32"/>
        <v>0</v>
      </c>
      <c r="AC391" s="108">
        <f t="shared" si="33"/>
        <v>0</v>
      </c>
      <c r="AD391" s="113"/>
      <c r="AE391" s="114"/>
      <c r="AF391" s="113"/>
      <c r="AG391" s="114"/>
      <c r="AH391" s="1">
        <f t="shared" si="29"/>
        <v>0</v>
      </c>
    </row>
    <row r="392" spans="4:34" ht="18" customHeight="1" x14ac:dyDescent="0.25">
      <c r="D392" s="1">
        <f>IFERROR(IF(E392&gt;=1,E392+COUNTIF($E$8:E392,E392),0),0)</f>
        <v>0</v>
      </c>
      <c r="E392" s="1">
        <f>IFERROR(IF(G392&gt;=1,INDEX(EMP!$O$6:$Q$205,MATCH(I392,EMP!$Q$6:$Q$205,0),1)*10,0),0)</f>
        <v>0</v>
      </c>
      <c r="F392" s="1">
        <v>385</v>
      </c>
      <c r="G392" s="32">
        <f t="shared" si="30"/>
        <v>0</v>
      </c>
      <c r="H392" s="115"/>
      <c r="I392" s="32" t="str">
        <f>IFERROR(IF(G392&gt;=1,VLOOKUP(H392,EMP!$P$6:$Q$205,2,0),""),"")</f>
        <v/>
      </c>
      <c r="J392" s="116"/>
      <c r="K392" s="111"/>
      <c r="L392" s="112"/>
      <c r="M392" s="112"/>
      <c r="N392" s="112"/>
      <c r="O392" s="108">
        <f t="shared" si="31"/>
        <v>0</v>
      </c>
      <c r="P392" s="112"/>
      <c r="Q392" s="112"/>
      <c r="R392" s="112"/>
      <c r="S392" s="112"/>
      <c r="T392" s="112"/>
      <c r="U392" s="112"/>
      <c r="V392" s="112"/>
      <c r="W392" s="112"/>
      <c r="X392" s="112"/>
      <c r="Y392" s="112"/>
      <c r="Z392" s="112"/>
      <c r="AA392" s="112"/>
      <c r="AB392" s="108">
        <f t="shared" si="32"/>
        <v>0</v>
      </c>
      <c r="AC392" s="108">
        <f t="shared" si="33"/>
        <v>0</v>
      </c>
      <c r="AD392" s="113"/>
      <c r="AE392" s="114"/>
      <c r="AF392" s="113"/>
      <c r="AG392" s="114"/>
      <c r="AH392" s="1">
        <f t="shared" si="29"/>
        <v>0</v>
      </c>
    </row>
    <row r="393" spans="4:34" ht="18" customHeight="1" x14ac:dyDescent="0.25">
      <c r="D393" s="1">
        <f>IFERROR(IF(E393&gt;=1,E393+COUNTIF($E$8:E393,E393),0),0)</f>
        <v>0</v>
      </c>
      <c r="E393" s="1">
        <f>IFERROR(IF(G393&gt;=1,INDEX(EMP!$O$6:$Q$205,MATCH(I393,EMP!$Q$6:$Q$205,0),1)*10,0),0)</f>
        <v>0</v>
      </c>
      <c r="F393" s="1">
        <v>386</v>
      </c>
      <c r="G393" s="32">
        <f t="shared" si="30"/>
        <v>0</v>
      </c>
      <c r="H393" s="115"/>
      <c r="I393" s="32" t="str">
        <f>IFERROR(IF(G393&gt;=1,VLOOKUP(H393,EMP!$P$6:$Q$205,2,0),""),"")</f>
        <v/>
      </c>
      <c r="J393" s="116"/>
      <c r="K393" s="111"/>
      <c r="L393" s="112"/>
      <c r="M393" s="112"/>
      <c r="N393" s="112"/>
      <c r="O393" s="108">
        <f t="shared" si="31"/>
        <v>0</v>
      </c>
      <c r="P393" s="112"/>
      <c r="Q393" s="112"/>
      <c r="R393" s="112"/>
      <c r="S393" s="112"/>
      <c r="T393" s="112"/>
      <c r="U393" s="112"/>
      <c r="V393" s="112"/>
      <c r="W393" s="112"/>
      <c r="X393" s="112"/>
      <c r="Y393" s="112"/>
      <c r="Z393" s="112"/>
      <c r="AA393" s="112"/>
      <c r="AB393" s="108">
        <f t="shared" si="32"/>
        <v>0</v>
      </c>
      <c r="AC393" s="108">
        <f t="shared" si="33"/>
        <v>0</v>
      </c>
      <c r="AD393" s="113"/>
      <c r="AE393" s="114"/>
      <c r="AF393" s="113"/>
      <c r="AG393" s="114"/>
      <c r="AH393" s="1">
        <f t="shared" ref="AH393:AH456" si="34">IFERROR(IF(G393&gt;=1,(IF(MOD(G393,2)=1,1,2)),0),0)</f>
        <v>0</v>
      </c>
    </row>
    <row r="394" spans="4:34" ht="18" customHeight="1" x14ac:dyDescent="0.25">
      <c r="D394" s="1">
        <f>IFERROR(IF(E394&gt;=1,E394+COUNTIF($E$8:E394,E394),0),0)</f>
        <v>0</v>
      </c>
      <c r="E394" s="1">
        <f>IFERROR(IF(G394&gt;=1,INDEX(EMP!$O$6:$Q$205,MATCH(I394,EMP!$Q$6:$Q$205,0),1)*10,0),0)</f>
        <v>0</v>
      </c>
      <c r="F394" s="1">
        <v>387</v>
      </c>
      <c r="G394" s="32">
        <f t="shared" si="30"/>
        <v>0</v>
      </c>
      <c r="H394" s="115"/>
      <c r="I394" s="32" t="str">
        <f>IFERROR(IF(G394&gt;=1,VLOOKUP(H394,EMP!$P$6:$Q$205,2,0),""),"")</f>
        <v/>
      </c>
      <c r="J394" s="116"/>
      <c r="K394" s="111"/>
      <c r="L394" s="112"/>
      <c r="M394" s="112"/>
      <c r="N394" s="112"/>
      <c r="O394" s="108">
        <f t="shared" si="31"/>
        <v>0</v>
      </c>
      <c r="P394" s="112"/>
      <c r="Q394" s="112"/>
      <c r="R394" s="112"/>
      <c r="S394" s="112"/>
      <c r="T394" s="112"/>
      <c r="U394" s="112"/>
      <c r="V394" s="112"/>
      <c r="W394" s="112"/>
      <c r="X394" s="112"/>
      <c r="Y394" s="112"/>
      <c r="Z394" s="112"/>
      <c r="AA394" s="112"/>
      <c r="AB394" s="108">
        <f t="shared" si="32"/>
        <v>0</v>
      </c>
      <c r="AC394" s="108">
        <f t="shared" si="33"/>
        <v>0</v>
      </c>
      <c r="AD394" s="113"/>
      <c r="AE394" s="114"/>
      <c r="AF394" s="113"/>
      <c r="AG394" s="114"/>
      <c r="AH394" s="1">
        <f t="shared" si="34"/>
        <v>0</v>
      </c>
    </row>
    <row r="395" spans="4:34" ht="18" customHeight="1" x14ac:dyDescent="0.25">
      <c r="D395" s="1">
        <f>IFERROR(IF(E395&gt;=1,E395+COUNTIF($E$8:E395,E395),0),0)</f>
        <v>0</v>
      </c>
      <c r="E395" s="1">
        <f>IFERROR(IF(G395&gt;=1,INDEX(EMP!$O$6:$Q$205,MATCH(I395,EMP!$Q$6:$Q$205,0),1)*10,0),0)</f>
        <v>0</v>
      </c>
      <c r="F395" s="1">
        <v>388</v>
      </c>
      <c r="G395" s="32">
        <f t="shared" si="30"/>
        <v>0</v>
      </c>
      <c r="H395" s="115"/>
      <c r="I395" s="32" t="str">
        <f>IFERROR(IF(G395&gt;=1,VLOOKUP(H395,EMP!$P$6:$Q$205,2,0),""),"")</f>
        <v/>
      </c>
      <c r="J395" s="116"/>
      <c r="K395" s="111"/>
      <c r="L395" s="112"/>
      <c r="M395" s="112"/>
      <c r="N395" s="112"/>
      <c r="O395" s="108">
        <f t="shared" si="31"/>
        <v>0</v>
      </c>
      <c r="P395" s="112"/>
      <c r="Q395" s="112"/>
      <c r="R395" s="112"/>
      <c r="S395" s="112"/>
      <c r="T395" s="112"/>
      <c r="U395" s="112"/>
      <c r="V395" s="112"/>
      <c r="W395" s="112"/>
      <c r="X395" s="112"/>
      <c r="Y395" s="112"/>
      <c r="Z395" s="112"/>
      <c r="AA395" s="112"/>
      <c r="AB395" s="108">
        <f t="shared" si="32"/>
        <v>0</v>
      </c>
      <c r="AC395" s="108">
        <f t="shared" si="33"/>
        <v>0</v>
      </c>
      <c r="AD395" s="113"/>
      <c r="AE395" s="114"/>
      <c r="AF395" s="113"/>
      <c r="AG395" s="114"/>
      <c r="AH395" s="1">
        <f t="shared" si="34"/>
        <v>0</v>
      </c>
    </row>
    <row r="396" spans="4:34" ht="18" customHeight="1" x14ac:dyDescent="0.25">
      <c r="D396" s="1">
        <f>IFERROR(IF(E396&gt;=1,E396+COUNTIF($E$8:E396,E396),0),0)</f>
        <v>0</v>
      </c>
      <c r="E396" s="1">
        <f>IFERROR(IF(G396&gt;=1,INDEX(EMP!$O$6:$Q$205,MATCH(I396,EMP!$Q$6:$Q$205,0),1)*10,0),0)</f>
        <v>0</v>
      </c>
      <c r="F396" s="1">
        <v>389</v>
      </c>
      <c r="G396" s="32">
        <f t="shared" si="30"/>
        <v>0</v>
      </c>
      <c r="H396" s="115"/>
      <c r="I396" s="32" t="str">
        <f>IFERROR(IF(G396&gt;=1,VLOOKUP(H396,EMP!$P$6:$Q$205,2,0),""),"")</f>
        <v/>
      </c>
      <c r="J396" s="116"/>
      <c r="K396" s="111"/>
      <c r="L396" s="112"/>
      <c r="M396" s="112"/>
      <c r="N396" s="112"/>
      <c r="O396" s="108">
        <f t="shared" si="31"/>
        <v>0</v>
      </c>
      <c r="P396" s="112"/>
      <c r="Q396" s="112"/>
      <c r="R396" s="112"/>
      <c r="S396" s="112"/>
      <c r="T396" s="112"/>
      <c r="U396" s="112"/>
      <c r="V396" s="112"/>
      <c r="W396" s="112"/>
      <c r="X396" s="112"/>
      <c r="Y396" s="112"/>
      <c r="Z396" s="112"/>
      <c r="AA396" s="112"/>
      <c r="AB396" s="108">
        <f t="shared" si="32"/>
        <v>0</v>
      </c>
      <c r="AC396" s="108">
        <f t="shared" si="33"/>
        <v>0</v>
      </c>
      <c r="AD396" s="113"/>
      <c r="AE396" s="114"/>
      <c r="AF396" s="113"/>
      <c r="AG396" s="114"/>
      <c r="AH396" s="1">
        <f t="shared" si="34"/>
        <v>0</v>
      </c>
    </row>
    <row r="397" spans="4:34" ht="18" customHeight="1" x14ac:dyDescent="0.25">
      <c r="D397" s="1">
        <f>IFERROR(IF(E397&gt;=1,E397+COUNTIF($E$8:E397,E397),0),0)</f>
        <v>0</v>
      </c>
      <c r="E397" s="1">
        <f>IFERROR(IF(G397&gt;=1,INDEX(EMP!$O$6:$Q$205,MATCH(I397,EMP!$Q$6:$Q$205,0),1)*10,0),0)</f>
        <v>0</v>
      </c>
      <c r="F397" s="1">
        <v>390</v>
      </c>
      <c r="G397" s="32">
        <f t="shared" si="30"/>
        <v>0</v>
      </c>
      <c r="H397" s="115"/>
      <c r="I397" s="32" t="str">
        <f>IFERROR(IF(G397&gt;=1,VLOOKUP(H397,EMP!$P$6:$Q$205,2,0),""),"")</f>
        <v/>
      </c>
      <c r="J397" s="116"/>
      <c r="K397" s="111"/>
      <c r="L397" s="112"/>
      <c r="M397" s="112"/>
      <c r="N397" s="112"/>
      <c r="O397" s="108">
        <f t="shared" si="31"/>
        <v>0</v>
      </c>
      <c r="P397" s="112"/>
      <c r="Q397" s="112"/>
      <c r="R397" s="112"/>
      <c r="S397" s="112"/>
      <c r="T397" s="112"/>
      <c r="U397" s="112"/>
      <c r="V397" s="112"/>
      <c r="W397" s="112"/>
      <c r="X397" s="112"/>
      <c r="Y397" s="112"/>
      <c r="Z397" s="112"/>
      <c r="AA397" s="112"/>
      <c r="AB397" s="108">
        <f t="shared" si="32"/>
        <v>0</v>
      </c>
      <c r="AC397" s="108">
        <f t="shared" si="33"/>
        <v>0</v>
      </c>
      <c r="AD397" s="113"/>
      <c r="AE397" s="114"/>
      <c r="AF397" s="113"/>
      <c r="AG397" s="114"/>
      <c r="AH397" s="1">
        <f t="shared" si="34"/>
        <v>0</v>
      </c>
    </row>
    <row r="398" spans="4:34" ht="18" customHeight="1" x14ac:dyDescent="0.25">
      <c r="D398" s="1">
        <f>IFERROR(IF(E398&gt;=1,E398+COUNTIF($E$8:E398,E398),0),0)</f>
        <v>0</v>
      </c>
      <c r="E398" s="1">
        <f>IFERROR(IF(G398&gt;=1,INDEX(EMP!$O$6:$Q$205,MATCH(I398,EMP!$Q$6:$Q$205,0),1)*10,0),0)</f>
        <v>0</v>
      </c>
      <c r="F398" s="1">
        <v>391</v>
      </c>
      <c r="G398" s="32">
        <f t="shared" si="30"/>
        <v>0</v>
      </c>
      <c r="H398" s="115"/>
      <c r="I398" s="32" t="str">
        <f>IFERROR(IF(G398&gt;=1,VLOOKUP(H398,EMP!$P$6:$Q$205,2,0),""),"")</f>
        <v/>
      </c>
      <c r="J398" s="116"/>
      <c r="K398" s="111"/>
      <c r="L398" s="112"/>
      <c r="M398" s="112"/>
      <c r="N398" s="112"/>
      <c r="O398" s="108">
        <f t="shared" si="31"/>
        <v>0</v>
      </c>
      <c r="P398" s="112"/>
      <c r="Q398" s="112"/>
      <c r="R398" s="112"/>
      <c r="S398" s="112"/>
      <c r="T398" s="112"/>
      <c r="U398" s="112"/>
      <c r="V398" s="112"/>
      <c r="W398" s="112"/>
      <c r="X398" s="112"/>
      <c r="Y398" s="112"/>
      <c r="Z398" s="112"/>
      <c r="AA398" s="112"/>
      <c r="AB398" s="108">
        <f t="shared" si="32"/>
        <v>0</v>
      </c>
      <c r="AC398" s="108">
        <f t="shared" si="33"/>
        <v>0</v>
      </c>
      <c r="AD398" s="113"/>
      <c r="AE398" s="114"/>
      <c r="AF398" s="113"/>
      <c r="AG398" s="114"/>
      <c r="AH398" s="1">
        <f t="shared" si="34"/>
        <v>0</v>
      </c>
    </row>
    <row r="399" spans="4:34" ht="18" customHeight="1" x14ac:dyDescent="0.25">
      <c r="D399" s="1">
        <f>IFERROR(IF(E399&gt;=1,E399+COUNTIF($E$8:E399,E399),0),0)</f>
        <v>0</v>
      </c>
      <c r="E399" s="1">
        <f>IFERROR(IF(G399&gt;=1,INDEX(EMP!$O$6:$Q$205,MATCH(I399,EMP!$Q$6:$Q$205,0),1)*10,0),0)</f>
        <v>0</v>
      </c>
      <c r="F399" s="1">
        <v>392</v>
      </c>
      <c r="G399" s="32">
        <f t="shared" si="30"/>
        <v>0</v>
      </c>
      <c r="H399" s="115"/>
      <c r="I399" s="32" t="str">
        <f>IFERROR(IF(G399&gt;=1,VLOOKUP(H399,EMP!$P$6:$Q$205,2,0),""),"")</f>
        <v/>
      </c>
      <c r="J399" s="116"/>
      <c r="K399" s="111"/>
      <c r="L399" s="112"/>
      <c r="M399" s="112"/>
      <c r="N399" s="112"/>
      <c r="O399" s="108">
        <f t="shared" si="31"/>
        <v>0</v>
      </c>
      <c r="P399" s="112"/>
      <c r="Q399" s="112"/>
      <c r="R399" s="112"/>
      <c r="S399" s="112"/>
      <c r="T399" s="112"/>
      <c r="U399" s="112"/>
      <c r="V399" s="112"/>
      <c r="W399" s="112"/>
      <c r="X399" s="112"/>
      <c r="Y399" s="112"/>
      <c r="Z399" s="112"/>
      <c r="AA399" s="112"/>
      <c r="AB399" s="108">
        <f t="shared" si="32"/>
        <v>0</v>
      </c>
      <c r="AC399" s="108">
        <f t="shared" si="33"/>
        <v>0</v>
      </c>
      <c r="AD399" s="113"/>
      <c r="AE399" s="114"/>
      <c r="AF399" s="113"/>
      <c r="AG399" s="114"/>
      <c r="AH399" s="1">
        <f t="shared" si="34"/>
        <v>0</v>
      </c>
    </row>
    <row r="400" spans="4:34" ht="18" customHeight="1" x14ac:dyDescent="0.25">
      <c r="D400" s="1">
        <f>IFERROR(IF(E400&gt;=1,E400+COUNTIF($E$8:E400,E400),0),0)</f>
        <v>0</v>
      </c>
      <c r="E400" s="1">
        <f>IFERROR(IF(G400&gt;=1,INDEX(EMP!$O$6:$Q$205,MATCH(I400,EMP!$Q$6:$Q$205,0),1)*10,0),0)</f>
        <v>0</v>
      </c>
      <c r="F400" s="1">
        <v>393</v>
      </c>
      <c r="G400" s="32">
        <f t="shared" ref="G400:G463" si="35">IFERROR(IF(LEN(H400)&gt;=2,F400,0),0)</f>
        <v>0</v>
      </c>
      <c r="H400" s="115"/>
      <c r="I400" s="32" t="str">
        <f>IFERROR(IF(G400&gt;=1,VLOOKUP(H400,EMP!$P$6:$Q$205,2,0),""),"")</f>
        <v/>
      </c>
      <c r="J400" s="116"/>
      <c r="K400" s="111"/>
      <c r="L400" s="112"/>
      <c r="M400" s="112"/>
      <c r="N400" s="112"/>
      <c r="O400" s="108">
        <f t="shared" ref="O400:O463" si="36">SUM(K400:N400)</f>
        <v>0</v>
      </c>
      <c r="P400" s="112"/>
      <c r="Q400" s="112"/>
      <c r="R400" s="112"/>
      <c r="S400" s="112"/>
      <c r="T400" s="112"/>
      <c r="U400" s="112"/>
      <c r="V400" s="112"/>
      <c r="W400" s="112"/>
      <c r="X400" s="112"/>
      <c r="Y400" s="112"/>
      <c r="Z400" s="112"/>
      <c r="AA400" s="112"/>
      <c r="AB400" s="108">
        <f t="shared" ref="AB400:AB463" si="37">SUM(P400:AA400)</f>
        <v>0</v>
      </c>
      <c r="AC400" s="108">
        <f t="shared" ref="AC400:AC463" si="38">O400-AB400</f>
        <v>0</v>
      </c>
      <c r="AD400" s="113"/>
      <c r="AE400" s="114"/>
      <c r="AF400" s="113"/>
      <c r="AG400" s="114"/>
      <c r="AH400" s="1">
        <f t="shared" si="34"/>
        <v>0</v>
      </c>
    </row>
    <row r="401" spans="4:34" ht="18" customHeight="1" x14ac:dyDescent="0.25">
      <c r="D401" s="1">
        <f>IFERROR(IF(E401&gt;=1,E401+COUNTIF($E$8:E401,E401),0),0)</f>
        <v>0</v>
      </c>
      <c r="E401" s="1">
        <f>IFERROR(IF(G401&gt;=1,INDEX(EMP!$O$6:$Q$205,MATCH(I401,EMP!$Q$6:$Q$205,0),1)*10,0),0)</f>
        <v>0</v>
      </c>
      <c r="F401" s="1">
        <v>394</v>
      </c>
      <c r="G401" s="32">
        <f t="shared" si="35"/>
        <v>0</v>
      </c>
      <c r="H401" s="115"/>
      <c r="I401" s="32" t="str">
        <f>IFERROR(IF(G401&gt;=1,VLOOKUP(H401,EMP!$P$6:$Q$205,2,0),""),"")</f>
        <v/>
      </c>
      <c r="J401" s="116"/>
      <c r="K401" s="111"/>
      <c r="L401" s="112"/>
      <c r="M401" s="112"/>
      <c r="N401" s="112"/>
      <c r="O401" s="108">
        <f t="shared" si="36"/>
        <v>0</v>
      </c>
      <c r="P401" s="112"/>
      <c r="Q401" s="112"/>
      <c r="R401" s="112"/>
      <c r="S401" s="112"/>
      <c r="T401" s="112"/>
      <c r="U401" s="112"/>
      <c r="V401" s="112"/>
      <c r="W401" s="112"/>
      <c r="X401" s="112"/>
      <c r="Y401" s="112"/>
      <c r="Z401" s="112"/>
      <c r="AA401" s="112"/>
      <c r="AB401" s="108">
        <f t="shared" si="37"/>
        <v>0</v>
      </c>
      <c r="AC401" s="108">
        <f t="shared" si="38"/>
        <v>0</v>
      </c>
      <c r="AD401" s="113"/>
      <c r="AE401" s="114"/>
      <c r="AF401" s="113"/>
      <c r="AG401" s="114"/>
      <c r="AH401" s="1">
        <f t="shared" si="34"/>
        <v>0</v>
      </c>
    </row>
    <row r="402" spans="4:34" ht="18" customHeight="1" x14ac:dyDescent="0.25">
      <c r="D402" s="1">
        <f>IFERROR(IF(E402&gt;=1,E402+COUNTIF($E$8:E402,E402),0),0)</f>
        <v>0</v>
      </c>
      <c r="E402" s="1">
        <f>IFERROR(IF(G402&gt;=1,INDEX(EMP!$O$6:$Q$205,MATCH(I402,EMP!$Q$6:$Q$205,0),1)*10,0),0)</f>
        <v>0</v>
      </c>
      <c r="F402" s="1">
        <v>395</v>
      </c>
      <c r="G402" s="32">
        <f t="shared" si="35"/>
        <v>0</v>
      </c>
      <c r="H402" s="115"/>
      <c r="I402" s="32" t="str">
        <f>IFERROR(IF(G402&gt;=1,VLOOKUP(H402,EMP!$P$6:$Q$205,2,0),""),"")</f>
        <v/>
      </c>
      <c r="J402" s="116"/>
      <c r="K402" s="111"/>
      <c r="L402" s="112"/>
      <c r="M402" s="112"/>
      <c r="N402" s="112"/>
      <c r="O402" s="108">
        <f t="shared" si="36"/>
        <v>0</v>
      </c>
      <c r="P402" s="112"/>
      <c r="Q402" s="112"/>
      <c r="R402" s="112"/>
      <c r="S402" s="112"/>
      <c r="T402" s="112"/>
      <c r="U402" s="112"/>
      <c r="V402" s="112"/>
      <c r="W402" s="112"/>
      <c r="X402" s="112"/>
      <c r="Y402" s="112"/>
      <c r="Z402" s="112"/>
      <c r="AA402" s="112"/>
      <c r="AB402" s="108">
        <f t="shared" si="37"/>
        <v>0</v>
      </c>
      <c r="AC402" s="108">
        <f t="shared" si="38"/>
        <v>0</v>
      </c>
      <c r="AD402" s="113"/>
      <c r="AE402" s="114"/>
      <c r="AF402" s="113"/>
      <c r="AG402" s="114"/>
      <c r="AH402" s="1">
        <f t="shared" si="34"/>
        <v>0</v>
      </c>
    </row>
    <row r="403" spans="4:34" ht="18" customHeight="1" x14ac:dyDescent="0.25">
      <c r="D403" s="1">
        <f>IFERROR(IF(E403&gt;=1,E403+COUNTIF($E$8:E403,E403),0),0)</f>
        <v>0</v>
      </c>
      <c r="E403" s="1">
        <f>IFERROR(IF(G403&gt;=1,INDEX(EMP!$O$6:$Q$205,MATCH(I403,EMP!$Q$6:$Q$205,0),1)*10,0),0)</f>
        <v>0</v>
      </c>
      <c r="F403" s="1">
        <v>396</v>
      </c>
      <c r="G403" s="32">
        <f t="shared" si="35"/>
        <v>0</v>
      </c>
      <c r="H403" s="115"/>
      <c r="I403" s="32" t="str">
        <f>IFERROR(IF(G403&gt;=1,VLOOKUP(H403,EMP!$P$6:$Q$205,2,0),""),"")</f>
        <v/>
      </c>
      <c r="J403" s="116"/>
      <c r="K403" s="111"/>
      <c r="L403" s="112"/>
      <c r="M403" s="112"/>
      <c r="N403" s="112"/>
      <c r="O403" s="108">
        <f t="shared" si="36"/>
        <v>0</v>
      </c>
      <c r="P403" s="112"/>
      <c r="Q403" s="112"/>
      <c r="R403" s="112"/>
      <c r="S403" s="112"/>
      <c r="T403" s="112"/>
      <c r="U403" s="112"/>
      <c r="V403" s="112"/>
      <c r="W403" s="112"/>
      <c r="X403" s="112"/>
      <c r="Y403" s="112"/>
      <c r="Z403" s="112"/>
      <c r="AA403" s="112"/>
      <c r="AB403" s="108">
        <f t="shared" si="37"/>
        <v>0</v>
      </c>
      <c r="AC403" s="108">
        <f t="shared" si="38"/>
        <v>0</v>
      </c>
      <c r="AD403" s="113"/>
      <c r="AE403" s="114"/>
      <c r="AF403" s="113"/>
      <c r="AG403" s="114"/>
      <c r="AH403" s="1">
        <f t="shared" si="34"/>
        <v>0</v>
      </c>
    </row>
    <row r="404" spans="4:34" ht="18" customHeight="1" x14ac:dyDescent="0.25">
      <c r="D404" s="1">
        <f>IFERROR(IF(E404&gt;=1,E404+COUNTIF($E$8:E404,E404),0),0)</f>
        <v>0</v>
      </c>
      <c r="E404" s="1">
        <f>IFERROR(IF(G404&gt;=1,INDEX(EMP!$O$6:$Q$205,MATCH(I404,EMP!$Q$6:$Q$205,0),1)*10,0),0)</f>
        <v>0</v>
      </c>
      <c r="F404" s="1">
        <v>397</v>
      </c>
      <c r="G404" s="32">
        <f t="shared" si="35"/>
        <v>0</v>
      </c>
      <c r="H404" s="115"/>
      <c r="I404" s="32" t="str">
        <f>IFERROR(IF(G404&gt;=1,VLOOKUP(H404,EMP!$P$6:$Q$205,2,0),""),"")</f>
        <v/>
      </c>
      <c r="J404" s="116"/>
      <c r="K404" s="111"/>
      <c r="L404" s="112"/>
      <c r="M404" s="112"/>
      <c r="N404" s="112"/>
      <c r="O404" s="108">
        <f t="shared" si="36"/>
        <v>0</v>
      </c>
      <c r="P404" s="112"/>
      <c r="Q404" s="112"/>
      <c r="R404" s="112"/>
      <c r="S404" s="112"/>
      <c r="T404" s="112"/>
      <c r="U404" s="112"/>
      <c r="V404" s="112"/>
      <c r="W404" s="112"/>
      <c r="X404" s="112"/>
      <c r="Y404" s="112"/>
      <c r="Z404" s="112"/>
      <c r="AA404" s="112"/>
      <c r="AB404" s="108">
        <f t="shared" si="37"/>
        <v>0</v>
      </c>
      <c r="AC404" s="108">
        <f t="shared" si="38"/>
        <v>0</v>
      </c>
      <c r="AD404" s="113"/>
      <c r="AE404" s="114"/>
      <c r="AF404" s="113"/>
      <c r="AG404" s="114"/>
      <c r="AH404" s="1">
        <f t="shared" si="34"/>
        <v>0</v>
      </c>
    </row>
    <row r="405" spans="4:34" ht="18" customHeight="1" x14ac:dyDescent="0.25">
      <c r="D405" s="1">
        <f>IFERROR(IF(E405&gt;=1,E405+COUNTIF($E$8:E405,E405),0),0)</f>
        <v>0</v>
      </c>
      <c r="E405" s="1">
        <f>IFERROR(IF(G405&gt;=1,INDEX(EMP!$O$6:$Q$205,MATCH(I405,EMP!$Q$6:$Q$205,0),1)*10,0),0)</f>
        <v>0</v>
      </c>
      <c r="F405" s="1">
        <v>398</v>
      </c>
      <c r="G405" s="32">
        <f t="shared" si="35"/>
        <v>0</v>
      </c>
      <c r="H405" s="115"/>
      <c r="I405" s="32" t="str">
        <f>IFERROR(IF(G405&gt;=1,VLOOKUP(H405,EMP!$P$6:$Q$205,2,0),""),"")</f>
        <v/>
      </c>
      <c r="J405" s="116"/>
      <c r="K405" s="111"/>
      <c r="L405" s="112"/>
      <c r="M405" s="112"/>
      <c r="N405" s="112"/>
      <c r="O405" s="108">
        <f t="shared" si="36"/>
        <v>0</v>
      </c>
      <c r="P405" s="112"/>
      <c r="Q405" s="112"/>
      <c r="R405" s="112"/>
      <c r="S405" s="112"/>
      <c r="T405" s="112"/>
      <c r="U405" s="112"/>
      <c r="V405" s="112"/>
      <c r="W405" s="112"/>
      <c r="X405" s="112"/>
      <c r="Y405" s="112"/>
      <c r="Z405" s="112"/>
      <c r="AA405" s="112"/>
      <c r="AB405" s="108">
        <f t="shared" si="37"/>
        <v>0</v>
      </c>
      <c r="AC405" s="108">
        <f t="shared" si="38"/>
        <v>0</v>
      </c>
      <c r="AD405" s="113"/>
      <c r="AE405" s="114"/>
      <c r="AF405" s="113"/>
      <c r="AG405" s="114"/>
      <c r="AH405" s="1">
        <f t="shared" si="34"/>
        <v>0</v>
      </c>
    </row>
    <row r="406" spans="4:34" ht="18" customHeight="1" x14ac:dyDescent="0.25">
      <c r="D406" s="1">
        <f>IFERROR(IF(E406&gt;=1,E406+COUNTIF($E$8:E406,E406),0),0)</f>
        <v>0</v>
      </c>
      <c r="E406" s="1">
        <f>IFERROR(IF(G406&gt;=1,INDEX(EMP!$O$6:$Q$205,MATCH(I406,EMP!$Q$6:$Q$205,0),1)*10,0),0)</f>
        <v>0</v>
      </c>
      <c r="F406" s="1">
        <v>399</v>
      </c>
      <c r="G406" s="32">
        <f t="shared" si="35"/>
        <v>0</v>
      </c>
      <c r="H406" s="115"/>
      <c r="I406" s="32" t="str">
        <f>IFERROR(IF(G406&gt;=1,VLOOKUP(H406,EMP!$P$6:$Q$205,2,0),""),"")</f>
        <v/>
      </c>
      <c r="J406" s="116"/>
      <c r="K406" s="111"/>
      <c r="L406" s="112"/>
      <c r="M406" s="112"/>
      <c r="N406" s="112"/>
      <c r="O406" s="108">
        <f t="shared" si="36"/>
        <v>0</v>
      </c>
      <c r="P406" s="112"/>
      <c r="Q406" s="112"/>
      <c r="R406" s="112"/>
      <c r="S406" s="112"/>
      <c r="T406" s="112"/>
      <c r="U406" s="112"/>
      <c r="V406" s="112"/>
      <c r="W406" s="112"/>
      <c r="X406" s="112"/>
      <c r="Y406" s="112"/>
      <c r="Z406" s="112"/>
      <c r="AA406" s="112"/>
      <c r="AB406" s="108">
        <f t="shared" si="37"/>
        <v>0</v>
      </c>
      <c r="AC406" s="108">
        <f t="shared" si="38"/>
        <v>0</v>
      </c>
      <c r="AD406" s="113"/>
      <c r="AE406" s="114"/>
      <c r="AF406" s="113"/>
      <c r="AG406" s="114"/>
      <c r="AH406" s="1">
        <f t="shared" si="34"/>
        <v>0</v>
      </c>
    </row>
    <row r="407" spans="4:34" ht="18" customHeight="1" x14ac:dyDescent="0.25">
      <c r="D407" s="1">
        <f>IFERROR(IF(E407&gt;=1,E407+COUNTIF($E$8:E407,E407),0),0)</f>
        <v>0</v>
      </c>
      <c r="E407" s="1">
        <f>IFERROR(IF(G407&gt;=1,INDEX(EMP!$O$6:$Q$205,MATCH(I407,EMP!$Q$6:$Q$205,0),1)*10,0),0)</f>
        <v>0</v>
      </c>
      <c r="F407" s="1">
        <v>400</v>
      </c>
      <c r="G407" s="32">
        <f t="shared" si="35"/>
        <v>0</v>
      </c>
      <c r="H407" s="115"/>
      <c r="I407" s="32" t="str">
        <f>IFERROR(IF(G407&gt;=1,VLOOKUP(H407,EMP!$P$6:$Q$205,2,0),""),"")</f>
        <v/>
      </c>
      <c r="J407" s="116"/>
      <c r="K407" s="111"/>
      <c r="L407" s="112"/>
      <c r="M407" s="112"/>
      <c r="N407" s="112"/>
      <c r="O407" s="108">
        <f t="shared" si="36"/>
        <v>0</v>
      </c>
      <c r="P407" s="112"/>
      <c r="Q407" s="112"/>
      <c r="R407" s="112"/>
      <c r="S407" s="112"/>
      <c r="T407" s="112"/>
      <c r="U407" s="112"/>
      <c r="V407" s="112"/>
      <c r="W407" s="112"/>
      <c r="X407" s="112"/>
      <c r="Y407" s="112"/>
      <c r="Z407" s="112"/>
      <c r="AA407" s="112"/>
      <c r="AB407" s="108">
        <f t="shared" si="37"/>
        <v>0</v>
      </c>
      <c r="AC407" s="108">
        <f t="shared" si="38"/>
        <v>0</v>
      </c>
      <c r="AD407" s="113"/>
      <c r="AE407" s="114"/>
      <c r="AF407" s="113"/>
      <c r="AG407" s="114"/>
      <c r="AH407" s="1">
        <f t="shared" si="34"/>
        <v>0</v>
      </c>
    </row>
    <row r="408" spans="4:34" ht="18" customHeight="1" x14ac:dyDescent="0.25">
      <c r="D408" s="1">
        <f>IFERROR(IF(E408&gt;=1,E408+COUNTIF($E$8:E408,E408),0),0)</f>
        <v>0</v>
      </c>
      <c r="E408" s="1">
        <f>IFERROR(IF(G408&gt;=1,INDEX(EMP!$O$6:$Q$205,MATCH(I408,EMP!$Q$6:$Q$205,0),1)*10,0),0)</f>
        <v>0</v>
      </c>
      <c r="F408" s="1">
        <v>401</v>
      </c>
      <c r="G408" s="32">
        <f t="shared" si="35"/>
        <v>0</v>
      </c>
      <c r="H408" s="115"/>
      <c r="I408" s="32" t="str">
        <f>IFERROR(IF(G408&gt;=1,VLOOKUP(H408,EMP!$P$6:$Q$205,2,0),""),"")</f>
        <v/>
      </c>
      <c r="J408" s="116"/>
      <c r="K408" s="111"/>
      <c r="L408" s="112"/>
      <c r="M408" s="112"/>
      <c r="N408" s="112"/>
      <c r="O408" s="108">
        <f t="shared" si="36"/>
        <v>0</v>
      </c>
      <c r="P408" s="112"/>
      <c r="Q408" s="112"/>
      <c r="R408" s="112"/>
      <c r="S408" s="112"/>
      <c r="T408" s="112"/>
      <c r="U408" s="112"/>
      <c r="V408" s="112"/>
      <c r="W408" s="112"/>
      <c r="X408" s="112"/>
      <c r="Y408" s="112"/>
      <c r="Z408" s="112"/>
      <c r="AA408" s="112"/>
      <c r="AB408" s="108">
        <f t="shared" si="37"/>
        <v>0</v>
      </c>
      <c r="AC408" s="108">
        <f t="shared" si="38"/>
        <v>0</v>
      </c>
      <c r="AD408" s="113"/>
      <c r="AE408" s="114"/>
      <c r="AF408" s="113"/>
      <c r="AG408" s="114"/>
      <c r="AH408" s="1">
        <f t="shared" si="34"/>
        <v>0</v>
      </c>
    </row>
    <row r="409" spans="4:34" ht="18" customHeight="1" x14ac:dyDescent="0.25">
      <c r="D409" s="1">
        <f>IFERROR(IF(E409&gt;=1,E409+COUNTIF($E$8:E409,E409),0),0)</f>
        <v>0</v>
      </c>
      <c r="E409" s="1">
        <f>IFERROR(IF(G409&gt;=1,INDEX(EMP!$O$6:$Q$205,MATCH(I409,EMP!$Q$6:$Q$205,0),1)*10,0),0)</f>
        <v>0</v>
      </c>
      <c r="F409" s="1">
        <v>402</v>
      </c>
      <c r="G409" s="32">
        <f t="shared" si="35"/>
        <v>0</v>
      </c>
      <c r="H409" s="115"/>
      <c r="I409" s="32" t="str">
        <f>IFERROR(IF(G409&gt;=1,VLOOKUP(H409,EMP!$P$6:$Q$205,2,0),""),"")</f>
        <v/>
      </c>
      <c r="J409" s="116"/>
      <c r="K409" s="111"/>
      <c r="L409" s="112"/>
      <c r="M409" s="112"/>
      <c r="N409" s="112"/>
      <c r="O409" s="108">
        <f t="shared" si="36"/>
        <v>0</v>
      </c>
      <c r="P409" s="112"/>
      <c r="Q409" s="112"/>
      <c r="R409" s="112"/>
      <c r="S409" s="112"/>
      <c r="T409" s="112"/>
      <c r="U409" s="112"/>
      <c r="V409" s="112"/>
      <c r="W409" s="112"/>
      <c r="X409" s="112"/>
      <c r="Y409" s="112"/>
      <c r="Z409" s="112"/>
      <c r="AA409" s="112"/>
      <c r="AB409" s="108">
        <f t="shared" si="37"/>
        <v>0</v>
      </c>
      <c r="AC409" s="108">
        <f t="shared" si="38"/>
        <v>0</v>
      </c>
      <c r="AD409" s="113"/>
      <c r="AE409" s="114"/>
      <c r="AF409" s="113"/>
      <c r="AG409" s="114"/>
      <c r="AH409" s="1">
        <f t="shared" si="34"/>
        <v>0</v>
      </c>
    </row>
    <row r="410" spans="4:34" ht="18" customHeight="1" x14ac:dyDescent="0.25">
      <c r="D410" s="1">
        <f>IFERROR(IF(E410&gt;=1,E410+COUNTIF($E$8:E410,E410),0),0)</f>
        <v>0</v>
      </c>
      <c r="E410" s="1">
        <f>IFERROR(IF(G410&gt;=1,INDEX(EMP!$O$6:$Q$205,MATCH(I410,EMP!$Q$6:$Q$205,0),1)*10,0),0)</f>
        <v>0</v>
      </c>
      <c r="F410" s="1">
        <v>403</v>
      </c>
      <c r="G410" s="32">
        <f t="shared" si="35"/>
        <v>0</v>
      </c>
      <c r="H410" s="115"/>
      <c r="I410" s="32" t="str">
        <f>IFERROR(IF(G410&gt;=1,VLOOKUP(H410,EMP!$P$6:$Q$205,2,0),""),"")</f>
        <v/>
      </c>
      <c r="J410" s="116"/>
      <c r="K410" s="111"/>
      <c r="L410" s="112"/>
      <c r="M410" s="112"/>
      <c r="N410" s="112"/>
      <c r="O410" s="108">
        <f t="shared" si="36"/>
        <v>0</v>
      </c>
      <c r="P410" s="112"/>
      <c r="Q410" s="112"/>
      <c r="R410" s="112"/>
      <c r="S410" s="112"/>
      <c r="T410" s="112"/>
      <c r="U410" s="112"/>
      <c r="V410" s="112"/>
      <c r="W410" s="112"/>
      <c r="X410" s="112"/>
      <c r="Y410" s="112"/>
      <c r="Z410" s="112"/>
      <c r="AA410" s="112"/>
      <c r="AB410" s="108">
        <f t="shared" si="37"/>
        <v>0</v>
      </c>
      <c r="AC410" s="108">
        <f t="shared" si="38"/>
        <v>0</v>
      </c>
      <c r="AD410" s="113"/>
      <c r="AE410" s="114"/>
      <c r="AF410" s="113"/>
      <c r="AG410" s="114"/>
      <c r="AH410" s="1">
        <f t="shared" si="34"/>
        <v>0</v>
      </c>
    </row>
    <row r="411" spans="4:34" ht="18" customHeight="1" x14ac:dyDescent="0.25">
      <c r="D411" s="1">
        <f>IFERROR(IF(E411&gt;=1,E411+COUNTIF($E$8:E411,E411),0),0)</f>
        <v>0</v>
      </c>
      <c r="E411" s="1">
        <f>IFERROR(IF(G411&gt;=1,INDEX(EMP!$O$6:$Q$205,MATCH(I411,EMP!$Q$6:$Q$205,0),1)*10,0),0)</f>
        <v>0</v>
      </c>
      <c r="F411" s="1">
        <v>404</v>
      </c>
      <c r="G411" s="32">
        <f t="shared" si="35"/>
        <v>0</v>
      </c>
      <c r="H411" s="115"/>
      <c r="I411" s="32" t="str">
        <f>IFERROR(IF(G411&gt;=1,VLOOKUP(H411,EMP!$P$6:$Q$205,2,0),""),"")</f>
        <v/>
      </c>
      <c r="J411" s="116"/>
      <c r="K411" s="111"/>
      <c r="L411" s="112"/>
      <c r="M411" s="112"/>
      <c r="N411" s="112"/>
      <c r="O411" s="108">
        <f t="shared" si="36"/>
        <v>0</v>
      </c>
      <c r="P411" s="112"/>
      <c r="Q411" s="112"/>
      <c r="R411" s="112"/>
      <c r="S411" s="112"/>
      <c r="T411" s="112"/>
      <c r="U411" s="112"/>
      <c r="V411" s="112"/>
      <c r="W411" s="112"/>
      <c r="X411" s="112"/>
      <c r="Y411" s="112"/>
      <c r="Z411" s="112"/>
      <c r="AA411" s="112"/>
      <c r="AB411" s="108">
        <f t="shared" si="37"/>
        <v>0</v>
      </c>
      <c r="AC411" s="108">
        <f t="shared" si="38"/>
        <v>0</v>
      </c>
      <c r="AD411" s="113"/>
      <c r="AE411" s="114"/>
      <c r="AF411" s="113"/>
      <c r="AG411" s="114"/>
      <c r="AH411" s="1">
        <f t="shared" si="34"/>
        <v>0</v>
      </c>
    </row>
    <row r="412" spans="4:34" ht="18" customHeight="1" x14ac:dyDescent="0.25">
      <c r="D412" s="1">
        <f>IFERROR(IF(E412&gt;=1,E412+COUNTIF($E$8:E412,E412),0),0)</f>
        <v>0</v>
      </c>
      <c r="E412" s="1">
        <f>IFERROR(IF(G412&gt;=1,INDEX(EMP!$O$6:$Q$205,MATCH(I412,EMP!$Q$6:$Q$205,0),1)*10,0),0)</f>
        <v>0</v>
      </c>
      <c r="F412" s="1">
        <v>405</v>
      </c>
      <c r="G412" s="32">
        <f t="shared" si="35"/>
        <v>0</v>
      </c>
      <c r="H412" s="115"/>
      <c r="I412" s="32" t="str">
        <f>IFERROR(IF(G412&gt;=1,VLOOKUP(H412,EMP!$P$6:$Q$205,2,0),""),"")</f>
        <v/>
      </c>
      <c r="J412" s="116"/>
      <c r="K412" s="111"/>
      <c r="L412" s="112"/>
      <c r="M412" s="112"/>
      <c r="N412" s="112"/>
      <c r="O412" s="108">
        <f t="shared" si="36"/>
        <v>0</v>
      </c>
      <c r="P412" s="112"/>
      <c r="Q412" s="112"/>
      <c r="R412" s="112"/>
      <c r="S412" s="112"/>
      <c r="T412" s="112"/>
      <c r="U412" s="112"/>
      <c r="V412" s="112"/>
      <c r="W412" s="112"/>
      <c r="X412" s="112"/>
      <c r="Y412" s="112"/>
      <c r="Z412" s="112"/>
      <c r="AA412" s="112"/>
      <c r="AB412" s="108">
        <f t="shared" si="37"/>
        <v>0</v>
      </c>
      <c r="AC412" s="108">
        <f t="shared" si="38"/>
        <v>0</v>
      </c>
      <c r="AD412" s="113"/>
      <c r="AE412" s="114"/>
      <c r="AF412" s="113"/>
      <c r="AG412" s="114"/>
      <c r="AH412" s="1">
        <f t="shared" si="34"/>
        <v>0</v>
      </c>
    </row>
    <row r="413" spans="4:34" ht="18" customHeight="1" x14ac:dyDescent="0.25">
      <c r="D413" s="1">
        <f>IFERROR(IF(E413&gt;=1,E413+COUNTIF($E$8:E413,E413),0),0)</f>
        <v>0</v>
      </c>
      <c r="E413" s="1">
        <f>IFERROR(IF(G413&gt;=1,INDEX(EMP!$O$6:$Q$205,MATCH(I413,EMP!$Q$6:$Q$205,0),1)*10,0),0)</f>
        <v>0</v>
      </c>
      <c r="F413" s="1">
        <v>406</v>
      </c>
      <c r="G413" s="32">
        <f t="shared" si="35"/>
        <v>0</v>
      </c>
      <c r="H413" s="115"/>
      <c r="I413" s="32" t="str">
        <f>IFERROR(IF(G413&gt;=1,VLOOKUP(H413,EMP!$P$6:$Q$205,2,0),""),"")</f>
        <v/>
      </c>
      <c r="J413" s="116"/>
      <c r="K413" s="111"/>
      <c r="L413" s="112"/>
      <c r="M413" s="112"/>
      <c r="N413" s="112"/>
      <c r="O413" s="108">
        <f t="shared" si="36"/>
        <v>0</v>
      </c>
      <c r="P413" s="112"/>
      <c r="Q413" s="112"/>
      <c r="R413" s="112"/>
      <c r="S413" s="112"/>
      <c r="T413" s="112"/>
      <c r="U413" s="112"/>
      <c r="V413" s="112"/>
      <c r="W413" s="112"/>
      <c r="X413" s="112"/>
      <c r="Y413" s="112"/>
      <c r="Z413" s="112"/>
      <c r="AA413" s="112"/>
      <c r="AB413" s="108">
        <f t="shared" si="37"/>
        <v>0</v>
      </c>
      <c r="AC413" s="108">
        <f t="shared" si="38"/>
        <v>0</v>
      </c>
      <c r="AD413" s="113"/>
      <c r="AE413" s="114"/>
      <c r="AF413" s="113"/>
      <c r="AG413" s="114"/>
      <c r="AH413" s="1">
        <f t="shared" si="34"/>
        <v>0</v>
      </c>
    </row>
    <row r="414" spans="4:34" ht="18" customHeight="1" x14ac:dyDescent="0.25">
      <c r="D414" s="1">
        <f>IFERROR(IF(E414&gt;=1,E414+COUNTIF($E$8:E414,E414),0),0)</f>
        <v>0</v>
      </c>
      <c r="E414" s="1">
        <f>IFERROR(IF(G414&gt;=1,INDEX(EMP!$O$6:$Q$205,MATCH(I414,EMP!$Q$6:$Q$205,0),1)*10,0),0)</f>
        <v>0</v>
      </c>
      <c r="F414" s="1">
        <v>407</v>
      </c>
      <c r="G414" s="32">
        <f t="shared" si="35"/>
        <v>0</v>
      </c>
      <c r="H414" s="115"/>
      <c r="I414" s="32" t="str">
        <f>IFERROR(IF(G414&gt;=1,VLOOKUP(H414,EMP!$P$6:$Q$205,2,0),""),"")</f>
        <v/>
      </c>
      <c r="J414" s="116"/>
      <c r="K414" s="111"/>
      <c r="L414" s="112"/>
      <c r="M414" s="112"/>
      <c r="N414" s="112"/>
      <c r="O414" s="108">
        <f t="shared" si="36"/>
        <v>0</v>
      </c>
      <c r="P414" s="112"/>
      <c r="Q414" s="112"/>
      <c r="R414" s="112"/>
      <c r="S414" s="112"/>
      <c r="T414" s="112"/>
      <c r="U414" s="112"/>
      <c r="V414" s="112"/>
      <c r="W414" s="112"/>
      <c r="X414" s="112"/>
      <c r="Y414" s="112"/>
      <c r="Z414" s="112"/>
      <c r="AA414" s="112"/>
      <c r="AB414" s="108">
        <f t="shared" si="37"/>
        <v>0</v>
      </c>
      <c r="AC414" s="108">
        <f t="shared" si="38"/>
        <v>0</v>
      </c>
      <c r="AD414" s="113"/>
      <c r="AE414" s="114"/>
      <c r="AF414" s="113"/>
      <c r="AG414" s="114"/>
      <c r="AH414" s="1">
        <f t="shared" si="34"/>
        <v>0</v>
      </c>
    </row>
    <row r="415" spans="4:34" ht="18" customHeight="1" x14ac:dyDescent="0.25">
      <c r="D415" s="1">
        <f>IFERROR(IF(E415&gt;=1,E415+COUNTIF($E$8:E415,E415),0),0)</f>
        <v>0</v>
      </c>
      <c r="E415" s="1">
        <f>IFERROR(IF(G415&gt;=1,INDEX(EMP!$O$6:$Q$205,MATCH(I415,EMP!$Q$6:$Q$205,0),1)*10,0),0)</f>
        <v>0</v>
      </c>
      <c r="F415" s="1">
        <v>408</v>
      </c>
      <c r="G415" s="32">
        <f t="shared" si="35"/>
        <v>0</v>
      </c>
      <c r="H415" s="115"/>
      <c r="I415" s="32" t="str">
        <f>IFERROR(IF(G415&gt;=1,VLOOKUP(H415,EMP!$P$6:$Q$205,2,0),""),"")</f>
        <v/>
      </c>
      <c r="J415" s="116"/>
      <c r="K415" s="111"/>
      <c r="L415" s="112"/>
      <c r="M415" s="112"/>
      <c r="N415" s="112"/>
      <c r="O415" s="108">
        <f t="shared" si="36"/>
        <v>0</v>
      </c>
      <c r="P415" s="112"/>
      <c r="Q415" s="112"/>
      <c r="R415" s="112"/>
      <c r="S415" s="112"/>
      <c r="T415" s="112"/>
      <c r="U415" s="112"/>
      <c r="V415" s="112"/>
      <c r="W415" s="112"/>
      <c r="X415" s="112"/>
      <c r="Y415" s="112"/>
      <c r="Z415" s="112"/>
      <c r="AA415" s="112"/>
      <c r="AB415" s="108">
        <f t="shared" si="37"/>
        <v>0</v>
      </c>
      <c r="AC415" s="108">
        <f t="shared" si="38"/>
        <v>0</v>
      </c>
      <c r="AD415" s="113"/>
      <c r="AE415" s="114"/>
      <c r="AF415" s="113"/>
      <c r="AG415" s="114"/>
      <c r="AH415" s="1">
        <f t="shared" si="34"/>
        <v>0</v>
      </c>
    </row>
    <row r="416" spans="4:34" ht="18" customHeight="1" x14ac:dyDescent="0.25">
      <c r="D416" s="1">
        <f>IFERROR(IF(E416&gt;=1,E416+COUNTIF($E$8:E416,E416),0),0)</f>
        <v>0</v>
      </c>
      <c r="E416" s="1">
        <f>IFERROR(IF(G416&gt;=1,INDEX(EMP!$O$6:$Q$205,MATCH(I416,EMP!$Q$6:$Q$205,0),1)*10,0),0)</f>
        <v>0</v>
      </c>
      <c r="F416" s="1">
        <v>409</v>
      </c>
      <c r="G416" s="32">
        <f t="shared" si="35"/>
        <v>0</v>
      </c>
      <c r="H416" s="115"/>
      <c r="I416" s="32" t="str">
        <f>IFERROR(IF(G416&gt;=1,VLOOKUP(H416,EMP!$P$6:$Q$205,2,0),""),"")</f>
        <v/>
      </c>
      <c r="J416" s="116"/>
      <c r="K416" s="111"/>
      <c r="L416" s="112"/>
      <c r="M416" s="112"/>
      <c r="N416" s="112"/>
      <c r="O416" s="108">
        <f t="shared" si="36"/>
        <v>0</v>
      </c>
      <c r="P416" s="112"/>
      <c r="Q416" s="112"/>
      <c r="R416" s="112"/>
      <c r="S416" s="112"/>
      <c r="T416" s="112"/>
      <c r="U416" s="112"/>
      <c r="V416" s="112"/>
      <c r="W416" s="112"/>
      <c r="X416" s="112"/>
      <c r="Y416" s="112"/>
      <c r="Z416" s="112"/>
      <c r="AA416" s="112"/>
      <c r="AB416" s="108">
        <f t="shared" si="37"/>
        <v>0</v>
      </c>
      <c r="AC416" s="108">
        <f t="shared" si="38"/>
        <v>0</v>
      </c>
      <c r="AD416" s="113"/>
      <c r="AE416" s="114"/>
      <c r="AF416" s="113"/>
      <c r="AG416" s="114"/>
      <c r="AH416" s="1">
        <f t="shared" si="34"/>
        <v>0</v>
      </c>
    </row>
    <row r="417" spans="4:34" ht="18" customHeight="1" x14ac:dyDescent="0.25">
      <c r="D417" s="1">
        <f>IFERROR(IF(E417&gt;=1,E417+COUNTIF($E$8:E417,E417),0),0)</f>
        <v>0</v>
      </c>
      <c r="E417" s="1">
        <f>IFERROR(IF(G417&gt;=1,INDEX(EMP!$O$6:$Q$205,MATCH(I417,EMP!$Q$6:$Q$205,0),1)*10,0),0)</f>
        <v>0</v>
      </c>
      <c r="F417" s="1">
        <v>410</v>
      </c>
      <c r="G417" s="32">
        <f t="shared" si="35"/>
        <v>0</v>
      </c>
      <c r="H417" s="115"/>
      <c r="I417" s="32" t="str">
        <f>IFERROR(IF(G417&gt;=1,VLOOKUP(H417,EMP!$P$6:$Q$205,2,0),""),"")</f>
        <v/>
      </c>
      <c r="J417" s="116"/>
      <c r="K417" s="111"/>
      <c r="L417" s="112"/>
      <c r="M417" s="112"/>
      <c r="N417" s="112"/>
      <c r="O417" s="108">
        <f t="shared" si="36"/>
        <v>0</v>
      </c>
      <c r="P417" s="112"/>
      <c r="Q417" s="112"/>
      <c r="R417" s="112"/>
      <c r="S417" s="112"/>
      <c r="T417" s="112"/>
      <c r="U417" s="112"/>
      <c r="V417" s="112"/>
      <c r="W417" s="112"/>
      <c r="X417" s="112"/>
      <c r="Y417" s="112"/>
      <c r="Z417" s="112"/>
      <c r="AA417" s="112"/>
      <c r="AB417" s="108">
        <f t="shared" si="37"/>
        <v>0</v>
      </c>
      <c r="AC417" s="108">
        <f t="shared" si="38"/>
        <v>0</v>
      </c>
      <c r="AD417" s="113"/>
      <c r="AE417" s="114"/>
      <c r="AF417" s="113"/>
      <c r="AG417" s="114"/>
      <c r="AH417" s="1">
        <f t="shared" si="34"/>
        <v>0</v>
      </c>
    </row>
    <row r="418" spans="4:34" ht="18" customHeight="1" x14ac:dyDescent="0.25">
      <c r="D418" s="1">
        <f>IFERROR(IF(E418&gt;=1,E418+COUNTIF($E$8:E418,E418),0),0)</f>
        <v>0</v>
      </c>
      <c r="E418" s="1">
        <f>IFERROR(IF(G418&gt;=1,INDEX(EMP!$O$6:$Q$205,MATCH(I418,EMP!$Q$6:$Q$205,0),1)*10,0),0)</f>
        <v>0</v>
      </c>
      <c r="F418" s="1">
        <v>411</v>
      </c>
      <c r="G418" s="32">
        <f t="shared" si="35"/>
        <v>0</v>
      </c>
      <c r="H418" s="115"/>
      <c r="I418" s="32" t="str">
        <f>IFERROR(IF(G418&gt;=1,VLOOKUP(H418,EMP!$P$6:$Q$205,2,0),""),"")</f>
        <v/>
      </c>
      <c r="J418" s="116"/>
      <c r="K418" s="111"/>
      <c r="L418" s="112"/>
      <c r="M418" s="112"/>
      <c r="N418" s="112"/>
      <c r="O418" s="108">
        <f t="shared" si="36"/>
        <v>0</v>
      </c>
      <c r="P418" s="112"/>
      <c r="Q418" s="112"/>
      <c r="R418" s="112"/>
      <c r="S418" s="112"/>
      <c r="T418" s="112"/>
      <c r="U418" s="112"/>
      <c r="V418" s="112"/>
      <c r="W418" s="112"/>
      <c r="X418" s="112"/>
      <c r="Y418" s="112"/>
      <c r="Z418" s="112"/>
      <c r="AA418" s="112"/>
      <c r="AB418" s="108">
        <f t="shared" si="37"/>
        <v>0</v>
      </c>
      <c r="AC418" s="108">
        <f t="shared" si="38"/>
        <v>0</v>
      </c>
      <c r="AD418" s="113"/>
      <c r="AE418" s="114"/>
      <c r="AF418" s="113"/>
      <c r="AG418" s="114"/>
      <c r="AH418" s="1">
        <f t="shared" si="34"/>
        <v>0</v>
      </c>
    </row>
    <row r="419" spans="4:34" ht="18" customHeight="1" x14ac:dyDescent="0.25">
      <c r="D419" s="1">
        <f>IFERROR(IF(E419&gt;=1,E419+COUNTIF($E$8:E419,E419),0),0)</f>
        <v>0</v>
      </c>
      <c r="E419" s="1">
        <f>IFERROR(IF(G419&gt;=1,INDEX(EMP!$O$6:$Q$205,MATCH(I419,EMP!$Q$6:$Q$205,0),1)*10,0),0)</f>
        <v>0</v>
      </c>
      <c r="F419" s="1">
        <v>412</v>
      </c>
      <c r="G419" s="32">
        <f t="shared" si="35"/>
        <v>0</v>
      </c>
      <c r="H419" s="115"/>
      <c r="I419" s="32" t="str">
        <f>IFERROR(IF(G419&gt;=1,VLOOKUP(H419,EMP!$P$6:$Q$205,2,0),""),"")</f>
        <v/>
      </c>
      <c r="J419" s="116"/>
      <c r="K419" s="111"/>
      <c r="L419" s="112"/>
      <c r="M419" s="112"/>
      <c r="N419" s="112"/>
      <c r="O419" s="108">
        <f t="shared" si="36"/>
        <v>0</v>
      </c>
      <c r="P419" s="112"/>
      <c r="Q419" s="112"/>
      <c r="R419" s="112"/>
      <c r="S419" s="112"/>
      <c r="T419" s="112"/>
      <c r="U419" s="112"/>
      <c r="V419" s="112"/>
      <c r="W419" s="112"/>
      <c r="X419" s="112"/>
      <c r="Y419" s="112"/>
      <c r="Z419" s="112"/>
      <c r="AA419" s="112"/>
      <c r="AB419" s="108">
        <f t="shared" si="37"/>
        <v>0</v>
      </c>
      <c r="AC419" s="108">
        <f t="shared" si="38"/>
        <v>0</v>
      </c>
      <c r="AD419" s="113"/>
      <c r="AE419" s="114"/>
      <c r="AF419" s="113"/>
      <c r="AG419" s="114"/>
      <c r="AH419" s="1">
        <f t="shared" si="34"/>
        <v>0</v>
      </c>
    </row>
    <row r="420" spans="4:34" ht="18" customHeight="1" x14ac:dyDescent="0.25">
      <c r="D420" s="1">
        <f>IFERROR(IF(E420&gt;=1,E420+COUNTIF($E$8:E420,E420),0),0)</f>
        <v>0</v>
      </c>
      <c r="E420" s="1">
        <f>IFERROR(IF(G420&gt;=1,INDEX(EMP!$O$6:$Q$205,MATCH(I420,EMP!$Q$6:$Q$205,0),1)*10,0),0)</f>
        <v>0</v>
      </c>
      <c r="F420" s="1">
        <v>413</v>
      </c>
      <c r="G420" s="32">
        <f t="shared" si="35"/>
        <v>0</v>
      </c>
      <c r="H420" s="115"/>
      <c r="I420" s="32" t="str">
        <f>IFERROR(IF(G420&gt;=1,VLOOKUP(H420,EMP!$P$6:$Q$205,2,0),""),"")</f>
        <v/>
      </c>
      <c r="J420" s="116"/>
      <c r="K420" s="111"/>
      <c r="L420" s="112"/>
      <c r="M420" s="112"/>
      <c r="N420" s="112"/>
      <c r="O420" s="108">
        <f t="shared" si="36"/>
        <v>0</v>
      </c>
      <c r="P420" s="112"/>
      <c r="Q420" s="112"/>
      <c r="R420" s="112"/>
      <c r="S420" s="112"/>
      <c r="T420" s="112"/>
      <c r="U420" s="112"/>
      <c r="V420" s="112"/>
      <c r="W420" s="112"/>
      <c r="X420" s="112"/>
      <c r="Y420" s="112"/>
      <c r="Z420" s="112"/>
      <c r="AA420" s="112"/>
      <c r="AB420" s="108">
        <f t="shared" si="37"/>
        <v>0</v>
      </c>
      <c r="AC420" s="108">
        <f t="shared" si="38"/>
        <v>0</v>
      </c>
      <c r="AD420" s="113"/>
      <c r="AE420" s="114"/>
      <c r="AF420" s="113"/>
      <c r="AG420" s="114"/>
      <c r="AH420" s="1">
        <f t="shared" si="34"/>
        <v>0</v>
      </c>
    </row>
    <row r="421" spans="4:34" ht="18" customHeight="1" x14ac:dyDescent="0.25">
      <c r="D421" s="1">
        <f>IFERROR(IF(E421&gt;=1,E421+COUNTIF($E$8:E421,E421),0),0)</f>
        <v>0</v>
      </c>
      <c r="E421" s="1">
        <f>IFERROR(IF(G421&gt;=1,INDEX(EMP!$O$6:$Q$205,MATCH(I421,EMP!$Q$6:$Q$205,0),1)*10,0),0)</f>
        <v>0</v>
      </c>
      <c r="F421" s="1">
        <v>414</v>
      </c>
      <c r="G421" s="32">
        <f t="shared" si="35"/>
        <v>0</v>
      </c>
      <c r="H421" s="115"/>
      <c r="I421" s="32" t="str">
        <f>IFERROR(IF(G421&gt;=1,VLOOKUP(H421,EMP!$P$6:$Q$205,2,0),""),"")</f>
        <v/>
      </c>
      <c r="J421" s="116"/>
      <c r="K421" s="111"/>
      <c r="L421" s="112"/>
      <c r="M421" s="112"/>
      <c r="N421" s="112"/>
      <c r="O421" s="108">
        <f t="shared" si="36"/>
        <v>0</v>
      </c>
      <c r="P421" s="112"/>
      <c r="Q421" s="112"/>
      <c r="R421" s="112"/>
      <c r="S421" s="112"/>
      <c r="T421" s="112"/>
      <c r="U421" s="112"/>
      <c r="V421" s="112"/>
      <c r="W421" s="112"/>
      <c r="X421" s="112"/>
      <c r="Y421" s="112"/>
      <c r="Z421" s="112"/>
      <c r="AA421" s="112"/>
      <c r="AB421" s="108">
        <f t="shared" si="37"/>
        <v>0</v>
      </c>
      <c r="AC421" s="108">
        <f t="shared" si="38"/>
        <v>0</v>
      </c>
      <c r="AD421" s="113"/>
      <c r="AE421" s="114"/>
      <c r="AF421" s="113"/>
      <c r="AG421" s="114"/>
      <c r="AH421" s="1">
        <f t="shared" si="34"/>
        <v>0</v>
      </c>
    </row>
    <row r="422" spans="4:34" ht="18" customHeight="1" x14ac:dyDescent="0.25">
      <c r="D422" s="1">
        <f>IFERROR(IF(E422&gt;=1,E422+COUNTIF($E$8:E422,E422),0),0)</f>
        <v>0</v>
      </c>
      <c r="E422" s="1">
        <f>IFERROR(IF(G422&gt;=1,INDEX(EMP!$O$6:$Q$205,MATCH(I422,EMP!$Q$6:$Q$205,0),1)*10,0),0)</f>
        <v>0</v>
      </c>
      <c r="F422" s="1">
        <v>415</v>
      </c>
      <c r="G422" s="32">
        <f t="shared" si="35"/>
        <v>0</v>
      </c>
      <c r="H422" s="115"/>
      <c r="I422" s="32" t="str">
        <f>IFERROR(IF(G422&gt;=1,VLOOKUP(H422,EMP!$P$6:$Q$205,2,0),""),"")</f>
        <v/>
      </c>
      <c r="J422" s="116"/>
      <c r="K422" s="111"/>
      <c r="L422" s="112"/>
      <c r="M422" s="112"/>
      <c r="N422" s="112"/>
      <c r="O422" s="108">
        <f t="shared" si="36"/>
        <v>0</v>
      </c>
      <c r="P422" s="112"/>
      <c r="Q422" s="112"/>
      <c r="R422" s="112"/>
      <c r="S422" s="112"/>
      <c r="T422" s="112"/>
      <c r="U422" s="112"/>
      <c r="V422" s="112"/>
      <c r="W422" s="112"/>
      <c r="X422" s="112"/>
      <c r="Y422" s="112"/>
      <c r="Z422" s="112"/>
      <c r="AA422" s="112"/>
      <c r="AB422" s="108">
        <f t="shared" si="37"/>
        <v>0</v>
      </c>
      <c r="AC422" s="108">
        <f t="shared" si="38"/>
        <v>0</v>
      </c>
      <c r="AD422" s="113"/>
      <c r="AE422" s="114"/>
      <c r="AF422" s="113"/>
      <c r="AG422" s="114"/>
      <c r="AH422" s="1">
        <f t="shared" si="34"/>
        <v>0</v>
      </c>
    </row>
    <row r="423" spans="4:34" ht="18" customHeight="1" x14ac:dyDescent="0.25">
      <c r="D423" s="1">
        <f>IFERROR(IF(E423&gt;=1,E423+COUNTIF($E$8:E423,E423),0),0)</f>
        <v>0</v>
      </c>
      <c r="E423" s="1">
        <f>IFERROR(IF(G423&gt;=1,INDEX(EMP!$O$6:$Q$205,MATCH(I423,EMP!$Q$6:$Q$205,0),1)*10,0),0)</f>
        <v>0</v>
      </c>
      <c r="F423" s="1">
        <v>416</v>
      </c>
      <c r="G423" s="32">
        <f t="shared" si="35"/>
        <v>0</v>
      </c>
      <c r="H423" s="115"/>
      <c r="I423" s="32" t="str">
        <f>IFERROR(IF(G423&gt;=1,VLOOKUP(H423,EMP!$P$6:$Q$205,2,0),""),"")</f>
        <v/>
      </c>
      <c r="J423" s="116"/>
      <c r="K423" s="111"/>
      <c r="L423" s="112"/>
      <c r="M423" s="112"/>
      <c r="N423" s="112"/>
      <c r="O423" s="108">
        <f t="shared" si="36"/>
        <v>0</v>
      </c>
      <c r="P423" s="112"/>
      <c r="Q423" s="112"/>
      <c r="R423" s="112"/>
      <c r="S423" s="112"/>
      <c r="T423" s="112"/>
      <c r="U423" s="112"/>
      <c r="V423" s="112"/>
      <c r="W423" s="112"/>
      <c r="X423" s="112"/>
      <c r="Y423" s="112"/>
      <c r="Z423" s="112"/>
      <c r="AA423" s="112"/>
      <c r="AB423" s="108">
        <f t="shared" si="37"/>
        <v>0</v>
      </c>
      <c r="AC423" s="108">
        <f t="shared" si="38"/>
        <v>0</v>
      </c>
      <c r="AD423" s="113"/>
      <c r="AE423" s="114"/>
      <c r="AF423" s="113"/>
      <c r="AG423" s="114"/>
      <c r="AH423" s="1">
        <f t="shared" si="34"/>
        <v>0</v>
      </c>
    </row>
    <row r="424" spans="4:34" ht="18" customHeight="1" x14ac:dyDescent="0.25">
      <c r="D424" s="1">
        <f>IFERROR(IF(E424&gt;=1,E424+COUNTIF($E$8:E424,E424),0),0)</f>
        <v>0</v>
      </c>
      <c r="E424" s="1">
        <f>IFERROR(IF(G424&gt;=1,INDEX(EMP!$O$6:$Q$205,MATCH(I424,EMP!$Q$6:$Q$205,0),1)*10,0),0)</f>
        <v>0</v>
      </c>
      <c r="F424" s="1">
        <v>417</v>
      </c>
      <c r="G424" s="32">
        <f t="shared" si="35"/>
        <v>0</v>
      </c>
      <c r="H424" s="115"/>
      <c r="I424" s="32" t="str">
        <f>IFERROR(IF(G424&gt;=1,VLOOKUP(H424,EMP!$P$6:$Q$205,2,0),""),"")</f>
        <v/>
      </c>
      <c r="J424" s="116"/>
      <c r="K424" s="111"/>
      <c r="L424" s="112"/>
      <c r="M424" s="112"/>
      <c r="N424" s="112"/>
      <c r="O424" s="108">
        <f t="shared" si="36"/>
        <v>0</v>
      </c>
      <c r="P424" s="112"/>
      <c r="Q424" s="112"/>
      <c r="R424" s="112"/>
      <c r="S424" s="112"/>
      <c r="T424" s="112"/>
      <c r="U424" s="112"/>
      <c r="V424" s="112"/>
      <c r="W424" s="112"/>
      <c r="X424" s="112"/>
      <c r="Y424" s="112"/>
      <c r="Z424" s="112"/>
      <c r="AA424" s="112"/>
      <c r="AB424" s="108">
        <f t="shared" si="37"/>
        <v>0</v>
      </c>
      <c r="AC424" s="108">
        <f t="shared" si="38"/>
        <v>0</v>
      </c>
      <c r="AD424" s="113"/>
      <c r="AE424" s="114"/>
      <c r="AF424" s="113"/>
      <c r="AG424" s="114"/>
      <c r="AH424" s="1">
        <f t="shared" si="34"/>
        <v>0</v>
      </c>
    </row>
    <row r="425" spans="4:34" ht="18" customHeight="1" x14ac:dyDescent="0.25">
      <c r="D425" s="1">
        <f>IFERROR(IF(E425&gt;=1,E425+COUNTIF($E$8:E425,E425),0),0)</f>
        <v>0</v>
      </c>
      <c r="E425" s="1">
        <f>IFERROR(IF(G425&gt;=1,INDEX(EMP!$O$6:$Q$205,MATCH(I425,EMP!$Q$6:$Q$205,0),1)*10,0),0)</f>
        <v>0</v>
      </c>
      <c r="F425" s="1">
        <v>418</v>
      </c>
      <c r="G425" s="32">
        <f t="shared" si="35"/>
        <v>0</v>
      </c>
      <c r="H425" s="115"/>
      <c r="I425" s="32" t="str">
        <f>IFERROR(IF(G425&gt;=1,VLOOKUP(H425,EMP!$P$6:$Q$205,2,0),""),"")</f>
        <v/>
      </c>
      <c r="J425" s="116"/>
      <c r="K425" s="111"/>
      <c r="L425" s="112"/>
      <c r="M425" s="112"/>
      <c r="N425" s="112"/>
      <c r="O425" s="108">
        <f t="shared" si="36"/>
        <v>0</v>
      </c>
      <c r="P425" s="112"/>
      <c r="Q425" s="112"/>
      <c r="R425" s="112"/>
      <c r="S425" s="112"/>
      <c r="T425" s="112"/>
      <c r="U425" s="112"/>
      <c r="V425" s="112"/>
      <c r="W425" s="112"/>
      <c r="X425" s="112"/>
      <c r="Y425" s="112"/>
      <c r="Z425" s="112"/>
      <c r="AA425" s="112"/>
      <c r="AB425" s="108">
        <f t="shared" si="37"/>
        <v>0</v>
      </c>
      <c r="AC425" s="108">
        <f t="shared" si="38"/>
        <v>0</v>
      </c>
      <c r="AD425" s="113"/>
      <c r="AE425" s="114"/>
      <c r="AF425" s="113"/>
      <c r="AG425" s="114"/>
      <c r="AH425" s="1">
        <f t="shared" si="34"/>
        <v>0</v>
      </c>
    </row>
    <row r="426" spans="4:34" ht="18" customHeight="1" x14ac:dyDescent="0.25">
      <c r="D426" s="1">
        <f>IFERROR(IF(E426&gt;=1,E426+COUNTIF($E$8:E426,E426),0),0)</f>
        <v>0</v>
      </c>
      <c r="E426" s="1">
        <f>IFERROR(IF(G426&gt;=1,INDEX(EMP!$O$6:$Q$205,MATCH(I426,EMP!$Q$6:$Q$205,0),1)*10,0),0)</f>
        <v>0</v>
      </c>
      <c r="F426" s="1">
        <v>419</v>
      </c>
      <c r="G426" s="32">
        <f t="shared" si="35"/>
        <v>0</v>
      </c>
      <c r="H426" s="115"/>
      <c r="I426" s="32" t="str">
        <f>IFERROR(IF(G426&gt;=1,VLOOKUP(H426,EMP!$P$6:$Q$205,2,0),""),"")</f>
        <v/>
      </c>
      <c r="J426" s="116"/>
      <c r="K426" s="111"/>
      <c r="L426" s="112"/>
      <c r="M426" s="112"/>
      <c r="N426" s="112"/>
      <c r="O426" s="108">
        <f t="shared" si="36"/>
        <v>0</v>
      </c>
      <c r="P426" s="112"/>
      <c r="Q426" s="112"/>
      <c r="R426" s="112"/>
      <c r="S426" s="112"/>
      <c r="T426" s="112"/>
      <c r="U426" s="112"/>
      <c r="V426" s="112"/>
      <c r="W426" s="112"/>
      <c r="X426" s="112"/>
      <c r="Y426" s="112"/>
      <c r="Z426" s="112"/>
      <c r="AA426" s="112"/>
      <c r="AB426" s="108">
        <f t="shared" si="37"/>
        <v>0</v>
      </c>
      <c r="AC426" s="108">
        <f t="shared" si="38"/>
        <v>0</v>
      </c>
      <c r="AD426" s="113"/>
      <c r="AE426" s="114"/>
      <c r="AF426" s="113"/>
      <c r="AG426" s="114"/>
      <c r="AH426" s="1">
        <f t="shared" si="34"/>
        <v>0</v>
      </c>
    </row>
    <row r="427" spans="4:34" ht="18" customHeight="1" x14ac:dyDescent="0.25">
      <c r="D427" s="1">
        <f>IFERROR(IF(E427&gt;=1,E427+COUNTIF($E$8:E427,E427),0),0)</f>
        <v>0</v>
      </c>
      <c r="E427" s="1">
        <f>IFERROR(IF(G427&gt;=1,INDEX(EMP!$O$6:$Q$205,MATCH(I427,EMP!$Q$6:$Q$205,0),1)*10,0),0)</f>
        <v>0</v>
      </c>
      <c r="F427" s="1">
        <v>420</v>
      </c>
      <c r="G427" s="32">
        <f t="shared" si="35"/>
        <v>0</v>
      </c>
      <c r="H427" s="115"/>
      <c r="I427" s="32" t="str">
        <f>IFERROR(IF(G427&gt;=1,VLOOKUP(H427,EMP!$P$6:$Q$205,2,0),""),"")</f>
        <v/>
      </c>
      <c r="J427" s="116"/>
      <c r="K427" s="111"/>
      <c r="L427" s="112"/>
      <c r="M427" s="112"/>
      <c r="N427" s="112"/>
      <c r="O427" s="108">
        <f t="shared" si="36"/>
        <v>0</v>
      </c>
      <c r="P427" s="112"/>
      <c r="Q427" s="112"/>
      <c r="R427" s="112"/>
      <c r="S427" s="112"/>
      <c r="T427" s="112"/>
      <c r="U427" s="112"/>
      <c r="V427" s="112"/>
      <c r="W427" s="112"/>
      <c r="X427" s="112"/>
      <c r="Y427" s="112"/>
      <c r="Z427" s="112"/>
      <c r="AA427" s="112"/>
      <c r="AB427" s="108">
        <f t="shared" si="37"/>
        <v>0</v>
      </c>
      <c r="AC427" s="108">
        <f t="shared" si="38"/>
        <v>0</v>
      </c>
      <c r="AD427" s="113"/>
      <c r="AE427" s="114"/>
      <c r="AF427" s="113"/>
      <c r="AG427" s="114"/>
      <c r="AH427" s="1">
        <f t="shared" si="34"/>
        <v>0</v>
      </c>
    </row>
    <row r="428" spans="4:34" ht="18" customHeight="1" x14ac:dyDescent="0.25">
      <c r="D428" s="1">
        <f>IFERROR(IF(E428&gt;=1,E428+COUNTIF($E$8:E428,E428),0),0)</f>
        <v>0</v>
      </c>
      <c r="E428" s="1">
        <f>IFERROR(IF(G428&gt;=1,INDEX(EMP!$O$6:$Q$205,MATCH(I428,EMP!$Q$6:$Q$205,0),1)*10,0),0)</f>
        <v>0</v>
      </c>
      <c r="F428" s="1">
        <v>421</v>
      </c>
      <c r="G428" s="32">
        <f t="shared" si="35"/>
        <v>0</v>
      </c>
      <c r="H428" s="115"/>
      <c r="I428" s="32" t="str">
        <f>IFERROR(IF(G428&gt;=1,VLOOKUP(H428,EMP!$P$6:$Q$205,2,0),""),"")</f>
        <v/>
      </c>
      <c r="J428" s="116"/>
      <c r="K428" s="111"/>
      <c r="L428" s="112"/>
      <c r="M428" s="112"/>
      <c r="N428" s="112"/>
      <c r="O428" s="108">
        <f t="shared" si="36"/>
        <v>0</v>
      </c>
      <c r="P428" s="112"/>
      <c r="Q428" s="112"/>
      <c r="R428" s="112"/>
      <c r="S428" s="112"/>
      <c r="T428" s="112"/>
      <c r="U428" s="112"/>
      <c r="V428" s="112"/>
      <c r="W428" s="112"/>
      <c r="X428" s="112"/>
      <c r="Y428" s="112"/>
      <c r="Z428" s="112"/>
      <c r="AA428" s="112"/>
      <c r="AB428" s="108">
        <f t="shared" si="37"/>
        <v>0</v>
      </c>
      <c r="AC428" s="108">
        <f t="shared" si="38"/>
        <v>0</v>
      </c>
      <c r="AD428" s="113"/>
      <c r="AE428" s="114"/>
      <c r="AF428" s="113"/>
      <c r="AG428" s="114"/>
      <c r="AH428" s="1">
        <f t="shared" si="34"/>
        <v>0</v>
      </c>
    </row>
    <row r="429" spans="4:34" ht="18" customHeight="1" x14ac:dyDescent="0.25">
      <c r="D429" s="1">
        <f>IFERROR(IF(E429&gt;=1,E429+COUNTIF($E$8:E429,E429),0),0)</f>
        <v>0</v>
      </c>
      <c r="E429" s="1">
        <f>IFERROR(IF(G429&gt;=1,INDEX(EMP!$O$6:$Q$205,MATCH(I429,EMP!$Q$6:$Q$205,0),1)*10,0),0)</f>
        <v>0</v>
      </c>
      <c r="F429" s="1">
        <v>422</v>
      </c>
      <c r="G429" s="32">
        <f t="shared" si="35"/>
        <v>0</v>
      </c>
      <c r="H429" s="115"/>
      <c r="I429" s="32" t="str">
        <f>IFERROR(IF(G429&gt;=1,VLOOKUP(H429,EMP!$P$6:$Q$205,2,0),""),"")</f>
        <v/>
      </c>
      <c r="J429" s="116"/>
      <c r="K429" s="111"/>
      <c r="L429" s="112"/>
      <c r="M429" s="112"/>
      <c r="N429" s="112"/>
      <c r="O429" s="108">
        <f t="shared" si="36"/>
        <v>0</v>
      </c>
      <c r="P429" s="112"/>
      <c r="Q429" s="112"/>
      <c r="R429" s="112"/>
      <c r="S429" s="112"/>
      <c r="T429" s="112"/>
      <c r="U429" s="112"/>
      <c r="V429" s="112"/>
      <c r="W429" s="112"/>
      <c r="X429" s="112"/>
      <c r="Y429" s="112"/>
      <c r="Z429" s="112"/>
      <c r="AA429" s="112"/>
      <c r="AB429" s="108">
        <f t="shared" si="37"/>
        <v>0</v>
      </c>
      <c r="AC429" s="108">
        <f t="shared" si="38"/>
        <v>0</v>
      </c>
      <c r="AD429" s="113"/>
      <c r="AE429" s="114"/>
      <c r="AF429" s="113"/>
      <c r="AG429" s="114"/>
      <c r="AH429" s="1">
        <f t="shared" si="34"/>
        <v>0</v>
      </c>
    </row>
    <row r="430" spans="4:34" ht="18" customHeight="1" x14ac:dyDescent="0.25">
      <c r="D430" s="1">
        <f>IFERROR(IF(E430&gt;=1,E430+COUNTIF($E$8:E430,E430),0),0)</f>
        <v>0</v>
      </c>
      <c r="E430" s="1">
        <f>IFERROR(IF(G430&gt;=1,INDEX(EMP!$O$6:$Q$205,MATCH(I430,EMP!$Q$6:$Q$205,0),1)*10,0),0)</f>
        <v>0</v>
      </c>
      <c r="F430" s="1">
        <v>423</v>
      </c>
      <c r="G430" s="32">
        <f t="shared" si="35"/>
        <v>0</v>
      </c>
      <c r="H430" s="115"/>
      <c r="I430" s="32" t="str">
        <f>IFERROR(IF(G430&gt;=1,VLOOKUP(H430,EMP!$P$6:$Q$205,2,0),""),"")</f>
        <v/>
      </c>
      <c r="J430" s="116"/>
      <c r="K430" s="111"/>
      <c r="L430" s="112"/>
      <c r="M430" s="112"/>
      <c r="N430" s="112"/>
      <c r="O430" s="108">
        <f t="shared" si="36"/>
        <v>0</v>
      </c>
      <c r="P430" s="112"/>
      <c r="Q430" s="112"/>
      <c r="R430" s="112"/>
      <c r="S430" s="112"/>
      <c r="T430" s="112"/>
      <c r="U430" s="112"/>
      <c r="V430" s="112"/>
      <c r="W430" s="112"/>
      <c r="X430" s="112"/>
      <c r="Y430" s="112"/>
      <c r="Z430" s="112"/>
      <c r="AA430" s="112"/>
      <c r="AB430" s="108">
        <f t="shared" si="37"/>
        <v>0</v>
      </c>
      <c r="AC430" s="108">
        <f t="shared" si="38"/>
        <v>0</v>
      </c>
      <c r="AD430" s="113"/>
      <c r="AE430" s="114"/>
      <c r="AF430" s="113"/>
      <c r="AG430" s="114"/>
      <c r="AH430" s="1">
        <f t="shared" si="34"/>
        <v>0</v>
      </c>
    </row>
    <row r="431" spans="4:34" ht="18" customHeight="1" x14ac:dyDescent="0.25">
      <c r="D431" s="1">
        <f>IFERROR(IF(E431&gt;=1,E431+COUNTIF($E$8:E431,E431),0),0)</f>
        <v>0</v>
      </c>
      <c r="E431" s="1">
        <f>IFERROR(IF(G431&gt;=1,INDEX(EMP!$O$6:$Q$205,MATCH(I431,EMP!$Q$6:$Q$205,0),1)*10,0),0)</f>
        <v>0</v>
      </c>
      <c r="F431" s="1">
        <v>424</v>
      </c>
      <c r="G431" s="32">
        <f t="shared" si="35"/>
        <v>0</v>
      </c>
      <c r="H431" s="115"/>
      <c r="I431" s="32" t="str">
        <f>IFERROR(IF(G431&gt;=1,VLOOKUP(H431,EMP!$P$6:$Q$205,2,0),""),"")</f>
        <v/>
      </c>
      <c r="J431" s="116"/>
      <c r="K431" s="111"/>
      <c r="L431" s="112"/>
      <c r="M431" s="112"/>
      <c r="N431" s="112"/>
      <c r="O431" s="108">
        <f t="shared" si="36"/>
        <v>0</v>
      </c>
      <c r="P431" s="112"/>
      <c r="Q431" s="112"/>
      <c r="R431" s="112"/>
      <c r="S431" s="112"/>
      <c r="T431" s="112"/>
      <c r="U431" s="112"/>
      <c r="V431" s="112"/>
      <c r="W431" s="112"/>
      <c r="X431" s="112"/>
      <c r="Y431" s="112"/>
      <c r="Z431" s="112"/>
      <c r="AA431" s="112"/>
      <c r="AB431" s="108">
        <f t="shared" si="37"/>
        <v>0</v>
      </c>
      <c r="AC431" s="108">
        <f t="shared" si="38"/>
        <v>0</v>
      </c>
      <c r="AD431" s="113"/>
      <c r="AE431" s="114"/>
      <c r="AF431" s="113"/>
      <c r="AG431" s="114"/>
      <c r="AH431" s="1">
        <f t="shared" si="34"/>
        <v>0</v>
      </c>
    </row>
    <row r="432" spans="4:34" ht="18" customHeight="1" x14ac:dyDescent="0.25">
      <c r="D432" s="1">
        <f>IFERROR(IF(E432&gt;=1,E432+COUNTIF($E$8:E432,E432),0),0)</f>
        <v>0</v>
      </c>
      <c r="E432" s="1">
        <f>IFERROR(IF(G432&gt;=1,INDEX(EMP!$O$6:$Q$205,MATCH(I432,EMP!$Q$6:$Q$205,0),1)*10,0),0)</f>
        <v>0</v>
      </c>
      <c r="F432" s="1">
        <v>425</v>
      </c>
      <c r="G432" s="32">
        <f t="shared" si="35"/>
        <v>0</v>
      </c>
      <c r="H432" s="115"/>
      <c r="I432" s="32" t="str">
        <f>IFERROR(IF(G432&gt;=1,VLOOKUP(H432,EMP!$P$6:$Q$205,2,0),""),"")</f>
        <v/>
      </c>
      <c r="J432" s="116"/>
      <c r="K432" s="111"/>
      <c r="L432" s="112"/>
      <c r="M432" s="112"/>
      <c r="N432" s="112"/>
      <c r="O432" s="108">
        <f t="shared" si="36"/>
        <v>0</v>
      </c>
      <c r="P432" s="112"/>
      <c r="Q432" s="112"/>
      <c r="R432" s="112"/>
      <c r="S432" s="112"/>
      <c r="T432" s="112"/>
      <c r="U432" s="112"/>
      <c r="V432" s="112"/>
      <c r="W432" s="112"/>
      <c r="X432" s="112"/>
      <c r="Y432" s="112"/>
      <c r="Z432" s="112"/>
      <c r="AA432" s="112"/>
      <c r="AB432" s="108">
        <f t="shared" si="37"/>
        <v>0</v>
      </c>
      <c r="AC432" s="108">
        <f t="shared" si="38"/>
        <v>0</v>
      </c>
      <c r="AD432" s="113"/>
      <c r="AE432" s="114"/>
      <c r="AF432" s="113"/>
      <c r="AG432" s="114"/>
      <c r="AH432" s="1">
        <f t="shared" si="34"/>
        <v>0</v>
      </c>
    </row>
    <row r="433" spans="4:34" ht="18" customHeight="1" x14ac:dyDescent="0.25">
      <c r="D433" s="1">
        <f>IFERROR(IF(E433&gt;=1,E433+COUNTIF($E$8:E433,E433),0),0)</f>
        <v>0</v>
      </c>
      <c r="E433" s="1">
        <f>IFERROR(IF(G433&gt;=1,INDEX(EMP!$O$6:$Q$205,MATCH(I433,EMP!$Q$6:$Q$205,0),1)*10,0),0)</f>
        <v>0</v>
      </c>
      <c r="F433" s="1">
        <v>426</v>
      </c>
      <c r="G433" s="32">
        <f t="shared" si="35"/>
        <v>0</v>
      </c>
      <c r="H433" s="115"/>
      <c r="I433" s="32" t="str">
        <f>IFERROR(IF(G433&gt;=1,VLOOKUP(H433,EMP!$P$6:$Q$205,2,0),""),"")</f>
        <v/>
      </c>
      <c r="J433" s="116"/>
      <c r="K433" s="111"/>
      <c r="L433" s="112"/>
      <c r="M433" s="112"/>
      <c r="N433" s="112"/>
      <c r="O433" s="108">
        <f t="shared" si="36"/>
        <v>0</v>
      </c>
      <c r="P433" s="112"/>
      <c r="Q433" s="112"/>
      <c r="R433" s="112"/>
      <c r="S433" s="112"/>
      <c r="T433" s="112"/>
      <c r="U433" s="112"/>
      <c r="V433" s="112"/>
      <c r="W433" s="112"/>
      <c r="X433" s="112"/>
      <c r="Y433" s="112"/>
      <c r="Z433" s="112"/>
      <c r="AA433" s="112"/>
      <c r="AB433" s="108">
        <f t="shared" si="37"/>
        <v>0</v>
      </c>
      <c r="AC433" s="108">
        <f t="shared" si="38"/>
        <v>0</v>
      </c>
      <c r="AD433" s="113"/>
      <c r="AE433" s="114"/>
      <c r="AF433" s="113"/>
      <c r="AG433" s="114"/>
      <c r="AH433" s="1">
        <f t="shared" si="34"/>
        <v>0</v>
      </c>
    </row>
    <row r="434" spans="4:34" ht="18" customHeight="1" x14ac:dyDescent="0.25">
      <c r="D434" s="1">
        <f>IFERROR(IF(E434&gt;=1,E434+COUNTIF($E$8:E434,E434),0),0)</f>
        <v>0</v>
      </c>
      <c r="E434" s="1">
        <f>IFERROR(IF(G434&gt;=1,INDEX(EMP!$O$6:$Q$205,MATCH(I434,EMP!$Q$6:$Q$205,0),1)*10,0),0)</f>
        <v>0</v>
      </c>
      <c r="F434" s="1">
        <v>427</v>
      </c>
      <c r="G434" s="32">
        <f t="shared" si="35"/>
        <v>0</v>
      </c>
      <c r="H434" s="115"/>
      <c r="I434" s="32" t="str">
        <f>IFERROR(IF(G434&gt;=1,VLOOKUP(H434,EMP!$P$6:$Q$205,2,0),""),"")</f>
        <v/>
      </c>
      <c r="J434" s="116"/>
      <c r="K434" s="111"/>
      <c r="L434" s="112"/>
      <c r="M434" s="112"/>
      <c r="N434" s="112"/>
      <c r="O434" s="108">
        <f t="shared" si="36"/>
        <v>0</v>
      </c>
      <c r="P434" s="112"/>
      <c r="Q434" s="112"/>
      <c r="R434" s="112"/>
      <c r="S434" s="112"/>
      <c r="T434" s="112"/>
      <c r="U434" s="112"/>
      <c r="V434" s="112"/>
      <c r="W434" s="112"/>
      <c r="X434" s="112"/>
      <c r="Y434" s="112"/>
      <c r="Z434" s="112"/>
      <c r="AA434" s="112"/>
      <c r="AB434" s="108">
        <f t="shared" si="37"/>
        <v>0</v>
      </c>
      <c r="AC434" s="108">
        <f t="shared" si="38"/>
        <v>0</v>
      </c>
      <c r="AD434" s="113"/>
      <c r="AE434" s="114"/>
      <c r="AF434" s="113"/>
      <c r="AG434" s="114"/>
      <c r="AH434" s="1">
        <f t="shared" si="34"/>
        <v>0</v>
      </c>
    </row>
    <row r="435" spans="4:34" ht="18" customHeight="1" x14ac:dyDescent="0.25">
      <c r="D435" s="1">
        <f>IFERROR(IF(E435&gt;=1,E435+COUNTIF($E$8:E435,E435),0),0)</f>
        <v>0</v>
      </c>
      <c r="E435" s="1">
        <f>IFERROR(IF(G435&gt;=1,INDEX(EMP!$O$6:$Q$205,MATCH(I435,EMP!$Q$6:$Q$205,0),1)*10,0),0)</f>
        <v>0</v>
      </c>
      <c r="F435" s="1">
        <v>428</v>
      </c>
      <c r="G435" s="32">
        <f t="shared" si="35"/>
        <v>0</v>
      </c>
      <c r="H435" s="115"/>
      <c r="I435" s="32" t="str">
        <f>IFERROR(IF(G435&gt;=1,VLOOKUP(H435,EMP!$P$6:$Q$205,2,0),""),"")</f>
        <v/>
      </c>
      <c r="J435" s="116"/>
      <c r="K435" s="111"/>
      <c r="L435" s="112"/>
      <c r="M435" s="112"/>
      <c r="N435" s="112"/>
      <c r="O435" s="108">
        <f t="shared" si="36"/>
        <v>0</v>
      </c>
      <c r="P435" s="112"/>
      <c r="Q435" s="112"/>
      <c r="R435" s="112"/>
      <c r="S435" s="112"/>
      <c r="T435" s="112"/>
      <c r="U435" s="112"/>
      <c r="V435" s="112"/>
      <c r="W435" s="112"/>
      <c r="X435" s="112"/>
      <c r="Y435" s="112"/>
      <c r="Z435" s="112"/>
      <c r="AA435" s="112"/>
      <c r="AB435" s="108">
        <f t="shared" si="37"/>
        <v>0</v>
      </c>
      <c r="AC435" s="108">
        <f t="shared" si="38"/>
        <v>0</v>
      </c>
      <c r="AD435" s="113"/>
      <c r="AE435" s="114"/>
      <c r="AF435" s="113"/>
      <c r="AG435" s="114"/>
      <c r="AH435" s="1">
        <f t="shared" si="34"/>
        <v>0</v>
      </c>
    </row>
    <row r="436" spans="4:34" ht="18" customHeight="1" x14ac:dyDescent="0.25">
      <c r="D436" s="1">
        <f>IFERROR(IF(E436&gt;=1,E436+COUNTIF($E$8:E436,E436),0),0)</f>
        <v>0</v>
      </c>
      <c r="E436" s="1">
        <f>IFERROR(IF(G436&gt;=1,INDEX(EMP!$O$6:$Q$205,MATCH(I436,EMP!$Q$6:$Q$205,0),1)*10,0),0)</f>
        <v>0</v>
      </c>
      <c r="F436" s="1">
        <v>429</v>
      </c>
      <c r="G436" s="32">
        <f t="shared" si="35"/>
        <v>0</v>
      </c>
      <c r="H436" s="115"/>
      <c r="I436" s="32" t="str">
        <f>IFERROR(IF(G436&gt;=1,VLOOKUP(H436,EMP!$P$6:$Q$205,2,0),""),"")</f>
        <v/>
      </c>
      <c r="J436" s="116"/>
      <c r="K436" s="111"/>
      <c r="L436" s="112"/>
      <c r="M436" s="112"/>
      <c r="N436" s="112"/>
      <c r="O436" s="108">
        <f t="shared" si="36"/>
        <v>0</v>
      </c>
      <c r="P436" s="112"/>
      <c r="Q436" s="112"/>
      <c r="R436" s="112"/>
      <c r="S436" s="112"/>
      <c r="T436" s="112"/>
      <c r="U436" s="112"/>
      <c r="V436" s="112"/>
      <c r="W436" s="112"/>
      <c r="X436" s="112"/>
      <c r="Y436" s="112"/>
      <c r="Z436" s="112"/>
      <c r="AA436" s="112"/>
      <c r="AB436" s="108">
        <f t="shared" si="37"/>
        <v>0</v>
      </c>
      <c r="AC436" s="108">
        <f t="shared" si="38"/>
        <v>0</v>
      </c>
      <c r="AD436" s="113"/>
      <c r="AE436" s="114"/>
      <c r="AF436" s="113"/>
      <c r="AG436" s="114"/>
      <c r="AH436" s="1">
        <f t="shared" si="34"/>
        <v>0</v>
      </c>
    </row>
    <row r="437" spans="4:34" ht="18" customHeight="1" x14ac:dyDescent="0.25">
      <c r="D437" s="1">
        <f>IFERROR(IF(E437&gt;=1,E437+COUNTIF($E$8:E437,E437),0),0)</f>
        <v>0</v>
      </c>
      <c r="E437" s="1">
        <f>IFERROR(IF(G437&gt;=1,INDEX(EMP!$O$6:$Q$205,MATCH(I437,EMP!$Q$6:$Q$205,0),1)*10,0),0)</f>
        <v>0</v>
      </c>
      <c r="F437" s="1">
        <v>430</v>
      </c>
      <c r="G437" s="32">
        <f t="shared" si="35"/>
        <v>0</v>
      </c>
      <c r="H437" s="115"/>
      <c r="I437" s="32" t="str">
        <f>IFERROR(IF(G437&gt;=1,VLOOKUP(H437,EMP!$P$6:$Q$205,2,0),""),"")</f>
        <v/>
      </c>
      <c r="J437" s="116"/>
      <c r="K437" s="111"/>
      <c r="L437" s="112"/>
      <c r="M437" s="112"/>
      <c r="N437" s="112"/>
      <c r="O437" s="108">
        <f t="shared" si="36"/>
        <v>0</v>
      </c>
      <c r="P437" s="112"/>
      <c r="Q437" s="112"/>
      <c r="R437" s="112"/>
      <c r="S437" s="112"/>
      <c r="T437" s="112"/>
      <c r="U437" s="112"/>
      <c r="V437" s="112"/>
      <c r="W437" s="112"/>
      <c r="X437" s="112"/>
      <c r="Y437" s="112"/>
      <c r="Z437" s="112"/>
      <c r="AA437" s="112"/>
      <c r="AB437" s="108">
        <f t="shared" si="37"/>
        <v>0</v>
      </c>
      <c r="AC437" s="108">
        <f t="shared" si="38"/>
        <v>0</v>
      </c>
      <c r="AD437" s="113"/>
      <c r="AE437" s="114"/>
      <c r="AF437" s="113"/>
      <c r="AG437" s="114"/>
      <c r="AH437" s="1">
        <f t="shared" si="34"/>
        <v>0</v>
      </c>
    </row>
    <row r="438" spans="4:34" ht="18" customHeight="1" x14ac:dyDescent="0.25">
      <c r="D438" s="1">
        <f>IFERROR(IF(E438&gt;=1,E438+COUNTIF($E$8:E438,E438),0),0)</f>
        <v>0</v>
      </c>
      <c r="E438" s="1">
        <f>IFERROR(IF(G438&gt;=1,INDEX(EMP!$O$6:$Q$205,MATCH(I438,EMP!$Q$6:$Q$205,0),1)*10,0),0)</f>
        <v>0</v>
      </c>
      <c r="F438" s="1">
        <v>431</v>
      </c>
      <c r="G438" s="32">
        <f t="shared" si="35"/>
        <v>0</v>
      </c>
      <c r="H438" s="115"/>
      <c r="I438" s="32" t="str">
        <f>IFERROR(IF(G438&gt;=1,VLOOKUP(H438,EMP!$P$6:$Q$205,2,0),""),"")</f>
        <v/>
      </c>
      <c r="J438" s="116"/>
      <c r="K438" s="111"/>
      <c r="L438" s="112"/>
      <c r="M438" s="112"/>
      <c r="N438" s="112"/>
      <c r="O438" s="108">
        <f t="shared" si="36"/>
        <v>0</v>
      </c>
      <c r="P438" s="112"/>
      <c r="Q438" s="112"/>
      <c r="R438" s="112"/>
      <c r="S438" s="112"/>
      <c r="T438" s="112"/>
      <c r="U438" s="112"/>
      <c r="V438" s="112"/>
      <c r="W438" s="112"/>
      <c r="X438" s="112"/>
      <c r="Y438" s="112"/>
      <c r="Z438" s="112"/>
      <c r="AA438" s="112"/>
      <c r="AB438" s="108">
        <f t="shared" si="37"/>
        <v>0</v>
      </c>
      <c r="AC438" s="108">
        <f t="shared" si="38"/>
        <v>0</v>
      </c>
      <c r="AD438" s="113"/>
      <c r="AE438" s="114"/>
      <c r="AF438" s="113"/>
      <c r="AG438" s="114"/>
      <c r="AH438" s="1">
        <f t="shared" si="34"/>
        <v>0</v>
      </c>
    </row>
    <row r="439" spans="4:34" ht="18" customHeight="1" x14ac:dyDescent="0.25">
      <c r="D439" s="1">
        <f>IFERROR(IF(E439&gt;=1,E439+COUNTIF($E$8:E439,E439),0),0)</f>
        <v>0</v>
      </c>
      <c r="E439" s="1">
        <f>IFERROR(IF(G439&gt;=1,INDEX(EMP!$O$6:$Q$205,MATCH(I439,EMP!$Q$6:$Q$205,0),1)*10,0),0)</f>
        <v>0</v>
      </c>
      <c r="F439" s="1">
        <v>432</v>
      </c>
      <c r="G439" s="32">
        <f t="shared" si="35"/>
        <v>0</v>
      </c>
      <c r="H439" s="115"/>
      <c r="I439" s="32" t="str">
        <f>IFERROR(IF(G439&gt;=1,VLOOKUP(H439,EMP!$P$6:$Q$205,2,0),""),"")</f>
        <v/>
      </c>
      <c r="J439" s="116"/>
      <c r="K439" s="111"/>
      <c r="L439" s="112"/>
      <c r="M439" s="112"/>
      <c r="N439" s="112"/>
      <c r="O439" s="108">
        <f t="shared" si="36"/>
        <v>0</v>
      </c>
      <c r="P439" s="112"/>
      <c r="Q439" s="112"/>
      <c r="R439" s="112"/>
      <c r="S439" s="112"/>
      <c r="T439" s="112"/>
      <c r="U439" s="112"/>
      <c r="V439" s="112"/>
      <c r="W439" s="112"/>
      <c r="X439" s="112"/>
      <c r="Y439" s="112"/>
      <c r="Z439" s="112"/>
      <c r="AA439" s="112"/>
      <c r="AB439" s="108">
        <f t="shared" si="37"/>
        <v>0</v>
      </c>
      <c r="AC439" s="108">
        <f t="shared" si="38"/>
        <v>0</v>
      </c>
      <c r="AD439" s="113"/>
      <c r="AE439" s="114"/>
      <c r="AF439" s="113"/>
      <c r="AG439" s="114"/>
      <c r="AH439" s="1">
        <f t="shared" si="34"/>
        <v>0</v>
      </c>
    </row>
    <row r="440" spans="4:34" ht="18" customHeight="1" x14ac:dyDescent="0.25">
      <c r="D440" s="1">
        <f>IFERROR(IF(E440&gt;=1,E440+COUNTIF($E$8:E440,E440),0),0)</f>
        <v>0</v>
      </c>
      <c r="E440" s="1">
        <f>IFERROR(IF(G440&gt;=1,INDEX(EMP!$O$6:$Q$205,MATCH(I440,EMP!$Q$6:$Q$205,0),1)*10,0),0)</f>
        <v>0</v>
      </c>
      <c r="F440" s="1">
        <v>433</v>
      </c>
      <c r="G440" s="32">
        <f t="shared" si="35"/>
        <v>0</v>
      </c>
      <c r="H440" s="115"/>
      <c r="I440" s="32" t="str">
        <f>IFERROR(IF(G440&gt;=1,VLOOKUP(H440,EMP!$P$6:$Q$205,2,0),""),"")</f>
        <v/>
      </c>
      <c r="J440" s="116"/>
      <c r="K440" s="111"/>
      <c r="L440" s="112"/>
      <c r="M440" s="112"/>
      <c r="N440" s="112"/>
      <c r="O440" s="108">
        <f t="shared" si="36"/>
        <v>0</v>
      </c>
      <c r="P440" s="112"/>
      <c r="Q440" s="112"/>
      <c r="R440" s="112"/>
      <c r="S440" s="112"/>
      <c r="T440" s="112"/>
      <c r="U440" s="112"/>
      <c r="V440" s="112"/>
      <c r="W440" s="112"/>
      <c r="X440" s="112"/>
      <c r="Y440" s="112"/>
      <c r="Z440" s="112"/>
      <c r="AA440" s="112"/>
      <c r="AB440" s="108">
        <f t="shared" si="37"/>
        <v>0</v>
      </c>
      <c r="AC440" s="108">
        <f t="shared" si="38"/>
        <v>0</v>
      </c>
      <c r="AD440" s="113"/>
      <c r="AE440" s="114"/>
      <c r="AF440" s="113"/>
      <c r="AG440" s="114"/>
      <c r="AH440" s="1">
        <f t="shared" si="34"/>
        <v>0</v>
      </c>
    </row>
    <row r="441" spans="4:34" ht="18" customHeight="1" x14ac:dyDescent="0.25">
      <c r="D441" s="1">
        <f>IFERROR(IF(E441&gt;=1,E441+COUNTIF($E$8:E441,E441),0),0)</f>
        <v>0</v>
      </c>
      <c r="E441" s="1">
        <f>IFERROR(IF(G441&gt;=1,INDEX(EMP!$O$6:$Q$205,MATCH(I441,EMP!$Q$6:$Q$205,0),1)*10,0),0)</f>
        <v>0</v>
      </c>
      <c r="F441" s="1">
        <v>434</v>
      </c>
      <c r="G441" s="32">
        <f t="shared" si="35"/>
        <v>0</v>
      </c>
      <c r="H441" s="115"/>
      <c r="I441" s="32" t="str">
        <f>IFERROR(IF(G441&gt;=1,VLOOKUP(H441,EMP!$P$6:$Q$205,2,0),""),"")</f>
        <v/>
      </c>
      <c r="J441" s="116"/>
      <c r="K441" s="111"/>
      <c r="L441" s="112"/>
      <c r="M441" s="112"/>
      <c r="N441" s="112"/>
      <c r="O441" s="108">
        <f t="shared" si="36"/>
        <v>0</v>
      </c>
      <c r="P441" s="112"/>
      <c r="Q441" s="112"/>
      <c r="R441" s="112"/>
      <c r="S441" s="112"/>
      <c r="T441" s="112"/>
      <c r="U441" s="112"/>
      <c r="V441" s="112"/>
      <c r="W441" s="112"/>
      <c r="X441" s="112"/>
      <c r="Y441" s="112"/>
      <c r="Z441" s="112"/>
      <c r="AA441" s="112"/>
      <c r="AB441" s="108">
        <f t="shared" si="37"/>
        <v>0</v>
      </c>
      <c r="AC441" s="108">
        <f t="shared" si="38"/>
        <v>0</v>
      </c>
      <c r="AD441" s="113"/>
      <c r="AE441" s="114"/>
      <c r="AF441" s="113"/>
      <c r="AG441" s="114"/>
      <c r="AH441" s="1">
        <f t="shared" si="34"/>
        <v>0</v>
      </c>
    </row>
    <row r="442" spans="4:34" ht="18" customHeight="1" x14ac:dyDescent="0.25">
      <c r="D442" s="1">
        <f>IFERROR(IF(E442&gt;=1,E442+COUNTIF($E$8:E442,E442),0),0)</f>
        <v>0</v>
      </c>
      <c r="E442" s="1">
        <f>IFERROR(IF(G442&gt;=1,INDEX(EMP!$O$6:$Q$205,MATCH(I442,EMP!$Q$6:$Q$205,0),1)*10,0),0)</f>
        <v>0</v>
      </c>
      <c r="F442" s="1">
        <v>435</v>
      </c>
      <c r="G442" s="32">
        <f t="shared" si="35"/>
        <v>0</v>
      </c>
      <c r="H442" s="115"/>
      <c r="I442" s="32" t="str">
        <f>IFERROR(IF(G442&gt;=1,VLOOKUP(H442,EMP!$P$6:$Q$205,2,0),""),"")</f>
        <v/>
      </c>
      <c r="J442" s="116"/>
      <c r="K442" s="111"/>
      <c r="L442" s="112"/>
      <c r="M442" s="112"/>
      <c r="N442" s="112"/>
      <c r="O442" s="108">
        <f t="shared" si="36"/>
        <v>0</v>
      </c>
      <c r="P442" s="112"/>
      <c r="Q442" s="112"/>
      <c r="R442" s="112"/>
      <c r="S442" s="112"/>
      <c r="T442" s="112"/>
      <c r="U442" s="112"/>
      <c r="V442" s="112"/>
      <c r="W442" s="112"/>
      <c r="X442" s="112"/>
      <c r="Y442" s="112"/>
      <c r="Z442" s="112"/>
      <c r="AA442" s="112"/>
      <c r="AB442" s="108">
        <f t="shared" si="37"/>
        <v>0</v>
      </c>
      <c r="AC442" s="108">
        <f t="shared" si="38"/>
        <v>0</v>
      </c>
      <c r="AD442" s="113"/>
      <c r="AE442" s="114"/>
      <c r="AF442" s="113"/>
      <c r="AG442" s="114"/>
      <c r="AH442" s="1">
        <f t="shared" si="34"/>
        <v>0</v>
      </c>
    </row>
    <row r="443" spans="4:34" ht="18" customHeight="1" x14ac:dyDescent="0.25">
      <c r="D443" s="1">
        <f>IFERROR(IF(E443&gt;=1,E443+COUNTIF($E$8:E443,E443),0),0)</f>
        <v>0</v>
      </c>
      <c r="E443" s="1">
        <f>IFERROR(IF(G443&gt;=1,INDEX(EMP!$O$6:$Q$205,MATCH(I443,EMP!$Q$6:$Q$205,0),1)*10,0),0)</f>
        <v>0</v>
      </c>
      <c r="F443" s="1">
        <v>436</v>
      </c>
      <c r="G443" s="32">
        <f t="shared" si="35"/>
        <v>0</v>
      </c>
      <c r="H443" s="115"/>
      <c r="I443" s="32" t="str">
        <f>IFERROR(IF(G443&gt;=1,VLOOKUP(H443,EMP!$P$6:$Q$205,2,0),""),"")</f>
        <v/>
      </c>
      <c r="J443" s="116"/>
      <c r="K443" s="111"/>
      <c r="L443" s="112"/>
      <c r="M443" s="112"/>
      <c r="N443" s="112"/>
      <c r="O443" s="108">
        <f t="shared" si="36"/>
        <v>0</v>
      </c>
      <c r="P443" s="112"/>
      <c r="Q443" s="112"/>
      <c r="R443" s="112"/>
      <c r="S443" s="112"/>
      <c r="T443" s="112"/>
      <c r="U443" s="112"/>
      <c r="V443" s="112"/>
      <c r="W443" s="112"/>
      <c r="X443" s="112"/>
      <c r="Y443" s="112"/>
      <c r="Z443" s="112"/>
      <c r="AA443" s="112"/>
      <c r="AB443" s="108">
        <f t="shared" si="37"/>
        <v>0</v>
      </c>
      <c r="AC443" s="108">
        <f t="shared" si="38"/>
        <v>0</v>
      </c>
      <c r="AD443" s="113"/>
      <c r="AE443" s="114"/>
      <c r="AF443" s="113"/>
      <c r="AG443" s="114"/>
      <c r="AH443" s="1">
        <f t="shared" si="34"/>
        <v>0</v>
      </c>
    </row>
    <row r="444" spans="4:34" ht="18" customHeight="1" x14ac:dyDescent="0.25">
      <c r="D444" s="1">
        <f>IFERROR(IF(E444&gt;=1,E444+COUNTIF($E$8:E444,E444),0),0)</f>
        <v>0</v>
      </c>
      <c r="E444" s="1">
        <f>IFERROR(IF(G444&gt;=1,INDEX(EMP!$O$6:$Q$205,MATCH(I444,EMP!$Q$6:$Q$205,0),1)*10,0),0)</f>
        <v>0</v>
      </c>
      <c r="F444" s="1">
        <v>437</v>
      </c>
      <c r="G444" s="32">
        <f t="shared" si="35"/>
        <v>0</v>
      </c>
      <c r="H444" s="115"/>
      <c r="I444" s="32" t="str">
        <f>IFERROR(IF(G444&gt;=1,VLOOKUP(H444,EMP!$P$6:$Q$205,2,0),""),"")</f>
        <v/>
      </c>
      <c r="J444" s="116"/>
      <c r="K444" s="111"/>
      <c r="L444" s="112"/>
      <c r="M444" s="112"/>
      <c r="N444" s="112"/>
      <c r="O444" s="108">
        <f t="shared" si="36"/>
        <v>0</v>
      </c>
      <c r="P444" s="112"/>
      <c r="Q444" s="112"/>
      <c r="R444" s="112"/>
      <c r="S444" s="112"/>
      <c r="T444" s="112"/>
      <c r="U444" s="112"/>
      <c r="V444" s="112"/>
      <c r="W444" s="112"/>
      <c r="X444" s="112"/>
      <c r="Y444" s="112"/>
      <c r="Z444" s="112"/>
      <c r="AA444" s="112"/>
      <c r="AB444" s="108">
        <f t="shared" si="37"/>
        <v>0</v>
      </c>
      <c r="AC444" s="108">
        <f t="shared" si="38"/>
        <v>0</v>
      </c>
      <c r="AD444" s="113"/>
      <c r="AE444" s="114"/>
      <c r="AF444" s="113"/>
      <c r="AG444" s="114"/>
      <c r="AH444" s="1">
        <f t="shared" si="34"/>
        <v>0</v>
      </c>
    </row>
    <row r="445" spans="4:34" ht="18" customHeight="1" x14ac:dyDescent="0.25">
      <c r="D445" s="1">
        <f>IFERROR(IF(E445&gt;=1,E445+COUNTIF($E$8:E445,E445),0),0)</f>
        <v>0</v>
      </c>
      <c r="E445" s="1">
        <f>IFERROR(IF(G445&gt;=1,INDEX(EMP!$O$6:$Q$205,MATCH(I445,EMP!$Q$6:$Q$205,0),1)*10,0),0)</f>
        <v>0</v>
      </c>
      <c r="F445" s="1">
        <v>438</v>
      </c>
      <c r="G445" s="32">
        <f t="shared" si="35"/>
        <v>0</v>
      </c>
      <c r="H445" s="115"/>
      <c r="I445" s="32" t="str">
        <f>IFERROR(IF(G445&gt;=1,VLOOKUP(H445,EMP!$P$6:$Q$205,2,0),""),"")</f>
        <v/>
      </c>
      <c r="J445" s="116"/>
      <c r="K445" s="111"/>
      <c r="L445" s="112"/>
      <c r="M445" s="112"/>
      <c r="N445" s="112"/>
      <c r="O445" s="108">
        <f t="shared" si="36"/>
        <v>0</v>
      </c>
      <c r="P445" s="112"/>
      <c r="Q445" s="112"/>
      <c r="R445" s="112"/>
      <c r="S445" s="112"/>
      <c r="T445" s="112"/>
      <c r="U445" s="112"/>
      <c r="V445" s="112"/>
      <c r="W445" s="112"/>
      <c r="X445" s="112"/>
      <c r="Y445" s="112"/>
      <c r="Z445" s="112"/>
      <c r="AA445" s="112"/>
      <c r="AB445" s="108">
        <f t="shared" si="37"/>
        <v>0</v>
      </c>
      <c r="AC445" s="108">
        <f t="shared" si="38"/>
        <v>0</v>
      </c>
      <c r="AD445" s="113"/>
      <c r="AE445" s="114"/>
      <c r="AF445" s="113"/>
      <c r="AG445" s="114"/>
      <c r="AH445" s="1">
        <f t="shared" si="34"/>
        <v>0</v>
      </c>
    </row>
    <row r="446" spans="4:34" ht="18" customHeight="1" x14ac:dyDescent="0.25">
      <c r="D446" s="1">
        <f>IFERROR(IF(E446&gt;=1,E446+COUNTIF($E$8:E446,E446),0),0)</f>
        <v>0</v>
      </c>
      <c r="E446" s="1">
        <f>IFERROR(IF(G446&gt;=1,INDEX(EMP!$O$6:$Q$205,MATCH(I446,EMP!$Q$6:$Q$205,0),1)*10,0),0)</f>
        <v>0</v>
      </c>
      <c r="F446" s="1">
        <v>439</v>
      </c>
      <c r="G446" s="32">
        <f t="shared" si="35"/>
        <v>0</v>
      </c>
      <c r="H446" s="115"/>
      <c r="I446" s="32" t="str">
        <f>IFERROR(IF(G446&gt;=1,VLOOKUP(H446,EMP!$P$6:$Q$205,2,0),""),"")</f>
        <v/>
      </c>
      <c r="J446" s="116"/>
      <c r="K446" s="111"/>
      <c r="L446" s="112"/>
      <c r="M446" s="112"/>
      <c r="N446" s="112"/>
      <c r="O446" s="108">
        <f t="shared" si="36"/>
        <v>0</v>
      </c>
      <c r="P446" s="112"/>
      <c r="Q446" s="112"/>
      <c r="R446" s="112"/>
      <c r="S446" s="112"/>
      <c r="T446" s="112"/>
      <c r="U446" s="112"/>
      <c r="V446" s="112"/>
      <c r="W446" s="112"/>
      <c r="X446" s="112"/>
      <c r="Y446" s="112"/>
      <c r="Z446" s="112"/>
      <c r="AA446" s="112"/>
      <c r="AB446" s="108">
        <f t="shared" si="37"/>
        <v>0</v>
      </c>
      <c r="AC446" s="108">
        <f t="shared" si="38"/>
        <v>0</v>
      </c>
      <c r="AD446" s="113"/>
      <c r="AE446" s="114"/>
      <c r="AF446" s="113"/>
      <c r="AG446" s="114"/>
      <c r="AH446" s="1">
        <f t="shared" si="34"/>
        <v>0</v>
      </c>
    </row>
    <row r="447" spans="4:34" ht="18" customHeight="1" x14ac:dyDescent="0.25">
      <c r="D447" s="1">
        <f>IFERROR(IF(E447&gt;=1,E447+COUNTIF($E$8:E447,E447),0),0)</f>
        <v>0</v>
      </c>
      <c r="E447" s="1">
        <f>IFERROR(IF(G447&gt;=1,INDEX(EMP!$O$6:$Q$205,MATCH(I447,EMP!$Q$6:$Q$205,0),1)*10,0),0)</f>
        <v>0</v>
      </c>
      <c r="F447" s="1">
        <v>440</v>
      </c>
      <c r="G447" s="32">
        <f t="shared" si="35"/>
        <v>0</v>
      </c>
      <c r="H447" s="115"/>
      <c r="I447" s="32" t="str">
        <f>IFERROR(IF(G447&gt;=1,VLOOKUP(H447,EMP!$P$6:$Q$205,2,0),""),"")</f>
        <v/>
      </c>
      <c r="J447" s="116"/>
      <c r="K447" s="111"/>
      <c r="L447" s="112"/>
      <c r="M447" s="112"/>
      <c r="N447" s="112"/>
      <c r="O447" s="108">
        <f t="shared" si="36"/>
        <v>0</v>
      </c>
      <c r="P447" s="112"/>
      <c r="Q447" s="112"/>
      <c r="R447" s="112"/>
      <c r="S447" s="112"/>
      <c r="T447" s="112"/>
      <c r="U447" s="112"/>
      <c r="V447" s="112"/>
      <c r="W447" s="112"/>
      <c r="X447" s="112"/>
      <c r="Y447" s="112"/>
      <c r="Z447" s="112"/>
      <c r="AA447" s="112"/>
      <c r="AB447" s="108">
        <f t="shared" si="37"/>
        <v>0</v>
      </c>
      <c r="AC447" s="108">
        <f t="shared" si="38"/>
        <v>0</v>
      </c>
      <c r="AD447" s="113"/>
      <c r="AE447" s="114"/>
      <c r="AF447" s="113"/>
      <c r="AG447" s="114"/>
      <c r="AH447" s="1">
        <f t="shared" si="34"/>
        <v>0</v>
      </c>
    </row>
    <row r="448" spans="4:34" ht="18" customHeight="1" x14ac:dyDescent="0.25">
      <c r="D448" s="1">
        <f>IFERROR(IF(E448&gt;=1,E448+COUNTIF($E$8:E448,E448),0),0)</f>
        <v>0</v>
      </c>
      <c r="E448" s="1">
        <f>IFERROR(IF(G448&gt;=1,INDEX(EMP!$O$6:$Q$205,MATCH(I448,EMP!$Q$6:$Q$205,0),1)*10,0),0)</f>
        <v>0</v>
      </c>
      <c r="F448" s="1">
        <v>441</v>
      </c>
      <c r="G448" s="32">
        <f t="shared" si="35"/>
        <v>0</v>
      </c>
      <c r="H448" s="115"/>
      <c r="I448" s="32" t="str">
        <f>IFERROR(IF(G448&gt;=1,VLOOKUP(H448,EMP!$P$6:$Q$205,2,0),""),"")</f>
        <v/>
      </c>
      <c r="J448" s="116"/>
      <c r="K448" s="111"/>
      <c r="L448" s="112"/>
      <c r="M448" s="112"/>
      <c r="N448" s="112"/>
      <c r="O448" s="108">
        <f t="shared" si="36"/>
        <v>0</v>
      </c>
      <c r="P448" s="112"/>
      <c r="Q448" s="112"/>
      <c r="R448" s="112"/>
      <c r="S448" s="112"/>
      <c r="T448" s="112"/>
      <c r="U448" s="112"/>
      <c r="V448" s="112"/>
      <c r="W448" s="112"/>
      <c r="X448" s="112"/>
      <c r="Y448" s="112"/>
      <c r="Z448" s="112"/>
      <c r="AA448" s="112"/>
      <c r="AB448" s="108">
        <f t="shared" si="37"/>
        <v>0</v>
      </c>
      <c r="AC448" s="108">
        <f t="shared" si="38"/>
        <v>0</v>
      </c>
      <c r="AD448" s="113"/>
      <c r="AE448" s="114"/>
      <c r="AF448" s="113"/>
      <c r="AG448" s="114"/>
      <c r="AH448" s="1">
        <f t="shared" si="34"/>
        <v>0</v>
      </c>
    </row>
    <row r="449" spans="4:34" ht="18" customHeight="1" x14ac:dyDescent="0.25">
      <c r="D449" s="1">
        <f>IFERROR(IF(E449&gt;=1,E449+COUNTIF($E$8:E449,E449),0),0)</f>
        <v>0</v>
      </c>
      <c r="E449" s="1">
        <f>IFERROR(IF(G449&gt;=1,INDEX(EMP!$O$6:$Q$205,MATCH(I449,EMP!$Q$6:$Q$205,0),1)*10,0),0)</f>
        <v>0</v>
      </c>
      <c r="F449" s="1">
        <v>442</v>
      </c>
      <c r="G449" s="32">
        <f t="shared" si="35"/>
        <v>0</v>
      </c>
      <c r="H449" s="115"/>
      <c r="I449" s="32" t="str">
        <f>IFERROR(IF(G449&gt;=1,VLOOKUP(H449,EMP!$P$6:$Q$205,2,0),""),"")</f>
        <v/>
      </c>
      <c r="J449" s="116"/>
      <c r="K449" s="111"/>
      <c r="L449" s="112"/>
      <c r="M449" s="112"/>
      <c r="N449" s="112"/>
      <c r="O449" s="108">
        <f t="shared" si="36"/>
        <v>0</v>
      </c>
      <c r="P449" s="112"/>
      <c r="Q449" s="112"/>
      <c r="R449" s="112"/>
      <c r="S449" s="112"/>
      <c r="T449" s="112"/>
      <c r="U449" s="112"/>
      <c r="V449" s="112"/>
      <c r="W449" s="112"/>
      <c r="X449" s="112"/>
      <c r="Y449" s="112"/>
      <c r="Z449" s="112"/>
      <c r="AA449" s="112"/>
      <c r="AB449" s="108">
        <f t="shared" si="37"/>
        <v>0</v>
      </c>
      <c r="AC449" s="108">
        <f t="shared" si="38"/>
        <v>0</v>
      </c>
      <c r="AD449" s="113"/>
      <c r="AE449" s="114"/>
      <c r="AF449" s="113"/>
      <c r="AG449" s="114"/>
      <c r="AH449" s="1">
        <f t="shared" si="34"/>
        <v>0</v>
      </c>
    </row>
    <row r="450" spans="4:34" ht="18" customHeight="1" x14ac:dyDescent="0.25">
      <c r="D450" s="1">
        <f>IFERROR(IF(E450&gt;=1,E450+COUNTIF($E$8:E450,E450),0),0)</f>
        <v>0</v>
      </c>
      <c r="E450" s="1">
        <f>IFERROR(IF(G450&gt;=1,INDEX(EMP!$O$6:$Q$205,MATCH(I450,EMP!$Q$6:$Q$205,0),1)*10,0),0)</f>
        <v>0</v>
      </c>
      <c r="F450" s="1">
        <v>443</v>
      </c>
      <c r="G450" s="32">
        <f t="shared" si="35"/>
        <v>0</v>
      </c>
      <c r="H450" s="115"/>
      <c r="I450" s="32" t="str">
        <f>IFERROR(IF(G450&gt;=1,VLOOKUP(H450,EMP!$P$6:$Q$205,2,0),""),"")</f>
        <v/>
      </c>
      <c r="J450" s="116"/>
      <c r="K450" s="111"/>
      <c r="L450" s="112"/>
      <c r="M450" s="112"/>
      <c r="N450" s="112"/>
      <c r="O450" s="108">
        <f t="shared" si="36"/>
        <v>0</v>
      </c>
      <c r="P450" s="112"/>
      <c r="Q450" s="112"/>
      <c r="R450" s="112"/>
      <c r="S450" s="112"/>
      <c r="T450" s="112"/>
      <c r="U450" s="112"/>
      <c r="V450" s="112"/>
      <c r="W450" s="112"/>
      <c r="X450" s="112"/>
      <c r="Y450" s="112"/>
      <c r="Z450" s="112"/>
      <c r="AA450" s="112"/>
      <c r="AB450" s="108">
        <f t="shared" si="37"/>
        <v>0</v>
      </c>
      <c r="AC450" s="108">
        <f t="shared" si="38"/>
        <v>0</v>
      </c>
      <c r="AD450" s="113"/>
      <c r="AE450" s="114"/>
      <c r="AF450" s="113"/>
      <c r="AG450" s="114"/>
      <c r="AH450" s="1">
        <f t="shared" si="34"/>
        <v>0</v>
      </c>
    </row>
    <row r="451" spans="4:34" ht="18" customHeight="1" x14ac:dyDescent="0.25">
      <c r="D451" s="1">
        <f>IFERROR(IF(E451&gt;=1,E451+COUNTIF($E$8:E451,E451),0),0)</f>
        <v>0</v>
      </c>
      <c r="E451" s="1">
        <f>IFERROR(IF(G451&gt;=1,INDEX(EMP!$O$6:$Q$205,MATCH(I451,EMP!$Q$6:$Q$205,0),1)*10,0),0)</f>
        <v>0</v>
      </c>
      <c r="F451" s="1">
        <v>444</v>
      </c>
      <c r="G451" s="32">
        <f t="shared" si="35"/>
        <v>0</v>
      </c>
      <c r="H451" s="115"/>
      <c r="I451" s="32" t="str">
        <f>IFERROR(IF(G451&gt;=1,VLOOKUP(H451,EMP!$P$6:$Q$205,2,0),""),"")</f>
        <v/>
      </c>
      <c r="J451" s="116"/>
      <c r="K451" s="111"/>
      <c r="L451" s="112"/>
      <c r="M451" s="112"/>
      <c r="N451" s="112"/>
      <c r="O451" s="108">
        <f t="shared" si="36"/>
        <v>0</v>
      </c>
      <c r="P451" s="112"/>
      <c r="Q451" s="112"/>
      <c r="R451" s="112"/>
      <c r="S451" s="112"/>
      <c r="T451" s="112"/>
      <c r="U451" s="112"/>
      <c r="V451" s="112"/>
      <c r="W451" s="112"/>
      <c r="X451" s="112"/>
      <c r="Y451" s="112"/>
      <c r="Z451" s="112"/>
      <c r="AA451" s="112"/>
      <c r="AB451" s="108">
        <f t="shared" si="37"/>
        <v>0</v>
      </c>
      <c r="AC451" s="108">
        <f t="shared" si="38"/>
        <v>0</v>
      </c>
      <c r="AD451" s="113"/>
      <c r="AE451" s="114"/>
      <c r="AF451" s="113"/>
      <c r="AG451" s="114"/>
      <c r="AH451" s="1">
        <f t="shared" si="34"/>
        <v>0</v>
      </c>
    </row>
    <row r="452" spans="4:34" ht="18" customHeight="1" x14ac:dyDescent="0.25">
      <c r="D452" s="1">
        <f>IFERROR(IF(E452&gt;=1,E452+COUNTIF($E$8:E452,E452),0),0)</f>
        <v>0</v>
      </c>
      <c r="E452" s="1">
        <f>IFERROR(IF(G452&gt;=1,INDEX(EMP!$O$6:$Q$205,MATCH(I452,EMP!$Q$6:$Q$205,0),1)*10,0),0)</f>
        <v>0</v>
      </c>
      <c r="F452" s="1">
        <v>445</v>
      </c>
      <c r="G452" s="32">
        <f t="shared" si="35"/>
        <v>0</v>
      </c>
      <c r="H452" s="115"/>
      <c r="I452" s="32" t="str">
        <f>IFERROR(IF(G452&gt;=1,VLOOKUP(H452,EMP!$P$6:$Q$205,2,0),""),"")</f>
        <v/>
      </c>
      <c r="J452" s="116"/>
      <c r="K452" s="111"/>
      <c r="L452" s="112"/>
      <c r="M452" s="112"/>
      <c r="N452" s="112"/>
      <c r="O452" s="108">
        <f t="shared" si="36"/>
        <v>0</v>
      </c>
      <c r="P452" s="112"/>
      <c r="Q452" s="112"/>
      <c r="R452" s="112"/>
      <c r="S452" s="112"/>
      <c r="T452" s="112"/>
      <c r="U452" s="112"/>
      <c r="V452" s="112"/>
      <c r="W452" s="112"/>
      <c r="X452" s="112"/>
      <c r="Y452" s="112"/>
      <c r="Z452" s="112"/>
      <c r="AA452" s="112"/>
      <c r="AB452" s="108">
        <f t="shared" si="37"/>
        <v>0</v>
      </c>
      <c r="AC452" s="108">
        <f t="shared" si="38"/>
        <v>0</v>
      </c>
      <c r="AD452" s="113"/>
      <c r="AE452" s="114"/>
      <c r="AF452" s="113"/>
      <c r="AG452" s="114"/>
      <c r="AH452" s="1">
        <f t="shared" si="34"/>
        <v>0</v>
      </c>
    </row>
    <row r="453" spans="4:34" ht="18" customHeight="1" x14ac:dyDescent="0.25">
      <c r="D453" s="1">
        <f>IFERROR(IF(E453&gt;=1,E453+COUNTIF($E$8:E453,E453),0),0)</f>
        <v>0</v>
      </c>
      <c r="E453" s="1">
        <f>IFERROR(IF(G453&gt;=1,INDEX(EMP!$O$6:$Q$205,MATCH(I453,EMP!$Q$6:$Q$205,0),1)*10,0),0)</f>
        <v>0</v>
      </c>
      <c r="F453" s="1">
        <v>446</v>
      </c>
      <c r="G453" s="32">
        <f t="shared" si="35"/>
        <v>0</v>
      </c>
      <c r="H453" s="115"/>
      <c r="I453" s="32" t="str">
        <f>IFERROR(IF(G453&gt;=1,VLOOKUP(H453,EMP!$P$6:$Q$205,2,0),""),"")</f>
        <v/>
      </c>
      <c r="J453" s="116"/>
      <c r="K453" s="111"/>
      <c r="L453" s="112"/>
      <c r="M453" s="112"/>
      <c r="N453" s="112"/>
      <c r="O453" s="108">
        <f t="shared" si="36"/>
        <v>0</v>
      </c>
      <c r="P453" s="112"/>
      <c r="Q453" s="112"/>
      <c r="R453" s="112"/>
      <c r="S453" s="112"/>
      <c r="T453" s="112"/>
      <c r="U453" s="112"/>
      <c r="V453" s="112"/>
      <c r="W453" s="112"/>
      <c r="X453" s="112"/>
      <c r="Y453" s="112"/>
      <c r="Z453" s="112"/>
      <c r="AA453" s="112"/>
      <c r="AB453" s="108">
        <f t="shared" si="37"/>
        <v>0</v>
      </c>
      <c r="AC453" s="108">
        <f t="shared" si="38"/>
        <v>0</v>
      </c>
      <c r="AD453" s="113"/>
      <c r="AE453" s="114"/>
      <c r="AF453" s="113"/>
      <c r="AG453" s="114"/>
      <c r="AH453" s="1">
        <f t="shared" si="34"/>
        <v>0</v>
      </c>
    </row>
    <row r="454" spans="4:34" ht="18" customHeight="1" x14ac:dyDescent="0.25">
      <c r="D454" s="1">
        <f>IFERROR(IF(E454&gt;=1,E454+COUNTIF($E$8:E454,E454),0),0)</f>
        <v>0</v>
      </c>
      <c r="E454" s="1">
        <f>IFERROR(IF(G454&gt;=1,INDEX(EMP!$O$6:$Q$205,MATCH(I454,EMP!$Q$6:$Q$205,0),1)*10,0),0)</f>
        <v>0</v>
      </c>
      <c r="F454" s="1">
        <v>447</v>
      </c>
      <c r="G454" s="32">
        <f t="shared" si="35"/>
        <v>0</v>
      </c>
      <c r="H454" s="115"/>
      <c r="I454" s="32" t="str">
        <f>IFERROR(IF(G454&gt;=1,VLOOKUP(H454,EMP!$P$6:$Q$205,2,0),""),"")</f>
        <v/>
      </c>
      <c r="J454" s="116"/>
      <c r="K454" s="111"/>
      <c r="L454" s="112"/>
      <c r="M454" s="112"/>
      <c r="N454" s="112"/>
      <c r="O454" s="108">
        <f t="shared" si="36"/>
        <v>0</v>
      </c>
      <c r="P454" s="112"/>
      <c r="Q454" s="112"/>
      <c r="R454" s="112"/>
      <c r="S454" s="112"/>
      <c r="T454" s="112"/>
      <c r="U454" s="112"/>
      <c r="V454" s="112"/>
      <c r="W454" s="112"/>
      <c r="X454" s="112"/>
      <c r="Y454" s="112"/>
      <c r="Z454" s="112"/>
      <c r="AA454" s="112"/>
      <c r="AB454" s="108">
        <f t="shared" si="37"/>
        <v>0</v>
      </c>
      <c r="AC454" s="108">
        <f t="shared" si="38"/>
        <v>0</v>
      </c>
      <c r="AD454" s="113"/>
      <c r="AE454" s="114"/>
      <c r="AF454" s="113"/>
      <c r="AG454" s="114"/>
      <c r="AH454" s="1">
        <f t="shared" si="34"/>
        <v>0</v>
      </c>
    </row>
    <row r="455" spans="4:34" ht="18" customHeight="1" x14ac:dyDescent="0.25">
      <c r="D455" s="1">
        <f>IFERROR(IF(E455&gt;=1,E455+COUNTIF($E$8:E455,E455),0),0)</f>
        <v>0</v>
      </c>
      <c r="E455" s="1">
        <f>IFERROR(IF(G455&gt;=1,INDEX(EMP!$O$6:$Q$205,MATCH(I455,EMP!$Q$6:$Q$205,0),1)*10,0),0)</f>
        <v>0</v>
      </c>
      <c r="F455" s="1">
        <v>448</v>
      </c>
      <c r="G455" s="32">
        <f t="shared" si="35"/>
        <v>0</v>
      </c>
      <c r="H455" s="115"/>
      <c r="I455" s="32" t="str">
        <f>IFERROR(IF(G455&gt;=1,VLOOKUP(H455,EMP!$P$6:$Q$205,2,0),""),"")</f>
        <v/>
      </c>
      <c r="J455" s="116"/>
      <c r="K455" s="111"/>
      <c r="L455" s="112"/>
      <c r="M455" s="112"/>
      <c r="N455" s="112"/>
      <c r="O455" s="108">
        <f t="shared" si="36"/>
        <v>0</v>
      </c>
      <c r="P455" s="112"/>
      <c r="Q455" s="112"/>
      <c r="R455" s="112"/>
      <c r="S455" s="112"/>
      <c r="T455" s="112"/>
      <c r="U455" s="112"/>
      <c r="V455" s="112"/>
      <c r="W455" s="112"/>
      <c r="X455" s="112"/>
      <c r="Y455" s="112"/>
      <c r="Z455" s="112"/>
      <c r="AA455" s="112"/>
      <c r="AB455" s="108">
        <f t="shared" si="37"/>
        <v>0</v>
      </c>
      <c r="AC455" s="108">
        <f t="shared" si="38"/>
        <v>0</v>
      </c>
      <c r="AD455" s="113"/>
      <c r="AE455" s="114"/>
      <c r="AF455" s="113"/>
      <c r="AG455" s="114"/>
      <c r="AH455" s="1">
        <f t="shared" si="34"/>
        <v>0</v>
      </c>
    </row>
    <row r="456" spans="4:34" ht="18" customHeight="1" x14ac:dyDescent="0.25">
      <c r="D456" s="1">
        <f>IFERROR(IF(E456&gt;=1,E456+COUNTIF($E$8:E456,E456),0),0)</f>
        <v>0</v>
      </c>
      <c r="E456" s="1">
        <f>IFERROR(IF(G456&gt;=1,INDEX(EMP!$O$6:$Q$205,MATCH(I456,EMP!$Q$6:$Q$205,0),1)*10,0),0)</f>
        <v>0</v>
      </c>
      <c r="F456" s="1">
        <v>449</v>
      </c>
      <c r="G456" s="32">
        <f t="shared" si="35"/>
        <v>0</v>
      </c>
      <c r="H456" s="115"/>
      <c r="I456" s="32" t="str">
        <f>IFERROR(IF(G456&gt;=1,VLOOKUP(H456,EMP!$P$6:$Q$205,2,0),""),"")</f>
        <v/>
      </c>
      <c r="J456" s="116"/>
      <c r="K456" s="111"/>
      <c r="L456" s="112"/>
      <c r="M456" s="112"/>
      <c r="N456" s="112"/>
      <c r="O456" s="108">
        <f t="shared" si="36"/>
        <v>0</v>
      </c>
      <c r="P456" s="112"/>
      <c r="Q456" s="112"/>
      <c r="R456" s="112"/>
      <c r="S456" s="112"/>
      <c r="T456" s="112"/>
      <c r="U456" s="112"/>
      <c r="V456" s="112"/>
      <c r="W456" s="112"/>
      <c r="X456" s="112"/>
      <c r="Y456" s="112"/>
      <c r="Z456" s="112"/>
      <c r="AA456" s="112"/>
      <c r="AB456" s="108">
        <f t="shared" si="37"/>
        <v>0</v>
      </c>
      <c r="AC456" s="108">
        <f t="shared" si="38"/>
        <v>0</v>
      </c>
      <c r="AD456" s="113"/>
      <c r="AE456" s="114"/>
      <c r="AF456" s="113"/>
      <c r="AG456" s="114"/>
      <c r="AH456" s="1">
        <f t="shared" si="34"/>
        <v>0</v>
      </c>
    </row>
    <row r="457" spans="4:34" ht="18" customHeight="1" x14ac:dyDescent="0.25">
      <c r="D457" s="1">
        <f>IFERROR(IF(E457&gt;=1,E457+COUNTIF($E$8:E457,E457),0),0)</f>
        <v>0</v>
      </c>
      <c r="E457" s="1">
        <f>IFERROR(IF(G457&gt;=1,INDEX(EMP!$O$6:$Q$205,MATCH(I457,EMP!$Q$6:$Q$205,0),1)*10,0),0)</f>
        <v>0</v>
      </c>
      <c r="F457" s="1">
        <v>450</v>
      </c>
      <c r="G457" s="32">
        <f t="shared" si="35"/>
        <v>0</v>
      </c>
      <c r="H457" s="115"/>
      <c r="I457" s="32" t="str">
        <f>IFERROR(IF(G457&gt;=1,VLOOKUP(H457,EMP!$P$6:$Q$205,2,0),""),"")</f>
        <v/>
      </c>
      <c r="J457" s="116"/>
      <c r="K457" s="111"/>
      <c r="L457" s="112"/>
      <c r="M457" s="112"/>
      <c r="N457" s="112"/>
      <c r="O457" s="108">
        <f t="shared" si="36"/>
        <v>0</v>
      </c>
      <c r="P457" s="112"/>
      <c r="Q457" s="112"/>
      <c r="R457" s="112"/>
      <c r="S457" s="112"/>
      <c r="T457" s="112"/>
      <c r="U457" s="112"/>
      <c r="V457" s="112"/>
      <c r="W457" s="112"/>
      <c r="X457" s="112"/>
      <c r="Y457" s="112"/>
      <c r="Z457" s="112"/>
      <c r="AA457" s="112"/>
      <c r="AB457" s="108">
        <f t="shared" si="37"/>
        <v>0</v>
      </c>
      <c r="AC457" s="108">
        <f t="shared" si="38"/>
        <v>0</v>
      </c>
      <c r="AD457" s="113"/>
      <c r="AE457" s="114"/>
      <c r="AF457" s="113"/>
      <c r="AG457" s="114"/>
      <c r="AH457" s="1">
        <f t="shared" ref="AH457:AH520" si="39">IFERROR(IF(G457&gt;=1,(IF(MOD(G457,2)=1,1,2)),0),0)</f>
        <v>0</v>
      </c>
    </row>
    <row r="458" spans="4:34" ht="18" customHeight="1" x14ac:dyDescent="0.25">
      <c r="D458" s="1">
        <f>IFERROR(IF(E458&gt;=1,E458+COUNTIF($E$8:E458,E458),0),0)</f>
        <v>0</v>
      </c>
      <c r="E458" s="1">
        <f>IFERROR(IF(G458&gt;=1,INDEX(EMP!$O$6:$Q$205,MATCH(I458,EMP!$Q$6:$Q$205,0),1)*10,0),0)</f>
        <v>0</v>
      </c>
      <c r="F458" s="1">
        <v>451</v>
      </c>
      <c r="G458" s="32">
        <f t="shared" si="35"/>
        <v>0</v>
      </c>
      <c r="H458" s="115"/>
      <c r="I458" s="32" t="str">
        <f>IFERROR(IF(G458&gt;=1,VLOOKUP(H458,EMP!$P$6:$Q$205,2,0),""),"")</f>
        <v/>
      </c>
      <c r="J458" s="116"/>
      <c r="K458" s="111"/>
      <c r="L458" s="112"/>
      <c r="M458" s="112"/>
      <c r="N458" s="112"/>
      <c r="O458" s="108">
        <f t="shared" si="36"/>
        <v>0</v>
      </c>
      <c r="P458" s="112"/>
      <c r="Q458" s="112"/>
      <c r="R458" s="112"/>
      <c r="S458" s="112"/>
      <c r="T458" s="112"/>
      <c r="U458" s="112"/>
      <c r="V458" s="112"/>
      <c r="W458" s="112"/>
      <c r="X458" s="112"/>
      <c r="Y458" s="112"/>
      <c r="Z458" s="112"/>
      <c r="AA458" s="112"/>
      <c r="AB458" s="108">
        <f t="shared" si="37"/>
        <v>0</v>
      </c>
      <c r="AC458" s="108">
        <f t="shared" si="38"/>
        <v>0</v>
      </c>
      <c r="AD458" s="113"/>
      <c r="AE458" s="114"/>
      <c r="AF458" s="113"/>
      <c r="AG458" s="114"/>
      <c r="AH458" s="1">
        <f t="shared" si="39"/>
        <v>0</v>
      </c>
    </row>
    <row r="459" spans="4:34" ht="18" customHeight="1" x14ac:dyDescent="0.25">
      <c r="D459" s="1">
        <f>IFERROR(IF(E459&gt;=1,E459+COUNTIF($E$8:E459,E459),0),0)</f>
        <v>0</v>
      </c>
      <c r="E459" s="1">
        <f>IFERROR(IF(G459&gt;=1,INDEX(EMP!$O$6:$Q$205,MATCH(I459,EMP!$Q$6:$Q$205,0),1)*10,0),0)</f>
        <v>0</v>
      </c>
      <c r="F459" s="1">
        <v>452</v>
      </c>
      <c r="G459" s="32">
        <f t="shared" si="35"/>
        <v>0</v>
      </c>
      <c r="H459" s="115"/>
      <c r="I459" s="32" t="str">
        <f>IFERROR(IF(G459&gt;=1,VLOOKUP(H459,EMP!$P$6:$Q$205,2,0),""),"")</f>
        <v/>
      </c>
      <c r="J459" s="116"/>
      <c r="K459" s="111"/>
      <c r="L459" s="112"/>
      <c r="M459" s="112"/>
      <c r="N459" s="112"/>
      <c r="O459" s="108">
        <f t="shared" si="36"/>
        <v>0</v>
      </c>
      <c r="P459" s="112"/>
      <c r="Q459" s="112"/>
      <c r="R459" s="112"/>
      <c r="S459" s="112"/>
      <c r="T459" s="112"/>
      <c r="U459" s="112"/>
      <c r="V459" s="112"/>
      <c r="W459" s="112"/>
      <c r="X459" s="112"/>
      <c r="Y459" s="112"/>
      <c r="Z459" s="112"/>
      <c r="AA459" s="112"/>
      <c r="AB459" s="108">
        <f t="shared" si="37"/>
        <v>0</v>
      </c>
      <c r="AC459" s="108">
        <f t="shared" si="38"/>
        <v>0</v>
      </c>
      <c r="AD459" s="113"/>
      <c r="AE459" s="114"/>
      <c r="AF459" s="113"/>
      <c r="AG459" s="114"/>
      <c r="AH459" s="1">
        <f t="shared" si="39"/>
        <v>0</v>
      </c>
    </row>
    <row r="460" spans="4:34" ht="18" customHeight="1" x14ac:dyDescent="0.25">
      <c r="D460" s="1">
        <f>IFERROR(IF(E460&gt;=1,E460+COUNTIF($E$8:E460,E460),0),0)</f>
        <v>0</v>
      </c>
      <c r="E460" s="1">
        <f>IFERROR(IF(G460&gt;=1,INDEX(EMP!$O$6:$Q$205,MATCH(I460,EMP!$Q$6:$Q$205,0),1)*10,0),0)</f>
        <v>0</v>
      </c>
      <c r="F460" s="1">
        <v>453</v>
      </c>
      <c r="G460" s="32">
        <f t="shared" si="35"/>
        <v>0</v>
      </c>
      <c r="H460" s="115"/>
      <c r="I460" s="32" t="str">
        <f>IFERROR(IF(G460&gt;=1,VLOOKUP(H460,EMP!$P$6:$Q$205,2,0),""),"")</f>
        <v/>
      </c>
      <c r="J460" s="116"/>
      <c r="K460" s="111"/>
      <c r="L460" s="112"/>
      <c r="M460" s="112"/>
      <c r="N460" s="112"/>
      <c r="O460" s="108">
        <f t="shared" si="36"/>
        <v>0</v>
      </c>
      <c r="P460" s="112"/>
      <c r="Q460" s="112"/>
      <c r="R460" s="112"/>
      <c r="S460" s="112"/>
      <c r="T460" s="112"/>
      <c r="U460" s="112"/>
      <c r="V460" s="112"/>
      <c r="W460" s="112"/>
      <c r="X460" s="112"/>
      <c r="Y460" s="112"/>
      <c r="Z460" s="112"/>
      <c r="AA460" s="112"/>
      <c r="AB460" s="108">
        <f t="shared" si="37"/>
        <v>0</v>
      </c>
      <c r="AC460" s="108">
        <f t="shared" si="38"/>
        <v>0</v>
      </c>
      <c r="AD460" s="113"/>
      <c r="AE460" s="114"/>
      <c r="AF460" s="113"/>
      <c r="AG460" s="114"/>
      <c r="AH460" s="1">
        <f t="shared" si="39"/>
        <v>0</v>
      </c>
    </row>
    <row r="461" spans="4:34" ht="18" customHeight="1" x14ac:dyDescent="0.25">
      <c r="D461" s="1">
        <f>IFERROR(IF(E461&gt;=1,E461+COUNTIF($E$8:E461,E461),0),0)</f>
        <v>0</v>
      </c>
      <c r="E461" s="1">
        <f>IFERROR(IF(G461&gt;=1,INDEX(EMP!$O$6:$Q$205,MATCH(I461,EMP!$Q$6:$Q$205,0),1)*10,0),0)</f>
        <v>0</v>
      </c>
      <c r="F461" s="1">
        <v>454</v>
      </c>
      <c r="G461" s="32">
        <f t="shared" si="35"/>
        <v>0</v>
      </c>
      <c r="H461" s="115"/>
      <c r="I461" s="32" t="str">
        <f>IFERROR(IF(G461&gt;=1,VLOOKUP(H461,EMP!$P$6:$Q$205,2,0),""),"")</f>
        <v/>
      </c>
      <c r="J461" s="116"/>
      <c r="K461" s="111"/>
      <c r="L461" s="112"/>
      <c r="M461" s="112"/>
      <c r="N461" s="112"/>
      <c r="O461" s="108">
        <f t="shared" si="36"/>
        <v>0</v>
      </c>
      <c r="P461" s="112"/>
      <c r="Q461" s="112"/>
      <c r="R461" s="112"/>
      <c r="S461" s="112"/>
      <c r="T461" s="112"/>
      <c r="U461" s="112"/>
      <c r="V461" s="112"/>
      <c r="W461" s="112"/>
      <c r="X461" s="112"/>
      <c r="Y461" s="112"/>
      <c r="Z461" s="112"/>
      <c r="AA461" s="112"/>
      <c r="AB461" s="108">
        <f t="shared" si="37"/>
        <v>0</v>
      </c>
      <c r="AC461" s="108">
        <f t="shared" si="38"/>
        <v>0</v>
      </c>
      <c r="AD461" s="113"/>
      <c r="AE461" s="114"/>
      <c r="AF461" s="113"/>
      <c r="AG461" s="114"/>
      <c r="AH461" s="1">
        <f t="shared" si="39"/>
        <v>0</v>
      </c>
    </row>
    <row r="462" spans="4:34" ht="18" customHeight="1" x14ac:dyDescent="0.25">
      <c r="D462" s="1">
        <f>IFERROR(IF(E462&gt;=1,E462+COUNTIF($E$8:E462,E462),0),0)</f>
        <v>0</v>
      </c>
      <c r="E462" s="1">
        <f>IFERROR(IF(G462&gt;=1,INDEX(EMP!$O$6:$Q$205,MATCH(I462,EMP!$Q$6:$Q$205,0),1)*10,0),0)</f>
        <v>0</v>
      </c>
      <c r="F462" s="1">
        <v>455</v>
      </c>
      <c r="G462" s="32">
        <f t="shared" si="35"/>
        <v>0</v>
      </c>
      <c r="H462" s="115"/>
      <c r="I462" s="32" t="str">
        <f>IFERROR(IF(G462&gt;=1,VLOOKUP(H462,EMP!$P$6:$Q$205,2,0),""),"")</f>
        <v/>
      </c>
      <c r="J462" s="116"/>
      <c r="K462" s="111"/>
      <c r="L462" s="112"/>
      <c r="M462" s="112"/>
      <c r="N462" s="112"/>
      <c r="O462" s="108">
        <f t="shared" si="36"/>
        <v>0</v>
      </c>
      <c r="P462" s="112"/>
      <c r="Q462" s="112"/>
      <c r="R462" s="112"/>
      <c r="S462" s="112"/>
      <c r="T462" s="112"/>
      <c r="U462" s="112"/>
      <c r="V462" s="112"/>
      <c r="W462" s="112"/>
      <c r="X462" s="112"/>
      <c r="Y462" s="112"/>
      <c r="Z462" s="112"/>
      <c r="AA462" s="112"/>
      <c r="AB462" s="108">
        <f t="shared" si="37"/>
        <v>0</v>
      </c>
      <c r="AC462" s="108">
        <f t="shared" si="38"/>
        <v>0</v>
      </c>
      <c r="AD462" s="113"/>
      <c r="AE462" s="114"/>
      <c r="AF462" s="113"/>
      <c r="AG462" s="114"/>
      <c r="AH462" s="1">
        <f t="shared" si="39"/>
        <v>0</v>
      </c>
    </row>
    <row r="463" spans="4:34" ht="18" customHeight="1" x14ac:dyDescent="0.25">
      <c r="D463" s="1">
        <f>IFERROR(IF(E463&gt;=1,E463+COUNTIF($E$8:E463,E463),0),0)</f>
        <v>0</v>
      </c>
      <c r="E463" s="1">
        <f>IFERROR(IF(G463&gt;=1,INDEX(EMP!$O$6:$Q$205,MATCH(I463,EMP!$Q$6:$Q$205,0),1)*10,0),0)</f>
        <v>0</v>
      </c>
      <c r="F463" s="1">
        <v>456</v>
      </c>
      <c r="G463" s="32">
        <f t="shared" si="35"/>
        <v>0</v>
      </c>
      <c r="H463" s="115"/>
      <c r="I463" s="32" t="str">
        <f>IFERROR(IF(G463&gt;=1,VLOOKUP(H463,EMP!$P$6:$Q$205,2,0),""),"")</f>
        <v/>
      </c>
      <c r="J463" s="116"/>
      <c r="K463" s="111"/>
      <c r="L463" s="112"/>
      <c r="M463" s="112"/>
      <c r="N463" s="112"/>
      <c r="O463" s="108">
        <f t="shared" si="36"/>
        <v>0</v>
      </c>
      <c r="P463" s="112"/>
      <c r="Q463" s="112"/>
      <c r="R463" s="112"/>
      <c r="S463" s="112"/>
      <c r="T463" s="112"/>
      <c r="U463" s="112"/>
      <c r="V463" s="112"/>
      <c r="W463" s="112"/>
      <c r="X463" s="112"/>
      <c r="Y463" s="112"/>
      <c r="Z463" s="112"/>
      <c r="AA463" s="112"/>
      <c r="AB463" s="108">
        <f t="shared" si="37"/>
        <v>0</v>
      </c>
      <c r="AC463" s="108">
        <f t="shared" si="38"/>
        <v>0</v>
      </c>
      <c r="AD463" s="113"/>
      <c r="AE463" s="114"/>
      <c r="AF463" s="113"/>
      <c r="AG463" s="114"/>
      <c r="AH463" s="1">
        <f t="shared" si="39"/>
        <v>0</v>
      </c>
    </row>
    <row r="464" spans="4:34" ht="18" customHeight="1" x14ac:dyDescent="0.25">
      <c r="D464" s="1">
        <f>IFERROR(IF(E464&gt;=1,E464+COUNTIF($E$8:E464,E464),0),0)</f>
        <v>0</v>
      </c>
      <c r="E464" s="1">
        <f>IFERROR(IF(G464&gt;=1,INDEX(EMP!$O$6:$Q$205,MATCH(I464,EMP!$Q$6:$Q$205,0),1)*10,0),0)</f>
        <v>0</v>
      </c>
      <c r="F464" s="1">
        <v>457</v>
      </c>
      <c r="G464" s="32">
        <f t="shared" ref="G464:G527" si="40">IFERROR(IF(LEN(H464)&gt;=2,F464,0),0)</f>
        <v>0</v>
      </c>
      <c r="H464" s="115"/>
      <c r="I464" s="32" t="str">
        <f>IFERROR(IF(G464&gt;=1,VLOOKUP(H464,EMP!$P$6:$Q$205,2,0),""),"")</f>
        <v/>
      </c>
      <c r="J464" s="116"/>
      <c r="K464" s="111"/>
      <c r="L464" s="112"/>
      <c r="M464" s="112"/>
      <c r="N464" s="112"/>
      <c r="O464" s="108">
        <f t="shared" ref="O464:O527" si="41">SUM(K464:N464)</f>
        <v>0</v>
      </c>
      <c r="P464" s="112"/>
      <c r="Q464" s="112"/>
      <c r="R464" s="112"/>
      <c r="S464" s="112"/>
      <c r="T464" s="112"/>
      <c r="U464" s="112"/>
      <c r="V464" s="112"/>
      <c r="W464" s="112"/>
      <c r="X464" s="112"/>
      <c r="Y464" s="112"/>
      <c r="Z464" s="112"/>
      <c r="AA464" s="112"/>
      <c r="AB464" s="108">
        <f t="shared" ref="AB464:AB527" si="42">SUM(P464:AA464)</f>
        <v>0</v>
      </c>
      <c r="AC464" s="108">
        <f t="shared" ref="AC464:AC527" si="43">O464-AB464</f>
        <v>0</v>
      </c>
      <c r="AD464" s="113"/>
      <c r="AE464" s="114"/>
      <c r="AF464" s="113"/>
      <c r="AG464" s="114"/>
      <c r="AH464" s="1">
        <f t="shared" si="39"/>
        <v>0</v>
      </c>
    </row>
    <row r="465" spans="4:34" ht="18" customHeight="1" x14ac:dyDescent="0.25">
      <c r="D465" s="1">
        <f>IFERROR(IF(E465&gt;=1,E465+COUNTIF($E$8:E465,E465),0),0)</f>
        <v>0</v>
      </c>
      <c r="E465" s="1">
        <f>IFERROR(IF(G465&gt;=1,INDEX(EMP!$O$6:$Q$205,MATCH(I465,EMP!$Q$6:$Q$205,0),1)*10,0),0)</f>
        <v>0</v>
      </c>
      <c r="F465" s="1">
        <v>458</v>
      </c>
      <c r="G465" s="32">
        <f t="shared" si="40"/>
        <v>0</v>
      </c>
      <c r="H465" s="115"/>
      <c r="I465" s="32" t="str">
        <f>IFERROR(IF(G465&gt;=1,VLOOKUP(H465,EMP!$P$6:$Q$205,2,0),""),"")</f>
        <v/>
      </c>
      <c r="J465" s="116"/>
      <c r="K465" s="111"/>
      <c r="L465" s="112"/>
      <c r="M465" s="112"/>
      <c r="N465" s="112"/>
      <c r="O465" s="108">
        <f t="shared" si="41"/>
        <v>0</v>
      </c>
      <c r="P465" s="112"/>
      <c r="Q465" s="112"/>
      <c r="R465" s="112"/>
      <c r="S465" s="112"/>
      <c r="T465" s="112"/>
      <c r="U465" s="112"/>
      <c r="V465" s="112"/>
      <c r="W465" s="112"/>
      <c r="X465" s="112"/>
      <c r="Y465" s="112"/>
      <c r="Z465" s="112"/>
      <c r="AA465" s="112"/>
      <c r="AB465" s="108">
        <f t="shared" si="42"/>
        <v>0</v>
      </c>
      <c r="AC465" s="108">
        <f t="shared" si="43"/>
        <v>0</v>
      </c>
      <c r="AD465" s="113"/>
      <c r="AE465" s="114"/>
      <c r="AF465" s="113"/>
      <c r="AG465" s="114"/>
      <c r="AH465" s="1">
        <f t="shared" si="39"/>
        <v>0</v>
      </c>
    </row>
    <row r="466" spans="4:34" ht="18" customHeight="1" x14ac:dyDescent="0.25">
      <c r="D466" s="1">
        <f>IFERROR(IF(E466&gt;=1,E466+COUNTIF($E$8:E466,E466),0),0)</f>
        <v>0</v>
      </c>
      <c r="E466" s="1">
        <f>IFERROR(IF(G466&gt;=1,INDEX(EMP!$O$6:$Q$205,MATCH(I466,EMP!$Q$6:$Q$205,0),1)*10,0),0)</f>
        <v>0</v>
      </c>
      <c r="F466" s="1">
        <v>459</v>
      </c>
      <c r="G466" s="32">
        <f t="shared" si="40"/>
        <v>0</v>
      </c>
      <c r="H466" s="115"/>
      <c r="I466" s="32" t="str">
        <f>IFERROR(IF(G466&gt;=1,VLOOKUP(H466,EMP!$P$6:$Q$205,2,0),""),"")</f>
        <v/>
      </c>
      <c r="J466" s="116"/>
      <c r="K466" s="111"/>
      <c r="L466" s="112"/>
      <c r="M466" s="112"/>
      <c r="N466" s="112"/>
      <c r="O466" s="108">
        <f t="shared" si="41"/>
        <v>0</v>
      </c>
      <c r="P466" s="112"/>
      <c r="Q466" s="112"/>
      <c r="R466" s="112"/>
      <c r="S466" s="112"/>
      <c r="T466" s="112"/>
      <c r="U466" s="112"/>
      <c r="V466" s="112"/>
      <c r="W466" s="112"/>
      <c r="X466" s="112"/>
      <c r="Y466" s="112"/>
      <c r="Z466" s="112"/>
      <c r="AA466" s="112"/>
      <c r="AB466" s="108">
        <f t="shared" si="42"/>
        <v>0</v>
      </c>
      <c r="AC466" s="108">
        <f t="shared" si="43"/>
        <v>0</v>
      </c>
      <c r="AD466" s="113"/>
      <c r="AE466" s="114"/>
      <c r="AF466" s="113"/>
      <c r="AG466" s="114"/>
      <c r="AH466" s="1">
        <f t="shared" si="39"/>
        <v>0</v>
      </c>
    </row>
    <row r="467" spans="4:34" ht="18" customHeight="1" x14ac:dyDescent="0.25">
      <c r="D467" s="1">
        <f>IFERROR(IF(E467&gt;=1,E467+COUNTIF($E$8:E467,E467),0),0)</f>
        <v>0</v>
      </c>
      <c r="E467" s="1">
        <f>IFERROR(IF(G467&gt;=1,INDEX(EMP!$O$6:$Q$205,MATCH(I467,EMP!$Q$6:$Q$205,0),1)*10,0),0)</f>
        <v>0</v>
      </c>
      <c r="F467" s="1">
        <v>460</v>
      </c>
      <c r="G467" s="32">
        <f t="shared" si="40"/>
        <v>0</v>
      </c>
      <c r="H467" s="115"/>
      <c r="I467" s="32" t="str">
        <f>IFERROR(IF(G467&gt;=1,VLOOKUP(H467,EMP!$P$6:$Q$205,2,0),""),"")</f>
        <v/>
      </c>
      <c r="J467" s="116"/>
      <c r="K467" s="111"/>
      <c r="L467" s="112"/>
      <c r="M467" s="112"/>
      <c r="N467" s="112"/>
      <c r="O467" s="108">
        <f t="shared" si="41"/>
        <v>0</v>
      </c>
      <c r="P467" s="112"/>
      <c r="Q467" s="112"/>
      <c r="R467" s="112"/>
      <c r="S467" s="112"/>
      <c r="T467" s="112"/>
      <c r="U467" s="112"/>
      <c r="V467" s="112"/>
      <c r="W467" s="112"/>
      <c r="X467" s="112"/>
      <c r="Y467" s="112"/>
      <c r="Z467" s="112"/>
      <c r="AA467" s="112"/>
      <c r="AB467" s="108">
        <f t="shared" si="42"/>
        <v>0</v>
      </c>
      <c r="AC467" s="108">
        <f t="shared" si="43"/>
        <v>0</v>
      </c>
      <c r="AD467" s="113"/>
      <c r="AE467" s="114"/>
      <c r="AF467" s="113"/>
      <c r="AG467" s="114"/>
      <c r="AH467" s="1">
        <f t="shared" si="39"/>
        <v>0</v>
      </c>
    </row>
    <row r="468" spans="4:34" ht="18" customHeight="1" x14ac:dyDescent="0.25">
      <c r="D468" s="1">
        <f>IFERROR(IF(E468&gt;=1,E468+COUNTIF($E$8:E468,E468),0),0)</f>
        <v>0</v>
      </c>
      <c r="E468" s="1">
        <f>IFERROR(IF(G468&gt;=1,INDEX(EMP!$O$6:$Q$205,MATCH(I468,EMP!$Q$6:$Q$205,0),1)*10,0),0)</f>
        <v>0</v>
      </c>
      <c r="F468" s="1">
        <v>461</v>
      </c>
      <c r="G468" s="32">
        <f t="shared" si="40"/>
        <v>0</v>
      </c>
      <c r="H468" s="115"/>
      <c r="I468" s="32" t="str">
        <f>IFERROR(IF(G468&gt;=1,VLOOKUP(H468,EMP!$P$6:$Q$205,2,0),""),"")</f>
        <v/>
      </c>
      <c r="J468" s="116"/>
      <c r="K468" s="111"/>
      <c r="L468" s="112"/>
      <c r="M468" s="112"/>
      <c r="N468" s="112"/>
      <c r="O468" s="108">
        <f t="shared" si="41"/>
        <v>0</v>
      </c>
      <c r="P468" s="112"/>
      <c r="Q468" s="112"/>
      <c r="R468" s="112"/>
      <c r="S468" s="112"/>
      <c r="T468" s="112"/>
      <c r="U468" s="112"/>
      <c r="V468" s="112"/>
      <c r="W468" s="112"/>
      <c r="X468" s="112"/>
      <c r="Y468" s="112"/>
      <c r="Z468" s="112"/>
      <c r="AA468" s="112"/>
      <c r="AB468" s="108">
        <f t="shared" si="42"/>
        <v>0</v>
      </c>
      <c r="AC468" s="108">
        <f t="shared" si="43"/>
        <v>0</v>
      </c>
      <c r="AD468" s="113"/>
      <c r="AE468" s="114"/>
      <c r="AF468" s="113"/>
      <c r="AG468" s="114"/>
      <c r="AH468" s="1">
        <f t="shared" si="39"/>
        <v>0</v>
      </c>
    </row>
    <row r="469" spans="4:34" ht="18" customHeight="1" x14ac:dyDescent="0.25">
      <c r="D469" s="1">
        <f>IFERROR(IF(E469&gt;=1,E469+COUNTIF($E$8:E469,E469),0),0)</f>
        <v>0</v>
      </c>
      <c r="E469" s="1">
        <f>IFERROR(IF(G469&gt;=1,INDEX(EMP!$O$6:$Q$205,MATCH(I469,EMP!$Q$6:$Q$205,0),1)*10,0),0)</f>
        <v>0</v>
      </c>
      <c r="F469" s="1">
        <v>462</v>
      </c>
      <c r="G469" s="32">
        <f t="shared" si="40"/>
        <v>0</v>
      </c>
      <c r="H469" s="115"/>
      <c r="I469" s="32" t="str">
        <f>IFERROR(IF(G469&gt;=1,VLOOKUP(H469,EMP!$P$6:$Q$205,2,0),""),"")</f>
        <v/>
      </c>
      <c r="J469" s="116"/>
      <c r="K469" s="111"/>
      <c r="L469" s="112"/>
      <c r="M469" s="112"/>
      <c r="N469" s="112"/>
      <c r="O469" s="108">
        <f t="shared" si="41"/>
        <v>0</v>
      </c>
      <c r="P469" s="112"/>
      <c r="Q469" s="112"/>
      <c r="R469" s="112"/>
      <c r="S469" s="112"/>
      <c r="T469" s="112"/>
      <c r="U469" s="112"/>
      <c r="V469" s="112"/>
      <c r="W469" s="112"/>
      <c r="X469" s="112"/>
      <c r="Y469" s="112"/>
      <c r="Z469" s="112"/>
      <c r="AA469" s="112"/>
      <c r="AB469" s="108">
        <f t="shared" si="42"/>
        <v>0</v>
      </c>
      <c r="AC469" s="108">
        <f t="shared" si="43"/>
        <v>0</v>
      </c>
      <c r="AD469" s="113"/>
      <c r="AE469" s="114"/>
      <c r="AF469" s="113"/>
      <c r="AG469" s="114"/>
      <c r="AH469" s="1">
        <f t="shared" si="39"/>
        <v>0</v>
      </c>
    </row>
    <row r="470" spans="4:34" ht="18" customHeight="1" x14ac:dyDescent="0.25">
      <c r="D470" s="1">
        <f>IFERROR(IF(E470&gt;=1,E470+COUNTIF($E$8:E470,E470),0),0)</f>
        <v>0</v>
      </c>
      <c r="E470" s="1">
        <f>IFERROR(IF(G470&gt;=1,INDEX(EMP!$O$6:$Q$205,MATCH(I470,EMP!$Q$6:$Q$205,0),1)*10,0),0)</f>
        <v>0</v>
      </c>
      <c r="F470" s="1">
        <v>463</v>
      </c>
      <c r="G470" s="32">
        <f t="shared" si="40"/>
        <v>0</v>
      </c>
      <c r="H470" s="115"/>
      <c r="I470" s="32" t="str">
        <f>IFERROR(IF(G470&gt;=1,VLOOKUP(H470,EMP!$P$6:$Q$205,2,0),""),"")</f>
        <v/>
      </c>
      <c r="J470" s="116"/>
      <c r="K470" s="111"/>
      <c r="L470" s="112"/>
      <c r="M470" s="112"/>
      <c r="N470" s="112"/>
      <c r="O470" s="108">
        <f t="shared" si="41"/>
        <v>0</v>
      </c>
      <c r="P470" s="112"/>
      <c r="Q470" s="112"/>
      <c r="R470" s="112"/>
      <c r="S470" s="112"/>
      <c r="T470" s="112"/>
      <c r="U470" s="112"/>
      <c r="V470" s="112"/>
      <c r="W470" s="112"/>
      <c r="X470" s="112"/>
      <c r="Y470" s="112"/>
      <c r="Z470" s="112"/>
      <c r="AA470" s="112"/>
      <c r="AB470" s="108">
        <f t="shared" si="42"/>
        <v>0</v>
      </c>
      <c r="AC470" s="108">
        <f t="shared" si="43"/>
        <v>0</v>
      </c>
      <c r="AD470" s="113"/>
      <c r="AE470" s="114"/>
      <c r="AF470" s="113"/>
      <c r="AG470" s="114"/>
      <c r="AH470" s="1">
        <f t="shared" si="39"/>
        <v>0</v>
      </c>
    </row>
    <row r="471" spans="4:34" ht="18" customHeight="1" x14ac:dyDescent="0.25">
      <c r="D471" s="1">
        <f>IFERROR(IF(E471&gt;=1,E471+COUNTIF($E$8:E471,E471),0),0)</f>
        <v>0</v>
      </c>
      <c r="E471" s="1">
        <f>IFERROR(IF(G471&gt;=1,INDEX(EMP!$O$6:$Q$205,MATCH(I471,EMP!$Q$6:$Q$205,0),1)*10,0),0)</f>
        <v>0</v>
      </c>
      <c r="F471" s="1">
        <v>464</v>
      </c>
      <c r="G471" s="32">
        <f t="shared" si="40"/>
        <v>0</v>
      </c>
      <c r="H471" s="115"/>
      <c r="I471" s="32" t="str">
        <f>IFERROR(IF(G471&gt;=1,VLOOKUP(H471,EMP!$P$6:$Q$205,2,0),""),"")</f>
        <v/>
      </c>
      <c r="J471" s="116"/>
      <c r="K471" s="111"/>
      <c r="L471" s="112"/>
      <c r="M471" s="112"/>
      <c r="N471" s="112"/>
      <c r="O471" s="108">
        <f t="shared" si="41"/>
        <v>0</v>
      </c>
      <c r="P471" s="112"/>
      <c r="Q471" s="112"/>
      <c r="R471" s="112"/>
      <c r="S471" s="112"/>
      <c r="T471" s="112"/>
      <c r="U471" s="112"/>
      <c r="V471" s="112"/>
      <c r="W471" s="112"/>
      <c r="X471" s="112"/>
      <c r="Y471" s="112"/>
      <c r="Z471" s="112"/>
      <c r="AA471" s="112"/>
      <c r="AB471" s="108">
        <f t="shared" si="42"/>
        <v>0</v>
      </c>
      <c r="AC471" s="108">
        <f t="shared" si="43"/>
        <v>0</v>
      </c>
      <c r="AD471" s="113"/>
      <c r="AE471" s="114"/>
      <c r="AF471" s="113"/>
      <c r="AG471" s="114"/>
      <c r="AH471" s="1">
        <f t="shared" si="39"/>
        <v>0</v>
      </c>
    </row>
    <row r="472" spans="4:34" ht="18" customHeight="1" x14ac:dyDescent="0.25">
      <c r="D472" s="1">
        <f>IFERROR(IF(E472&gt;=1,E472+COUNTIF($E$8:E472,E472),0),0)</f>
        <v>0</v>
      </c>
      <c r="E472" s="1">
        <f>IFERROR(IF(G472&gt;=1,INDEX(EMP!$O$6:$Q$205,MATCH(I472,EMP!$Q$6:$Q$205,0),1)*10,0),0)</f>
        <v>0</v>
      </c>
      <c r="F472" s="1">
        <v>465</v>
      </c>
      <c r="G472" s="32">
        <f t="shared" si="40"/>
        <v>0</v>
      </c>
      <c r="H472" s="115"/>
      <c r="I472" s="32" t="str">
        <f>IFERROR(IF(G472&gt;=1,VLOOKUP(H472,EMP!$P$6:$Q$205,2,0),""),"")</f>
        <v/>
      </c>
      <c r="J472" s="116"/>
      <c r="K472" s="111"/>
      <c r="L472" s="112"/>
      <c r="M472" s="112"/>
      <c r="N472" s="112"/>
      <c r="O472" s="108">
        <f t="shared" si="41"/>
        <v>0</v>
      </c>
      <c r="P472" s="112"/>
      <c r="Q472" s="112"/>
      <c r="R472" s="112"/>
      <c r="S472" s="112"/>
      <c r="T472" s="112"/>
      <c r="U472" s="112"/>
      <c r="V472" s="112"/>
      <c r="W472" s="112"/>
      <c r="X472" s="112"/>
      <c r="Y472" s="112"/>
      <c r="Z472" s="112"/>
      <c r="AA472" s="112"/>
      <c r="AB472" s="108">
        <f t="shared" si="42"/>
        <v>0</v>
      </c>
      <c r="AC472" s="108">
        <f t="shared" si="43"/>
        <v>0</v>
      </c>
      <c r="AD472" s="113"/>
      <c r="AE472" s="114"/>
      <c r="AF472" s="113"/>
      <c r="AG472" s="114"/>
      <c r="AH472" s="1">
        <f t="shared" si="39"/>
        <v>0</v>
      </c>
    </row>
    <row r="473" spans="4:34" ht="18" customHeight="1" x14ac:dyDescent="0.25">
      <c r="D473" s="1">
        <f>IFERROR(IF(E473&gt;=1,E473+COUNTIF($E$8:E473,E473),0),0)</f>
        <v>0</v>
      </c>
      <c r="E473" s="1">
        <f>IFERROR(IF(G473&gt;=1,INDEX(EMP!$O$6:$Q$205,MATCH(I473,EMP!$Q$6:$Q$205,0),1)*10,0),0)</f>
        <v>0</v>
      </c>
      <c r="F473" s="1">
        <v>466</v>
      </c>
      <c r="G473" s="32">
        <f t="shared" si="40"/>
        <v>0</v>
      </c>
      <c r="H473" s="115"/>
      <c r="I473" s="32" t="str">
        <f>IFERROR(IF(G473&gt;=1,VLOOKUP(H473,EMP!$P$6:$Q$205,2,0),""),"")</f>
        <v/>
      </c>
      <c r="J473" s="116"/>
      <c r="K473" s="111"/>
      <c r="L473" s="112"/>
      <c r="M473" s="112"/>
      <c r="N473" s="112"/>
      <c r="O473" s="108">
        <f t="shared" si="41"/>
        <v>0</v>
      </c>
      <c r="P473" s="112"/>
      <c r="Q473" s="112"/>
      <c r="R473" s="112"/>
      <c r="S473" s="112"/>
      <c r="T473" s="112"/>
      <c r="U473" s="112"/>
      <c r="V473" s="112"/>
      <c r="W473" s="112"/>
      <c r="X473" s="112"/>
      <c r="Y473" s="112"/>
      <c r="Z473" s="112"/>
      <c r="AA473" s="112"/>
      <c r="AB473" s="108">
        <f t="shared" si="42"/>
        <v>0</v>
      </c>
      <c r="AC473" s="108">
        <f t="shared" si="43"/>
        <v>0</v>
      </c>
      <c r="AD473" s="113"/>
      <c r="AE473" s="114"/>
      <c r="AF473" s="113"/>
      <c r="AG473" s="114"/>
      <c r="AH473" s="1">
        <f t="shared" si="39"/>
        <v>0</v>
      </c>
    </row>
    <row r="474" spans="4:34" ht="18" customHeight="1" x14ac:dyDescent="0.25">
      <c r="D474" s="1">
        <f>IFERROR(IF(E474&gt;=1,E474+COUNTIF($E$8:E474,E474),0),0)</f>
        <v>0</v>
      </c>
      <c r="E474" s="1">
        <f>IFERROR(IF(G474&gt;=1,INDEX(EMP!$O$6:$Q$205,MATCH(I474,EMP!$Q$6:$Q$205,0),1)*10,0),0)</f>
        <v>0</v>
      </c>
      <c r="F474" s="1">
        <v>467</v>
      </c>
      <c r="G474" s="32">
        <f t="shared" si="40"/>
        <v>0</v>
      </c>
      <c r="H474" s="115"/>
      <c r="I474" s="32" t="str">
        <f>IFERROR(IF(G474&gt;=1,VLOOKUP(H474,EMP!$P$6:$Q$205,2,0),""),"")</f>
        <v/>
      </c>
      <c r="J474" s="116"/>
      <c r="K474" s="111"/>
      <c r="L474" s="112"/>
      <c r="M474" s="112"/>
      <c r="N474" s="112"/>
      <c r="O474" s="108">
        <f t="shared" si="41"/>
        <v>0</v>
      </c>
      <c r="P474" s="112"/>
      <c r="Q474" s="112"/>
      <c r="R474" s="112"/>
      <c r="S474" s="112"/>
      <c r="T474" s="112"/>
      <c r="U474" s="112"/>
      <c r="V474" s="112"/>
      <c r="W474" s="112"/>
      <c r="X474" s="112"/>
      <c r="Y474" s="112"/>
      <c r="Z474" s="112"/>
      <c r="AA474" s="112"/>
      <c r="AB474" s="108">
        <f t="shared" si="42"/>
        <v>0</v>
      </c>
      <c r="AC474" s="108">
        <f t="shared" si="43"/>
        <v>0</v>
      </c>
      <c r="AD474" s="113"/>
      <c r="AE474" s="114"/>
      <c r="AF474" s="113"/>
      <c r="AG474" s="114"/>
      <c r="AH474" s="1">
        <f t="shared" si="39"/>
        <v>0</v>
      </c>
    </row>
    <row r="475" spans="4:34" ht="18" customHeight="1" x14ac:dyDescent="0.25">
      <c r="D475" s="1">
        <f>IFERROR(IF(E475&gt;=1,E475+COUNTIF($E$8:E475,E475),0),0)</f>
        <v>0</v>
      </c>
      <c r="E475" s="1">
        <f>IFERROR(IF(G475&gt;=1,INDEX(EMP!$O$6:$Q$205,MATCH(I475,EMP!$Q$6:$Q$205,0),1)*10,0),0)</f>
        <v>0</v>
      </c>
      <c r="F475" s="1">
        <v>468</v>
      </c>
      <c r="G475" s="32">
        <f t="shared" si="40"/>
        <v>0</v>
      </c>
      <c r="H475" s="115"/>
      <c r="I475" s="32" t="str">
        <f>IFERROR(IF(G475&gt;=1,VLOOKUP(H475,EMP!$P$6:$Q$205,2,0),""),"")</f>
        <v/>
      </c>
      <c r="J475" s="116"/>
      <c r="K475" s="111"/>
      <c r="L475" s="112"/>
      <c r="M475" s="112"/>
      <c r="N475" s="112"/>
      <c r="O475" s="108">
        <f t="shared" si="41"/>
        <v>0</v>
      </c>
      <c r="P475" s="112"/>
      <c r="Q475" s="112"/>
      <c r="R475" s="112"/>
      <c r="S475" s="112"/>
      <c r="T475" s="112"/>
      <c r="U475" s="112"/>
      <c r="V475" s="112"/>
      <c r="W475" s="112"/>
      <c r="X475" s="112"/>
      <c r="Y475" s="112"/>
      <c r="Z475" s="112"/>
      <c r="AA475" s="112"/>
      <c r="AB475" s="108">
        <f t="shared" si="42"/>
        <v>0</v>
      </c>
      <c r="AC475" s="108">
        <f t="shared" si="43"/>
        <v>0</v>
      </c>
      <c r="AD475" s="113"/>
      <c r="AE475" s="114"/>
      <c r="AF475" s="113"/>
      <c r="AG475" s="114"/>
      <c r="AH475" s="1">
        <f t="shared" si="39"/>
        <v>0</v>
      </c>
    </row>
    <row r="476" spans="4:34" ht="18" customHeight="1" x14ac:dyDescent="0.25">
      <c r="D476" s="1">
        <f>IFERROR(IF(E476&gt;=1,E476+COUNTIF($E$8:E476,E476),0),0)</f>
        <v>0</v>
      </c>
      <c r="E476" s="1">
        <f>IFERROR(IF(G476&gt;=1,INDEX(EMP!$O$6:$Q$205,MATCH(I476,EMP!$Q$6:$Q$205,0),1)*10,0),0)</f>
        <v>0</v>
      </c>
      <c r="F476" s="1">
        <v>469</v>
      </c>
      <c r="G476" s="32">
        <f t="shared" si="40"/>
        <v>0</v>
      </c>
      <c r="H476" s="115"/>
      <c r="I476" s="32" t="str">
        <f>IFERROR(IF(G476&gt;=1,VLOOKUP(H476,EMP!$P$6:$Q$205,2,0),""),"")</f>
        <v/>
      </c>
      <c r="J476" s="116"/>
      <c r="K476" s="111"/>
      <c r="L476" s="112"/>
      <c r="M476" s="112"/>
      <c r="N476" s="112"/>
      <c r="O476" s="108">
        <f t="shared" si="41"/>
        <v>0</v>
      </c>
      <c r="P476" s="112"/>
      <c r="Q476" s="112"/>
      <c r="R476" s="112"/>
      <c r="S476" s="112"/>
      <c r="T476" s="112"/>
      <c r="U476" s="112"/>
      <c r="V476" s="112"/>
      <c r="W476" s="112"/>
      <c r="X476" s="112"/>
      <c r="Y476" s="112"/>
      <c r="Z476" s="112"/>
      <c r="AA476" s="112"/>
      <c r="AB476" s="108">
        <f t="shared" si="42"/>
        <v>0</v>
      </c>
      <c r="AC476" s="108">
        <f t="shared" si="43"/>
        <v>0</v>
      </c>
      <c r="AD476" s="113"/>
      <c r="AE476" s="114"/>
      <c r="AF476" s="113"/>
      <c r="AG476" s="114"/>
      <c r="AH476" s="1">
        <f t="shared" si="39"/>
        <v>0</v>
      </c>
    </row>
    <row r="477" spans="4:34" ht="18" customHeight="1" x14ac:dyDescent="0.25">
      <c r="D477" s="1">
        <f>IFERROR(IF(E477&gt;=1,E477+COUNTIF($E$8:E477,E477),0),0)</f>
        <v>0</v>
      </c>
      <c r="E477" s="1">
        <f>IFERROR(IF(G477&gt;=1,INDEX(EMP!$O$6:$Q$205,MATCH(I477,EMP!$Q$6:$Q$205,0),1)*10,0),0)</f>
        <v>0</v>
      </c>
      <c r="F477" s="1">
        <v>470</v>
      </c>
      <c r="G477" s="32">
        <f t="shared" si="40"/>
        <v>0</v>
      </c>
      <c r="H477" s="115"/>
      <c r="I477" s="32" t="str">
        <f>IFERROR(IF(G477&gt;=1,VLOOKUP(H477,EMP!$P$6:$Q$205,2,0),""),"")</f>
        <v/>
      </c>
      <c r="J477" s="116"/>
      <c r="K477" s="111"/>
      <c r="L477" s="112"/>
      <c r="M477" s="112"/>
      <c r="N477" s="112"/>
      <c r="O477" s="108">
        <f t="shared" si="41"/>
        <v>0</v>
      </c>
      <c r="P477" s="112"/>
      <c r="Q477" s="112"/>
      <c r="R477" s="112"/>
      <c r="S477" s="112"/>
      <c r="T477" s="112"/>
      <c r="U477" s="112"/>
      <c r="V477" s="112"/>
      <c r="W477" s="112"/>
      <c r="X477" s="112"/>
      <c r="Y477" s="112"/>
      <c r="Z477" s="112"/>
      <c r="AA477" s="112"/>
      <c r="AB477" s="108">
        <f t="shared" si="42"/>
        <v>0</v>
      </c>
      <c r="AC477" s="108">
        <f t="shared" si="43"/>
        <v>0</v>
      </c>
      <c r="AD477" s="113"/>
      <c r="AE477" s="114"/>
      <c r="AF477" s="113"/>
      <c r="AG477" s="114"/>
      <c r="AH477" s="1">
        <f t="shared" si="39"/>
        <v>0</v>
      </c>
    </row>
    <row r="478" spans="4:34" ht="18" customHeight="1" x14ac:dyDescent="0.25">
      <c r="D478" s="1">
        <f>IFERROR(IF(E478&gt;=1,E478+COUNTIF($E$8:E478,E478),0),0)</f>
        <v>0</v>
      </c>
      <c r="E478" s="1">
        <f>IFERROR(IF(G478&gt;=1,INDEX(EMP!$O$6:$Q$205,MATCH(I478,EMP!$Q$6:$Q$205,0),1)*10,0),0)</f>
        <v>0</v>
      </c>
      <c r="F478" s="1">
        <v>471</v>
      </c>
      <c r="G478" s="32">
        <f t="shared" si="40"/>
        <v>0</v>
      </c>
      <c r="H478" s="115"/>
      <c r="I478" s="32" t="str">
        <f>IFERROR(IF(G478&gt;=1,VLOOKUP(H478,EMP!$P$6:$Q$205,2,0),""),"")</f>
        <v/>
      </c>
      <c r="J478" s="116"/>
      <c r="K478" s="111"/>
      <c r="L478" s="112"/>
      <c r="M478" s="112"/>
      <c r="N478" s="112"/>
      <c r="O478" s="108">
        <f t="shared" si="41"/>
        <v>0</v>
      </c>
      <c r="P478" s="112"/>
      <c r="Q478" s="112"/>
      <c r="R478" s="112"/>
      <c r="S478" s="112"/>
      <c r="T478" s="112"/>
      <c r="U478" s="112"/>
      <c r="V478" s="112"/>
      <c r="W478" s="112"/>
      <c r="X478" s="112"/>
      <c r="Y478" s="112"/>
      <c r="Z478" s="112"/>
      <c r="AA478" s="112"/>
      <c r="AB478" s="108">
        <f t="shared" si="42"/>
        <v>0</v>
      </c>
      <c r="AC478" s="108">
        <f t="shared" si="43"/>
        <v>0</v>
      </c>
      <c r="AD478" s="113"/>
      <c r="AE478" s="114"/>
      <c r="AF478" s="113"/>
      <c r="AG478" s="114"/>
      <c r="AH478" s="1">
        <f t="shared" si="39"/>
        <v>0</v>
      </c>
    </row>
    <row r="479" spans="4:34" ht="18" customHeight="1" x14ac:dyDescent="0.25">
      <c r="D479" s="1">
        <f>IFERROR(IF(E479&gt;=1,E479+COUNTIF($E$8:E479,E479),0),0)</f>
        <v>0</v>
      </c>
      <c r="E479" s="1">
        <f>IFERROR(IF(G479&gt;=1,INDEX(EMP!$O$6:$Q$205,MATCH(I479,EMP!$Q$6:$Q$205,0),1)*10,0),0)</f>
        <v>0</v>
      </c>
      <c r="F479" s="1">
        <v>472</v>
      </c>
      <c r="G479" s="32">
        <f t="shared" si="40"/>
        <v>0</v>
      </c>
      <c r="H479" s="115"/>
      <c r="I479" s="32" t="str">
        <f>IFERROR(IF(G479&gt;=1,VLOOKUP(H479,EMP!$P$6:$Q$205,2,0),""),"")</f>
        <v/>
      </c>
      <c r="J479" s="116"/>
      <c r="K479" s="111"/>
      <c r="L479" s="112"/>
      <c r="M479" s="112"/>
      <c r="N479" s="112"/>
      <c r="O479" s="108">
        <f t="shared" si="41"/>
        <v>0</v>
      </c>
      <c r="P479" s="112"/>
      <c r="Q479" s="112"/>
      <c r="R479" s="112"/>
      <c r="S479" s="112"/>
      <c r="T479" s="112"/>
      <c r="U479" s="112"/>
      <c r="V479" s="112"/>
      <c r="W479" s="112"/>
      <c r="X479" s="112"/>
      <c r="Y479" s="112"/>
      <c r="Z479" s="112"/>
      <c r="AA479" s="112"/>
      <c r="AB479" s="108">
        <f t="shared" si="42"/>
        <v>0</v>
      </c>
      <c r="AC479" s="108">
        <f t="shared" si="43"/>
        <v>0</v>
      </c>
      <c r="AD479" s="113"/>
      <c r="AE479" s="114"/>
      <c r="AF479" s="113"/>
      <c r="AG479" s="114"/>
      <c r="AH479" s="1">
        <f t="shared" si="39"/>
        <v>0</v>
      </c>
    </row>
    <row r="480" spans="4:34" ht="18" customHeight="1" x14ac:dyDescent="0.25">
      <c r="D480" s="1">
        <f>IFERROR(IF(E480&gt;=1,E480+COUNTIF($E$8:E480,E480),0),0)</f>
        <v>0</v>
      </c>
      <c r="E480" s="1">
        <f>IFERROR(IF(G480&gt;=1,INDEX(EMP!$O$6:$Q$205,MATCH(I480,EMP!$Q$6:$Q$205,0),1)*10,0),0)</f>
        <v>0</v>
      </c>
      <c r="F480" s="1">
        <v>473</v>
      </c>
      <c r="G480" s="32">
        <f t="shared" si="40"/>
        <v>0</v>
      </c>
      <c r="H480" s="115"/>
      <c r="I480" s="32" t="str">
        <f>IFERROR(IF(G480&gt;=1,VLOOKUP(H480,EMP!$P$6:$Q$205,2,0),""),"")</f>
        <v/>
      </c>
      <c r="J480" s="116"/>
      <c r="K480" s="111"/>
      <c r="L480" s="112"/>
      <c r="M480" s="112"/>
      <c r="N480" s="112"/>
      <c r="O480" s="108">
        <f t="shared" si="41"/>
        <v>0</v>
      </c>
      <c r="P480" s="112"/>
      <c r="Q480" s="112"/>
      <c r="R480" s="112"/>
      <c r="S480" s="112"/>
      <c r="T480" s="112"/>
      <c r="U480" s="112"/>
      <c r="V480" s="112"/>
      <c r="W480" s="112"/>
      <c r="X480" s="112"/>
      <c r="Y480" s="112"/>
      <c r="Z480" s="112"/>
      <c r="AA480" s="112"/>
      <c r="AB480" s="108">
        <f t="shared" si="42"/>
        <v>0</v>
      </c>
      <c r="AC480" s="108">
        <f t="shared" si="43"/>
        <v>0</v>
      </c>
      <c r="AD480" s="113"/>
      <c r="AE480" s="114"/>
      <c r="AF480" s="113"/>
      <c r="AG480" s="114"/>
      <c r="AH480" s="1">
        <f t="shared" si="39"/>
        <v>0</v>
      </c>
    </row>
    <row r="481" spans="4:34" ht="18" customHeight="1" x14ac:dyDescent="0.25">
      <c r="D481" s="1">
        <f>IFERROR(IF(E481&gt;=1,E481+COUNTIF($E$8:E481,E481),0),0)</f>
        <v>0</v>
      </c>
      <c r="E481" s="1">
        <f>IFERROR(IF(G481&gt;=1,INDEX(EMP!$O$6:$Q$205,MATCH(I481,EMP!$Q$6:$Q$205,0),1)*10,0),0)</f>
        <v>0</v>
      </c>
      <c r="F481" s="1">
        <v>474</v>
      </c>
      <c r="G481" s="32">
        <f t="shared" si="40"/>
        <v>0</v>
      </c>
      <c r="H481" s="115"/>
      <c r="I481" s="32" t="str">
        <f>IFERROR(IF(G481&gt;=1,VLOOKUP(H481,EMP!$P$6:$Q$205,2,0),""),"")</f>
        <v/>
      </c>
      <c r="J481" s="116"/>
      <c r="K481" s="111"/>
      <c r="L481" s="112"/>
      <c r="M481" s="112"/>
      <c r="N481" s="112"/>
      <c r="O481" s="108">
        <f t="shared" si="41"/>
        <v>0</v>
      </c>
      <c r="P481" s="112"/>
      <c r="Q481" s="112"/>
      <c r="R481" s="112"/>
      <c r="S481" s="112"/>
      <c r="T481" s="112"/>
      <c r="U481" s="112"/>
      <c r="V481" s="112"/>
      <c r="W481" s="112"/>
      <c r="X481" s="112"/>
      <c r="Y481" s="112"/>
      <c r="Z481" s="112"/>
      <c r="AA481" s="112"/>
      <c r="AB481" s="108">
        <f t="shared" si="42"/>
        <v>0</v>
      </c>
      <c r="AC481" s="108">
        <f t="shared" si="43"/>
        <v>0</v>
      </c>
      <c r="AD481" s="113"/>
      <c r="AE481" s="114"/>
      <c r="AF481" s="113"/>
      <c r="AG481" s="114"/>
      <c r="AH481" s="1">
        <f t="shared" si="39"/>
        <v>0</v>
      </c>
    </row>
    <row r="482" spans="4:34" ht="18" customHeight="1" x14ac:dyDescent="0.25">
      <c r="D482" s="1">
        <f>IFERROR(IF(E482&gt;=1,E482+COUNTIF($E$8:E482,E482),0),0)</f>
        <v>0</v>
      </c>
      <c r="E482" s="1">
        <f>IFERROR(IF(G482&gt;=1,INDEX(EMP!$O$6:$Q$205,MATCH(I482,EMP!$Q$6:$Q$205,0),1)*10,0),0)</f>
        <v>0</v>
      </c>
      <c r="F482" s="1">
        <v>475</v>
      </c>
      <c r="G482" s="32">
        <f t="shared" si="40"/>
        <v>0</v>
      </c>
      <c r="H482" s="115"/>
      <c r="I482" s="32" t="str">
        <f>IFERROR(IF(G482&gt;=1,VLOOKUP(H482,EMP!$P$6:$Q$205,2,0),""),"")</f>
        <v/>
      </c>
      <c r="J482" s="116"/>
      <c r="K482" s="111"/>
      <c r="L482" s="112"/>
      <c r="M482" s="112"/>
      <c r="N482" s="112"/>
      <c r="O482" s="108">
        <f t="shared" si="41"/>
        <v>0</v>
      </c>
      <c r="P482" s="112"/>
      <c r="Q482" s="112"/>
      <c r="R482" s="112"/>
      <c r="S482" s="112"/>
      <c r="T482" s="112"/>
      <c r="U482" s="112"/>
      <c r="V482" s="112"/>
      <c r="W482" s="112"/>
      <c r="X482" s="112"/>
      <c r="Y482" s="112"/>
      <c r="Z482" s="112"/>
      <c r="AA482" s="112"/>
      <c r="AB482" s="108">
        <f t="shared" si="42"/>
        <v>0</v>
      </c>
      <c r="AC482" s="108">
        <f t="shared" si="43"/>
        <v>0</v>
      </c>
      <c r="AD482" s="113"/>
      <c r="AE482" s="114"/>
      <c r="AF482" s="113"/>
      <c r="AG482" s="114"/>
      <c r="AH482" s="1">
        <f t="shared" si="39"/>
        <v>0</v>
      </c>
    </row>
    <row r="483" spans="4:34" ht="18" customHeight="1" x14ac:dyDescent="0.25">
      <c r="D483" s="1">
        <f>IFERROR(IF(E483&gt;=1,E483+COUNTIF($E$8:E483,E483),0),0)</f>
        <v>0</v>
      </c>
      <c r="E483" s="1">
        <f>IFERROR(IF(G483&gt;=1,INDEX(EMP!$O$6:$Q$205,MATCH(I483,EMP!$Q$6:$Q$205,0),1)*10,0),0)</f>
        <v>0</v>
      </c>
      <c r="F483" s="1">
        <v>476</v>
      </c>
      <c r="G483" s="32">
        <f t="shared" si="40"/>
        <v>0</v>
      </c>
      <c r="H483" s="115"/>
      <c r="I483" s="32" t="str">
        <f>IFERROR(IF(G483&gt;=1,VLOOKUP(H483,EMP!$P$6:$Q$205,2,0),""),"")</f>
        <v/>
      </c>
      <c r="J483" s="116"/>
      <c r="K483" s="111"/>
      <c r="L483" s="112"/>
      <c r="M483" s="112"/>
      <c r="N483" s="112"/>
      <c r="O483" s="108">
        <f t="shared" si="41"/>
        <v>0</v>
      </c>
      <c r="P483" s="112"/>
      <c r="Q483" s="112"/>
      <c r="R483" s="112"/>
      <c r="S483" s="112"/>
      <c r="T483" s="112"/>
      <c r="U483" s="112"/>
      <c r="V483" s="112"/>
      <c r="W483" s="112"/>
      <c r="X483" s="112"/>
      <c r="Y483" s="112"/>
      <c r="Z483" s="112"/>
      <c r="AA483" s="112"/>
      <c r="AB483" s="108">
        <f t="shared" si="42"/>
        <v>0</v>
      </c>
      <c r="AC483" s="108">
        <f t="shared" si="43"/>
        <v>0</v>
      </c>
      <c r="AD483" s="113"/>
      <c r="AE483" s="114"/>
      <c r="AF483" s="113"/>
      <c r="AG483" s="114"/>
      <c r="AH483" s="1">
        <f t="shared" si="39"/>
        <v>0</v>
      </c>
    </row>
    <row r="484" spans="4:34" ht="18" customHeight="1" x14ac:dyDescent="0.25">
      <c r="D484" s="1">
        <f>IFERROR(IF(E484&gt;=1,E484+COUNTIF($E$8:E484,E484),0),0)</f>
        <v>0</v>
      </c>
      <c r="E484" s="1">
        <f>IFERROR(IF(G484&gt;=1,INDEX(EMP!$O$6:$Q$205,MATCH(I484,EMP!$Q$6:$Q$205,0),1)*10,0),0)</f>
        <v>0</v>
      </c>
      <c r="F484" s="1">
        <v>477</v>
      </c>
      <c r="G484" s="32">
        <f t="shared" si="40"/>
        <v>0</v>
      </c>
      <c r="H484" s="115"/>
      <c r="I484" s="32" t="str">
        <f>IFERROR(IF(G484&gt;=1,VLOOKUP(H484,EMP!$P$6:$Q$205,2,0),""),"")</f>
        <v/>
      </c>
      <c r="J484" s="116"/>
      <c r="K484" s="111"/>
      <c r="L484" s="112"/>
      <c r="M484" s="112"/>
      <c r="N484" s="112"/>
      <c r="O484" s="108">
        <f t="shared" si="41"/>
        <v>0</v>
      </c>
      <c r="P484" s="112"/>
      <c r="Q484" s="112"/>
      <c r="R484" s="112"/>
      <c r="S484" s="112"/>
      <c r="T484" s="112"/>
      <c r="U484" s="112"/>
      <c r="V484" s="112"/>
      <c r="W484" s="112"/>
      <c r="X484" s="112"/>
      <c r="Y484" s="112"/>
      <c r="Z484" s="112"/>
      <c r="AA484" s="112"/>
      <c r="AB484" s="108">
        <f t="shared" si="42"/>
        <v>0</v>
      </c>
      <c r="AC484" s="108">
        <f t="shared" si="43"/>
        <v>0</v>
      </c>
      <c r="AD484" s="113"/>
      <c r="AE484" s="114"/>
      <c r="AF484" s="113"/>
      <c r="AG484" s="114"/>
      <c r="AH484" s="1">
        <f t="shared" si="39"/>
        <v>0</v>
      </c>
    </row>
    <row r="485" spans="4:34" ht="18" customHeight="1" x14ac:dyDescent="0.25">
      <c r="D485" s="1">
        <f>IFERROR(IF(E485&gt;=1,E485+COUNTIF($E$8:E485,E485),0),0)</f>
        <v>0</v>
      </c>
      <c r="E485" s="1">
        <f>IFERROR(IF(G485&gt;=1,INDEX(EMP!$O$6:$Q$205,MATCH(I485,EMP!$Q$6:$Q$205,0),1)*10,0),0)</f>
        <v>0</v>
      </c>
      <c r="F485" s="1">
        <v>478</v>
      </c>
      <c r="G485" s="32">
        <f t="shared" si="40"/>
        <v>0</v>
      </c>
      <c r="H485" s="115"/>
      <c r="I485" s="32" t="str">
        <f>IFERROR(IF(G485&gt;=1,VLOOKUP(H485,EMP!$P$6:$Q$205,2,0),""),"")</f>
        <v/>
      </c>
      <c r="J485" s="116"/>
      <c r="K485" s="111"/>
      <c r="L485" s="112"/>
      <c r="M485" s="112"/>
      <c r="N485" s="112"/>
      <c r="O485" s="108">
        <f t="shared" si="41"/>
        <v>0</v>
      </c>
      <c r="P485" s="112"/>
      <c r="Q485" s="112"/>
      <c r="R485" s="112"/>
      <c r="S485" s="112"/>
      <c r="T485" s="112"/>
      <c r="U485" s="112"/>
      <c r="V485" s="112"/>
      <c r="W485" s="112"/>
      <c r="X485" s="112"/>
      <c r="Y485" s="112"/>
      <c r="Z485" s="112"/>
      <c r="AA485" s="112"/>
      <c r="AB485" s="108">
        <f t="shared" si="42"/>
        <v>0</v>
      </c>
      <c r="AC485" s="108">
        <f t="shared" si="43"/>
        <v>0</v>
      </c>
      <c r="AD485" s="113"/>
      <c r="AE485" s="114"/>
      <c r="AF485" s="113"/>
      <c r="AG485" s="114"/>
      <c r="AH485" s="1">
        <f t="shared" si="39"/>
        <v>0</v>
      </c>
    </row>
    <row r="486" spans="4:34" ht="18" customHeight="1" x14ac:dyDescent="0.25">
      <c r="D486" s="1">
        <f>IFERROR(IF(E486&gt;=1,E486+COUNTIF($E$8:E486,E486),0),0)</f>
        <v>0</v>
      </c>
      <c r="E486" s="1">
        <f>IFERROR(IF(G486&gt;=1,INDEX(EMP!$O$6:$Q$205,MATCH(I486,EMP!$Q$6:$Q$205,0),1)*10,0),0)</f>
        <v>0</v>
      </c>
      <c r="F486" s="1">
        <v>479</v>
      </c>
      <c r="G486" s="32">
        <f t="shared" si="40"/>
        <v>0</v>
      </c>
      <c r="H486" s="115"/>
      <c r="I486" s="32" t="str">
        <f>IFERROR(IF(G486&gt;=1,VLOOKUP(H486,EMP!$P$6:$Q$205,2,0),""),"")</f>
        <v/>
      </c>
      <c r="J486" s="116"/>
      <c r="K486" s="111"/>
      <c r="L486" s="112"/>
      <c r="M486" s="112"/>
      <c r="N486" s="112"/>
      <c r="O486" s="108">
        <f t="shared" si="41"/>
        <v>0</v>
      </c>
      <c r="P486" s="112"/>
      <c r="Q486" s="112"/>
      <c r="R486" s="112"/>
      <c r="S486" s="112"/>
      <c r="T486" s="112"/>
      <c r="U486" s="112"/>
      <c r="V486" s="112"/>
      <c r="W486" s="112"/>
      <c r="X486" s="112"/>
      <c r="Y486" s="112"/>
      <c r="Z486" s="112"/>
      <c r="AA486" s="112"/>
      <c r="AB486" s="108">
        <f t="shared" si="42"/>
        <v>0</v>
      </c>
      <c r="AC486" s="108">
        <f t="shared" si="43"/>
        <v>0</v>
      </c>
      <c r="AD486" s="113"/>
      <c r="AE486" s="114"/>
      <c r="AF486" s="113"/>
      <c r="AG486" s="114"/>
      <c r="AH486" s="1">
        <f t="shared" si="39"/>
        <v>0</v>
      </c>
    </row>
    <row r="487" spans="4:34" ht="18" customHeight="1" x14ac:dyDescent="0.25">
      <c r="D487" s="1">
        <f>IFERROR(IF(E487&gt;=1,E487+COUNTIF($E$8:E487,E487),0),0)</f>
        <v>0</v>
      </c>
      <c r="E487" s="1">
        <f>IFERROR(IF(G487&gt;=1,INDEX(EMP!$O$6:$Q$205,MATCH(I487,EMP!$Q$6:$Q$205,0),1)*10,0),0)</f>
        <v>0</v>
      </c>
      <c r="F487" s="1">
        <v>480</v>
      </c>
      <c r="G487" s="32">
        <f t="shared" si="40"/>
        <v>0</v>
      </c>
      <c r="H487" s="115"/>
      <c r="I487" s="32" t="str">
        <f>IFERROR(IF(G487&gt;=1,VLOOKUP(H487,EMP!$P$6:$Q$205,2,0),""),"")</f>
        <v/>
      </c>
      <c r="J487" s="116"/>
      <c r="K487" s="111"/>
      <c r="L487" s="112"/>
      <c r="M487" s="112"/>
      <c r="N487" s="112"/>
      <c r="O487" s="108">
        <f t="shared" si="41"/>
        <v>0</v>
      </c>
      <c r="P487" s="112"/>
      <c r="Q487" s="112"/>
      <c r="R487" s="112"/>
      <c r="S487" s="112"/>
      <c r="T487" s="112"/>
      <c r="U487" s="112"/>
      <c r="V487" s="112"/>
      <c r="W487" s="112"/>
      <c r="X487" s="112"/>
      <c r="Y487" s="112"/>
      <c r="Z487" s="112"/>
      <c r="AA487" s="112"/>
      <c r="AB487" s="108">
        <f t="shared" si="42"/>
        <v>0</v>
      </c>
      <c r="AC487" s="108">
        <f t="shared" si="43"/>
        <v>0</v>
      </c>
      <c r="AD487" s="113"/>
      <c r="AE487" s="114"/>
      <c r="AF487" s="113"/>
      <c r="AG487" s="114"/>
      <c r="AH487" s="1">
        <f t="shared" si="39"/>
        <v>0</v>
      </c>
    </row>
    <row r="488" spans="4:34" ht="18" customHeight="1" x14ac:dyDescent="0.25">
      <c r="D488" s="1">
        <f>IFERROR(IF(E488&gt;=1,E488+COUNTIF($E$8:E488,E488),0),0)</f>
        <v>0</v>
      </c>
      <c r="E488" s="1">
        <f>IFERROR(IF(G488&gt;=1,INDEX(EMP!$O$6:$Q$205,MATCH(I488,EMP!$Q$6:$Q$205,0),1)*10,0),0)</f>
        <v>0</v>
      </c>
      <c r="F488" s="1">
        <v>481</v>
      </c>
      <c r="G488" s="32">
        <f t="shared" si="40"/>
        <v>0</v>
      </c>
      <c r="H488" s="115"/>
      <c r="I488" s="32" t="str">
        <f>IFERROR(IF(G488&gt;=1,VLOOKUP(H488,EMP!$P$6:$Q$205,2,0),""),"")</f>
        <v/>
      </c>
      <c r="J488" s="116"/>
      <c r="K488" s="111"/>
      <c r="L488" s="112"/>
      <c r="M488" s="112"/>
      <c r="N488" s="112"/>
      <c r="O488" s="108">
        <f t="shared" si="41"/>
        <v>0</v>
      </c>
      <c r="P488" s="112"/>
      <c r="Q488" s="112"/>
      <c r="R488" s="112"/>
      <c r="S488" s="112"/>
      <c r="T488" s="112"/>
      <c r="U488" s="112"/>
      <c r="V488" s="112"/>
      <c r="W488" s="112"/>
      <c r="X488" s="112"/>
      <c r="Y488" s="112"/>
      <c r="Z488" s="112"/>
      <c r="AA488" s="112"/>
      <c r="AB488" s="108">
        <f t="shared" si="42"/>
        <v>0</v>
      </c>
      <c r="AC488" s="108">
        <f t="shared" si="43"/>
        <v>0</v>
      </c>
      <c r="AD488" s="113"/>
      <c r="AE488" s="114"/>
      <c r="AF488" s="113"/>
      <c r="AG488" s="114"/>
      <c r="AH488" s="1">
        <f t="shared" si="39"/>
        <v>0</v>
      </c>
    </row>
    <row r="489" spans="4:34" ht="18" customHeight="1" x14ac:dyDescent="0.25">
      <c r="D489" s="1">
        <f>IFERROR(IF(E489&gt;=1,E489+COUNTIF($E$8:E489,E489),0),0)</f>
        <v>0</v>
      </c>
      <c r="E489" s="1">
        <f>IFERROR(IF(G489&gt;=1,INDEX(EMP!$O$6:$Q$205,MATCH(I489,EMP!$Q$6:$Q$205,0),1)*10,0),0)</f>
        <v>0</v>
      </c>
      <c r="F489" s="1">
        <v>482</v>
      </c>
      <c r="G489" s="32">
        <f t="shared" si="40"/>
        <v>0</v>
      </c>
      <c r="H489" s="115"/>
      <c r="I489" s="32" t="str">
        <f>IFERROR(IF(G489&gt;=1,VLOOKUP(H489,EMP!$P$6:$Q$205,2,0),""),"")</f>
        <v/>
      </c>
      <c r="J489" s="116"/>
      <c r="K489" s="111"/>
      <c r="L489" s="112"/>
      <c r="M489" s="112"/>
      <c r="N489" s="112"/>
      <c r="O489" s="108">
        <f t="shared" si="41"/>
        <v>0</v>
      </c>
      <c r="P489" s="112"/>
      <c r="Q489" s="112"/>
      <c r="R489" s="112"/>
      <c r="S489" s="112"/>
      <c r="T489" s="112"/>
      <c r="U489" s="112"/>
      <c r="V489" s="112"/>
      <c r="W489" s="112"/>
      <c r="X489" s="112"/>
      <c r="Y489" s="112"/>
      <c r="Z489" s="112"/>
      <c r="AA489" s="112"/>
      <c r="AB489" s="108">
        <f t="shared" si="42"/>
        <v>0</v>
      </c>
      <c r="AC489" s="108">
        <f t="shared" si="43"/>
        <v>0</v>
      </c>
      <c r="AD489" s="113"/>
      <c r="AE489" s="114"/>
      <c r="AF489" s="113"/>
      <c r="AG489" s="114"/>
      <c r="AH489" s="1">
        <f t="shared" si="39"/>
        <v>0</v>
      </c>
    </row>
    <row r="490" spans="4:34" ht="18" customHeight="1" x14ac:dyDescent="0.25">
      <c r="D490" s="1">
        <f>IFERROR(IF(E490&gt;=1,E490+COUNTIF($E$8:E490,E490),0),0)</f>
        <v>0</v>
      </c>
      <c r="E490" s="1">
        <f>IFERROR(IF(G490&gt;=1,INDEX(EMP!$O$6:$Q$205,MATCH(I490,EMP!$Q$6:$Q$205,0),1)*10,0),0)</f>
        <v>0</v>
      </c>
      <c r="F490" s="1">
        <v>483</v>
      </c>
      <c r="G490" s="32">
        <f t="shared" si="40"/>
        <v>0</v>
      </c>
      <c r="H490" s="115"/>
      <c r="I490" s="32" t="str">
        <f>IFERROR(IF(G490&gt;=1,VLOOKUP(H490,EMP!$P$6:$Q$205,2,0),""),"")</f>
        <v/>
      </c>
      <c r="J490" s="116"/>
      <c r="K490" s="111"/>
      <c r="L490" s="112"/>
      <c r="M490" s="112"/>
      <c r="N490" s="112"/>
      <c r="O490" s="108">
        <f t="shared" si="41"/>
        <v>0</v>
      </c>
      <c r="P490" s="112"/>
      <c r="Q490" s="112"/>
      <c r="R490" s="112"/>
      <c r="S490" s="112"/>
      <c r="T490" s="112"/>
      <c r="U490" s="112"/>
      <c r="V490" s="112"/>
      <c r="W490" s="112"/>
      <c r="X490" s="112"/>
      <c r="Y490" s="112"/>
      <c r="Z490" s="112"/>
      <c r="AA490" s="112"/>
      <c r="AB490" s="108">
        <f t="shared" si="42"/>
        <v>0</v>
      </c>
      <c r="AC490" s="108">
        <f t="shared" si="43"/>
        <v>0</v>
      </c>
      <c r="AD490" s="113"/>
      <c r="AE490" s="114"/>
      <c r="AF490" s="113"/>
      <c r="AG490" s="114"/>
      <c r="AH490" s="1">
        <f t="shared" si="39"/>
        <v>0</v>
      </c>
    </row>
    <row r="491" spans="4:34" ht="18" customHeight="1" x14ac:dyDescent="0.25">
      <c r="D491" s="1">
        <f>IFERROR(IF(E491&gt;=1,E491+COUNTIF($E$8:E491,E491),0),0)</f>
        <v>0</v>
      </c>
      <c r="E491" s="1">
        <f>IFERROR(IF(G491&gt;=1,INDEX(EMP!$O$6:$Q$205,MATCH(I491,EMP!$Q$6:$Q$205,0),1)*10,0),0)</f>
        <v>0</v>
      </c>
      <c r="F491" s="1">
        <v>484</v>
      </c>
      <c r="G491" s="32">
        <f t="shared" si="40"/>
        <v>0</v>
      </c>
      <c r="H491" s="115"/>
      <c r="I491" s="32" t="str">
        <f>IFERROR(IF(G491&gt;=1,VLOOKUP(H491,EMP!$P$6:$Q$205,2,0),""),"")</f>
        <v/>
      </c>
      <c r="J491" s="116"/>
      <c r="K491" s="111"/>
      <c r="L491" s="112"/>
      <c r="M491" s="112"/>
      <c r="N491" s="112"/>
      <c r="O491" s="108">
        <f t="shared" si="41"/>
        <v>0</v>
      </c>
      <c r="P491" s="112"/>
      <c r="Q491" s="112"/>
      <c r="R491" s="112"/>
      <c r="S491" s="112"/>
      <c r="T491" s="112"/>
      <c r="U491" s="112"/>
      <c r="V491" s="112"/>
      <c r="W491" s="112"/>
      <c r="X491" s="112"/>
      <c r="Y491" s="112"/>
      <c r="Z491" s="112"/>
      <c r="AA491" s="112"/>
      <c r="AB491" s="108">
        <f t="shared" si="42"/>
        <v>0</v>
      </c>
      <c r="AC491" s="108">
        <f t="shared" si="43"/>
        <v>0</v>
      </c>
      <c r="AD491" s="113"/>
      <c r="AE491" s="114"/>
      <c r="AF491" s="113"/>
      <c r="AG491" s="114"/>
      <c r="AH491" s="1">
        <f t="shared" si="39"/>
        <v>0</v>
      </c>
    </row>
    <row r="492" spans="4:34" ht="18" customHeight="1" x14ac:dyDescent="0.25">
      <c r="D492" s="1">
        <f>IFERROR(IF(E492&gt;=1,E492+COUNTIF($E$8:E492,E492),0),0)</f>
        <v>0</v>
      </c>
      <c r="E492" s="1">
        <f>IFERROR(IF(G492&gt;=1,INDEX(EMP!$O$6:$Q$205,MATCH(I492,EMP!$Q$6:$Q$205,0),1)*10,0),0)</f>
        <v>0</v>
      </c>
      <c r="F492" s="1">
        <v>485</v>
      </c>
      <c r="G492" s="32">
        <f t="shared" si="40"/>
        <v>0</v>
      </c>
      <c r="H492" s="115"/>
      <c r="I492" s="32" t="str">
        <f>IFERROR(IF(G492&gt;=1,VLOOKUP(H492,EMP!$P$6:$Q$205,2,0),""),"")</f>
        <v/>
      </c>
      <c r="J492" s="116"/>
      <c r="K492" s="111"/>
      <c r="L492" s="112"/>
      <c r="M492" s="112"/>
      <c r="N492" s="112"/>
      <c r="O492" s="108">
        <f t="shared" si="41"/>
        <v>0</v>
      </c>
      <c r="P492" s="112"/>
      <c r="Q492" s="112"/>
      <c r="R492" s="112"/>
      <c r="S492" s="112"/>
      <c r="T492" s="112"/>
      <c r="U492" s="112"/>
      <c r="V492" s="112"/>
      <c r="W492" s="112"/>
      <c r="X492" s="112"/>
      <c r="Y492" s="112"/>
      <c r="Z492" s="112"/>
      <c r="AA492" s="112"/>
      <c r="AB492" s="108">
        <f t="shared" si="42"/>
        <v>0</v>
      </c>
      <c r="AC492" s="108">
        <f t="shared" si="43"/>
        <v>0</v>
      </c>
      <c r="AD492" s="113"/>
      <c r="AE492" s="114"/>
      <c r="AF492" s="113"/>
      <c r="AG492" s="114"/>
      <c r="AH492" s="1">
        <f t="shared" si="39"/>
        <v>0</v>
      </c>
    </row>
    <row r="493" spans="4:34" ht="18" customHeight="1" x14ac:dyDescent="0.25">
      <c r="D493" s="1">
        <f>IFERROR(IF(E493&gt;=1,E493+COUNTIF($E$8:E493,E493),0),0)</f>
        <v>0</v>
      </c>
      <c r="E493" s="1">
        <f>IFERROR(IF(G493&gt;=1,INDEX(EMP!$O$6:$Q$205,MATCH(I493,EMP!$Q$6:$Q$205,0),1)*10,0),0)</f>
        <v>0</v>
      </c>
      <c r="F493" s="1">
        <v>486</v>
      </c>
      <c r="G493" s="32">
        <f t="shared" si="40"/>
        <v>0</v>
      </c>
      <c r="H493" s="115"/>
      <c r="I493" s="32" t="str">
        <f>IFERROR(IF(G493&gt;=1,VLOOKUP(H493,EMP!$P$6:$Q$205,2,0),""),"")</f>
        <v/>
      </c>
      <c r="J493" s="116"/>
      <c r="K493" s="111"/>
      <c r="L493" s="112"/>
      <c r="M493" s="112"/>
      <c r="N493" s="112"/>
      <c r="O493" s="108">
        <f t="shared" si="41"/>
        <v>0</v>
      </c>
      <c r="P493" s="112"/>
      <c r="Q493" s="112"/>
      <c r="R493" s="112"/>
      <c r="S493" s="112"/>
      <c r="T493" s="112"/>
      <c r="U493" s="112"/>
      <c r="V493" s="112"/>
      <c r="W493" s="112"/>
      <c r="X493" s="112"/>
      <c r="Y493" s="112"/>
      <c r="Z493" s="112"/>
      <c r="AA493" s="112"/>
      <c r="AB493" s="108">
        <f t="shared" si="42"/>
        <v>0</v>
      </c>
      <c r="AC493" s="108">
        <f t="shared" si="43"/>
        <v>0</v>
      </c>
      <c r="AD493" s="113"/>
      <c r="AE493" s="114"/>
      <c r="AF493" s="113"/>
      <c r="AG493" s="114"/>
      <c r="AH493" s="1">
        <f t="shared" si="39"/>
        <v>0</v>
      </c>
    </row>
    <row r="494" spans="4:34" ht="18" customHeight="1" x14ac:dyDescent="0.25">
      <c r="D494" s="1">
        <f>IFERROR(IF(E494&gt;=1,E494+COUNTIF($E$8:E494,E494),0),0)</f>
        <v>0</v>
      </c>
      <c r="E494" s="1">
        <f>IFERROR(IF(G494&gt;=1,INDEX(EMP!$O$6:$Q$205,MATCH(I494,EMP!$Q$6:$Q$205,0),1)*10,0),0)</f>
        <v>0</v>
      </c>
      <c r="F494" s="1">
        <v>487</v>
      </c>
      <c r="G494" s="32">
        <f t="shared" si="40"/>
        <v>0</v>
      </c>
      <c r="H494" s="115"/>
      <c r="I494" s="32" t="str">
        <f>IFERROR(IF(G494&gt;=1,VLOOKUP(H494,EMP!$P$6:$Q$205,2,0),""),"")</f>
        <v/>
      </c>
      <c r="J494" s="116"/>
      <c r="K494" s="111"/>
      <c r="L494" s="112"/>
      <c r="M494" s="112"/>
      <c r="N494" s="112"/>
      <c r="O494" s="108">
        <f t="shared" si="41"/>
        <v>0</v>
      </c>
      <c r="P494" s="112"/>
      <c r="Q494" s="112"/>
      <c r="R494" s="112"/>
      <c r="S494" s="112"/>
      <c r="T494" s="112"/>
      <c r="U494" s="112"/>
      <c r="V494" s="112"/>
      <c r="W494" s="112"/>
      <c r="X494" s="112"/>
      <c r="Y494" s="112"/>
      <c r="Z494" s="112"/>
      <c r="AA494" s="112"/>
      <c r="AB494" s="108">
        <f t="shared" si="42"/>
        <v>0</v>
      </c>
      <c r="AC494" s="108">
        <f t="shared" si="43"/>
        <v>0</v>
      </c>
      <c r="AD494" s="113"/>
      <c r="AE494" s="114"/>
      <c r="AF494" s="113"/>
      <c r="AG494" s="114"/>
      <c r="AH494" s="1">
        <f t="shared" si="39"/>
        <v>0</v>
      </c>
    </row>
    <row r="495" spans="4:34" ht="18" customHeight="1" x14ac:dyDescent="0.25">
      <c r="D495" s="1">
        <f>IFERROR(IF(E495&gt;=1,E495+COUNTIF($E$8:E495,E495),0),0)</f>
        <v>0</v>
      </c>
      <c r="E495" s="1">
        <f>IFERROR(IF(G495&gt;=1,INDEX(EMP!$O$6:$Q$205,MATCH(I495,EMP!$Q$6:$Q$205,0),1)*10,0),0)</f>
        <v>0</v>
      </c>
      <c r="F495" s="1">
        <v>488</v>
      </c>
      <c r="G495" s="32">
        <f t="shared" si="40"/>
        <v>0</v>
      </c>
      <c r="H495" s="115"/>
      <c r="I495" s="32" t="str">
        <f>IFERROR(IF(G495&gt;=1,VLOOKUP(H495,EMP!$P$6:$Q$205,2,0),""),"")</f>
        <v/>
      </c>
      <c r="J495" s="116"/>
      <c r="K495" s="111"/>
      <c r="L495" s="112"/>
      <c r="M495" s="112"/>
      <c r="N495" s="112"/>
      <c r="O495" s="108">
        <f t="shared" si="41"/>
        <v>0</v>
      </c>
      <c r="P495" s="112"/>
      <c r="Q495" s="112"/>
      <c r="R495" s="112"/>
      <c r="S495" s="112"/>
      <c r="T495" s="112"/>
      <c r="U495" s="112"/>
      <c r="V495" s="112"/>
      <c r="W495" s="112"/>
      <c r="X495" s="112"/>
      <c r="Y495" s="112"/>
      <c r="Z495" s="112"/>
      <c r="AA495" s="112"/>
      <c r="AB495" s="108">
        <f t="shared" si="42"/>
        <v>0</v>
      </c>
      <c r="AC495" s="108">
        <f t="shared" si="43"/>
        <v>0</v>
      </c>
      <c r="AD495" s="113"/>
      <c r="AE495" s="114"/>
      <c r="AF495" s="113"/>
      <c r="AG495" s="114"/>
      <c r="AH495" s="1">
        <f t="shared" si="39"/>
        <v>0</v>
      </c>
    </row>
    <row r="496" spans="4:34" ht="18" customHeight="1" x14ac:dyDescent="0.25">
      <c r="D496" s="1">
        <f>IFERROR(IF(E496&gt;=1,E496+COUNTIF($E$8:E496,E496),0),0)</f>
        <v>0</v>
      </c>
      <c r="E496" s="1">
        <f>IFERROR(IF(G496&gt;=1,INDEX(EMP!$O$6:$Q$205,MATCH(I496,EMP!$Q$6:$Q$205,0),1)*10,0),0)</f>
        <v>0</v>
      </c>
      <c r="F496" s="1">
        <v>489</v>
      </c>
      <c r="G496" s="32">
        <f t="shared" si="40"/>
        <v>0</v>
      </c>
      <c r="H496" s="115"/>
      <c r="I496" s="32" t="str">
        <f>IFERROR(IF(G496&gt;=1,VLOOKUP(H496,EMP!$P$6:$Q$205,2,0),""),"")</f>
        <v/>
      </c>
      <c r="J496" s="116"/>
      <c r="K496" s="111"/>
      <c r="L496" s="112"/>
      <c r="M496" s="112"/>
      <c r="N496" s="112"/>
      <c r="O496" s="108">
        <f t="shared" si="41"/>
        <v>0</v>
      </c>
      <c r="P496" s="112"/>
      <c r="Q496" s="112"/>
      <c r="R496" s="112"/>
      <c r="S496" s="112"/>
      <c r="T496" s="112"/>
      <c r="U496" s="112"/>
      <c r="V496" s="112"/>
      <c r="W496" s="112"/>
      <c r="X496" s="112"/>
      <c r="Y496" s="112"/>
      <c r="Z496" s="112"/>
      <c r="AA496" s="112"/>
      <c r="AB496" s="108">
        <f t="shared" si="42"/>
        <v>0</v>
      </c>
      <c r="AC496" s="108">
        <f t="shared" si="43"/>
        <v>0</v>
      </c>
      <c r="AD496" s="113"/>
      <c r="AE496" s="114"/>
      <c r="AF496" s="113"/>
      <c r="AG496" s="114"/>
      <c r="AH496" s="1">
        <f t="shared" si="39"/>
        <v>0</v>
      </c>
    </row>
    <row r="497" spans="4:34" ht="18" customHeight="1" x14ac:dyDescent="0.25">
      <c r="D497" s="1">
        <f>IFERROR(IF(E497&gt;=1,E497+COUNTIF($E$8:E497,E497),0),0)</f>
        <v>0</v>
      </c>
      <c r="E497" s="1">
        <f>IFERROR(IF(G497&gt;=1,INDEX(EMP!$O$6:$Q$205,MATCH(I497,EMP!$Q$6:$Q$205,0),1)*10,0),0)</f>
        <v>0</v>
      </c>
      <c r="F497" s="1">
        <v>490</v>
      </c>
      <c r="G497" s="32">
        <f t="shared" si="40"/>
        <v>0</v>
      </c>
      <c r="H497" s="115"/>
      <c r="I497" s="32" t="str">
        <f>IFERROR(IF(G497&gt;=1,VLOOKUP(H497,EMP!$P$6:$Q$205,2,0),""),"")</f>
        <v/>
      </c>
      <c r="J497" s="116"/>
      <c r="K497" s="111"/>
      <c r="L497" s="112"/>
      <c r="M497" s="112"/>
      <c r="N497" s="112"/>
      <c r="O497" s="108">
        <f t="shared" si="41"/>
        <v>0</v>
      </c>
      <c r="P497" s="112"/>
      <c r="Q497" s="112"/>
      <c r="R497" s="112"/>
      <c r="S497" s="112"/>
      <c r="T497" s="112"/>
      <c r="U497" s="112"/>
      <c r="V497" s="112"/>
      <c r="W497" s="112"/>
      <c r="X497" s="112"/>
      <c r="Y497" s="112"/>
      <c r="Z497" s="112"/>
      <c r="AA497" s="112"/>
      <c r="AB497" s="108">
        <f t="shared" si="42"/>
        <v>0</v>
      </c>
      <c r="AC497" s="108">
        <f t="shared" si="43"/>
        <v>0</v>
      </c>
      <c r="AD497" s="113"/>
      <c r="AE497" s="114"/>
      <c r="AF497" s="113"/>
      <c r="AG497" s="114"/>
      <c r="AH497" s="1">
        <f t="shared" si="39"/>
        <v>0</v>
      </c>
    </row>
    <row r="498" spans="4:34" ht="18" customHeight="1" x14ac:dyDescent="0.25">
      <c r="D498" s="1">
        <f>IFERROR(IF(E498&gt;=1,E498+COUNTIF($E$8:E498,E498),0),0)</f>
        <v>0</v>
      </c>
      <c r="E498" s="1">
        <f>IFERROR(IF(G498&gt;=1,INDEX(EMP!$O$6:$Q$205,MATCH(I498,EMP!$Q$6:$Q$205,0),1)*10,0),0)</f>
        <v>0</v>
      </c>
      <c r="F498" s="1">
        <v>491</v>
      </c>
      <c r="G498" s="32">
        <f t="shared" si="40"/>
        <v>0</v>
      </c>
      <c r="H498" s="115"/>
      <c r="I498" s="32" t="str">
        <f>IFERROR(IF(G498&gt;=1,VLOOKUP(H498,EMP!$P$6:$Q$205,2,0),""),"")</f>
        <v/>
      </c>
      <c r="J498" s="116"/>
      <c r="K498" s="111"/>
      <c r="L498" s="112"/>
      <c r="M498" s="112"/>
      <c r="N498" s="112"/>
      <c r="O498" s="108">
        <f t="shared" si="41"/>
        <v>0</v>
      </c>
      <c r="P498" s="112"/>
      <c r="Q498" s="112"/>
      <c r="R498" s="112"/>
      <c r="S498" s="112"/>
      <c r="T498" s="112"/>
      <c r="U498" s="112"/>
      <c r="V498" s="112"/>
      <c r="W498" s="112"/>
      <c r="X498" s="112"/>
      <c r="Y498" s="112"/>
      <c r="Z498" s="112"/>
      <c r="AA498" s="112"/>
      <c r="AB498" s="108">
        <f t="shared" si="42"/>
        <v>0</v>
      </c>
      <c r="AC498" s="108">
        <f t="shared" si="43"/>
        <v>0</v>
      </c>
      <c r="AD498" s="113"/>
      <c r="AE498" s="114"/>
      <c r="AF498" s="113"/>
      <c r="AG498" s="114"/>
      <c r="AH498" s="1">
        <f t="shared" si="39"/>
        <v>0</v>
      </c>
    </row>
    <row r="499" spans="4:34" ht="18" customHeight="1" x14ac:dyDescent="0.25">
      <c r="D499" s="1">
        <f>IFERROR(IF(E499&gt;=1,E499+COUNTIF($E$8:E499,E499),0),0)</f>
        <v>0</v>
      </c>
      <c r="E499" s="1">
        <f>IFERROR(IF(G499&gt;=1,INDEX(EMP!$O$6:$Q$205,MATCH(I499,EMP!$Q$6:$Q$205,0),1)*10,0),0)</f>
        <v>0</v>
      </c>
      <c r="F499" s="1">
        <v>492</v>
      </c>
      <c r="G499" s="32">
        <f t="shared" si="40"/>
        <v>0</v>
      </c>
      <c r="H499" s="115"/>
      <c r="I499" s="32" t="str">
        <f>IFERROR(IF(G499&gt;=1,VLOOKUP(H499,EMP!$P$6:$Q$205,2,0),""),"")</f>
        <v/>
      </c>
      <c r="J499" s="116"/>
      <c r="K499" s="111"/>
      <c r="L499" s="112"/>
      <c r="M499" s="112"/>
      <c r="N499" s="112"/>
      <c r="O499" s="108">
        <f t="shared" si="41"/>
        <v>0</v>
      </c>
      <c r="P499" s="112"/>
      <c r="Q499" s="112"/>
      <c r="R499" s="112"/>
      <c r="S499" s="112"/>
      <c r="T499" s="112"/>
      <c r="U499" s="112"/>
      <c r="V499" s="112"/>
      <c r="W499" s="112"/>
      <c r="X499" s="112"/>
      <c r="Y499" s="112"/>
      <c r="Z499" s="112"/>
      <c r="AA499" s="112"/>
      <c r="AB499" s="108">
        <f t="shared" si="42"/>
        <v>0</v>
      </c>
      <c r="AC499" s="108">
        <f t="shared" si="43"/>
        <v>0</v>
      </c>
      <c r="AD499" s="113"/>
      <c r="AE499" s="114"/>
      <c r="AF499" s="113"/>
      <c r="AG499" s="114"/>
      <c r="AH499" s="1">
        <f t="shared" si="39"/>
        <v>0</v>
      </c>
    </row>
    <row r="500" spans="4:34" ht="18" customHeight="1" x14ac:dyDescent="0.25">
      <c r="D500" s="1">
        <f>IFERROR(IF(E500&gt;=1,E500+COUNTIF($E$8:E500,E500),0),0)</f>
        <v>0</v>
      </c>
      <c r="E500" s="1">
        <f>IFERROR(IF(G500&gt;=1,INDEX(EMP!$O$6:$Q$205,MATCH(I500,EMP!$Q$6:$Q$205,0),1)*10,0),0)</f>
        <v>0</v>
      </c>
      <c r="F500" s="1">
        <v>493</v>
      </c>
      <c r="G500" s="32">
        <f t="shared" si="40"/>
        <v>0</v>
      </c>
      <c r="H500" s="115"/>
      <c r="I500" s="32" t="str">
        <f>IFERROR(IF(G500&gt;=1,VLOOKUP(H500,EMP!$P$6:$Q$205,2,0),""),"")</f>
        <v/>
      </c>
      <c r="J500" s="116"/>
      <c r="K500" s="111"/>
      <c r="L500" s="112"/>
      <c r="M500" s="112"/>
      <c r="N500" s="112"/>
      <c r="O500" s="108">
        <f t="shared" si="41"/>
        <v>0</v>
      </c>
      <c r="P500" s="112"/>
      <c r="Q500" s="112"/>
      <c r="R500" s="112"/>
      <c r="S500" s="112"/>
      <c r="T500" s="112"/>
      <c r="U500" s="112"/>
      <c r="V500" s="112"/>
      <c r="W500" s="112"/>
      <c r="X500" s="112"/>
      <c r="Y500" s="112"/>
      <c r="Z500" s="112"/>
      <c r="AA500" s="112"/>
      <c r="AB500" s="108">
        <f t="shared" si="42"/>
        <v>0</v>
      </c>
      <c r="AC500" s="108">
        <f t="shared" si="43"/>
        <v>0</v>
      </c>
      <c r="AD500" s="113"/>
      <c r="AE500" s="114"/>
      <c r="AF500" s="113"/>
      <c r="AG500" s="114"/>
      <c r="AH500" s="1">
        <f t="shared" si="39"/>
        <v>0</v>
      </c>
    </row>
    <row r="501" spans="4:34" ht="18" customHeight="1" x14ac:dyDescent="0.25">
      <c r="D501" s="1">
        <f>IFERROR(IF(E501&gt;=1,E501+COUNTIF($E$8:E501,E501),0),0)</f>
        <v>0</v>
      </c>
      <c r="E501" s="1">
        <f>IFERROR(IF(G501&gt;=1,INDEX(EMP!$O$6:$Q$205,MATCH(I501,EMP!$Q$6:$Q$205,0),1)*10,0),0)</f>
        <v>0</v>
      </c>
      <c r="F501" s="1">
        <v>494</v>
      </c>
      <c r="G501" s="32">
        <f t="shared" si="40"/>
        <v>0</v>
      </c>
      <c r="H501" s="115"/>
      <c r="I501" s="32" t="str">
        <f>IFERROR(IF(G501&gt;=1,VLOOKUP(H501,EMP!$P$6:$Q$205,2,0),""),"")</f>
        <v/>
      </c>
      <c r="J501" s="116"/>
      <c r="K501" s="111"/>
      <c r="L501" s="112"/>
      <c r="M501" s="112"/>
      <c r="N501" s="112"/>
      <c r="O501" s="108">
        <f t="shared" si="41"/>
        <v>0</v>
      </c>
      <c r="P501" s="112"/>
      <c r="Q501" s="112"/>
      <c r="R501" s="112"/>
      <c r="S501" s="112"/>
      <c r="T501" s="112"/>
      <c r="U501" s="112"/>
      <c r="V501" s="112"/>
      <c r="W501" s="112"/>
      <c r="X501" s="112"/>
      <c r="Y501" s="112"/>
      <c r="Z501" s="112"/>
      <c r="AA501" s="112"/>
      <c r="AB501" s="108">
        <f t="shared" si="42"/>
        <v>0</v>
      </c>
      <c r="AC501" s="108">
        <f t="shared" si="43"/>
        <v>0</v>
      </c>
      <c r="AD501" s="113"/>
      <c r="AE501" s="114"/>
      <c r="AF501" s="113"/>
      <c r="AG501" s="114"/>
      <c r="AH501" s="1">
        <f t="shared" si="39"/>
        <v>0</v>
      </c>
    </row>
    <row r="502" spans="4:34" ht="18" customHeight="1" x14ac:dyDescent="0.25">
      <c r="D502" s="1">
        <f>IFERROR(IF(E502&gt;=1,E502+COUNTIF($E$8:E502,E502),0),0)</f>
        <v>0</v>
      </c>
      <c r="E502" s="1">
        <f>IFERROR(IF(G502&gt;=1,INDEX(EMP!$O$6:$Q$205,MATCH(I502,EMP!$Q$6:$Q$205,0),1)*10,0),0)</f>
        <v>0</v>
      </c>
      <c r="F502" s="1">
        <v>495</v>
      </c>
      <c r="G502" s="32">
        <f t="shared" si="40"/>
        <v>0</v>
      </c>
      <c r="H502" s="115"/>
      <c r="I502" s="32" t="str">
        <f>IFERROR(IF(G502&gt;=1,VLOOKUP(H502,EMP!$P$6:$Q$205,2,0),""),"")</f>
        <v/>
      </c>
      <c r="J502" s="116"/>
      <c r="K502" s="111"/>
      <c r="L502" s="112"/>
      <c r="M502" s="112"/>
      <c r="N502" s="112"/>
      <c r="O502" s="108">
        <f t="shared" si="41"/>
        <v>0</v>
      </c>
      <c r="P502" s="112"/>
      <c r="Q502" s="112"/>
      <c r="R502" s="112"/>
      <c r="S502" s="112"/>
      <c r="T502" s="112"/>
      <c r="U502" s="112"/>
      <c r="V502" s="112"/>
      <c r="W502" s="112"/>
      <c r="X502" s="112"/>
      <c r="Y502" s="112"/>
      <c r="Z502" s="112"/>
      <c r="AA502" s="112"/>
      <c r="AB502" s="108">
        <f t="shared" si="42"/>
        <v>0</v>
      </c>
      <c r="AC502" s="108">
        <f t="shared" si="43"/>
        <v>0</v>
      </c>
      <c r="AD502" s="113"/>
      <c r="AE502" s="114"/>
      <c r="AF502" s="113"/>
      <c r="AG502" s="114"/>
      <c r="AH502" s="1">
        <f t="shared" si="39"/>
        <v>0</v>
      </c>
    </row>
    <row r="503" spans="4:34" ht="18" customHeight="1" x14ac:dyDescent="0.25">
      <c r="D503" s="1">
        <f>IFERROR(IF(E503&gt;=1,E503+COUNTIF($E$8:E503,E503),0),0)</f>
        <v>0</v>
      </c>
      <c r="E503" s="1">
        <f>IFERROR(IF(G503&gt;=1,INDEX(EMP!$O$6:$Q$205,MATCH(I503,EMP!$Q$6:$Q$205,0),1)*10,0),0)</f>
        <v>0</v>
      </c>
      <c r="F503" s="1">
        <v>496</v>
      </c>
      <c r="G503" s="32">
        <f t="shared" si="40"/>
        <v>0</v>
      </c>
      <c r="H503" s="115"/>
      <c r="I503" s="32" t="str">
        <f>IFERROR(IF(G503&gt;=1,VLOOKUP(H503,EMP!$P$6:$Q$205,2,0),""),"")</f>
        <v/>
      </c>
      <c r="J503" s="116"/>
      <c r="K503" s="111"/>
      <c r="L503" s="112"/>
      <c r="M503" s="112"/>
      <c r="N503" s="112"/>
      <c r="O503" s="108">
        <f t="shared" si="41"/>
        <v>0</v>
      </c>
      <c r="P503" s="112"/>
      <c r="Q503" s="112"/>
      <c r="R503" s="112"/>
      <c r="S503" s="112"/>
      <c r="T503" s="112"/>
      <c r="U503" s="112"/>
      <c r="V503" s="112"/>
      <c r="W503" s="112"/>
      <c r="X503" s="112"/>
      <c r="Y503" s="112"/>
      <c r="Z503" s="112"/>
      <c r="AA503" s="112"/>
      <c r="AB503" s="108">
        <f t="shared" si="42"/>
        <v>0</v>
      </c>
      <c r="AC503" s="108">
        <f t="shared" si="43"/>
        <v>0</v>
      </c>
      <c r="AD503" s="113"/>
      <c r="AE503" s="114"/>
      <c r="AF503" s="113"/>
      <c r="AG503" s="114"/>
      <c r="AH503" s="1">
        <f t="shared" si="39"/>
        <v>0</v>
      </c>
    </row>
    <row r="504" spans="4:34" ht="18" customHeight="1" x14ac:dyDescent="0.25">
      <c r="D504" s="1">
        <f>IFERROR(IF(E504&gt;=1,E504+COUNTIF($E$8:E504,E504),0),0)</f>
        <v>0</v>
      </c>
      <c r="E504" s="1">
        <f>IFERROR(IF(G504&gt;=1,INDEX(EMP!$O$6:$Q$205,MATCH(I504,EMP!$Q$6:$Q$205,0),1)*10,0),0)</f>
        <v>0</v>
      </c>
      <c r="F504" s="1">
        <v>497</v>
      </c>
      <c r="G504" s="32">
        <f t="shared" si="40"/>
        <v>0</v>
      </c>
      <c r="H504" s="115"/>
      <c r="I504" s="32" t="str">
        <f>IFERROR(IF(G504&gt;=1,VLOOKUP(H504,EMP!$P$6:$Q$205,2,0),""),"")</f>
        <v/>
      </c>
      <c r="J504" s="116"/>
      <c r="K504" s="111"/>
      <c r="L504" s="112"/>
      <c r="M504" s="112"/>
      <c r="N504" s="112"/>
      <c r="O504" s="108">
        <f t="shared" si="41"/>
        <v>0</v>
      </c>
      <c r="P504" s="112"/>
      <c r="Q504" s="112"/>
      <c r="R504" s="112"/>
      <c r="S504" s="112"/>
      <c r="T504" s="112"/>
      <c r="U504" s="112"/>
      <c r="V504" s="112"/>
      <c r="W504" s="112"/>
      <c r="X504" s="112"/>
      <c r="Y504" s="112"/>
      <c r="Z504" s="112"/>
      <c r="AA504" s="112"/>
      <c r="AB504" s="108">
        <f t="shared" si="42"/>
        <v>0</v>
      </c>
      <c r="AC504" s="108">
        <f t="shared" si="43"/>
        <v>0</v>
      </c>
      <c r="AD504" s="113"/>
      <c r="AE504" s="114"/>
      <c r="AF504" s="113"/>
      <c r="AG504" s="114"/>
      <c r="AH504" s="1">
        <f t="shared" si="39"/>
        <v>0</v>
      </c>
    </row>
    <row r="505" spans="4:34" ht="18" customHeight="1" x14ac:dyDescent="0.25">
      <c r="D505" s="1">
        <f>IFERROR(IF(E505&gt;=1,E505+COUNTIF($E$8:E505,E505),0),0)</f>
        <v>0</v>
      </c>
      <c r="E505" s="1">
        <f>IFERROR(IF(G505&gt;=1,INDEX(EMP!$O$6:$Q$205,MATCH(I505,EMP!$Q$6:$Q$205,0),1)*10,0),0)</f>
        <v>0</v>
      </c>
      <c r="F505" s="1">
        <v>498</v>
      </c>
      <c r="G505" s="32">
        <f t="shared" si="40"/>
        <v>0</v>
      </c>
      <c r="H505" s="115"/>
      <c r="I505" s="32" t="str">
        <f>IFERROR(IF(G505&gt;=1,VLOOKUP(H505,EMP!$P$6:$Q$205,2,0),""),"")</f>
        <v/>
      </c>
      <c r="J505" s="116"/>
      <c r="K505" s="111"/>
      <c r="L505" s="112"/>
      <c r="M505" s="112"/>
      <c r="N505" s="112"/>
      <c r="O505" s="108">
        <f t="shared" si="41"/>
        <v>0</v>
      </c>
      <c r="P505" s="112"/>
      <c r="Q505" s="112"/>
      <c r="R505" s="112"/>
      <c r="S505" s="112"/>
      <c r="T505" s="112"/>
      <c r="U505" s="112"/>
      <c r="V505" s="112"/>
      <c r="W505" s="112"/>
      <c r="X505" s="112"/>
      <c r="Y505" s="112"/>
      <c r="Z505" s="112"/>
      <c r="AA505" s="112"/>
      <c r="AB505" s="108">
        <f t="shared" si="42"/>
        <v>0</v>
      </c>
      <c r="AC505" s="108">
        <f t="shared" si="43"/>
        <v>0</v>
      </c>
      <c r="AD505" s="113"/>
      <c r="AE505" s="114"/>
      <c r="AF505" s="113"/>
      <c r="AG505" s="114"/>
      <c r="AH505" s="1">
        <f t="shared" si="39"/>
        <v>0</v>
      </c>
    </row>
    <row r="506" spans="4:34" ht="18" customHeight="1" x14ac:dyDescent="0.25">
      <c r="D506" s="1">
        <f>IFERROR(IF(E506&gt;=1,E506+COUNTIF($E$8:E506,E506),0),0)</f>
        <v>0</v>
      </c>
      <c r="E506" s="1">
        <f>IFERROR(IF(G506&gt;=1,INDEX(EMP!$O$6:$Q$205,MATCH(I506,EMP!$Q$6:$Q$205,0),1)*10,0),0)</f>
        <v>0</v>
      </c>
      <c r="F506" s="1">
        <v>499</v>
      </c>
      <c r="G506" s="32">
        <f t="shared" si="40"/>
        <v>0</v>
      </c>
      <c r="H506" s="115"/>
      <c r="I506" s="32" t="str">
        <f>IFERROR(IF(G506&gt;=1,VLOOKUP(H506,EMP!$P$6:$Q$205,2,0),""),"")</f>
        <v/>
      </c>
      <c r="J506" s="116"/>
      <c r="K506" s="111"/>
      <c r="L506" s="112"/>
      <c r="M506" s="112"/>
      <c r="N506" s="112"/>
      <c r="O506" s="108">
        <f t="shared" si="41"/>
        <v>0</v>
      </c>
      <c r="P506" s="112"/>
      <c r="Q506" s="112"/>
      <c r="R506" s="112"/>
      <c r="S506" s="112"/>
      <c r="T506" s="112"/>
      <c r="U506" s="112"/>
      <c r="V506" s="112"/>
      <c r="W506" s="112"/>
      <c r="X506" s="112"/>
      <c r="Y506" s="112"/>
      <c r="Z506" s="112"/>
      <c r="AA506" s="112"/>
      <c r="AB506" s="108">
        <f t="shared" si="42"/>
        <v>0</v>
      </c>
      <c r="AC506" s="108">
        <f t="shared" si="43"/>
        <v>0</v>
      </c>
      <c r="AD506" s="113"/>
      <c r="AE506" s="114"/>
      <c r="AF506" s="113"/>
      <c r="AG506" s="114"/>
      <c r="AH506" s="1">
        <f t="shared" si="39"/>
        <v>0</v>
      </c>
    </row>
    <row r="507" spans="4:34" ht="18" customHeight="1" x14ac:dyDescent="0.25">
      <c r="D507" s="1">
        <f>IFERROR(IF(E507&gt;=1,E507+COUNTIF($E$8:E507,E507),0),0)</f>
        <v>0</v>
      </c>
      <c r="E507" s="1">
        <f>IFERROR(IF(G507&gt;=1,INDEX(EMP!$O$6:$Q$205,MATCH(I507,EMP!$Q$6:$Q$205,0),1)*10,0),0)</f>
        <v>0</v>
      </c>
      <c r="F507" s="1">
        <v>500</v>
      </c>
      <c r="G507" s="32">
        <f t="shared" si="40"/>
        <v>0</v>
      </c>
      <c r="H507" s="115"/>
      <c r="I507" s="32" t="str">
        <f>IFERROR(IF(G507&gt;=1,VLOOKUP(H507,EMP!$P$6:$Q$205,2,0),""),"")</f>
        <v/>
      </c>
      <c r="J507" s="116"/>
      <c r="K507" s="111"/>
      <c r="L507" s="112"/>
      <c r="M507" s="112"/>
      <c r="N507" s="112"/>
      <c r="O507" s="108">
        <f t="shared" si="41"/>
        <v>0</v>
      </c>
      <c r="P507" s="112"/>
      <c r="Q507" s="112"/>
      <c r="R507" s="112"/>
      <c r="S507" s="112"/>
      <c r="T507" s="112"/>
      <c r="U507" s="112"/>
      <c r="V507" s="112"/>
      <c r="W507" s="112"/>
      <c r="X507" s="112"/>
      <c r="Y507" s="112"/>
      <c r="Z507" s="112"/>
      <c r="AA507" s="112"/>
      <c r="AB507" s="108">
        <f t="shared" si="42"/>
        <v>0</v>
      </c>
      <c r="AC507" s="108">
        <f t="shared" si="43"/>
        <v>0</v>
      </c>
      <c r="AD507" s="113"/>
      <c r="AE507" s="114"/>
      <c r="AF507" s="113"/>
      <c r="AG507" s="114"/>
      <c r="AH507" s="1">
        <f t="shared" si="39"/>
        <v>0</v>
      </c>
    </row>
    <row r="508" spans="4:34" ht="18" customHeight="1" x14ac:dyDescent="0.25">
      <c r="D508" s="1">
        <f>IFERROR(IF(E508&gt;=1,E508+COUNTIF($E$8:E508,E508),0),0)</f>
        <v>0</v>
      </c>
      <c r="E508" s="1">
        <f>IFERROR(IF(G508&gt;=1,INDEX(EMP!$O$6:$Q$205,MATCH(I508,EMP!$Q$6:$Q$205,0),1)*10,0),0)</f>
        <v>0</v>
      </c>
      <c r="F508" s="1">
        <v>501</v>
      </c>
      <c r="G508" s="32">
        <f t="shared" si="40"/>
        <v>0</v>
      </c>
      <c r="H508" s="115"/>
      <c r="I508" s="32" t="str">
        <f>IFERROR(IF(G508&gt;=1,VLOOKUP(H508,EMP!$P$6:$Q$205,2,0),""),"")</f>
        <v/>
      </c>
      <c r="J508" s="116"/>
      <c r="K508" s="111"/>
      <c r="L508" s="112"/>
      <c r="M508" s="112"/>
      <c r="N508" s="112"/>
      <c r="O508" s="108">
        <f t="shared" si="41"/>
        <v>0</v>
      </c>
      <c r="P508" s="112"/>
      <c r="Q508" s="112"/>
      <c r="R508" s="112"/>
      <c r="S508" s="112"/>
      <c r="T508" s="112"/>
      <c r="U508" s="112"/>
      <c r="V508" s="112"/>
      <c r="W508" s="112"/>
      <c r="X508" s="112"/>
      <c r="Y508" s="112"/>
      <c r="Z508" s="112"/>
      <c r="AA508" s="112"/>
      <c r="AB508" s="108">
        <f t="shared" si="42"/>
        <v>0</v>
      </c>
      <c r="AC508" s="108">
        <f t="shared" si="43"/>
        <v>0</v>
      </c>
      <c r="AD508" s="113"/>
      <c r="AE508" s="114"/>
      <c r="AF508" s="113"/>
      <c r="AG508" s="114"/>
      <c r="AH508" s="1">
        <f t="shared" si="39"/>
        <v>0</v>
      </c>
    </row>
    <row r="509" spans="4:34" ht="18" customHeight="1" x14ac:dyDescent="0.25">
      <c r="D509" s="1">
        <f>IFERROR(IF(E509&gt;=1,E509+COUNTIF($E$8:E509,E509),0),0)</f>
        <v>0</v>
      </c>
      <c r="E509" s="1">
        <f>IFERROR(IF(G509&gt;=1,INDEX(EMP!$O$6:$Q$205,MATCH(I509,EMP!$Q$6:$Q$205,0),1)*10,0),0)</f>
        <v>0</v>
      </c>
      <c r="F509" s="1">
        <v>502</v>
      </c>
      <c r="G509" s="32">
        <f t="shared" si="40"/>
        <v>0</v>
      </c>
      <c r="H509" s="115"/>
      <c r="I509" s="32" t="str">
        <f>IFERROR(IF(G509&gt;=1,VLOOKUP(H509,EMP!$P$6:$Q$205,2,0),""),"")</f>
        <v/>
      </c>
      <c r="J509" s="116"/>
      <c r="K509" s="111"/>
      <c r="L509" s="112"/>
      <c r="M509" s="112"/>
      <c r="N509" s="112"/>
      <c r="O509" s="108">
        <f t="shared" si="41"/>
        <v>0</v>
      </c>
      <c r="P509" s="112"/>
      <c r="Q509" s="112"/>
      <c r="R509" s="112"/>
      <c r="S509" s="112"/>
      <c r="T509" s="112"/>
      <c r="U509" s="112"/>
      <c r="V509" s="112"/>
      <c r="W509" s="112"/>
      <c r="X509" s="112"/>
      <c r="Y509" s="112"/>
      <c r="Z509" s="112"/>
      <c r="AA509" s="112"/>
      <c r="AB509" s="108">
        <f t="shared" si="42"/>
        <v>0</v>
      </c>
      <c r="AC509" s="108">
        <f t="shared" si="43"/>
        <v>0</v>
      </c>
      <c r="AD509" s="113"/>
      <c r="AE509" s="114"/>
      <c r="AF509" s="113"/>
      <c r="AG509" s="114"/>
      <c r="AH509" s="1">
        <f t="shared" si="39"/>
        <v>0</v>
      </c>
    </row>
    <row r="510" spans="4:34" ht="18" customHeight="1" x14ac:dyDescent="0.25">
      <c r="D510" s="1">
        <f>IFERROR(IF(E510&gt;=1,E510+COUNTIF($E$8:E510,E510),0),0)</f>
        <v>0</v>
      </c>
      <c r="E510" s="1">
        <f>IFERROR(IF(G510&gt;=1,INDEX(EMP!$O$6:$Q$205,MATCH(I510,EMP!$Q$6:$Q$205,0),1)*10,0),0)</f>
        <v>0</v>
      </c>
      <c r="F510" s="1">
        <v>503</v>
      </c>
      <c r="G510" s="32">
        <f t="shared" si="40"/>
        <v>0</v>
      </c>
      <c r="H510" s="115"/>
      <c r="I510" s="32" t="str">
        <f>IFERROR(IF(G510&gt;=1,VLOOKUP(H510,EMP!$P$6:$Q$205,2,0),""),"")</f>
        <v/>
      </c>
      <c r="J510" s="116"/>
      <c r="K510" s="111"/>
      <c r="L510" s="112"/>
      <c r="M510" s="112"/>
      <c r="N510" s="112"/>
      <c r="O510" s="108">
        <f t="shared" si="41"/>
        <v>0</v>
      </c>
      <c r="P510" s="112"/>
      <c r="Q510" s="112"/>
      <c r="R510" s="112"/>
      <c r="S510" s="112"/>
      <c r="T510" s="112"/>
      <c r="U510" s="112"/>
      <c r="V510" s="112"/>
      <c r="W510" s="112"/>
      <c r="X510" s="112"/>
      <c r="Y510" s="112"/>
      <c r="Z510" s="112"/>
      <c r="AA510" s="112"/>
      <c r="AB510" s="108">
        <f t="shared" si="42"/>
        <v>0</v>
      </c>
      <c r="AC510" s="108">
        <f t="shared" si="43"/>
        <v>0</v>
      </c>
      <c r="AD510" s="113"/>
      <c r="AE510" s="114"/>
      <c r="AF510" s="113"/>
      <c r="AG510" s="114"/>
      <c r="AH510" s="1">
        <f t="shared" si="39"/>
        <v>0</v>
      </c>
    </row>
    <row r="511" spans="4:34" ht="18" customHeight="1" x14ac:dyDescent="0.25">
      <c r="D511" s="1">
        <f>IFERROR(IF(E511&gt;=1,E511+COUNTIF($E$8:E511,E511),0),0)</f>
        <v>0</v>
      </c>
      <c r="E511" s="1">
        <f>IFERROR(IF(G511&gt;=1,INDEX(EMP!$O$6:$Q$205,MATCH(I511,EMP!$Q$6:$Q$205,0),1)*10,0),0)</f>
        <v>0</v>
      </c>
      <c r="F511" s="1">
        <v>504</v>
      </c>
      <c r="G511" s="32">
        <f t="shared" si="40"/>
        <v>0</v>
      </c>
      <c r="H511" s="115"/>
      <c r="I511" s="32" t="str">
        <f>IFERROR(IF(G511&gt;=1,VLOOKUP(H511,EMP!$P$6:$Q$205,2,0),""),"")</f>
        <v/>
      </c>
      <c r="J511" s="116"/>
      <c r="K511" s="111"/>
      <c r="L511" s="112"/>
      <c r="M511" s="112"/>
      <c r="N511" s="112"/>
      <c r="O511" s="108">
        <f t="shared" si="41"/>
        <v>0</v>
      </c>
      <c r="P511" s="112"/>
      <c r="Q511" s="112"/>
      <c r="R511" s="112"/>
      <c r="S511" s="112"/>
      <c r="T511" s="112"/>
      <c r="U511" s="112"/>
      <c r="V511" s="112"/>
      <c r="W511" s="112"/>
      <c r="X511" s="112"/>
      <c r="Y511" s="112"/>
      <c r="Z511" s="112"/>
      <c r="AA511" s="112"/>
      <c r="AB511" s="108">
        <f t="shared" si="42"/>
        <v>0</v>
      </c>
      <c r="AC511" s="108">
        <f t="shared" si="43"/>
        <v>0</v>
      </c>
      <c r="AD511" s="113"/>
      <c r="AE511" s="114"/>
      <c r="AF511" s="113"/>
      <c r="AG511" s="114"/>
      <c r="AH511" s="1">
        <f t="shared" si="39"/>
        <v>0</v>
      </c>
    </row>
    <row r="512" spans="4:34" ht="18" customHeight="1" x14ac:dyDescent="0.25">
      <c r="D512" s="1">
        <f>IFERROR(IF(E512&gt;=1,E512+COUNTIF($E$8:E512,E512),0),0)</f>
        <v>0</v>
      </c>
      <c r="E512" s="1">
        <f>IFERROR(IF(G512&gt;=1,INDEX(EMP!$O$6:$Q$205,MATCH(I512,EMP!$Q$6:$Q$205,0),1)*10,0),0)</f>
        <v>0</v>
      </c>
      <c r="F512" s="1">
        <v>505</v>
      </c>
      <c r="G512" s="32">
        <f t="shared" si="40"/>
        <v>0</v>
      </c>
      <c r="H512" s="115"/>
      <c r="I512" s="32" t="str">
        <f>IFERROR(IF(G512&gt;=1,VLOOKUP(H512,EMP!$P$6:$Q$205,2,0),""),"")</f>
        <v/>
      </c>
      <c r="J512" s="116"/>
      <c r="K512" s="111"/>
      <c r="L512" s="112"/>
      <c r="M512" s="112"/>
      <c r="N512" s="112"/>
      <c r="O512" s="108">
        <f t="shared" si="41"/>
        <v>0</v>
      </c>
      <c r="P512" s="112"/>
      <c r="Q512" s="112"/>
      <c r="R512" s="112"/>
      <c r="S512" s="112"/>
      <c r="T512" s="112"/>
      <c r="U512" s="112"/>
      <c r="V512" s="112"/>
      <c r="W512" s="112"/>
      <c r="X512" s="112"/>
      <c r="Y512" s="112"/>
      <c r="Z512" s="112"/>
      <c r="AA512" s="112"/>
      <c r="AB512" s="108">
        <f t="shared" si="42"/>
        <v>0</v>
      </c>
      <c r="AC512" s="108">
        <f t="shared" si="43"/>
        <v>0</v>
      </c>
      <c r="AD512" s="113"/>
      <c r="AE512" s="114"/>
      <c r="AF512" s="113"/>
      <c r="AG512" s="114"/>
      <c r="AH512" s="1">
        <f t="shared" si="39"/>
        <v>0</v>
      </c>
    </row>
    <row r="513" spans="4:34" ht="18" customHeight="1" x14ac:dyDescent="0.25">
      <c r="D513" s="1">
        <f>IFERROR(IF(E513&gt;=1,E513+COUNTIF($E$8:E513,E513),0),0)</f>
        <v>0</v>
      </c>
      <c r="E513" s="1">
        <f>IFERROR(IF(G513&gt;=1,INDEX(EMP!$O$6:$Q$205,MATCH(I513,EMP!$Q$6:$Q$205,0),1)*10,0),0)</f>
        <v>0</v>
      </c>
      <c r="F513" s="1">
        <v>506</v>
      </c>
      <c r="G513" s="32">
        <f t="shared" si="40"/>
        <v>0</v>
      </c>
      <c r="H513" s="115"/>
      <c r="I513" s="32" t="str">
        <f>IFERROR(IF(G513&gt;=1,VLOOKUP(H513,EMP!$P$6:$Q$205,2,0),""),"")</f>
        <v/>
      </c>
      <c r="J513" s="116"/>
      <c r="K513" s="111"/>
      <c r="L513" s="112"/>
      <c r="M513" s="112"/>
      <c r="N513" s="112"/>
      <c r="O513" s="108">
        <f t="shared" si="41"/>
        <v>0</v>
      </c>
      <c r="P513" s="112"/>
      <c r="Q513" s="112"/>
      <c r="R513" s="112"/>
      <c r="S513" s="112"/>
      <c r="T513" s="112"/>
      <c r="U513" s="112"/>
      <c r="V513" s="112"/>
      <c r="W513" s="112"/>
      <c r="X513" s="112"/>
      <c r="Y513" s="112"/>
      <c r="Z513" s="112"/>
      <c r="AA513" s="112"/>
      <c r="AB513" s="108">
        <f t="shared" si="42"/>
        <v>0</v>
      </c>
      <c r="AC513" s="108">
        <f t="shared" si="43"/>
        <v>0</v>
      </c>
      <c r="AD513" s="113"/>
      <c r="AE513" s="114"/>
      <c r="AF513" s="113"/>
      <c r="AG513" s="114"/>
      <c r="AH513" s="1">
        <f t="shared" si="39"/>
        <v>0</v>
      </c>
    </row>
    <row r="514" spans="4:34" ht="18" customHeight="1" x14ac:dyDescent="0.25">
      <c r="D514" s="1">
        <f>IFERROR(IF(E514&gt;=1,E514+COUNTIF($E$8:E514,E514),0),0)</f>
        <v>0</v>
      </c>
      <c r="E514" s="1">
        <f>IFERROR(IF(G514&gt;=1,INDEX(EMP!$O$6:$Q$205,MATCH(I514,EMP!$Q$6:$Q$205,0),1)*10,0),0)</f>
        <v>0</v>
      </c>
      <c r="F514" s="1">
        <v>507</v>
      </c>
      <c r="G514" s="32">
        <f t="shared" si="40"/>
        <v>0</v>
      </c>
      <c r="H514" s="115"/>
      <c r="I514" s="32" t="str">
        <f>IFERROR(IF(G514&gt;=1,VLOOKUP(H514,EMP!$P$6:$Q$205,2,0),""),"")</f>
        <v/>
      </c>
      <c r="J514" s="116"/>
      <c r="K514" s="111"/>
      <c r="L514" s="112"/>
      <c r="M514" s="112"/>
      <c r="N514" s="112"/>
      <c r="O514" s="108">
        <f t="shared" si="41"/>
        <v>0</v>
      </c>
      <c r="P514" s="112"/>
      <c r="Q514" s="112"/>
      <c r="R514" s="112"/>
      <c r="S514" s="112"/>
      <c r="T514" s="112"/>
      <c r="U514" s="112"/>
      <c r="V514" s="112"/>
      <c r="W514" s="112"/>
      <c r="X514" s="112"/>
      <c r="Y514" s="112"/>
      <c r="Z514" s="112"/>
      <c r="AA514" s="112"/>
      <c r="AB514" s="108">
        <f t="shared" si="42"/>
        <v>0</v>
      </c>
      <c r="AC514" s="108">
        <f t="shared" si="43"/>
        <v>0</v>
      </c>
      <c r="AD514" s="113"/>
      <c r="AE514" s="114"/>
      <c r="AF514" s="113"/>
      <c r="AG514" s="114"/>
      <c r="AH514" s="1">
        <f t="shared" si="39"/>
        <v>0</v>
      </c>
    </row>
    <row r="515" spans="4:34" ht="18" customHeight="1" x14ac:dyDescent="0.25">
      <c r="D515" s="1">
        <f>IFERROR(IF(E515&gt;=1,E515+COUNTIF($E$8:E515,E515),0),0)</f>
        <v>0</v>
      </c>
      <c r="E515" s="1">
        <f>IFERROR(IF(G515&gt;=1,INDEX(EMP!$O$6:$Q$205,MATCH(I515,EMP!$Q$6:$Q$205,0),1)*10,0),0)</f>
        <v>0</v>
      </c>
      <c r="F515" s="1">
        <v>508</v>
      </c>
      <c r="G515" s="32">
        <f t="shared" si="40"/>
        <v>0</v>
      </c>
      <c r="H515" s="115"/>
      <c r="I515" s="32" t="str">
        <f>IFERROR(IF(G515&gt;=1,VLOOKUP(H515,EMP!$P$6:$Q$205,2,0),""),"")</f>
        <v/>
      </c>
      <c r="J515" s="116"/>
      <c r="K515" s="111"/>
      <c r="L515" s="112"/>
      <c r="M515" s="112"/>
      <c r="N515" s="112"/>
      <c r="O515" s="108">
        <f t="shared" si="41"/>
        <v>0</v>
      </c>
      <c r="P515" s="112"/>
      <c r="Q515" s="112"/>
      <c r="R515" s="112"/>
      <c r="S515" s="112"/>
      <c r="T515" s="112"/>
      <c r="U515" s="112"/>
      <c r="V515" s="112"/>
      <c r="W515" s="112"/>
      <c r="X515" s="112"/>
      <c r="Y515" s="112"/>
      <c r="Z515" s="112"/>
      <c r="AA515" s="112"/>
      <c r="AB515" s="108">
        <f t="shared" si="42"/>
        <v>0</v>
      </c>
      <c r="AC515" s="108">
        <f t="shared" si="43"/>
        <v>0</v>
      </c>
      <c r="AD515" s="113"/>
      <c r="AE515" s="114"/>
      <c r="AF515" s="113"/>
      <c r="AG515" s="114"/>
      <c r="AH515" s="1">
        <f t="shared" si="39"/>
        <v>0</v>
      </c>
    </row>
    <row r="516" spans="4:34" ht="18" customHeight="1" x14ac:dyDescent="0.25">
      <c r="D516" s="1">
        <f>IFERROR(IF(E516&gt;=1,E516+COUNTIF($E$8:E516,E516),0),0)</f>
        <v>0</v>
      </c>
      <c r="E516" s="1">
        <f>IFERROR(IF(G516&gt;=1,INDEX(EMP!$O$6:$Q$205,MATCH(I516,EMP!$Q$6:$Q$205,0),1)*10,0),0)</f>
        <v>0</v>
      </c>
      <c r="F516" s="1">
        <v>509</v>
      </c>
      <c r="G516" s="32">
        <f t="shared" si="40"/>
        <v>0</v>
      </c>
      <c r="H516" s="115"/>
      <c r="I516" s="32" t="str">
        <f>IFERROR(IF(G516&gt;=1,VLOOKUP(H516,EMP!$P$6:$Q$205,2,0),""),"")</f>
        <v/>
      </c>
      <c r="J516" s="116"/>
      <c r="K516" s="111"/>
      <c r="L516" s="112"/>
      <c r="M516" s="112"/>
      <c r="N516" s="112"/>
      <c r="O516" s="108">
        <f t="shared" si="41"/>
        <v>0</v>
      </c>
      <c r="P516" s="112"/>
      <c r="Q516" s="112"/>
      <c r="R516" s="112"/>
      <c r="S516" s="112"/>
      <c r="T516" s="112"/>
      <c r="U516" s="112"/>
      <c r="V516" s="112"/>
      <c r="W516" s="112"/>
      <c r="X516" s="112"/>
      <c r="Y516" s="112"/>
      <c r="Z516" s="112"/>
      <c r="AA516" s="112"/>
      <c r="AB516" s="108">
        <f t="shared" si="42"/>
        <v>0</v>
      </c>
      <c r="AC516" s="108">
        <f t="shared" si="43"/>
        <v>0</v>
      </c>
      <c r="AD516" s="113"/>
      <c r="AE516" s="114"/>
      <c r="AF516" s="113"/>
      <c r="AG516" s="114"/>
      <c r="AH516" s="1">
        <f t="shared" si="39"/>
        <v>0</v>
      </c>
    </row>
    <row r="517" spans="4:34" ht="18" customHeight="1" x14ac:dyDescent="0.25">
      <c r="D517" s="1">
        <f>IFERROR(IF(E517&gt;=1,E517+COUNTIF($E$8:E517,E517),0),0)</f>
        <v>0</v>
      </c>
      <c r="E517" s="1">
        <f>IFERROR(IF(G517&gt;=1,INDEX(EMP!$O$6:$Q$205,MATCH(I517,EMP!$Q$6:$Q$205,0),1)*10,0),0)</f>
        <v>0</v>
      </c>
      <c r="F517" s="1">
        <v>510</v>
      </c>
      <c r="G517" s="32">
        <f t="shared" si="40"/>
        <v>0</v>
      </c>
      <c r="H517" s="115"/>
      <c r="I517" s="32" t="str">
        <f>IFERROR(IF(G517&gt;=1,VLOOKUP(H517,EMP!$P$6:$Q$205,2,0),""),"")</f>
        <v/>
      </c>
      <c r="J517" s="116"/>
      <c r="K517" s="111"/>
      <c r="L517" s="112"/>
      <c r="M517" s="112"/>
      <c r="N517" s="112"/>
      <c r="O517" s="108">
        <f t="shared" si="41"/>
        <v>0</v>
      </c>
      <c r="P517" s="112"/>
      <c r="Q517" s="112"/>
      <c r="R517" s="112"/>
      <c r="S517" s="112"/>
      <c r="T517" s="112"/>
      <c r="U517" s="112"/>
      <c r="V517" s="112"/>
      <c r="W517" s="112"/>
      <c r="X517" s="112"/>
      <c r="Y517" s="112"/>
      <c r="Z517" s="112"/>
      <c r="AA517" s="112"/>
      <c r="AB517" s="108">
        <f t="shared" si="42"/>
        <v>0</v>
      </c>
      <c r="AC517" s="108">
        <f t="shared" si="43"/>
        <v>0</v>
      </c>
      <c r="AD517" s="113"/>
      <c r="AE517" s="114"/>
      <c r="AF517" s="113"/>
      <c r="AG517" s="114"/>
      <c r="AH517" s="1">
        <f t="shared" si="39"/>
        <v>0</v>
      </c>
    </row>
    <row r="518" spans="4:34" ht="18" customHeight="1" x14ac:dyDescent="0.25">
      <c r="D518" s="1">
        <f>IFERROR(IF(E518&gt;=1,E518+COUNTIF($E$8:E518,E518),0),0)</f>
        <v>0</v>
      </c>
      <c r="E518" s="1">
        <f>IFERROR(IF(G518&gt;=1,INDEX(EMP!$O$6:$Q$205,MATCH(I518,EMP!$Q$6:$Q$205,0),1)*10,0),0)</f>
        <v>0</v>
      </c>
      <c r="F518" s="1">
        <v>511</v>
      </c>
      <c r="G518" s="32">
        <f t="shared" si="40"/>
        <v>0</v>
      </c>
      <c r="H518" s="115"/>
      <c r="I518" s="32" t="str">
        <f>IFERROR(IF(G518&gt;=1,VLOOKUP(H518,EMP!$P$6:$Q$205,2,0),""),"")</f>
        <v/>
      </c>
      <c r="J518" s="116"/>
      <c r="K518" s="111"/>
      <c r="L518" s="112"/>
      <c r="M518" s="112"/>
      <c r="N518" s="112"/>
      <c r="O518" s="108">
        <f t="shared" si="41"/>
        <v>0</v>
      </c>
      <c r="P518" s="112"/>
      <c r="Q518" s="112"/>
      <c r="R518" s="112"/>
      <c r="S518" s="112"/>
      <c r="T518" s="112"/>
      <c r="U518" s="112"/>
      <c r="V518" s="112"/>
      <c r="W518" s="112"/>
      <c r="X518" s="112"/>
      <c r="Y518" s="112"/>
      <c r="Z518" s="112"/>
      <c r="AA518" s="112"/>
      <c r="AB518" s="108">
        <f t="shared" si="42"/>
        <v>0</v>
      </c>
      <c r="AC518" s="108">
        <f t="shared" si="43"/>
        <v>0</v>
      </c>
      <c r="AD518" s="113"/>
      <c r="AE518" s="114"/>
      <c r="AF518" s="113"/>
      <c r="AG518" s="114"/>
      <c r="AH518" s="1">
        <f t="shared" si="39"/>
        <v>0</v>
      </c>
    </row>
    <row r="519" spans="4:34" ht="18" customHeight="1" x14ac:dyDescent="0.25">
      <c r="D519" s="1">
        <f>IFERROR(IF(E519&gt;=1,E519+COUNTIF($E$8:E519,E519),0),0)</f>
        <v>0</v>
      </c>
      <c r="E519" s="1">
        <f>IFERROR(IF(G519&gt;=1,INDEX(EMP!$O$6:$Q$205,MATCH(I519,EMP!$Q$6:$Q$205,0),1)*10,0),0)</f>
        <v>0</v>
      </c>
      <c r="F519" s="1">
        <v>512</v>
      </c>
      <c r="G519" s="32">
        <f t="shared" si="40"/>
        <v>0</v>
      </c>
      <c r="H519" s="115"/>
      <c r="I519" s="32" t="str">
        <f>IFERROR(IF(G519&gt;=1,VLOOKUP(H519,EMP!$P$6:$Q$205,2,0),""),"")</f>
        <v/>
      </c>
      <c r="J519" s="116"/>
      <c r="K519" s="111"/>
      <c r="L519" s="112"/>
      <c r="M519" s="112"/>
      <c r="N519" s="112"/>
      <c r="O519" s="108">
        <f t="shared" si="41"/>
        <v>0</v>
      </c>
      <c r="P519" s="112"/>
      <c r="Q519" s="112"/>
      <c r="R519" s="112"/>
      <c r="S519" s="112"/>
      <c r="T519" s="112"/>
      <c r="U519" s="112"/>
      <c r="V519" s="112"/>
      <c r="W519" s="112"/>
      <c r="X519" s="112"/>
      <c r="Y519" s="112"/>
      <c r="Z519" s="112"/>
      <c r="AA519" s="112"/>
      <c r="AB519" s="108">
        <f t="shared" si="42"/>
        <v>0</v>
      </c>
      <c r="AC519" s="108">
        <f t="shared" si="43"/>
        <v>0</v>
      </c>
      <c r="AD519" s="113"/>
      <c r="AE519" s="114"/>
      <c r="AF519" s="113"/>
      <c r="AG519" s="114"/>
      <c r="AH519" s="1">
        <f t="shared" si="39"/>
        <v>0</v>
      </c>
    </row>
    <row r="520" spans="4:34" ht="18" customHeight="1" x14ac:dyDescent="0.25">
      <c r="D520" s="1">
        <f>IFERROR(IF(E520&gt;=1,E520+COUNTIF($E$8:E520,E520),0),0)</f>
        <v>0</v>
      </c>
      <c r="E520" s="1">
        <f>IFERROR(IF(G520&gt;=1,INDEX(EMP!$O$6:$Q$205,MATCH(I520,EMP!$Q$6:$Q$205,0),1)*10,0),0)</f>
        <v>0</v>
      </c>
      <c r="F520" s="1">
        <v>513</v>
      </c>
      <c r="G520" s="32">
        <f t="shared" si="40"/>
        <v>0</v>
      </c>
      <c r="H520" s="115"/>
      <c r="I520" s="32" t="str">
        <f>IFERROR(IF(G520&gt;=1,VLOOKUP(H520,EMP!$P$6:$Q$205,2,0),""),"")</f>
        <v/>
      </c>
      <c r="J520" s="116"/>
      <c r="K520" s="111"/>
      <c r="L520" s="112"/>
      <c r="M520" s="112"/>
      <c r="N520" s="112"/>
      <c r="O520" s="108">
        <f t="shared" si="41"/>
        <v>0</v>
      </c>
      <c r="P520" s="112"/>
      <c r="Q520" s="112"/>
      <c r="R520" s="112"/>
      <c r="S520" s="112"/>
      <c r="T520" s="112"/>
      <c r="U520" s="112"/>
      <c r="V520" s="112"/>
      <c r="W520" s="112"/>
      <c r="X520" s="112"/>
      <c r="Y520" s="112"/>
      <c r="Z520" s="112"/>
      <c r="AA520" s="112"/>
      <c r="AB520" s="108">
        <f t="shared" si="42"/>
        <v>0</v>
      </c>
      <c r="AC520" s="108">
        <f t="shared" si="43"/>
        <v>0</v>
      </c>
      <c r="AD520" s="113"/>
      <c r="AE520" s="114"/>
      <c r="AF520" s="113"/>
      <c r="AG520" s="114"/>
      <c r="AH520" s="1">
        <f t="shared" si="39"/>
        <v>0</v>
      </c>
    </row>
    <row r="521" spans="4:34" ht="18" customHeight="1" x14ac:dyDescent="0.25">
      <c r="D521" s="1">
        <f>IFERROR(IF(E521&gt;=1,E521+COUNTIF($E$8:E521,E521),0),0)</f>
        <v>0</v>
      </c>
      <c r="E521" s="1">
        <f>IFERROR(IF(G521&gt;=1,INDEX(EMP!$O$6:$Q$205,MATCH(I521,EMP!$Q$6:$Q$205,0),1)*10,0),0)</f>
        <v>0</v>
      </c>
      <c r="F521" s="1">
        <v>514</v>
      </c>
      <c r="G521" s="32">
        <f t="shared" si="40"/>
        <v>0</v>
      </c>
      <c r="H521" s="115"/>
      <c r="I521" s="32" t="str">
        <f>IFERROR(IF(G521&gt;=1,VLOOKUP(H521,EMP!$P$6:$Q$205,2,0),""),"")</f>
        <v/>
      </c>
      <c r="J521" s="116"/>
      <c r="K521" s="111"/>
      <c r="L521" s="112"/>
      <c r="M521" s="112"/>
      <c r="N521" s="112"/>
      <c r="O521" s="108">
        <f t="shared" si="41"/>
        <v>0</v>
      </c>
      <c r="P521" s="112"/>
      <c r="Q521" s="112"/>
      <c r="R521" s="112"/>
      <c r="S521" s="112"/>
      <c r="T521" s="112"/>
      <c r="U521" s="112"/>
      <c r="V521" s="112"/>
      <c r="W521" s="112"/>
      <c r="X521" s="112"/>
      <c r="Y521" s="112"/>
      <c r="Z521" s="112"/>
      <c r="AA521" s="112"/>
      <c r="AB521" s="108">
        <f t="shared" si="42"/>
        <v>0</v>
      </c>
      <c r="AC521" s="108">
        <f t="shared" si="43"/>
        <v>0</v>
      </c>
      <c r="AD521" s="113"/>
      <c r="AE521" s="114"/>
      <c r="AF521" s="113"/>
      <c r="AG521" s="114"/>
      <c r="AH521" s="1">
        <f t="shared" ref="AH521:AH584" si="44">IFERROR(IF(G521&gt;=1,(IF(MOD(G521,2)=1,1,2)),0),0)</f>
        <v>0</v>
      </c>
    </row>
    <row r="522" spans="4:34" ht="18" customHeight="1" x14ac:dyDescent="0.25">
      <c r="D522" s="1">
        <f>IFERROR(IF(E522&gt;=1,E522+COUNTIF($E$8:E522,E522),0),0)</f>
        <v>0</v>
      </c>
      <c r="E522" s="1">
        <f>IFERROR(IF(G522&gt;=1,INDEX(EMP!$O$6:$Q$205,MATCH(I522,EMP!$Q$6:$Q$205,0),1)*10,0),0)</f>
        <v>0</v>
      </c>
      <c r="F522" s="1">
        <v>515</v>
      </c>
      <c r="G522" s="32">
        <f t="shared" si="40"/>
        <v>0</v>
      </c>
      <c r="H522" s="115"/>
      <c r="I522" s="32" t="str">
        <f>IFERROR(IF(G522&gt;=1,VLOOKUP(H522,EMP!$P$6:$Q$205,2,0),""),"")</f>
        <v/>
      </c>
      <c r="J522" s="116"/>
      <c r="K522" s="111"/>
      <c r="L522" s="112"/>
      <c r="M522" s="112"/>
      <c r="N522" s="112"/>
      <c r="O522" s="108">
        <f t="shared" si="41"/>
        <v>0</v>
      </c>
      <c r="P522" s="112"/>
      <c r="Q522" s="112"/>
      <c r="R522" s="112"/>
      <c r="S522" s="112"/>
      <c r="T522" s="112"/>
      <c r="U522" s="112"/>
      <c r="V522" s="112"/>
      <c r="W522" s="112"/>
      <c r="X522" s="112"/>
      <c r="Y522" s="112"/>
      <c r="Z522" s="112"/>
      <c r="AA522" s="112"/>
      <c r="AB522" s="108">
        <f t="shared" si="42"/>
        <v>0</v>
      </c>
      <c r="AC522" s="108">
        <f t="shared" si="43"/>
        <v>0</v>
      </c>
      <c r="AD522" s="113"/>
      <c r="AE522" s="114"/>
      <c r="AF522" s="113"/>
      <c r="AG522" s="114"/>
      <c r="AH522" s="1">
        <f t="shared" si="44"/>
        <v>0</v>
      </c>
    </row>
    <row r="523" spans="4:34" ht="18" customHeight="1" x14ac:dyDescent="0.25">
      <c r="D523" s="1">
        <f>IFERROR(IF(E523&gt;=1,E523+COUNTIF($E$8:E523,E523),0),0)</f>
        <v>0</v>
      </c>
      <c r="E523" s="1">
        <f>IFERROR(IF(G523&gt;=1,INDEX(EMP!$O$6:$Q$205,MATCH(I523,EMP!$Q$6:$Q$205,0),1)*10,0),0)</f>
        <v>0</v>
      </c>
      <c r="F523" s="1">
        <v>516</v>
      </c>
      <c r="G523" s="32">
        <f t="shared" si="40"/>
        <v>0</v>
      </c>
      <c r="H523" s="115"/>
      <c r="I523" s="32" t="str">
        <f>IFERROR(IF(G523&gt;=1,VLOOKUP(H523,EMP!$P$6:$Q$205,2,0),""),"")</f>
        <v/>
      </c>
      <c r="J523" s="116"/>
      <c r="K523" s="111"/>
      <c r="L523" s="112"/>
      <c r="M523" s="112"/>
      <c r="N523" s="112"/>
      <c r="O523" s="108">
        <f t="shared" si="41"/>
        <v>0</v>
      </c>
      <c r="P523" s="112"/>
      <c r="Q523" s="112"/>
      <c r="R523" s="112"/>
      <c r="S523" s="112"/>
      <c r="T523" s="112"/>
      <c r="U523" s="112"/>
      <c r="V523" s="112"/>
      <c r="W523" s="112"/>
      <c r="X523" s="112"/>
      <c r="Y523" s="112"/>
      <c r="Z523" s="112"/>
      <c r="AA523" s="112"/>
      <c r="AB523" s="108">
        <f t="shared" si="42"/>
        <v>0</v>
      </c>
      <c r="AC523" s="108">
        <f t="shared" si="43"/>
        <v>0</v>
      </c>
      <c r="AD523" s="113"/>
      <c r="AE523" s="114"/>
      <c r="AF523" s="113"/>
      <c r="AG523" s="114"/>
      <c r="AH523" s="1">
        <f t="shared" si="44"/>
        <v>0</v>
      </c>
    </row>
    <row r="524" spans="4:34" ht="18" customHeight="1" x14ac:dyDescent="0.25">
      <c r="D524" s="1">
        <f>IFERROR(IF(E524&gt;=1,E524+COUNTIF($E$8:E524,E524),0),0)</f>
        <v>0</v>
      </c>
      <c r="E524" s="1">
        <f>IFERROR(IF(G524&gt;=1,INDEX(EMP!$O$6:$Q$205,MATCH(I524,EMP!$Q$6:$Q$205,0),1)*10,0),0)</f>
        <v>0</v>
      </c>
      <c r="F524" s="1">
        <v>517</v>
      </c>
      <c r="G524" s="32">
        <f t="shared" si="40"/>
        <v>0</v>
      </c>
      <c r="H524" s="115"/>
      <c r="I524" s="32" t="str">
        <f>IFERROR(IF(G524&gt;=1,VLOOKUP(H524,EMP!$P$6:$Q$205,2,0),""),"")</f>
        <v/>
      </c>
      <c r="J524" s="116"/>
      <c r="K524" s="111"/>
      <c r="L524" s="112"/>
      <c r="M524" s="112"/>
      <c r="N524" s="112"/>
      <c r="O524" s="108">
        <f t="shared" si="41"/>
        <v>0</v>
      </c>
      <c r="P524" s="112"/>
      <c r="Q524" s="112"/>
      <c r="R524" s="112"/>
      <c r="S524" s="112"/>
      <c r="T524" s="112"/>
      <c r="U524" s="112"/>
      <c r="V524" s="112"/>
      <c r="W524" s="112"/>
      <c r="X524" s="112"/>
      <c r="Y524" s="112"/>
      <c r="Z524" s="112"/>
      <c r="AA524" s="112"/>
      <c r="AB524" s="108">
        <f t="shared" si="42"/>
        <v>0</v>
      </c>
      <c r="AC524" s="108">
        <f t="shared" si="43"/>
        <v>0</v>
      </c>
      <c r="AD524" s="113"/>
      <c r="AE524" s="114"/>
      <c r="AF524" s="113"/>
      <c r="AG524" s="114"/>
      <c r="AH524" s="1">
        <f t="shared" si="44"/>
        <v>0</v>
      </c>
    </row>
    <row r="525" spans="4:34" ht="18" customHeight="1" x14ac:dyDescent="0.25">
      <c r="D525" s="1">
        <f>IFERROR(IF(E525&gt;=1,E525+COUNTIF($E$8:E525,E525),0),0)</f>
        <v>0</v>
      </c>
      <c r="E525" s="1">
        <f>IFERROR(IF(G525&gt;=1,INDEX(EMP!$O$6:$Q$205,MATCH(I525,EMP!$Q$6:$Q$205,0),1)*10,0),0)</f>
        <v>0</v>
      </c>
      <c r="F525" s="1">
        <v>518</v>
      </c>
      <c r="G525" s="32">
        <f t="shared" si="40"/>
        <v>0</v>
      </c>
      <c r="H525" s="115"/>
      <c r="I525" s="32" t="str">
        <f>IFERROR(IF(G525&gt;=1,VLOOKUP(H525,EMP!$P$6:$Q$205,2,0),""),"")</f>
        <v/>
      </c>
      <c r="J525" s="116"/>
      <c r="K525" s="111"/>
      <c r="L525" s="112"/>
      <c r="M525" s="112"/>
      <c r="N525" s="112"/>
      <c r="O525" s="108">
        <f t="shared" si="41"/>
        <v>0</v>
      </c>
      <c r="P525" s="112"/>
      <c r="Q525" s="112"/>
      <c r="R525" s="112"/>
      <c r="S525" s="112"/>
      <c r="T525" s="112"/>
      <c r="U525" s="112"/>
      <c r="V525" s="112"/>
      <c r="W525" s="112"/>
      <c r="X525" s="112"/>
      <c r="Y525" s="112"/>
      <c r="Z525" s="112"/>
      <c r="AA525" s="112"/>
      <c r="AB525" s="108">
        <f t="shared" si="42"/>
        <v>0</v>
      </c>
      <c r="AC525" s="108">
        <f t="shared" si="43"/>
        <v>0</v>
      </c>
      <c r="AD525" s="113"/>
      <c r="AE525" s="114"/>
      <c r="AF525" s="113"/>
      <c r="AG525" s="114"/>
      <c r="AH525" s="1">
        <f t="shared" si="44"/>
        <v>0</v>
      </c>
    </row>
    <row r="526" spans="4:34" ht="18" customHeight="1" x14ac:dyDescent="0.25">
      <c r="D526" s="1">
        <f>IFERROR(IF(E526&gt;=1,E526+COUNTIF($E$8:E526,E526),0),0)</f>
        <v>0</v>
      </c>
      <c r="E526" s="1">
        <f>IFERROR(IF(G526&gt;=1,INDEX(EMP!$O$6:$Q$205,MATCH(I526,EMP!$Q$6:$Q$205,0),1)*10,0),0)</f>
        <v>0</v>
      </c>
      <c r="F526" s="1">
        <v>519</v>
      </c>
      <c r="G526" s="32">
        <f t="shared" si="40"/>
        <v>0</v>
      </c>
      <c r="H526" s="115"/>
      <c r="I526" s="32" t="str">
        <f>IFERROR(IF(G526&gt;=1,VLOOKUP(H526,EMP!$P$6:$Q$205,2,0),""),"")</f>
        <v/>
      </c>
      <c r="J526" s="116"/>
      <c r="K526" s="111"/>
      <c r="L526" s="112"/>
      <c r="M526" s="112"/>
      <c r="N526" s="112"/>
      <c r="O526" s="108">
        <f t="shared" si="41"/>
        <v>0</v>
      </c>
      <c r="P526" s="112"/>
      <c r="Q526" s="112"/>
      <c r="R526" s="112"/>
      <c r="S526" s="112"/>
      <c r="T526" s="112"/>
      <c r="U526" s="112"/>
      <c r="V526" s="112"/>
      <c r="W526" s="112"/>
      <c r="X526" s="112"/>
      <c r="Y526" s="112"/>
      <c r="Z526" s="112"/>
      <c r="AA526" s="112"/>
      <c r="AB526" s="108">
        <f t="shared" si="42"/>
        <v>0</v>
      </c>
      <c r="AC526" s="108">
        <f t="shared" si="43"/>
        <v>0</v>
      </c>
      <c r="AD526" s="113"/>
      <c r="AE526" s="114"/>
      <c r="AF526" s="113"/>
      <c r="AG526" s="114"/>
      <c r="AH526" s="1">
        <f t="shared" si="44"/>
        <v>0</v>
      </c>
    </row>
    <row r="527" spans="4:34" ht="18" customHeight="1" x14ac:dyDescent="0.25">
      <c r="D527" s="1">
        <f>IFERROR(IF(E527&gt;=1,E527+COUNTIF($E$8:E527,E527),0),0)</f>
        <v>0</v>
      </c>
      <c r="E527" s="1">
        <f>IFERROR(IF(G527&gt;=1,INDEX(EMP!$O$6:$Q$205,MATCH(I527,EMP!$Q$6:$Q$205,0),1)*10,0),0)</f>
        <v>0</v>
      </c>
      <c r="F527" s="1">
        <v>520</v>
      </c>
      <c r="G527" s="32">
        <f t="shared" si="40"/>
        <v>0</v>
      </c>
      <c r="H527" s="115"/>
      <c r="I527" s="32" t="str">
        <f>IFERROR(IF(G527&gt;=1,VLOOKUP(H527,EMP!$P$6:$Q$205,2,0),""),"")</f>
        <v/>
      </c>
      <c r="J527" s="116"/>
      <c r="K527" s="111"/>
      <c r="L527" s="112"/>
      <c r="M527" s="112"/>
      <c r="N527" s="112"/>
      <c r="O527" s="108">
        <f t="shared" si="41"/>
        <v>0</v>
      </c>
      <c r="P527" s="112"/>
      <c r="Q527" s="112"/>
      <c r="R527" s="112"/>
      <c r="S527" s="112"/>
      <c r="T527" s="112"/>
      <c r="U527" s="112"/>
      <c r="V527" s="112"/>
      <c r="W527" s="112"/>
      <c r="X527" s="112"/>
      <c r="Y527" s="112"/>
      <c r="Z527" s="112"/>
      <c r="AA527" s="112"/>
      <c r="AB527" s="108">
        <f t="shared" si="42"/>
        <v>0</v>
      </c>
      <c r="AC527" s="108">
        <f t="shared" si="43"/>
        <v>0</v>
      </c>
      <c r="AD527" s="113"/>
      <c r="AE527" s="114"/>
      <c r="AF527" s="113"/>
      <c r="AG527" s="114"/>
      <c r="AH527" s="1">
        <f t="shared" si="44"/>
        <v>0</v>
      </c>
    </row>
    <row r="528" spans="4:34" ht="18" customHeight="1" x14ac:dyDescent="0.25">
      <c r="D528" s="1">
        <f>IFERROR(IF(E528&gt;=1,E528+COUNTIF($E$8:E528,E528),0),0)</f>
        <v>0</v>
      </c>
      <c r="E528" s="1">
        <f>IFERROR(IF(G528&gt;=1,INDEX(EMP!$O$6:$Q$205,MATCH(I528,EMP!$Q$6:$Q$205,0),1)*10,0),0)</f>
        <v>0</v>
      </c>
      <c r="F528" s="1">
        <v>521</v>
      </c>
      <c r="G528" s="32">
        <f t="shared" ref="G528:G591" si="45">IFERROR(IF(LEN(H528)&gt;=2,F528,0),0)</f>
        <v>0</v>
      </c>
      <c r="H528" s="115"/>
      <c r="I528" s="32" t="str">
        <f>IFERROR(IF(G528&gt;=1,VLOOKUP(H528,EMP!$P$6:$Q$205,2,0),""),"")</f>
        <v/>
      </c>
      <c r="J528" s="116"/>
      <c r="K528" s="111"/>
      <c r="L528" s="112"/>
      <c r="M528" s="112"/>
      <c r="N528" s="112"/>
      <c r="O528" s="108">
        <f t="shared" ref="O528:O591" si="46">SUM(K528:N528)</f>
        <v>0</v>
      </c>
      <c r="P528" s="112"/>
      <c r="Q528" s="112"/>
      <c r="R528" s="112"/>
      <c r="S528" s="112"/>
      <c r="T528" s="112"/>
      <c r="U528" s="112"/>
      <c r="V528" s="112"/>
      <c r="W528" s="112"/>
      <c r="X528" s="112"/>
      <c r="Y528" s="112"/>
      <c r="Z528" s="112"/>
      <c r="AA528" s="112"/>
      <c r="AB528" s="108">
        <f t="shared" ref="AB528:AB591" si="47">SUM(P528:AA528)</f>
        <v>0</v>
      </c>
      <c r="AC528" s="108">
        <f t="shared" ref="AC528:AC591" si="48">O528-AB528</f>
        <v>0</v>
      </c>
      <c r="AD528" s="113"/>
      <c r="AE528" s="114"/>
      <c r="AF528" s="113"/>
      <c r="AG528" s="114"/>
      <c r="AH528" s="1">
        <f t="shared" si="44"/>
        <v>0</v>
      </c>
    </row>
    <row r="529" spans="4:34" ht="18" customHeight="1" x14ac:dyDescent="0.25">
      <c r="D529" s="1">
        <f>IFERROR(IF(E529&gt;=1,E529+COUNTIF($E$8:E529,E529),0),0)</f>
        <v>0</v>
      </c>
      <c r="E529" s="1">
        <f>IFERROR(IF(G529&gt;=1,INDEX(EMP!$O$6:$Q$205,MATCH(I529,EMP!$Q$6:$Q$205,0),1)*10,0),0)</f>
        <v>0</v>
      </c>
      <c r="F529" s="1">
        <v>522</v>
      </c>
      <c r="G529" s="32">
        <f t="shared" si="45"/>
        <v>0</v>
      </c>
      <c r="H529" s="115"/>
      <c r="I529" s="32" t="str">
        <f>IFERROR(IF(G529&gt;=1,VLOOKUP(H529,EMP!$P$6:$Q$205,2,0),""),"")</f>
        <v/>
      </c>
      <c r="J529" s="116"/>
      <c r="K529" s="111"/>
      <c r="L529" s="112"/>
      <c r="M529" s="112"/>
      <c r="N529" s="112"/>
      <c r="O529" s="108">
        <f t="shared" si="46"/>
        <v>0</v>
      </c>
      <c r="P529" s="112"/>
      <c r="Q529" s="112"/>
      <c r="R529" s="112"/>
      <c r="S529" s="112"/>
      <c r="T529" s="112"/>
      <c r="U529" s="112"/>
      <c r="V529" s="112"/>
      <c r="W529" s="112"/>
      <c r="X529" s="112"/>
      <c r="Y529" s="112"/>
      <c r="Z529" s="112"/>
      <c r="AA529" s="112"/>
      <c r="AB529" s="108">
        <f t="shared" si="47"/>
        <v>0</v>
      </c>
      <c r="AC529" s="108">
        <f t="shared" si="48"/>
        <v>0</v>
      </c>
      <c r="AD529" s="113"/>
      <c r="AE529" s="114"/>
      <c r="AF529" s="113"/>
      <c r="AG529" s="114"/>
      <c r="AH529" s="1">
        <f t="shared" si="44"/>
        <v>0</v>
      </c>
    </row>
    <row r="530" spans="4:34" ht="18" customHeight="1" x14ac:dyDescent="0.25">
      <c r="D530" s="1">
        <f>IFERROR(IF(E530&gt;=1,E530+COUNTIF($E$8:E530,E530),0),0)</f>
        <v>0</v>
      </c>
      <c r="E530" s="1">
        <f>IFERROR(IF(G530&gt;=1,INDEX(EMP!$O$6:$Q$205,MATCH(I530,EMP!$Q$6:$Q$205,0),1)*10,0),0)</f>
        <v>0</v>
      </c>
      <c r="F530" s="1">
        <v>523</v>
      </c>
      <c r="G530" s="32">
        <f t="shared" si="45"/>
        <v>0</v>
      </c>
      <c r="H530" s="115"/>
      <c r="I530" s="32" t="str">
        <f>IFERROR(IF(G530&gt;=1,VLOOKUP(H530,EMP!$P$6:$Q$205,2,0),""),"")</f>
        <v/>
      </c>
      <c r="J530" s="116"/>
      <c r="K530" s="111"/>
      <c r="L530" s="112"/>
      <c r="M530" s="112"/>
      <c r="N530" s="112"/>
      <c r="O530" s="108">
        <f t="shared" si="46"/>
        <v>0</v>
      </c>
      <c r="P530" s="112"/>
      <c r="Q530" s="112"/>
      <c r="R530" s="112"/>
      <c r="S530" s="112"/>
      <c r="T530" s="112"/>
      <c r="U530" s="112"/>
      <c r="V530" s="112"/>
      <c r="W530" s="112"/>
      <c r="X530" s="112"/>
      <c r="Y530" s="112"/>
      <c r="Z530" s="112"/>
      <c r="AA530" s="112"/>
      <c r="AB530" s="108">
        <f t="shared" si="47"/>
        <v>0</v>
      </c>
      <c r="AC530" s="108">
        <f t="shared" si="48"/>
        <v>0</v>
      </c>
      <c r="AD530" s="113"/>
      <c r="AE530" s="114"/>
      <c r="AF530" s="113"/>
      <c r="AG530" s="114"/>
      <c r="AH530" s="1">
        <f t="shared" si="44"/>
        <v>0</v>
      </c>
    </row>
    <row r="531" spans="4:34" ht="18" customHeight="1" x14ac:dyDescent="0.25">
      <c r="D531" s="1">
        <f>IFERROR(IF(E531&gt;=1,E531+COUNTIF($E$8:E531,E531),0),0)</f>
        <v>0</v>
      </c>
      <c r="E531" s="1">
        <f>IFERROR(IF(G531&gt;=1,INDEX(EMP!$O$6:$Q$205,MATCH(I531,EMP!$Q$6:$Q$205,0),1)*10,0),0)</f>
        <v>0</v>
      </c>
      <c r="F531" s="1">
        <v>524</v>
      </c>
      <c r="G531" s="32">
        <f t="shared" si="45"/>
        <v>0</v>
      </c>
      <c r="H531" s="115"/>
      <c r="I531" s="32" t="str">
        <f>IFERROR(IF(G531&gt;=1,VLOOKUP(H531,EMP!$P$6:$Q$205,2,0),""),"")</f>
        <v/>
      </c>
      <c r="J531" s="116"/>
      <c r="K531" s="111"/>
      <c r="L531" s="112"/>
      <c r="M531" s="112"/>
      <c r="N531" s="112"/>
      <c r="O531" s="108">
        <f t="shared" si="46"/>
        <v>0</v>
      </c>
      <c r="P531" s="112"/>
      <c r="Q531" s="112"/>
      <c r="R531" s="112"/>
      <c r="S531" s="112"/>
      <c r="T531" s="112"/>
      <c r="U531" s="112"/>
      <c r="V531" s="112"/>
      <c r="W531" s="112"/>
      <c r="X531" s="112"/>
      <c r="Y531" s="112"/>
      <c r="Z531" s="112"/>
      <c r="AA531" s="112"/>
      <c r="AB531" s="108">
        <f t="shared" si="47"/>
        <v>0</v>
      </c>
      <c r="AC531" s="108">
        <f t="shared" si="48"/>
        <v>0</v>
      </c>
      <c r="AD531" s="113"/>
      <c r="AE531" s="114"/>
      <c r="AF531" s="113"/>
      <c r="AG531" s="114"/>
      <c r="AH531" s="1">
        <f t="shared" si="44"/>
        <v>0</v>
      </c>
    </row>
    <row r="532" spans="4:34" ht="18" customHeight="1" x14ac:dyDescent="0.25">
      <c r="D532" s="1">
        <f>IFERROR(IF(E532&gt;=1,E532+COUNTIF($E$8:E532,E532),0),0)</f>
        <v>0</v>
      </c>
      <c r="E532" s="1">
        <f>IFERROR(IF(G532&gt;=1,INDEX(EMP!$O$6:$Q$205,MATCH(I532,EMP!$Q$6:$Q$205,0),1)*10,0),0)</f>
        <v>0</v>
      </c>
      <c r="F532" s="1">
        <v>525</v>
      </c>
      <c r="G532" s="32">
        <f t="shared" si="45"/>
        <v>0</v>
      </c>
      <c r="H532" s="115"/>
      <c r="I532" s="32" t="str">
        <f>IFERROR(IF(G532&gt;=1,VLOOKUP(H532,EMP!$P$6:$Q$205,2,0),""),"")</f>
        <v/>
      </c>
      <c r="J532" s="116"/>
      <c r="K532" s="111"/>
      <c r="L532" s="112"/>
      <c r="M532" s="112"/>
      <c r="N532" s="112"/>
      <c r="O532" s="108">
        <f t="shared" si="46"/>
        <v>0</v>
      </c>
      <c r="P532" s="112"/>
      <c r="Q532" s="112"/>
      <c r="R532" s="112"/>
      <c r="S532" s="112"/>
      <c r="T532" s="112"/>
      <c r="U532" s="112"/>
      <c r="V532" s="112"/>
      <c r="W532" s="112"/>
      <c r="X532" s="112"/>
      <c r="Y532" s="112"/>
      <c r="Z532" s="112"/>
      <c r="AA532" s="112"/>
      <c r="AB532" s="108">
        <f t="shared" si="47"/>
        <v>0</v>
      </c>
      <c r="AC532" s="108">
        <f t="shared" si="48"/>
        <v>0</v>
      </c>
      <c r="AD532" s="113"/>
      <c r="AE532" s="114"/>
      <c r="AF532" s="113"/>
      <c r="AG532" s="114"/>
      <c r="AH532" s="1">
        <f t="shared" si="44"/>
        <v>0</v>
      </c>
    </row>
    <row r="533" spans="4:34" ht="18" customHeight="1" x14ac:dyDescent="0.25">
      <c r="D533" s="1">
        <f>IFERROR(IF(E533&gt;=1,E533+COUNTIF($E$8:E533,E533),0),0)</f>
        <v>0</v>
      </c>
      <c r="E533" s="1">
        <f>IFERROR(IF(G533&gt;=1,INDEX(EMP!$O$6:$Q$205,MATCH(I533,EMP!$Q$6:$Q$205,0),1)*10,0),0)</f>
        <v>0</v>
      </c>
      <c r="F533" s="1">
        <v>526</v>
      </c>
      <c r="G533" s="32">
        <f t="shared" si="45"/>
        <v>0</v>
      </c>
      <c r="H533" s="115"/>
      <c r="I533" s="32" t="str">
        <f>IFERROR(IF(G533&gt;=1,VLOOKUP(H533,EMP!$P$6:$Q$205,2,0),""),"")</f>
        <v/>
      </c>
      <c r="J533" s="116"/>
      <c r="K533" s="111"/>
      <c r="L533" s="112"/>
      <c r="M533" s="112"/>
      <c r="N533" s="112"/>
      <c r="O533" s="108">
        <f t="shared" si="46"/>
        <v>0</v>
      </c>
      <c r="P533" s="112"/>
      <c r="Q533" s="112"/>
      <c r="R533" s="112"/>
      <c r="S533" s="112"/>
      <c r="T533" s="112"/>
      <c r="U533" s="112"/>
      <c r="V533" s="112"/>
      <c r="W533" s="112"/>
      <c r="X533" s="112"/>
      <c r="Y533" s="112"/>
      <c r="Z533" s="112"/>
      <c r="AA533" s="112"/>
      <c r="AB533" s="108">
        <f t="shared" si="47"/>
        <v>0</v>
      </c>
      <c r="AC533" s="108">
        <f t="shared" si="48"/>
        <v>0</v>
      </c>
      <c r="AD533" s="113"/>
      <c r="AE533" s="114"/>
      <c r="AF533" s="113"/>
      <c r="AG533" s="114"/>
      <c r="AH533" s="1">
        <f t="shared" si="44"/>
        <v>0</v>
      </c>
    </row>
    <row r="534" spans="4:34" ht="18" customHeight="1" x14ac:dyDescent="0.25">
      <c r="D534" s="1">
        <f>IFERROR(IF(E534&gt;=1,E534+COUNTIF($E$8:E534,E534),0),0)</f>
        <v>0</v>
      </c>
      <c r="E534" s="1">
        <f>IFERROR(IF(G534&gt;=1,INDEX(EMP!$O$6:$Q$205,MATCH(I534,EMP!$Q$6:$Q$205,0),1)*10,0),0)</f>
        <v>0</v>
      </c>
      <c r="F534" s="1">
        <v>527</v>
      </c>
      <c r="G534" s="32">
        <f t="shared" si="45"/>
        <v>0</v>
      </c>
      <c r="H534" s="115"/>
      <c r="I534" s="32" t="str">
        <f>IFERROR(IF(G534&gt;=1,VLOOKUP(H534,EMP!$P$6:$Q$205,2,0),""),"")</f>
        <v/>
      </c>
      <c r="J534" s="116"/>
      <c r="K534" s="111"/>
      <c r="L534" s="112"/>
      <c r="M534" s="112"/>
      <c r="N534" s="112"/>
      <c r="O534" s="108">
        <f t="shared" si="46"/>
        <v>0</v>
      </c>
      <c r="P534" s="112"/>
      <c r="Q534" s="112"/>
      <c r="R534" s="112"/>
      <c r="S534" s="112"/>
      <c r="T534" s="112"/>
      <c r="U534" s="112"/>
      <c r="V534" s="112"/>
      <c r="W534" s="112"/>
      <c r="X534" s="112"/>
      <c r="Y534" s="112"/>
      <c r="Z534" s="112"/>
      <c r="AA534" s="112"/>
      <c r="AB534" s="108">
        <f t="shared" si="47"/>
        <v>0</v>
      </c>
      <c r="AC534" s="108">
        <f t="shared" si="48"/>
        <v>0</v>
      </c>
      <c r="AD534" s="113"/>
      <c r="AE534" s="114"/>
      <c r="AF534" s="113"/>
      <c r="AG534" s="114"/>
      <c r="AH534" s="1">
        <f t="shared" si="44"/>
        <v>0</v>
      </c>
    </row>
    <row r="535" spans="4:34" ht="18" customHeight="1" x14ac:dyDescent="0.25">
      <c r="D535" s="1">
        <f>IFERROR(IF(E535&gt;=1,E535+COUNTIF($E$8:E535,E535),0),0)</f>
        <v>0</v>
      </c>
      <c r="E535" s="1">
        <f>IFERROR(IF(G535&gt;=1,INDEX(EMP!$O$6:$Q$205,MATCH(I535,EMP!$Q$6:$Q$205,0),1)*10,0),0)</f>
        <v>0</v>
      </c>
      <c r="F535" s="1">
        <v>528</v>
      </c>
      <c r="G535" s="32">
        <f t="shared" si="45"/>
        <v>0</v>
      </c>
      <c r="H535" s="115"/>
      <c r="I535" s="32" t="str">
        <f>IFERROR(IF(G535&gt;=1,VLOOKUP(H535,EMP!$P$6:$Q$205,2,0),""),"")</f>
        <v/>
      </c>
      <c r="J535" s="116"/>
      <c r="K535" s="111"/>
      <c r="L535" s="112"/>
      <c r="M535" s="112"/>
      <c r="N535" s="112"/>
      <c r="O535" s="108">
        <f t="shared" si="46"/>
        <v>0</v>
      </c>
      <c r="P535" s="112"/>
      <c r="Q535" s="112"/>
      <c r="R535" s="112"/>
      <c r="S535" s="112"/>
      <c r="T535" s="112"/>
      <c r="U535" s="112"/>
      <c r="V535" s="112"/>
      <c r="W535" s="112"/>
      <c r="X535" s="112"/>
      <c r="Y535" s="112"/>
      <c r="Z535" s="112"/>
      <c r="AA535" s="112"/>
      <c r="AB535" s="108">
        <f t="shared" si="47"/>
        <v>0</v>
      </c>
      <c r="AC535" s="108">
        <f t="shared" si="48"/>
        <v>0</v>
      </c>
      <c r="AD535" s="113"/>
      <c r="AE535" s="114"/>
      <c r="AF535" s="113"/>
      <c r="AG535" s="114"/>
      <c r="AH535" s="1">
        <f t="shared" si="44"/>
        <v>0</v>
      </c>
    </row>
    <row r="536" spans="4:34" ht="18" customHeight="1" x14ac:dyDescent="0.25">
      <c r="D536" s="1">
        <f>IFERROR(IF(E536&gt;=1,E536+COUNTIF($E$8:E536,E536),0),0)</f>
        <v>0</v>
      </c>
      <c r="E536" s="1">
        <f>IFERROR(IF(G536&gt;=1,INDEX(EMP!$O$6:$Q$205,MATCH(I536,EMP!$Q$6:$Q$205,0),1)*10,0),0)</f>
        <v>0</v>
      </c>
      <c r="F536" s="1">
        <v>529</v>
      </c>
      <c r="G536" s="32">
        <f t="shared" si="45"/>
        <v>0</v>
      </c>
      <c r="H536" s="115"/>
      <c r="I536" s="32" t="str">
        <f>IFERROR(IF(G536&gt;=1,VLOOKUP(H536,EMP!$P$6:$Q$205,2,0),""),"")</f>
        <v/>
      </c>
      <c r="J536" s="116"/>
      <c r="K536" s="111"/>
      <c r="L536" s="112"/>
      <c r="M536" s="112"/>
      <c r="N536" s="112"/>
      <c r="O536" s="108">
        <f t="shared" si="46"/>
        <v>0</v>
      </c>
      <c r="P536" s="112"/>
      <c r="Q536" s="112"/>
      <c r="R536" s="112"/>
      <c r="S536" s="112"/>
      <c r="T536" s="112"/>
      <c r="U536" s="112"/>
      <c r="V536" s="112"/>
      <c r="W536" s="112"/>
      <c r="X536" s="112"/>
      <c r="Y536" s="112"/>
      <c r="Z536" s="112"/>
      <c r="AA536" s="112"/>
      <c r="AB536" s="108">
        <f t="shared" si="47"/>
        <v>0</v>
      </c>
      <c r="AC536" s="108">
        <f t="shared" si="48"/>
        <v>0</v>
      </c>
      <c r="AD536" s="113"/>
      <c r="AE536" s="114"/>
      <c r="AF536" s="113"/>
      <c r="AG536" s="114"/>
      <c r="AH536" s="1">
        <f t="shared" si="44"/>
        <v>0</v>
      </c>
    </row>
    <row r="537" spans="4:34" ht="18" customHeight="1" x14ac:dyDescent="0.25">
      <c r="D537" s="1">
        <f>IFERROR(IF(E537&gt;=1,E537+COUNTIF($E$8:E537,E537),0),0)</f>
        <v>0</v>
      </c>
      <c r="E537" s="1">
        <f>IFERROR(IF(G537&gt;=1,INDEX(EMP!$O$6:$Q$205,MATCH(I537,EMP!$Q$6:$Q$205,0),1)*10,0),0)</f>
        <v>0</v>
      </c>
      <c r="F537" s="1">
        <v>530</v>
      </c>
      <c r="G537" s="32">
        <f t="shared" si="45"/>
        <v>0</v>
      </c>
      <c r="H537" s="115"/>
      <c r="I537" s="32" t="str">
        <f>IFERROR(IF(G537&gt;=1,VLOOKUP(H537,EMP!$P$6:$Q$205,2,0),""),"")</f>
        <v/>
      </c>
      <c r="J537" s="116"/>
      <c r="K537" s="111"/>
      <c r="L537" s="112"/>
      <c r="M537" s="112"/>
      <c r="N537" s="112"/>
      <c r="O537" s="108">
        <f t="shared" si="46"/>
        <v>0</v>
      </c>
      <c r="P537" s="112"/>
      <c r="Q537" s="112"/>
      <c r="R537" s="112"/>
      <c r="S537" s="112"/>
      <c r="T537" s="112"/>
      <c r="U537" s="112"/>
      <c r="V537" s="112"/>
      <c r="W537" s="112"/>
      <c r="X537" s="112"/>
      <c r="Y537" s="112"/>
      <c r="Z537" s="112"/>
      <c r="AA537" s="112"/>
      <c r="AB537" s="108">
        <f t="shared" si="47"/>
        <v>0</v>
      </c>
      <c r="AC537" s="108">
        <f t="shared" si="48"/>
        <v>0</v>
      </c>
      <c r="AD537" s="113"/>
      <c r="AE537" s="114"/>
      <c r="AF537" s="113"/>
      <c r="AG537" s="114"/>
      <c r="AH537" s="1">
        <f t="shared" si="44"/>
        <v>0</v>
      </c>
    </row>
    <row r="538" spans="4:34" ht="18" customHeight="1" x14ac:dyDescent="0.25">
      <c r="D538" s="1">
        <f>IFERROR(IF(E538&gt;=1,E538+COUNTIF($E$8:E538,E538),0),0)</f>
        <v>0</v>
      </c>
      <c r="E538" s="1">
        <f>IFERROR(IF(G538&gt;=1,INDEX(EMP!$O$6:$Q$205,MATCH(I538,EMP!$Q$6:$Q$205,0),1)*10,0),0)</f>
        <v>0</v>
      </c>
      <c r="F538" s="1">
        <v>531</v>
      </c>
      <c r="G538" s="32">
        <f t="shared" si="45"/>
        <v>0</v>
      </c>
      <c r="H538" s="115"/>
      <c r="I538" s="32" t="str">
        <f>IFERROR(IF(G538&gt;=1,VLOOKUP(H538,EMP!$P$6:$Q$205,2,0),""),"")</f>
        <v/>
      </c>
      <c r="J538" s="116"/>
      <c r="K538" s="111"/>
      <c r="L538" s="112"/>
      <c r="M538" s="112"/>
      <c r="N538" s="112"/>
      <c r="O538" s="108">
        <f t="shared" si="46"/>
        <v>0</v>
      </c>
      <c r="P538" s="112"/>
      <c r="Q538" s="112"/>
      <c r="R538" s="112"/>
      <c r="S538" s="112"/>
      <c r="T538" s="112"/>
      <c r="U538" s="112"/>
      <c r="V538" s="112"/>
      <c r="W538" s="112"/>
      <c r="X538" s="112"/>
      <c r="Y538" s="112"/>
      <c r="Z538" s="112"/>
      <c r="AA538" s="112"/>
      <c r="AB538" s="108">
        <f t="shared" si="47"/>
        <v>0</v>
      </c>
      <c r="AC538" s="108">
        <f t="shared" si="48"/>
        <v>0</v>
      </c>
      <c r="AD538" s="113"/>
      <c r="AE538" s="114"/>
      <c r="AF538" s="113"/>
      <c r="AG538" s="114"/>
      <c r="AH538" s="1">
        <f t="shared" si="44"/>
        <v>0</v>
      </c>
    </row>
    <row r="539" spans="4:34" ht="18" customHeight="1" x14ac:dyDescent="0.25">
      <c r="D539" s="1">
        <f>IFERROR(IF(E539&gt;=1,E539+COUNTIF($E$8:E539,E539),0),0)</f>
        <v>0</v>
      </c>
      <c r="E539" s="1">
        <f>IFERROR(IF(G539&gt;=1,INDEX(EMP!$O$6:$Q$205,MATCH(I539,EMP!$Q$6:$Q$205,0),1)*10,0),0)</f>
        <v>0</v>
      </c>
      <c r="F539" s="1">
        <v>532</v>
      </c>
      <c r="G539" s="32">
        <f t="shared" si="45"/>
        <v>0</v>
      </c>
      <c r="H539" s="115"/>
      <c r="I539" s="32" t="str">
        <f>IFERROR(IF(G539&gt;=1,VLOOKUP(H539,EMP!$P$6:$Q$205,2,0),""),"")</f>
        <v/>
      </c>
      <c r="J539" s="116"/>
      <c r="K539" s="111"/>
      <c r="L539" s="112"/>
      <c r="M539" s="112"/>
      <c r="N539" s="112"/>
      <c r="O539" s="108">
        <f t="shared" si="46"/>
        <v>0</v>
      </c>
      <c r="P539" s="112"/>
      <c r="Q539" s="112"/>
      <c r="R539" s="112"/>
      <c r="S539" s="112"/>
      <c r="T539" s="112"/>
      <c r="U539" s="112"/>
      <c r="V539" s="112"/>
      <c r="W539" s="112"/>
      <c r="X539" s="112"/>
      <c r="Y539" s="112"/>
      <c r="Z539" s="112"/>
      <c r="AA539" s="112"/>
      <c r="AB539" s="108">
        <f t="shared" si="47"/>
        <v>0</v>
      </c>
      <c r="AC539" s="108">
        <f t="shared" si="48"/>
        <v>0</v>
      </c>
      <c r="AD539" s="113"/>
      <c r="AE539" s="114"/>
      <c r="AF539" s="113"/>
      <c r="AG539" s="114"/>
      <c r="AH539" s="1">
        <f t="shared" si="44"/>
        <v>0</v>
      </c>
    </row>
    <row r="540" spans="4:34" ht="18" customHeight="1" x14ac:dyDescent="0.25">
      <c r="D540" s="1">
        <f>IFERROR(IF(E540&gt;=1,E540+COUNTIF($E$8:E540,E540),0),0)</f>
        <v>0</v>
      </c>
      <c r="E540" s="1">
        <f>IFERROR(IF(G540&gt;=1,INDEX(EMP!$O$6:$Q$205,MATCH(I540,EMP!$Q$6:$Q$205,0),1)*10,0),0)</f>
        <v>0</v>
      </c>
      <c r="F540" s="1">
        <v>533</v>
      </c>
      <c r="G540" s="32">
        <f t="shared" si="45"/>
        <v>0</v>
      </c>
      <c r="H540" s="115"/>
      <c r="I540" s="32" t="str">
        <f>IFERROR(IF(G540&gt;=1,VLOOKUP(H540,EMP!$P$6:$Q$205,2,0),""),"")</f>
        <v/>
      </c>
      <c r="J540" s="116"/>
      <c r="K540" s="111"/>
      <c r="L540" s="112"/>
      <c r="M540" s="112"/>
      <c r="N540" s="112"/>
      <c r="O540" s="108">
        <f t="shared" si="46"/>
        <v>0</v>
      </c>
      <c r="P540" s="112"/>
      <c r="Q540" s="112"/>
      <c r="R540" s="112"/>
      <c r="S540" s="112"/>
      <c r="T540" s="112"/>
      <c r="U540" s="112"/>
      <c r="V540" s="112"/>
      <c r="W540" s="112"/>
      <c r="X540" s="112"/>
      <c r="Y540" s="112"/>
      <c r="Z540" s="112"/>
      <c r="AA540" s="112"/>
      <c r="AB540" s="108">
        <f t="shared" si="47"/>
        <v>0</v>
      </c>
      <c r="AC540" s="108">
        <f t="shared" si="48"/>
        <v>0</v>
      </c>
      <c r="AD540" s="113"/>
      <c r="AE540" s="114"/>
      <c r="AF540" s="113"/>
      <c r="AG540" s="114"/>
      <c r="AH540" s="1">
        <f t="shared" si="44"/>
        <v>0</v>
      </c>
    </row>
    <row r="541" spans="4:34" ht="18" customHeight="1" x14ac:dyDescent="0.25">
      <c r="D541" s="1">
        <f>IFERROR(IF(E541&gt;=1,E541+COUNTIF($E$8:E541,E541),0),0)</f>
        <v>0</v>
      </c>
      <c r="E541" s="1">
        <f>IFERROR(IF(G541&gt;=1,INDEX(EMP!$O$6:$Q$205,MATCH(I541,EMP!$Q$6:$Q$205,0),1)*10,0),0)</f>
        <v>0</v>
      </c>
      <c r="F541" s="1">
        <v>534</v>
      </c>
      <c r="G541" s="32">
        <f t="shared" si="45"/>
        <v>0</v>
      </c>
      <c r="H541" s="115"/>
      <c r="I541" s="32" t="str">
        <f>IFERROR(IF(G541&gt;=1,VLOOKUP(H541,EMP!$P$6:$Q$205,2,0),""),"")</f>
        <v/>
      </c>
      <c r="J541" s="116"/>
      <c r="K541" s="111"/>
      <c r="L541" s="112"/>
      <c r="M541" s="112"/>
      <c r="N541" s="112"/>
      <c r="O541" s="108">
        <f t="shared" si="46"/>
        <v>0</v>
      </c>
      <c r="P541" s="112"/>
      <c r="Q541" s="112"/>
      <c r="R541" s="112"/>
      <c r="S541" s="112"/>
      <c r="T541" s="112"/>
      <c r="U541" s="112"/>
      <c r="V541" s="112"/>
      <c r="W541" s="112"/>
      <c r="X541" s="112"/>
      <c r="Y541" s="112"/>
      <c r="Z541" s="112"/>
      <c r="AA541" s="112"/>
      <c r="AB541" s="108">
        <f t="shared" si="47"/>
        <v>0</v>
      </c>
      <c r="AC541" s="108">
        <f t="shared" si="48"/>
        <v>0</v>
      </c>
      <c r="AD541" s="113"/>
      <c r="AE541" s="114"/>
      <c r="AF541" s="113"/>
      <c r="AG541" s="114"/>
      <c r="AH541" s="1">
        <f t="shared" si="44"/>
        <v>0</v>
      </c>
    </row>
    <row r="542" spans="4:34" ht="18" customHeight="1" x14ac:dyDescent="0.25">
      <c r="D542" s="1">
        <f>IFERROR(IF(E542&gt;=1,E542+COUNTIF($E$8:E542,E542),0),0)</f>
        <v>0</v>
      </c>
      <c r="E542" s="1">
        <f>IFERROR(IF(G542&gt;=1,INDEX(EMP!$O$6:$Q$205,MATCH(I542,EMP!$Q$6:$Q$205,0),1)*10,0),0)</f>
        <v>0</v>
      </c>
      <c r="F542" s="1">
        <v>535</v>
      </c>
      <c r="G542" s="32">
        <f t="shared" si="45"/>
        <v>0</v>
      </c>
      <c r="H542" s="115"/>
      <c r="I542" s="32" t="str">
        <f>IFERROR(IF(G542&gt;=1,VLOOKUP(H542,EMP!$P$6:$Q$205,2,0),""),"")</f>
        <v/>
      </c>
      <c r="J542" s="116"/>
      <c r="K542" s="111"/>
      <c r="L542" s="112"/>
      <c r="M542" s="112"/>
      <c r="N542" s="112"/>
      <c r="O542" s="108">
        <f t="shared" si="46"/>
        <v>0</v>
      </c>
      <c r="P542" s="112"/>
      <c r="Q542" s="112"/>
      <c r="R542" s="112"/>
      <c r="S542" s="112"/>
      <c r="T542" s="112"/>
      <c r="U542" s="112"/>
      <c r="V542" s="112"/>
      <c r="W542" s="112"/>
      <c r="X542" s="112"/>
      <c r="Y542" s="112"/>
      <c r="Z542" s="112"/>
      <c r="AA542" s="112"/>
      <c r="AB542" s="108">
        <f t="shared" si="47"/>
        <v>0</v>
      </c>
      <c r="AC542" s="108">
        <f t="shared" si="48"/>
        <v>0</v>
      </c>
      <c r="AD542" s="113"/>
      <c r="AE542" s="114"/>
      <c r="AF542" s="113"/>
      <c r="AG542" s="114"/>
      <c r="AH542" s="1">
        <f t="shared" si="44"/>
        <v>0</v>
      </c>
    </row>
    <row r="543" spans="4:34" ht="18" customHeight="1" x14ac:dyDescent="0.25">
      <c r="D543" s="1">
        <f>IFERROR(IF(E543&gt;=1,E543+COUNTIF($E$8:E543,E543),0),0)</f>
        <v>0</v>
      </c>
      <c r="E543" s="1">
        <f>IFERROR(IF(G543&gt;=1,INDEX(EMP!$O$6:$Q$205,MATCH(I543,EMP!$Q$6:$Q$205,0),1)*10,0),0)</f>
        <v>0</v>
      </c>
      <c r="F543" s="1">
        <v>536</v>
      </c>
      <c r="G543" s="32">
        <f t="shared" si="45"/>
        <v>0</v>
      </c>
      <c r="H543" s="115"/>
      <c r="I543" s="32" t="str">
        <f>IFERROR(IF(G543&gt;=1,VLOOKUP(H543,EMP!$P$6:$Q$205,2,0),""),"")</f>
        <v/>
      </c>
      <c r="J543" s="116"/>
      <c r="K543" s="111"/>
      <c r="L543" s="112"/>
      <c r="M543" s="112"/>
      <c r="N543" s="112"/>
      <c r="O543" s="108">
        <f t="shared" si="46"/>
        <v>0</v>
      </c>
      <c r="P543" s="112"/>
      <c r="Q543" s="112"/>
      <c r="R543" s="112"/>
      <c r="S543" s="112"/>
      <c r="T543" s="112"/>
      <c r="U543" s="112"/>
      <c r="V543" s="112"/>
      <c r="W543" s="112"/>
      <c r="X543" s="112"/>
      <c r="Y543" s="112"/>
      <c r="Z543" s="112"/>
      <c r="AA543" s="112"/>
      <c r="AB543" s="108">
        <f t="shared" si="47"/>
        <v>0</v>
      </c>
      <c r="AC543" s="108">
        <f t="shared" si="48"/>
        <v>0</v>
      </c>
      <c r="AD543" s="113"/>
      <c r="AE543" s="114"/>
      <c r="AF543" s="113"/>
      <c r="AG543" s="114"/>
      <c r="AH543" s="1">
        <f t="shared" si="44"/>
        <v>0</v>
      </c>
    </row>
    <row r="544" spans="4:34" ht="18" customHeight="1" x14ac:dyDescent="0.25">
      <c r="D544" s="1">
        <f>IFERROR(IF(E544&gt;=1,E544+COUNTIF($E$8:E544,E544),0),0)</f>
        <v>0</v>
      </c>
      <c r="E544" s="1">
        <f>IFERROR(IF(G544&gt;=1,INDEX(EMP!$O$6:$Q$205,MATCH(I544,EMP!$Q$6:$Q$205,0),1)*10,0),0)</f>
        <v>0</v>
      </c>
      <c r="F544" s="1">
        <v>537</v>
      </c>
      <c r="G544" s="32">
        <f t="shared" si="45"/>
        <v>0</v>
      </c>
      <c r="H544" s="115"/>
      <c r="I544" s="32" t="str">
        <f>IFERROR(IF(G544&gt;=1,VLOOKUP(H544,EMP!$P$6:$Q$205,2,0),""),"")</f>
        <v/>
      </c>
      <c r="J544" s="116"/>
      <c r="K544" s="111"/>
      <c r="L544" s="112"/>
      <c r="M544" s="112"/>
      <c r="N544" s="112"/>
      <c r="O544" s="108">
        <f t="shared" si="46"/>
        <v>0</v>
      </c>
      <c r="P544" s="112"/>
      <c r="Q544" s="112"/>
      <c r="R544" s="112"/>
      <c r="S544" s="112"/>
      <c r="T544" s="112"/>
      <c r="U544" s="112"/>
      <c r="V544" s="112"/>
      <c r="W544" s="112"/>
      <c r="X544" s="112"/>
      <c r="Y544" s="112"/>
      <c r="Z544" s="112"/>
      <c r="AA544" s="112"/>
      <c r="AB544" s="108">
        <f t="shared" si="47"/>
        <v>0</v>
      </c>
      <c r="AC544" s="108">
        <f t="shared" si="48"/>
        <v>0</v>
      </c>
      <c r="AD544" s="113"/>
      <c r="AE544" s="114"/>
      <c r="AF544" s="113"/>
      <c r="AG544" s="114"/>
      <c r="AH544" s="1">
        <f t="shared" si="44"/>
        <v>0</v>
      </c>
    </row>
    <row r="545" spans="4:34" ht="18" customHeight="1" x14ac:dyDescent="0.25">
      <c r="D545" s="1">
        <f>IFERROR(IF(E545&gt;=1,E545+COUNTIF($E$8:E545,E545),0),0)</f>
        <v>0</v>
      </c>
      <c r="E545" s="1">
        <f>IFERROR(IF(G545&gt;=1,INDEX(EMP!$O$6:$Q$205,MATCH(I545,EMP!$Q$6:$Q$205,0),1)*10,0),0)</f>
        <v>0</v>
      </c>
      <c r="F545" s="1">
        <v>538</v>
      </c>
      <c r="G545" s="32">
        <f t="shared" si="45"/>
        <v>0</v>
      </c>
      <c r="H545" s="115"/>
      <c r="I545" s="32" t="str">
        <f>IFERROR(IF(G545&gt;=1,VLOOKUP(H545,EMP!$P$6:$Q$205,2,0),""),"")</f>
        <v/>
      </c>
      <c r="J545" s="116"/>
      <c r="K545" s="111"/>
      <c r="L545" s="112"/>
      <c r="M545" s="112"/>
      <c r="N545" s="112"/>
      <c r="O545" s="108">
        <f t="shared" si="46"/>
        <v>0</v>
      </c>
      <c r="P545" s="112"/>
      <c r="Q545" s="112"/>
      <c r="R545" s="112"/>
      <c r="S545" s="112"/>
      <c r="T545" s="112"/>
      <c r="U545" s="112"/>
      <c r="V545" s="112"/>
      <c r="W545" s="112"/>
      <c r="X545" s="112"/>
      <c r="Y545" s="112"/>
      <c r="Z545" s="112"/>
      <c r="AA545" s="112"/>
      <c r="AB545" s="108">
        <f t="shared" si="47"/>
        <v>0</v>
      </c>
      <c r="AC545" s="108">
        <f t="shared" si="48"/>
        <v>0</v>
      </c>
      <c r="AD545" s="113"/>
      <c r="AE545" s="114"/>
      <c r="AF545" s="113"/>
      <c r="AG545" s="114"/>
      <c r="AH545" s="1">
        <f t="shared" si="44"/>
        <v>0</v>
      </c>
    </row>
    <row r="546" spans="4:34" ht="18" customHeight="1" x14ac:dyDescent="0.25">
      <c r="D546" s="1">
        <f>IFERROR(IF(E546&gt;=1,E546+COUNTIF($E$8:E546,E546),0),0)</f>
        <v>0</v>
      </c>
      <c r="E546" s="1">
        <f>IFERROR(IF(G546&gt;=1,INDEX(EMP!$O$6:$Q$205,MATCH(I546,EMP!$Q$6:$Q$205,0),1)*10,0),0)</f>
        <v>0</v>
      </c>
      <c r="F546" s="1">
        <v>539</v>
      </c>
      <c r="G546" s="32">
        <f t="shared" si="45"/>
        <v>0</v>
      </c>
      <c r="H546" s="115"/>
      <c r="I546" s="32" t="str">
        <f>IFERROR(IF(G546&gt;=1,VLOOKUP(H546,EMP!$P$6:$Q$205,2,0),""),"")</f>
        <v/>
      </c>
      <c r="J546" s="116"/>
      <c r="K546" s="111"/>
      <c r="L546" s="112"/>
      <c r="M546" s="112"/>
      <c r="N546" s="112"/>
      <c r="O546" s="108">
        <f t="shared" si="46"/>
        <v>0</v>
      </c>
      <c r="P546" s="112"/>
      <c r="Q546" s="112"/>
      <c r="R546" s="112"/>
      <c r="S546" s="112"/>
      <c r="T546" s="112"/>
      <c r="U546" s="112"/>
      <c r="V546" s="112"/>
      <c r="W546" s="112"/>
      <c r="X546" s="112"/>
      <c r="Y546" s="112"/>
      <c r="Z546" s="112"/>
      <c r="AA546" s="112"/>
      <c r="AB546" s="108">
        <f t="shared" si="47"/>
        <v>0</v>
      </c>
      <c r="AC546" s="108">
        <f t="shared" si="48"/>
        <v>0</v>
      </c>
      <c r="AD546" s="113"/>
      <c r="AE546" s="114"/>
      <c r="AF546" s="113"/>
      <c r="AG546" s="114"/>
      <c r="AH546" s="1">
        <f t="shared" si="44"/>
        <v>0</v>
      </c>
    </row>
    <row r="547" spans="4:34" ht="18" customHeight="1" x14ac:dyDescent="0.25">
      <c r="D547" s="1">
        <f>IFERROR(IF(E547&gt;=1,E547+COUNTIF($E$8:E547,E547),0),0)</f>
        <v>0</v>
      </c>
      <c r="E547" s="1">
        <f>IFERROR(IF(G547&gt;=1,INDEX(EMP!$O$6:$Q$205,MATCH(I547,EMP!$Q$6:$Q$205,0),1)*10,0),0)</f>
        <v>0</v>
      </c>
      <c r="F547" s="1">
        <v>540</v>
      </c>
      <c r="G547" s="32">
        <f t="shared" si="45"/>
        <v>0</v>
      </c>
      <c r="H547" s="115"/>
      <c r="I547" s="32" t="str">
        <f>IFERROR(IF(G547&gt;=1,VLOOKUP(H547,EMP!$P$6:$Q$205,2,0),""),"")</f>
        <v/>
      </c>
      <c r="J547" s="116"/>
      <c r="K547" s="111"/>
      <c r="L547" s="112"/>
      <c r="M547" s="112"/>
      <c r="N547" s="112"/>
      <c r="O547" s="108">
        <f t="shared" si="46"/>
        <v>0</v>
      </c>
      <c r="P547" s="112"/>
      <c r="Q547" s="112"/>
      <c r="R547" s="112"/>
      <c r="S547" s="112"/>
      <c r="T547" s="112"/>
      <c r="U547" s="112"/>
      <c r="V547" s="112"/>
      <c r="W547" s="112"/>
      <c r="X547" s="112"/>
      <c r="Y547" s="112"/>
      <c r="Z547" s="112"/>
      <c r="AA547" s="112"/>
      <c r="AB547" s="108">
        <f t="shared" si="47"/>
        <v>0</v>
      </c>
      <c r="AC547" s="108">
        <f t="shared" si="48"/>
        <v>0</v>
      </c>
      <c r="AD547" s="113"/>
      <c r="AE547" s="114"/>
      <c r="AF547" s="113"/>
      <c r="AG547" s="114"/>
      <c r="AH547" s="1">
        <f t="shared" si="44"/>
        <v>0</v>
      </c>
    </row>
    <row r="548" spans="4:34" ht="18" customHeight="1" x14ac:dyDescent="0.25">
      <c r="D548" s="1">
        <f>IFERROR(IF(E548&gt;=1,E548+COUNTIF($E$8:E548,E548),0),0)</f>
        <v>0</v>
      </c>
      <c r="E548" s="1">
        <f>IFERROR(IF(G548&gt;=1,INDEX(EMP!$O$6:$Q$205,MATCH(I548,EMP!$Q$6:$Q$205,0),1)*10,0),0)</f>
        <v>0</v>
      </c>
      <c r="F548" s="1">
        <v>541</v>
      </c>
      <c r="G548" s="32">
        <f t="shared" si="45"/>
        <v>0</v>
      </c>
      <c r="H548" s="115"/>
      <c r="I548" s="32" t="str">
        <f>IFERROR(IF(G548&gt;=1,VLOOKUP(H548,EMP!$P$6:$Q$205,2,0),""),"")</f>
        <v/>
      </c>
      <c r="J548" s="116"/>
      <c r="K548" s="111"/>
      <c r="L548" s="112"/>
      <c r="M548" s="112"/>
      <c r="N548" s="112"/>
      <c r="O548" s="108">
        <f t="shared" si="46"/>
        <v>0</v>
      </c>
      <c r="P548" s="112"/>
      <c r="Q548" s="112"/>
      <c r="R548" s="112"/>
      <c r="S548" s="112"/>
      <c r="T548" s="112"/>
      <c r="U548" s="112"/>
      <c r="V548" s="112"/>
      <c r="W548" s="112"/>
      <c r="X548" s="112"/>
      <c r="Y548" s="112"/>
      <c r="Z548" s="112"/>
      <c r="AA548" s="112"/>
      <c r="AB548" s="108">
        <f t="shared" si="47"/>
        <v>0</v>
      </c>
      <c r="AC548" s="108">
        <f t="shared" si="48"/>
        <v>0</v>
      </c>
      <c r="AD548" s="113"/>
      <c r="AE548" s="114"/>
      <c r="AF548" s="113"/>
      <c r="AG548" s="114"/>
      <c r="AH548" s="1">
        <f t="shared" si="44"/>
        <v>0</v>
      </c>
    </row>
    <row r="549" spans="4:34" ht="18" customHeight="1" x14ac:dyDescent="0.25">
      <c r="D549" s="1">
        <f>IFERROR(IF(E549&gt;=1,E549+COUNTIF($E$8:E549,E549),0),0)</f>
        <v>0</v>
      </c>
      <c r="E549" s="1">
        <f>IFERROR(IF(G549&gt;=1,INDEX(EMP!$O$6:$Q$205,MATCH(I549,EMP!$Q$6:$Q$205,0),1)*10,0),0)</f>
        <v>0</v>
      </c>
      <c r="F549" s="1">
        <v>542</v>
      </c>
      <c r="G549" s="32">
        <f t="shared" si="45"/>
        <v>0</v>
      </c>
      <c r="H549" s="115"/>
      <c r="I549" s="32" t="str">
        <f>IFERROR(IF(G549&gt;=1,VLOOKUP(H549,EMP!$P$6:$Q$205,2,0),""),"")</f>
        <v/>
      </c>
      <c r="J549" s="116"/>
      <c r="K549" s="111"/>
      <c r="L549" s="112"/>
      <c r="M549" s="112"/>
      <c r="N549" s="112"/>
      <c r="O549" s="108">
        <f t="shared" si="46"/>
        <v>0</v>
      </c>
      <c r="P549" s="112"/>
      <c r="Q549" s="112"/>
      <c r="R549" s="112"/>
      <c r="S549" s="112"/>
      <c r="T549" s="112"/>
      <c r="U549" s="112"/>
      <c r="V549" s="112"/>
      <c r="W549" s="112"/>
      <c r="X549" s="112"/>
      <c r="Y549" s="112"/>
      <c r="Z549" s="112"/>
      <c r="AA549" s="112"/>
      <c r="AB549" s="108">
        <f t="shared" si="47"/>
        <v>0</v>
      </c>
      <c r="AC549" s="108">
        <f t="shared" si="48"/>
        <v>0</v>
      </c>
      <c r="AD549" s="113"/>
      <c r="AE549" s="114"/>
      <c r="AF549" s="113"/>
      <c r="AG549" s="114"/>
      <c r="AH549" s="1">
        <f t="shared" si="44"/>
        <v>0</v>
      </c>
    </row>
    <row r="550" spans="4:34" ht="18" customHeight="1" x14ac:dyDescent="0.25">
      <c r="D550" s="1">
        <f>IFERROR(IF(E550&gt;=1,E550+COUNTIF($E$8:E550,E550),0),0)</f>
        <v>0</v>
      </c>
      <c r="E550" s="1">
        <f>IFERROR(IF(G550&gt;=1,INDEX(EMP!$O$6:$Q$205,MATCH(I550,EMP!$Q$6:$Q$205,0),1)*10,0),0)</f>
        <v>0</v>
      </c>
      <c r="F550" s="1">
        <v>543</v>
      </c>
      <c r="G550" s="32">
        <f t="shared" si="45"/>
        <v>0</v>
      </c>
      <c r="H550" s="115"/>
      <c r="I550" s="32" t="str">
        <f>IFERROR(IF(G550&gt;=1,VLOOKUP(H550,EMP!$P$6:$Q$205,2,0),""),"")</f>
        <v/>
      </c>
      <c r="J550" s="116"/>
      <c r="K550" s="111"/>
      <c r="L550" s="112"/>
      <c r="M550" s="112"/>
      <c r="N550" s="112"/>
      <c r="O550" s="108">
        <f t="shared" si="46"/>
        <v>0</v>
      </c>
      <c r="P550" s="112"/>
      <c r="Q550" s="112"/>
      <c r="R550" s="112"/>
      <c r="S550" s="112"/>
      <c r="T550" s="112"/>
      <c r="U550" s="112"/>
      <c r="V550" s="112"/>
      <c r="W550" s="112"/>
      <c r="X550" s="112"/>
      <c r="Y550" s="112"/>
      <c r="Z550" s="112"/>
      <c r="AA550" s="112"/>
      <c r="AB550" s="108">
        <f t="shared" si="47"/>
        <v>0</v>
      </c>
      <c r="AC550" s="108">
        <f t="shared" si="48"/>
        <v>0</v>
      </c>
      <c r="AD550" s="113"/>
      <c r="AE550" s="114"/>
      <c r="AF550" s="113"/>
      <c r="AG550" s="114"/>
      <c r="AH550" s="1">
        <f t="shared" si="44"/>
        <v>0</v>
      </c>
    </row>
    <row r="551" spans="4:34" ht="18" customHeight="1" x14ac:dyDescent="0.25">
      <c r="D551" s="1">
        <f>IFERROR(IF(E551&gt;=1,E551+COUNTIF($E$8:E551,E551),0),0)</f>
        <v>0</v>
      </c>
      <c r="E551" s="1">
        <f>IFERROR(IF(G551&gt;=1,INDEX(EMP!$O$6:$Q$205,MATCH(I551,EMP!$Q$6:$Q$205,0),1)*10,0),0)</f>
        <v>0</v>
      </c>
      <c r="F551" s="1">
        <v>544</v>
      </c>
      <c r="G551" s="32">
        <f t="shared" si="45"/>
        <v>0</v>
      </c>
      <c r="H551" s="115"/>
      <c r="I551" s="32" t="str">
        <f>IFERROR(IF(G551&gt;=1,VLOOKUP(H551,EMP!$P$6:$Q$205,2,0),""),"")</f>
        <v/>
      </c>
      <c r="J551" s="116"/>
      <c r="K551" s="111"/>
      <c r="L551" s="112"/>
      <c r="M551" s="112"/>
      <c r="N551" s="112"/>
      <c r="O551" s="108">
        <f t="shared" si="46"/>
        <v>0</v>
      </c>
      <c r="P551" s="112"/>
      <c r="Q551" s="112"/>
      <c r="R551" s="112"/>
      <c r="S551" s="112"/>
      <c r="T551" s="112"/>
      <c r="U551" s="112"/>
      <c r="V551" s="112"/>
      <c r="W551" s="112"/>
      <c r="X551" s="112"/>
      <c r="Y551" s="112"/>
      <c r="Z551" s="112"/>
      <c r="AA551" s="112"/>
      <c r="AB551" s="108">
        <f t="shared" si="47"/>
        <v>0</v>
      </c>
      <c r="AC551" s="108">
        <f t="shared" si="48"/>
        <v>0</v>
      </c>
      <c r="AD551" s="113"/>
      <c r="AE551" s="114"/>
      <c r="AF551" s="113"/>
      <c r="AG551" s="114"/>
      <c r="AH551" s="1">
        <f t="shared" si="44"/>
        <v>0</v>
      </c>
    </row>
    <row r="552" spans="4:34" ht="18" customHeight="1" x14ac:dyDescent="0.25">
      <c r="D552" s="1">
        <f>IFERROR(IF(E552&gt;=1,E552+COUNTIF($E$8:E552,E552),0),0)</f>
        <v>0</v>
      </c>
      <c r="E552" s="1">
        <f>IFERROR(IF(G552&gt;=1,INDEX(EMP!$O$6:$Q$205,MATCH(I552,EMP!$Q$6:$Q$205,0),1)*10,0),0)</f>
        <v>0</v>
      </c>
      <c r="F552" s="1">
        <v>545</v>
      </c>
      <c r="G552" s="32">
        <f t="shared" si="45"/>
        <v>0</v>
      </c>
      <c r="H552" s="115"/>
      <c r="I552" s="32" t="str">
        <f>IFERROR(IF(G552&gt;=1,VLOOKUP(H552,EMP!$P$6:$Q$205,2,0),""),"")</f>
        <v/>
      </c>
      <c r="J552" s="116"/>
      <c r="K552" s="111"/>
      <c r="L552" s="112"/>
      <c r="M552" s="112"/>
      <c r="N552" s="112"/>
      <c r="O552" s="108">
        <f t="shared" si="46"/>
        <v>0</v>
      </c>
      <c r="P552" s="112"/>
      <c r="Q552" s="112"/>
      <c r="R552" s="112"/>
      <c r="S552" s="112"/>
      <c r="T552" s="112"/>
      <c r="U552" s="112"/>
      <c r="V552" s="112"/>
      <c r="W552" s="112"/>
      <c r="X552" s="112"/>
      <c r="Y552" s="112"/>
      <c r="Z552" s="112"/>
      <c r="AA552" s="112"/>
      <c r="AB552" s="108">
        <f t="shared" si="47"/>
        <v>0</v>
      </c>
      <c r="AC552" s="108">
        <f t="shared" si="48"/>
        <v>0</v>
      </c>
      <c r="AD552" s="113"/>
      <c r="AE552" s="114"/>
      <c r="AF552" s="113"/>
      <c r="AG552" s="114"/>
      <c r="AH552" s="1">
        <f t="shared" si="44"/>
        <v>0</v>
      </c>
    </row>
    <row r="553" spans="4:34" ht="18" customHeight="1" x14ac:dyDescent="0.25">
      <c r="D553" s="1">
        <f>IFERROR(IF(E553&gt;=1,E553+COUNTIF($E$8:E553,E553),0),0)</f>
        <v>0</v>
      </c>
      <c r="E553" s="1">
        <f>IFERROR(IF(G553&gt;=1,INDEX(EMP!$O$6:$Q$205,MATCH(I553,EMP!$Q$6:$Q$205,0),1)*10,0),0)</f>
        <v>0</v>
      </c>
      <c r="F553" s="1">
        <v>546</v>
      </c>
      <c r="G553" s="32">
        <f t="shared" si="45"/>
        <v>0</v>
      </c>
      <c r="H553" s="115"/>
      <c r="I553" s="32" t="str">
        <f>IFERROR(IF(G553&gt;=1,VLOOKUP(H553,EMP!$P$6:$Q$205,2,0),""),"")</f>
        <v/>
      </c>
      <c r="J553" s="116"/>
      <c r="K553" s="111"/>
      <c r="L553" s="112"/>
      <c r="M553" s="112"/>
      <c r="N553" s="112"/>
      <c r="O553" s="108">
        <f t="shared" si="46"/>
        <v>0</v>
      </c>
      <c r="P553" s="112"/>
      <c r="Q553" s="112"/>
      <c r="R553" s="112"/>
      <c r="S553" s="112"/>
      <c r="T553" s="112"/>
      <c r="U553" s="112"/>
      <c r="V553" s="112"/>
      <c r="W553" s="112"/>
      <c r="X553" s="112"/>
      <c r="Y553" s="112"/>
      <c r="Z553" s="112"/>
      <c r="AA553" s="112"/>
      <c r="AB553" s="108">
        <f t="shared" si="47"/>
        <v>0</v>
      </c>
      <c r="AC553" s="108">
        <f t="shared" si="48"/>
        <v>0</v>
      </c>
      <c r="AD553" s="113"/>
      <c r="AE553" s="114"/>
      <c r="AF553" s="113"/>
      <c r="AG553" s="114"/>
      <c r="AH553" s="1">
        <f t="shared" si="44"/>
        <v>0</v>
      </c>
    </row>
    <row r="554" spans="4:34" ht="18" customHeight="1" x14ac:dyDescent="0.25">
      <c r="D554" s="1">
        <f>IFERROR(IF(E554&gt;=1,E554+COUNTIF($E$8:E554,E554),0),0)</f>
        <v>0</v>
      </c>
      <c r="E554" s="1">
        <f>IFERROR(IF(G554&gt;=1,INDEX(EMP!$O$6:$Q$205,MATCH(I554,EMP!$Q$6:$Q$205,0),1)*10,0),0)</f>
        <v>0</v>
      </c>
      <c r="F554" s="1">
        <v>547</v>
      </c>
      <c r="G554" s="32">
        <f t="shared" si="45"/>
        <v>0</v>
      </c>
      <c r="H554" s="115"/>
      <c r="I554" s="32" t="str">
        <f>IFERROR(IF(G554&gt;=1,VLOOKUP(H554,EMP!$P$6:$Q$205,2,0),""),"")</f>
        <v/>
      </c>
      <c r="J554" s="116"/>
      <c r="K554" s="111"/>
      <c r="L554" s="112"/>
      <c r="M554" s="112"/>
      <c r="N554" s="112"/>
      <c r="O554" s="108">
        <f t="shared" si="46"/>
        <v>0</v>
      </c>
      <c r="P554" s="112"/>
      <c r="Q554" s="112"/>
      <c r="R554" s="112"/>
      <c r="S554" s="112"/>
      <c r="T554" s="112"/>
      <c r="U554" s="112"/>
      <c r="V554" s="112"/>
      <c r="W554" s="112"/>
      <c r="X554" s="112"/>
      <c r="Y554" s="112"/>
      <c r="Z554" s="112"/>
      <c r="AA554" s="112"/>
      <c r="AB554" s="108">
        <f t="shared" si="47"/>
        <v>0</v>
      </c>
      <c r="AC554" s="108">
        <f t="shared" si="48"/>
        <v>0</v>
      </c>
      <c r="AD554" s="113"/>
      <c r="AE554" s="114"/>
      <c r="AF554" s="113"/>
      <c r="AG554" s="114"/>
      <c r="AH554" s="1">
        <f t="shared" si="44"/>
        <v>0</v>
      </c>
    </row>
    <row r="555" spans="4:34" ht="18" customHeight="1" x14ac:dyDescent="0.25">
      <c r="D555" s="1">
        <f>IFERROR(IF(E555&gt;=1,E555+COUNTIF($E$8:E555,E555),0),0)</f>
        <v>0</v>
      </c>
      <c r="E555" s="1">
        <f>IFERROR(IF(G555&gt;=1,INDEX(EMP!$O$6:$Q$205,MATCH(I555,EMP!$Q$6:$Q$205,0),1)*10,0),0)</f>
        <v>0</v>
      </c>
      <c r="F555" s="1">
        <v>548</v>
      </c>
      <c r="G555" s="32">
        <f t="shared" si="45"/>
        <v>0</v>
      </c>
      <c r="H555" s="115"/>
      <c r="I555" s="32" t="str">
        <f>IFERROR(IF(G555&gt;=1,VLOOKUP(H555,EMP!$P$6:$Q$205,2,0),""),"")</f>
        <v/>
      </c>
      <c r="J555" s="116"/>
      <c r="K555" s="111"/>
      <c r="L555" s="112"/>
      <c r="M555" s="112"/>
      <c r="N555" s="112"/>
      <c r="O555" s="108">
        <f t="shared" si="46"/>
        <v>0</v>
      </c>
      <c r="P555" s="112"/>
      <c r="Q555" s="112"/>
      <c r="R555" s="112"/>
      <c r="S555" s="112"/>
      <c r="T555" s="112"/>
      <c r="U555" s="112"/>
      <c r="V555" s="112"/>
      <c r="W555" s="112"/>
      <c r="X555" s="112"/>
      <c r="Y555" s="112"/>
      <c r="Z555" s="112"/>
      <c r="AA555" s="112"/>
      <c r="AB555" s="108">
        <f t="shared" si="47"/>
        <v>0</v>
      </c>
      <c r="AC555" s="108">
        <f t="shared" si="48"/>
        <v>0</v>
      </c>
      <c r="AD555" s="113"/>
      <c r="AE555" s="114"/>
      <c r="AF555" s="113"/>
      <c r="AG555" s="114"/>
      <c r="AH555" s="1">
        <f t="shared" si="44"/>
        <v>0</v>
      </c>
    </row>
    <row r="556" spans="4:34" ht="18" customHeight="1" x14ac:dyDescent="0.25">
      <c r="D556" s="1">
        <f>IFERROR(IF(E556&gt;=1,E556+COUNTIF($E$8:E556,E556),0),0)</f>
        <v>0</v>
      </c>
      <c r="E556" s="1">
        <f>IFERROR(IF(G556&gt;=1,INDEX(EMP!$O$6:$Q$205,MATCH(I556,EMP!$Q$6:$Q$205,0),1)*10,0),0)</f>
        <v>0</v>
      </c>
      <c r="F556" s="1">
        <v>549</v>
      </c>
      <c r="G556" s="32">
        <f t="shared" si="45"/>
        <v>0</v>
      </c>
      <c r="H556" s="115"/>
      <c r="I556" s="32" t="str">
        <f>IFERROR(IF(G556&gt;=1,VLOOKUP(H556,EMP!$P$6:$Q$205,2,0),""),"")</f>
        <v/>
      </c>
      <c r="J556" s="116"/>
      <c r="K556" s="111"/>
      <c r="L556" s="112"/>
      <c r="M556" s="112"/>
      <c r="N556" s="112"/>
      <c r="O556" s="108">
        <f t="shared" si="46"/>
        <v>0</v>
      </c>
      <c r="P556" s="112"/>
      <c r="Q556" s="112"/>
      <c r="R556" s="112"/>
      <c r="S556" s="112"/>
      <c r="T556" s="112"/>
      <c r="U556" s="112"/>
      <c r="V556" s="112"/>
      <c r="W556" s="112"/>
      <c r="X556" s="112"/>
      <c r="Y556" s="112"/>
      <c r="Z556" s="112"/>
      <c r="AA556" s="112"/>
      <c r="AB556" s="108">
        <f t="shared" si="47"/>
        <v>0</v>
      </c>
      <c r="AC556" s="108">
        <f t="shared" si="48"/>
        <v>0</v>
      </c>
      <c r="AD556" s="113"/>
      <c r="AE556" s="114"/>
      <c r="AF556" s="113"/>
      <c r="AG556" s="114"/>
      <c r="AH556" s="1">
        <f t="shared" si="44"/>
        <v>0</v>
      </c>
    </row>
    <row r="557" spans="4:34" ht="18" customHeight="1" x14ac:dyDescent="0.25">
      <c r="D557" s="1">
        <f>IFERROR(IF(E557&gt;=1,E557+COUNTIF($E$8:E557,E557),0),0)</f>
        <v>0</v>
      </c>
      <c r="E557" s="1">
        <f>IFERROR(IF(G557&gt;=1,INDEX(EMP!$O$6:$Q$205,MATCH(I557,EMP!$Q$6:$Q$205,0),1)*10,0),0)</f>
        <v>0</v>
      </c>
      <c r="F557" s="1">
        <v>550</v>
      </c>
      <c r="G557" s="32">
        <f t="shared" si="45"/>
        <v>0</v>
      </c>
      <c r="H557" s="115"/>
      <c r="I557" s="32" t="str">
        <f>IFERROR(IF(G557&gt;=1,VLOOKUP(H557,EMP!$P$6:$Q$205,2,0),""),"")</f>
        <v/>
      </c>
      <c r="J557" s="116"/>
      <c r="K557" s="111"/>
      <c r="L557" s="112"/>
      <c r="M557" s="112"/>
      <c r="N557" s="112"/>
      <c r="O557" s="108">
        <f t="shared" si="46"/>
        <v>0</v>
      </c>
      <c r="P557" s="112"/>
      <c r="Q557" s="112"/>
      <c r="R557" s="112"/>
      <c r="S557" s="112"/>
      <c r="T557" s="112"/>
      <c r="U557" s="112"/>
      <c r="V557" s="112"/>
      <c r="W557" s="112"/>
      <c r="X557" s="112"/>
      <c r="Y557" s="112"/>
      <c r="Z557" s="112"/>
      <c r="AA557" s="112"/>
      <c r="AB557" s="108">
        <f t="shared" si="47"/>
        <v>0</v>
      </c>
      <c r="AC557" s="108">
        <f t="shared" si="48"/>
        <v>0</v>
      </c>
      <c r="AD557" s="113"/>
      <c r="AE557" s="114"/>
      <c r="AF557" s="113"/>
      <c r="AG557" s="114"/>
      <c r="AH557" s="1">
        <f t="shared" si="44"/>
        <v>0</v>
      </c>
    </row>
    <row r="558" spans="4:34" ht="18" customHeight="1" x14ac:dyDescent="0.25">
      <c r="D558" s="1">
        <f>IFERROR(IF(E558&gt;=1,E558+COUNTIF($E$8:E558,E558),0),0)</f>
        <v>0</v>
      </c>
      <c r="E558" s="1">
        <f>IFERROR(IF(G558&gt;=1,INDEX(EMP!$O$6:$Q$205,MATCH(I558,EMP!$Q$6:$Q$205,0),1)*10,0),0)</f>
        <v>0</v>
      </c>
      <c r="F558" s="1">
        <v>551</v>
      </c>
      <c r="G558" s="32">
        <f t="shared" si="45"/>
        <v>0</v>
      </c>
      <c r="H558" s="115"/>
      <c r="I558" s="32" t="str">
        <f>IFERROR(IF(G558&gt;=1,VLOOKUP(H558,EMP!$P$6:$Q$205,2,0),""),"")</f>
        <v/>
      </c>
      <c r="J558" s="116"/>
      <c r="K558" s="111"/>
      <c r="L558" s="112"/>
      <c r="M558" s="112"/>
      <c r="N558" s="112"/>
      <c r="O558" s="108">
        <f t="shared" si="46"/>
        <v>0</v>
      </c>
      <c r="P558" s="112"/>
      <c r="Q558" s="112"/>
      <c r="R558" s="112"/>
      <c r="S558" s="112"/>
      <c r="T558" s="112"/>
      <c r="U558" s="112"/>
      <c r="V558" s="112"/>
      <c r="W558" s="112"/>
      <c r="X558" s="112"/>
      <c r="Y558" s="112"/>
      <c r="Z558" s="112"/>
      <c r="AA558" s="112"/>
      <c r="AB558" s="108">
        <f t="shared" si="47"/>
        <v>0</v>
      </c>
      <c r="AC558" s="108">
        <f t="shared" si="48"/>
        <v>0</v>
      </c>
      <c r="AD558" s="113"/>
      <c r="AE558" s="114"/>
      <c r="AF558" s="113"/>
      <c r="AG558" s="114"/>
      <c r="AH558" s="1">
        <f t="shared" si="44"/>
        <v>0</v>
      </c>
    </row>
    <row r="559" spans="4:34" ht="18" customHeight="1" x14ac:dyDescent="0.25">
      <c r="D559" s="1">
        <f>IFERROR(IF(E559&gt;=1,E559+COUNTIF($E$8:E559,E559),0),0)</f>
        <v>0</v>
      </c>
      <c r="E559" s="1">
        <f>IFERROR(IF(G559&gt;=1,INDEX(EMP!$O$6:$Q$205,MATCH(I559,EMP!$Q$6:$Q$205,0),1)*10,0),0)</f>
        <v>0</v>
      </c>
      <c r="F559" s="1">
        <v>552</v>
      </c>
      <c r="G559" s="32">
        <f t="shared" si="45"/>
        <v>0</v>
      </c>
      <c r="H559" s="115"/>
      <c r="I559" s="32" t="str">
        <f>IFERROR(IF(G559&gt;=1,VLOOKUP(H559,EMP!$P$6:$Q$205,2,0),""),"")</f>
        <v/>
      </c>
      <c r="J559" s="116"/>
      <c r="K559" s="111"/>
      <c r="L559" s="112"/>
      <c r="M559" s="112"/>
      <c r="N559" s="112"/>
      <c r="O559" s="108">
        <f t="shared" si="46"/>
        <v>0</v>
      </c>
      <c r="P559" s="112"/>
      <c r="Q559" s="112"/>
      <c r="R559" s="112"/>
      <c r="S559" s="112"/>
      <c r="T559" s="112"/>
      <c r="U559" s="112"/>
      <c r="V559" s="112"/>
      <c r="W559" s="112"/>
      <c r="X559" s="112"/>
      <c r="Y559" s="112"/>
      <c r="Z559" s="112"/>
      <c r="AA559" s="112"/>
      <c r="AB559" s="108">
        <f t="shared" si="47"/>
        <v>0</v>
      </c>
      <c r="AC559" s="108">
        <f t="shared" si="48"/>
        <v>0</v>
      </c>
      <c r="AD559" s="113"/>
      <c r="AE559" s="114"/>
      <c r="AF559" s="113"/>
      <c r="AG559" s="114"/>
      <c r="AH559" s="1">
        <f t="shared" si="44"/>
        <v>0</v>
      </c>
    </row>
    <row r="560" spans="4:34" ht="18" customHeight="1" x14ac:dyDescent="0.25">
      <c r="D560" s="1">
        <f>IFERROR(IF(E560&gt;=1,E560+COUNTIF($E$8:E560,E560),0),0)</f>
        <v>0</v>
      </c>
      <c r="E560" s="1">
        <f>IFERROR(IF(G560&gt;=1,INDEX(EMP!$O$6:$Q$205,MATCH(I560,EMP!$Q$6:$Q$205,0),1)*10,0),0)</f>
        <v>0</v>
      </c>
      <c r="F560" s="1">
        <v>553</v>
      </c>
      <c r="G560" s="32">
        <f t="shared" si="45"/>
        <v>0</v>
      </c>
      <c r="H560" s="115"/>
      <c r="I560" s="32" t="str">
        <f>IFERROR(IF(G560&gt;=1,VLOOKUP(H560,EMP!$P$6:$Q$205,2,0),""),"")</f>
        <v/>
      </c>
      <c r="J560" s="116"/>
      <c r="K560" s="111"/>
      <c r="L560" s="112"/>
      <c r="M560" s="112"/>
      <c r="N560" s="112"/>
      <c r="O560" s="108">
        <f t="shared" si="46"/>
        <v>0</v>
      </c>
      <c r="P560" s="112"/>
      <c r="Q560" s="112"/>
      <c r="R560" s="112"/>
      <c r="S560" s="112"/>
      <c r="T560" s="112"/>
      <c r="U560" s="112"/>
      <c r="V560" s="112"/>
      <c r="W560" s="112"/>
      <c r="X560" s="112"/>
      <c r="Y560" s="112"/>
      <c r="Z560" s="112"/>
      <c r="AA560" s="112"/>
      <c r="AB560" s="108">
        <f t="shared" si="47"/>
        <v>0</v>
      </c>
      <c r="AC560" s="108">
        <f t="shared" si="48"/>
        <v>0</v>
      </c>
      <c r="AD560" s="113"/>
      <c r="AE560" s="114"/>
      <c r="AF560" s="113"/>
      <c r="AG560" s="114"/>
      <c r="AH560" s="1">
        <f t="shared" si="44"/>
        <v>0</v>
      </c>
    </row>
    <row r="561" spans="4:34" ht="18" customHeight="1" x14ac:dyDescent="0.25">
      <c r="D561" s="1">
        <f>IFERROR(IF(E561&gt;=1,E561+COUNTIF($E$8:E561,E561),0),0)</f>
        <v>0</v>
      </c>
      <c r="E561" s="1">
        <f>IFERROR(IF(G561&gt;=1,INDEX(EMP!$O$6:$Q$205,MATCH(I561,EMP!$Q$6:$Q$205,0),1)*10,0),0)</f>
        <v>0</v>
      </c>
      <c r="F561" s="1">
        <v>554</v>
      </c>
      <c r="G561" s="32">
        <f t="shared" si="45"/>
        <v>0</v>
      </c>
      <c r="H561" s="115"/>
      <c r="I561" s="32" t="str">
        <f>IFERROR(IF(G561&gt;=1,VLOOKUP(H561,EMP!$P$6:$Q$205,2,0),""),"")</f>
        <v/>
      </c>
      <c r="J561" s="116"/>
      <c r="K561" s="111"/>
      <c r="L561" s="112"/>
      <c r="M561" s="112"/>
      <c r="N561" s="112"/>
      <c r="O561" s="108">
        <f t="shared" si="46"/>
        <v>0</v>
      </c>
      <c r="P561" s="112"/>
      <c r="Q561" s="112"/>
      <c r="R561" s="112"/>
      <c r="S561" s="112"/>
      <c r="T561" s="112"/>
      <c r="U561" s="112"/>
      <c r="V561" s="112"/>
      <c r="W561" s="112"/>
      <c r="X561" s="112"/>
      <c r="Y561" s="112"/>
      <c r="Z561" s="112"/>
      <c r="AA561" s="112"/>
      <c r="AB561" s="108">
        <f t="shared" si="47"/>
        <v>0</v>
      </c>
      <c r="AC561" s="108">
        <f t="shared" si="48"/>
        <v>0</v>
      </c>
      <c r="AD561" s="113"/>
      <c r="AE561" s="114"/>
      <c r="AF561" s="113"/>
      <c r="AG561" s="114"/>
      <c r="AH561" s="1">
        <f t="shared" si="44"/>
        <v>0</v>
      </c>
    </row>
    <row r="562" spans="4:34" ht="18" customHeight="1" x14ac:dyDescent="0.25">
      <c r="D562" s="1">
        <f>IFERROR(IF(E562&gt;=1,E562+COUNTIF($E$8:E562,E562),0),0)</f>
        <v>0</v>
      </c>
      <c r="E562" s="1">
        <f>IFERROR(IF(G562&gt;=1,INDEX(EMP!$O$6:$Q$205,MATCH(I562,EMP!$Q$6:$Q$205,0),1)*10,0),0)</f>
        <v>0</v>
      </c>
      <c r="F562" s="1">
        <v>555</v>
      </c>
      <c r="G562" s="32">
        <f t="shared" si="45"/>
        <v>0</v>
      </c>
      <c r="H562" s="115"/>
      <c r="I562" s="32" t="str">
        <f>IFERROR(IF(G562&gt;=1,VLOOKUP(H562,EMP!$P$6:$Q$205,2,0),""),"")</f>
        <v/>
      </c>
      <c r="J562" s="116"/>
      <c r="K562" s="111"/>
      <c r="L562" s="112"/>
      <c r="M562" s="112"/>
      <c r="N562" s="112"/>
      <c r="O562" s="108">
        <f t="shared" si="46"/>
        <v>0</v>
      </c>
      <c r="P562" s="112"/>
      <c r="Q562" s="112"/>
      <c r="R562" s="112"/>
      <c r="S562" s="112"/>
      <c r="T562" s="112"/>
      <c r="U562" s="112"/>
      <c r="V562" s="112"/>
      <c r="W562" s="112"/>
      <c r="X562" s="112"/>
      <c r="Y562" s="112"/>
      <c r="Z562" s="112"/>
      <c r="AA562" s="112"/>
      <c r="AB562" s="108">
        <f t="shared" si="47"/>
        <v>0</v>
      </c>
      <c r="AC562" s="108">
        <f t="shared" si="48"/>
        <v>0</v>
      </c>
      <c r="AD562" s="113"/>
      <c r="AE562" s="114"/>
      <c r="AF562" s="113"/>
      <c r="AG562" s="114"/>
      <c r="AH562" s="1">
        <f t="shared" si="44"/>
        <v>0</v>
      </c>
    </row>
    <row r="563" spans="4:34" ht="18" customHeight="1" x14ac:dyDescent="0.25">
      <c r="D563" s="1">
        <f>IFERROR(IF(E563&gt;=1,E563+COUNTIF($E$8:E563,E563),0),0)</f>
        <v>0</v>
      </c>
      <c r="E563" s="1">
        <f>IFERROR(IF(G563&gt;=1,INDEX(EMP!$O$6:$Q$205,MATCH(I563,EMP!$Q$6:$Q$205,0),1)*10,0),0)</f>
        <v>0</v>
      </c>
      <c r="F563" s="1">
        <v>556</v>
      </c>
      <c r="G563" s="32">
        <f t="shared" si="45"/>
        <v>0</v>
      </c>
      <c r="H563" s="115"/>
      <c r="I563" s="32" t="str">
        <f>IFERROR(IF(G563&gt;=1,VLOOKUP(H563,EMP!$P$6:$Q$205,2,0),""),"")</f>
        <v/>
      </c>
      <c r="J563" s="116"/>
      <c r="K563" s="111"/>
      <c r="L563" s="112"/>
      <c r="M563" s="112"/>
      <c r="N563" s="112"/>
      <c r="O563" s="108">
        <f t="shared" si="46"/>
        <v>0</v>
      </c>
      <c r="P563" s="112"/>
      <c r="Q563" s="112"/>
      <c r="R563" s="112"/>
      <c r="S563" s="112"/>
      <c r="T563" s="112"/>
      <c r="U563" s="112"/>
      <c r="V563" s="112"/>
      <c r="W563" s="112"/>
      <c r="X563" s="112"/>
      <c r="Y563" s="112"/>
      <c r="Z563" s="112"/>
      <c r="AA563" s="112"/>
      <c r="AB563" s="108">
        <f t="shared" si="47"/>
        <v>0</v>
      </c>
      <c r="AC563" s="108">
        <f t="shared" si="48"/>
        <v>0</v>
      </c>
      <c r="AD563" s="113"/>
      <c r="AE563" s="114"/>
      <c r="AF563" s="113"/>
      <c r="AG563" s="114"/>
      <c r="AH563" s="1">
        <f t="shared" si="44"/>
        <v>0</v>
      </c>
    </row>
    <row r="564" spans="4:34" ht="18" customHeight="1" x14ac:dyDescent="0.25">
      <c r="D564" s="1">
        <f>IFERROR(IF(E564&gt;=1,E564+COUNTIF($E$8:E564,E564),0),0)</f>
        <v>0</v>
      </c>
      <c r="E564" s="1">
        <f>IFERROR(IF(G564&gt;=1,INDEX(EMP!$O$6:$Q$205,MATCH(I564,EMP!$Q$6:$Q$205,0),1)*10,0),0)</f>
        <v>0</v>
      </c>
      <c r="F564" s="1">
        <v>557</v>
      </c>
      <c r="G564" s="32">
        <f t="shared" si="45"/>
        <v>0</v>
      </c>
      <c r="H564" s="115"/>
      <c r="I564" s="32" t="str">
        <f>IFERROR(IF(G564&gt;=1,VLOOKUP(H564,EMP!$P$6:$Q$205,2,0),""),"")</f>
        <v/>
      </c>
      <c r="J564" s="116"/>
      <c r="K564" s="111"/>
      <c r="L564" s="112"/>
      <c r="M564" s="112"/>
      <c r="N564" s="112"/>
      <c r="O564" s="108">
        <f t="shared" si="46"/>
        <v>0</v>
      </c>
      <c r="P564" s="112"/>
      <c r="Q564" s="112"/>
      <c r="R564" s="112"/>
      <c r="S564" s="112"/>
      <c r="T564" s="112"/>
      <c r="U564" s="112"/>
      <c r="V564" s="112"/>
      <c r="W564" s="112"/>
      <c r="X564" s="112"/>
      <c r="Y564" s="112"/>
      <c r="Z564" s="112"/>
      <c r="AA564" s="112"/>
      <c r="AB564" s="108">
        <f t="shared" si="47"/>
        <v>0</v>
      </c>
      <c r="AC564" s="108">
        <f t="shared" si="48"/>
        <v>0</v>
      </c>
      <c r="AD564" s="113"/>
      <c r="AE564" s="114"/>
      <c r="AF564" s="113"/>
      <c r="AG564" s="114"/>
      <c r="AH564" s="1">
        <f t="shared" si="44"/>
        <v>0</v>
      </c>
    </row>
    <row r="565" spans="4:34" ht="18" customHeight="1" x14ac:dyDescent="0.25">
      <c r="D565" s="1">
        <f>IFERROR(IF(E565&gt;=1,E565+COUNTIF($E$8:E565,E565),0),0)</f>
        <v>0</v>
      </c>
      <c r="E565" s="1">
        <f>IFERROR(IF(G565&gt;=1,INDEX(EMP!$O$6:$Q$205,MATCH(I565,EMP!$Q$6:$Q$205,0),1)*10,0),0)</f>
        <v>0</v>
      </c>
      <c r="F565" s="1">
        <v>558</v>
      </c>
      <c r="G565" s="32">
        <f t="shared" si="45"/>
        <v>0</v>
      </c>
      <c r="H565" s="115"/>
      <c r="I565" s="32" t="str">
        <f>IFERROR(IF(G565&gt;=1,VLOOKUP(H565,EMP!$P$6:$Q$205,2,0),""),"")</f>
        <v/>
      </c>
      <c r="J565" s="116"/>
      <c r="K565" s="111"/>
      <c r="L565" s="112"/>
      <c r="M565" s="112"/>
      <c r="N565" s="112"/>
      <c r="O565" s="108">
        <f t="shared" si="46"/>
        <v>0</v>
      </c>
      <c r="P565" s="112"/>
      <c r="Q565" s="112"/>
      <c r="R565" s="112"/>
      <c r="S565" s="112"/>
      <c r="T565" s="112"/>
      <c r="U565" s="112"/>
      <c r="V565" s="112"/>
      <c r="W565" s="112"/>
      <c r="X565" s="112"/>
      <c r="Y565" s="112"/>
      <c r="Z565" s="112"/>
      <c r="AA565" s="112"/>
      <c r="AB565" s="108">
        <f t="shared" si="47"/>
        <v>0</v>
      </c>
      <c r="AC565" s="108">
        <f t="shared" si="48"/>
        <v>0</v>
      </c>
      <c r="AD565" s="113"/>
      <c r="AE565" s="114"/>
      <c r="AF565" s="113"/>
      <c r="AG565" s="114"/>
      <c r="AH565" s="1">
        <f t="shared" si="44"/>
        <v>0</v>
      </c>
    </row>
    <row r="566" spans="4:34" ht="18" customHeight="1" x14ac:dyDescent="0.25">
      <c r="D566" s="1">
        <f>IFERROR(IF(E566&gt;=1,E566+COUNTIF($E$8:E566,E566),0),0)</f>
        <v>0</v>
      </c>
      <c r="E566" s="1">
        <f>IFERROR(IF(G566&gt;=1,INDEX(EMP!$O$6:$Q$205,MATCH(I566,EMP!$Q$6:$Q$205,0),1)*10,0),0)</f>
        <v>0</v>
      </c>
      <c r="F566" s="1">
        <v>559</v>
      </c>
      <c r="G566" s="32">
        <f t="shared" si="45"/>
        <v>0</v>
      </c>
      <c r="H566" s="115"/>
      <c r="I566" s="32" t="str">
        <f>IFERROR(IF(G566&gt;=1,VLOOKUP(H566,EMP!$P$6:$Q$205,2,0),""),"")</f>
        <v/>
      </c>
      <c r="J566" s="116"/>
      <c r="K566" s="111"/>
      <c r="L566" s="112"/>
      <c r="M566" s="112"/>
      <c r="N566" s="112"/>
      <c r="O566" s="108">
        <f t="shared" si="46"/>
        <v>0</v>
      </c>
      <c r="P566" s="112"/>
      <c r="Q566" s="112"/>
      <c r="R566" s="112"/>
      <c r="S566" s="112"/>
      <c r="T566" s="112"/>
      <c r="U566" s="112"/>
      <c r="V566" s="112"/>
      <c r="W566" s="112"/>
      <c r="X566" s="112"/>
      <c r="Y566" s="112"/>
      <c r="Z566" s="112"/>
      <c r="AA566" s="112"/>
      <c r="AB566" s="108">
        <f t="shared" si="47"/>
        <v>0</v>
      </c>
      <c r="AC566" s="108">
        <f t="shared" si="48"/>
        <v>0</v>
      </c>
      <c r="AD566" s="113"/>
      <c r="AE566" s="114"/>
      <c r="AF566" s="113"/>
      <c r="AG566" s="114"/>
      <c r="AH566" s="1">
        <f t="shared" si="44"/>
        <v>0</v>
      </c>
    </row>
    <row r="567" spans="4:34" ht="18" customHeight="1" x14ac:dyDescent="0.25">
      <c r="D567" s="1">
        <f>IFERROR(IF(E567&gt;=1,E567+COUNTIF($E$8:E567,E567),0),0)</f>
        <v>0</v>
      </c>
      <c r="E567" s="1">
        <f>IFERROR(IF(G567&gt;=1,INDEX(EMP!$O$6:$Q$205,MATCH(I567,EMP!$Q$6:$Q$205,0),1)*10,0),0)</f>
        <v>0</v>
      </c>
      <c r="F567" s="1">
        <v>560</v>
      </c>
      <c r="G567" s="32">
        <f t="shared" si="45"/>
        <v>0</v>
      </c>
      <c r="H567" s="115"/>
      <c r="I567" s="32" t="str">
        <f>IFERROR(IF(G567&gt;=1,VLOOKUP(H567,EMP!$P$6:$Q$205,2,0),""),"")</f>
        <v/>
      </c>
      <c r="J567" s="116"/>
      <c r="K567" s="111"/>
      <c r="L567" s="112"/>
      <c r="M567" s="112"/>
      <c r="N567" s="112"/>
      <c r="O567" s="108">
        <f t="shared" si="46"/>
        <v>0</v>
      </c>
      <c r="P567" s="112"/>
      <c r="Q567" s="112"/>
      <c r="R567" s="112"/>
      <c r="S567" s="112"/>
      <c r="T567" s="112"/>
      <c r="U567" s="112"/>
      <c r="V567" s="112"/>
      <c r="W567" s="112"/>
      <c r="X567" s="112"/>
      <c r="Y567" s="112"/>
      <c r="Z567" s="112"/>
      <c r="AA567" s="112"/>
      <c r="AB567" s="108">
        <f t="shared" si="47"/>
        <v>0</v>
      </c>
      <c r="AC567" s="108">
        <f t="shared" si="48"/>
        <v>0</v>
      </c>
      <c r="AD567" s="113"/>
      <c r="AE567" s="114"/>
      <c r="AF567" s="113"/>
      <c r="AG567" s="114"/>
      <c r="AH567" s="1">
        <f t="shared" si="44"/>
        <v>0</v>
      </c>
    </row>
    <row r="568" spans="4:34" ht="18" customHeight="1" x14ac:dyDescent="0.25">
      <c r="D568" s="1">
        <f>IFERROR(IF(E568&gt;=1,E568+COUNTIF($E$8:E568,E568),0),0)</f>
        <v>0</v>
      </c>
      <c r="E568" s="1">
        <f>IFERROR(IF(G568&gt;=1,INDEX(EMP!$O$6:$Q$205,MATCH(I568,EMP!$Q$6:$Q$205,0),1)*10,0),0)</f>
        <v>0</v>
      </c>
      <c r="F568" s="1">
        <v>561</v>
      </c>
      <c r="G568" s="32">
        <f t="shared" si="45"/>
        <v>0</v>
      </c>
      <c r="H568" s="115"/>
      <c r="I568" s="32" t="str">
        <f>IFERROR(IF(G568&gt;=1,VLOOKUP(H568,EMP!$P$6:$Q$205,2,0),""),"")</f>
        <v/>
      </c>
      <c r="J568" s="116"/>
      <c r="K568" s="111"/>
      <c r="L568" s="112"/>
      <c r="M568" s="112"/>
      <c r="N568" s="112"/>
      <c r="O568" s="108">
        <f t="shared" si="46"/>
        <v>0</v>
      </c>
      <c r="P568" s="112"/>
      <c r="Q568" s="112"/>
      <c r="R568" s="112"/>
      <c r="S568" s="112"/>
      <c r="T568" s="112"/>
      <c r="U568" s="112"/>
      <c r="V568" s="112"/>
      <c r="W568" s="112"/>
      <c r="X568" s="112"/>
      <c r="Y568" s="112"/>
      <c r="Z568" s="112"/>
      <c r="AA568" s="112"/>
      <c r="AB568" s="108">
        <f t="shared" si="47"/>
        <v>0</v>
      </c>
      <c r="AC568" s="108">
        <f t="shared" si="48"/>
        <v>0</v>
      </c>
      <c r="AD568" s="113"/>
      <c r="AE568" s="114"/>
      <c r="AF568" s="113"/>
      <c r="AG568" s="114"/>
      <c r="AH568" s="1">
        <f t="shared" si="44"/>
        <v>0</v>
      </c>
    </row>
    <row r="569" spans="4:34" ht="18" customHeight="1" x14ac:dyDescent="0.25">
      <c r="D569" s="1">
        <f>IFERROR(IF(E569&gt;=1,E569+COUNTIF($E$8:E569,E569),0),0)</f>
        <v>0</v>
      </c>
      <c r="E569" s="1">
        <f>IFERROR(IF(G569&gt;=1,INDEX(EMP!$O$6:$Q$205,MATCH(I569,EMP!$Q$6:$Q$205,0),1)*10,0),0)</f>
        <v>0</v>
      </c>
      <c r="F569" s="1">
        <v>562</v>
      </c>
      <c r="G569" s="32">
        <f t="shared" si="45"/>
        <v>0</v>
      </c>
      <c r="H569" s="115"/>
      <c r="I569" s="32" t="str">
        <f>IFERROR(IF(G569&gt;=1,VLOOKUP(H569,EMP!$P$6:$Q$205,2,0),""),"")</f>
        <v/>
      </c>
      <c r="J569" s="116"/>
      <c r="K569" s="111"/>
      <c r="L569" s="112"/>
      <c r="M569" s="112"/>
      <c r="N569" s="112"/>
      <c r="O569" s="108">
        <f t="shared" si="46"/>
        <v>0</v>
      </c>
      <c r="P569" s="112"/>
      <c r="Q569" s="112"/>
      <c r="R569" s="112"/>
      <c r="S569" s="112"/>
      <c r="T569" s="112"/>
      <c r="U569" s="112"/>
      <c r="V569" s="112"/>
      <c r="W569" s="112"/>
      <c r="X569" s="112"/>
      <c r="Y569" s="112"/>
      <c r="Z569" s="112"/>
      <c r="AA569" s="112"/>
      <c r="AB569" s="108">
        <f t="shared" si="47"/>
        <v>0</v>
      </c>
      <c r="AC569" s="108">
        <f t="shared" si="48"/>
        <v>0</v>
      </c>
      <c r="AD569" s="113"/>
      <c r="AE569" s="114"/>
      <c r="AF569" s="113"/>
      <c r="AG569" s="114"/>
      <c r="AH569" s="1">
        <f t="shared" si="44"/>
        <v>0</v>
      </c>
    </row>
    <row r="570" spans="4:34" ht="18" customHeight="1" x14ac:dyDescent="0.25">
      <c r="D570" s="1">
        <f>IFERROR(IF(E570&gt;=1,E570+COUNTIF($E$8:E570,E570),0),0)</f>
        <v>0</v>
      </c>
      <c r="E570" s="1">
        <f>IFERROR(IF(G570&gt;=1,INDEX(EMP!$O$6:$Q$205,MATCH(I570,EMP!$Q$6:$Q$205,0),1)*10,0),0)</f>
        <v>0</v>
      </c>
      <c r="F570" s="1">
        <v>563</v>
      </c>
      <c r="G570" s="32">
        <f t="shared" si="45"/>
        <v>0</v>
      </c>
      <c r="H570" s="115"/>
      <c r="I570" s="32" t="str">
        <f>IFERROR(IF(G570&gt;=1,VLOOKUP(H570,EMP!$P$6:$Q$205,2,0),""),"")</f>
        <v/>
      </c>
      <c r="J570" s="116"/>
      <c r="K570" s="111"/>
      <c r="L570" s="112"/>
      <c r="M570" s="112"/>
      <c r="N570" s="112"/>
      <c r="O570" s="108">
        <f t="shared" si="46"/>
        <v>0</v>
      </c>
      <c r="P570" s="112"/>
      <c r="Q570" s="112"/>
      <c r="R570" s="112"/>
      <c r="S570" s="112"/>
      <c r="T570" s="112"/>
      <c r="U570" s="112"/>
      <c r="V570" s="112"/>
      <c r="W570" s="112"/>
      <c r="X570" s="112"/>
      <c r="Y570" s="112"/>
      <c r="Z570" s="112"/>
      <c r="AA570" s="112"/>
      <c r="AB570" s="108">
        <f t="shared" si="47"/>
        <v>0</v>
      </c>
      <c r="AC570" s="108">
        <f t="shared" si="48"/>
        <v>0</v>
      </c>
      <c r="AD570" s="113"/>
      <c r="AE570" s="114"/>
      <c r="AF570" s="113"/>
      <c r="AG570" s="114"/>
      <c r="AH570" s="1">
        <f t="shared" si="44"/>
        <v>0</v>
      </c>
    </row>
    <row r="571" spans="4:34" ht="18" customHeight="1" x14ac:dyDescent="0.25">
      <c r="D571" s="1">
        <f>IFERROR(IF(E571&gt;=1,E571+COUNTIF($E$8:E571,E571),0),0)</f>
        <v>0</v>
      </c>
      <c r="E571" s="1">
        <f>IFERROR(IF(G571&gt;=1,INDEX(EMP!$O$6:$Q$205,MATCH(I571,EMP!$Q$6:$Q$205,0),1)*10,0),0)</f>
        <v>0</v>
      </c>
      <c r="F571" s="1">
        <v>564</v>
      </c>
      <c r="G571" s="32">
        <f t="shared" si="45"/>
        <v>0</v>
      </c>
      <c r="H571" s="115"/>
      <c r="I571" s="32" t="str">
        <f>IFERROR(IF(G571&gt;=1,VLOOKUP(H571,EMP!$P$6:$Q$205,2,0),""),"")</f>
        <v/>
      </c>
      <c r="J571" s="116"/>
      <c r="K571" s="111"/>
      <c r="L571" s="112"/>
      <c r="M571" s="112"/>
      <c r="N571" s="112"/>
      <c r="O571" s="108">
        <f t="shared" si="46"/>
        <v>0</v>
      </c>
      <c r="P571" s="112"/>
      <c r="Q571" s="112"/>
      <c r="R571" s="112"/>
      <c r="S571" s="112"/>
      <c r="T571" s="112"/>
      <c r="U571" s="112"/>
      <c r="V571" s="112"/>
      <c r="W571" s="112"/>
      <c r="X571" s="112"/>
      <c r="Y571" s="112"/>
      <c r="Z571" s="112"/>
      <c r="AA571" s="112"/>
      <c r="AB571" s="108">
        <f t="shared" si="47"/>
        <v>0</v>
      </c>
      <c r="AC571" s="108">
        <f t="shared" si="48"/>
        <v>0</v>
      </c>
      <c r="AD571" s="113"/>
      <c r="AE571" s="114"/>
      <c r="AF571" s="113"/>
      <c r="AG571" s="114"/>
      <c r="AH571" s="1">
        <f t="shared" si="44"/>
        <v>0</v>
      </c>
    </row>
    <row r="572" spans="4:34" ht="18" customHeight="1" x14ac:dyDescent="0.25">
      <c r="D572" s="1">
        <f>IFERROR(IF(E572&gt;=1,E572+COUNTIF($E$8:E572,E572),0),0)</f>
        <v>0</v>
      </c>
      <c r="E572" s="1">
        <f>IFERROR(IF(G572&gt;=1,INDEX(EMP!$O$6:$Q$205,MATCH(I572,EMP!$Q$6:$Q$205,0),1)*10,0),0)</f>
        <v>0</v>
      </c>
      <c r="F572" s="1">
        <v>565</v>
      </c>
      <c r="G572" s="32">
        <f t="shared" si="45"/>
        <v>0</v>
      </c>
      <c r="H572" s="115"/>
      <c r="I572" s="32" t="str">
        <f>IFERROR(IF(G572&gt;=1,VLOOKUP(H572,EMP!$P$6:$Q$205,2,0),""),"")</f>
        <v/>
      </c>
      <c r="J572" s="116"/>
      <c r="K572" s="111"/>
      <c r="L572" s="112"/>
      <c r="M572" s="112"/>
      <c r="N572" s="112"/>
      <c r="O572" s="108">
        <f t="shared" si="46"/>
        <v>0</v>
      </c>
      <c r="P572" s="112"/>
      <c r="Q572" s="112"/>
      <c r="R572" s="112"/>
      <c r="S572" s="112"/>
      <c r="T572" s="112"/>
      <c r="U572" s="112"/>
      <c r="V572" s="112"/>
      <c r="W572" s="112"/>
      <c r="X572" s="112"/>
      <c r="Y572" s="112"/>
      <c r="Z572" s="112"/>
      <c r="AA572" s="112"/>
      <c r="AB572" s="108">
        <f t="shared" si="47"/>
        <v>0</v>
      </c>
      <c r="AC572" s="108">
        <f t="shared" si="48"/>
        <v>0</v>
      </c>
      <c r="AD572" s="113"/>
      <c r="AE572" s="114"/>
      <c r="AF572" s="113"/>
      <c r="AG572" s="114"/>
      <c r="AH572" s="1">
        <f t="shared" si="44"/>
        <v>0</v>
      </c>
    </row>
    <row r="573" spans="4:34" ht="18" customHeight="1" x14ac:dyDescent="0.25">
      <c r="D573" s="1">
        <f>IFERROR(IF(E573&gt;=1,E573+COUNTIF($E$8:E573,E573),0),0)</f>
        <v>0</v>
      </c>
      <c r="E573" s="1">
        <f>IFERROR(IF(G573&gt;=1,INDEX(EMP!$O$6:$Q$205,MATCH(I573,EMP!$Q$6:$Q$205,0),1)*10,0),0)</f>
        <v>0</v>
      </c>
      <c r="F573" s="1">
        <v>566</v>
      </c>
      <c r="G573" s="32">
        <f t="shared" si="45"/>
        <v>0</v>
      </c>
      <c r="H573" s="115"/>
      <c r="I573" s="32" t="str">
        <f>IFERROR(IF(G573&gt;=1,VLOOKUP(H573,EMP!$P$6:$Q$205,2,0),""),"")</f>
        <v/>
      </c>
      <c r="J573" s="116"/>
      <c r="K573" s="111"/>
      <c r="L573" s="112"/>
      <c r="M573" s="112"/>
      <c r="N573" s="112"/>
      <c r="O573" s="108">
        <f t="shared" si="46"/>
        <v>0</v>
      </c>
      <c r="P573" s="112"/>
      <c r="Q573" s="112"/>
      <c r="R573" s="112"/>
      <c r="S573" s="112"/>
      <c r="T573" s="112"/>
      <c r="U573" s="112"/>
      <c r="V573" s="112"/>
      <c r="W573" s="112"/>
      <c r="X573" s="112"/>
      <c r="Y573" s="112"/>
      <c r="Z573" s="112"/>
      <c r="AA573" s="112"/>
      <c r="AB573" s="108">
        <f t="shared" si="47"/>
        <v>0</v>
      </c>
      <c r="AC573" s="108">
        <f t="shared" si="48"/>
        <v>0</v>
      </c>
      <c r="AD573" s="113"/>
      <c r="AE573" s="114"/>
      <c r="AF573" s="113"/>
      <c r="AG573" s="114"/>
      <c r="AH573" s="1">
        <f t="shared" si="44"/>
        <v>0</v>
      </c>
    </row>
    <row r="574" spans="4:34" ht="18" customHeight="1" x14ac:dyDescent="0.25">
      <c r="D574" s="1">
        <f>IFERROR(IF(E574&gt;=1,E574+COUNTIF($E$8:E574,E574),0),0)</f>
        <v>0</v>
      </c>
      <c r="E574" s="1">
        <f>IFERROR(IF(G574&gt;=1,INDEX(EMP!$O$6:$Q$205,MATCH(I574,EMP!$Q$6:$Q$205,0),1)*10,0),0)</f>
        <v>0</v>
      </c>
      <c r="F574" s="1">
        <v>567</v>
      </c>
      <c r="G574" s="32">
        <f t="shared" si="45"/>
        <v>0</v>
      </c>
      <c r="H574" s="115"/>
      <c r="I574" s="32" t="str">
        <f>IFERROR(IF(G574&gt;=1,VLOOKUP(H574,EMP!$P$6:$Q$205,2,0),""),"")</f>
        <v/>
      </c>
      <c r="J574" s="116"/>
      <c r="K574" s="111"/>
      <c r="L574" s="112"/>
      <c r="M574" s="112"/>
      <c r="N574" s="112"/>
      <c r="O574" s="108">
        <f t="shared" si="46"/>
        <v>0</v>
      </c>
      <c r="P574" s="112"/>
      <c r="Q574" s="112"/>
      <c r="R574" s="112"/>
      <c r="S574" s="112"/>
      <c r="T574" s="112"/>
      <c r="U574" s="112"/>
      <c r="V574" s="112"/>
      <c r="W574" s="112"/>
      <c r="X574" s="112"/>
      <c r="Y574" s="112"/>
      <c r="Z574" s="112"/>
      <c r="AA574" s="112"/>
      <c r="AB574" s="108">
        <f t="shared" si="47"/>
        <v>0</v>
      </c>
      <c r="AC574" s="108">
        <f t="shared" si="48"/>
        <v>0</v>
      </c>
      <c r="AD574" s="113"/>
      <c r="AE574" s="114"/>
      <c r="AF574" s="113"/>
      <c r="AG574" s="114"/>
      <c r="AH574" s="1">
        <f t="shared" si="44"/>
        <v>0</v>
      </c>
    </row>
    <row r="575" spans="4:34" ht="18" customHeight="1" x14ac:dyDescent="0.25">
      <c r="D575" s="1">
        <f>IFERROR(IF(E575&gt;=1,E575+COUNTIF($E$8:E575,E575),0),0)</f>
        <v>0</v>
      </c>
      <c r="E575" s="1">
        <f>IFERROR(IF(G575&gt;=1,INDEX(EMP!$O$6:$Q$205,MATCH(I575,EMP!$Q$6:$Q$205,0),1)*10,0),0)</f>
        <v>0</v>
      </c>
      <c r="F575" s="1">
        <v>568</v>
      </c>
      <c r="G575" s="32">
        <f t="shared" si="45"/>
        <v>0</v>
      </c>
      <c r="H575" s="115"/>
      <c r="I575" s="32" t="str">
        <f>IFERROR(IF(G575&gt;=1,VLOOKUP(H575,EMP!$P$6:$Q$205,2,0),""),"")</f>
        <v/>
      </c>
      <c r="J575" s="116"/>
      <c r="K575" s="111"/>
      <c r="L575" s="112"/>
      <c r="M575" s="112"/>
      <c r="N575" s="112"/>
      <c r="O575" s="108">
        <f t="shared" si="46"/>
        <v>0</v>
      </c>
      <c r="P575" s="112"/>
      <c r="Q575" s="112"/>
      <c r="R575" s="112"/>
      <c r="S575" s="112"/>
      <c r="T575" s="112"/>
      <c r="U575" s="112"/>
      <c r="V575" s="112"/>
      <c r="W575" s="112"/>
      <c r="X575" s="112"/>
      <c r="Y575" s="112"/>
      <c r="Z575" s="112"/>
      <c r="AA575" s="112"/>
      <c r="AB575" s="108">
        <f t="shared" si="47"/>
        <v>0</v>
      </c>
      <c r="AC575" s="108">
        <f t="shared" si="48"/>
        <v>0</v>
      </c>
      <c r="AD575" s="113"/>
      <c r="AE575" s="114"/>
      <c r="AF575" s="113"/>
      <c r="AG575" s="114"/>
      <c r="AH575" s="1">
        <f t="shared" si="44"/>
        <v>0</v>
      </c>
    </row>
    <row r="576" spans="4:34" ht="18" customHeight="1" x14ac:dyDescent="0.25">
      <c r="D576" s="1">
        <f>IFERROR(IF(E576&gt;=1,E576+COUNTIF($E$8:E576,E576),0),0)</f>
        <v>0</v>
      </c>
      <c r="E576" s="1">
        <f>IFERROR(IF(G576&gt;=1,INDEX(EMP!$O$6:$Q$205,MATCH(I576,EMP!$Q$6:$Q$205,0),1)*10,0),0)</f>
        <v>0</v>
      </c>
      <c r="F576" s="1">
        <v>569</v>
      </c>
      <c r="G576" s="32">
        <f t="shared" si="45"/>
        <v>0</v>
      </c>
      <c r="H576" s="115"/>
      <c r="I576" s="32" t="str">
        <f>IFERROR(IF(G576&gt;=1,VLOOKUP(H576,EMP!$P$6:$Q$205,2,0),""),"")</f>
        <v/>
      </c>
      <c r="J576" s="116"/>
      <c r="K576" s="111"/>
      <c r="L576" s="112"/>
      <c r="M576" s="112"/>
      <c r="N576" s="112"/>
      <c r="O576" s="108">
        <f t="shared" si="46"/>
        <v>0</v>
      </c>
      <c r="P576" s="112"/>
      <c r="Q576" s="112"/>
      <c r="R576" s="112"/>
      <c r="S576" s="112"/>
      <c r="T576" s="112"/>
      <c r="U576" s="112"/>
      <c r="V576" s="112"/>
      <c r="W576" s="112"/>
      <c r="X576" s="112"/>
      <c r="Y576" s="112"/>
      <c r="Z576" s="112"/>
      <c r="AA576" s="112"/>
      <c r="AB576" s="108">
        <f t="shared" si="47"/>
        <v>0</v>
      </c>
      <c r="AC576" s="108">
        <f t="shared" si="48"/>
        <v>0</v>
      </c>
      <c r="AD576" s="113"/>
      <c r="AE576" s="114"/>
      <c r="AF576" s="113"/>
      <c r="AG576" s="114"/>
      <c r="AH576" s="1">
        <f t="shared" si="44"/>
        <v>0</v>
      </c>
    </row>
    <row r="577" spans="4:34" ht="18" customHeight="1" x14ac:dyDescent="0.25">
      <c r="D577" s="1">
        <f>IFERROR(IF(E577&gt;=1,E577+COUNTIF($E$8:E577,E577),0),0)</f>
        <v>0</v>
      </c>
      <c r="E577" s="1">
        <f>IFERROR(IF(G577&gt;=1,INDEX(EMP!$O$6:$Q$205,MATCH(I577,EMP!$Q$6:$Q$205,0),1)*10,0),0)</f>
        <v>0</v>
      </c>
      <c r="F577" s="1">
        <v>570</v>
      </c>
      <c r="G577" s="32">
        <f t="shared" si="45"/>
        <v>0</v>
      </c>
      <c r="H577" s="115"/>
      <c r="I577" s="32" t="str">
        <f>IFERROR(IF(G577&gt;=1,VLOOKUP(H577,EMP!$P$6:$Q$205,2,0),""),"")</f>
        <v/>
      </c>
      <c r="J577" s="116"/>
      <c r="K577" s="111"/>
      <c r="L577" s="112"/>
      <c r="M577" s="112"/>
      <c r="N577" s="112"/>
      <c r="O577" s="108">
        <f t="shared" si="46"/>
        <v>0</v>
      </c>
      <c r="P577" s="112"/>
      <c r="Q577" s="112"/>
      <c r="R577" s="112"/>
      <c r="S577" s="112"/>
      <c r="T577" s="112"/>
      <c r="U577" s="112"/>
      <c r="V577" s="112"/>
      <c r="W577" s="112"/>
      <c r="X577" s="112"/>
      <c r="Y577" s="112"/>
      <c r="Z577" s="112"/>
      <c r="AA577" s="112"/>
      <c r="AB577" s="108">
        <f t="shared" si="47"/>
        <v>0</v>
      </c>
      <c r="AC577" s="108">
        <f t="shared" si="48"/>
        <v>0</v>
      </c>
      <c r="AD577" s="113"/>
      <c r="AE577" s="114"/>
      <c r="AF577" s="113"/>
      <c r="AG577" s="114"/>
      <c r="AH577" s="1">
        <f t="shared" si="44"/>
        <v>0</v>
      </c>
    </row>
    <row r="578" spans="4:34" ht="18" customHeight="1" x14ac:dyDescent="0.25">
      <c r="D578" s="1">
        <f>IFERROR(IF(E578&gt;=1,E578+COUNTIF($E$8:E578,E578),0),0)</f>
        <v>0</v>
      </c>
      <c r="E578" s="1">
        <f>IFERROR(IF(G578&gt;=1,INDEX(EMP!$O$6:$Q$205,MATCH(I578,EMP!$Q$6:$Q$205,0),1)*10,0),0)</f>
        <v>0</v>
      </c>
      <c r="F578" s="1">
        <v>571</v>
      </c>
      <c r="G578" s="32">
        <f t="shared" si="45"/>
        <v>0</v>
      </c>
      <c r="H578" s="115"/>
      <c r="I578" s="32" t="str">
        <f>IFERROR(IF(G578&gt;=1,VLOOKUP(H578,EMP!$P$6:$Q$205,2,0),""),"")</f>
        <v/>
      </c>
      <c r="J578" s="116"/>
      <c r="K578" s="111"/>
      <c r="L578" s="112"/>
      <c r="M578" s="112"/>
      <c r="N578" s="112"/>
      <c r="O578" s="108">
        <f t="shared" si="46"/>
        <v>0</v>
      </c>
      <c r="P578" s="112"/>
      <c r="Q578" s="112"/>
      <c r="R578" s="112"/>
      <c r="S578" s="112"/>
      <c r="T578" s="112"/>
      <c r="U578" s="112"/>
      <c r="V578" s="112"/>
      <c r="W578" s="112"/>
      <c r="X578" s="112"/>
      <c r="Y578" s="112"/>
      <c r="Z578" s="112"/>
      <c r="AA578" s="112"/>
      <c r="AB578" s="108">
        <f t="shared" si="47"/>
        <v>0</v>
      </c>
      <c r="AC578" s="108">
        <f t="shared" si="48"/>
        <v>0</v>
      </c>
      <c r="AD578" s="113"/>
      <c r="AE578" s="114"/>
      <c r="AF578" s="113"/>
      <c r="AG578" s="114"/>
      <c r="AH578" s="1">
        <f t="shared" si="44"/>
        <v>0</v>
      </c>
    </row>
    <row r="579" spans="4:34" ht="18" customHeight="1" x14ac:dyDescent="0.25">
      <c r="D579" s="1">
        <f>IFERROR(IF(E579&gt;=1,E579+COUNTIF($E$8:E579,E579),0),0)</f>
        <v>0</v>
      </c>
      <c r="E579" s="1">
        <f>IFERROR(IF(G579&gt;=1,INDEX(EMP!$O$6:$Q$205,MATCH(I579,EMP!$Q$6:$Q$205,0),1)*10,0),0)</f>
        <v>0</v>
      </c>
      <c r="F579" s="1">
        <v>572</v>
      </c>
      <c r="G579" s="32">
        <f t="shared" si="45"/>
        <v>0</v>
      </c>
      <c r="H579" s="115"/>
      <c r="I579" s="32" t="str">
        <f>IFERROR(IF(G579&gt;=1,VLOOKUP(H579,EMP!$P$6:$Q$205,2,0),""),"")</f>
        <v/>
      </c>
      <c r="J579" s="116"/>
      <c r="K579" s="111"/>
      <c r="L579" s="112"/>
      <c r="M579" s="112"/>
      <c r="N579" s="112"/>
      <c r="O579" s="108">
        <f t="shared" si="46"/>
        <v>0</v>
      </c>
      <c r="P579" s="112"/>
      <c r="Q579" s="112"/>
      <c r="R579" s="112"/>
      <c r="S579" s="112"/>
      <c r="T579" s="112"/>
      <c r="U579" s="112"/>
      <c r="V579" s="112"/>
      <c r="W579" s="112"/>
      <c r="X579" s="112"/>
      <c r="Y579" s="112"/>
      <c r="Z579" s="112"/>
      <c r="AA579" s="112"/>
      <c r="AB579" s="108">
        <f t="shared" si="47"/>
        <v>0</v>
      </c>
      <c r="AC579" s="108">
        <f t="shared" si="48"/>
        <v>0</v>
      </c>
      <c r="AD579" s="113"/>
      <c r="AE579" s="114"/>
      <c r="AF579" s="113"/>
      <c r="AG579" s="114"/>
      <c r="AH579" s="1">
        <f t="shared" si="44"/>
        <v>0</v>
      </c>
    </row>
    <row r="580" spans="4:34" ht="18" customHeight="1" x14ac:dyDescent="0.25">
      <c r="D580" s="1">
        <f>IFERROR(IF(E580&gt;=1,E580+COUNTIF($E$8:E580,E580),0),0)</f>
        <v>0</v>
      </c>
      <c r="E580" s="1">
        <f>IFERROR(IF(G580&gt;=1,INDEX(EMP!$O$6:$Q$205,MATCH(I580,EMP!$Q$6:$Q$205,0),1)*10,0),0)</f>
        <v>0</v>
      </c>
      <c r="F580" s="1">
        <v>573</v>
      </c>
      <c r="G580" s="32">
        <f t="shared" si="45"/>
        <v>0</v>
      </c>
      <c r="H580" s="115"/>
      <c r="I580" s="32" t="str">
        <f>IFERROR(IF(G580&gt;=1,VLOOKUP(H580,EMP!$P$6:$Q$205,2,0),""),"")</f>
        <v/>
      </c>
      <c r="J580" s="116"/>
      <c r="K580" s="111"/>
      <c r="L580" s="112"/>
      <c r="M580" s="112"/>
      <c r="N580" s="112"/>
      <c r="O580" s="108">
        <f t="shared" si="46"/>
        <v>0</v>
      </c>
      <c r="P580" s="112"/>
      <c r="Q580" s="112"/>
      <c r="R580" s="112"/>
      <c r="S580" s="112"/>
      <c r="T580" s="112"/>
      <c r="U580" s="112"/>
      <c r="V580" s="112"/>
      <c r="W580" s="112"/>
      <c r="X580" s="112"/>
      <c r="Y580" s="112"/>
      <c r="Z580" s="112"/>
      <c r="AA580" s="112"/>
      <c r="AB580" s="108">
        <f t="shared" si="47"/>
        <v>0</v>
      </c>
      <c r="AC580" s="108">
        <f t="shared" si="48"/>
        <v>0</v>
      </c>
      <c r="AD580" s="113"/>
      <c r="AE580" s="114"/>
      <c r="AF580" s="113"/>
      <c r="AG580" s="114"/>
      <c r="AH580" s="1">
        <f t="shared" si="44"/>
        <v>0</v>
      </c>
    </row>
    <row r="581" spans="4:34" ht="18" customHeight="1" x14ac:dyDescent="0.25">
      <c r="D581" s="1">
        <f>IFERROR(IF(E581&gt;=1,E581+COUNTIF($E$8:E581,E581),0),0)</f>
        <v>0</v>
      </c>
      <c r="E581" s="1">
        <f>IFERROR(IF(G581&gt;=1,INDEX(EMP!$O$6:$Q$205,MATCH(I581,EMP!$Q$6:$Q$205,0),1)*10,0),0)</f>
        <v>0</v>
      </c>
      <c r="F581" s="1">
        <v>574</v>
      </c>
      <c r="G581" s="32">
        <f t="shared" si="45"/>
        <v>0</v>
      </c>
      <c r="H581" s="115"/>
      <c r="I581" s="32" t="str">
        <f>IFERROR(IF(G581&gt;=1,VLOOKUP(H581,EMP!$P$6:$Q$205,2,0),""),"")</f>
        <v/>
      </c>
      <c r="J581" s="116"/>
      <c r="K581" s="111"/>
      <c r="L581" s="112"/>
      <c r="M581" s="112"/>
      <c r="N581" s="112"/>
      <c r="O581" s="108">
        <f t="shared" si="46"/>
        <v>0</v>
      </c>
      <c r="P581" s="112"/>
      <c r="Q581" s="112"/>
      <c r="R581" s="112"/>
      <c r="S581" s="112"/>
      <c r="T581" s="112"/>
      <c r="U581" s="112"/>
      <c r="V581" s="112"/>
      <c r="W581" s="112"/>
      <c r="X581" s="112"/>
      <c r="Y581" s="112"/>
      <c r="Z581" s="112"/>
      <c r="AA581" s="112"/>
      <c r="AB581" s="108">
        <f t="shared" si="47"/>
        <v>0</v>
      </c>
      <c r="AC581" s="108">
        <f t="shared" si="48"/>
        <v>0</v>
      </c>
      <c r="AD581" s="113"/>
      <c r="AE581" s="114"/>
      <c r="AF581" s="113"/>
      <c r="AG581" s="114"/>
      <c r="AH581" s="1">
        <f t="shared" si="44"/>
        <v>0</v>
      </c>
    </row>
    <row r="582" spans="4:34" ht="18" customHeight="1" x14ac:dyDescent="0.25">
      <c r="D582" s="1">
        <f>IFERROR(IF(E582&gt;=1,E582+COUNTIF($E$8:E582,E582),0),0)</f>
        <v>0</v>
      </c>
      <c r="E582" s="1">
        <f>IFERROR(IF(G582&gt;=1,INDEX(EMP!$O$6:$Q$205,MATCH(I582,EMP!$Q$6:$Q$205,0),1)*10,0),0)</f>
        <v>0</v>
      </c>
      <c r="F582" s="1">
        <v>575</v>
      </c>
      <c r="G582" s="32">
        <f t="shared" si="45"/>
        <v>0</v>
      </c>
      <c r="H582" s="115"/>
      <c r="I582" s="32" t="str">
        <f>IFERROR(IF(G582&gt;=1,VLOOKUP(H582,EMP!$P$6:$Q$205,2,0),""),"")</f>
        <v/>
      </c>
      <c r="J582" s="116"/>
      <c r="K582" s="111"/>
      <c r="L582" s="112"/>
      <c r="M582" s="112"/>
      <c r="N582" s="112"/>
      <c r="O582" s="108">
        <f t="shared" si="46"/>
        <v>0</v>
      </c>
      <c r="P582" s="112"/>
      <c r="Q582" s="112"/>
      <c r="R582" s="112"/>
      <c r="S582" s="112"/>
      <c r="T582" s="112"/>
      <c r="U582" s="112"/>
      <c r="V582" s="112"/>
      <c r="W582" s="112"/>
      <c r="X582" s="112"/>
      <c r="Y582" s="112"/>
      <c r="Z582" s="112"/>
      <c r="AA582" s="112"/>
      <c r="AB582" s="108">
        <f t="shared" si="47"/>
        <v>0</v>
      </c>
      <c r="AC582" s="108">
        <f t="shared" si="48"/>
        <v>0</v>
      </c>
      <c r="AD582" s="113"/>
      <c r="AE582" s="114"/>
      <c r="AF582" s="113"/>
      <c r="AG582" s="114"/>
      <c r="AH582" s="1">
        <f t="shared" si="44"/>
        <v>0</v>
      </c>
    </row>
    <row r="583" spans="4:34" ht="18" customHeight="1" x14ac:dyDescent="0.25">
      <c r="D583" s="1">
        <f>IFERROR(IF(E583&gt;=1,E583+COUNTIF($E$8:E583,E583),0),0)</f>
        <v>0</v>
      </c>
      <c r="E583" s="1">
        <f>IFERROR(IF(G583&gt;=1,INDEX(EMP!$O$6:$Q$205,MATCH(I583,EMP!$Q$6:$Q$205,0),1)*10,0),0)</f>
        <v>0</v>
      </c>
      <c r="F583" s="1">
        <v>576</v>
      </c>
      <c r="G583" s="32">
        <f t="shared" si="45"/>
        <v>0</v>
      </c>
      <c r="H583" s="115"/>
      <c r="I583" s="32" t="str">
        <f>IFERROR(IF(G583&gt;=1,VLOOKUP(H583,EMP!$P$6:$Q$205,2,0),""),"")</f>
        <v/>
      </c>
      <c r="J583" s="116"/>
      <c r="K583" s="111"/>
      <c r="L583" s="112"/>
      <c r="M583" s="112"/>
      <c r="N583" s="112"/>
      <c r="O583" s="108">
        <f t="shared" si="46"/>
        <v>0</v>
      </c>
      <c r="P583" s="112"/>
      <c r="Q583" s="112"/>
      <c r="R583" s="112"/>
      <c r="S583" s="112"/>
      <c r="T583" s="112"/>
      <c r="U583" s="112"/>
      <c r="V583" s="112"/>
      <c r="W583" s="112"/>
      <c r="X583" s="112"/>
      <c r="Y583" s="112"/>
      <c r="Z583" s="112"/>
      <c r="AA583" s="112"/>
      <c r="AB583" s="108">
        <f t="shared" si="47"/>
        <v>0</v>
      </c>
      <c r="AC583" s="108">
        <f t="shared" si="48"/>
        <v>0</v>
      </c>
      <c r="AD583" s="113"/>
      <c r="AE583" s="114"/>
      <c r="AF583" s="113"/>
      <c r="AG583" s="114"/>
      <c r="AH583" s="1">
        <f t="shared" si="44"/>
        <v>0</v>
      </c>
    </row>
    <row r="584" spans="4:34" ht="18" customHeight="1" x14ac:dyDescent="0.25">
      <c r="D584" s="1">
        <f>IFERROR(IF(E584&gt;=1,E584+COUNTIF($E$8:E584,E584),0),0)</f>
        <v>0</v>
      </c>
      <c r="E584" s="1">
        <f>IFERROR(IF(G584&gt;=1,INDEX(EMP!$O$6:$Q$205,MATCH(I584,EMP!$Q$6:$Q$205,0),1)*10,0),0)</f>
        <v>0</v>
      </c>
      <c r="F584" s="1">
        <v>577</v>
      </c>
      <c r="G584" s="32">
        <f t="shared" si="45"/>
        <v>0</v>
      </c>
      <c r="H584" s="115"/>
      <c r="I584" s="32" t="str">
        <f>IFERROR(IF(G584&gt;=1,VLOOKUP(H584,EMP!$P$6:$Q$205,2,0),""),"")</f>
        <v/>
      </c>
      <c r="J584" s="116"/>
      <c r="K584" s="111"/>
      <c r="L584" s="112"/>
      <c r="M584" s="112"/>
      <c r="N584" s="112"/>
      <c r="O584" s="108">
        <f t="shared" si="46"/>
        <v>0</v>
      </c>
      <c r="P584" s="112"/>
      <c r="Q584" s="112"/>
      <c r="R584" s="112"/>
      <c r="S584" s="112"/>
      <c r="T584" s="112"/>
      <c r="U584" s="112"/>
      <c r="V584" s="112"/>
      <c r="W584" s="112"/>
      <c r="X584" s="112"/>
      <c r="Y584" s="112"/>
      <c r="Z584" s="112"/>
      <c r="AA584" s="112"/>
      <c r="AB584" s="108">
        <f t="shared" si="47"/>
        <v>0</v>
      </c>
      <c r="AC584" s="108">
        <f t="shared" si="48"/>
        <v>0</v>
      </c>
      <c r="AD584" s="113"/>
      <c r="AE584" s="114"/>
      <c r="AF584" s="113"/>
      <c r="AG584" s="114"/>
      <c r="AH584" s="1">
        <f t="shared" si="44"/>
        <v>0</v>
      </c>
    </row>
    <row r="585" spans="4:34" ht="18" customHeight="1" x14ac:dyDescent="0.25">
      <c r="D585" s="1">
        <f>IFERROR(IF(E585&gt;=1,E585+COUNTIF($E$8:E585,E585),0),0)</f>
        <v>0</v>
      </c>
      <c r="E585" s="1">
        <f>IFERROR(IF(G585&gt;=1,INDEX(EMP!$O$6:$Q$205,MATCH(I585,EMP!$Q$6:$Q$205,0),1)*10,0),0)</f>
        <v>0</v>
      </c>
      <c r="F585" s="1">
        <v>578</v>
      </c>
      <c r="G585" s="32">
        <f t="shared" si="45"/>
        <v>0</v>
      </c>
      <c r="H585" s="115"/>
      <c r="I585" s="32" t="str">
        <f>IFERROR(IF(G585&gt;=1,VLOOKUP(H585,EMP!$P$6:$Q$205,2,0),""),"")</f>
        <v/>
      </c>
      <c r="J585" s="116"/>
      <c r="K585" s="111"/>
      <c r="L585" s="112"/>
      <c r="M585" s="112"/>
      <c r="N585" s="112"/>
      <c r="O585" s="108">
        <f t="shared" si="46"/>
        <v>0</v>
      </c>
      <c r="P585" s="112"/>
      <c r="Q585" s="112"/>
      <c r="R585" s="112"/>
      <c r="S585" s="112"/>
      <c r="T585" s="112"/>
      <c r="U585" s="112"/>
      <c r="V585" s="112"/>
      <c r="W585" s="112"/>
      <c r="X585" s="112"/>
      <c r="Y585" s="112"/>
      <c r="Z585" s="112"/>
      <c r="AA585" s="112"/>
      <c r="AB585" s="108">
        <f t="shared" si="47"/>
        <v>0</v>
      </c>
      <c r="AC585" s="108">
        <f t="shared" si="48"/>
        <v>0</v>
      </c>
      <c r="AD585" s="113"/>
      <c r="AE585" s="114"/>
      <c r="AF585" s="113"/>
      <c r="AG585" s="114"/>
      <c r="AH585" s="1">
        <f t="shared" ref="AH585:AH607" si="49">IFERROR(IF(G585&gt;=1,(IF(MOD(G585,2)=1,1,2)),0),0)</f>
        <v>0</v>
      </c>
    </row>
    <row r="586" spans="4:34" ht="18" customHeight="1" x14ac:dyDescent="0.25">
      <c r="D586" s="1">
        <f>IFERROR(IF(E586&gt;=1,E586+COUNTIF($E$8:E586,E586),0),0)</f>
        <v>0</v>
      </c>
      <c r="E586" s="1">
        <f>IFERROR(IF(G586&gt;=1,INDEX(EMP!$O$6:$Q$205,MATCH(I586,EMP!$Q$6:$Q$205,0),1)*10,0),0)</f>
        <v>0</v>
      </c>
      <c r="F586" s="1">
        <v>579</v>
      </c>
      <c r="G586" s="32">
        <f t="shared" si="45"/>
        <v>0</v>
      </c>
      <c r="H586" s="115"/>
      <c r="I586" s="32" t="str">
        <f>IFERROR(IF(G586&gt;=1,VLOOKUP(H586,EMP!$P$6:$Q$205,2,0),""),"")</f>
        <v/>
      </c>
      <c r="J586" s="116"/>
      <c r="K586" s="111"/>
      <c r="L586" s="112"/>
      <c r="M586" s="112"/>
      <c r="N586" s="112"/>
      <c r="O586" s="108">
        <f t="shared" si="46"/>
        <v>0</v>
      </c>
      <c r="P586" s="112"/>
      <c r="Q586" s="112"/>
      <c r="R586" s="112"/>
      <c r="S586" s="112"/>
      <c r="T586" s="112"/>
      <c r="U586" s="112"/>
      <c r="V586" s="112"/>
      <c r="W586" s="112"/>
      <c r="X586" s="112"/>
      <c r="Y586" s="112"/>
      <c r="Z586" s="112"/>
      <c r="AA586" s="112"/>
      <c r="AB586" s="108">
        <f t="shared" si="47"/>
        <v>0</v>
      </c>
      <c r="AC586" s="108">
        <f t="shared" si="48"/>
        <v>0</v>
      </c>
      <c r="AD586" s="113"/>
      <c r="AE586" s="114"/>
      <c r="AF586" s="113"/>
      <c r="AG586" s="114"/>
      <c r="AH586" s="1">
        <f t="shared" si="49"/>
        <v>0</v>
      </c>
    </row>
    <row r="587" spans="4:34" ht="18" customHeight="1" x14ac:dyDescent="0.25">
      <c r="D587" s="1">
        <f>IFERROR(IF(E587&gt;=1,E587+COUNTIF($E$8:E587,E587),0),0)</f>
        <v>0</v>
      </c>
      <c r="E587" s="1">
        <f>IFERROR(IF(G587&gt;=1,INDEX(EMP!$O$6:$Q$205,MATCH(I587,EMP!$Q$6:$Q$205,0),1)*10,0),0)</f>
        <v>0</v>
      </c>
      <c r="F587" s="1">
        <v>580</v>
      </c>
      <c r="G587" s="32">
        <f t="shared" si="45"/>
        <v>0</v>
      </c>
      <c r="H587" s="115"/>
      <c r="I587" s="32" t="str">
        <f>IFERROR(IF(G587&gt;=1,VLOOKUP(H587,EMP!$P$6:$Q$205,2,0),""),"")</f>
        <v/>
      </c>
      <c r="J587" s="116"/>
      <c r="K587" s="111"/>
      <c r="L587" s="112"/>
      <c r="M587" s="112"/>
      <c r="N587" s="112"/>
      <c r="O587" s="108">
        <f t="shared" si="46"/>
        <v>0</v>
      </c>
      <c r="P587" s="112"/>
      <c r="Q587" s="112"/>
      <c r="R587" s="112"/>
      <c r="S587" s="112"/>
      <c r="T587" s="112"/>
      <c r="U587" s="112"/>
      <c r="V587" s="112"/>
      <c r="W587" s="112"/>
      <c r="X587" s="112"/>
      <c r="Y587" s="112"/>
      <c r="Z587" s="112"/>
      <c r="AA587" s="112"/>
      <c r="AB587" s="108">
        <f t="shared" si="47"/>
        <v>0</v>
      </c>
      <c r="AC587" s="108">
        <f t="shared" si="48"/>
        <v>0</v>
      </c>
      <c r="AD587" s="113"/>
      <c r="AE587" s="114"/>
      <c r="AF587" s="113"/>
      <c r="AG587" s="114"/>
      <c r="AH587" s="1">
        <f t="shared" si="49"/>
        <v>0</v>
      </c>
    </row>
    <row r="588" spans="4:34" ht="18" customHeight="1" x14ac:dyDescent="0.25">
      <c r="D588" s="1">
        <f>IFERROR(IF(E588&gt;=1,E588+COUNTIF($E$8:E588,E588),0),0)</f>
        <v>0</v>
      </c>
      <c r="E588" s="1">
        <f>IFERROR(IF(G588&gt;=1,INDEX(EMP!$O$6:$Q$205,MATCH(I588,EMP!$Q$6:$Q$205,0),1)*10,0),0)</f>
        <v>0</v>
      </c>
      <c r="F588" s="1">
        <v>581</v>
      </c>
      <c r="G588" s="32">
        <f t="shared" si="45"/>
        <v>0</v>
      </c>
      <c r="H588" s="115"/>
      <c r="I588" s="32" t="str">
        <f>IFERROR(IF(G588&gt;=1,VLOOKUP(H588,EMP!$P$6:$Q$205,2,0),""),"")</f>
        <v/>
      </c>
      <c r="J588" s="116"/>
      <c r="K588" s="111"/>
      <c r="L588" s="112"/>
      <c r="M588" s="112"/>
      <c r="N588" s="112"/>
      <c r="O588" s="108">
        <f t="shared" si="46"/>
        <v>0</v>
      </c>
      <c r="P588" s="112"/>
      <c r="Q588" s="112"/>
      <c r="R588" s="112"/>
      <c r="S588" s="112"/>
      <c r="T588" s="112"/>
      <c r="U588" s="112"/>
      <c r="V588" s="112"/>
      <c r="W588" s="112"/>
      <c r="X588" s="112"/>
      <c r="Y588" s="112"/>
      <c r="Z588" s="112"/>
      <c r="AA588" s="112"/>
      <c r="AB588" s="108">
        <f t="shared" si="47"/>
        <v>0</v>
      </c>
      <c r="AC588" s="108">
        <f t="shared" si="48"/>
        <v>0</v>
      </c>
      <c r="AD588" s="113"/>
      <c r="AE588" s="114"/>
      <c r="AF588" s="113"/>
      <c r="AG588" s="114"/>
      <c r="AH588" s="1">
        <f t="shared" si="49"/>
        <v>0</v>
      </c>
    </row>
    <row r="589" spans="4:34" ht="18" customHeight="1" x14ac:dyDescent="0.25">
      <c r="D589" s="1">
        <f>IFERROR(IF(E589&gt;=1,E589+COUNTIF($E$8:E589,E589),0),0)</f>
        <v>0</v>
      </c>
      <c r="E589" s="1">
        <f>IFERROR(IF(G589&gt;=1,INDEX(EMP!$O$6:$Q$205,MATCH(I589,EMP!$Q$6:$Q$205,0),1)*10,0),0)</f>
        <v>0</v>
      </c>
      <c r="F589" s="1">
        <v>582</v>
      </c>
      <c r="G589" s="32">
        <f t="shared" si="45"/>
        <v>0</v>
      </c>
      <c r="H589" s="115"/>
      <c r="I589" s="32" t="str">
        <f>IFERROR(IF(G589&gt;=1,VLOOKUP(H589,EMP!$P$6:$Q$205,2,0),""),"")</f>
        <v/>
      </c>
      <c r="J589" s="116"/>
      <c r="K589" s="111"/>
      <c r="L589" s="112"/>
      <c r="M589" s="112"/>
      <c r="N589" s="112"/>
      <c r="O589" s="108">
        <f t="shared" si="46"/>
        <v>0</v>
      </c>
      <c r="P589" s="112"/>
      <c r="Q589" s="112"/>
      <c r="R589" s="112"/>
      <c r="S589" s="112"/>
      <c r="T589" s="112"/>
      <c r="U589" s="112"/>
      <c r="V589" s="112"/>
      <c r="W589" s="112"/>
      <c r="X589" s="112"/>
      <c r="Y589" s="112"/>
      <c r="Z589" s="112"/>
      <c r="AA589" s="112"/>
      <c r="AB589" s="108">
        <f t="shared" si="47"/>
        <v>0</v>
      </c>
      <c r="AC589" s="108">
        <f t="shared" si="48"/>
        <v>0</v>
      </c>
      <c r="AD589" s="113"/>
      <c r="AE589" s="114"/>
      <c r="AF589" s="113"/>
      <c r="AG589" s="114"/>
      <c r="AH589" s="1">
        <f t="shared" si="49"/>
        <v>0</v>
      </c>
    </row>
    <row r="590" spans="4:34" ht="18" customHeight="1" x14ac:dyDescent="0.25">
      <c r="D590" s="1">
        <f>IFERROR(IF(E590&gt;=1,E590+COUNTIF($E$8:E590,E590),0),0)</f>
        <v>0</v>
      </c>
      <c r="E590" s="1">
        <f>IFERROR(IF(G590&gt;=1,INDEX(EMP!$O$6:$Q$205,MATCH(I590,EMP!$Q$6:$Q$205,0),1)*10,0),0)</f>
        <v>0</v>
      </c>
      <c r="F590" s="1">
        <v>583</v>
      </c>
      <c r="G590" s="32">
        <f t="shared" si="45"/>
        <v>0</v>
      </c>
      <c r="H590" s="115"/>
      <c r="I590" s="32" t="str">
        <f>IFERROR(IF(G590&gt;=1,VLOOKUP(H590,EMP!$P$6:$Q$205,2,0),""),"")</f>
        <v/>
      </c>
      <c r="J590" s="116"/>
      <c r="K590" s="111"/>
      <c r="L590" s="112"/>
      <c r="M590" s="112"/>
      <c r="N590" s="112"/>
      <c r="O590" s="108">
        <f t="shared" si="46"/>
        <v>0</v>
      </c>
      <c r="P590" s="112"/>
      <c r="Q590" s="112"/>
      <c r="R590" s="112"/>
      <c r="S590" s="112"/>
      <c r="T590" s="112"/>
      <c r="U590" s="112"/>
      <c r="V590" s="112"/>
      <c r="W590" s="112"/>
      <c r="X590" s="112"/>
      <c r="Y590" s="112"/>
      <c r="Z590" s="112"/>
      <c r="AA590" s="112"/>
      <c r="AB590" s="108">
        <f t="shared" si="47"/>
        <v>0</v>
      </c>
      <c r="AC590" s="108">
        <f t="shared" si="48"/>
        <v>0</v>
      </c>
      <c r="AD590" s="113"/>
      <c r="AE590" s="114"/>
      <c r="AF590" s="113"/>
      <c r="AG590" s="114"/>
      <c r="AH590" s="1">
        <f t="shared" si="49"/>
        <v>0</v>
      </c>
    </row>
    <row r="591" spans="4:34" ht="18" customHeight="1" x14ac:dyDescent="0.25">
      <c r="D591" s="1">
        <f>IFERROR(IF(E591&gt;=1,E591+COUNTIF($E$8:E591,E591),0),0)</f>
        <v>0</v>
      </c>
      <c r="E591" s="1">
        <f>IFERROR(IF(G591&gt;=1,INDEX(EMP!$O$6:$Q$205,MATCH(I591,EMP!$Q$6:$Q$205,0),1)*10,0),0)</f>
        <v>0</v>
      </c>
      <c r="F591" s="1">
        <v>584</v>
      </c>
      <c r="G591" s="32">
        <f t="shared" si="45"/>
        <v>0</v>
      </c>
      <c r="H591" s="115"/>
      <c r="I591" s="32" t="str">
        <f>IFERROR(IF(G591&gt;=1,VLOOKUP(H591,EMP!$P$6:$Q$205,2,0),""),"")</f>
        <v/>
      </c>
      <c r="J591" s="116"/>
      <c r="K591" s="111"/>
      <c r="L591" s="112"/>
      <c r="M591" s="112"/>
      <c r="N591" s="112"/>
      <c r="O591" s="108">
        <f t="shared" si="46"/>
        <v>0</v>
      </c>
      <c r="P591" s="112"/>
      <c r="Q591" s="112"/>
      <c r="R591" s="112"/>
      <c r="S591" s="112"/>
      <c r="T591" s="112"/>
      <c r="U591" s="112"/>
      <c r="V591" s="112"/>
      <c r="W591" s="112"/>
      <c r="X591" s="112"/>
      <c r="Y591" s="112"/>
      <c r="Z591" s="112"/>
      <c r="AA591" s="112"/>
      <c r="AB591" s="108">
        <f t="shared" si="47"/>
        <v>0</v>
      </c>
      <c r="AC591" s="108">
        <f t="shared" si="48"/>
        <v>0</v>
      </c>
      <c r="AD591" s="113"/>
      <c r="AE591" s="114"/>
      <c r="AF591" s="113"/>
      <c r="AG591" s="114"/>
      <c r="AH591" s="1">
        <f t="shared" si="49"/>
        <v>0</v>
      </c>
    </row>
    <row r="592" spans="4:34" ht="18" customHeight="1" x14ac:dyDescent="0.25">
      <c r="D592" s="1">
        <f>IFERROR(IF(E592&gt;=1,E592+COUNTIF($E$8:E592,E592),0),0)</f>
        <v>0</v>
      </c>
      <c r="E592" s="1">
        <f>IFERROR(IF(G592&gt;=1,INDEX(EMP!$O$6:$Q$205,MATCH(I592,EMP!$Q$6:$Q$205,0),1)*10,0),0)</f>
        <v>0</v>
      </c>
      <c r="F592" s="1">
        <v>585</v>
      </c>
      <c r="G592" s="32">
        <f t="shared" ref="G592:G607" si="50">IFERROR(IF(LEN(H592)&gt;=2,F592,0),0)</f>
        <v>0</v>
      </c>
      <c r="H592" s="115"/>
      <c r="I592" s="32" t="str">
        <f>IFERROR(IF(G592&gt;=1,VLOOKUP(H592,EMP!$P$6:$Q$205,2,0),""),"")</f>
        <v/>
      </c>
      <c r="J592" s="116"/>
      <c r="K592" s="111"/>
      <c r="L592" s="112"/>
      <c r="M592" s="112"/>
      <c r="N592" s="112"/>
      <c r="O592" s="108">
        <f t="shared" ref="O592:O607" si="51">SUM(K592:N592)</f>
        <v>0</v>
      </c>
      <c r="P592" s="112"/>
      <c r="Q592" s="112"/>
      <c r="R592" s="112"/>
      <c r="S592" s="112"/>
      <c r="T592" s="112"/>
      <c r="U592" s="112"/>
      <c r="V592" s="112"/>
      <c r="W592" s="112"/>
      <c r="X592" s="112"/>
      <c r="Y592" s="112"/>
      <c r="Z592" s="112"/>
      <c r="AA592" s="112"/>
      <c r="AB592" s="108">
        <f t="shared" ref="AB592:AB607" si="52">SUM(P592:AA592)</f>
        <v>0</v>
      </c>
      <c r="AC592" s="108">
        <f t="shared" ref="AC592:AC607" si="53">O592-AB592</f>
        <v>0</v>
      </c>
      <c r="AD592" s="113"/>
      <c r="AE592" s="114"/>
      <c r="AF592" s="113"/>
      <c r="AG592" s="114"/>
      <c r="AH592" s="1">
        <f t="shared" si="49"/>
        <v>0</v>
      </c>
    </row>
    <row r="593" spans="4:34" ht="18" customHeight="1" x14ac:dyDescent="0.25">
      <c r="D593" s="1">
        <f>IFERROR(IF(E593&gt;=1,E593+COUNTIF($E$8:E593,E593),0),0)</f>
        <v>0</v>
      </c>
      <c r="E593" s="1">
        <f>IFERROR(IF(G593&gt;=1,INDEX(EMP!$O$6:$Q$205,MATCH(I593,EMP!$Q$6:$Q$205,0),1)*10,0),0)</f>
        <v>0</v>
      </c>
      <c r="F593" s="1">
        <v>586</v>
      </c>
      <c r="G593" s="32">
        <f t="shared" si="50"/>
        <v>0</v>
      </c>
      <c r="H593" s="115"/>
      <c r="I593" s="32" t="str">
        <f>IFERROR(IF(G593&gt;=1,VLOOKUP(H593,EMP!$P$6:$Q$205,2,0),""),"")</f>
        <v/>
      </c>
      <c r="J593" s="116"/>
      <c r="K593" s="111"/>
      <c r="L593" s="112"/>
      <c r="M593" s="112"/>
      <c r="N593" s="112"/>
      <c r="O593" s="108">
        <f t="shared" si="51"/>
        <v>0</v>
      </c>
      <c r="P593" s="112"/>
      <c r="Q593" s="112"/>
      <c r="R593" s="112"/>
      <c r="S593" s="112"/>
      <c r="T593" s="112"/>
      <c r="U593" s="112"/>
      <c r="V593" s="112"/>
      <c r="W593" s="112"/>
      <c r="X593" s="112"/>
      <c r="Y593" s="112"/>
      <c r="Z593" s="112"/>
      <c r="AA593" s="112"/>
      <c r="AB593" s="108">
        <f t="shared" si="52"/>
        <v>0</v>
      </c>
      <c r="AC593" s="108">
        <f t="shared" si="53"/>
        <v>0</v>
      </c>
      <c r="AD593" s="113"/>
      <c r="AE593" s="114"/>
      <c r="AF593" s="113"/>
      <c r="AG593" s="114"/>
      <c r="AH593" s="1">
        <f t="shared" si="49"/>
        <v>0</v>
      </c>
    </row>
    <row r="594" spans="4:34" ht="18" customHeight="1" x14ac:dyDescent="0.25">
      <c r="D594" s="1">
        <f>IFERROR(IF(E594&gt;=1,E594+COUNTIF($E$8:E594,E594),0),0)</f>
        <v>0</v>
      </c>
      <c r="E594" s="1">
        <f>IFERROR(IF(G594&gt;=1,INDEX(EMP!$O$6:$Q$205,MATCH(I594,EMP!$Q$6:$Q$205,0),1)*10,0),0)</f>
        <v>0</v>
      </c>
      <c r="F594" s="1">
        <v>587</v>
      </c>
      <c r="G594" s="32">
        <f t="shared" si="50"/>
        <v>0</v>
      </c>
      <c r="H594" s="115"/>
      <c r="I594" s="32" t="str">
        <f>IFERROR(IF(G594&gt;=1,VLOOKUP(H594,EMP!$P$6:$Q$205,2,0),""),"")</f>
        <v/>
      </c>
      <c r="J594" s="116"/>
      <c r="K594" s="111"/>
      <c r="L594" s="112"/>
      <c r="M594" s="112"/>
      <c r="N594" s="112"/>
      <c r="O594" s="108">
        <f t="shared" si="51"/>
        <v>0</v>
      </c>
      <c r="P594" s="112"/>
      <c r="Q594" s="112"/>
      <c r="R594" s="112"/>
      <c r="S594" s="112"/>
      <c r="T594" s="112"/>
      <c r="U594" s="112"/>
      <c r="V594" s="112"/>
      <c r="W594" s="112"/>
      <c r="X594" s="112"/>
      <c r="Y594" s="112"/>
      <c r="Z594" s="112"/>
      <c r="AA594" s="112"/>
      <c r="AB594" s="108">
        <f t="shared" si="52"/>
        <v>0</v>
      </c>
      <c r="AC594" s="108">
        <f t="shared" si="53"/>
        <v>0</v>
      </c>
      <c r="AD594" s="113"/>
      <c r="AE594" s="114"/>
      <c r="AF594" s="113"/>
      <c r="AG594" s="114"/>
      <c r="AH594" s="1">
        <f t="shared" si="49"/>
        <v>0</v>
      </c>
    </row>
    <row r="595" spans="4:34" ht="18" customHeight="1" x14ac:dyDescent="0.25">
      <c r="D595" s="1">
        <f>IFERROR(IF(E595&gt;=1,E595+COUNTIF($E$8:E595,E595),0),0)</f>
        <v>0</v>
      </c>
      <c r="E595" s="1">
        <f>IFERROR(IF(G595&gt;=1,INDEX(EMP!$O$6:$Q$205,MATCH(I595,EMP!$Q$6:$Q$205,0),1)*10,0),0)</f>
        <v>0</v>
      </c>
      <c r="F595" s="1">
        <v>588</v>
      </c>
      <c r="G595" s="32">
        <f t="shared" si="50"/>
        <v>0</v>
      </c>
      <c r="H595" s="115"/>
      <c r="I595" s="32" t="str">
        <f>IFERROR(IF(G595&gt;=1,VLOOKUP(H595,EMP!$P$6:$Q$205,2,0),""),"")</f>
        <v/>
      </c>
      <c r="J595" s="116"/>
      <c r="K595" s="111"/>
      <c r="L595" s="112"/>
      <c r="M595" s="112"/>
      <c r="N595" s="112"/>
      <c r="O595" s="108">
        <f t="shared" si="51"/>
        <v>0</v>
      </c>
      <c r="P595" s="112"/>
      <c r="Q595" s="112"/>
      <c r="R595" s="112"/>
      <c r="S595" s="112"/>
      <c r="T595" s="112"/>
      <c r="U595" s="112"/>
      <c r="V595" s="112"/>
      <c r="W595" s="112"/>
      <c r="X595" s="112"/>
      <c r="Y595" s="112"/>
      <c r="Z595" s="112"/>
      <c r="AA595" s="112"/>
      <c r="AB595" s="108">
        <f t="shared" si="52"/>
        <v>0</v>
      </c>
      <c r="AC595" s="108">
        <f t="shared" si="53"/>
        <v>0</v>
      </c>
      <c r="AD595" s="113"/>
      <c r="AE595" s="114"/>
      <c r="AF595" s="113"/>
      <c r="AG595" s="114"/>
      <c r="AH595" s="1">
        <f t="shared" si="49"/>
        <v>0</v>
      </c>
    </row>
    <row r="596" spans="4:34" ht="18" customHeight="1" x14ac:dyDescent="0.25">
      <c r="D596" s="1">
        <f>IFERROR(IF(E596&gt;=1,E596+COUNTIF($E$8:E596,E596),0),0)</f>
        <v>0</v>
      </c>
      <c r="E596" s="1">
        <f>IFERROR(IF(G596&gt;=1,INDEX(EMP!$O$6:$Q$205,MATCH(I596,EMP!$Q$6:$Q$205,0),1)*10,0),0)</f>
        <v>0</v>
      </c>
      <c r="F596" s="1">
        <v>589</v>
      </c>
      <c r="G596" s="32">
        <f t="shared" si="50"/>
        <v>0</v>
      </c>
      <c r="H596" s="115"/>
      <c r="I596" s="32" t="str">
        <f>IFERROR(IF(G596&gt;=1,VLOOKUP(H596,EMP!$P$6:$Q$205,2,0),""),"")</f>
        <v/>
      </c>
      <c r="J596" s="116"/>
      <c r="K596" s="111"/>
      <c r="L596" s="112"/>
      <c r="M596" s="112"/>
      <c r="N596" s="112"/>
      <c r="O596" s="108">
        <f t="shared" si="51"/>
        <v>0</v>
      </c>
      <c r="P596" s="112"/>
      <c r="Q596" s="112"/>
      <c r="R596" s="112"/>
      <c r="S596" s="112"/>
      <c r="T596" s="112"/>
      <c r="U596" s="112"/>
      <c r="V596" s="112"/>
      <c r="W596" s="112"/>
      <c r="X596" s="112"/>
      <c r="Y596" s="112"/>
      <c r="Z596" s="112"/>
      <c r="AA596" s="112"/>
      <c r="AB596" s="108">
        <f t="shared" si="52"/>
        <v>0</v>
      </c>
      <c r="AC596" s="108">
        <f t="shared" si="53"/>
        <v>0</v>
      </c>
      <c r="AD596" s="113"/>
      <c r="AE596" s="114"/>
      <c r="AF596" s="113"/>
      <c r="AG596" s="114"/>
      <c r="AH596" s="1">
        <f t="shared" si="49"/>
        <v>0</v>
      </c>
    </row>
    <row r="597" spans="4:34" ht="18" customHeight="1" x14ac:dyDescent="0.25">
      <c r="D597" s="1">
        <f>IFERROR(IF(E597&gt;=1,E597+COUNTIF($E$8:E597,E597),0),0)</f>
        <v>0</v>
      </c>
      <c r="E597" s="1">
        <f>IFERROR(IF(G597&gt;=1,INDEX(EMP!$O$6:$Q$205,MATCH(I597,EMP!$Q$6:$Q$205,0),1)*10,0),0)</f>
        <v>0</v>
      </c>
      <c r="F597" s="1">
        <v>590</v>
      </c>
      <c r="G597" s="32">
        <f t="shared" si="50"/>
        <v>0</v>
      </c>
      <c r="H597" s="115"/>
      <c r="I597" s="32" t="str">
        <f>IFERROR(IF(G597&gt;=1,VLOOKUP(H597,EMP!$P$6:$Q$205,2,0),""),"")</f>
        <v/>
      </c>
      <c r="J597" s="116"/>
      <c r="K597" s="111"/>
      <c r="L597" s="112"/>
      <c r="M597" s="112"/>
      <c r="N597" s="112"/>
      <c r="O597" s="108">
        <f t="shared" si="51"/>
        <v>0</v>
      </c>
      <c r="P597" s="112"/>
      <c r="Q597" s="112"/>
      <c r="R597" s="112"/>
      <c r="S597" s="112"/>
      <c r="T597" s="112"/>
      <c r="U597" s="112"/>
      <c r="V597" s="112"/>
      <c r="W597" s="112"/>
      <c r="X597" s="112"/>
      <c r="Y597" s="112"/>
      <c r="Z597" s="112"/>
      <c r="AA597" s="112"/>
      <c r="AB597" s="108">
        <f t="shared" si="52"/>
        <v>0</v>
      </c>
      <c r="AC597" s="108">
        <f t="shared" si="53"/>
        <v>0</v>
      </c>
      <c r="AD597" s="113"/>
      <c r="AE597" s="114"/>
      <c r="AF597" s="113"/>
      <c r="AG597" s="114"/>
      <c r="AH597" s="1">
        <f t="shared" si="49"/>
        <v>0</v>
      </c>
    </row>
    <row r="598" spans="4:34" ht="18" customHeight="1" x14ac:dyDescent="0.25">
      <c r="D598" s="1">
        <f>IFERROR(IF(E598&gt;=1,E598+COUNTIF($E$8:E598,E598),0),0)</f>
        <v>0</v>
      </c>
      <c r="E598" s="1">
        <f>IFERROR(IF(G598&gt;=1,INDEX(EMP!$O$6:$Q$205,MATCH(I598,EMP!$Q$6:$Q$205,0),1)*10,0),0)</f>
        <v>0</v>
      </c>
      <c r="F598" s="1">
        <v>591</v>
      </c>
      <c r="G598" s="32">
        <f t="shared" si="50"/>
        <v>0</v>
      </c>
      <c r="H598" s="115"/>
      <c r="I598" s="32" t="str">
        <f>IFERROR(IF(G598&gt;=1,VLOOKUP(H598,EMP!$P$6:$Q$205,2,0),""),"")</f>
        <v/>
      </c>
      <c r="J598" s="116"/>
      <c r="K598" s="111"/>
      <c r="L598" s="112"/>
      <c r="M598" s="112"/>
      <c r="N598" s="112"/>
      <c r="O598" s="108">
        <f t="shared" si="51"/>
        <v>0</v>
      </c>
      <c r="P598" s="112"/>
      <c r="Q598" s="112"/>
      <c r="R598" s="112"/>
      <c r="S598" s="112"/>
      <c r="T598" s="112"/>
      <c r="U598" s="112"/>
      <c r="V598" s="112"/>
      <c r="W598" s="112"/>
      <c r="X598" s="112"/>
      <c r="Y598" s="112"/>
      <c r="Z598" s="112"/>
      <c r="AA598" s="112"/>
      <c r="AB598" s="108">
        <f t="shared" si="52"/>
        <v>0</v>
      </c>
      <c r="AC598" s="108">
        <f t="shared" si="53"/>
        <v>0</v>
      </c>
      <c r="AD598" s="113"/>
      <c r="AE598" s="114"/>
      <c r="AF598" s="113"/>
      <c r="AG598" s="114"/>
      <c r="AH598" s="1">
        <f t="shared" si="49"/>
        <v>0</v>
      </c>
    </row>
    <row r="599" spans="4:34" ht="18" customHeight="1" x14ac:dyDescent="0.25">
      <c r="D599" s="1">
        <f>IFERROR(IF(E599&gt;=1,E599+COUNTIF($E$8:E599,E599),0),0)</f>
        <v>0</v>
      </c>
      <c r="E599" s="1">
        <f>IFERROR(IF(G599&gt;=1,INDEX(EMP!$O$6:$Q$205,MATCH(I599,EMP!$Q$6:$Q$205,0),1)*10,0),0)</f>
        <v>0</v>
      </c>
      <c r="F599" s="1">
        <v>592</v>
      </c>
      <c r="G599" s="32">
        <f t="shared" si="50"/>
        <v>0</v>
      </c>
      <c r="H599" s="115"/>
      <c r="I599" s="32" t="str">
        <f>IFERROR(IF(G599&gt;=1,VLOOKUP(H599,EMP!$P$6:$Q$205,2,0),""),"")</f>
        <v/>
      </c>
      <c r="J599" s="116"/>
      <c r="K599" s="111"/>
      <c r="L599" s="112"/>
      <c r="M599" s="112"/>
      <c r="N599" s="112"/>
      <c r="O599" s="108">
        <f t="shared" si="51"/>
        <v>0</v>
      </c>
      <c r="P599" s="112"/>
      <c r="Q599" s="112"/>
      <c r="R599" s="112"/>
      <c r="S599" s="112"/>
      <c r="T599" s="112"/>
      <c r="U599" s="112"/>
      <c r="V599" s="112"/>
      <c r="W599" s="112"/>
      <c r="X599" s="112"/>
      <c r="Y599" s="112"/>
      <c r="Z599" s="112"/>
      <c r="AA599" s="112"/>
      <c r="AB599" s="108">
        <f t="shared" si="52"/>
        <v>0</v>
      </c>
      <c r="AC599" s="108">
        <f t="shared" si="53"/>
        <v>0</v>
      </c>
      <c r="AD599" s="113"/>
      <c r="AE599" s="114"/>
      <c r="AF599" s="113"/>
      <c r="AG599" s="114"/>
      <c r="AH599" s="1">
        <f t="shared" si="49"/>
        <v>0</v>
      </c>
    </row>
    <row r="600" spans="4:34" ht="18" customHeight="1" x14ac:dyDescent="0.25">
      <c r="D600" s="1">
        <f>IFERROR(IF(E600&gt;=1,E600+COUNTIF($E$8:E600,E600),0),0)</f>
        <v>0</v>
      </c>
      <c r="E600" s="1">
        <f>IFERROR(IF(G600&gt;=1,INDEX(EMP!$O$6:$Q$205,MATCH(I600,EMP!$Q$6:$Q$205,0),1)*10,0),0)</f>
        <v>0</v>
      </c>
      <c r="F600" s="1">
        <v>593</v>
      </c>
      <c r="G600" s="32">
        <f t="shared" si="50"/>
        <v>0</v>
      </c>
      <c r="H600" s="115"/>
      <c r="I600" s="32" t="str">
        <f>IFERROR(IF(G600&gt;=1,VLOOKUP(H600,EMP!$P$6:$Q$205,2,0),""),"")</f>
        <v/>
      </c>
      <c r="J600" s="116"/>
      <c r="K600" s="111"/>
      <c r="L600" s="112"/>
      <c r="M600" s="112"/>
      <c r="N600" s="112"/>
      <c r="O600" s="108">
        <f t="shared" si="51"/>
        <v>0</v>
      </c>
      <c r="P600" s="112"/>
      <c r="Q600" s="112"/>
      <c r="R600" s="112"/>
      <c r="S600" s="112"/>
      <c r="T600" s="112"/>
      <c r="U600" s="112"/>
      <c r="V600" s="112"/>
      <c r="W600" s="112"/>
      <c r="X600" s="112"/>
      <c r="Y600" s="112"/>
      <c r="Z600" s="112"/>
      <c r="AA600" s="112"/>
      <c r="AB600" s="108">
        <f t="shared" si="52"/>
        <v>0</v>
      </c>
      <c r="AC600" s="108">
        <f t="shared" si="53"/>
        <v>0</v>
      </c>
      <c r="AD600" s="113"/>
      <c r="AE600" s="114"/>
      <c r="AF600" s="113"/>
      <c r="AG600" s="114"/>
      <c r="AH600" s="1">
        <f t="shared" si="49"/>
        <v>0</v>
      </c>
    </row>
    <row r="601" spans="4:34" ht="18" customHeight="1" x14ac:dyDescent="0.25">
      <c r="D601" s="1">
        <f>IFERROR(IF(E601&gt;=1,E601+COUNTIF($E$8:E601,E601),0),0)</f>
        <v>0</v>
      </c>
      <c r="E601" s="1">
        <f>IFERROR(IF(G601&gt;=1,INDEX(EMP!$O$6:$Q$205,MATCH(I601,EMP!$Q$6:$Q$205,0),1)*10,0),0)</f>
        <v>0</v>
      </c>
      <c r="F601" s="1">
        <v>594</v>
      </c>
      <c r="G601" s="32">
        <f t="shared" si="50"/>
        <v>0</v>
      </c>
      <c r="H601" s="115"/>
      <c r="I601" s="32" t="str">
        <f>IFERROR(IF(G601&gt;=1,VLOOKUP(H601,EMP!$P$6:$Q$205,2,0),""),"")</f>
        <v/>
      </c>
      <c r="J601" s="116"/>
      <c r="K601" s="111"/>
      <c r="L601" s="112"/>
      <c r="M601" s="112"/>
      <c r="N601" s="112"/>
      <c r="O601" s="108">
        <f t="shared" si="51"/>
        <v>0</v>
      </c>
      <c r="P601" s="112"/>
      <c r="Q601" s="112"/>
      <c r="R601" s="112"/>
      <c r="S601" s="112"/>
      <c r="T601" s="112"/>
      <c r="U601" s="112"/>
      <c r="V601" s="112"/>
      <c r="W601" s="112"/>
      <c r="X601" s="112"/>
      <c r="Y601" s="112"/>
      <c r="Z601" s="112"/>
      <c r="AA601" s="112"/>
      <c r="AB601" s="108">
        <f t="shared" si="52"/>
        <v>0</v>
      </c>
      <c r="AC601" s="108">
        <f t="shared" si="53"/>
        <v>0</v>
      </c>
      <c r="AD601" s="113"/>
      <c r="AE601" s="114"/>
      <c r="AF601" s="113"/>
      <c r="AG601" s="114"/>
      <c r="AH601" s="1">
        <f t="shared" si="49"/>
        <v>0</v>
      </c>
    </row>
    <row r="602" spans="4:34" ht="18" customHeight="1" x14ac:dyDescent="0.25">
      <c r="D602" s="1">
        <f>IFERROR(IF(E602&gt;=1,E602+COUNTIF($E$8:E602,E602),0),0)</f>
        <v>0</v>
      </c>
      <c r="E602" s="1">
        <f>IFERROR(IF(G602&gt;=1,INDEX(EMP!$O$6:$Q$205,MATCH(I602,EMP!$Q$6:$Q$205,0),1)*10,0),0)</f>
        <v>0</v>
      </c>
      <c r="F602" s="1">
        <v>595</v>
      </c>
      <c r="G602" s="32">
        <f t="shared" si="50"/>
        <v>0</v>
      </c>
      <c r="H602" s="115"/>
      <c r="I602" s="32" t="str">
        <f>IFERROR(IF(G602&gt;=1,VLOOKUP(H602,EMP!$P$6:$Q$205,2,0),""),"")</f>
        <v/>
      </c>
      <c r="J602" s="116"/>
      <c r="K602" s="111"/>
      <c r="L602" s="112"/>
      <c r="M602" s="112"/>
      <c r="N602" s="112"/>
      <c r="O602" s="108">
        <f t="shared" si="51"/>
        <v>0</v>
      </c>
      <c r="P602" s="112"/>
      <c r="Q602" s="112"/>
      <c r="R602" s="112"/>
      <c r="S602" s="112"/>
      <c r="T602" s="112"/>
      <c r="U602" s="112"/>
      <c r="V602" s="112"/>
      <c r="W602" s="112"/>
      <c r="X602" s="112"/>
      <c r="Y602" s="112"/>
      <c r="Z602" s="112"/>
      <c r="AA602" s="112"/>
      <c r="AB602" s="108">
        <f t="shared" si="52"/>
        <v>0</v>
      </c>
      <c r="AC602" s="108">
        <f t="shared" si="53"/>
        <v>0</v>
      </c>
      <c r="AD602" s="113"/>
      <c r="AE602" s="114"/>
      <c r="AF602" s="113"/>
      <c r="AG602" s="114"/>
      <c r="AH602" s="1">
        <f t="shared" si="49"/>
        <v>0</v>
      </c>
    </row>
    <row r="603" spans="4:34" ht="18" customHeight="1" x14ac:dyDescent="0.25">
      <c r="D603" s="1">
        <f>IFERROR(IF(E603&gt;=1,E603+COUNTIF($E$8:E603,E603),0),0)</f>
        <v>0</v>
      </c>
      <c r="E603" s="1">
        <f>IFERROR(IF(G603&gt;=1,INDEX(EMP!$O$6:$Q$205,MATCH(I603,EMP!$Q$6:$Q$205,0),1)*10,0),0)</f>
        <v>0</v>
      </c>
      <c r="F603" s="1">
        <v>596</v>
      </c>
      <c r="G603" s="32">
        <f t="shared" si="50"/>
        <v>0</v>
      </c>
      <c r="H603" s="115"/>
      <c r="I603" s="32" t="str">
        <f>IFERROR(IF(G603&gt;=1,VLOOKUP(H603,EMP!$P$6:$Q$205,2,0),""),"")</f>
        <v/>
      </c>
      <c r="J603" s="116"/>
      <c r="K603" s="111"/>
      <c r="L603" s="112"/>
      <c r="M603" s="112"/>
      <c r="N603" s="112"/>
      <c r="O603" s="108">
        <f t="shared" si="51"/>
        <v>0</v>
      </c>
      <c r="P603" s="112"/>
      <c r="Q603" s="112"/>
      <c r="R603" s="112"/>
      <c r="S603" s="112"/>
      <c r="T603" s="112"/>
      <c r="U603" s="112"/>
      <c r="V603" s="112"/>
      <c r="W603" s="112"/>
      <c r="X603" s="112"/>
      <c r="Y603" s="112"/>
      <c r="Z603" s="112"/>
      <c r="AA603" s="112"/>
      <c r="AB603" s="108">
        <f t="shared" si="52"/>
        <v>0</v>
      </c>
      <c r="AC603" s="108">
        <f t="shared" si="53"/>
        <v>0</v>
      </c>
      <c r="AD603" s="113"/>
      <c r="AE603" s="114"/>
      <c r="AF603" s="113"/>
      <c r="AG603" s="114"/>
      <c r="AH603" s="1">
        <f t="shared" si="49"/>
        <v>0</v>
      </c>
    </row>
    <row r="604" spans="4:34" ht="18" customHeight="1" x14ac:dyDescent="0.25">
      <c r="D604" s="1">
        <f>IFERROR(IF(E604&gt;=1,E604+COUNTIF($E$8:E604,E604),0),0)</f>
        <v>0</v>
      </c>
      <c r="E604" s="1">
        <f>IFERROR(IF(G604&gt;=1,INDEX(EMP!$O$6:$Q$205,MATCH(I604,EMP!$Q$6:$Q$205,0),1)*10,0),0)</f>
        <v>0</v>
      </c>
      <c r="F604" s="1">
        <v>597</v>
      </c>
      <c r="G604" s="32">
        <f t="shared" si="50"/>
        <v>0</v>
      </c>
      <c r="H604" s="115"/>
      <c r="I604" s="32" t="str">
        <f>IFERROR(IF(G604&gt;=1,VLOOKUP(H604,EMP!$P$6:$Q$205,2,0),""),"")</f>
        <v/>
      </c>
      <c r="J604" s="116"/>
      <c r="K604" s="111"/>
      <c r="L604" s="112"/>
      <c r="M604" s="112"/>
      <c r="N604" s="112"/>
      <c r="O604" s="108">
        <f t="shared" si="51"/>
        <v>0</v>
      </c>
      <c r="P604" s="112"/>
      <c r="Q604" s="112"/>
      <c r="R604" s="112"/>
      <c r="S604" s="112"/>
      <c r="T604" s="112"/>
      <c r="U604" s="112"/>
      <c r="V604" s="112"/>
      <c r="W604" s="112"/>
      <c r="X604" s="112"/>
      <c r="Y604" s="112"/>
      <c r="Z604" s="112"/>
      <c r="AA604" s="112"/>
      <c r="AB604" s="108">
        <f t="shared" si="52"/>
        <v>0</v>
      </c>
      <c r="AC604" s="108">
        <f t="shared" si="53"/>
        <v>0</v>
      </c>
      <c r="AD604" s="113"/>
      <c r="AE604" s="114"/>
      <c r="AF604" s="113"/>
      <c r="AG604" s="114"/>
      <c r="AH604" s="1">
        <f t="shared" si="49"/>
        <v>0</v>
      </c>
    </row>
    <row r="605" spans="4:34" ht="18" customHeight="1" x14ac:dyDescent="0.25">
      <c r="D605" s="1">
        <f>IFERROR(IF(E605&gt;=1,E605+COUNTIF($E$8:E605,E605),0),0)</f>
        <v>0</v>
      </c>
      <c r="E605" s="1">
        <f>IFERROR(IF(G605&gt;=1,INDEX(EMP!$O$6:$Q$205,MATCH(I605,EMP!$Q$6:$Q$205,0),1)*10,0),0)</f>
        <v>0</v>
      </c>
      <c r="F605" s="1">
        <v>598</v>
      </c>
      <c r="G605" s="32">
        <f t="shared" si="50"/>
        <v>0</v>
      </c>
      <c r="H605" s="115"/>
      <c r="I605" s="32" t="str">
        <f>IFERROR(IF(G605&gt;=1,VLOOKUP(H605,EMP!$P$6:$Q$205,2,0),""),"")</f>
        <v/>
      </c>
      <c r="J605" s="116"/>
      <c r="K605" s="111"/>
      <c r="L605" s="112"/>
      <c r="M605" s="112"/>
      <c r="N605" s="112"/>
      <c r="O605" s="108">
        <f t="shared" si="51"/>
        <v>0</v>
      </c>
      <c r="P605" s="112"/>
      <c r="Q605" s="112"/>
      <c r="R605" s="112"/>
      <c r="S605" s="112"/>
      <c r="T605" s="112"/>
      <c r="U605" s="112"/>
      <c r="V605" s="112"/>
      <c r="W605" s="112"/>
      <c r="X605" s="112"/>
      <c r="Y605" s="112"/>
      <c r="Z605" s="112"/>
      <c r="AA605" s="112"/>
      <c r="AB605" s="108">
        <f t="shared" si="52"/>
        <v>0</v>
      </c>
      <c r="AC605" s="108">
        <f t="shared" si="53"/>
        <v>0</v>
      </c>
      <c r="AD605" s="113"/>
      <c r="AE605" s="114"/>
      <c r="AF605" s="113"/>
      <c r="AG605" s="114"/>
      <c r="AH605" s="1">
        <f t="shared" si="49"/>
        <v>0</v>
      </c>
    </row>
    <row r="606" spans="4:34" ht="18" customHeight="1" x14ac:dyDescent="0.25">
      <c r="D606" s="1">
        <f>IFERROR(IF(E606&gt;=1,E606+COUNTIF($E$8:E606,E606),0),0)</f>
        <v>0</v>
      </c>
      <c r="E606" s="1">
        <f>IFERROR(IF(G606&gt;=1,INDEX(EMP!$O$6:$Q$205,MATCH(I606,EMP!$Q$6:$Q$205,0),1)*10,0),0)</f>
        <v>0</v>
      </c>
      <c r="F606" s="1">
        <v>599</v>
      </c>
      <c r="G606" s="32">
        <f t="shared" si="50"/>
        <v>0</v>
      </c>
      <c r="H606" s="115"/>
      <c r="I606" s="32" t="str">
        <f>IFERROR(IF(G606&gt;=1,VLOOKUP(H606,EMP!$P$6:$Q$205,2,0),""),"")</f>
        <v/>
      </c>
      <c r="J606" s="116"/>
      <c r="K606" s="111"/>
      <c r="L606" s="112"/>
      <c r="M606" s="112"/>
      <c r="N606" s="112"/>
      <c r="O606" s="108">
        <f t="shared" si="51"/>
        <v>0</v>
      </c>
      <c r="P606" s="112"/>
      <c r="Q606" s="112"/>
      <c r="R606" s="112"/>
      <c r="S606" s="112"/>
      <c r="T606" s="112"/>
      <c r="U606" s="112"/>
      <c r="V606" s="112"/>
      <c r="W606" s="112"/>
      <c r="X606" s="112"/>
      <c r="Y606" s="112"/>
      <c r="Z606" s="112"/>
      <c r="AA606" s="112"/>
      <c r="AB606" s="108">
        <f t="shared" si="52"/>
        <v>0</v>
      </c>
      <c r="AC606" s="108">
        <f t="shared" si="53"/>
        <v>0</v>
      </c>
      <c r="AD606" s="113"/>
      <c r="AE606" s="114"/>
      <c r="AF606" s="113"/>
      <c r="AG606" s="114"/>
      <c r="AH606" s="1">
        <f t="shared" si="49"/>
        <v>0</v>
      </c>
    </row>
    <row r="607" spans="4:34" ht="18" customHeight="1" x14ac:dyDescent="0.25">
      <c r="D607" s="1">
        <f>IFERROR(IF(E607&gt;=1,E607+COUNTIF($E$8:E607,E607),0),0)</f>
        <v>0</v>
      </c>
      <c r="E607" s="1">
        <f>IFERROR(IF(G607&gt;=1,INDEX(EMP!$O$6:$Q$205,MATCH(I607,EMP!$Q$6:$Q$205,0),1)*10,0),0)</f>
        <v>0</v>
      </c>
      <c r="F607" s="1">
        <v>600</v>
      </c>
      <c r="G607" s="32">
        <f t="shared" si="50"/>
        <v>0</v>
      </c>
      <c r="H607" s="115"/>
      <c r="I607" s="32" t="str">
        <f>IFERROR(IF(G607&gt;=1,VLOOKUP(H607,EMP!$P$6:$Q$205,2,0),""),"")</f>
        <v/>
      </c>
      <c r="J607" s="116"/>
      <c r="K607" s="111"/>
      <c r="L607" s="112"/>
      <c r="M607" s="112"/>
      <c r="N607" s="112"/>
      <c r="O607" s="108">
        <f t="shared" si="51"/>
        <v>0</v>
      </c>
      <c r="P607" s="112"/>
      <c r="Q607" s="112"/>
      <c r="R607" s="112"/>
      <c r="S607" s="112"/>
      <c r="T607" s="112"/>
      <c r="U607" s="112"/>
      <c r="V607" s="112"/>
      <c r="W607" s="112"/>
      <c r="X607" s="112"/>
      <c r="Y607" s="112"/>
      <c r="Z607" s="112"/>
      <c r="AA607" s="112"/>
      <c r="AB607" s="108">
        <f t="shared" si="52"/>
        <v>0</v>
      </c>
      <c r="AC607" s="108">
        <f t="shared" si="53"/>
        <v>0</v>
      </c>
      <c r="AD607" s="113"/>
      <c r="AE607" s="114"/>
      <c r="AF607" s="113"/>
      <c r="AG607" s="114"/>
      <c r="AH607" s="1">
        <f t="shared" si="49"/>
        <v>0</v>
      </c>
    </row>
  </sheetData>
  <sheetProtection password="CD8E" sheet="1" objects="1" scenarios="1"/>
  <mergeCells count="28">
    <mergeCell ref="AF6:AF7"/>
    <mergeCell ref="AG6:AG7"/>
    <mergeCell ref="J6:J7"/>
    <mergeCell ref="G5:AG5"/>
    <mergeCell ref="Z6:Z7"/>
    <mergeCell ref="AA6:AA7"/>
    <mergeCell ref="AB6:AB7"/>
    <mergeCell ref="AC6:AC7"/>
    <mergeCell ref="AD6:AD7"/>
    <mergeCell ref="AE6:AE7"/>
    <mergeCell ref="T6:T7"/>
    <mergeCell ref="U6:U7"/>
    <mergeCell ref="V6:V7"/>
    <mergeCell ref="W6:W7"/>
    <mergeCell ref="X6:X7"/>
    <mergeCell ref="Y6:Y7"/>
    <mergeCell ref="S6:S7"/>
    <mergeCell ref="G6:G7"/>
    <mergeCell ref="H6:H7"/>
    <mergeCell ref="I6:I7"/>
    <mergeCell ref="K6:K7"/>
    <mergeCell ref="L6:L7"/>
    <mergeCell ref="M6:M7"/>
    <mergeCell ref="N6:N7"/>
    <mergeCell ref="O6:O7"/>
    <mergeCell ref="P6:P7"/>
    <mergeCell ref="Q6:Q7"/>
    <mergeCell ref="R6:R7"/>
  </mergeCells>
  <conditionalFormatting sqref="G8:AG207">
    <cfRule type="cellIs" dxfId="111" priority="5" operator="equal">
      <formula>0</formula>
    </cfRule>
  </conditionalFormatting>
  <conditionalFormatting sqref="G208:AG607">
    <cfRule type="cellIs" dxfId="110" priority="4" operator="equal">
      <formula>0</formula>
    </cfRule>
  </conditionalFormatting>
  <conditionalFormatting sqref="G8:AG607">
    <cfRule type="expression" dxfId="109" priority="2">
      <formula>$AH8=2</formula>
    </cfRule>
    <cfRule type="expression" dxfId="108" priority="3">
      <formula>$AH8=1</formula>
    </cfRule>
  </conditionalFormatting>
  <conditionalFormatting sqref="G9:AG607">
    <cfRule type="expression" dxfId="107" priority="1">
      <formula>$G8=0</formula>
    </cfRule>
  </conditionalFormatting>
  <dataValidations count="2">
    <dataValidation type="list" allowBlank="1" showInputMessage="1" showErrorMessage="1" prompt="एरियर प्रकार चयन करें" sqref="J8:J607">
      <formula1>एरियर</formula1>
    </dataValidation>
    <dataValidation type="list" allowBlank="1" showInputMessage="1" showErrorMessage="1" promptTitle="कार्मिक" prompt="पहले जिस कार्मिक इस वर्ष के DA एरियर के अलावा अन्य एरियर या गत वर्ष का वेतन आहरण किया तो EMP शीट में संबंधित कॉलम में YES चयन कर फिर यहाँ कार्मिक का नाम चयन करें" sqref="H8:H607">
      <formula1>EMP</formula1>
    </dataValidation>
  </dataValidations>
  <pageMargins left="0" right="0" top="0" bottom="0" header="0" footer="0"/>
  <pageSetup paperSize="9" scale="5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CC"/>
  </sheetPr>
  <dimension ref="G1:BV207"/>
  <sheetViews>
    <sheetView view="pageBreakPreview" topLeftCell="G5" zoomScaleNormal="100" zoomScaleSheetLayoutView="100" workbookViewId="0">
      <pane xSplit="3" ySplit="3" topLeftCell="J8" activePane="bottomRight" state="frozen"/>
      <selection activeCell="G5" sqref="G5"/>
      <selection pane="topRight" activeCell="J5" sqref="J5"/>
      <selection pane="bottomLeft" activeCell="G8" sqref="G8"/>
      <selection pane="bottomRight" activeCell="K8" sqref="K8"/>
    </sheetView>
  </sheetViews>
  <sheetFormatPr defaultRowHeight="15" x14ac:dyDescent="0.25"/>
  <cols>
    <col min="1" max="6" width="0" style="1" hidden="1" customWidth="1"/>
    <col min="7" max="7" width="7.42578125" style="1" customWidth="1"/>
    <col min="8" max="8" width="21.5703125" style="1" customWidth="1"/>
    <col min="9" max="9" width="23" style="1" customWidth="1"/>
    <col min="10" max="10" width="5.7109375" style="1" customWidth="1"/>
    <col min="11" max="11" width="9.7109375" style="1" customWidth="1"/>
    <col min="12" max="12" width="7.7109375" style="1" customWidth="1"/>
    <col min="13" max="13" width="9.7109375" style="1" customWidth="1"/>
    <col min="14" max="14" width="5.7109375" style="1" customWidth="1"/>
    <col min="15" max="15" width="9.7109375" style="1" customWidth="1"/>
    <col min="16" max="16" width="7.7109375" style="1" customWidth="1"/>
    <col min="17" max="17" width="9.7109375" style="1" customWidth="1"/>
    <col min="18" max="18" width="5.7109375" style="1" customWidth="1"/>
    <col min="19" max="19" width="9.7109375" style="1" customWidth="1"/>
    <col min="20" max="20" width="7.7109375" style="1" customWidth="1"/>
    <col min="21" max="21" width="9.7109375" style="1" customWidth="1"/>
    <col min="22" max="22" width="5.7109375" style="1" customWidth="1"/>
    <col min="23" max="23" width="9.7109375" style="1" customWidth="1"/>
    <col min="24" max="24" width="7.7109375" style="1" customWidth="1"/>
    <col min="25" max="25" width="9.7109375" style="1" customWidth="1"/>
    <col min="26" max="26" width="5.7109375" style="1" customWidth="1"/>
    <col min="27" max="27" width="9.7109375" style="1" customWidth="1"/>
    <col min="28" max="28" width="7.7109375" style="1" customWidth="1"/>
    <col min="29" max="29" width="9.7109375" style="1" customWidth="1"/>
    <col min="30" max="30" width="5.7109375" style="1" customWidth="1"/>
    <col min="31" max="31" width="9.7109375" style="1" customWidth="1"/>
    <col min="32" max="32" width="7.7109375" style="1" customWidth="1"/>
    <col min="33" max="33" width="9.7109375" style="1" customWidth="1"/>
    <col min="34" max="34" width="5.7109375" style="1" customWidth="1"/>
    <col min="35" max="35" width="9.7109375" style="1" customWidth="1"/>
    <col min="36" max="36" width="7.7109375" style="1" customWidth="1"/>
    <col min="37" max="37" width="9.7109375" style="1" customWidth="1"/>
    <col min="38" max="38" width="5.7109375" style="1" customWidth="1"/>
    <col min="39" max="39" width="9.7109375" style="1" customWidth="1"/>
    <col min="40" max="40" width="7.7109375" style="1" customWidth="1"/>
    <col min="41" max="41" width="9.7109375" style="1" customWidth="1"/>
    <col min="42" max="42" width="5.7109375" style="1" customWidth="1"/>
    <col min="43" max="43" width="9.7109375" style="1" customWidth="1"/>
    <col min="44" max="44" width="7.7109375" style="1" customWidth="1"/>
    <col min="45" max="45" width="9.7109375" style="1" customWidth="1"/>
    <col min="46" max="46" width="5.7109375" style="1" customWidth="1"/>
    <col min="47" max="47" width="9.7109375" style="1" customWidth="1"/>
    <col min="48" max="48" width="7.7109375" style="1" customWidth="1"/>
    <col min="49" max="49" width="9.7109375" style="1" customWidth="1"/>
    <col min="50" max="50" width="5.7109375" style="1" customWidth="1"/>
    <col min="51" max="51" width="9.7109375" style="1" customWidth="1"/>
    <col min="52" max="52" width="7.7109375" style="1" customWidth="1"/>
    <col min="53" max="53" width="9.7109375" style="1" customWidth="1"/>
    <col min="54" max="54" width="5.7109375" style="1" customWidth="1"/>
    <col min="55" max="55" width="9.7109375" style="1" customWidth="1"/>
    <col min="56" max="56" width="7.7109375" style="1" customWidth="1"/>
    <col min="57" max="57" width="9.7109375" style="1" customWidth="1"/>
    <col min="58" max="58" width="5.7109375" style="1" customWidth="1"/>
    <col min="59" max="59" width="9.7109375" style="1" customWidth="1"/>
    <col min="60" max="60" width="7.7109375" style="1" customWidth="1"/>
    <col min="61" max="61" width="9.7109375" style="1" customWidth="1"/>
    <col min="62" max="62" width="5.7109375" style="1" customWidth="1"/>
    <col min="63" max="63" width="9.7109375" style="1" customWidth="1"/>
    <col min="64" max="64" width="7.7109375" style="1" customWidth="1"/>
    <col min="65" max="65" width="9.7109375" style="1" customWidth="1"/>
    <col min="66" max="66" width="5.7109375" style="1" customWidth="1"/>
    <col min="67" max="67" width="9.7109375" style="1" customWidth="1"/>
    <col min="68" max="68" width="7.7109375" style="1" customWidth="1"/>
    <col min="69" max="69" width="9.7109375" style="1" customWidth="1"/>
    <col min="70" max="70" width="5.7109375" style="1" customWidth="1"/>
    <col min="71" max="71" width="9.7109375" style="1" customWidth="1"/>
    <col min="72" max="72" width="7.7109375" style="1" customWidth="1"/>
    <col min="73" max="73" width="9.7109375" style="1" customWidth="1"/>
    <col min="74" max="74" width="5.7109375" style="1" hidden="1" customWidth="1"/>
    <col min="75" max="75" width="9.7109375" style="1" customWidth="1"/>
    <col min="76" max="76" width="7.7109375" style="1" customWidth="1"/>
    <col min="77" max="77" width="9.7109375" style="1" customWidth="1"/>
    <col min="78" max="16384" width="9.140625" style="1"/>
  </cols>
  <sheetData>
    <row r="1" spans="7:74" hidden="1" x14ac:dyDescent="0.25"/>
    <row r="2" spans="7:74" hidden="1" x14ac:dyDescent="0.25"/>
    <row r="3" spans="7:74" hidden="1" x14ac:dyDescent="0.25"/>
    <row r="4" spans="7:74" hidden="1" x14ac:dyDescent="0.25"/>
    <row r="5" spans="7:74" ht="19.5" thickBot="1" x14ac:dyDescent="0.3">
      <c r="G5" s="387" t="s">
        <v>483</v>
      </c>
      <c r="H5" s="387"/>
      <c r="I5" s="387"/>
      <c r="J5" s="387"/>
      <c r="K5" s="387"/>
      <c r="L5" s="387"/>
      <c r="M5" s="387"/>
      <c r="N5" s="387"/>
      <c r="O5" s="387"/>
      <c r="P5" s="387"/>
      <c r="Q5" s="387"/>
      <c r="R5" s="387"/>
      <c r="S5" s="387"/>
      <c r="T5" s="387"/>
      <c r="U5" s="387"/>
      <c r="V5" s="387"/>
      <c r="W5" s="387"/>
      <c r="X5" s="387"/>
      <c r="Y5" s="387"/>
      <c r="Z5" s="387"/>
      <c r="AA5" s="387"/>
      <c r="AB5" s="387"/>
      <c r="AC5" s="387"/>
      <c r="AD5" s="387"/>
      <c r="AE5" s="387"/>
      <c r="AF5" s="387"/>
      <c r="AG5" s="387"/>
      <c r="AH5" s="387"/>
      <c r="AI5" s="387"/>
      <c r="AJ5" s="387"/>
      <c r="AK5" s="387"/>
      <c r="AL5" s="387"/>
      <c r="AM5" s="387"/>
      <c r="AN5" s="387"/>
      <c r="AO5" s="387"/>
      <c r="AP5" s="387"/>
      <c r="AQ5" s="387"/>
      <c r="AR5" s="387"/>
      <c r="AS5" s="387"/>
      <c r="AT5" s="387"/>
      <c r="AU5" s="387"/>
      <c r="AV5" s="387"/>
      <c r="AW5" s="387"/>
      <c r="AX5" s="387"/>
      <c r="AY5" s="387"/>
      <c r="AZ5" s="387"/>
      <c r="BA5" s="387"/>
      <c r="BB5" s="387"/>
      <c r="BC5" s="387"/>
      <c r="BD5" s="387"/>
      <c r="BE5" s="387"/>
      <c r="BF5" s="387"/>
      <c r="BG5" s="387"/>
      <c r="BH5" s="387"/>
      <c r="BI5" s="387"/>
      <c r="BJ5" s="387"/>
      <c r="BK5" s="387"/>
      <c r="BL5" s="387"/>
      <c r="BM5" s="387"/>
      <c r="BN5" s="387"/>
      <c r="BO5" s="387"/>
      <c r="BP5" s="387"/>
      <c r="BQ5" s="387"/>
      <c r="BR5" s="387"/>
      <c r="BS5" s="387"/>
      <c r="BT5" s="387"/>
      <c r="BU5" s="387"/>
    </row>
    <row r="6" spans="7:74" ht="18" x14ac:dyDescent="0.25">
      <c r="G6" s="388" t="s">
        <v>4</v>
      </c>
      <c r="H6" s="390" t="s">
        <v>5</v>
      </c>
      <c r="I6" s="392" t="s">
        <v>7</v>
      </c>
      <c r="J6" s="381" t="s">
        <v>355</v>
      </c>
      <c r="K6" s="382"/>
      <c r="L6" s="382"/>
      <c r="M6" s="383"/>
      <c r="N6" s="384" t="s">
        <v>356</v>
      </c>
      <c r="O6" s="385"/>
      <c r="P6" s="385"/>
      <c r="Q6" s="386"/>
      <c r="R6" s="375" t="s">
        <v>357</v>
      </c>
      <c r="S6" s="376"/>
      <c r="T6" s="376"/>
      <c r="U6" s="377"/>
      <c r="V6" s="378" t="s">
        <v>358</v>
      </c>
      <c r="W6" s="379"/>
      <c r="X6" s="379"/>
      <c r="Y6" s="380"/>
      <c r="Z6" s="381" t="s">
        <v>359</v>
      </c>
      <c r="AA6" s="382"/>
      <c r="AB6" s="382"/>
      <c r="AC6" s="383"/>
      <c r="AD6" s="384" t="s">
        <v>360</v>
      </c>
      <c r="AE6" s="385"/>
      <c r="AF6" s="385"/>
      <c r="AG6" s="386"/>
      <c r="AH6" s="375" t="s">
        <v>361</v>
      </c>
      <c r="AI6" s="376"/>
      <c r="AJ6" s="376"/>
      <c r="AK6" s="377"/>
      <c r="AL6" s="378" t="s">
        <v>362</v>
      </c>
      <c r="AM6" s="379"/>
      <c r="AN6" s="379"/>
      <c r="AO6" s="380"/>
      <c r="AP6" s="381" t="s">
        <v>363</v>
      </c>
      <c r="AQ6" s="382"/>
      <c r="AR6" s="382"/>
      <c r="AS6" s="383"/>
      <c r="AT6" s="384" t="s">
        <v>364</v>
      </c>
      <c r="AU6" s="385"/>
      <c r="AV6" s="385"/>
      <c r="AW6" s="386"/>
      <c r="AX6" s="375" t="s">
        <v>353</v>
      </c>
      <c r="AY6" s="376"/>
      <c r="AZ6" s="376"/>
      <c r="BA6" s="377"/>
      <c r="BB6" s="378" t="s">
        <v>354</v>
      </c>
      <c r="BC6" s="379"/>
      <c r="BD6" s="379"/>
      <c r="BE6" s="380"/>
      <c r="BF6" s="381" t="s">
        <v>423</v>
      </c>
      <c r="BG6" s="382"/>
      <c r="BH6" s="382"/>
      <c r="BI6" s="383"/>
      <c r="BJ6" s="384" t="s">
        <v>424</v>
      </c>
      <c r="BK6" s="385"/>
      <c r="BL6" s="385"/>
      <c r="BM6" s="386"/>
      <c r="BN6" s="375" t="s">
        <v>425</v>
      </c>
      <c r="BO6" s="376"/>
      <c r="BP6" s="376"/>
      <c r="BQ6" s="377"/>
      <c r="BR6" s="378" t="s">
        <v>426</v>
      </c>
      <c r="BS6" s="379"/>
      <c r="BT6" s="379"/>
      <c r="BU6" s="380"/>
    </row>
    <row r="7" spans="7:74" ht="26.25" thickBot="1" x14ac:dyDescent="0.3">
      <c r="G7" s="389"/>
      <c r="H7" s="391"/>
      <c r="I7" s="393"/>
      <c r="J7" s="204" t="s">
        <v>420</v>
      </c>
      <c r="K7" s="204" t="s">
        <v>34</v>
      </c>
      <c r="L7" s="204" t="s">
        <v>421</v>
      </c>
      <c r="M7" s="204" t="s">
        <v>422</v>
      </c>
      <c r="N7" s="205" t="s">
        <v>420</v>
      </c>
      <c r="O7" s="205" t="s">
        <v>34</v>
      </c>
      <c r="P7" s="205" t="s">
        <v>421</v>
      </c>
      <c r="Q7" s="205" t="s">
        <v>422</v>
      </c>
      <c r="R7" s="206" t="s">
        <v>420</v>
      </c>
      <c r="S7" s="206" t="s">
        <v>34</v>
      </c>
      <c r="T7" s="206" t="s">
        <v>421</v>
      </c>
      <c r="U7" s="206" t="s">
        <v>422</v>
      </c>
      <c r="V7" s="207" t="s">
        <v>420</v>
      </c>
      <c r="W7" s="207" t="s">
        <v>34</v>
      </c>
      <c r="X7" s="207" t="s">
        <v>421</v>
      </c>
      <c r="Y7" s="207" t="s">
        <v>422</v>
      </c>
      <c r="Z7" s="204" t="s">
        <v>420</v>
      </c>
      <c r="AA7" s="204" t="s">
        <v>34</v>
      </c>
      <c r="AB7" s="204" t="s">
        <v>421</v>
      </c>
      <c r="AC7" s="204" t="s">
        <v>422</v>
      </c>
      <c r="AD7" s="205" t="s">
        <v>420</v>
      </c>
      <c r="AE7" s="205" t="s">
        <v>34</v>
      </c>
      <c r="AF7" s="205" t="s">
        <v>421</v>
      </c>
      <c r="AG7" s="205" t="s">
        <v>422</v>
      </c>
      <c r="AH7" s="206" t="s">
        <v>420</v>
      </c>
      <c r="AI7" s="206" t="s">
        <v>34</v>
      </c>
      <c r="AJ7" s="206" t="s">
        <v>421</v>
      </c>
      <c r="AK7" s="206" t="s">
        <v>422</v>
      </c>
      <c r="AL7" s="207" t="s">
        <v>420</v>
      </c>
      <c r="AM7" s="207" t="s">
        <v>34</v>
      </c>
      <c r="AN7" s="207" t="s">
        <v>421</v>
      </c>
      <c r="AO7" s="207" t="s">
        <v>422</v>
      </c>
      <c r="AP7" s="204" t="s">
        <v>420</v>
      </c>
      <c r="AQ7" s="204" t="s">
        <v>34</v>
      </c>
      <c r="AR7" s="204" t="s">
        <v>421</v>
      </c>
      <c r="AS7" s="204" t="s">
        <v>422</v>
      </c>
      <c r="AT7" s="205" t="s">
        <v>420</v>
      </c>
      <c r="AU7" s="205" t="s">
        <v>34</v>
      </c>
      <c r="AV7" s="205" t="s">
        <v>421</v>
      </c>
      <c r="AW7" s="205" t="s">
        <v>422</v>
      </c>
      <c r="AX7" s="206" t="s">
        <v>420</v>
      </c>
      <c r="AY7" s="206" t="s">
        <v>34</v>
      </c>
      <c r="AZ7" s="206" t="s">
        <v>421</v>
      </c>
      <c r="BA7" s="206" t="s">
        <v>422</v>
      </c>
      <c r="BB7" s="207" t="s">
        <v>420</v>
      </c>
      <c r="BC7" s="207" t="s">
        <v>34</v>
      </c>
      <c r="BD7" s="207" t="s">
        <v>421</v>
      </c>
      <c r="BE7" s="207" t="s">
        <v>422</v>
      </c>
      <c r="BF7" s="204" t="s">
        <v>420</v>
      </c>
      <c r="BG7" s="204" t="s">
        <v>34</v>
      </c>
      <c r="BH7" s="204" t="s">
        <v>421</v>
      </c>
      <c r="BI7" s="204" t="s">
        <v>422</v>
      </c>
      <c r="BJ7" s="205" t="s">
        <v>420</v>
      </c>
      <c r="BK7" s="205" t="s">
        <v>34</v>
      </c>
      <c r="BL7" s="205" t="s">
        <v>421</v>
      </c>
      <c r="BM7" s="205" t="s">
        <v>422</v>
      </c>
      <c r="BN7" s="206" t="s">
        <v>420</v>
      </c>
      <c r="BO7" s="206" t="s">
        <v>34</v>
      </c>
      <c r="BP7" s="206" t="s">
        <v>421</v>
      </c>
      <c r="BQ7" s="206" t="s">
        <v>422</v>
      </c>
      <c r="BR7" s="207" t="s">
        <v>420</v>
      </c>
      <c r="BS7" s="207" t="s">
        <v>34</v>
      </c>
      <c r="BT7" s="207" t="s">
        <v>421</v>
      </c>
      <c r="BU7" s="207" t="s">
        <v>422</v>
      </c>
    </row>
    <row r="8" spans="7:74" ht="18" customHeight="1" x14ac:dyDescent="0.25">
      <c r="G8" s="81">
        <f>EMP!O6</f>
        <v>0</v>
      </c>
      <c r="H8" s="202">
        <f>EMP!P6</f>
        <v>0</v>
      </c>
      <c r="I8" s="141">
        <f>EMP!Q6</f>
        <v>0</v>
      </c>
      <c r="J8" s="210"/>
      <c r="K8" s="211"/>
      <c r="L8" s="212"/>
      <c r="M8" s="213"/>
      <c r="N8" s="222"/>
      <c r="O8" s="223"/>
      <c r="P8" s="224"/>
      <c r="Q8" s="225"/>
      <c r="R8" s="234"/>
      <c r="S8" s="235"/>
      <c r="T8" s="236"/>
      <c r="U8" s="237"/>
      <c r="V8" s="245"/>
      <c r="W8" s="246"/>
      <c r="X8" s="247"/>
      <c r="Y8" s="248"/>
      <c r="Z8" s="210"/>
      <c r="AA8" s="211"/>
      <c r="AB8" s="212"/>
      <c r="AC8" s="213"/>
      <c r="AD8" s="222"/>
      <c r="AE8" s="223"/>
      <c r="AF8" s="224"/>
      <c r="AG8" s="225"/>
      <c r="AH8" s="234"/>
      <c r="AI8" s="235"/>
      <c r="AJ8" s="236"/>
      <c r="AK8" s="237"/>
      <c r="AL8" s="245"/>
      <c r="AM8" s="246"/>
      <c r="AN8" s="247"/>
      <c r="AO8" s="248"/>
      <c r="AP8" s="210"/>
      <c r="AQ8" s="211"/>
      <c r="AR8" s="212"/>
      <c r="AS8" s="213"/>
      <c r="AT8" s="222"/>
      <c r="AU8" s="223"/>
      <c r="AV8" s="224"/>
      <c r="AW8" s="225"/>
      <c r="AX8" s="234"/>
      <c r="AY8" s="235"/>
      <c r="AZ8" s="236"/>
      <c r="BA8" s="237"/>
      <c r="BB8" s="245"/>
      <c r="BC8" s="246"/>
      <c r="BD8" s="247"/>
      <c r="BE8" s="248"/>
      <c r="BF8" s="210"/>
      <c r="BG8" s="211"/>
      <c r="BH8" s="212"/>
      <c r="BI8" s="213"/>
      <c r="BJ8" s="222"/>
      <c r="BK8" s="223"/>
      <c r="BL8" s="224"/>
      <c r="BM8" s="225"/>
      <c r="BN8" s="234"/>
      <c r="BO8" s="235"/>
      <c r="BP8" s="236"/>
      <c r="BQ8" s="237"/>
      <c r="BR8" s="245"/>
      <c r="BS8" s="246"/>
      <c r="BT8" s="247"/>
      <c r="BU8" s="248"/>
      <c r="BV8" s="1">
        <f>IFERROR(IF(G8&gt;=1,(IF(MOD(G8,2)=1,1,2)),0),0)</f>
        <v>0</v>
      </c>
    </row>
    <row r="9" spans="7:74" ht="18" customHeight="1" x14ac:dyDescent="0.25">
      <c r="G9" s="32">
        <f>EMP!O7</f>
        <v>0</v>
      </c>
      <c r="H9" s="203">
        <f>EMP!P7</f>
        <v>0</v>
      </c>
      <c r="I9" s="209">
        <f>EMP!Q7</f>
        <v>0</v>
      </c>
      <c r="J9" s="214"/>
      <c r="K9" s="208"/>
      <c r="L9" s="179"/>
      <c r="M9" s="215"/>
      <c r="N9" s="226"/>
      <c r="O9" s="220"/>
      <c r="P9" s="221"/>
      <c r="Q9" s="227"/>
      <c r="R9" s="238"/>
      <c r="S9" s="232"/>
      <c r="T9" s="233"/>
      <c r="U9" s="239"/>
      <c r="V9" s="249"/>
      <c r="W9" s="244"/>
      <c r="X9" s="180"/>
      <c r="Y9" s="250"/>
      <c r="Z9" s="214"/>
      <c r="AA9" s="208"/>
      <c r="AB9" s="179"/>
      <c r="AC9" s="215"/>
      <c r="AD9" s="226"/>
      <c r="AE9" s="220"/>
      <c r="AF9" s="221"/>
      <c r="AG9" s="227"/>
      <c r="AH9" s="238"/>
      <c r="AI9" s="232"/>
      <c r="AJ9" s="233"/>
      <c r="AK9" s="239"/>
      <c r="AL9" s="249"/>
      <c r="AM9" s="244"/>
      <c r="AN9" s="180"/>
      <c r="AO9" s="250"/>
      <c r="AP9" s="214"/>
      <c r="AQ9" s="208"/>
      <c r="AR9" s="179"/>
      <c r="AS9" s="215"/>
      <c r="AT9" s="226"/>
      <c r="AU9" s="220"/>
      <c r="AV9" s="221"/>
      <c r="AW9" s="227"/>
      <c r="AX9" s="238"/>
      <c r="AY9" s="232"/>
      <c r="AZ9" s="233"/>
      <c r="BA9" s="239"/>
      <c r="BB9" s="249"/>
      <c r="BC9" s="244"/>
      <c r="BD9" s="180"/>
      <c r="BE9" s="250"/>
      <c r="BF9" s="214"/>
      <c r="BG9" s="208"/>
      <c r="BH9" s="179"/>
      <c r="BI9" s="215"/>
      <c r="BJ9" s="226"/>
      <c r="BK9" s="220"/>
      <c r="BL9" s="221"/>
      <c r="BM9" s="227"/>
      <c r="BN9" s="238"/>
      <c r="BO9" s="232"/>
      <c r="BP9" s="233"/>
      <c r="BQ9" s="239"/>
      <c r="BR9" s="249"/>
      <c r="BS9" s="244"/>
      <c r="BT9" s="180"/>
      <c r="BU9" s="250"/>
      <c r="BV9" s="1">
        <f t="shared" ref="BV9:BV72" si="0">IFERROR(IF(G9&gt;=1,(IF(MOD(G9,2)=1,1,2)),0),0)</f>
        <v>0</v>
      </c>
    </row>
    <row r="10" spans="7:74" ht="18" customHeight="1" x14ac:dyDescent="0.25">
      <c r="G10" s="32">
        <f>EMP!O8</f>
        <v>0</v>
      </c>
      <c r="H10" s="203">
        <f>EMP!P8</f>
        <v>0</v>
      </c>
      <c r="I10" s="209">
        <f>EMP!Q8</f>
        <v>0</v>
      </c>
      <c r="J10" s="214"/>
      <c r="K10" s="208"/>
      <c r="L10" s="179"/>
      <c r="M10" s="215"/>
      <c r="N10" s="226"/>
      <c r="O10" s="220"/>
      <c r="P10" s="221"/>
      <c r="Q10" s="227"/>
      <c r="R10" s="238"/>
      <c r="S10" s="232"/>
      <c r="T10" s="233"/>
      <c r="U10" s="239"/>
      <c r="V10" s="249"/>
      <c r="W10" s="244"/>
      <c r="X10" s="180"/>
      <c r="Y10" s="250"/>
      <c r="Z10" s="214"/>
      <c r="AA10" s="208"/>
      <c r="AB10" s="179"/>
      <c r="AC10" s="215"/>
      <c r="AD10" s="226"/>
      <c r="AE10" s="220"/>
      <c r="AF10" s="221"/>
      <c r="AG10" s="227"/>
      <c r="AH10" s="238"/>
      <c r="AI10" s="232"/>
      <c r="AJ10" s="233"/>
      <c r="AK10" s="239"/>
      <c r="AL10" s="249"/>
      <c r="AM10" s="244"/>
      <c r="AN10" s="180"/>
      <c r="AO10" s="250"/>
      <c r="AP10" s="214"/>
      <c r="AQ10" s="208"/>
      <c r="AR10" s="179"/>
      <c r="AS10" s="215"/>
      <c r="AT10" s="226"/>
      <c r="AU10" s="220"/>
      <c r="AV10" s="221"/>
      <c r="AW10" s="227"/>
      <c r="AX10" s="238"/>
      <c r="AY10" s="232"/>
      <c r="AZ10" s="233"/>
      <c r="BA10" s="239"/>
      <c r="BB10" s="249"/>
      <c r="BC10" s="244"/>
      <c r="BD10" s="180"/>
      <c r="BE10" s="250"/>
      <c r="BF10" s="214"/>
      <c r="BG10" s="208"/>
      <c r="BH10" s="179"/>
      <c r="BI10" s="215"/>
      <c r="BJ10" s="226"/>
      <c r="BK10" s="220"/>
      <c r="BL10" s="221"/>
      <c r="BM10" s="227"/>
      <c r="BN10" s="238"/>
      <c r="BO10" s="232"/>
      <c r="BP10" s="233"/>
      <c r="BQ10" s="239"/>
      <c r="BR10" s="249"/>
      <c r="BS10" s="244"/>
      <c r="BT10" s="180"/>
      <c r="BU10" s="250"/>
      <c r="BV10" s="1">
        <f t="shared" si="0"/>
        <v>0</v>
      </c>
    </row>
    <row r="11" spans="7:74" ht="18" customHeight="1" x14ac:dyDescent="0.25">
      <c r="G11" s="32">
        <f>EMP!O9</f>
        <v>0</v>
      </c>
      <c r="H11" s="203">
        <f>EMP!P9</f>
        <v>0</v>
      </c>
      <c r="I11" s="209">
        <f>EMP!Q9</f>
        <v>0</v>
      </c>
      <c r="J11" s="214"/>
      <c r="K11" s="208"/>
      <c r="L11" s="179"/>
      <c r="M11" s="215"/>
      <c r="N11" s="226"/>
      <c r="O11" s="220"/>
      <c r="P11" s="221"/>
      <c r="Q11" s="227"/>
      <c r="R11" s="238"/>
      <c r="S11" s="232"/>
      <c r="T11" s="233"/>
      <c r="U11" s="239"/>
      <c r="V11" s="249"/>
      <c r="W11" s="244"/>
      <c r="X11" s="180"/>
      <c r="Y11" s="250"/>
      <c r="Z11" s="214"/>
      <c r="AA11" s="208"/>
      <c r="AB11" s="179"/>
      <c r="AC11" s="215"/>
      <c r="AD11" s="226"/>
      <c r="AE11" s="220"/>
      <c r="AF11" s="221"/>
      <c r="AG11" s="227"/>
      <c r="AH11" s="238"/>
      <c r="AI11" s="232"/>
      <c r="AJ11" s="233"/>
      <c r="AK11" s="239"/>
      <c r="AL11" s="249"/>
      <c r="AM11" s="244"/>
      <c r="AN11" s="180"/>
      <c r="AO11" s="250"/>
      <c r="AP11" s="214"/>
      <c r="AQ11" s="208"/>
      <c r="AR11" s="179"/>
      <c r="AS11" s="215"/>
      <c r="AT11" s="226"/>
      <c r="AU11" s="220"/>
      <c r="AV11" s="221"/>
      <c r="AW11" s="227"/>
      <c r="AX11" s="238"/>
      <c r="AY11" s="232"/>
      <c r="AZ11" s="233"/>
      <c r="BA11" s="239"/>
      <c r="BB11" s="249"/>
      <c r="BC11" s="244"/>
      <c r="BD11" s="180"/>
      <c r="BE11" s="250"/>
      <c r="BF11" s="214"/>
      <c r="BG11" s="208"/>
      <c r="BH11" s="179"/>
      <c r="BI11" s="215"/>
      <c r="BJ11" s="226"/>
      <c r="BK11" s="220"/>
      <c r="BL11" s="221"/>
      <c r="BM11" s="227"/>
      <c r="BN11" s="238"/>
      <c r="BO11" s="232"/>
      <c r="BP11" s="233"/>
      <c r="BQ11" s="239"/>
      <c r="BR11" s="249"/>
      <c r="BS11" s="244"/>
      <c r="BT11" s="180"/>
      <c r="BU11" s="250"/>
      <c r="BV11" s="1">
        <f t="shared" si="0"/>
        <v>0</v>
      </c>
    </row>
    <row r="12" spans="7:74" ht="18" customHeight="1" x14ac:dyDescent="0.25">
      <c r="G12" s="32">
        <f>EMP!O10</f>
        <v>0</v>
      </c>
      <c r="H12" s="203">
        <f>EMP!P10</f>
        <v>0</v>
      </c>
      <c r="I12" s="209">
        <f>EMP!Q10</f>
        <v>0</v>
      </c>
      <c r="J12" s="214"/>
      <c r="K12" s="208"/>
      <c r="L12" s="179"/>
      <c r="M12" s="215"/>
      <c r="N12" s="226"/>
      <c r="O12" s="220"/>
      <c r="P12" s="221"/>
      <c r="Q12" s="227"/>
      <c r="R12" s="238"/>
      <c r="S12" s="232"/>
      <c r="T12" s="233"/>
      <c r="U12" s="239"/>
      <c r="V12" s="249"/>
      <c r="W12" s="244"/>
      <c r="X12" s="180"/>
      <c r="Y12" s="250"/>
      <c r="Z12" s="214"/>
      <c r="AA12" s="208"/>
      <c r="AB12" s="179"/>
      <c r="AC12" s="215"/>
      <c r="AD12" s="226"/>
      <c r="AE12" s="220"/>
      <c r="AF12" s="221"/>
      <c r="AG12" s="227"/>
      <c r="AH12" s="238"/>
      <c r="AI12" s="232"/>
      <c r="AJ12" s="233"/>
      <c r="AK12" s="239"/>
      <c r="AL12" s="249"/>
      <c r="AM12" s="244"/>
      <c r="AN12" s="180"/>
      <c r="AO12" s="250"/>
      <c r="AP12" s="214"/>
      <c r="AQ12" s="208"/>
      <c r="AR12" s="179"/>
      <c r="AS12" s="215"/>
      <c r="AT12" s="226"/>
      <c r="AU12" s="220"/>
      <c r="AV12" s="221"/>
      <c r="AW12" s="227"/>
      <c r="AX12" s="238"/>
      <c r="AY12" s="232"/>
      <c r="AZ12" s="233"/>
      <c r="BA12" s="239"/>
      <c r="BB12" s="249"/>
      <c r="BC12" s="244"/>
      <c r="BD12" s="180"/>
      <c r="BE12" s="250"/>
      <c r="BF12" s="214"/>
      <c r="BG12" s="208"/>
      <c r="BH12" s="179"/>
      <c r="BI12" s="215"/>
      <c r="BJ12" s="226"/>
      <c r="BK12" s="220"/>
      <c r="BL12" s="221"/>
      <c r="BM12" s="227"/>
      <c r="BN12" s="238"/>
      <c r="BO12" s="232"/>
      <c r="BP12" s="233"/>
      <c r="BQ12" s="239"/>
      <c r="BR12" s="249"/>
      <c r="BS12" s="244"/>
      <c r="BT12" s="180"/>
      <c r="BU12" s="250"/>
      <c r="BV12" s="1">
        <f t="shared" si="0"/>
        <v>0</v>
      </c>
    </row>
    <row r="13" spans="7:74" ht="18" customHeight="1" x14ac:dyDescent="0.25">
      <c r="G13" s="32">
        <f>EMP!O11</f>
        <v>0</v>
      </c>
      <c r="H13" s="203">
        <f>EMP!P11</f>
        <v>0</v>
      </c>
      <c r="I13" s="209">
        <f>EMP!Q11</f>
        <v>0</v>
      </c>
      <c r="J13" s="214"/>
      <c r="K13" s="208"/>
      <c r="L13" s="179"/>
      <c r="M13" s="215"/>
      <c r="N13" s="226"/>
      <c r="O13" s="220"/>
      <c r="P13" s="221"/>
      <c r="Q13" s="227"/>
      <c r="R13" s="238"/>
      <c r="S13" s="232"/>
      <c r="T13" s="233"/>
      <c r="U13" s="239"/>
      <c r="V13" s="249"/>
      <c r="W13" s="244"/>
      <c r="X13" s="180"/>
      <c r="Y13" s="250"/>
      <c r="Z13" s="214"/>
      <c r="AA13" s="208"/>
      <c r="AB13" s="179"/>
      <c r="AC13" s="215"/>
      <c r="AD13" s="226"/>
      <c r="AE13" s="220"/>
      <c r="AF13" s="221"/>
      <c r="AG13" s="227"/>
      <c r="AH13" s="238"/>
      <c r="AI13" s="232"/>
      <c r="AJ13" s="233"/>
      <c r="AK13" s="239"/>
      <c r="AL13" s="249"/>
      <c r="AM13" s="244"/>
      <c r="AN13" s="180"/>
      <c r="AO13" s="250"/>
      <c r="AP13" s="214"/>
      <c r="AQ13" s="208"/>
      <c r="AR13" s="179"/>
      <c r="AS13" s="215"/>
      <c r="AT13" s="226"/>
      <c r="AU13" s="220"/>
      <c r="AV13" s="221"/>
      <c r="AW13" s="227"/>
      <c r="AX13" s="238"/>
      <c r="AY13" s="232"/>
      <c r="AZ13" s="233"/>
      <c r="BA13" s="239"/>
      <c r="BB13" s="249"/>
      <c r="BC13" s="244"/>
      <c r="BD13" s="180"/>
      <c r="BE13" s="250"/>
      <c r="BF13" s="214"/>
      <c r="BG13" s="208"/>
      <c r="BH13" s="179"/>
      <c r="BI13" s="215"/>
      <c r="BJ13" s="226"/>
      <c r="BK13" s="220"/>
      <c r="BL13" s="221"/>
      <c r="BM13" s="227"/>
      <c r="BN13" s="238"/>
      <c r="BO13" s="232"/>
      <c r="BP13" s="233"/>
      <c r="BQ13" s="239"/>
      <c r="BR13" s="249"/>
      <c r="BS13" s="244"/>
      <c r="BT13" s="180"/>
      <c r="BU13" s="250"/>
      <c r="BV13" s="1">
        <f t="shared" si="0"/>
        <v>0</v>
      </c>
    </row>
    <row r="14" spans="7:74" ht="18" customHeight="1" x14ac:dyDescent="0.25">
      <c r="G14" s="32">
        <f>EMP!O12</f>
        <v>0</v>
      </c>
      <c r="H14" s="203">
        <f>EMP!P12</f>
        <v>0</v>
      </c>
      <c r="I14" s="209">
        <f>EMP!Q12</f>
        <v>0</v>
      </c>
      <c r="J14" s="214"/>
      <c r="K14" s="208"/>
      <c r="L14" s="179"/>
      <c r="M14" s="215"/>
      <c r="N14" s="226"/>
      <c r="O14" s="220"/>
      <c r="P14" s="221"/>
      <c r="Q14" s="227"/>
      <c r="R14" s="238"/>
      <c r="S14" s="232"/>
      <c r="T14" s="233"/>
      <c r="U14" s="239"/>
      <c r="V14" s="249"/>
      <c r="W14" s="244"/>
      <c r="X14" s="180"/>
      <c r="Y14" s="250"/>
      <c r="Z14" s="214"/>
      <c r="AA14" s="208"/>
      <c r="AB14" s="179"/>
      <c r="AC14" s="215"/>
      <c r="AD14" s="226"/>
      <c r="AE14" s="220"/>
      <c r="AF14" s="221"/>
      <c r="AG14" s="227"/>
      <c r="AH14" s="238"/>
      <c r="AI14" s="232"/>
      <c r="AJ14" s="233"/>
      <c r="AK14" s="239"/>
      <c r="AL14" s="249"/>
      <c r="AM14" s="244"/>
      <c r="AN14" s="180"/>
      <c r="AO14" s="250"/>
      <c r="AP14" s="214"/>
      <c r="AQ14" s="208"/>
      <c r="AR14" s="179"/>
      <c r="AS14" s="215"/>
      <c r="AT14" s="226"/>
      <c r="AU14" s="220"/>
      <c r="AV14" s="221"/>
      <c r="AW14" s="227"/>
      <c r="AX14" s="238"/>
      <c r="AY14" s="232"/>
      <c r="AZ14" s="233"/>
      <c r="BA14" s="239"/>
      <c r="BB14" s="249"/>
      <c r="BC14" s="244"/>
      <c r="BD14" s="180"/>
      <c r="BE14" s="250"/>
      <c r="BF14" s="214"/>
      <c r="BG14" s="208"/>
      <c r="BH14" s="179"/>
      <c r="BI14" s="215"/>
      <c r="BJ14" s="226"/>
      <c r="BK14" s="220"/>
      <c r="BL14" s="221"/>
      <c r="BM14" s="227"/>
      <c r="BN14" s="238"/>
      <c r="BO14" s="232"/>
      <c r="BP14" s="233"/>
      <c r="BQ14" s="239"/>
      <c r="BR14" s="249"/>
      <c r="BS14" s="244"/>
      <c r="BT14" s="180"/>
      <c r="BU14" s="250"/>
      <c r="BV14" s="1">
        <f t="shared" si="0"/>
        <v>0</v>
      </c>
    </row>
    <row r="15" spans="7:74" ht="18" customHeight="1" x14ac:dyDescent="0.25">
      <c r="G15" s="32">
        <f>EMP!O13</f>
        <v>0</v>
      </c>
      <c r="H15" s="203">
        <f>EMP!P13</f>
        <v>0</v>
      </c>
      <c r="I15" s="209">
        <f>EMP!Q13</f>
        <v>0</v>
      </c>
      <c r="J15" s="214"/>
      <c r="K15" s="208"/>
      <c r="L15" s="179"/>
      <c r="M15" s="215"/>
      <c r="N15" s="226"/>
      <c r="O15" s="220"/>
      <c r="P15" s="221"/>
      <c r="Q15" s="227"/>
      <c r="R15" s="238"/>
      <c r="S15" s="232"/>
      <c r="T15" s="233"/>
      <c r="U15" s="239"/>
      <c r="V15" s="249"/>
      <c r="W15" s="244"/>
      <c r="X15" s="180"/>
      <c r="Y15" s="250"/>
      <c r="Z15" s="214"/>
      <c r="AA15" s="208"/>
      <c r="AB15" s="179"/>
      <c r="AC15" s="215"/>
      <c r="AD15" s="226"/>
      <c r="AE15" s="220"/>
      <c r="AF15" s="221"/>
      <c r="AG15" s="227"/>
      <c r="AH15" s="238"/>
      <c r="AI15" s="232"/>
      <c r="AJ15" s="233"/>
      <c r="AK15" s="239"/>
      <c r="AL15" s="249"/>
      <c r="AM15" s="244"/>
      <c r="AN15" s="180"/>
      <c r="AO15" s="250"/>
      <c r="AP15" s="214"/>
      <c r="AQ15" s="208"/>
      <c r="AR15" s="179"/>
      <c r="AS15" s="215"/>
      <c r="AT15" s="226"/>
      <c r="AU15" s="220"/>
      <c r="AV15" s="221"/>
      <c r="AW15" s="227"/>
      <c r="AX15" s="238"/>
      <c r="AY15" s="232"/>
      <c r="AZ15" s="233"/>
      <c r="BA15" s="239"/>
      <c r="BB15" s="249"/>
      <c r="BC15" s="244"/>
      <c r="BD15" s="180"/>
      <c r="BE15" s="250"/>
      <c r="BF15" s="214"/>
      <c r="BG15" s="208"/>
      <c r="BH15" s="179"/>
      <c r="BI15" s="215"/>
      <c r="BJ15" s="226"/>
      <c r="BK15" s="220"/>
      <c r="BL15" s="221"/>
      <c r="BM15" s="227"/>
      <c r="BN15" s="238"/>
      <c r="BO15" s="232"/>
      <c r="BP15" s="233"/>
      <c r="BQ15" s="239"/>
      <c r="BR15" s="249"/>
      <c r="BS15" s="244"/>
      <c r="BT15" s="180"/>
      <c r="BU15" s="250"/>
      <c r="BV15" s="1">
        <f t="shared" si="0"/>
        <v>0</v>
      </c>
    </row>
    <row r="16" spans="7:74" ht="18" customHeight="1" x14ac:dyDescent="0.25">
      <c r="G16" s="32">
        <f>EMP!O14</f>
        <v>0</v>
      </c>
      <c r="H16" s="203">
        <f>EMP!P14</f>
        <v>0</v>
      </c>
      <c r="I16" s="209">
        <f>EMP!Q14</f>
        <v>0</v>
      </c>
      <c r="J16" s="214"/>
      <c r="K16" s="208"/>
      <c r="L16" s="179"/>
      <c r="M16" s="215"/>
      <c r="N16" s="226"/>
      <c r="O16" s="220"/>
      <c r="P16" s="221"/>
      <c r="Q16" s="227"/>
      <c r="R16" s="238"/>
      <c r="S16" s="232"/>
      <c r="T16" s="233"/>
      <c r="U16" s="239"/>
      <c r="V16" s="249"/>
      <c r="W16" s="244"/>
      <c r="X16" s="180"/>
      <c r="Y16" s="250"/>
      <c r="Z16" s="214"/>
      <c r="AA16" s="208"/>
      <c r="AB16" s="179"/>
      <c r="AC16" s="215"/>
      <c r="AD16" s="226"/>
      <c r="AE16" s="220"/>
      <c r="AF16" s="221"/>
      <c r="AG16" s="227"/>
      <c r="AH16" s="238"/>
      <c r="AI16" s="232"/>
      <c r="AJ16" s="233"/>
      <c r="AK16" s="239"/>
      <c r="AL16" s="249"/>
      <c r="AM16" s="244"/>
      <c r="AN16" s="180"/>
      <c r="AO16" s="250"/>
      <c r="AP16" s="214"/>
      <c r="AQ16" s="208"/>
      <c r="AR16" s="179"/>
      <c r="AS16" s="215"/>
      <c r="AT16" s="226"/>
      <c r="AU16" s="220"/>
      <c r="AV16" s="221"/>
      <c r="AW16" s="227"/>
      <c r="AX16" s="238"/>
      <c r="AY16" s="232"/>
      <c r="AZ16" s="233"/>
      <c r="BA16" s="239"/>
      <c r="BB16" s="249"/>
      <c r="BC16" s="244"/>
      <c r="BD16" s="180"/>
      <c r="BE16" s="250"/>
      <c r="BF16" s="214"/>
      <c r="BG16" s="208"/>
      <c r="BH16" s="179"/>
      <c r="BI16" s="215"/>
      <c r="BJ16" s="226"/>
      <c r="BK16" s="220"/>
      <c r="BL16" s="221"/>
      <c r="BM16" s="227"/>
      <c r="BN16" s="238"/>
      <c r="BO16" s="232"/>
      <c r="BP16" s="233"/>
      <c r="BQ16" s="239"/>
      <c r="BR16" s="249"/>
      <c r="BS16" s="244"/>
      <c r="BT16" s="180"/>
      <c r="BU16" s="250"/>
      <c r="BV16" s="1">
        <f t="shared" si="0"/>
        <v>0</v>
      </c>
    </row>
    <row r="17" spans="7:74" ht="18" customHeight="1" x14ac:dyDescent="0.25">
      <c r="G17" s="32">
        <f>EMP!O15</f>
        <v>0</v>
      </c>
      <c r="H17" s="203">
        <f>EMP!P15</f>
        <v>0</v>
      </c>
      <c r="I17" s="209">
        <f>EMP!Q15</f>
        <v>0</v>
      </c>
      <c r="J17" s="214"/>
      <c r="K17" s="208"/>
      <c r="L17" s="179"/>
      <c r="M17" s="215"/>
      <c r="N17" s="226"/>
      <c r="O17" s="220"/>
      <c r="P17" s="221"/>
      <c r="Q17" s="227"/>
      <c r="R17" s="238"/>
      <c r="S17" s="232"/>
      <c r="T17" s="233"/>
      <c r="U17" s="239"/>
      <c r="V17" s="249"/>
      <c r="W17" s="244"/>
      <c r="X17" s="180"/>
      <c r="Y17" s="250"/>
      <c r="Z17" s="214"/>
      <c r="AA17" s="208"/>
      <c r="AB17" s="179"/>
      <c r="AC17" s="215"/>
      <c r="AD17" s="226"/>
      <c r="AE17" s="220"/>
      <c r="AF17" s="221"/>
      <c r="AG17" s="227"/>
      <c r="AH17" s="238"/>
      <c r="AI17" s="232"/>
      <c r="AJ17" s="233"/>
      <c r="AK17" s="239"/>
      <c r="AL17" s="249"/>
      <c r="AM17" s="244"/>
      <c r="AN17" s="180"/>
      <c r="AO17" s="250"/>
      <c r="AP17" s="214"/>
      <c r="AQ17" s="208"/>
      <c r="AR17" s="179"/>
      <c r="AS17" s="215"/>
      <c r="AT17" s="226"/>
      <c r="AU17" s="220"/>
      <c r="AV17" s="221"/>
      <c r="AW17" s="227"/>
      <c r="AX17" s="238"/>
      <c r="AY17" s="232"/>
      <c r="AZ17" s="233"/>
      <c r="BA17" s="239"/>
      <c r="BB17" s="249"/>
      <c r="BC17" s="244"/>
      <c r="BD17" s="180"/>
      <c r="BE17" s="250"/>
      <c r="BF17" s="214"/>
      <c r="BG17" s="208"/>
      <c r="BH17" s="179"/>
      <c r="BI17" s="215"/>
      <c r="BJ17" s="226"/>
      <c r="BK17" s="220"/>
      <c r="BL17" s="221"/>
      <c r="BM17" s="227"/>
      <c r="BN17" s="238"/>
      <c r="BO17" s="232"/>
      <c r="BP17" s="233"/>
      <c r="BQ17" s="239"/>
      <c r="BR17" s="249"/>
      <c r="BS17" s="244"/>
      <c r="BT17" s="180"/>
      <c r="BU17" s="250"/>
      <c r="BV17" s="1">
        <f t="shared" si="0"/>
        <v>0</v>
      </c>
    </row>
    <row r="18" spans="7:74" ht="18" customHeight="1" x14ac:dyDescent="0.25">
      <c r="G18" s="32">
        <f>EMP!O16</f>
        <v>0</v>
      </c>
      <c r="H18" s="203">
        <f>EMP!P16</f>
        <v>0</v>
      </c>
      <c r="I18" s="209">
        <f>EMP!Q16</f>
        <v>0</v>
      </c>
      <c r="J18" s="214"/>
      <c r="K18" s="208"/>
      <c r="L18" s="179"/>
      <c r="M18" s="215"/>
      <c r="N18" s="226"/>
      <c r="O18" s="220"/>
      <c r="P18" s="221"/>
      <c r="Q18" s="227"/>
      <c r="R18" s="238"/>
      <c r="S18" s="232"/>
      <c r="T18" s="233"/>
      <c r="U18" s="239"/>
      <c r="V18" s="249"/>
      <c r="W18" s="244"/>
      <c r="X18" s="180"/>
      <c r="Y18" s="250"/>
      <c r="Z18" s="214"/>
      <c r="AA18" s="208"/>
      <c r="AB18" s="179"/>
      <c r="AC18" s="215"/>
      <c r="AD18" s="226"/>
      <c r="AE18" s="220"/>
      <c r="AF18" s="221"/>
      <c r="AG18" s="227"/>
      <c r="AH18" s="238"/>
      <c r="AI18" s="232"/>
      <c r="AJ18" s="233"/>
      <c r="AK18" s="239"/>
      <c r="AL18" s="249"/>
      <c r="AM18" s="244"/>
      <c r="AN18" s="180"/>
      <c r="AO18" s="250"/>
      <c r="AP18" s="214"/>
      <c r="AQ18" s="208"/>
      <c r="AR18" s="179"/>
      <c r="AS18" s="215"/>
      <c r="AT18" s="226"/>
      <c r="AU18" s="220"/>
      <c r="AV18" s="221"/>
      <c r="AW18" s="227"/>
      <c r="AX18" s="238"/>
      <c r="AY18" s="232"/>
      <c r="AZ18" s="233"/>
      <c r="BA18" s="239"/>
      <c r="BB18" s="249"/>
      <c r="BC18" s="244"/>
      <c r="BD18" s="180"/>
      <c r="BE18" s="250"/>
      <c r="BF18" s="214"/>
      <c r="BG18" s="208"/>
      <c r="BH18" s="179"/>
      <c r="BI18" s="215"/>
      <c r="BJ18" s="226"/>
      <c r="BK18" s="220"/>
      <c r="BL18" s="221"/>
      <c r="BM18" s="227"/>
      <c r="BN18" s="238"/>
      <c r="BO18" s="232"/>
      <c r="BP18" s="233"/>
      <c r="BQ18" s="239"/>
      <c r="BR18" s="249"/>
      <c r="BS18" s="244"/>
      <c r="BT18" s="180"/>
      <c r="BU18" s="250"/>
      <c r="BV18" s="1">
        <f t="shared" si="0"/>
        <v>0</v>
      </c>
    </row>
    <row r="19" spans="7:74" ht="18" customHeight="1" x14ac:dyDescent="0.25">
      <c r="G19" s="32">
        <f>EMP!O17</f>
        <v>0</v>
      </c>
      <c r="H19" s="203">
        <f>EMP!P17</f>
        <v>0</v>
      </c>
      <c r="I19" s="209">
        <f>EMP!Q17</f>
        <v>0</v>
      </c>
      <c r="J19" s="214"/>
      <c r="K19" s="208"/>
      <c r="L19" s="179"/>
      <c r="M19" s="215"/>
      <c r="N19" s="226"/>
      <c r="O19" s="220"/>
      <c r="P19" s="221"/>
      <c r="Q19" s="227"/>
      <c r="R19" s="238"/>
      <c r="S19" s="232"/>
      <c r="T19" s="233"/>
      <c r="U19" s="239"/>
      <c r="V19" s="249"/>
      <c r="W19" s="244"/>
      <c r="X19" s="180"/>
      <c r="Y19" s="250"/>
      <c r="Z19" s="214"/>
      <c r="AA19" s="208"/>
      <c r="AB19" s="179"/>
      <c r="AC19" s="215"/>
      <c r="AD19" s="226"/>
      <c r="AE19" s="220"/>
      <c r="AF19" s="221"/>
      <c r="AG19" s="227"/>
      <c r="AH19" s="238"/>
      <c r="AI19" s="232"/>
      <c r="AJ19" s="233"/>
      <c r="AK19" s="239"/>
      <c r="AL19" s="249"/>
      <c r="AM19" s="244"/>
      <c r="AN19" s="180"/>
      <c r="AO19" s="250"/>
      <c r="AP19" s="214"/>
      <c r="AQ19" s="208"/>
      <c r="AR19" s="179"/>
      <c r="AS19" s="215"/>
      <c r="AT19" s="226"/>
      <c r="AU19" s="220"/>
      <c r="AV19" s="221"/>
      <c r="AW19" s="227"/>
      <c r="AX19" s="238"/>
      <c r="AY19" s="232"/>
      <c r="AZ19" s="233"/>
      <c r="BA19" s="239"/>
      <c r="BB19" s="249"/>
      <c r="BC19" s="244"/>
      <c r="BD19" s="180"/>
      <c r="BE19" s="250"/>
      <c r="BF19" s="214"/>
      <c r="BG19" s="208"/>
      <c r="BH19" s="179"/>
      <c r="BI19" s="215"/>
      <c r="BJ19" s="226"/>
      <c r="BK19" s="220"/>
      <c r="BL19" s="221"/>
      <c r="BM19" s="227"/>
      <c r="BN19" s="238"/>
      <c r="BO19" s="232"/>
      <c r="BP19" s="233"/>
      <c r="BQ19" s="239"/>
      <c r="BR19" s="249"/>
      <c r="BS19" s="244"/>
      <c r="BT19" s="180"/>
      <c r="BU19" s="250"/>
      <c r="BV19" s="1">
        <f t="shared" si="0"/>
        <v>0</v>
      </c>
    </row>
    <row r="20" spans="7:74" ht="18" customHeight="1" x14ac:dyDescent="0.25">
      <c r="G20" s="32">
        <f>EMP!O18</f>
        <v>0</v>
      </c>
      <c r="H20" s="203">
        <f>EMP!P18</f>
        <v>0</v>
      </c>
      <c r="I20" s="209">
        <f>EMP!Q18</f>
        <v>0</v>
      </c>
      <c r="J20" s="214"/>
      <c r="K20" s="208"/>
      <c r="L20" s="179"/>
      <c r="M20" s="215"/>
      <c r="N20" s="226"/>
      <c r="O20" s="220"/>
      <c r="P20" s="221"/>
      <c r="Q20" s="227"/>
      <c r="R20" s="238"/>
      <c r="S20" s="232"/>
      <c r="T20" s="233"/>
      <c r="U20" s="239"/>
      <c r="V20" s="249"/>
      <c r="W20" s="244"/>
      <c r="X20" s="180"/>
      <c r="Y20" s="250"/>
      <c r="Z20" s="214"/>
      <c r="AA20" s="208"/>
      <c r="AB20" s="179"/>
      <c r="AC20" s="215"/>
      <c r="AD20" s="226"/>
      <c r="AE20" s="220"/>
      <c r="AF20" s="221"/>
      <c r="AG20" s="227"/>
      <c r="AH20" s="238"/>
      <c r="AI20" s="232"/>
      <c r="AJ20" s="233"/>
      <c r="AK20" s="239"/>
      <c r="AL20" s="249"/>
      <c r="AM20" s="244"/>
      <c r="AN20" s="180"/>
      <c r="AO20" s="250"/>
      <c r="AP20" s="214"/>
      <c r="AQ20" s="208"/>
      <c r="AR20" s="179"/>
      <c r="AS20" s="215"/>
      <c r="AT20" s="226"/>
      <c r="AU20" s="220"/>
      <c r="AV20" s="221"/>
      <c r="AW20" s="227"/>
      <c r="AX20" s="238"/>
      <c r="AY20" s="232"/>
      <c r="AZ20" s="233"/>
      <c r="BA20" s="239"/>
      <c r="BB20" s="249"/>
      <c r="BC20" s="244"/>
      <c r="BD20" s="180"/>
      <c r="BE20" s="250"/>
      <c r="BF20" s="214"/>
      <c r="BG20" s="208"/>
      <c r="BH20" s="179"/>
      <c r="BI20" s="215"/>
      <c r="BJ20" s="226"/>
      <c r="BK20" s="220"/>
      <c r="BL20" s="221"/>
      <c r="BM20" s="227"/>
      <c r="BN20" s="238"/>
      <c r="BO20" s="232"/>
      <c r="BP20" s="233"/>
      <c r="BQ20" s="239"/>
      <c r="BR20" s="249"/>
      <c r="BS20" s="244"/>
      <c r="BT20" s="180"/>
      <c r="BU20" s="250"/>
      <c r="BV20" s="1">
        <f t="shared" si="0"/>
        <v>0</v>
      </c>
    </row>
    <row r="21" spans="7:74" ht="18" customHeight="1" x14ac:dyDescent="0.25">
      <c r="G21" s="32">
        <f>EMP!O19</f>
        <v>0</v>
      </c>
      <c r="H21" s="203">
        <f>EMP!P19</f>
        <v>0</v>
      </c>
      <c r="I21" s="209">
        <f>EMP!Q19</f>
        <v>0</v>
      </c>
      <c r="J21" s="214"/>
      <c r="K21" s="208"/>
      <c r="L21" s="179"/>
      <c r="M21" s="215"/>
      <c r="N21" s="226"/>
      <c r="O21" s="220"/>
      <c r="P21" s="221"/>
      <c r="Q21" s="227"/>
      <c r="R21" s="238"/>
      <c r="S21" s="232"/>
      <c r="T21" s="233"/>
      <c r="U21" s="239"/>
      <c r="V21" s="249"/>
      <c r="W21" s="244"/>
      <c r="X21" s="180"/>
      <c r="Y21" s="250"/>
      <c r="Z21" s="214"/>
      <c r="AA21" s="208"/>
      <c r="AB21" s="179"/>
      <c r="AC21" s="215"/>
      <c r="AD21" s="226"/>
      <c r="AE21" s="220"/>
      <c r="AF21" s="221"/>
      <c r="AG21" s="227"/>
      <c r="AH21" s="238"/>
      <c r="AI21" s="232"/>
      <c r="AJ21" s="233"/>
      <c r="AK21" s="239"/>
      <c r="AL21" s="249"/>
      <c r="AM21" s="244"/>
      <c r="AN21" s="180"/>
      <c r="AO21" s="250"/>
      <c r="AP21" s="214"/>
      <c r="AQ21" s="208"/>
      <c r="AR21" s="179"/>
      <c r="AS21" s="215"/>
      <c r="AT21" s="226"/>
      <c r="AU21" s="220"/>
      <c r="AV21" s="221"/>
      <c r="AW21" s="227"/>
      <c r="AX21" s="238"/>
      <c r="AY21" s="232"/>
      <c r="AZ21" s="233"/>
      <c r="BA21" s="239"/>
      <c r="BB21" s="249"/>
      <c r="BC21" s="244"/>
      <c r="BD21" s="180"/>
      <c r="BE21" s="250"/>
      <c r="BF21" s="214"/>
      <c r="BG21" s="208"/>
      <c r="BH21" s="179"/>
      <c r="BI21" s="215"/>
      <c r="BJ21" s="226"/>
      <c r="BK21" s="220"/>
      <c r="BL21" s="221"/>
      <c r="BM21" s="227"/>
      <c r="BN21" s="238"/>
      <c r="BO21" s="232"/>
      <c r="BP21" s="233"/>
      <c r="BQ21" s="239"/>
      <c r="BR21" s="249"/>
      <c r="BS21" s="244"/>
      <c r="BT21" s="180"/>
      <c r="BU21" s="250"/>
      <c r="BV21" s="1">
        <f t="shared" si="0"/>
        <v>0</v>
      </c>
    </row>
    <row r="22" spans="7:74" ht="18" customHeight="1" x14ac:dyDescent="0.25">
      <c r="G22" s="32">
        <f>EMP!O20</f>
        <v>0</v>
      </c>
      <c r="H22" s="203">
        <f>EMP!P20</f>
        <v>0</v>
      </c>
      <c r="I22" s="209">
        <f>EMP!Q20</f>
        <v>0</v>
      </c>
      <c r="J22" s="214"/>
      <c r="K22" s="208"/>
      <c r="L22" s="179"/>
      <c r="M22" s="215"/>
      <c r="N22" s="226"/>
      <c r="O22" s="220"/>
      <c r="P22" s="221"/>
      <c r="Q22" s="227"/>
      <c r="R22" s="238"/>
      <c r="S22" s="232"/>
      <c r="T22" s="233"/>
      <c r="U22" s="239"/>
      <c r="V22" s="249"/>
      <c r="W22" s="244"/>
      <c r="X22" s="180"/>
      <c r="Y22" s="250"/>
      <c r="Z22" s="214"/>
      <c r="AA22" s="208"/>
      <c r="AB22" s="179"/>
      <c r="AC22" s="215"/>
      <c r="AD22" s="226"/>
      <c r="AE22" s="220"/>
      <c r="AF22" s="221"/>
      <c r="AG22" s="227"/>
      <c r="AH22" s="238"/>
      <c r="AI22" s="232"/>
      <c r="AJ22" s="233"/>
      <c r="AK22" s="239"/>
      <c r="AL22" s="249"/>
      <c r="AM22" s="244"/>
      <c r="AN22" s="180"/>
      <c r="AO22" s="250"/>
      <c r="AP22" s="214"/>
      <c r="AQ22" s="208"/>
      <c r="AR22" s="179"/>
      <c r="AS22" s="215"/>
      <c r="AT22" s="226"/>
      <c r="AU22" s="220"/>
      <c r="AV22" s="221"/>
      <c r="AW22" s="227"/>
      <c r="AX22" s="238"/>
      <c r="AY22" s="232"/>
      <c r="AZ22" s="233"/>
      <c r="BA22" s="239"/>
      <c r="BB22" s="249"/>
      <c r="BC22" s="244"/>
      <c r="BD22" s="180"/>
      <c r="BE22" s="250"/>
      <c r="BF22" s="214"/>
      <c r="BG22" s="208"/>
      <c r="BH22" s="179"/>
      <c r="BI22" s="215"/>
      <c r="BJ22" s="226"/>
      <c r="BK22" s="220"/>
      <c r="BL22" s="221"/>
      <c r="BM22" s="227"/>
      <c r="BN22" s="238"/>
      <c r="BO22" s="232"/>
      <c r="BP22" s="233"/>
      <c r="BQ22" s="239"/>
      <c r="BR22" s="249"/>
      <c r="BS22" s="244"/>
      <c r="BT22" s="180"/>
      <c r="BU22" s="250"/>
      <c r="BV22" s="1">
        <f t="shared" si="0"/>
        <v>0</v>
      </c>
    </row>
    <row r="23" spans="7:74" ht="18" customHeight="1" x14ac:dyDescent="0.25">
      <c r="G23" s="32">
        <f>EMP!O21</f>
        <v>0</v>
      </c>
      <c r="H23" s="203">
        <f>EMP!P21</f>
        <v>0</v>
      </c>
      <c r="I23" s="209">
        <f>EMP!Q21</f>
        <v>0</v>
      </c>
      <c r="J23" s="214"/>
      <c r="K23" s="208"/>
      <c r="L23" s="179"/>
      <c r="M23" s="215"/>
      <c r="N23" s="226"/>
      <c r="O23" s="220"/>
      <c r="P23" s="221"/>
      <c r="Q23" s="227"/>
      <c r="R23" s="238"/>
      <c r="S23" s="232"/>
      <c r="T23" s="233"/>
      <c r="U23" s="239"/>
      <c r="V23" s="249"/>
      <c r="W23" s="244"/>
      <c r="X23" s="180"/>
      <c r="Y23" s="250"/>
      <c r="Z23" s="214"/>
      <c r="AA23" s="208"/>
      <c r="AB23" s="179"/>
      <c r="AC23" s="215"/>
      <c r="AD23" s="226"/>
      <c r="AE23" s="220"/>
      <c r="AF23" s="221"/>
      <c r="AG23" s="227"/>
      <c r="AH23" s="238"/>
      <c r="AI23" s="232"/>
      <c r="AJ23" s="233"/>
      <c r="AK23" s="239"/>
      <c r="AL23" s="249"/>
      <c r="AM23" s="244"/>
      <c r="AN23" s="180"/>
      <c r="AO23" s="250"/>
      <c r="AP23" s="214"/>
      <c r="AQ23" s="208"/>
      <c r="AR23" s="179"/>
      <c r="AS23" s="215"/>
      <c r="AT23" s="226"/>
      <c r="AU23" s="220"/>
      <c r="AV23" s="221"/>
      <c r="AW23" s="227"/>
      <c r="AX23" s="238"/>
      <c r="AY23" s="232"/>
      <c r="AZ23" s="233"/>
      <c r="BA23" s="239"/>
      <c r="BB23" s="249"/>
      <c r="BC23" s="244"/>
      <c r="BD23" s="180"/>
      <c r="BE23" s="250"/>
      <c r="BF23" s="214"/>
      <c r="BG23" s="208"/>
      <c r="BH23" s="179"/>
      <c r="BI23" s="215"/>
      <c r="BJ23" s="226"/>
      <c r="BK23" s="220"/>
      <c r="BL23" s="221"/>
      <c r="BM23" s="227"/>
      <c r="BN23" s="238"/>
      <c r="BO23" s="232"/>
      <c r="BP23" s="233"/>
      <c r="BQ23" s="239"/>
      <c r="BR23" s="249"/>
      <c r="BS23" s="244"/>
      <c r="BT23" s="180"/>
      <c r="BU23" s="250"/>
      <c r="BV23" s="1">
        <f t="shared" si="0"/>
        <v>0</v>
      </c>
    </row>
    <row r="24" spans="7:74" ht="18" customHeight="1" x14ac:dyDescent="0.25">
      <c r="G24" s="32">
        <f>EMP!O22</f>
        <v>0</v>
      </c>
      <c r="H24" s="203">
        <f>EMP!P22</f>
        <v>0</v>
      </c>
      <c r="I24" s="209">
        <f>EMP!Q22</f>
        <v>0</v>
      </c>
      <c r="J24" s="214"/>
      <c r="K24" s="208"/>
      <c r="L24" s="179"/>
      <c r="M24" s="215"/>
      <c r="N24" s="226"/>
      <c r="O24" s="220"/>
      <c r="P24" s="221"/>
      <c r="Q24" s="227"/>
      <c r="R24" s="238"/>
      <c r="S24" s="232"/>
      <c r="T24" s="233"/>
      <c r="U24" s="239"/>
      <c r="V24" s="249"/>
      <c r="W24" s="244"/>
      <c r="X24" s="180"/>
      <c r="Y24" s="250"/>
      <c r="Z24" s="214"/>
      <c r="AA24" s="208"/>
      <c r="AB24" s="179"/>
      <c r="AC24" s="215"/>
      <c r="AD24" s="226"/>
      <c r="AE24" s="220"/>
      <c r="AF24" s="221"/>
      <c r="AG24" s="227"/>
      <c r="AH24" s="238"/>
      <c r="AI24" s="232"/>
      <c r="AJ24" s="233"/>
      <c r="AK24" s="239"/>
      <c r="AL24" s="249"/>
      <c r="AM24" s="244"/>
      <c r="AN24" s="180"/>
      <c r="AO24" s="250"/>
      <c r="AP24" s="214"/>
      <c r="AQ24" s="208"/>
      <c r="AR24" s="179"/>
      <c r="AS24" s="215"/>
      <c r="AT24" s="226"/>
      <c r="AU24" s="220"/>
      <c r="AV24" s="221"/>
      <c r="AW24" s="227"/>
      <c r="AX24" s="238"/>
      <c r="AY24" s="232"/>
      <c r="AZ24" s="233"/>
      <c r="BA24" s="239"/>
      <c r="BB24" s="249"/>
      <c r="BC24" s="244"/>
      <c r="BD24" s="180"/>
      <c r="BE24" s="250"/>
      <c r="BF24" s="214"/>
      <c r="BG24" s="208"/>
      <c r="BH24" s="179"/>
      <c r="BI24" s="215"/>
      <c r="BJ24" s="226"/>
      <c r="BK24" s="220"/>
      <c r="BL24" s="221"/>
      <c r="BM24" s="227"/>
      <c r="BN24" s="238"/>
      <c r="BO24" s="232"/>
      <c r="BP24" s="233"/>
      <c r="BQ24" s="239"/>
      <c r="BR24" s="249"/>
      <c r="BS24" s="244"/>
      <c r="BT24" s="180"/>
      <c r="BU24" s="250"/>
      <c r="BV24" s="1">
        <f t="shared" si="0"/>
        <v>0</v>
      </c>
    </row>
    <row r="25" spans="7:74" ht="18" customHeight="1" x14ac:dyDescent="0.25">
      <c r="G25" s="32">
        <f>EMP!O23</f>
        <v>0</v>
      </c>
      <c r="H25" s="203">
        <f>EMP!P23</f>
        <v>0</v>
      </c>
      <c r="I25" s="209">
        <f>EMP!Q23</f>
        <v>0</v>
      </c>
      <c r="J25" s="214"/>
      <c r="K25" s="208"/>
      <c r="L25" s="179"/>
      <c r="M25" s="215"/>
      <c r="N25" s="226"/>
      <c r="O25" s="220"/>
      <c r="P25" s="221"/>
      <c r="Q25" s="227"/>
      <c r="R25" s="238"/>
      <c r="S25" s="232"/>
      <c r="T25" s="233"/>
      <c r="U25" s="239"/>
      <c r="V25" s="249"/>
      <c r="W25" s="244"/>
      <c r="X25" s="180"/>
      <c r="Y25" s="250"/>
      <c r="Z25" s="214"/>
      <c r="AA25" s="208"/>
      <c r="AB25" s="179"/>
      <c r="AC25" s="215"/>
      <c r="AD25" s="226"/>
      <c r="AE25" s="220"/>
      <c r="AF25" s="221"/>
      <c r="AG25" s="227"/>
      <c r="AH25" s="238"/>
      <c r="AI25" s="232"/>
      <c r="AJ25" s="233"/>
      <c r="AK25" s="239"/>
      <c r="AL25" s="249"/>
      <c r="AM25" s="244"/>
      <c r="AN25" s="180"/>
      <c r="AO25" s="250"/>
      <c r="AP25" s="214"/>
      <c r="AQ25" s="208"/>
      <c r="AR25" s="179"/>
      <c r="AS25" s="215"/>
      <c r="AT25" s="226"/>
      <c r="AU25" s="220"/>
      <c r="AV25" s="221"/>
      <c r="AW25" s="227"/>
      <c r="AX25" s="238"/>
      <c r="AY25" s="232"/>
      <c r="AZ25" s="233"/>
      <c r="BA25" s="239"/>
      <c r="BB25" s="249"/>
      <c r="BC25" s="244"/>
      <c r="BD25" s="180"/>
      <c r="BE25" s="250"/>
      <c r="BF25" s="214"/>
      <c r="BG25" s="208"/>
      <c r="BH25" s="179"/>
      <c r="BI25" s="215"/>
      <c r="BJ25" s="226"/>
      <c r="BK25" s="220"/>
      <c r="BL25" s="221"/>
      <c r="BM25" s="227"/>
      <c r="BN25" s="238"/>
      <c r="BO25" s="232"/>
      <c r="BP25" s="233"/>
      <c r="BQ25" s="239"/>
      <c r="BR25" s="249"/>
      <c r="BS25" s="244"/>
      <c r="BT25" s="180"/>
      <c r="BU25" s="250"/>
      <c r="BV25" s="1">
        <f t="shared" si="0"/>
        <v>0</v>
      </c>
    </row>
    <row r="26" spans="7:74" ht="18" customHeight="1" x14ac:dyDescent="0.25">
      <c r="G26" s="32">
        <f>EMP!O24</f>
        <v>0</v>
      </c>
      <c r="H26" s="203">
        <f>EMP!P24</f>
        <v>0</v>
      </c>
      <c r="I26" s="209">
        <f>EMP!Q24</f>
        <v>0</v>
      </c>
      <c r="J26" s="214"/>
      <c r="K26" s="208"/>
      <c r="L26" s="179"/>
      <c r="M26" s="215"/>
      <c r="N26" s="226"/>
      <c r="O26" s="220"/>
      <c r="P26" s="221"/>
      <c r="Q26" s="227"/>
      <c r="R26" s="238"/>
      <c r="S26" s="232"/>
      <c r="T26" s="233"/>
      <c r="U26" s="239"/>
      <c r="V26" s="249"/>
      <c r="W26" s="244"/>
      <c r="X26" s="180"/>
      <c r="Y26" s="250"/>
      <c r="Z26" s="214"/>
      <c r="AA26" s="208"/>
      <c r="AB26" s="179"/>
      <c r="AC26" s="215"/>
      <c r="AD26" s="226"/>
      <c r="AE26" s="220"/>
      <c r="AF26" s="221"/>
      <c r="AG26" s="227"/>
      <c r="AH26" s="238"/>
      <c r="AI26" s="232"/>
      <c r="AJ26" s="233"/>
      <c r="AK26" s="239"/>
      <c r="AL26" s="249"/>
      <c r="AM26" s="244"/>
      <c r="AN26" s="180"/>
      <c r="AO26" s="250"/>
      <c r="AP26" s="214"/>
      <c r="AQ26" s="208"/>
      <c r="AR26" s="179"/>
      <c r="AS26" s="215"/>
      <c r="AT26" s="226"/>
      <c r="AU26" s="220"/>
      <c r="AV26" s="221"/>
      <c r="AW26" s="227"/>
      <c r="AX26" s="238"/>
      <c r="AY26" s="232"/>
      <c r="AZ26" s="233"/>
      <c r="BA26" s="239"/>
      <c r="BB26" s="249"/>
      <c r="BC26" s="244"/>
      <c r="BD26" s="180"/>
      <c r="BE26" s="250"/>
      <c r="BF26" s="214"/>
      <c r="BG26" s="208"/>
      <c r="BH26" s="179"/>
      <c r="BI26" s="215"/>
      <c r="BJ26" s="226"/>
      <c r="BK26" s="220"/>
      <c r="BL26" s="221"/>
      <c r="BM26" s="227"/>
      <c r="BN26" s="238"/>
      <c r="BO26" s="232"/>
      <c r="BP26" s="233"/>
      <c r="BQ26" s="239"/>
      <c r="BR26" s="249"/>
      <c r="BS26" s="244"/>
      <c r="BT26" s="180"/>
      <c r="BU26" s="250"/>
      <c r="BV26" s="1">
        <f t="shared" si="0"/>
        <v>0</v>
      </c>
    </row>
    <row r="27" spans="7:74" ht="18" customHeight="1" x14ac:dyDescent="0.25">
      <c r="G27" s="32">
        <f>EMP!O25</f>
        <v>0</v>
      </c>
      <c r="H27" s="203">
        <f>EMP!P25</f>
        <v>0</v>
      </c>
      <c r="I27" s="209">
        <f>EMP!Q25</f>
        <v>0</v>
      </c>
      <c r="J27" s="214"/>
      <c r="K27" s="208"/>
      <c r="L27" s="179"/>
      <c r="M27" s="215"/>
      <c r="N27" s="226"/>
      <c r="O27" s="220"/>
      <c r="P27" s="221"/>
      <c r="Q27" s="227"/>
      <c r="R27" s="238"/>
      <c r="S27" s="232"/>
      <c r="T27" s="233"/>
      <c r="U27" s="239"/>
      <c r="V27" s="249"/>
      <c r="W27" s="244"/>
      <c r="X27" s="180"/>
      <c r="Y27" s="250"/>
      <c r="Z27" s="214"/>
      <c r="AA27" s="208"/>
      <c r="AB27" s="179"/>
      <c r="AC27" s="215"/>
      <c r="AD27" s="226"/>
      <c r="AE27" s="220"/>
      <c r="AF27" s="221"/>
      <c r="AG27" s="227"/>
      <c r="AH27" s="238"/>
      <c r="AI27" s="232"/>
      <c r="AJ27" s="233"/>
      <c r="AK27" s="239"/>
      <c r="AL27" s="249"/>
      <c r="AM27" s="244"/>
      <c r="AN27" s="180"/>
      <c r="AO27" s="250"/>
      <c r="AP27" s="214"/>
      <c r="AQ27" s="208"/>
      <c r="AR27" s="179"/>
      <c r="AS27" s="215"/>
      <c r="AT27" s="226"/>
      <c r="AU27" s="220"/>
      <c r="AV27" s="221"/>
      <c r="AW27" s="227"/>
      <c r="AX27" s="238"/>
      <c r="AY27" s="232"/>
      <c r="AZ27" s="233"/>
      <c r="BA27" s="239"/>
      <c r="BB27" s="249"/>
      <c r="BC27" s="244"/>
      <c r="BD27" s="180"/>
      <c r="BE27" s="250"/>
      <c r="BF27" s="214"/>
      <c r="BG27" s="208"/>
      <c r="BH27" s="179"/>
      <c r="BI27" s="215"/>
      <c r="BJ27" s="226"/>
      <c r="BK27" s="220"/>
      <c r="BL27" s="221"/>
      <c r="BM27" s="227"/>
      <c r="BN27" s="238"/>
      <c r="BO27" s="232"/>
      <c r="BP27" s="233"/>
      <c r="BQ27" s="239"/>
      <c r="BR27" s="249"/>
      <c r="BS27" s="244"/>
      <c r="BT27" s="180"/>
      <c r="BU27" s="250"/>
      <c r="BV27" s="1">
        <f t="shared" si="0"/>
        <v>0</v>
      </c>
    </row>
    <row r="28" spans="7:74" ht="18" customHeight="1" x14ac:dyDescent="0.25">
      <c r="G28" s="32">
        <f>EMP!O26</f>
        <v>0</v>
      </c>
      <c r="H28" s="203">
        <f>EMP!P26</f>
        <v>0</v>
      </c>
      <c r="I28" s="209">
        <f>EMP!Q26</f>
        <v>0</v>
      </c>
      <c r="J28" s="214"/>
      <c r="K28" s="208"/>
      <c r="L28" s="179"/>
      <c r="M28" s="215"/>
      <c r="N28" s="226"/>
      <c r="O28" s="220"/>
      <c r="P28" s="221"/>
      <c r="Q28" s="227"/>
      <c r="R28" s="238"/>
      <c r="S28" s="232"/>
      <c r="T28" s="233"/>
      <c r="U28" s="239"/>
      <c r="V28" s="249"/>
      <c r="W28" s="244"/>
      <c r="X28" s="180"/>
      <c r="Y28" s="250"/>
      <c r="Z28" s="214"/>
      <c r="AA28" s="208"/>
      <c r="AB28" s="179"/>
      <c r="AC28" s="215"/>
      <c r="AD28" s="226"/>
      <c r="AE28" s="220"/>
      <c r="AF28" s="221"/>
      <c r="AG28" s="227"/>
      <c r="AH28" s="238"/>
      <c r="AI28" s="232"/>
      <c r="AJ28" s="233"/>
      <c r="AK28" s="239"/>
      <c r="AL28" s="249"/>
      <c r="AM28" s="244"/>
      <c r="AN28" s="180"/>
      <c r="AO28" s="250"/>
      <c r="AP28" s="214"/>
      <c r="AQ28" s="208"/>
      <c r="AR28" s="179"/>
      <c r="AS28" s="215"/>
      <c r="AT28" s="226"/>
      <c r="AU28" s="220"/>
      <c r="AV28" s="221"/>
      <c r="AW28" s="227"/>
      <c r="AX28" s="238"/>
      <c r="AY28" s="232"/>
      <c r="AZ28" s="233"/>
      <c r="BA28" s="239"/>
      <c r="BB28" s="249"/>
      <c r="BC28" s="244"/>
      <c r="BD28" s="180"/>
      <c r="BE28" s="250"/>
      <c r="BF28" s="214"/>
      <c r="BG28" s="208"/>
      <c r="BH28" s="179"/>
      <c r="BI28" s="215"/>
      <c r="BJ28" s="226"/>
      <c r="BK28" s="220"/>
      <c r="BL28" s="221"/>
      <c r="BM28" s="227"/>
      <c r="BN28" s="238"/>
      <c r="BO28" s="232"/>
      <c r="BP28" s="233"/>
      <c r="BQ28" s="239"/>
      <c r="BR28" s="249"/>
      <c r="BS28" s="244"/>
      <c r="BT28" s="180"/>
      <c r="BU28" s="250"/>
      <c r="BV28" s="1">
        <f t="shared" si="0"/>
        <v>0</v>
      </c>
    </row>
    <row r="29" spans="7:74" ht="18" customHeight="1" x14ac:dyDescent="0.25">
      <c r="G29" s="32">
        <f>EMP!O27</f>
        <v>0</v>
      </c>
      <c r="H29" s="203">
        <f>EMP!P27</f>
        <v>0</v>
      </c>
      <c r="I29" s="209">
        <f>EMP!Q27</f>
        <v>0</v>
      </c>
      <c r="J29" s="214"/>
      <c r="K29" s="208"/>
      <c r="L29" s="179"/>
      <c r="M29" s="215"/>
      <c r="N29" s="226"/>
      <c r="O29" s="220"/>
      <c r="P29" s="221"/>
      <c r="Q29" s="227"/>
      <c r="R29" s="238"/>
      <c r="S29" s="232"/>
      <c r="T29" s="233"/>
      <c r="U29" s="239"/>
      <c r="V29" s="249"/>
      <c r="W29" s="244"/>
      <c r="X29" s="180"/>
      <c r="Y29" s="250"/>
      <c r="Z29" s="214"/>
      <c r="AA29" s="208"/>
      <c r="AB29" s="179"/>
      <c r="AC29" s="215"/>
      <c r="AD29" s="226"/>
      <c r="AE29" s="220"/>
      <c r="AF29" s="221"/>
      <c r="AG29" s="227"/>
      <c r="AH29" s="238"/>
      <c r="AI29" s="232"/>
      <c r="AJ29" s="233"/>
      <c r="AK29" s="239"/>
      <c r="AL29" s="249"/>
      <c r="AM29" s="244"/>
      <c r="AN29" s="180"/>
      <c r="AO29" s="250"/>
      <c r="AP29" s="214"/>
      <c r="AQ29" s="208"/>
      <c r="AR29" s="179"/>
      <c r="AS29" s="215"/>
      <c r="AT29" s="226"/>
      <c r="AU29" s="220"/>
      <c r="AV29" s="221"/>
      <c r="AW29" s="227"/>
      <c r="AX29" s="238"/>
      <c r="AY29" s="232"/>
      <c r="AZ29" s="233"/>
      <c r="BA29" s="239"/>
      <c r="BB29" s="249"/>
      <c r="BC29" s="244"/>
      <c r="BD29" s="180"/>
      <c r="BE29" s="250"/>
      <c r="BF29" s="214"/>
      <c r="BG29" s="208"/>
      <c r="BH29" s="179"/>
      <c r="BI29" s="215"/>
      <c r="BJ29" s="226"/>
      <c r="BK29" s="220"/>
      <c r="BL29" s="221"/>
      <c r="BM29" s="227"/>
      <c r="BN29" s="238"/>
      <c r="BO29" s="232"/>
      <c r="BP29" s="233"/>
      <c r="BQ29" s="239"/>
      <c r="BR29" s="249"/>
      <c r="BS29" s="244"/>
      <c r="BT29" s="180"/>
      <c r="BU29" s="250"/>
      <c r="BV29" s="1">
        <f t="shared" si="0"/>
        <v>0</v>
      </c>
    </row>
    <row r="30" spans="7:74" ht="18" customHeight="1" x14ac:dyDescent="0.25">
      <c r="G30" s="32">
        <f>EMP!O28</f>
        <v>0</v>
      </c>
      <c r="H30" s="203">
        <f>EMP!P28</f>
        <v>0</v>
      </c>
      <c r="I30" s="209">
        <f>EMP!Q28</f>
        <v>0</v>
      </c>
      <c r="J30" s="214"/>
      <c r="K30" s="208"/>
      <c r="L30" s="179"/>
      <c r="M30" s="215"/>
      <c r="N30" s="226"/>
      <c r="O30" s="220"/>
      <c r="P30" s="221"/>
      <c r="Q30" s="227"/>
      <c r="R30" s="238"/>
      <c r="S30" s="232"/>
      <c r="T30" s="233"/>
      <c r="U30" s="239"/>
      <c r="V30" s="249"/>
      <c r="W30" s="244"/>
      <c r="X30" s="180"/>
      <c r="Y30" s="250"/>
      <c r="Z30" s="214"/>
      <c r="AA30" s="208"/>
      <c r="AB30" s="179"/>
      <c r="AC30" s="215"/>
      <c r="AD30" s="226"/>
      <c r="AE30" s="220"/>
      <c r="AF30" s="221"/>
      <c r="AG30" s="227"/>
      <c r="AH30" s="238"/>
      <c r="AI30" s="232"/>
      <c r="AJ30" s="233"/>
      <c r="AK30" s="239"/>
      <c r="AL30" s="249"/>
      <c r="AM30" s="244"/>
      <c r="AN30" s="180"/>
      <c r="AO30" s="250"/>
      <c r="AP30" s="214"/>
      <c r="AQ30" s="208"/>
      <c r="AR30" s="179"/>
      <c r="AS30" s="215"/>
      <c r="AT30" s="226"/>
      <c r="AU30" s="220"/>
      <c r="AV30" s="221"/>
      <c r="AW30" s="227"/>
      <c r="AX30" s="238"/>
      <c r="AY30" s="232"/>
      <c r="AZ30" s="233"/>
      <c r="BA30" s="239"/>
      <c r="BB30" s="249"/>
      <c r="BC30" s="244"/>
      <c r="BD30" s="180"/>
      <c r="BE30" s="250"/>
      <c r="BF30" s="214"/>
      <c r="BG30" s="208"/>
      <c r="BH30" s="179"/>
      <c r="BI30" s="215"/>
      <c r="BJ30" s="226"/>
      <c r="BK30" s="220"/>
      <c r="BL30" s="221"/>
      <c r="BM30" s="227"/>
      <c r="BN30" s="238"/>
      <c r="BO30" s="232"/>
      <c r="BP30" s="233"/>
      <c r="BQ30" s="239"/>
      <c r="BR30" s="249"/>
      <c r="BS30" s="244"/>
      <c r="BT30" s="180"/>
      <c r="BU30" s="250"/>
      <c r="BV30" s="1">
        <f t="shared" si="0"/>
        <v>0</v>
      </c>
    </row>
    <row r="31" spans="7:74" ht="18" customHeight="1" x14ac:dyDescent="0.25">
      <c r="G31" s="32">
        <f>EMP!O29</f>
        <v>0</v>
      </c>
      <c r="H31" s="203">
        <f>EMP!P29</f>
        <v>0</v>
      </c>
      <c r="I31" s="209">
        <f>EMP!Q29</f>
        <v>0</v>
      </c>
      <c r="J31" s="214"/>
      <c r="K31" s="208"/>
      <c r="L31" s="179"/>
      <c r="M31" s="215"/>
      <c r="N31" s="226"/>
      <c r="O31" s="220"/>
      <c r="P31" s="221"/>
      <c r="Q31" s="227"/>
      <c r="R31" s="238"/>
      <c r="S31" s="232"/>
      <c r="T31" s="233"/>
      <c r="U31" s="239"/>
      <c r="V31" s="249"/>
      <c r="W31" s="244"/>
      <c r="X31" s="180"/>
      <c r="Y31" s="250"/>
      <c r="Z31" s="214"/>
      <c r="AA31" s="208"/>
      <c r="AB31" s="179"/>
      <c r="AC31" s="215"/>
      <c r="AD31" s="226"/>
      <c r="AE31" s="220"/>
      <c r="AF31" s="221"/>
      <c r="AG31" s="227"/>
      <c r="AH31" s="238"/>
      <c r="AI31" s="232"/>
      <c r="AJ31" s="233"/>
      <c r="AK31" s="239"/>
      <c r="AL31" s="249"/>
      <c r="AM31" s="244"/>
      <c r="AN31" s="180"/>
      <c r="AO31" s="250"/>
      <c r="AP31" s="214"/>
      <c r="AQ31" s="208"/>
      <c r="AR31" s="179"/>
      <c r="AS31" s="215"/>
      <c r="AT31" s="226"/>
      <c r="AU31" s="220"/>
      <c r="AV31" s="221"/>
      <c r="AW31" s="227"/>
      <c r="AX31" s="238"/>
      <c r="AY31" s="232"/>
      <c r="AZ31" s="233"/>
      <c r="BA31" s="239"/>
      <c r="BB31" s="249"/>
      <c r="BC31" s="244"/>
      <c r="BD31" s="180"/>
      <c r="BE31" s="250"/>
      <c r="BF31" s="214"/>
      <c r="BG31" s="208"/>
      <c r="BH31" s="179"/>
      <c r="BI31" s="215"/>
      <c r="BJ31" s="226"/>
      <c r="BK31" s="220"/>
      <c r="BL31" s="221"/>
      <c r="BM31" s="227"/>
      <c r="BN31" s="238"/>
      <c r="BO31" s="232"/>
      <c r="BP31" s="233"/>
      <c r="BQ31" s="239"/>
      <c r="BR31" s="249"/>
      <c r="BS31" s="244"/>
      <c r="BT31" s="180"/>
      <c r="BU31" s="250"/>
      <c r="BV31" s="1">
        <f t="shared" si="0"/>
        <v>0</v>
      </c>
    </row>
    <row r="32" spans="7:74" ht="18" customHeight="1" x14ac:dyDescent="0.25">
      <c r="G32" s="32">
        <f>EMP!O30</f>
        <v>0</v>
      </c>
      <c r="H32" s="203">
        <f>EMP!P30</f>
        <v>0</v>
      </c>
      <c r="I32" s="209">
        <f>EMP!Q30</f>
        <v>0</v>
      </c>
      <c r="J32" s="214"/>
      <c r="K32" s="208"/>
      <c r="L32" s="179"/>
      <c r="M32" s="215"/>
      <c r="N32" s="226"/>
      <c r="O32" s="220"/>
      <c r="P32" s="221"/>
      <c r="Q32" s="227"/>
      <c r="R32" s="238"/>
      <c r="S32" s="232"/>
      <c r="T32" s="233"/>
      <c r="U32" s="239"/>
      <c r="V32" s="249"/>
      <c r="W32" s="244"/>
      <c r="X32" s="180"/>
      <c r="Y32" s="250"/>
      <c r="Z32" s="214"/>
      <c r="AA32" s="208"/>
      <c r="AB32" s="179"/>
      <c r="AC32" s="215"/>
      <c r="AD32" s="226"/>
      <c r="AE32" s="220"/>
      <c r="AF32" s="221"/>
      <c r="AG32" s="227"/>
      <c r="AH32" s="238"/>
      <c r="AI32" s="232"/>
      <c r="AJ32" s="233"/>
      <c r="AK32" s="239"/>
      <c r="AL32" s="249"/>
      <c r="AM32" s="244"/>
      <c r="AN32" s="180"/>
      <c r="AO32" s="250"/>
      <c r="AP32" s="214"/>
      <c r="AQ32" s="208"/>
      <c r="AR32" s="179"/>
      <c r="AS32" s="215"/>
      <c r="AT32" s="226"/>
      <c r="AU32" s="220"/>
      <c r="AV32" s="221"/>
      <c r="AW32" s="227"/>
      <c r="AX32" s="238"/>
      <c r="AY32" s="232"/>
      <c r="AZ32" s="233"/>
      <c r="BA32" s="239"/>
      <c r="BB32" s="249"/>
      <c r="BC32" s="244"/>
      <c r="BD32" s="180"/>
      <c r="BE32" s="250"/>
      <c r="BF32" s="214"/>
      <c r="BG32" s="208"/>
      <c r="BH32" s="179"/>
      <c r="BI32" s="215"/>
      <c r="BJ32" s="226"/>
      <c r="BK32" s="220"/>
      <c r="BL32" s="221"/>
      <c r="BM32" s="227"/>
      <c r="BN32" s="238"/>
      <c r="BO32" s="232"/>
      <c r="BP32" s="233"/>
      <c r="BQ32" s="239"/>
      <c r="BR32" s="249"/>
      <c r="BS32" s="244"/>
      <c r="BT32" s="180"/>
      <c r="BU32" s="250"/>
      <c r="BV32" s="1">
        <f t="shared" si="0"/>
        <v>0</v>
      </c>
    </row>
    <row r="33" spans="7:74" ht="18" customHeight="1" x14ac:dyDescent="0.25">
      <c r="G33" s="32">
        <f>EMP!O31</f>
        <v>0</v>
      </c>
      <c r="H33" s="203">
        <f>EMP!P31</f>
        <v>0</v>
      </c>
      <c r="I33" s="209">
        <f>EMP!Q31</f>
        <v>0</v>
      </c>
      <c r="J33" s="214"/>
      <c r="K33" s="208"/>
      <c r="L33" s="179"/>
      <c r="M33" s="215"/>
      <c r="N33" s="226"/>
      <c r="O33" s="220"/>
      <c r="P33" s="221"/>
      <c r="Q33" s="227"/>
      <c r="R33" s="238"/>
      <c r="S33" s="232"/>
      <c r="T33" s="233"/>
      <c r="U33" s="239"/>
      <c r="V33" s="249"/>
      <c r="W33" s="244"/>
      <c r="X33" s="180"/>
      <c r="Y33" s="250"/>
      <c r="Z33" s="214"/>
      <c r="AA33" s="208"/>
      <c r="AB33" s="179"/>
      <c r="AC33" s="215"/>
      <c r="AD33" s="226"/>
      <c r="AE33" s="220"/>
      <c r="AF33" s="221"/>
      <c r="AG33" s="227"/>
      <c r="AH33" s="238"/>
      <c r="AI33" s="232"/>
      <c r="AJ33" s="233"/>
      <c r="AK33" s="239"/>
      <c r="AL33" s="249"/>
      <c r="AM33" s="244"/>
      <c r="AN33" s="180"/>
      <c r="AO33" s="250"/>
      <c r="AP33" s="214"/>
      <c r="AQ33" s="208"/>
      <c r="AR33" s="179"/>
      <c r="AS33" s="215"/>
      <c r="AT33" s="226"/>
      <c r="AU33" s="220"/>
      <c r="AV33" s="221"/>
      <c r="AW33" s="227"/>
      <c r="AX33" s="238"/>
      <c r="AY33" s="232"/>
      <c r="AZ33" s="233"/>
      <c r="BA33" s="239"/>
      <c r="BB33" s="249"/>
      <c r="BC33" s="244"/>
      <c r="BD33" s="180"/>
      <c r="BE33" s="250"/>
      <c r="BF33" s="214"/>
      <c r="BG33" s="208"/>
      <c r="BH33" s="179"/>
      <c r="BI33" s="215"/>
      <c r="BJ33" s="226"/>
      <c r="BK33" s="220"/>
      <c r="BL33" s="221"/>
      <c r="BM33" s="227"/>
      <c r="BN33" s="238"/>
      <c r="BO33" s="232"/>
      <c r="BP33" s="233"/>
      <c r="BQ33" s="239"/>
      <c r="BR33" s="249"/>
      <c r="BS33" s="244"/>
      <c r="BT33" s="180"/>
      <c r="BU33" s="250"/>
      <c r="BV33" s="1">
        <f t="shared" si="0"/>
        <v>0</v>
      </c>
    </row>
    <row r="34" spans="7:74" ht="18" customHeight="1" x14ac:dyDescent="0.25">
      <c r="G34" s="32">
        <f>EMP!O32</f>
        <v>0</v>
      </c>
      <c r="H34" s="203">
        <f>EMP!P32</f>
        <v>0</v>
      </c>
      <c r="I34" s="209">
        <f>EMP!Q32</f>
        <v>0</v>
      </c>
      <c r="J34" s="214"/>
      <c r="K34" s="208"/>
      <c r="L34" s="179"/>
      <c r="M34" s="215"/>
      <c r="N34" s="226"/>
      <c r="O34" s="220"/>
      <c r="P34" s="221"/>
      <c r="Q34" s="227"/>
      <c r="R34" s="238"/>
      <c r="S34" s="232"/>
      <c r="T34" s="233"/>
      <c r="U34" s="239"/>
      <c r="V34" s="249"/>
      <c r="W34" s="244"/>
      <c r="X34" s="180"/>
      <c r="Y34" s="250"/>
      <c r="Z34" s="214"/>
      <c r="AA34" s="208"/>
      <c r="AB34" s="179"/>
      <c r="AC34" s="215"/>
      <c r="AD34" s="226"/>
      <c r="AE34" s="220"/>
      <c r="AF34" s="221"/>
      <c r="AG34" s="227"/>
      <c r="AH34" s="238"/>
      <c r="AI34" s="232"/>
      <c r="AJ34" s="233"/>
      <c r="AK34" s="239"/>
      <c r="AL34" s="249"/>
      <c r="AM34" s="244"/>
      <c r="AN34" s="180"/>
      <c r="AO34" s="250"/>
      <c r="AP34" s="214"/>
      <c r="AQ34" s="208"/>
      <c r="AR34" s="179"/>
      <c r="AS34" s="215"/>
      <c r="AT34" s="226"/>
      <c r="AU34" s="220"/>
      <c r="AV34" s="221"/>
      <c r="AW34" s="227"/>
      <c r="AX34" s="238"/>
      <c r="AY34" s="232"/>
      <c r="AZ34" s="233"/>
      <c r="BA34" s="239"/>
      <c r="BB34" s="249"/>
      <c r="BC34" s="244"/>
      <c r="BD34" s="180"/>
      <c r="BE34" s="250"/>
      <c r="BF34" s="214"/>
      <c r="BG34" s="208"/>
      <c r="BH34" s="179"/>
      <c r="BI34" s="215"/>
      <c r="BJ34" s="226"/>
      <c r="BK34" s="220"/>
      <c r="BL34" s="221"/>
      <c r="BM34" s="227"/>
      <c r="BN34" s="238"/>
      <c r="BO34" s="232"/>
      <c r="BP34" s="233"/>
      <c r="BQ34" s="239"/>
      <c r="BR34" s="249"/>
      <c r="BS34" s="244"/>
      <c r="BT34" s="180"/>
      <c r="BU34" s="250"/>
      <c r="BV34" s="1">
        <f t="shared" si="0"/>
        <v>0</v>
      </c>
    </row>
    <row r="35" spans="7:74" ht="18" customHeight="1" x14ac:dyDescent="0.25">
      <c r="G35" s="32">
        <f>EMP!O33</f>
        <v>0</v>
      </c>
      <c r="H35" s="203">
        <f>EMP!P33</f>
        <v>0</v>
      </c>
      <c r="I35" s="209">
        <f>EMP!Q33</f>
        <v>0</v>
      </c>
      <c r="J35" s="214"/>
      <c r="K35" s="208"/>
      <c r="L35" s="179"/>
      <c r="M35" s="215"/>
      <c r="N35" s="226"/>
      <c r="O35" s="220"/>
      <c r="P35" s="221"/>
      <c r="Q35" s="227"/>
      <c r="R35" s="238"/>
      <c r="S35" s="232"/>
      <c r="T35" s="233"/>
      <c r="U35" s="239"/>
      <c r="V35" s="249"/>
      <c r="W35" s="244"/>
      <c r="X35" s="180"/>
      <c r="Y35" s="250"/>
      <c r="Z35" s="214"/>
      <c r="AA35" s="208"/>
      <c r="AB35" s="179"/>
      <c r="AC35" s="215"/>
      <c r="AD35" s="226"/>
      <c r="AE35" s="220"/>
      <c r="AF35" s="221"/>
      <c r="AG35" s="227"/>
      <c r="AH35" s="238"/>
      <c r="AI35" s="232"/>
      <c r="AJ35" s="233"/>
      <c r="AK35" s="239"/>
      <c r="AL35" s="249"/>
      <c r="AM35" s="244"/>
      <c r="AN35" s="180"/>
      <c r="AO35" s="250"/>
      <c r="AP35" s="214"/>
      <c r="AQ35" s="208"/>
      <c r="AR35" s="179"/>
      <c r="AS35" s="215"/>
      <c r="AT35" s="226"/>
      <c r="AU35" s="220"/>
      <c r="AV35" s="221"/>
      <c r="AW35" s="227"/>
      <c r="AX35" s="238"/>
      <c r="AY35" s="232"/>
      <c r="AZ35" s="233"/>
      <c r="BA35" s="239"/>
      <c r="BB35" s="249"/>
      <c r="BC35" s="244"/>
      <c r="BD35" s="180"/>
      <c r="BE35" s="250"/>
      <c r="BF35" s="214"/>
      <c r="BG35" s="208"/>
      <c r="BH35" s="179"/>
      <c r="BI35" s="215"/>
      <c r="BJ35" s="226"/>
      <c r="BK35" s="220"/>
      <c r="BL35" s="221"/>
      <c r="BM35" s="227"/>
      <c r="BN35" s="238"/>
      <c r="BO35" s="232"/>
      <c r="BP35" s="233"/>
      <c r="BQ35" s="239"/>
      <c r="BR35" s="249"/>
      <c r="BS35" s="244"/>
      <c r="BT35" s="180"/>
      <c r="BU35" s="250"/>
      <c r="BV35" s="1">
        <f t="shared" si="0"/>
        <v>0</v>
      </c>
    </row>
    <row r="36" spans="7:74" ht="18" customHeight="1" x14ac:dyDescent="0.25">
      <c r="G36" s="32">
        <f>EMP!O34</f>
        <v>0</v>
      </c>
      <c r="H36" s="203">
        <f>EMP!P34</f>
        <v>0</v>
      </c>
      <c r="I36" s="209">
        <f>EMP!Q34</f>
        <v>0</v>
      </c>
      <c r="J36" s="214"/>
      <c r="K36" s="208"/>
      <c r="L36" s="179"/>
      <c r="M36" s="215"/>
      <c r="N36" s="226"/>
      <c r="O36" s="220"/>
      <c r="P36" s="221"/>
      <c r="Q36" s="227"/>
      <c r="R36" s="238"/>
      <c r="S36" s="232"/>
      <c r="T36" s="233"/>
      <c r="U36" s="239"/>
      <c r="V36" s="249"/>
      <c r="W36" s="244"/>
      <c r="X36" s="180"/>
      <c r="Y36" s="250"/>
      <c r="Z36" s="214"/>
      <c r="AA36" s="208"/>
      <c r="AB36" s="179"/>
      <c r="AC36" s="215"/>
      <c r="AD36" s="226"/>
      <c r="AE36" s="220"/>
      <c r="AF36" s="221"/>
      <c r="AG36" s="227"/>
      <c r="AH36" s="238"/>
      <c r="AI36" s="232"/>
      <c r="AJ36" s="233"/>
      <c r="AK36" s="239"/>
      <c r="AL36" s="249"/>
      <c r="AM36" s="244"/>
      <c r="AN36" s="180"/>
      <c r="AO36" s="250"/>
      <c r="AP36" s="214"/>
      <c r="AQ36" s="208"/>
      <c r="AR36" s="179"/>
      <c r="AS36" s="215"/>
      <c r="AT36" s="226"/>
      <c r="AU36" s="220"/>
      <c r="AV36" s="221"/>
      <c r="AW36" s="227"/>
      <c r="AX36" s="238"/>
      <c r="AY36" s="232"/>
      <c r="AZ36" s="233"/>
      <c r="BA36" s="239"/>
      <c r="BB36" s="249"/>
      <c r="BC36" s="244"/>
      <c r="BD36" s="180"/>
      <c r="BE36" s="250"/>
      <c r="BF36" s="214"/>
      <c r="BG36" s="208"/>
      <c r="BH36" s="179"/>
      <c r="BI36" s="215"/>
      <c r="BJ36" s="226"/>
      <c r="BK36" s="220"/>
      <c r="BL36" s="221"/>
      <c r="BM36" s="227"/>
      <c r="BN36" s="238"/>
      <c r="BO36" s="232"/>
      <c r="BP36" s="233"/>
      <c r="BQ36" s="239"/>
      <c r="BR36" s="249"/>
      <c r="BS36" s="244"/>
      <c r="BT36" s="180"/>
      <c r="BU36" s="250"/>
      <c r="BV36" s="1">
        <f t="shared" si="0"/>
        <v>0</v>
      </c>
    </row>
    <row r="37" spans="7:74" ht="18" customHeight="1" x14ac:dyDescent="0.25">
      <c r="G37" s="32">
        <f>EMP!O35</f>
        <v>0</v>
      </c>
      <c r="H37" s="203">
        <f>EMP!P35</f>
        <v>0</v>
      </c>
      <c r="I37" s="209">
        <f>EMP!Q35</f>
        <v>0</v>
      </c>
      <c r="J37" s="214"/>
      <c r="K37" s="208"/>
      <c r="L37" s="179"/>
      <c r="M37" s="215"/>
      <c r="N37" s="226"/>
      <c r="O37" s="220"/>
      <c r="P37" s="221"/>
      <c r="Q37" s="227"/>
      <c r="R37" s="238"/>
      <c r="S37" s="232"/>
      <c r="T37" s="233"/>
      <c r="U37" s="239"/>
      <c r="V37" s="249"/>
      <c r="W37" s="244"/>
      <c r="X37" s="180"/>
      <c r="Y37" s="250"/>
      <c r="Z37" s="214"/>
      <c r="AA37" s="208"/>
      <c r="AB37" s="179"/>
      <c r="AC37" s="215"/>
      <c r="AD37" s="226"/>
      <c r="AE37" s="220"/>
      <c r="AF37" s="221"/>
      <c r="AG37" s="227"/>
      <c r="AH37" s="238"/>
      <c r="AI37" s="232"/>
      <c r="AJ37" s="233"/>
      <c r="AK37" s="239"/>
      <c r="AL37" s="249"/>
      <c r="AM37" s="244"/>
      <c r="AN37" s="180"/>
      <c r="AO37" s="250"/>
      <c r="AP37" s="214"/>
      <c r="AQ37" s="208"/>
      <c r="AR37" s="179"/>
      <c r="AS37" s="215"/>
      <c r="AT37" s="226"/>
      <c r="AU37" s="220"/>
      <c r="AV37" s="221"/>
      <c r="AW37" s="227"/>
      <c r="AX37" s="238"/>
      <c r="AY37" s="232"/>
      <c r="AZ37" s="233"/>
      <c r="BA37" s="239"/>
      <c r="BB37" s="249"/>
      <c r="BC37" s="244"/>
      <c r="BD37" s="180"/>
      <c r="BE37" s="250"/>
      <c r="BF37" s="214"/>
      <c r="BG37" s="208"/>
      <c r="BH37" s="179"/>
      <c r="BI37" s="215"/>
      <c r="BJ37" s="226"/>
      <c r="BK37" s="220"/>
      <c r="BL37" s="221"/>
      <c r="BM37" s="227"/>
      <c r="BN37" s="238"/>
      <c r="BO37" s="232"/>
      <c r="BP37" s="233"/>
      <c r="BQ37" s="239"/>
      <c r="BR37" s="249"/>
      <c r="BS37" s="244"/>
      <c r="BT37" s="180"/>
      <c r="BU37" s="250"/>
      <c r="BV37" s="1">
        <f t="shared" si="0"/>
        <v>0</v>
      </c>
    </row>
    <row r="38" spans="7:74" ht="18" customHeight="1" x14ac:dyDescent="0.25">
      <c r="G38" s="32">
        <f>EMP!O36</f>
        <v>0</v>
      </c>
      <c r="H38" s="203">
        <f>EMP!P36</f>
        <v>0</v>
      </c>
      <c r="I38" s="209">
        <f>EMP!Q36</f>
        <v>0</v>
      </c>
      <c r="J38" s="214"/>
      <c r="K38" s="208"/>
      <c r="L38" s="179"/>
      <c r="M38" s="215"/>
      <c r="N38" s="226"/>
      <c r="O38" s="220"/>
      <c r="P38" s="221"/>
      <c r="Q38" s="227"/>
      <c r="R38" s="238"/>
      <c r="S38" s="232"/>
      <c r="T38" s="233"/>
      <c r="U38" s="239"/>
      <c r="V38" s="249"/>
      <c r="W38" s="244"/>
      <c r="X38" s="180"/>
      <c r="Y38" s="250"/>
      <c r="Z38" s="214"/>
      <c r="AA38" s="208"/>
      <c r="AB38" s="179"/>
      <c r="AC38" s="215"/>
      <c r="AD38" s="226"/>
      <c r="AE38" s="220"/>
      <c r="AF38" s="221"/>
      <c r="AG38" s="227"/>
      <c r="AH38" s="238"/>
      <c r="AI38" s="232"/>
      <c r="AJ38" s="233"/>
      <c r="AK38" s="239"/>
      <c r="AL38" s="249"/>
      <c r="AM38" s="244"/>
      <c r="AN38" s="180"/>
      <c r="AO38" s="250"/>
      <c r="AP38" s="214"/>
      <c r="AQ38" s="208"/>
      <c r="AR38" s="179"/>
      <c r="AS38" s="215"/>
      <c r="AT38" s="226"/>
      <c r="AU38" s="220"/>
      <c r="AV38" s="221"/>
      <c r="AW38" s="227"/>
      <c r="AX38" s="238"/>
      <c r="AY38" s="232"/>
      <c r="AZ38" s="233"/>
      <c r="BA38" s="239"/>
      <c r="BB38" s="249"/>
      <c r="BC38" s="244"/>
      <c r="BD38" s="180"/>
      <c r="BE38" s="250"/>
      <c r="BF38" s="214"/>
      <c r="BG38" s="208"/>
      <c r="BH38" s="179"/>
      <c r="BI38" s="215"/>
      <c r="BJ38" s="226"/>
      <c r="BK38" s="220"/>
      <c r="BL38" s="221"/>
      <c r="BM38" s="227"/>
      <c r="BN38" s="238"/>
      <c r="BO38" s="232"/>
      <c r="BP38" s="233"/>
      <c r="BQ38" s="239"/>
      <c r="BR38" s="249"/>
      <c r="BS38" s="244"/>
      <c r="BT38" s="180"/>
      <c r="BU38" s="250"/>
      <c r="BV38" s="1">
        <f t="shared" si="0"/>
        <v>0</v>
      </c>
    </row>
    <row r="39" spans="7:74" ht="18" customHeight="1" x14ac:dyDescent="0.25">
      <c r="G39" s="32">
        <f>EMP!O37</f>
        <v>0</v>
      </c>
      <c r="H39" s="203">
        <f>EMP!P37</f>
        <v>0</v>
      </c>
      <c r="I39" s="209">
        <f>EMP!Q37</f>
        <v>0</v>
      </c>
      <c r="J39" s="214"/>
      <c r="K39" s="208"/>
      <c r="L39" s="179"/>
      <c r="M39" s="215"/>
      <c r="N39" s="226"/>
      <c r="O39" s="220"/>
      <c r="P39" s="221"/>
      <c r="Q39" s="227"/>
      <c r="R39" s="238"/>
      <c r="S39" s="232"/>
      <c r="T39" s="233"/>
      <c r="U39" s="239"/>
      <c r="V39" s="249"/>
      <c r="W39" s="244"/>
      <c r="X39" s="180"/>
      <c r="Y39" s="250"/>
      <c r="Z39" s="214"/>
      <c r="AA39" s="208"/>
      <c r="AB39" s="179"/>
      <c r="AC39" s="215"/>
      <c r="AD39" s="226"/>
      <c r="AE39" s="220"/>
      <c r="AF39" s="221"/>
      <c r="AG39" s="227"/>
      <c r="AH39" s="238"/>
      <c r="AI39" s="232"/>
      <c r="AJ39" s="233"/>
      <c r="AK39" s="239"/>
      <c r="AL39" s="249"/>
      <c r="AM39" s="244"/>
      <c r="AN39" s="180"/>
      <c r="AO39" s="250"/>
      <c r="AP39" s="214"/>
      <c r="AQ39" s="208"/>
      <c r="AR39" s="179"/>
      <c r="AS39" s="215"/>
      <c r="AT39" s="226"/>
      <c r="AU39" s="220"/>
      <c r="AV39" s="221"/>
      <c r="AW39" s="227"/>
      <c r="AX39" s="238"/>
      <c r="AY39" s="232"/>
      <c r="AZ39" s="233"/>
      <c r="BA39" s="239"/>
      <c r="BB39" s="249"/>
      <c r="BC39" s="244"/>
      <c r="BD39" s="180"/>
      <c r="BE39" s="250"/>
      <c r="BF39" s="214"/>
      <c r="BG39" s="208"/>
      <c r="BH39" s="179"/>
      <c r="BI39" s="215"/>
      <c r="BJ39" s="226"/>
      <c r="BK39" s="220"/>
      <c r="BL39" s="221"/>
      <c r="BM39" s="227"/>
      <c r="BN39" s="238"/>
      <c r="BO39" s="232"/>
      <c r="BP39" s="233"/>
      <c r="BQ39" s="239"/>
      <c r="BR39" s="249"/>
      <c r="BS39" s="244"/>
      <c r="BT39" s="180"/>
      <c r="BU39" s="250"/>
      <c r="BV39" s="1">
        <f t="shared" si="0"/>
        <v>0</v>
      </c>
    </row>
    <row r="40" spans="7:74" ht="18" customHeight="1" x14ac:dyDescent="0.25">
      <c r="G40" s="32">
        <f>EMP!O38</f>
        <v>0</v>
      </c>
      <c r="H40" s="203">
        <f>EMP!P38</f>
        <v>0</v>
      </c>
      <c r="I40" s="209">
        <f>EMP!Q38</f>
        <v>0</v>
      </c>
      <c r="J40" s="214"/>
      <c r="K40" s="208"/>
      <c r="L40" s="179"/>
      <c r="M40" s="215"/>
      <c r="N40" s="226"/>
      <c r="O40" s="220"/>
      <c r="P40" s="221"/>
      <c r="Q40" s="227"/>
      <c r="R40" s="238"/>
      <c r="S40" s="232"/>
      <c r="T40" s="233"/>
      <c r="U40" s="239"/>
      <c r="V40" s="249"/>
      <c r="W40" s="244"/>
      <c r="X40" s="180"/>
      <c r="Y40" s="250"/>
      <c r="Z40" s="214"/>
      <c r="AA40" s="208"/>
      <c r="AB40" s="179"/>
      <c r="AC40" s="215"/>
      <c r="AD40" s="226"/>
      <c r="AE40" s="220"/>
      <c r="AF40" s="221"/>
      <c r="AG40" s="227"/>
      <c r="AH40" s="238"/>
      <c r="AI40" s="232"/>
      <c r="AJ40" s="233"/>
      <c r="AK40" s="239"/>
      <c r="AL40" s="249"/>
      <c r="AM40" s="244"/>
      <c r="AN40" s="180"/>
      <c r="AO40" s="250"/>
      <c r="AP40" s="214"/>
      <c r="AQ40" s="208"/>
      <c r="AR40" s="179"/>
      <c r="AS40" s="215"/>
      <c r="AT40" s="226"/>
      <c r="AU40" s="220"/>
      <c r="AV40" s="221"/>
      <c r="AW40" s="227"/>
      <c r="AX40" s="238"/>
      <c r="AY40" s="232"/>
      <c r="AZ40" s="233"/>
      <c r="BA40" s="239"/>
      <c r="BB40" s="249"/>
      <c r="BC40" s="244"/>
      <c r="BD40" s="180"/>
      <c r="BE40" s="250"/>
      <c r="BF40" s="214"/>
      <c r="BG40" s="208"/>
      <c r="BH40" s="179"/>
      <c r="BI40" s="215"/>
      <c r="BJ40" s="226"/>
      <c r="BK40" s="220"/>
      <c r="BL40" s="221"/>
      <c r="BM40" s="227"/>
      <c r="BN40" s="238"/>
      <c r="BO40" s="232"/>
      <c r="BP40" s="233"/>
      <c r="BQ40" s="239"/>
      <c r="BR40" s="249"/>
      <c r="BS40" s="244"/>
      <c r="BT40" s="180"/>
      <c r="BU40" s="250"/>
      <c r="BV40" s="1">
        <f t="shared" si="0"/>
        <v>0</v>
      </c>
    </row>
    <row r="41" spans="7:74" ht="18" customHeight="1" x14ac:dyDescent="0.25">
      <c r="G41" s="32">
        <f>EMP!O39</f>
        <v>0</v>
      </c>
      <c r="H41" s="203">
        <f>EMP!P39</f>
        <v>0</v>
      </c>
      <c r="I41" s="209">
        <f>EMP!Q39</f>
        <v>0</v>
      </c>
      <c r="J41" s="214"/>
      <c r="K41" s="208"/>
      <c r="L41" s="179"/>
      <c r="M41" s="215"/>
      <c r="N41" s="226"/>
      <c r="O41" s="220"/>
      <c r="P41" s="221"/>
      <c r="Q41" s="227"/>
      <c r="R41" s="238"/>
      <c r="S41" s="232"/>
      <c r="T41" s="233"/>
      <c r="U41" s="239"/>
      <c r="V41" s="249"/>
      <c r="W41" s="244"/>
      <c r="X41" s="180"/>
      <c r="Y41" s="250"/>
      <c r="Z41" s="214"/>
      <c r="AA41" s="208"/>
      <c r="AB41" s="179"/>
      <c r="AC41" s="215"/>
      <c r="AD41" s="226"/>
      <c r="AE41" s="220"/>
      <c r="AF41" s="221"/>
      <c r="AG41" s="227"/>
      <c r="AH41" s="238"/>
      <c r="AI41" s="232"/>
      <c r="AJ41" s="233"/>
      <c r="AK41" s="239"/>
      <c r="AL41" s="249"/>
      <c r="AM41" s="244"/>
      <c r="AN41" s="180"/>
      <c r="AO41" s="250"/>
      <c r="AP41" s="214"/>
      <c r="AQ41" s="208"/>
      <c r="AR41" s="179"/>
      <c r="AS41" s="215"/>
      <c r="AT41" s="226"/>
      <c r="AU41" s="220"/>
      <c r="AV41" s="221"/>
      <c r="AW41" s="227"/>
      <c r="AX41" s="238"/>
      <c r="AY41" s="232"/>
      <c r="AZ41" s="233"/>
      <c r="BA41" s="239"/>
      <c r="BB41" s="249"/>
      <c r="BC41" s="244"/>
      <c r="BD41" s="180"/>
      <c r="BE41" s="250"/>
      <c r="BF41" s="214"/>
      <c r="BG41" s="208"/>
      <c r="BH41" s="179"/>
      <c r="BI41" s="215"/>
      <c r="BJ41" s="226"/>
      <c r="BK41" s="220"/>
      <c r="BL41" s="221"/>
      <c r="BM41" s="227"/>
      <c r="BN41" s="238"/>
      <c r="BO41" s="232"/>
      <c r="BP41" s="233"/>
      <c r="BQ41" s="239"/>
      <c r="BR41" s="249"/>
      <c r="BS41" s="244"/>
      <c r="BT41" s="180"/>
      <c r="BU41" s="250"/>
      <c r="BV41" s="1">
        <f t="shared" si="0"/>
        <v>0</v>
      </c>
    </row>
    <row r="42" spans="7:74" ht="18" customHeight="1" x14ac:dyDescent="0.25">
      <c r="G42" s="32">
        <f>EMP!O40</f>
        <v>0</v>
      </c>
      <c r="H42" s="203">
        <f>EMP!P40</f>
        <v>0</v>
      </c>
      <c r="I42" s="209">
        <f>EMP!Q40</f>
        <v>0</v>
      </c>
      <c r="J42" s="214"/>
      <c r="K42" s="208"/>
      <c r="L42" s="179"/>
      <c r="M42" s="215"/>
      <c r="N42" s="226"/>
      <c r="O42" s="220"/>
      <c r="P42" s="221"/>
      <c r="Q42" s="227"/>
      <c r="R42" s="238"/>
      <c r="S42" s="232"/>
      <c r="T42" s="233"/>
      <c r="U42" s="239"/>
      <c r="V42" s="249"/>
      <c r="W42" s="244"/>
      <c r="X42" s="180"/>
      <c r="Y42" s="250"/>
      <c r="Z42" s="214"/>
      <c r="AA42" s="208"/>
      <c r="AB42" s="179"/>
      <c r="AC42" s="215"/>
      <c r="AD42" s="226"/>
      <c r="AE42" s="220"/>
      <c r="AF42" s="221"/>
      <c r="AG42" s="227"/>
      <c r="AH42" s="238"/>
      <c r="AI42" s="232"/>
      <c r="AJ42" s="233"/>
      <c r="AK42" s="239"/>
      <c r="AL42" s="249"/>
      <c r="AM42" s="244"/>
      <c r="AN42" s="180"/>
      <c r="AO42" s="250"/>
      <c r="AP42" s="214"/>
      <c r="AQ42" s="208"/>
      <c r="AR42" s="179"/>
      <c r="AS42" s="215"/>
      <c r="AT42" s="226"/>
      <c r="AU42" s="220"/>
      <c r="AV42" s="221"/>
      <c r="AW42" s="227"/>
      <c r="AX42" s="238"/>
      <c r="AY42" s="232"/>
      <c r="AZ42" s="233"/>
      <c r="BA42" s="239"/>
      <c r="BB42" s="249"/>
      <c r="BC42" s="244"/>
      <c r="BD42" s="180"/>
      <c r="BE42" s="250"/>
      <c r="BF42" s="214"/>
      <c r="BG42" s="208"/>
      <c r="BH42" s="179"/>
      <c r="BI42" s="215"/>
      <c r="BJ42" s="226"/>
      <c r="BK42" s="220"/>
      <c r="BL42" s="221"/>
      <c r="BM42" s="227"/>
      <c r="BN42" s="238"/>
      <c r="BO42" s="232"/>
      <c r="BP42" s="233"/>
      <c r="BQ42" s="239"/>
      <c r="BR42" s="249"/>
      <c r="BS42" s="244"/>
      <c r="BT42" s="180"/>
      <c r="BU42" s="250"/>
      <c r="BV42" s="1">
        <f t="shared" si="0"/>
        <v>0</v>
      </c>
    </row>
    <row r="43" spans="7:74" ht="18" customHeight="1" x14ac:dyDescent="0.25">
      <c r="G43" s="32">
        <f>EMP!O41</f>
        <v>0</v>
      </c>
      <c r="H43" s="203">
        <f>EMP!P41</f>
        <v>0</v>
      </c>
      <c r="I43" s="209">
        <f>EMP!Q41</f>
        <v>0</v>
      </c>
      <c r="J43" s="214"/>
      <c r="K43" s="208"/>
      <c r="L43" s="179"/>
      <c r="M43" s="215"/>
      <c r="N43" s="226"/>
      <c r="O43" s="220"/>
      <c r="P43" s="221"/>
      <c r="Q43" s="227"/>
      <c r="R43" s="238"/>
      <c r="S43" s="232"/>
      <c r="T43" s="233"/>
      <c r="U43" s="239"/>
      <c r="V43" s="249"/>
      <c r="W43" s="244"/>
      <c r="X43" s="180"/>
      <c r="Y43" s="250"/>
      <c r="Z43" s="214"/>
      <c r="AA43" s="208"/>
      <c r="AB43" s="179"/>
      <c r="AC43" s="215"/>
      <c r="AD43" s="226"/>
      <c r="AE43" s="220"/>
      <c r="AF43" s="221"/>
      <c r="AG43" s="227"/>
      <c r="AH43" s="238"/>
      <c r="AI43" s="232"/>
      <c r="AJ43" s="233"/>
      <c r="AK43" s="239"/>
      <c r="AL43" s="249"/>
      <c r="AM43" s="244"/>
      <c r="AN43" s="180"/>
      <c r="AO43" s="250"/>
      <c r="AP43" s="214"/>
      <c r="AQ43" s="208"/>
      <c r="AR43" s="179"/>
      <c r="AS43" s="215"/>
      <c r="AT43" s="226"/>
      <c r="AU43" s="220"/>
      <c r="AV43" s="221"/>
      <c r="AW43" s="227"/>
      <c r="AX43" s="238"/>
      <c r="AY43" s="232"/>
      <c r="AZ43" s="233"/>
      <c r="BA43" s="239"/>
      <c r="BB43" s="249"/>
      <c r="BC43" s="244"/>
      <c r="BD43" s="180"/>
      <c r="BE43" s="250"/>
      <c r="BF43" s="214"/>
      <c r="BG43" s="208"/>
      <c r="BH43" s="179"/>
      <c r="BI43" s="215"/>
      <c r="BJ43" s="226"/>
      <c r="BK43" s="220"/>
      <c r="BL43" s="221"/>
      <c r="BM43" s="227"/>
      <c r="BN43" s="238"/>
      <c r="BO43" s="232"/>
      <c r="BP43" s="233"/>
      <c r="BQ43" s="239"/>
      <c r="BR43" s="249"/>
      <c r="BS43" s="244"/>
      <c r="BT43" s="180"/>
      <c r="BU43" s="250"/>
      <c r="BV43" s="1">
        <f t="shared" si="0"/>
        <v>0</v>
      </c>
    </row>
    <row r="44" spans="7:74" ht="18" customHeight="1" x14ac:dyDescent="0.25">
      <c r="G44" s="32">
        <f>EMP!O42</f>
        <v>0</v>
      </c>
      <c r="H44" s="203">
        <f>EMP!P42</f>
        <v>0</v>
      </c>
      <c r="I44" s="209">
        <f>EMP!Q42</f>
        <v>0</v>
      </c>
      <c r="J44" s="214"/>
      <c r="K44" s="208"/>
      <c r="L44" s="179"/>
      <c r="M44" s="215"/>
      <c r="N44" s="226"/>
      <c r="O44" s="220"/>
      <c r="P44" s="221"/>
      <c r="Q44" s="227"/>
      <c r="R44" s="238"/>
      <c r="S44" s="232"/>
      <c r="T44" s="233"/>
      <c r="U44" s="239"/>
      <c r="V44" s="249"/>
      <c r="W44" s="244"/>
      <c r="X44" s="180"/>
      <c r="Y44" s="250"/>
      <c r="Z44" s="214"/>
      <c r="AA44" s="208"/>
      <c r="AB44" s="179"/>
      <c r="AC44" s="215"/>
      <c r="AD44" s="226"/>
      <c r="AE44" s="220"/>
      <c r="AF44" s="221"/>
      <c r="AG44" s="227"/>
      <c r="AH44" s="238"/>
      <c r="AI44" s="232"/>
      <c r="AJ44" s="233"/>
      <c r="AK44" s="239"/>
      <c r="AL44" s="249"/>
      <c r="AM44" s="244"/>
      <c r="AN44" s="180"/>
      <c r="AO44" s="250"/>
      <c r="AP44" s="214"/>
      <c r="AQ44" s="208"/>
      <c r="AR44" s="179"/>
      <c r="AS44" s="215"/>
      <c r="AT44" s="226"/>
      <c r="AU44" s="220"/>
      <c r="AV44" s="221"/>
      <c r="AW44" s="227"/>
      <c r="AX44" s="238"/>
      <c r="AY44" s="232"/>
      <c r="AZ44" s="233"/>
      <c r="BA44" s="239"/>
      <c r="BB44" s="249"/>
      <c r="BC44" s="244"/>
      <c r="BD44" s="180"/>
      <c r="BE44" s="250"/>
      <c r="BF44" s="214"/>
      <c r="BG44" s="208"/>
      <c r="BH44" s="179"/>
      <c r="BI44" s="215"/>
      <c r="BJ44" s="226"/>
      <c r="BK44" s="220"/>
      <c r="BL44" s="221"/>
      <c r="BM44" s="227"/>
      <c r="BN44" s="238"/>
      <c r="BO44" s="232"/>
      <c r="BP44" s="233"/>
      <c r="BQ44" s="239"/>
      <c r="BR44" s="249"/>
      <c r="BS44" s="244"/>
      <c r="BT44" s="180"/>
      <c r="BU44" s="250"/>
      <c r="BV44" s="1">
        <f t="shared" si="0"/>
        <v>0</v>
      </c>
    </row>
    <row r="45" spans="7:74" ht="18" customHeight="1" x14ac:dyDescent="0.25">
      <c r="G45" s="32">
        <f>EMP!O43</f>
        <v>0</v>
      </c>
      <c r="H45" s="203">
        <f>EMP!P43</f>
        <v>0</v>
      </c>
      <c r="I45" s="209">
        <f>EMP!Q43</f>
        <v>0</v>
      </c>
      <c r="J45" s="214"/>
      <c r="K45" s="208"/>
      <c r="L45" s="179"/>
      <c r="M45" s="215"/>
      <c r="N45" s="226"/>
      <c r="O45" s="220"/>
      <c r="P45" s="221"/>
      <c r="Q45" s="227"/>
      <c r="R45" s="238"/>
      <c r="S45" s="232"/>
      <c r="T45" s="233"/>
      <c r="U45" s="239"/>
      <c r="V45" s="249"/>
      <c r="W45" s="244"/>
      <c r="X45" s="180"/>
      <c r="Y45" s="250"/>
      <c r="Z45" s="214"/>
      <c r="AA45" s="208"/>
      <c r="AB45" s="179"/>
      <c r="AC45" s="215"/>
      <c r="AD45" s="226"/>
      <c r="AE45" s="220"/>
      <c r="AF45" s="221"/>
      <c r="AG45" s="227"/>
      <c r="AH45" s="238"/>
      <c r="AI45" s="232"/>
      <c r="AJ45" s="233"/>
      <c r="AK45" s="239"/>
      <c r="AL45" s="249"/>
      <c r="AM45" s="244"/>
      <c r="AN45" s="180"/>
      <c r="AO45" s="250"/>
      <c r="AP45" s="214"/>
      <c r="AQ45" s="208"/>
      <c r="AR45" s="179"/>
      <c r="AS45" s="215"/>
      <c r="AT45" s="226"/>
      <c r="AU45" s="220"/>
      <c r="AV45" s="221"/>
      <c r="AW45" s="227"/>
      <c r="AX45" s="238"/>
      <c r="AY45" s="232"/>
      <c r="AZ45" s="233"/>
      <c r="BA45" s="239"/>
      <c r="BB45" s="249"/>
      <c r="BC45" s="244"/>
      <c r="BD45" s="180"/>
      <c r="BE45" s="250"/>
      <c r="BF45" s="214"/>
      <c r="BG45" s="208"/>
      <c r="BH45" s="179"/>
      <c r="BI45" s="215"/>
      <c r="BJ45" s="226"/>
      <c r="BK45" s="220"/>
      <c r="BL45" s="221"/>
      <c r="BM45" s="227"/>
      <c r="BN45" s="238"/>
      <c r="BO45" s="232"/>
      <c r="BP45" s="233"/>
      <c r="BQ45" s="239"/>
      <c r="BR45" s="249"/>
      <c r="BS45" s="244"/>
      <c r="BT45" s="180"/>
      <c r="BU45" s="250"/>
      <c r="BV45" s="1">
        <f t="shared" si="0"/>
        <v>0</v>
      </c>
    </row>
    <row r="46" spans="7:74" ht="18" customHeight="1" x14ac:dyDescent="0.25">
      <c r="G46" s="32">
        <f>EMP!O44</f>
        <v>0</v>
      </c>
      <c r="H46" s="203">
        <f>EMP!P44</f>
        <v>0</v>
      </c>
      <c r="I46" s="209">
        <f>EMP!Q44</f>
        <v>0</v>
      </c>
      <c r="J46" s="214"/>
      <c r="K46" s="208"/>
      <c r="L46" s="179"/>
      <c r="M46" s="215"/>
      <c r="N46" s="226"/>
      <c r="O46" s="220"/>
      <c r="P46" s="221"/>
      <c r="Q46" s="227"/>
      <c r="R46" s="238"/>
      <c r="S46" s="232"/>
      <c r="T46" s="233"/>
      <c r="U46" s="239"/>
      <c r="V46" s="249"/>
      <c r="W46" s="244"/>
      <c r="X46" s="180"/>
      <c r="Y46" s="250"/>
      <c r="Z46" s="214"/>
      <c r="AA46" s="208"/>
      <c r="AB46" s="179"/>
      <c r="AC46" s="215"/>
      <c r="AD46" s="226"/>
      <c r="AE46" s="220"/>
      <c r="AF46" s="221"/>
      <c r="AG46" s="227"/>
      <c r="AH46" s="238"/>
      <c r="AI46" s="232"/>
      <c r="AJ46" s="233"/>
      <c r="AK46" s="239"/>
      <c r="AL46" s="249"/>
      <c r="AM46" s="244"/>
      <c r="AN46" s="180"/>
      <c r="AO46" s="250"/>
      <c r="AP46" s="214"/>
      <c r="AQ46" s="208"/>
      <c r="AR46" s="179"/>
      <c r="AS46" s="215"/>
      <c r="AT46" s="226"/>
      <c r="AU46" s="220"/>
      <c r="AV46" s="221"/>
      <c r="AW46" s="227"/>
      <c r="AX46" s="238"/>
      <c r="AY46" s="232"/>
      <c r="AZ46" s="233"/>
      <c r="BA46" s="239"/>
      <c r="BB46" s="249"/>
      <c r="BC46" s="244"/>
      <c r="BD46" s="180"/>
      <c r="BE46" s="250"/>
      <c r="BF46" s="214"/>
      <c r="BG46" s="208"/>
      <c r="BH46" s="179"/>
      <c r="BI46" s="215"/>
      <c r="BJ46" s="226"/>
      <c r="BK46" s="220"/>
      <c r="BL46" s="221"/>
      <c r="BM46" s="227"/>
      <c r="BN46" s="238"/>
      <c r="BO46" s="232"/>
      <c r="BP46" s="233"/>
      <c r="BQ46" s="239"/>
      <c r="BR46" s="249"/>
      <c r="BS46" s="244"/>
      <c r="BT46" s="180"/>
      <c r="BU46" s="250"/>
      <c r="BV46" s="1">
        <f t="shared" si="0"/>
        <v>0</v>
      </c>
    </row>
    <row r="47" spans="7:74" ht="18" customHeight="1" x14ac:dyDescent="0.25">
      <c r="G47" s="32">
        <f>EMP!O45</f>
        <v>0</v>
      </c>
      <c r="H47" s="203">
        <f>EMP!P45</f>
        <v>0</v>
      </c>
      <c r="I47" s="209">
        <f>EMP!Q45</f>
        <v>0</v>
      </c>
      <c r="J47" s="214"/>
      <c r="K47" s="208"/>
      <c r="L47" s="179"/>
      <c r="M47" s="215"/>
      <c r="N47" s="226"/>
      <c r="O47" s="220"/>
      <c r="P47" s="221"/>
      <c r="Q47" s="227"/>
      <c r="R47" s="238"/>
      <c r="S47" s="232"/>
      <c r="T47" s="233"/>
      <c r="U47" s="239"/>
      <c r="V47" s="249"/>
      <c r="W47" s="244"/>
      <c r="X47" s="180"/>
      <c r="Y47" s="250"/>
      <c r="Z47" s="214"/>
      <c r="AA47" s="208"/>
      <c r="AB47" s="179"/>
      <c r="AC47" s="215"/>
      <c r="AD47" s="226"/>
      <c r="AE47" s="220"/>
      <c r="AF47" s="221"/>
      <c r="AG47" s="227"/>
      <c r="AH47" s="238"/>
      <c r="AI47" s="232"/>
      <c r="AJ47" s="233"/>
      <c r="AK47" s="239"/>
      <c r="AL47" s="249"/>
      <c r="AM47" s="244"/>
      <c r="AN47" s="180"/>
      <c r="AO47" s="250"/>
      <c r="AP47" s="214"/>
      <c r="AQ47" s="208"/>
      <c r="AR47" s="179"/>
      <c r="AS47" s="215"/>
      <c r="AT47" s="226"/>
      <c r="AU47" s="220"/>
      <c r="AV47" s="221"/>
      <c r="AW47" s="227"/>
      <c r="AX47" s="238"/>
      <c r="AY47" s="232"/>
      <c r="AZ47" s="233"/>
      <c r="BA47" s="239"/>
      <c r="BB47" s="249"/>
      <c r="BC47" s="244"/>
      <c r="BD47" s="180"/>
      <c r="BE47" s="250"/>
      <c r="BF47" s="214"/>
      <c r="BG47" s="208"/>
      <c r="BH47" s="179"/>
      <c r="BI47" s="215"/>
      <c r="BJ47" s="226"/>
      <c r="BK47" s="220"/>
      <c r="BL47" s="221"/>
      <c r="BM47" s="227"/>
      <c r="BN47" s="238"/>
      <c r="BO47" s="232"/>
      <c r="BP47" s="233"/>
      <c r="BQ47" s="239"/>
      <c r="BR47" s="249"/>
      <c r="BS47" s="244"/>
      <c r="BT47" s="180"/>
      <c r="BU47" s="250"/>
      <c r="BV47" s="1">
        <f t="shared" si="0"/>
        <v>0</v>
      </c>
    </row>
    <row r="48" spans="7:74" ht="18" customHeight="1" x14ac:dyDescent="0.25">
      <c r="G48" s="32">
        <f>EMP!O46</f>
        <v>0</v>
      </c>
      <c r="H48" s="203">
        <f>EMP!P46</f>
        <v>0</v>
      </c>
      <c r="I48" s="209">
        <f>EMP!Q46</f>
        <v>0</v>
      </c>
      <c r="J48" s="214"/>
      <c r="K48" s="208"/>
      <c r="L48" s="179"/>
      <c r="M48" s="215"/>
      <c r="N48" s="226"/>
      <c r="O48" s="220"/>
      <c r="P48" s="221"/>
      <c r="Q48" s="227"/>
      <c r="R48" s="238"/>
      <c r="S48" s="232"/>
      <c r="T48" s="233"/>
      <c r="U48" s="239"/>
      <c r="V48" s="249"/>
      <c r="W48" s="244"/>
      <c r="X48" s="180"/>
      <c r="Y48" s="250"/>
      <c r="Z48" s="214"/>
      <c r="AA48" s="208"/>
      <c r="AB48" s="179"/>
      <c r="AC48" s="215"/>
      <c r="AD48" s="226"/>
      <c r="AE48" s="220"/>
      <c r="AF48" s="221"/>
      <c r="AG48" s="227"/>
      <c r="AH48" s="238"/>
      <c r="AI48" s="232"/>
      <c r="AJ48" s="233"/>
      <c r="AK48" s="239"/>
      <c r="AL48" s="249"/>
      <c r="AM48" s="244"/>
      <c r="AN48" s="180"/>
      <c r="AO48" s="250"/>
      <c r="AP48" s="214"/>
      <c r="AQ48" s="208"/>
      <c r="AR48" s="179"/>
      <c r="AS48" s="215"/>
      <c r="AT48" s="226"/>
      <c r="AU48" s="220"/>
      <c r="AV48" s="221"/>
      <c r="AW48" s="227"/>
      <c r="AX48" s="238"/>
      <c r="AY48" s="232"/>
      <c r="AZ48" s="233"/>
      <c r="BA48" s="239"/>
      <c r="BB48" s="249"/>
      <c r="BC48" s="244"/>
      <c r="BD48" s="180"/>
      <c r="BE48" s="250"/>
      <c r="BF48" s="214"/>
      <c r="BG48" s="208"/>
      <c r="BH48" s="179"/>
      <c r="BI48" s="215"/>
      <c r="BJ48" s="226"/>
      <c r="BK48" s="220"/>
      <c r="BL48" s="221"/>
      <c r="BM48" s="227"/>
      <c r="BN48" s="238"/>
      <c r="BO48" s="232"/>
      <c r="BP48" s="233"/>
      <c r="BQ48" s="239"/>
      <c r="BR48" s="249"/>
      <c r="BS48" s="244"/>
      <c r="BT48" s="180"/>
      <c r="BU48" s="250"/>
      <c r="BV48" s="1">
        <f t="shared" si="0"/>
        <v>0</v>
      </c>
    </row>
    <row r="49" spans="7:74" ht="18" customHeight="1" x14ac:dyDescent="0.25">
      <c r="G49" s="32">
        <f>EMP!O47</f>
        <v>0</v>
      </c>
      <c r="H49" s="203">
        <f>EMP!P47</f>
        <v>0</v>
      </c>
      <c r="I49" s="209">
        <f>EMP!Q47</f>
        <v>0</v>
      </c>
      <c r="J49" s="214"/>
      <c r="K49" s="208"/>
      <c r="L49" s="179"/>
      <c r="M49" s="215"/>
      <c r="N49" s="226"/>
      <c r="O49" s="220"/>
      <c r="P49" s="221"/>
      <c r="Q49" s="227"/>
      <c r="R49" s="238"/>
      <c r="S49" s="232"/>
      <c r="T49" s="233"/>
      <c r="U49" s="239"/>
      <c r="V49" s="249"/>
      <c r="W49" s="244"/>
      <c r="X49" s="180"/>
      <c r="Y49" s="250"/>
      <c r="Z49" s="214"/>
      <c r="AA49" s="208"/>
      <c r="AB49" s="179"/>
      <c r="AC49" s="215"/>
      <c r="AD49" s="226"/>
      <c r="AE49" s="220"/>
      <c r="AF49" s="221"/>
      <c r="AG49" s="227"/>
      <c r="AH49" s="238"/>
      <c r="AI49" s="232"/>
      <c r="AJ49" s="233"/>
      <c r="AK49" s="239"/>
      <c r="AL49" s="249"/>
      <c r="AM49" s="244"/>
      <c r="AN49" s="180"/>
      <c r="AO49" s="250"/>
      <c r="AP49" s="214"/>
      <c r="AQ49" s="208"/>
      <c r="AR49" s="179"/>
      <c r="AS49" s="215"/>
      <c r="AT49" s="226"/>
      <c r="AU49" s="220"/>
      <c r="AV49" s="221"/>
      <c r="AW49" s="227"/>
      <c r="AX49" s="238"/>
      <c r="AY49" s="232"/>
      <c r="AZ49" s="233"/>
      <c r="BA49" s="239"/>
      <c r="BB49" s="249"/>
      <c r="BC49" s="244"/>
      <c r="BD49" s="180"/>
      <c r="BE49" s="250"/>
      <c r="BF49" s="214"/>
      <c r="BG49" s="208"/>
      <c r="BH49" s="179"/>
      <c r="BI49" s="215"/>
      <c r="BJ49" s="226"/>
      <c r="BK49" s="220"/>
      <c r="BL49" s="221"/>
      <c r="BM49" s="227"/>
      <c r="BN49" s="238"/>
      <c r="BO49" s="232"/>
      <c r="BP49" s="233"/>
      <c r="BQ49" s="239"/>
      <c r="BR49" s="249"/>
      <c r="BS49" s="244"/>
      <c r="BT49" s="180"/>
      <c r="BU49" s="250"/>
      <c r="BV49" s="1">
        <f t="shared" si="0"/>
        <v>0</v>
      </c>
    </row>
    <row r="50" spans="7:74" ht="18" customHeight="1" x14ac:dyDescent="0.25">
      <c r="G50" s="32">
        <f>EMP!O48</f>
        <v>0</v>
      </c>
      <c r="H50" s="203">
        <f>EMP!P48</f>
        <v>0</v>
      </c>
      <c r="I50" s="209">
        <f>EMP!Q48</f>
        <v>0</v>
      </c>
      <c r="J50" s="214"/>
      <c r="K50" s="208"/>
      <c r="L50" s="179"/>
      <c r="M50" s="215"/>
      <c r="N50" s="226"/>
      <c r="O50" s="220"/>
      <c r="P50" s="221"/>
      <c r="Q50" s="227"/>
      <c r="R50" s="238"/>
      <c r="S50" s="232"/>
      <c r="T50" s="233"/>
      <c r="U50" s="239"/>
      <c r="V50" s="249"/>
      <c r="W50" s="244"/>
      <c r="X50" s="180"/>
      <c r="Y50" s="250"/>
      <c r="Z50" s="214"/>
      <c r="AA50" s="208"/>
      <c r="AB50" s="179"/>
      <c r="AC50" s="215"/>
      <c r="AD50" s="226"/>
      <c r="AE50" s="220"/>
      <c r="AF50" s="221"/>
      <c r="AG50" s="227"/>
      <c r="AH50" s="238"/>
      <c r="AI50" s="232"/>
      <c r="AJ50" s="233"/>
      <c r="AK50" s="239"/>
      <c r="AL50" s="249"/>
      <c r="AM50" s="244"/>
      <c r="AN50" s="180"/>
      <c r="AO50" s="250"/>
      <c r="AP50" s="214"/>
      <c r="AQ50" s="208"/>
      <c r="AR50" s="179"/>
      <c r="AS50" s="215"/>
      <c r="AT50" s="226"/>
      <c r="AU50" s="220"/>
      <c r="AV50" s="221"/>
      <c r="AW50" s="227"/>
      <c r="AX50" s="238"/>
      <c r="AY50" s="232"/>
      <c r="AZ50" s="233"/>
      <c r="BA50" s="239"/>
      <c r="BB50" s="249"/>
      <c r="BC50" s="244"/>
      <c r="BD50" s="180"/>
      <c r="BE50" s="250"/>
      <c r="BF50" s="214"/>
      <c r="BG50" s="208"/>
      <c r="BH50" s="179"/>
      <c r="BI50" s="215"/>
      <c r="BJ50" s="226"/>
      <c r="BK50" s="220"/>
      <c r="BL50" s="221"/>
      <c r="BM50" s="227"/>
      <c r="BN50" s="238"/>
      <c r="BO50" s="232"/>
      <c r="BP50" s="233"/>
      <c r="BQ50" s="239"/>
      <c r="BR50" s="249"/>
      <c r="BS50" s="244"/>
      <c r="BT50" s="180"/>
      <c r="BU50" s="250"/>
      <c r="BV50" s="1">
        <f t="shared" si="0"/>
        <v>0</v>
      </c>
    </row>
    <row r="51" spans="7:74" ht="18" customHeight="1" x14ac:dyDescent="0.25">
      <c r="G51" s="32">
        <f>EMP!O49</f>
        <v>0</v>
      </c>
      <c r="H51" s="203">
        <f>EMP!P49</f>
        <v>0</v>
      </c>
      <c r="I51" s="209">
        <f>EMP!Q49</f>
        <v>0</v>
      </c>
      <c r="J51" s="214"/>
      <c r="K51" s="208"/>
      <c r="L51" s="179"/>
      <c r="M51" s="215"/>
      <c r="N51" s="226"/>
      <c r="O51" s="220"/>
      <c r="P51" s="221"/>
      <c r="Q51" s="227"/>
      <c r="R51" s="238"/>
      <c r="S51" s="232"/>
      <c r="T51" s="233"/>
      <c r="U51" s="239"/>
      <c r="V51" s="249"/>
      <c r="W51" s="244"/>
      <c r="X51" s="180"/>
      <c r="Y51" s="250"/>
      <c r="Z51" s="214"/>
      <c r="AA51" s="208"/>
      <c r="AB51" s="179"/>
      <c r="AC51" s="215"/>
      <c r="AD51" s="226"/>
      <c r="AE51" s="220"/>
      <c r="AF51" s="221"/>
      <c r="AG51" s="227"/>
      <c r="AH51" s="238"/>
      <c r="AI51" s="232"/>
      <c r="AJ51" s="233"/>
      <c r="AK51" s="239"/>
      <c r="AL51" s="249"/>
      <c r="AM51" s="244"/>
      <c r="AN51" s="180"/>
      <c r="AO51" s="250"/>
      <c r="AP51" s="214"/>
      <c r="AQ51" s="208"/>
      <c r="AR51" s="179"/>
      <c r="AS51" s="215"/>
      <c r="AT51" s="226"/>
      <c r="AU51" s="220"/>
      <c r="AV51" s="221"/>
      <c r="AW51" s="227"/>
      <c r="AX51" s="238"/>
      <c r="AY51" s="232"/>
      <c r="AZ51" s="233"/>
      <c r="BA51" s="239"/>
      <c r="BB51" s="249"/>
      <c r="BC51" s="244"/>
      <c r="BD51" s="180"/>
      <c r="BE51" s="250"/>
      <c r="BF51" s="214"/>
      <c r="BG51" s="208"/>
      <c r="BH51" s="179"/>
      <c r="BI51" s="215"/>
      <c r="BJ51" s="226"/>
      <c r="BK51" s="220"/>
      <c r="BL51" s="221"/>
      <c r="BM51" s="227"/>
      <c r="BN51" s="238"/>
      <c r="BO51" s="232"/>
      <c r="BP51" s="233"/>
      <c r="BQ51" s="239"/>
      <c r="BR51" s="249"/>
      <c r="BS51" s="244"/>
      <c r="BT51" s="180"/>
      <c r="BU51" s="250"/>
      <c r="BV51" s="1">
        <f t="shared" si="0"/>
        <v>0</v>
      </c>
    </row>
    <row r="52" spans="7:74" ht="18" customHeight="1" x14ac:dyDescent="0.25">
      <c r="G52" s="32">
        <f>EMP!O50</f>
        <v>0</v>
      </c>
      <c r="H52" s="203">
        <f>EMP!P50</f>
        <v>0</v>
      </c>
      <c r="I52" s="209">
        <f>EMP!Q50</f>
        <v>0</v>
      </c>
      <c r="J52" s="214"/>
      <c r="K52" s="208"/>
      <c r="L52" s="179"/>
      <c r="M52" s="215"/>
      <c r="N52" s="226"/>
      <c r="O52" s="220"/>
      <c r="P52" s="221"/>
      <c r="Q52" s="227"/>
      <c r="R52" s="238"/>
      <c r="S52" s="232"/>
      <c r="T52" s="233"/>
      <c r="U52" s="239"/>
      <c r="V52" s="249"/>
      <c r="W52" s="244"/>
      <c r="X52" s="180"/>
      <c r="Y52" s="250"/>
      <c r="Z52" s="214"/>
      <c r="AA52" s="208"/>
      <c r="AB52" s="179"/>
      <c r="AC52" s="215"/>
      <c r="AD52" s="226"/>
      <c r="AE52" s="220"/>
      <c r="AF52" s="221"/>
      <c r="AG52" s="227"/>
      <c r="AH52" s="238"/>
      <c r="AI52" s="232"/>
      <c r="AJ52" s="233"/>
      <c r="AK52" s="239"/>
      <c r="AL52" s="249"/>
      <c r="AM52" s="244"/>
      <c r="AN52" s="180"/>
      <c r="AO52" s="250"/>
      <c r="AP52" s="214"/>
      <c r="AQ52" s="208"/>
      <c r="AR52" s="179"/>
      <c r="AS52" s="215"/>
      <c r="AT52" s="226"/>
      <c r="AU52" s="220"/>
      <c r="AV52" s="221"/>
      <c r="AW52" s="227"/>
      <c r="AX52" s="238"/>
      <c r="AY52" s="232"/>
      <c r="AZ52" s="233"/>
      <c r="BA52" s="239"/>
      <c r="BB52" s="249"/>
      <c r="BC52" s="244"/>
      <c r="BD52" s="180"/>
      <c r="BE52" s="250"/>
      <c r="BF52" s="214"/>
      <c r="BG52" s="208"/>
      <c r="BH52" s="179"/>
      <c r="BI52" s="215"/>
      <c r="BJ52" s="226"/>
      <c r="BK52" s="220"/>
      <c r="BL52" s="221"/>
      <c r="BM52" s="227"/>
      <c r="BN52" s="238"/>
      <c r="BO52" s="232"/>
      <c r="BP52" s="233"/>
      <c r="BQ52" s="239"/>
      <c r="BR52" s="249"/>
      <c r="BS52" s="244"/>
      <c r="BT52" s="180"/>
      <c r="BU52" s="250"/>
      <c r="BV52" s="1">
        <f t="shared" si="0"/>
        <v>0</v>
      </c>
    </row>
    <row r="53" spans="7:74" ht="18" customHeight="1" x14ac:dyDescent="0.25">
      <c r="G53" s="32">
        <f>EMP!O51</f>
        <v>0</v>
      </c>
      <c r="H53" s="203">
        <f>EMP!P51</f>
        <v>0</v>
      </c>
      <c r="I53" s="209">
        <f>EMP!Q51</f>
        <v>0</v>
      </c>
      <c r="J53" s="214"/>
      <c r="K53" s="208"/>
      <c r="L53" s="179"/>
      <c r="M53" s="215"/>
      <c r="N53" s="226"/>
      <c r="O53" s="220"/>
      <c r="P53" s="221"/>
      <c r="Q53" s="227"/>
      <c r="R53" s="238"/>
      <c r="S53" s="232"/>
      <c r="T53" s="233"/>
      <c r="U53" s="239"/>
      <c r="V53" s="249"/>
      <c r="W53" s="244"/>
      <c r="X53" s="180"/>
      <c r="Y53" s="250"/>
      <c r="Z53" s="214"/>
      <c r="AA53" s="208"/>
      <c r="AB53" s="179"/>
      <c r="AC53" s="215"/>
      <c r="AD53" s="226"/>
      <c r="AE53" s="220"/>
      <c r="AF53" s="221"/>
      <c r="AG53" s="227"/>
      <c r="AH53" s="238"/>
      <c r="AI53" s="232"/>
      <c r="AJ53" s="233"/>
      <c r="AK53" s="239"/>
      <c r="AL53" s="249"/>
      <c r="AM53" s="244"/>
      <c r="AN53" s="180"/>
      <c r="AO53" s="250"/>
      <c r="AP53" s="214"/>
      <c r="AQ53" s="208"/>
      <c r="AR53" s="179"/>
      <c r="AS53" s="215"/>
      <c r="AT53" s="226"/>
      <c r="AU53" s="220"/>
      <c r="AV53" s="221"/>
      <c r="AW53" s="227"/>
      <c r="AX53" s="238"/>
      <c r="AY53" s="232"/>
      <c r="AZ53" s="233"/>
      <c r="BA53" s="239"/>
      <c r="BB53" s="249"/>
      <c r="BC53" s="244"/>
      <c r="BD53" s="180"/>
      <c r="BE53" s="250"/>
      <c r="BF53" s="214"/>
      <c r="BG53" s="208"/>
      <c r="BH53" s="179"/>
      <c r="BI53" s="215"/>
      <c r="BJ53" s="226"/>
      <c r="BK53" s="220"/>
      <c r="BL53" s="221"/>
      <c r="BM53" s="227"/>
      <c r="BN53" s="238"/>
      <c r="BO53" s="232"/>
      <c r="BP53" s="233"/>
      <c r="BQ53" s="239"/>
      <c r="BR53" s="249"/>
      <c r="BS53" s="244"/>
      <c r="BT53" s="180"/>
      <c r="BU53" s="250"/>
      <c r="BV53" s="1">
        <f t="shared" si="0"/>
        <v>0</v>
      </c>
    </row>
    <row r="54" spans="7:74" ht="18" customHeight="1" x14ac:dyDescent="0.25">
      <c r="G54" s="32">
        <f>EMP!O52</f>
        <v>0</v>
      </c>
      <c r="H54" s="203">
        <f>EMP!P52</f>
        <v>0</v>
      </c>
      <c r="I54" s="209">
        <f>EMP!Q52</f>
        <v>0</v>
      </c>
      <c r="J54" s="214"/>
      <c r="K54" s="208"/>
      <c r="L54" s="179"/>
      <c r="M54" s="215"/>
      <c r="N54" s="226"/>
      <c r="O54" s="220"/>
      <c r="P54" s="221"/>
      <c r="Q54" s="227"/>
      <c r="R54" s="238"/>
      <c r="S54" s="232"/>
      <c r="T54" s="233"/>
      <c r="U54" s="239"/>
      <c r="V54" s="249"/>
      <c r="W54" s="244"/>
      <c r="X54" s="180"/>
      <c r="Y54" s="250"/>
      <c r="Z54" s="214"/>
      <c r="AA54" s="208"/>
      <c r="AB54" s="179"/>
      <c r="AC54" s="215"/>
      <c r="AD54" s="226"/>
      <c r="AE54" s="220"/>
      <c r="AF54" s="221"/>
      <c r="AG54" s="227"/>
      <c r="AH54" s="238"/>
      <c r="AI54" s="232"/>
      <c r="AJ54" s="233"/>
      <c r="AK54" s="239"/>
      <c r="AL54" s="249"/>
      <c r="AM54" s="244"/>
      <c r="AN54" s="180"/>
      <c r="AO54" s="250"/>
      <c r="AP54" s="214"/>
      <c r="AQ54" s="208"/>
      <c r="AR54" s="179"/>
      <c r="AS54" s="215"/>
      <c r="AT54" s="226"/>
      <c r="AU54" s="220"/>
      <c r="AV54" s="221"/>
      <c r="AW54" s="227"/>
      <c r="AX54" s="238"/>
      <c r="AY54" s="232"/>
      <c r="AZ54" s="233"/>
      <c r="BA54" s="239"/>
      <c r="BB54" s="249"/>
      <c r="BC54" s="244"/>
      <c r="BD54" s="180"/>
      <c r="BE54" s="250"/>
      <c r="BF54" s="214"/>
      <c r="BG54" s="208"/>
      <c r="BH54" s="179"/>
      <c r="BI54" s="215"/>
      <c r="BJ54" s="226"/>
      <c r="BK54" s="220"/>
      <c r="BL54" s="221"/>
      <c r="BM54" s="227"/>
      <c r="BN54" s="238"/>
      <c r="BO54" s="232"/>
      <c r="BP54" s="233"/>
      <c r="BQ54" s="239"/>
      <c r="BR54" s="249"/>
      <c r="BS54" s="244"/>
      <c r="BT54" s="180"/>
      <c r="BU54" s="250"/>
      <c r="BV54" s="1">
        <f t="shared" si="0"/>
        <v>0</v>
      </c>
    </row>
    <row r="55" spans="7:74" ht="18" customHeight="1" x14ac:dyDescent="0.25">
      <c r="G55" s="32">
        <f>EMP!O53</f>
        <v>0</v>
      </c>
      <c r="H55" s="203">
        <f>EMP!P53</f>
        <v>0</v>
      </c>
      <c r="I55" s="209">
        <f>EMP!Q53</f>
        <v>0</v>
      </c>
      <c r="J55" s="214"/>
      <c r="K55" s="208"/>
      <c r="L55" s="179"/>
      <c r="M55" s="215"/>
      <c r="N55" s="226"/>
      <c r="O55" s="220"/>
      <c r="P55" s="221"/>
      <c r="Q55" s="227"/>
      <c r="R55" s="238"/>
      <c r="S55" s="232"/>
      <c r="T55" s="233"/>
      <c r="U55" s="239"/>
      <c r="V55" s="249"/>
      <c r="W55" s="244"/>
      <c r="X55" s="180"/>
      <c r="Y55" s="250"/>
      <c r="Z55" s="214"/>
      <c r="AA55" s="208"/>
      <c r="AB55" s="179"/>
      <c r="AC55" s="215"/>
      <c r="AD55" s="226"/>
      <c r="AE55" s="220"/>
      <c r="AF55" s="221"/>
      <c r="AG55" s="227"/>
      <c r="AH55" s="238"/>
      <c r="AI55" s="232"/>
      <c r="AJ55" s="233"/>
      <c r="AK55" s="239"/>
      <c r="AL55" s="249"/>
      <c r="AM55" s="244"/>
      <c r="AN55" s="180"/>
      <c r="AO55" s="250"/>
      <c r="AP55" s="214"/>
      <c r="AQ55" s="208"/>
      <c r="AR55" s="179"/>
      <c r="AS55" s="215"/>
      <c r="AT55" s="226"/>
      <c r="AU55" s="220"/>
      <c r="AV55" s="221"/>
      <c r="AW55" s="227"/>
      <c r="AX55" s="238"/>
      <c r="AY55" s="232"/>
      <c r="AZ55" s="233"/>
      <c r="BA55" s="239"/>
      <c r="BB55" s="249"/>
      <c r="BC55" s="244"/>
      <c r="BD55" s="180"/>
      <c r="BE55" s="250"/>
      <c r="BF55" s="214"/>
      <c r="BG55" s="208"/>
      <c r="BH55" s="179"/>
      <c r="BI55" s="215"/>
      <c r="BJ55" s="226"/>
      <c r="BK55" s="220"/>
      <c r="BL55" s="221"/>
      <c r="BM55" s="227"/>
      <c r="BN55" s="238"/>
      <c r="BO55" s="232"/>
      <c r="BP55" s="233"/>
      <c r="BQ55" s="239"/>
      <c r="BR55" s="249"/>
      <c r="BS55" s="244"/>
      <c r="BT55" s="180"/>
      <c r="BU55" s="250"/>
      <c r="BV55" s="1">
        <f t="shared" si="0"/>
        <v>0</v>
      </c>
    </row>
    <row r="56" spans="7:74" ht="18" customHeight="1" x14ac:dyDescent="0.25">
      <c r="G56" s="32">
        <f>EMP!O54</f>
        <v>0</v>
      </c>
      <c r="H56" s="203">
        <f>EMP!P54</f>
        <v>0</v>
      </c>
      <c r="I56" s="209">
        <f>EMP!Q54</f>
        <v>0</v>
      </c>
      <c r="J56" s="214"/>
      <c r="K56" s="208"/>
      <c r="L56" s="179"/>
      <c r="M56" s="215"/>
      <c r="N56" s="226"/>
      <c r="O56" s="220"/>
      <c r="P56" s="221"/>
      <c r="Q56" s="227"/>
      <c r="R56" s="238"/>
      <c r="S56" s="232"/>
      <c r="T56" s="233"/>
      <c r="U56" s="239"/>
      <c r="V56" s="249"/>
      <c r="W56" s="244"/>
      <c r="X56" s="180"/>
      <c r="Y56" s="250"/>
      <c r="Z56" s="214"/>
      <c r="AA56" s="208"/>
      <c r="AB56" s="179"/>
      <c r="AC56" s="215"/>
      <c r="AD56" s="226"/>
      <c r="AE56" s="220"/>
      <c r="AF56" s="221"/>
      <c r="AG56" s="227"/>
      <c r="AH56" s="238"/>
      <c r="AI56" s="232"/>
      <c r="AJ56" s="233"/>
      <c r="AK56" s="239"/>
      <c r="AL56" s="249"/>
      <c r="AM56" s="244"/>
      <c r="AN56" s="180"/>
      <c r="AO56" s="250"/>
      <c r="AP56" s="214"/>
      <c r="AQ56" s="208"/>
      <c r="AR56" s="179"/>
      <c r="AS56" s="215"/>
      <c r="AT56" s="226"/>
      <c r="AU56" s="220"/>
      <c r="AV56" s="221"/>
      <c r="AW56" s="227"/>
      <c r="AX56" s="238"/>
      <c r="AY56" s="232"/>
      <c r="AZ56" s="233"/>
      <c r="BA56" s="239"/>
      <c r="BB56" s="249"/>
      <c r="BC56" s="244"/>
      <c r="BD56" s="180"/>
      <c r="BE56" s="250"/>
      <c r="BF56" s="214"/>
      <c r="BG56" s="208"/>
      <c r="BH56" s="179"/>
      <c r="BI56" s="215"/>
      <c r="BJ56" s="226"/>
      <c r="BK56" s="220"/>
      <c r="BL56" s="221"/>
      <c r="BM56" s="227"/>
      <c r="BN56" s="238"/>
      <c r="BO56" s="232"/>
      <c r="BP56" s="233"/>
      <c r="BQ56" s="239"/>
      <c r="BR56" s="249"/>
      <c r="BS56" s="244"/>
      <c r="BT56" s="180"/>
      <c r="BU56" s="250"/>
      <c r="BV56" s="1">
        <f t="shared" si="0"/>
        <v>0</v>
      </c>
    </row>
    <row r="57" spans="7:74" ht="18" customHeight="1" x14ac:dyDescent="0.25">
      <c r="G57" s="32">
        <f>EMP!O55</f>
        <v>0</v>
      </c>
      <c r="H57" s="203">
        <f>EMP!P55</f>
        <v>0</v>
      </c>
      <c r="I57" s="209">
        <f>EMP!Q55</f>
        <v>0</v>
      </c>
      <c r="J57" s="214"/>
      <c r="K57" s="208"/>
      <c r="L57" s="179"/>
      <c r="M57" s="215"/>
      <c r="N57" s="226"/>
      <c r="O57" s="220"/>
      <c r="P57" s="221"/>
      <c r="Q57" s="227"/>
      <c r="R57" s="238"/>
      <c r="S57" s="232"/>
      <c r="T57" s="233"/>
      <c r="U57" s="239"/>
      <c r="V57" s="249"/>
      <c r="W57" s="244"/>
      <c r="X57" s="180"/>
      <c r="Y57" s="250"/>
      <c r="Z57" s="214"/>
      <c r="AA57" s="208"/>
      <c r="AB57" s="179"/>
      <c r="AC57" s="215"/>
      <c r="AD57" s="226"/>
      <c r="AE57" s="220"/>
      <c r="AF57" s="221"/>
      <c r="AG57" s="227"/>
      <c r="AH57" s="238"/>
      <c r="AI57" s="232"/>
      <c r="AJ57" s="233"/>
      <c r="AK57" s="239"/>
      <c r="AL57" s="249"/>
      <c r="AM57" s="244"/>
      <c r="AN57" s="180"/>
      <c r="AO57" s="250"/>
      <c r="AP57" s="214"/>
      <c r="AQ57" s="208"/>
      <c r="AR57" s="179"/>
      <c r="AS57" s="215"/>
      <c r="AT57" s="226"/>
      <c r="AU57" s="220"/>
      <c r="AV57" s="221"/>
      <c r="AW57" s="227"/>
      <c r="AX57" s="238"/>
      <c r="AY57" s="232"/>
      <c r="AZ57" s="233"/>
      <c r="BA57" s="239"/>
      <c r="BB57" s="249"/>
      <c r="BC57" s="244"/>
      <c r="BD57" s="180"/>
      <c r="BE57" s="250"/>
      <c r="BF57" s="214"/>
      <c r="BG57" s="208"/>
      <c r="BH57" s="179"/>
      <c r="BI57" s="215"/>
      <c r="BJ57" s="226"/>
      <c r="BK57" s="220"/>
      <c r="BL57" s="221"/>
      <c r="BM57" s="227"/>
      <c r="BN57" s="238"/>
      <c r="BO57" s="232"/>
      <c r="BP57" s="233"/>
      <c r="BQ57" s="239"/>
      <c r="BR57" s="249"/>
      <c r="BS57" s="244"/>
      <c r="BT57" s="180"/>
      <c r="BU57" s="250"/>
      <c r="BV57" s="1">
        <f t="shared" si="0"/>
        <v>0</v>
      </c>
    </row>
    <row r="58" spans="7:74" ht="18" customHeight="1" x14ac:dyDescent="0.25">
      <c r="G58" s="32">
        <f>EMP!O56</f>
        <v>0</v>
      </c>
      <c r="H58" s="203">
        <f>EMP!P56</f>
        <v>0</v>
      </c>
      <c r="I58" s="209">
        <f>EMP!Q56</f>
        <v>0</v>
      </c>
      <c r="J58" s="214"/>
      <c r="K58" s="208"/>
      <c r="L58" s="179"/>
      <c r="M58" s="215"/>
      <c r="N58" s="226"/>
      <c r="O58" s="220"/>
      <c r="P58" s="221"/>
      <c r="Q58" s="227"/>
      <c r="R58" s="238"/>
      <c r="S58" s="232"/>
      <c r="T58" s="233"/>
      <c r="U58" s="239"/>
      <c r="V58" s="249"/>
      <c r="W58" s="244"/>
      <c r="X58" s="180"/>
      <c r="Y58" s="250"/>
      <c r="Z58" s="214"/>
      <c r="AA58" s="208"/>
      <c r="AB58" s="179"/>
      <c r="AC58" s="215"/>
      <c r="AD58" s="226"/>
      <c r="AE58" s="220"/>
      <c r="AF58" s="221"/>
      <c r="AG58" s="227"/>
      <c r="AH58" s="238"/>
      <c r="AI58" s="232"/>
      <c r="AJ58" s="233"/>
      <c r="AK58" s="239"/>
      <c r="AL58" s="249"/>
      <c r="AM58" s="244"/>
      <c r="AN58" s="180"/>
      <c r="AO58" s="250"/>
      <c r="AP58" s="214"/>
      <c r="AQ58" s="208"/>
      <c r="AR58" s="179"/>
      <c r="AS58" s="215"/>
      <c r="AT58" s="226"/>
      <c r="AU58" s="220"/>
      <c r="AV58" s="221"/>
      <c r="AW58" s="227"/>
      <c r="AX58" s="238"/>
      <c r="AY58" s="232"/>
      <c r="AZ58" s="233"/>
      <c r="BA58" s="239"/>
      <c r="BB58" s="249"/>
      <c r="BC58" s="244"/>
      <c r="BD58" s="180"/>
      <c r="BE58" s="250"/>
      <c r="BF58" s="214"/>
      <c r="BG58" s="208"/>
      <c r="BH58" s="179"/>
      <c r="BI58" s="215"/>
      <c r="BJ58" s="226"/>
      <c r="BK58" s="220"/>
      <c r="BL58" s="221"/>
      <c r="BM58" s="227"/>
      <c r="BN58" s="238"/>
      <c r="BO58" s="232"/>
      <c r="BP58" s="233"/>
      <c r="BQ58" s="239"/>
      <c r="BR58" s="249"/>
      <c r="BS58" s="244"/>
      <c r="BT58" s="180"/>
      <c r="BU58" s="250"/>
      <c r="BV58" s="1">
        <f t="shared" si="0"/>
        <v>0</v>
      </c>
    </row>
    <row r="59" spans="7:74" ht="18" customHeight="1" x14ac:dyDescent="0.25">
      <c r="G59" s="32">
        <f>EMP!O57</f>
        <v>0</v>
      </c>
      <c r="H59" s="203">
        <f>EMP!P57</f>
        <v>0</v>
      </c>
      <c r="I59" s="209">
        <f>EMP!Q57</f>
        <v>0</v>
      </c>
      <c r="J59" s="214"/>
      <c r="K59" s="208"/>
      <c r="L59" s="179"/>
      <c r="M59" s="215"/>
      <c r="N59" s="226"/>
      <c r="O59" s="220"/>
      <c r="P59" s="221"/>
      <c r="Q59" s="227"/>
      <c r="R59" s="238"/>
      <c r="S59" s="232"/>
      <c r="T59" s="233"/>
      <c r="U59" s="239"/>
      <c r="V59" s="249"/>
      <c r="W59" s="244"/>
      <c r="X59" s="180"/>
      <c r="Y59" s="250"/>
      <c r="Z59" s="214"/>
      <c r="AA59" s="208"/>
      <c r="AB59" s="179"/>
      <c r="AC59" s="215"/>
      <c r="AD59" s="226"/>
      <c r="AE59" s="220"/>
      <c r="AF59" s="221"/>
      <c r="AG59" s="227"/>
      <c r="AH59" s="238"/>
      <c r="AI59" s="232"/>
      <c r="AJ59" s="233"/>
      <c r="AK59" s="239"/>
      <c r="AL59" s="249"/>
      <c r="AM59" s="244"/>
      <c r="AN59" s="180"/>
      <c r="AO59" s="250"/>
      <c r="AP59" s="214"/>
      <c r="AQ59" s="208"/>
      <c r="AR59" s="179"/>
      <c r="AS59" s="215"/>
      <c r="AT59" s="226"/>
      <c r="AU59" s="220"/>
      <c r="AV59" s="221"/>
      <c r="AW59" s="227"/>
      <c r="AX59" s="238"/>
      <c r="AY59" s="232"/>
      <c r="AZ59" s="233"/>
      <c r="BA59" s="239"/>
      <c r="BB59" s="249"/>
      <c r="BC59" s="244"/>
      <c r="BD59" s="180"/>
      <c r="BE59" s="250"/>
      <c r="BF59" s="214"/>
      <c r="BG59" s="208"/>
      <c r="BH59" s="179"/>
      <c r="BI59" s="215"/>
      <c r="BJ59" s="226"/>
      <c r="BK59" s="220"/>
      <c r="BL59" s="221"/>
      <c r="BM59" s="227"/>
      <c r="BN59" s="238"/>
      <c r="BO59" s="232"/>
      <c r="BP59" s="233"/>
      <c r="BQ59" s="239"/>
      <c r="BR59" s="249"/>
      <c r="BS59" s="244"/>
      <c r="BT59" s="180"/>
      <c r="BU59" s="250"/>
      <c r="BV59" s="1">
        <f t="shared" si="0"/>
        <v>0</v>
      </c>
    </row>
    <row r="60" spans="7:74" ht="18" customHeight="1" x14ac:dyDescent="0.25">
      <c r="G60" s="32">
        <f>EMP!O58</f>
        <v>0</v>
      </c>
      <c r="H60" s="203">
        <f>EMP!P58</f>
        <v>0</v>
      </c>
      <c r="I60" s="209">
        <f>EMP!Q58</f>
        <v>0</v>
      </c>
      <c r="J60" s="214"/>
      <c r="K60" s="208"/>
      <c r="L60" s="179"/>
      <c r="M60" s="215"/>
      <c r="N60" s="226"/>
      <c r="O60" s="220"/>
      <c r="P60" s="221"/>
      <c r="Q60" s="227"/>
      <c r="R60" s="238"/>
      <c r="S60" s="232"/>
      <c r="T60" s="233"/>
      <c r="U60" s="239"/>
      <c r="V60" s="249"/>
      <c r="W60" s="244"/>
      <c r="X60" s="180"/>
      <c r="Y60" s="250"/>
      <c r="Z60" s="214"/>
      <c r="AA60" s="208"/>
      <c r="AB60" s="179"/>
      <c r="AC60" s="215"/>
      <c r="AD60" s="226"/>
      <c r="AE60" s="220"/>
      <c r="AF60" s="221"/>
      <c r="AG60" s="227"/>
      <c r="AH60" s="238"/>
      <c r="AI60" s="232"/>
      <c r="AJ60" s="233"/>
      <c r="AK60" s="239"/>
      <c r="AL60" s="249"/>
      <c r="AM60" s="244"/>
      <c r="AN60" s="180"/>
      <c r="AO60" s="250"/>
      <c r="AP60" s="214"/>
      <c r="AQ60" s="208"/>
      <c r="AR60" s="179"/>
      <c r="AS60" s="215"/>
      <c r="AT60" s="226"/>
      <c r="AU60" s="220"/>
      <c r="AV60" s="221"/>
      <c r="AW60" s="227"/>
      <c r="AX60" s="238"/>
      <c r="AY60" s="232"/>
      <c r="AZ60" s="233"/>
      <c r="BA60" s="239"/>
      <c r="BB60" s="249"/>
      <c r="BC60" s="244"/>
      <c r="BD60" s="180"/>
      <c r="BE60" s="250"/>
      <c r="BF60" s="214"/>
      <c r="BG60" s="208"/>
      <c r="BH60" s="179"/>
      <c r="BI60" s="215"/>
      <c r="BJ60" s="226"/>
      <c r="BK60" s="220"/>
      <c r="BL60" s="221"/>
      <c r="BM60" s="227"/>
      <c r="BN60" s="238"/>
      <c r="BO60" s="232"/>
      <c r="BP60" s="233"/>
      <c r="BQ60" s="239"/>
      <c r="BR60" s="249"/>
      <c r="BS60" s="244"/>
      <c r="BT60" s="180"/>
      <c r="BU60" s="250"/>
      <c r="BV60" s="1">
        <f t="shared" si="0"/>
        <v>0</v>
      </c>
    </row>
    <row r="61" spans="7:74" ht="18" customHeight="1" x14ac:dyDescent="0.25">
      <c r="G61" s="32">
        <f>EMP!O59</f>
        <v>0</v>
      </c>
      <c r="H61" s="203">
        <f>EMP!P59</f>
        <v>0</v>
      </c>
      <c r="I61" s="209">
        <f>EMP!Q59</f>
        <v>0</v>
      </c>
      <c r="J61" s="214"/>
      <c r="K61" s="208"/>
      <c r="L61" s="179"/>
      <c r="M61" s="215"/>
      <c r="N61" s="226"/>
      <c r="O61" s="220"/>
      <c r="P61" s="221"/>
      <c r="Q61" s="227"/>
      <c r="R61" s="238"/>
      <c r="S61" s="232"/>
      <c r="T61" s="233"/>
      <c r="U61" s="239"/>
      <c r="V61" s="249"/>
      <c r="W61" s="244"/>
      <c r="X61" s="180"/>
      <c r="Y61" s="250"/>
      <c r="Z61" s="214"/>
      <c r="AA61" s="208"/>
      <c r="AB61" s="179"/>
      <c r="AC61" s="215"/>
      <c r="AD61" s="226"/>
      <c r="AE61" s="220"/>
      <c r="AF61" s="221"/>
      <c r="AG61" s="227"/>
      <c r="AH61" s="238"/>
      <c r="AI61" s="232"/>
      <c r="AJ61" s="233"/>
      <c r="AK61" s="239"/>
      <c r="AL61" s="249"/>
      <c r="AM61" s="244"/>
      <c r="AN61" s="180"/>
      <c r="AO61" s="250"/>
      <c r="AP61" s="214"/>
      <c r="AQ61" s="208"/>
      <c r="AR61" s="179"/>
      <c r="AS61" s="215"/>
      <c r="AT61" s="226"/>
      <c r="AU61" s="220"/>
      <c r="AV61" s="221"/>
      <c r="AW61" s="227"/>
      <c r="AX61" s="238"/>
      <c r="AY61" s="232"/>
      <c r="AZ61" s="233"/>
      <c r="BA61" s="239"/>
      <c r="BB61" s="249"/>
      <c r="BC61" s="244"/>
      <c r="BD61" s="180"/>
      <c r="BE61" s="250"/>
      <c r="BF61" s="214"/>
      <c r="BG61" s="208"/>
      <c r="BH61" s="179"/>
      <c r="BI61" s="215"/>
      <c r="BJ61" s="226"/>
      <c r="BK61" s="220"/>
      <c r="BL61" s="221"/>
      <c r="BM61" s="227"/>
      <c r="BN61" s="238"/>
      <c r="BO61" s="232"/>
      <c r="BP61" s="233"/>
      <c r="BQ61" s="239"/>
      <c r="BR61" s="249"/>
      <c r="BS61" s="244"/>
      <c r="BT61" s="180"/>
      <c r="BU61" s="250"/>
      <c r="BV61" s="1">
        <f t="shared" si="0"/>
        <v>0</v>
      </c>
    </row>
    <row r="62" spans="7:74" ht="18" customHeight="1" x14ac:dyDescent="0.25">
      <c r="G62" s="32">
        <f>EMP!O60</f>
        <v>0</v>
      </c>
      <c r="H62" s="203">
        <f>EMP!P60</f>
        <v>0</v>
      </c>
      <c r="I62" s="209">
        <f>EMP!Q60</f>
        <v>0</v>
      </c>
      <c r="J62" s="214"/>
      <c r="K62" s="208"/>
      <c r="L62" s="179"/>
      <c r="M62" s="215"/>
      <c r="N62" s="226"/>
      <c r="O62" s="220"/>
      <c r="P62" s="221"/>
      <c r="Q62" s="227"/>
      <c r="R62" s="238"/>
      <c r="S62" s="232"/>
      <c r="T62" s="233"/>
      <c r="U62" s="239"/>
      <c r="V62" s="249"/>
      <c r="W62" s="244"/>
      <c r="X62" s="180"/>
      <c r="Y62" s="250"/>
      <c r="Z62" s="214"/>
      <c r="AA62" s="208"/>
      <c r="AB62" s="179"/>
      <c r="AC62" s="215"/>
      <c r="AD62" s="226"/>
      <c r="AE62" s="220"/>
      <c r="AF62" s="221"/>
      <c r="AG62" s="227"/>
      <c r="AH62" s="238"/>
      <c r="AI62" s="232"/>
      <c r="AJ62" s="233"/>
      <c r="AK62" s="239"/>
      <c r="AL62" s="249"/>
      <c r="AM62" s="244"/>
      <c r="AN62" s="180"/>
      <c r="AO62" s="250"/>
      <c r="AP62" s="214"/>
      <c r="AQ62" s="208"/>
      <c r="AR62" s="179"/>
      <c r="AS62" s="215"/>
      <c r="AT62" s="226"/>
      <c r="AU62" s="220"/>
      <c r="AV62" s="221"/>
      <c r="AW62" s="227"/>
      <c r="AX62" s="238"/>
      <c r="AY62" s="232"/>
      <c r="AZ62" s="233"/>
      <c r="BA62" s="239"/>
      <c r="BB62" s="249"/>
      <c r="BC62" s="244"/>
      <c r="BD62" s="180"/>
      <c r="BE62" s="250"/>
      <c r="BF62" s="214"/>
      <c r="BG62" s="208"/>
      <c r="BH62" s="179"/>
      <c r="BI62" s="215"/>
      <c r="BJ62" s="226"/>
      <c r="BK62" s="220"/>
      <c r="BL62" s="221"/>
      <c r="BM62" s="227"/>
      <c r="BN62" s="238"/>
      <c r="BO62" s="232"/>
      <c r="BP62" s="233"/>
      <c r="BQ62" s="239"/>
      <c r="BR62" s="249"/>
      <c r="BS62" s="244"/>
      <c r="BT62" s="180"/>
      <c r="BU62" s="250"/>
      <c r="BV62" s="1">
        <f t="shared" si="0"/>
        <v>0</v>
      </c>
    </row>
    <row r="63" spans="7:74" ht="18" customHeight="1" x14ac:dyDescent="0.25">
      <c r="G63" s="32">
        <f>EMP!O61</f>
        <v>0</v>
      </c>
      <c r="H63" s="203">
        <f>EMP!P61</f>
        <v>0</v>
      </c>
      <c r="I63" s="209">
        <f>EMP!Q61</f>
        <v>0</v>
      </c>
      <c r="J63" s="214"/>
      <c r="K63" s="208"/>
      <c r="L63" s="179"/>
      <c r="M63" s="215"/>
      <c r="N63" s="226"/>
      <c r="O63" s="220"/>
      <c r="P63" s="221"/>
      <c r="Q63" s="227"/>
      <c r="R63" s="238"/>
      <c r="S63" s="232"/>
      <c r="T63" s="233"/>
      <c r="U63" s="239"/>
      <c r="V63" s="249"/>
      <c r="W63" s="244"/>
      <c r="X63" s="180"/>
      <c r="Y63" s="250"/>
      <c r="Z63" s="214"/>
      <c r="AA63" s="208"/>
      <c r="AB63" s="179"/>
      <c r="AC63" s="215"/>
      <c r="AD63" s="226"/>
      <c r="AE63" s="220"/>
      <c r="AF63" s="221"/>
      <c r="AG63" s="227"/>
      <c r="AH63" s="238"/>
      <c r="AI63" s="232"/>
      <c r="AJ63" s="233"/>
      <c r="AK63" s="239"/>
      <c r="AL63" s="249"/>
      <c r="AM63" s="244"/>
      <c r="AN63" s="180"/>
      <c r="AO63" s="250"/>
      <c r="AP63" s="214"/>
      <c r="AQ63" s="208"/>
      <c r="AR63" s="179"/>
      <c r="AS63" s="215"/>
      <c r="AT63" s="226"/>
      <c r="AU63" s="220"/>
      <c r="AV63" s="221"/>
      <c r="AW63" s="227"/>
      <c r="AX63" s="238"/>
      <c r="AY63" s="232"/>
      <c r="AZ63" s="233"/>
      <c r="BA63" s="239"/>
      <c r="BB63" s="249"/>
      <c r="BC63" s="244"/>
      <c r="BD63" s="180"/>
      <c r="BE63" s="250"/>
      <c r="BF63" s="214"/>
      <c r="BG63" s="208"/>
      <c r="BH63" s="179"/>
      <c r="BI63" s="215"/>
      <c r="BJ63" s="226"/>
      <c r="BK63" s="220"/>
      <c r="BL63" s="221"/>
      <c r="BM63" s="227"/>
      <c r="BN63" s="238"/>
      <c r="BO63" s="232"/>
      <c r="BP63" s="233"/>
      <c r="BQ63" s="239"/>
      <c r="BR63" s="249"/>
      <c r="BS63" s="244"/>
      <c r="BT63" s="180"/>
      <c r="BU63" s="250"/>
      <c r="BV63" s="1">
        <f t="shared" si="0"/>
        <v>0</v>
      </c>
    </row>
    <row r="64" spans="7:74" ht="18" customHeight="1" x14ac:dyDescent="0.25">
      <c r="G64" s="32">
        <f>EMP!O62</f>
        <v>0</v>
      </c>
      <c r="H64" s="203">
        <f>EMP!P62</f>
        <v>0</v>
      </c>
      <c r="I64" s="209">
        <f>EMP!Q62</f>
        <v>0</v>
      </c>
      <c r="J64" s="214"/>
      <c r="K64" s="208"/>
      <c r="L64" s="179"/>
      <c r="M64" s="215"/>
      <c r="N64" s="226"/>
      <c r="O64" s="220"/>
      <c r="P64" s="221"/>
      <c r="Q64" s="227"/>
      <c r="R64" s="238"/>
      <c r="S64" s="232"/>
      <c r="T64" s="233"/>
      <c r="U64" s="239"/>
      <c r="V64" s="249"/>
      <c r="W64" s="244"/>
      <c r="X64" s="180"/>
      <c r="Y64" s="250"/>
      <c r="Z64" s="214"/>
      <c r="AA64" s="208"/>
      <c r="AB64" s="179"/>
      <c r="AC64" s="215"/>
      <c r="AD64" s="226"/>
      <c r="AE64" s="220"/>
      <c r="AF64" s="221"/>
      <c r="AG64" s="227"/>
      <c r="AH64" s="238"/>
      <c r="AI64" s="232"/>
      <c r="AJ64" s="233"/>
      <c r="AK64" s="239"/>
      <c r="AL64" s="249"/>
      <c r="AM64" s="244"/>
      <c r="AN64" s="180"/>
      <c r="AO64" s="250"/>
      <c r="AP64" s="214"/>
      <c r="AQ64" s="208"/>
      <c r="AR64" s="179"/>
      <c r="AS64" s="215"/>
      <c r="AT64" s="226"/>
      <c r="AU64" s="220"/>
      <c r="AV64" s="221"/>
      <c r="AW64" s="227"/>
      <c r="AX64" s="238"/>
      <c r="AY64" s="232"/>
      <c r="AZ64" s="233"/>
      <c r="BA64" s="239"/>
      <c r="BB64" s="249"/>
      <c r="BC64" s="244"/>
      <c r="BD64" s="180"/>
      <c r="BE64" s="250"/>
      <c r="BF64" s="214"/>
      <c r="BG64" s="208"/>
      <c r="BH64" s="179"/>
      <c r="BI64" s="215"/>
      <c r="BJ64" s="226"/>
      <c r="BK64" s="220"/>
      <c r="BL64" s="221"/>
      <c r="BM64" s="227"/>
      <c r="BN64" s="238"/>
      <c r="BO64" s="232"/>
      <c r="BP64" s="233"/>
      <c r="BQ64" s="239"/>
      <c r="BR64" s="249"/>
      <c r="BS64" s="244"/>
      <c r="BT64" s="180"/>
      <c r="BU64" s="250"/>
      <c r="BV64" s="1">
        <f t="shared" si="0"/>
        <v>0</v>
      </c>
    </row>
    <row r="65" spans="7:74" ht="18" customHeight="1" x14ac:dyDescent="0.25">
      <c r="G65" s="32">
        <f>EMP!O63</f>
        <v>0</v>
      </c>
      <c r="H65" s="203">
        <f>EMP!P63</f>
        <v>0</v>
      </c>
      <c r="I65" s="209">
        <f>EMP!Q63</f>
        <v>0</v>
      </c>
      <c r="J65" s="214"/>
      <c r="K65" s="208"/>
      <c r="L65" s="179"/>
      <c r="M65" s="215"/>
      <c r="N65" s="226"/>
      <c r="O65" s="220"/>
      <c r="P65" s="221"/>
      <c r="Q65" s="227"/>
      <c r="R65" s="238"/>
      <c r="S65" s="232"/>
      <c r="T65" s="233"/>
      <c r="U65" s="239"/>
      <c r="V65" s="249"/>
      <c r="W65" s="244"/>
      <c r="X65" s="180"/>
      <c r="Y65" s="250"/>
      <c r="Z65" s="214"/>
      <c r="AA65" s="208"/>
      <c r="AB65" s="179"/>
      <c r="AC65" s="215"/>
      <c r="AD65" s="226"/>
      <c r="AE65" s="220"/>
      <c r="AF65" s="221"/>
      <c r="AG65" s="227"/>
      <c r="AH65" s="238"/>
      <c r="AI65" s="232"/>
      <c r="AJ65" s="233"/>
      <c r="AK65" s="239"/>
      <c r="AL65" s="249"/>
      <c r="AM65" s="244"/>
      <c r="AN65" s="180"/>
      <c r="AO65" s="250"/>
      <c r="AP65" s="214"/>
      <c r="AQ65" s="208"/>
      <c r="AR65" s="179"/>
      <c r="AS65" s="215"/>
      <c r="AT65" s="226"/>
      <c r="AU65" s="220"/>
      <c r="AV65" s="221"/>
      <c r="AW65" s="227"/>
      <c r="AX65" s="238"/>
      <c r="AY65" s="232"/>
      <c r="AZ65" s="233"/>
      <c r="BA65" s="239"/>
      <c r="BB65" s="249"/>
      <c r="BC65" s="244"/>
      <c r="BD65" s="180"/>
      <c r="BE65" s="250"/>
      <c r="BF65" s="214"/>
      <c r="BG65" s="208"/>
      <c r="BH65" s="179"/>
      <c r="BI65" s="215"/>
      <c r="BJ65" s="226"/>
      <c r="BK65" s="220"/>
      <c r="BL65" s="221"/>
      <c r="BM65" s="227"/>
      <c r="BN65" s="238"/>
      <c r="BO65" s="232"/>
      <c r="BP65" s="233"/>
      <c r="BQ65" s="239"/>
      <c r="BR65" s="249"/>
      <c r="BS65" s="244"/>
      <c r="BT65" s="180"/>
      <c r="BU65" s="250"/>
      <c r="BV65" s="1">
        <f t="shared" si="0"/>
        <v>0</v>
      </c>
    </row>
    <row r="66" spans="7:74" ht="18" customHeight="1" x14ac:dyDescent="0.25">
      <c r="G66" s="32">
        <f>EMP!O64</f>
        <v>0</v>
      </c>
      <c r="H66" s="203">
        <f>EMP!P64</f>
        <v>0</v>
      </c>
      <c r="I66" s="209">
        <f>EMP!Q64</f>
        <v>0</v>
      </c>
      <c r="J66" s="214"/>
      <c r="K66" s="208"/>
      <c r="L66" s="179"/>
      <c r="M66" s="215"/>
      <c r="N66" s="226"/>
      <c r="O66" s="220"/>
      <c r="P66" s="221"/>
      <c r="Q66" s="227"/>
      <c r="R66" s="238"/>
      <c r="S66" s="232"/>
      <c r="T66" s="233"/>
      <c r="U66" s="239"/>
      <c r="V66" s="249"/>
      <c r="W66" s="244"/>
      <c r="X66" s="180"/>
      <c r="Y66" s="250"/>
      <c r="Z66" s="214"/>
      <c r="AA66" s="208"/>
      <c r="AB66" s="179"/>
      <c r="AC66" s="215"/>
      <c r="AD66" s="226"/>
      <c r="AE66" s="220"/>
      <c r="AF66" s="221"/>
      <c r="AG66" s="227"/>
      <c r="AH66" s="238"/>
      <c r="AI66" s="232"/>
      <c r="AJ66" s="233"/>
      <c r="AK66" s="239"/>
      <c r="AL66" s="249"/>
      <c r="AM66" s="244"/>
      <c r="AN66" s="180"/>
      <c r="AO66" s="250"/>
      <c r="AP66" s="214"/>
      <c r="AQ66" s="208"/>
      <c r="AR66" s="179"/>
      <c r="AS66" s="215"/>
      <c r="AT66" s="226"/>
      <c r="AU66" s="220"/>
      <c r="AV66" s="221"/>
      <c r="AW66" s="227"/>
      <c r="AX66" s="238"/>
      <c r="AY66" s="232"/>
      <c r="AZ66" s="233"/>
      <c r="BA66" s="239"/>
      <c r="BB66" s="249"/>
      <c r="BC66" s="244"/>
      <c r="BD66" s="180"/>
      <c r="BE66" s="250"/>
      <c r="BF66" s="214"/>
      <c r="BG66" s="208"/>
      <c r="BH66" s="179"/>
      <c r="BI66" s="215"/>
      <c r="BJ66" s="226"/>
      <c r="BK66" s="220"/>
      <c r="BL66" s="221"/>
      <c r="BM66" s="227"/>
      <c r="BN66" s="238"/>
      <c r="BO66" s="232"/>
      <c r="BP66" s="233"/>
      <c r="BQ66" s="239"/>
      <c r="BR66" s="249"/>
      <c r="BS66" s="244"/>
      <c r="BT66" s="180"/>
      <c r="BU66" s="250"/>
      <c r="BV66" s="1">
        <f t="shared" si="0"/>
        <v>0</v>
      </c>
    </row>
    <row r="67" spans="7:74" ht="18" customHeight="1" x14ac:dyDescent="0.25">
      <c r="G67" s="32">
        <f>EMP!O65</f>
        <v>0</v>
      </c>
      <c r="H67" s="203">
        <f>EMP!P65</f>
        <v>0</v>
      </c>
      <c r="I67" s="209">
        <f>EMP!Q65</f>
        <v>0</v>
      </c>
      <c r="J67" s="214"/>
      <c r="K67" s="208"/>
      <c r="L67" s="179"/>
      <c r="M67" s="215"/>
      <c r="N67" s="226"/>
      <c r="O67" s="220"/>
      <c r="P67" s="221"/>
      <c r="Q67" s="227"/>
      <c r="R67" s="238"/>
      <c r="S67" s="232"/>
      <c r="T67" s="233"/>
      <c r="U67" s="239"/>
      <c r="V67" s="249"/>
      <c r="W67" s="244"/>
      <c r="X67" s="180"/>
      <c r="Y67" s="250"/>
      <c r="Z67" s="214"/>
      <c r="AA67" s="208"/>
      <c r="AB67" s="179"/>
      <c r="AC67" s="215"/>
      <c r="AD67" s="226"/>
      <c r="AE67" s="220"/>
      <c r="AF67" s="221"/>
      <c r="AG67" s="227"/>
      <c r="AH67" s="238"/>
      <c r="AI67" s="232"/>
      <c r="AJ67" s="233"/>
      <c r="AK67" s="239"/>
      <c r="AL67" s="249"/>
      <c r="AM67" s="244"/>
      <c r="AN67" s="180"/>
      <c r="AO67" s="250"/>
      <c r="AP67" s="214"/>
      <c r="AQ67" s="208"/>
      <c r="AR67" s="179"/>
      <c r="AS67" s="215"/>
      <c r="AT67" s="226"/>
      <c r="AU67" s="220"/>
      <c r="AV67" s="221"/>
      <c r="AW67" s="227"/>
      <c r="AX67" s="238"/>
      <c r="AY67" s="232"/>
      <c r="AZ67" s="233"/>
      <c r="BA67" s="239"/>
      <c r="BB67" s="249"/>
      <c r="BC67" s="244"/>
      <c r="BD67" s="180"/>
      <c r="BE67" s="250"/>
      <c r="BF67" s="214"/>
      <c r="BG67" s="208"/>
      <c r="BH67" s="179"/>
      <c r="BI67" s="215"/>
      <c r="BJ67" s="226"/>
      <c r="BK67" s="220"/>
      <c r="BL67" s="221"/>
      <c r="BM67" s="227"/>
      <c r="BN67" s="238"/>
      <c r="BO67" s="232"/>
      <c r="BP67" s="233"/>
      <c r="BQ67" s="239"/>
      <c r="BR67" s="249"/>
      <c r="BS67" s="244"/>
      <c r="BT67" s="180"/>
      <c r="BU67" s="250"/>
      <c r="BV67" s="1">
        <f t="shared" si="0"/>
        <v>0</v>
      </c>
    </row>
    <row r="68" spans="7:74" ht="18" customHeight="1" x14ac:dyDescent="0.25">
      <c r="G68" s="32">
        <f>EMP!O66</f>
        <v>0</v>
      </c>
      <c r="H68" s="203">
        <f>EMP!P66</f>
        <v>0</v>
      </c>
      <c r="I68" s="209">
        <f>EMP!Q66</f>
        <v>0</v>
      </c>
      <c r="J68" s="214"/>
      <c r="K68" s="208"/>
      <c r="L68" s="179"/>
      <c r="M68" s="215"/>
      <c r="N68" s="226"/>
      <c r="O68" s="220"/>
      <c r="P68" s="221"/>
      <c r="Q68" s="227"/>
      <c r="R68" s="238"/>
      <c r="S68" s="232"/>
      <c r="T68" s="233"/>
      <c r="U68" s="239"/>
      <c r="V68" s="249"/>
      <c r="W68" s="244"/>
      <c r="X68" s="180"/>
      <c r="Y68" s="250"/>
      <c r="Z68" s="214"/>
      <c r="AA68" s="208"/>
      <c r="AB68" s="179"/>
      <c r="AC68" s="215"/>
      <c r="AD68" s="226"/>
      <c r="AE68" s="220"/>
      <c r="AF68" s="221"/>
      <c r="AG68" s="227"/>
      <c r="AH68" s="238"/>
      <c r="AI68" s="232"/>
      <c r="AJ68" s="233"/>
      <c r="AK68" s="239"/>
      <c r="AL68" s="249"/>
      <c r="AM68" s="244"/>
      <c r="AN68" s="180"/>
      <c r="AO68" s="250"/>
      <c r="AP68" s="214"/>
      <c r="AQ68" s="208"/>
      <c r="AR68" s="179"/>
      <c r="AS68" s="215"/>
      <c r="AT68" s="226"/>
      <c r="AU68" s="220"/>
      <c r="AV68" s="221"/>
      <c r="AW68" s="227"/>
      <c r="AX68" s="238"/>
      <c r="AY68" s="232"/>
      <c r="AZ68" s="233"/>
      <c r="BA68" s="239"/>
      <c r="BB68" s="249"/>
      <c r="BC68" s="244"/>
      <c r="BD68" s="180"/>
      <c r="BE68" s="250"/>
      <c r="BF68" s="214"/>
      <c r="BG68" s="208"/>
      <c r="BH68" s="179"/>
      <c r="BI68" s="215"/>
      <c r="BJ68" s="226"/>
      <c r="BK68" s="220"/>
      <c r="BL68" s="221"/>
      <c r="BM68" s="227"/>
      <c r="BN68" s="238"/>
      <c r="BO68" s="232"/>
      <c r="BP68" s="233"/>
      <c r="BQ68" s="239"/>
      <c r="BR68" s="249"/>
      <c r="BS68" s="244"/>
      <c r="BT68" s="180"/>
      <c r="BU68" s="250"/>
      <c r="BV68" s="1">
        <f t="shared" si="0"/>
        <v>0</v>
      </c>
    </row>
    <row r="69" spans="7:74" ht="18" customHeight="1" x14ac:dyDescent="0.25">
      <c r="G69" s="32">
        <f>EMP!O67</f>
        <v>0</v>
      </c>
      <c r="H69" s="203">
        <f>EMP!P67</f>
        <v>0</v>
      </c>
      <c r="I69" s="209">
        <f>EMP!Q67</f>
        <v>0</v>
      </c>
      <c r="J69" s="214"/>
      <c r="K69" s="208"/>
      <c r="L69" s="179"/>
      <c r="M69" s="215"/>
      <c r="N69" s="226"/>
      <c r="O69" s="220"/>
      <c r="P69" s="221"/>
      <c r="Q69" s="227"/>
      <c r="R69" s="238"/>
      <c r="S69" s="232"/>
      <c r="T69" s="233"/>
      <c r="U69" s="239"/>
      <c r="V69" s="249"/>
      <c r="W69" s="244"/>
      <c r="X69" s="180"/>
      <c r="Y69" s="250"/>
      <c r="Z69" s="214"/>
      <c r="AA69" s="208"/>
      <c r="AB69" s="179"/>
      <c r="AC69" s="215"/>
      <c r="AD69" s="226"/>
      <c r="AE69" s="220"/>
      <c r="AF69" s="221"/>
      <c r="AG69" s="227"/>
      <c r="AH69" s="238"/>
      <c r="AI69" s="232"/>
      <c r="AJ69" s="233"/>
      <c r="AK69" s="239"/>
      <c r="AL69" s="249"/>
      <c r="AM69" s="244"/>
      <c r="AN69" s="180"/>
      <c r="AO69" s="250"/>
      <c r="AP69" s="214"/>
      <c r="AQ69" s="208"/>
      <c r="AR69" s="179"/>
      <c r="AS69" s="215"/>
      <c r="AT69" s="226"/>
      <c r="AU69" s="220"/>
      <c r="AV69" s="221"/>
      <c r="AW69" s="227"/>
      <c r="AX69" s="238"/>
      <c r="AY69" s="232"/>
      <c r="AZ69" s="233"/>
      <c r="BA69" s="239"/>
      <c r="BB69" s="249"/>
      <c r="BC69" s="244"/>
      <c r="BD69" s="180"/>
      <c r="BE69" s="250"/>
      <c r="BF69" s="214"/>
      <c r="BG69" s="208"/>
      <c r="BH69" s="179"/>
      <c r="BI69" s="215"/>
      <c r="BJ69" s="226"/>
      <c r="BK69" s="220"/>
      <c r="BL69" s="221"/>
      <c r="BM69" s="227"/>
      <c r="BN69" s="238"/>
      <c r="BO69" s="232"/>
      <c r="BP69" s="233"/>
      <c r="BQ69" s="239"/>
      <c r="BR69" s="249"/>
      <c r="BS69" s="244"/>
      <c r="BT69" s="180"/>
      <c r="BU69" s="250"/>
      <c r="BV69" s="1">
        <f t="shared" si="0"/>
        <v>0</v>
      </c>
    </row>
    <row r="70" spans="7:74" ht="18" customHeight="1" x14ac:dyDescent="0.25">
      <c r="G70" s="32">
        <f>EMP!O68</f>
        <v>0</v>
      </c>
      <c r="H70" s="203">
        <f>EMP!P68</f>
        <v>0</v>
      </c>
      <c r="I70" s="209">
        <f>EMP!Q68</f>
        <v>0</v>
      </c>
      <c r="J70" s="214"/>
      <c r="K70" s="208"/>
      <c r="L70" s="179"/>
      <c r="M70" s="215"/>
      <c r="N70" s="226"/>
      <c r="O70" s="220"/>
      <c r="P70" s="221"/>
      <c r="Q70" s="227"/>
      <c r="R70" s="238"/>
      <c r="S70" s="232"/>
      <c r="T70" s="233"/>
      <c r="U70" s="239"/>
      <c r="V70" s="249"/>
      <c r="W70" s="244"/>
      <c r="X70" s="180"/>
      <c r="Y70" s="250"/>
      <c r="Z70" s="214"/>
      <c r="AA70" s="208"/>
      <c r="AB70" s="179"/>
      <c r="AC70" s="215"/>
      <c r="AD70" s="226"/>
      <c r="AE70" s="220"/>
      <c r="AF70" s="221"/>
      <c r="AG70" s="227"/>
      <c r="AH70" s="238"/>
      <c r="AI70" s="232"/>
      <c r="AJ70" s="233"/>
      <c r="AK70" s="239"/>
      <c r="AL70" s="249"/>
      <c r="AM70" s="244"/>
      <c r="AN70" s="180"/>
      <c r="AO70" s="250"/>
      <c r="AP70" s="214"/>
      <c r="AQ70" s="208"/>
      <c r="AR70" s="179"/>
      <c r="AS70" s="215"/>
      <c r="AT70" s="226"/>
      <c r="AU70" s="220"/>
      <c r="AV70" s="221"/>
      <c r="AW70" s="227"/>
      <c r="AX70" s="238"/>
      <c r="AY70" s="232"/>
      <c r="AZ70" s="233"/>
      <c r="BA70" s="239"/>
      <c r="BB70" s="249"/>
      <c r="BC70" s="244"/>
      <c r="BD70" s="180"/>
      <c r="BE70" s="250"/>
      <c r="BF70" s="214"/>
      <c r="BG70" s="208"/>
      <c r="BH70" s="179"/>
      <c r="BI70" s="215"/>
      <c r="BJ70" s="226"/>
      <c r="BK70" s="220"/>
      <c r="BL70" s="221"/>
      <c r="BM70" s="227"/>
      <c r="BN70" s="238"/>
      <c r="BO70" s="232"/>
      <c r="BP70" s="233"/>
      <c r="BQ70" s="239"/>
      <c r="BR70" s="249"/>
      <c r="BS70" s="244"/>
      <c r="BT70" s="180"/>
      <c r="BU70" s="250"/>
      <c r="BV70" s="1">
        <f t="shared" si="0"/>
        <v>0</v>
      </c>
    </row>
    <row r="71" spans="7:74" ht="18" customHeight="1" x14ac:dyDescent="0.25">
      <c r="G71" s="32">
        <f>EMP!O69</f>
        <v>0</v>
      </c>
      <c r="H71" s="203">
        <f>EMP!P69</f>
        <v>0</v>
      </c>
      <c r="I71" s="209">
        <f>EMP!Q69</f>
        <v>0</v>
      </c>
      <c r="J71" s="214"/>
      <c r="K71" s="208"/>
      <c r="L71" s="179"/>
      <c r="M71" s="215"/>
      <c r="N71" s="226"/>
      <c r="O71" s="220"/>
      <c r="P71" s="221"/>
      <c r="Q71" s="227"/>
      <c r="R71" s="238"/>
      <c r="S71" s="232"/>
      <c r="T71" s="233"/>
      <c r="U71" s="239"/>
      <c r="V71" s="249"/>
      <c r="W71" s="244"/>
      <c r="X71" s="180"/>
      <c r="Y71" s="250"/>
      <c r="Z71" s="214"/>
      <c r="AA71" s="208"/>
      <c r="AB71" s="179"/>
      <c r="AC71" s="215"/>
      <c r="AD71" s="226"/>
      <c r="AE71" s="220"/>
      <c r="AF71" s="221"/>
      <c r="AG71" s="227"/>
      <c r="AH71" s="238"/>
      <c r="AI71" s="232"/>
      <c r="AJ71" s="233"/>
      <c r="AK71" s="239"/>
      <c r="AL71" s="249"/>
      <c r="AM71" s="244"/>
      <c r="AN71" s="180"/>
      <c r="AO71" s="250"/>
      <c r="AP71" s="214"/>
      <c r="AQ71" s="208"/>
      <c r="AR71" s="179"/>
      <c r="AS71" s="215"/>
      <c r="AT71" s="226"/>
      <c r="AU71" s="220"/>
      <c r="AV71" s="221"/>
      <c r="AW71" s="227"/>
      <c r="AX71" s="238"/>
      <c r="AY71" s="232"/>
      <c r="AZ71" s="233"/>
      <c r="BA71" s="239"/>
      <c r="BB71" s="249"/>
      <c r="BC71" s="244"/>
      <c r="BD71" s="180"/>
      <c r="BE71" s="250"/>
      <c r="BF71" s="214"/>
      <c r="BG71" s="208"/>
      <c r="BH71" s="179"/>
      <c r="BI71" s="215"/>
      <c r="BJ71" s="226"/>
      <c r="BK71" s="220"/>
      <c r="BL71" s="221"/>
      <c r="BM71" s="227"/>
      <c r="BN71" s="238"/>
      <c r="BO71" s="232"/>
      <c r="BP71" s="233"/>
      <c r="BQ71" s="239"/>
      <c r="BR71" s="249"/>
      <c r="BS71" s="244"/>
      <c r="BT71" s="180"/>
      <c r="BU71" s="250"/>
      <c r="BV71" s="1">
        <f t="shared" si="0"/>
        <v>0</v>
      </c>
    </row>
    <row r="72" spans="7:74" ht="18" customHeight="1" x14ac:dyDescent="0.25">
      <c r="G72" s="32">
        <f>EMP!O70</f>
        <v>0</v>
      </c>
      <c r="H72" s="203">
        <f>EMP!P70</f>
        <v>0</v>
      </c>
      <c r="I72" s="209">
        <f>EMP!Q70</f>
        <v>0</v>
      </c>
      <c r="J72" s="214"/>
      <c r="K72" s="208"/>
      <c r="L72" s="179"/>
      <c r="M72" s="215"/>
      <c r="N72" s="226"/>
      <c r="O72" s="220"/>
      <c r="P72" s="221"/>
      <c r="Q72" s="227"/>
      <c r="R72" s="238"/>
      <c r="S72" s="232"/>
      <c r="T72" s="233"/>
      <c r="U72" s="239"/>
      <c r="V72" s="249"/>
      <c r="W72" s="244"/>
      <c r="X72" s="180"/>
      <c r="Y72" s="250"/>
      <c r="Z72" s="214"/>
      <c r="AA72" s="208"/>
      <c r="AB72" s="179"/>
      <c r="AC72" s="215"/>
      <c r="AD72" s="226"/>
      <c r="AE72" s="220"/>
      <c r="AF72" s="221"/>
      <c r="AG72" s="227"/>
      <c r="AH72" s="238"/>
      <c r="AI72" s="232"/>
      <c r="AJ72" s="233"/>
      <c r="AK72" s="239"/>
      <c r="AL72" s="249"/>
      <c r="AM72" s="244"/>
      <c r="AN72" s="180"/>
      <c r="AO72" s="250"/>
      <c r="AP72" s="214"/>
      <c r="AQ72" s="208"/>
      <c r="AR72" s="179"/>
      <c r="AS72" s="215"/>
      <c r="AT72" s="226"/>
      <c r="AU72" s="220"/>
      <c r="AV72" s="221"/>
      <c r="AW72" s="227"/>
      <c r="AX72" s="238"/>
      <c r="AY72" s="232"/>
      <c r="AZ72" s="233"/>
      <c r="BA72" s="239"/>
      <c r="BB72" s="249"/>
      <c r="BC72" s="244"/>
      <c r="BD72" s="180"/>
      <c r="BE72" s="250"/>
      <c r="BF72" s="214"/>
      <c r="BG72" s="208"/>
      <c r="BH72" s="179"/>
      <c r="BI72" s="215"/>
      <c r="BJ72" s="226"/>
      <c r="BK72" s="220"/>
      <c r="BL72" s="221"/>
      <c r="BM72" s="227"/>
      <c r="BN72" s="238"/>
      <c r="BO72" s="232"/>
      <c r="BP72" s="233"/>
      <c r="BQ72" s="239"/>
      <c r="BR72" s="249"/>
      <c r="BS72" s="244"/>
      <c r="BT72" s="180"/>
      <c r="BU72" s="250"/>
      <c r="BV72" s="1">
        <f t="shared" si="0"/>
        <v>0</v>
      </c>
    </row>
    <row r="73" spans="7:74" ht="18" customHeight="1" x14ac:dyDescent="0.25">
      <c r="G73" s="32">
        <f>EMP!O71</f>
        <v>0</v>
      </c>
      <c r="H73" s="203">
        <f>EMP!P71</f>
        <v>0</v>
      </c>
      <c r="I73" s="209">
        <f>EMP!Q71</f>
        <v>0</v>
      </c>
      <c r="J73" s="214"/>
      <c r="K73" s="208"/>
      <c r="L73" s="179"/>
      <c r="M73" s="215"/>
      <c r="N73" s="226"/>
      <c r="O73" s="220"/>
      <c r="P73" s="221"/>
      <c r="Q73" s="227"/>
      <c r="R73" s="238"/>
      <c r="S73" s="232"/>
      <c r="T73" s="233"/>
      <c r="U73" s="239"/>
      <c r="V73" s="249"/>
      <c r="W73" s="244"/>
      <c r="X73" s="180"/>
      <c r="Y73" s="250"/>
      <c r="Z73" s="214"/>
      <c r="AA73" s="208"/>
      <c r="AB73" s="179"/>
      <c r="AC73" s="215"/>
      <c r="AD73" s="226"/>
      <c r="AE73" s="220"/>
      <c r="AF73" s="221"/>
      <c r="AG73" s="227"/>
      <c r="AH73" s="238"/>
      <c r="AI73" s="232"/>
      <c r="AJ73" s="233"/>
      <c r="AK73" s="239"/>
      <c r="AL73" s="249"/>
      <c r="AM73" s="244"/>
      <c r="AN73" s="180"/>
      <c r="AO73" s="250"/>
      <c r="AP73" s="214"/>
      <c r="AQ73" s="208"/>
      <c r="AR73" s="179"/>
      <c r="AS73" s="215"/>
      <c r="AT73" s="226"/>
      <c r="AU73" s="220"/>
      <c r="AV73" s="221"/>
      <c r="AW73" s="227"/>
      <c r="AX73" s="238"/>
      <c r="AY73" s="232"/>
      <c r="AZ73" s="233"/>
      <c r="BA73" s="239"/>
      <c r="BB73" s="249"/>
      <c r="BC73" s="244"/>
      <c r="BD73" s="180"/>
      <c r="BE73" s="250"/>
      <c r="BF73" s="214"/>
      <c r="BG73" s="208"/>
      <c r="BH73" s="179"/>
      <c r="BI73" s="215"/>
      <c r="BJ73" s="226"/>
      <c r="BK73" s="220"/>
      <c r="BL73" s="221"/>
      <c r="BM73" s="227"/>
      <c r="BN73" s="238"/>
      <c r="BO73" s="232"/>
      <c r="BP73" s="233"/>
      <c r="BQ73" s="239"/>
      <c r="BR73" s="249"/>
      <c r="BS73" s="244"/>
      <c r="BT73" s="180"/>
      <c r="BU73" s="250"/>
      <c r="BV73" s="1">
        <f t="shared" ref="BV73:BV136" si="1">IFERROR(IF(G73&gt;=1,(IF(MOD(G73,2)=1,1,2)),0),0)</f>
        <v>0</v>
      </c>
    </row>
    <row r="74" spans="7:74" ht="18" customHeight="1" x14ac:dyDescent="0.25">
      <c r="G74" s="32">
        <f>EMP!O72</f>
        <v>0</v>
      </c>
      <c r="H74" s="203">
        <f>EMP!P72</f>
        <v>0</v>
      </c>
      <c r="I74" s="209">
        <f>EMP!Q72</f>
        <v>0</v>
      </c>
      <c r="J74" s="214"/>
      <c r="K74" s="208"/>
      <c r="L74" s="179"/>
      <c r="M74" s="215"/>
      <c r="N74" s="226"/>
      <c r="O74" s="220"/>
      <c r="P74" s="221"/>
      <c r="Q74" s="227"/>
      <c r="R74" s="238"/>
      <c r="S74" s="232"/>
      <c r="T74" s="233"/>
      <c r="U74" s="239"/>
      <c r="V74" s="249"/>
      <c r="W74" s="244"/>
      <c r="X74" s="180"/>
      <c r="Y74" s="250"/>
      <c r="Z74" s="214"/>
      <c r="AA74" s="208"/>
      <c r="AB74" s="179"/>
      <c r="AC74" s="215"/>
      <c r="AD74" s="226"/>
      <c r="AE74" s="220"/>
      <c r="AF74" s="221"/>
      <c r="AG74" s="227"/>
      <c r="AH74" s="238"/>
      <c r="AI74" s="232"/>
      <c r="AJ74" s="233"/>
      <c r="AK74" s="239"/>
      <c r="AL74" s="249"/>
      <c r="AM74" s="244"/>
      <c r="AN74" s="180"/>
      <c r="AO74" s="250"/>
      <c r="AP74" s="214"/>
      <c r="AQ74" s="208"/>
      <c r="AR74" s="179"/>
      <c r="AS74" s="215"/>
      <c r="AT74" s="226"/>
      <c r="AU74" s="220"/>
      <c r="AV74" s="221"/>
      <c r="AW74" s="227"/>
      <c r="AX74" s="238"/>
      <c r="AY74" s="232"/>
      <c r="AZ74" s="233"/>
      <c r="BA74" s="239"/>
      <c r="BB74" s="249"/>
      <c r="BC74" s="244"/>
      <c r="BD74" s="180"/>
      <c r="BE74" s="250"/>
      <c r="BF74" s="214"/>
      <c r="BG74" s="208"/>
      <c r="BH74" s="179"/>
      <c r="BI74" s="215"/>
      <c r="BJ74" s="226"/>
      <c r="BK74" s="220"/>
      <c r="BL74" s="221"/>
      <c r="BM74" s="227"/>
      <c r="BN74" s="238"/>
      <c r="BO74" s="232"/>
      <c r="BP74" s="233"/>
      <c r="BQ74" s="239"/>
      <c r="BR74" s="249"/>
      <c r="BS74" s="244"/>
      <c r="BT74" s="180"/>
      <c r="BU74" s="250"/>
      <c r="BV74" s="1">
        <f t="shared" si="1"/>
        <v>0</v>
      </c>
    </row>
    <row r="75" spans="7:74" ht="18" customHeight="1" x14ac:dyDescent="0.25">
      <c r="G75" s="32">
        <f>EMP!O73</f>
        <v>0</v>
      </c>
      <c r="H75" s="203">
        <f>EMP!P73</f>
        <v>0</v>
      </c>
      <c r="I75" s="209">
        <f>EMP!Q73</f>
        <v>0</v>
      </c>
      <c r="J75" s="214"/>
      <c r="K75" s="208"/>
      <c r="L75" s="179"/>
      <c r="M75" s="215"/>
      <c r="N75" s="226"/>
      <c r="O75" s="220"/>
      <c r="P75" s="221"/>
      <c r="Q75" s="227"/>
      <c r="R75" s="238"/>
      <c r="S75" s="232"/>
      <c r="T75" s="233"/>
      <c r="U75" s="239"/>
      <c r="V75" s="249"/>
      <c r="W75" s="244"/>
      <c r="X75" s="180"/>
      <c r="Y75" s="250"/>
      <c r="Z75" s="214"/>
      <c r="AA75" s="208"/>
      <c r="AB75" s="179"/>
      <c r="AC75" s="215"/>
      <c r="AD75" s="226"/>
      <c r="AE75" s="220"/>
      <c r="AF75" s="221"/>
      <c r="AG75" s="227"/>
      <c r="AH75" s="238"/>
      <c r="AI75" s="232"/>
      <c r="AJ75" s="233"/>
      <c r="AK75" s="239"/>
      <c r="AL75" s="249"/>
      <c r="AM75" s="244"/>
      <c r="AN75" s="180"/>
      <c r="AO75" s="250"/>
      <c r="AP75" s="214"/>
      <c r="AQ75" s="208"/>
      <c r="AR75" s="179"/>
      <c r="AS75" s="215"/>
      <c r="AT75" s="226"/>
      <c r="AU75" s="220"/>
      <c r="AV75" s="221"/>
      <c r="AW75" s="227"/>
      <c r="AX75" s="238"/>
      <c r="AY75" s="232"/>
      <c r="AZ75" s="233"/>
      <c r="BA75" s="239"/>
      <c r="BB75" s="249"/>
      <c r="BC75" s="244"/>
      <c r="BD75" s="180"/>
      <c r="BE75" s="250"/>
      <c r="BF75" s="214"/>
      <c r="BG75" s="208"/>
      <c r="BH75" s="179"/>
      <c r="BI75" s="215"/>
      <c r="BJ75" s="226"/>
      <c r="BK75" s="220"/>
      <c r="BL75" s="221"/>
      <c r="BM75" s="227"/>
      <c r="BN75" s="238"/>
      <c r="BO75" s="232"/>
      <c r="BP75" s="233"/>
      <c r="BQ75" s="239"/>
      <c r="BR75" s="249"/>
      <c r="BS75" s="244"/>
      <c r="BT75" s="180"/>
      <c r="BU75" s="250"/>
      <c r="BV75" s="1">
        <f t="shared" si="1"/>
        <v>0</v>
      </c>
    </row>
    <row r="76" spans="7:74" ht="18" customHeight="1" x14ac:dyDescent="0.25">
      <c r="G76" s="32">
        <f>EMP!O74</f>
        <v>0</v>
      </c>
      <c r="H76" s="203">
        <f>EMP!P74</f>
        <v>0</v>
      </c>
      <c r="I76" s="209">
        <f>EMP!Q74</f>
        <v>0</v>
      </c>
      <c r="J76" s="214"/>
      <c r="K76" s="208"/>
      <c r="L76" s="179"/>
      <c r="M76" s="215"/>
      <c r="N76" s="226"/>
      <c r="O76" s="220"/>
      <c r="P76" s="221"/>
      <c r="Q76" s="227"/>
      <c r="R76" s="238"/>
      <c r="S76" s="232"/>
      <c r="T76" s="233"/>
      <c r="U76" s="239"/>
      <c r="V76" s="249"/>
      <c r="W76" s="244"/>
      <c r="X76" s="180"/>
      <c r="Y76" s="250"/>
      <c r="Z76" s="214"/>
      <c r="AA76" s="208"/>
      <c r="AB76" s="179"/>
      <c r="AC76" s="215"/>
      <c r="AD76" s="226"/>
      <c r="AE76" s="220"/>
      <c r="AF76" s="221"/>
      <c r="AG76" s="227"/>
      <c r="AH76" s="238"/>
      <c r="AI76" s="232"/>
      <c r="AJ76" s="233"/>
      <c r="AK76" s="239"/>
      <c r="AL76" s="249"/>
      <c r="AM76" s="244"/>
      <c r="AN76" s="180"/>
      <c r="AO76" s="250"/>
      <c r="AP76" s="214"/>
      <c r="AQ76" s="208"/>
      <c r="AR76" s="179"/>
      <c r="AS76" s="215"/>
      <c r="AT76" s="226"/>
      <c r="AU76" s="220"/>
      <c r="AV76" s="221"/>
      <c r="AW76" s="227"/>
      <c r="AX76" s="238"/>
      <c r="AY76" s="232"/>
      <c r="AZ76" s="233"/>
      <c r="BA76" s="239"/>
      <c r="BB76" s="249"/>
      <c r="BC76" s="244"/>
      <c r="BD76" s="180"/>
      <c r="BE76" s="250"/>
      <c r="BF76" s="214"/>
      <c r="BG76" s="208"/>
      <c r="BH76" s="179"/>
      <c r="BI76" s="215"/>
      <c r="BJ76" s="226"/>
      <c r="BK76" s="220"/>
      <c r="BL76" s="221"/>
      <c r="BM76" s="227"/>
      <c r="BN76" s="238"/>
      <c r="BO76" s="232"/>
      <c r="BP76" s="233"/>
      <c r="BQ76" s="239"/>
      <c r="BR76" s="249"/>
      <c r="BS76" s="244"/>
      <c r="BT76" s="180"/>
      <c r="BU76" s="250"/>
      <c r="BV76" s="1">
        <f t="shared" si="1"/>
        <v>0</v>
      </c>
    </row>
    <row r="77" spans="7:74" ht="18" customHeight="1" x14ac:dyDescent="0.25">
      <c r="G77" s="32">
        <f>EMP!O75</f>
        <v>0</v>
      </c>
      <c r="H77" s="203">
        <f>EMP!P75</f>
        <v>0</v>
      </c>
      <c r="I77" s="209">
        <f>EMP!Q75</f>
        <v>0</v>
      </c>
      <c r="J77" s="214"/>
      <c r="K77" s="208"/>
      <c r="L77" s="179"/>
      <c r="M77" s="215"/>
      <c r="N77" s="226"/>
      <c r="O77" s="220"/>
      <c r="P77" s="221"/>
      <c r="Q77" s="227"/>
      <c r="R77" s="238"/>
      <c r="S77" s="232"/>
      <c r="T77" s="233"/>
      <c r="U77" s="239"/>
      <c r="V77" s="249"/>
      <c r="W77" s="244"/>
      <c r="X77" s="180"/>
      <c r="Y77" s="250"/>
      <c r="Z77" s="214"/>
      <c r="AA77" s="208"/>
      <c r="AB77" s="179"/>
      <c r="AC77" s="215"/>
      <c r="AD77" s="226"/>
      <c r="AE77" s="220"/>
      <c r="AF77" s="221"/>
      <c r="AG77" s="227"/>
      <c r="AH77" s="238"/>
      <c r="AI77" s="232"/>
      <c r="AJ77" s="233"/>
      <c r="AK77" s="239"/>
      <c r="AL77" s="249"/>
      <c r="AM77" s="244"/>
      <c r="AN77" s="180"/>
      <c r="AO77" s="250"/>
      <c r="AP77" s="214"/>
      <c r="AQ77" s="208"/>
      <c r="AR77" s="179"/>
      <c r="AS77" s="215"/>
      <c r="AT77" s="226"/>
      <c r="AU77" s="220"/>
      <c r="AV77" s="221"/>
      <c r="AW77" s="227"/>
      <c r="AX77" s="238"/>
      <c r="AY77" s="232"/>
      <c r="AZ77" s="233"/>
      <c r="BA77" s="239"/>
      <c r="BB77" s="249"/>
      <c r="BC77" s="244"/>
      <c r="BD77" s="180"/>
      <c r="BE77" s="250"/>
      <c r="BF77" s="214"/>
      <c r="BG77" s="208"/>
      <c r="BH77" s="179"/>
      <c r="BI77" s="215"/>
      <c r="BJ77" s="226"/>
      <c r="BK77" s="220"/>
      <c r="BL77" s="221"/>
      <c r="BM77" s="227"/>
      <c r="BN77" s="238"/>
      <c r="BO77" s="232"/>
      <c r="BP77" s="233"/>
      <c r="BQ77" s="239"/>
      <c r="BR77" s="249"/>
      <c r="BS77" s="244"/>
      <c r="BT77" s="180"/>
      <c r="BU77" s="250"/>
      <c r="BV77" s="1">
        <f t="shared" si="1"/>
        <v>0</v>
      </c>
    </row>
    <row r="78" spans="7:74" ht="18" customHeight="1" x14ac:dyDescent="0.25">
      <c r="G78" s="32">
        <f>EMP!O76</f>
        <v>0</v>
      </c>
      <c r="H78" s="203">
        <f>EMP!P76</f>
        <v>0</v>
      </c>
      <c r="I78" s="209">
        <f>EMP!Q76</f>
        <v>0</v>
      </c>
      <c r="J78" s="214"/>
      <c r="K78" s="208"/>
      <c r="L78" s="179"/>
      <c r="M78" s="215"/>
      <c r="N78" s="226"/>
      <c r="O78" s="220"/>
      <c r="P78" s="221"/>
      <c r="Q78" s="227"/>
      <c r="R78" s="238"/>
      <c r="S78" s="232"/>
      <c r="T78" s="233"/>
      <c r="U78" s="239"/>
      <c r="V78" s="249"/>
      <c r="W78" s="244"/>
      <c r="X78" s="180"/>
      <c r="Y78" s="250"/>
      <c r="Z78" s="214"/>
      <c r="AA78" s="208"/>
      <c r="AB78" s="179"/>
      <c r="AC78" s="215"/>
      <c r="AD78" s="226"/>
      <c r="AE78" s="220"/>
      <c r="AF78" s="221"/>
      <c r="AG78" s="227"/>
      <c r="AH78" s="238"/>
      <c r="AI78" s="232"/>
      <c r="AJ78" s="233"/>
      <c r="AK78" s="239"/>
      <c r="AL78" s="249"/>
      <c r="AM78" s="244"/>
      <c r="AN78" s="180"/>
      <c r="AO78" s="250"/>
      <c r="AP78" s="214"/>
      <c r="AQ78" s="208"/>
      <c r="AR78" s="179"/>
      <c r="AS78" s="215"/>
      <c r="AT78" s="226"/>
      <c r="AU78" s="220"/>
      <c r="AV78" s="221"/>
      <c r="AW78" s="227"/>
      <c r="AX78" s="238"/>
      <c r="AY78" s="232"/>
      <c r="AZ78" s="233"/>
      <c r="BA78" s="239"/>
      <c r="BB78" s="249"/>
      <c r="BC78" s="244"/>
      <c r="BD78" s="180"/>
      <c r="BE78" s="250"/>
      <c r="BF78" s="214"/>
      <c r="BG78" s="208"/>
      <c r="BH78" s="179"/>
      <c r="BI78" s="215"/>
      <c r="BJ78" s="226"/>
      <c r="BK78" s="220"/>
      <c r="BL78" s="221"/>
      <c r="BM78" s="227"/>
      <c r="BN78" s="238"/>
      <c r="BO78" s="232"/>
      <c r="BP78" s="233"/>
      <c r="BQ78" s="239"/>
      <c r="BR78" s="249"/>
      <c r="BS78" s="244"/>
      <c r="BT78" s="180"/>
      <c r="BU78" s="250"/>
      <c r="BV78" s="1">
        <f t="shared" si="1"/>
        <v>0</v>
      </c>
    </row>
    <row r="79" spans="7:74" ht="18" customHeight="1" x14ac:dyDescent="0.25">
      <c r="G79" s="32">
        <f>EMP!O77</f>
        <v>0</v>
      </c>
      <c r="H79" s="203">
        <f>EMP!P77</f>
        <v>0</v>
      </c>
      <c r="I79" s="209">
        <f>EMP!Q77</f>
        <v>0</v>
      </c>
      <c r="J79" s="214"/>
      <c r="K79" s="208"/>
      <c r="L79" s="179"/>
      <c r="M79" s="215"/>
      <c r="N79" s="226"/>
      <c r="O79" s="220"/>
      <c r="P79" s="221"/>
      <c r="Q79" s="227"/>
      <c r="R79" s="238"/>
      <c r="S79" s="232"/>
      <c r="T79" s="233"/>
      <c r="U79" s="239"/>
      <c r="V79" s="249"/>
      <c r="W79" s="244"/>
      <c r="X79" s="180"/>
      <c r="Y79" s="250"/>
      <c r="Z79" s="214"/>
      <c r="AA79" s="208"/>
      <c r="AB79" s="179"/>
      <c r="AC79" s="215"/>
      <c r="AD79" s="226"/>
      <c r="AE79" s="220"/>
      <c r="AF79" s="221"/>
      <c r="AG79" s="227"/>
      <c r="AH79" s="238"/>
      <c r="AI79" s="232"/>
      <c r="AJ79" s="233"/>
      <c r="AK79" s="239"/>
      <c r="AL79" s="249"/>
      <c r="AM79" s="244"/>
      <c r="AN79" s="180"/>
      <c r="AO79" s="250"/>
      <c r="AP79" s="214"/>
      <c r="AQ79" s="208"/>
      <c r="AR79" s="179"/>
      <c r="AS79" s="215"/>
      <c r="AT79" s="226"/>
      <c r="AU79" s="220"/>
      <c r="AV79" s="221"/>
      <c r="AW79" s="227"/>
      <c r="AX79" s="238"/>
      <c r="AY79" s="232"/>
      <c r="AZ79" s="233"/>
      <c r="BA79" s="239"/>
      <c r="BB79" s="249"/>
      <c r="BC79" s="244"/>
      <c r="BD79" s="180"/>
      <c r="BE79" s="250"/>
      <c r="BF79" s="214"/>
      <c r="BG79" s="208"/>
      <c r="BH79" s="179"/>
      <c r="BI79" s="215"/>
      <c r="BJ79" s="226"/>
      <c r="BK79" s="220"/>
      <c r="BL79" s="221"/>
      <c r="BM79" s="227"/>
      <c r="BN79" s="238"/>
      <c r="BO79" s="232"/>
      <c r="BP79" s="233"/>
      <c r="BQ79" s="239"/>
      <c r="BR79" s="249"/>
      <c r="BS79" s="244"/>
      <c r="BT79" s="180"/>
      <c r="BU79" s="250"/>
      <c r="BV79" s="1">
        <f t="shared" si="1"/>
        <v>0</v>
      </c>
    </row>
    <row r="80" spans="7:74" ht="18" customHeight="1" x14ac:dyDescent="0.25">
      <c r="G80" s="32">
        <f>EMP!O78</f>
        <v>0</v>
      </c>
      <c r="H80" s="203">
        <f>EMP!P78</f>
        <v>0</v>
      </c>
      <c r="I80" s="209">
        <f>EMP!Q78</f>
        <v>0</v>
      </c>
      <c r="J80" s="214"/>
      <c r="K80" s="208"/>
      <c r="L80" s="179"/>
      <c r="M80" s="215"/>
      <c r="N80" s="226"/>
      <c r="O80" s="220"/>
      <c r="P80" s="221"/>
      <c r="Q80" s="227"/>
      <c r="R80" s="238"/>
      <c r="S80" s="232"/>
      <c r="T80" s="233"/>
      <c r="U80" s="239"/>
      <c r="V80" s="249"/>
      <c r="W80" s="244"/>
      <c r="X80" s="180"/>
      <c r="Y80" s="250"/>
      <c r="Z80" s="214"/>
      <c r="AA80" s="208"/>
      <c r="AB80" s="179"/>
      <c r="AC80" s="215"/>
      <c r="AD80" s="226"/>
      <c r="AE80" s="220"/>
      <c r="AF80" s="221"/>
      <c r="AG80" s="227"/>
      <c r="AH80" s="238"/>
      <c r="AI80" s="232"/>
      <c r="AJ80" s="233"/>
      <c r="AK80" s="239"/>
      <c r="AL80" s="249"/>
      <c r="AM80" s="244"/>
      <c r="AN80" s="180"/>
      <c r="AO80" s="250"/>
      <c r="AP80" s="214"/>
      <c r="AQ80" s="208"/>
      <c r="AR80" s="179"/>
      <c r="AS80" s="215"/>
      <c r="AT80" s="226"/>
      <c r="AU80" s="220"/>
      <c r="AV80" s="221"/>
      <c r="AW80" s="227"/>
      <c r="AX80" s="238"/>
      <c r="AY80" s="232"/>
      <c r="AZ80" s="233"/>
      <c r="BA80" s="239"/>
      <c r="BB80" s="249"/>
      <c r="BC80" s="244"/>
      <c r="BD80" s="180"/>
      <c r="BE80" s="250"/>
      <c r="BF80" s="214"/>
      <c r="BG80" s="208"/>
      <c r="BH80" s="179"/>
      <c r="BI80" s="215"/>
      <c r="BJ80" s="226"/>
      <c r="BK80" s="220"/>
      <c r="BL80" s="221"/>
      <c r="BM80" s="227"/>
      <c r="BN80" s="238"/>
      <c r="BO80" s="232"/>
      <c r="BP80" s="233"/>
      <c r="BQ80" s="239"/>
      <c r="BR80" s="249"/>
      <c r="BS80" s="244"/>
      <c r="BT80" s="180"/>
      <c r="BU80" s="250"/>
      <c r="BV80" s="1">
        <f t="shared" si="1"/>
        <v>0</v>
      </c>
    </row>
    <row r="81" spans="7:74" ht="18" customHeight="1" x14ac:dyDescent="0.25">
      <c r="G81" s="32">
        <f>EMP!O79</f>
        <v>0</v>
      </c>
      <c r="H81" s="203">
        <f>EMP!P79</f>
        <v>0</v>
      </c>
      <c r="I81" s="209">
        <f>EMP!Q79</f>
        <v>0</v>
      </c>
      <c r="J81" s="214"/>
      <c r="K81" s="208"/>
      <c r="L81" s="179"/>
      <c r="M81" s="215"/>
      <c r="N81" s="226"/>
      <c r="O81" s="220"/>
      <c r="P81" s="221"/>
      <c r="Q81" s="227"/>
      <c r="R81" s="238"/>
      <c r="S81" s="232"/>
      <c r="T81" s="233"/>
      <c r="U81" s="239"/>
      <c r="V81" s="249"/>
      <c r="W81" s="244"/>
      <c r="X81" s="180"/>
      <c r="Y81" s="250"/>
      <c r="Z81" s="214"/>
      <c r="AA81" s="208"/>
      <c r="AB81" s="179"/>
      <c r="AC81" s="215"/>
      <c r="AD81" s="226"/>
      <c r="AE81" s="220"/>
      <c r="AF81" s="221"/>
      <c r="AG81" s="227"/>
      <c r="AH81" s="238"/>
      <c r="AI81" s="232"/>
      <c r="AJ81" s="233"/>
      <c r="AK81" s="239"/>
      <c r="AL81" s="249"/>
      <c r="AM81" s="244"/>
      <c r="AN81" s="180"/>
      <c r="AO81" s="250"/>
      <c r="AP81" s="214"/>
      <c r="AQ81" s="208"/>
      <c r="AR81" s="179"/>
      <c r="AS81" s="215"/>
      <c r="AT81" s="226"/>
      <c r="AU81" s="220"/>
      <c r="AV81" s="221"/>
      <c r="AW81" s="227"/>
      <c r="AX81" s="238"/>
      <c r="AY81" s="232"/>
      <c r="AZ81" s="233"/>
      <c r="BA81" s="239"/>
      <c r="BB81" s="249"/>
      <c r="BC81" s="244"/>
      <c r="BD81" s="180"/>
      <c r="BE81" s="250"/>
      <c r="BF81" s="214"/>
      <c r="BG81" s="208"/>
      <c r="BH81" s="179"/>
      <c r="BI81" s="215"/>
      <c r="BJ81" s="226"/>
      <c r="BK81" s="220"/>
      <c r="BL81" s="221"/>
      <c r="BM81" s="227"/>
      <c r="BN81" s="238"/>
      <c r="BO81" s="232"/>
      <c r="BP81" s="233"/>
      <c r="BQ81" s="239"/>
      <c r="BR81" s="249"/>
      <c r="BS81" s="244"/>
      <c r="BT81" s="180"/>
      <c r="BU81" s="250"/>
      <c r="BV81" s="1">
        <f t="shared" si="1"/>
        <v>0</v>
      </c>
    </row>
    <row r="82" spans="7:74" ht="18" customHeight="1" x14ac:dyDescent="0.25">
      <c r="G82" s="32">
        <f>EMP!O80</f>
        <v>0</v>
      </c>
      <c r="H82" s="203">
        <f>EMP!P80</f>
        <v>0</v>
      </c>
      <c r="I82" s="209">
        <f>EMP!Q80</f>
        <v>0</v>
      </c>
      <c r="J82" s="214"/>
      <c r="K82" s="208"/>
      <c r="L82" s="179"/>
      <c r="M82" s="215"/>
      <c r="N82" s="226"/>
      <c r="O82" s="220"/>
      <c r="P82" s="221"/>
      <c r="Q82" s="227"/>
      <c r="R82" s="238"/>
      <c r="S82" s="232"/>
      <c r="T82" s="233"/>
      <c r="U82" s="239"/>
      <c r="V82" s="249"/>
      <c r="W82" s="244"/>
      <c r="X82" s="180"/>
      <c r="Y82" s="250"/>
      <c r="Z82" s="214"/>
      <c r="AA82" s="208"/>
      <c r="AB82" s="179"/>
      <c r="AC82" s="215"/>
      <c r="AD82" s="226"/>
      <c r="AE82" s="220"/>
      <c r="AF82" s="221"/>
      <c r="AG82" s="227"/>
      <c r="AH82" s="238"/>
      <c r="AI82" s="232"/>
      <c r="AJ82" s="233"/>
      <c r="AK82" s="239"/>
      <c r="AL82" s="249"/>
      <c r="AM82" s="244"/>
      <c r="AN82" s="180"/>
      <c r="AO82" s="250"/>
      <c r="AP82" s="214"/>
      <c r="AQ82" s="208"/>
      <c r="AR82" s="179"/>
      <c r="AS82" s="215"/>
      <c r="AT82" s="226"/>
      <c r="AU82" s="220"/>
      <c r="AV82" s="221"/>
      <c r="AW82" s="227"/>
      <c r="AX82" s="238"/>
      <c r="AY82" s="232"/>
      <c r="AZ82" s="233"/>
      <c r="BA82" s="239"/>
      <c r="BB82" s="249"/>
      <c r="BC82" s="244"/>
      <c r="BD82" s="180"/>
      <c r="BE82" s="250"/>
      <c r="BF82" s="214"/>
      <c r="BG82" s="208"/>
      <c r="BH82" s="179"/>
      <c r="BI82" s="215"/>
      <c r="BJ82" s="226"/>
      <c r="BK82" s="220"/>
      <c r="BL82" s="221"/>
      <c r="BM82" s="227"/>
      <c r="BN82" s="238"/>
      <c r="BO82" s="232"/>
      <c r="BP82" s="233"/>
      <c r="BQ82" s="239"/>
      <c r="BR82" s="249"/>
      <c r="BS82" s="244"/>
      <c r="BT82" s="180"/>
      <c r="BU82" s="250"/>
      <c r="BV82" s="1">
        <f t="shared" si="1"/>
        <v>0</v>
      </c>
    </row>
    <row r="83" spans="7:74" ht="18" customHeight="1" x14ac:dyDescent="0.25">
      <c r="G83" s="32">
        <f>EMP!O81</f>
        <v>0</v>
      </c>
      <c r="H83" s="203">
        <f>EMP!P81</f>
        <v>0</v>
      </c>
      <c r="I83" s="209">
        <f>EMP!Q81</f>
        <v>0</v>
      </c>
      <c r="J83" s="214"/>
      <c r="K83" s="208"/>
      <c r="L83" s="179"/>
      <c r="M83" s="215"/>
      <c r="N83" s="226"/>
      <c r="O83" s="220"/>
      <c r="P83" s="221"/>
      <c r="Q83" s="227"/>
      <c r="R83" s="238"/>
      <c r="S83" s="232"/>
      <c r="T83" s="233"/>
      <c r="U83" s="239"/>
      <c r="V83" s="249"/>
      <c r="W83" s="244"/>
      <c r="X83" s="180"/>
      <c r="Y83" s="250"/>
      <c r="Z83" s="214"/>
      <c r="AA83" s="208"/>
      <c r="AB83" s="179"/>
      <c r="AC83" s="215"/>
      <c r="AD83" s="226"/>
      <c r="AE83" s="220"/>
      <c r="AF83" s="221"/>
      <c r="AG83" s="227"/>
      <c r="AH83" s="238"/>
      <c r="AI83" s="232"/>
      <c r="AJ83" s="233"/>
      <c r="AK83" s="239"/>
      <c r="AL83" s="249"/>
      <c r="AM83" s="244"/>
      <c r="AN83" s="180"/>
      <c r="AO83" s="250"/>
      <c r="AP83" s="214"/>
      <c r="AQ83" s="208"/>
      <c r="AR83" s="179"/>
      <c r="AS83" s="215"/>
      <c r="AT83" s="226"/>
      <c r="AU83" s="220"/>
      <c r="AV83" s="221"/>
      <c r="AW83" s="227"/>
      <c r="AX83" s="238"/>
      <c r="AY83" s="232"/>
      <c r="AZ83" s="233"/>
      <c r="BA83" s="239"/>
      <c r="BB83" s="249"/>
      <c r="BC83" s="244"/>
      <c r="BD83" s="180"/>
      <c r="BE83" s="250"/>
      <c r="BF83" s="214"/>
      <c r="BG83" s="208"/>
      <c r="BH83" s="179"/>
      <c r="BI83" s="215"/>
      <c r="BJ83" s="226"/>
      <c r="BK83" s="220"/>
      <c r="BL83" s="221"/>
      <c r="BM83" s="227"/>
      <c r="BN83" s="238"/>
      <c r="BO83" s="232"/>
      <c r="BP83" s="233"/>
      <c r="BQ83" s="239"/>
      <c r="BR83" s="249"/>
      <c r="BS83" s="244"/>
      <c r="BT83" s="180"/>
      <c r="BU83" s="250"/>
      <c r="BV83" s="1">
        <f t="shared" si="1"/>
        <v>0</v>
      </c>
    </row>
    <row r="84" spans="7:74" ht="18" customHeight="1" x14ac:dyDescent="0.25">
      <c r="G84" s="32">
        <f>EMP!O82</f>
        <v>0</v>
      </c>
      <c r="H84" s="203">
        <f>EMP!P82</f>
        <v>0</v>
      </c>
      <c r="I84" s="209">
        <f>EMP!Q82</f>
        <v>0</v>
      </c>
      <c r="J84" s="214"/>
      <c r="K84" s="208"/>
      <c r="L84" s="179"/>
      <c r="M84" s="215"/>
      <c r="N84" s="226"/>
      <c r="O84" s="220"/>
      <c r="P84" s="221"/>
      <c r="Q84" s="227"/>
      <c r="R84" s="238"/>
      <c r="S84" s="232"/>
      <c r="T84" s="233"/>
      <c r="U84" s="239"/>
      <c r="V84" s="249"/>
      <c r="W84" s="244"/>
      <c r="X84" s="180"/>
      <c r="Y84" s="250"/>
      <c r="Z84" s="214"/>
      <c r="AA84" s="208"/>
      <c r="AB84" s="179"/>
      <c r="AC84" s="215"/>
      <c r="AD84" s="226"/>
      <c r="AE84" s="220"/>
      <c r="AF84" s="221"/>
      <c r="AG84" s="227"/>
      <c r="AH84" s="238"/>
      <c r="AI84" s="232"/>
      <c r="AJ84" s="233"/>
      <c r="AK84" s="239"/>
      <c r="AL84" s="249"/>
      <c r="AM84" s="244"/>
      <c r="AN84" s="180"/>
      <c r="AO84" s="250"/>
      <c r="AP84" s="214"/>
      <c r="AQ84" s="208"/>
      <c r="AR84" s="179"/>
      <c r="AS84" s="215"/>
      <c r="AT84" s="226"/>
      <c r="AU84" s="220"/>
      <c r="AV84" s="221"/>
      <c r="AW84" s="227"/>
      <c r="AX84" s="238"/>
      <c r="AY84" s="232"/>
      <c r="AZ84" s="233"/>
      <c r="BA84" s="239"/>
      <c r="BB84" s="249"/>
      <c r="BC84" s="244"/>
      <c r="BD84" s="180"/>
      <c r="BE84" s="250"/>
      <c r="BF84" s="214"/>
      <c r="BG84" s="208"/>
      <c r="BH84" s="179"/>
      <c r="BI84" s="215"/>
      <c r="BJ84" s="226"/>
      <c r="BK84" s="220"/>
      <c r="BL84" s="221"/>
      <c r="BM84" s="227"/>
      <c r="BN84" s="238"/>
      <c r="BO84" s="232"/>
      <c r="BP84" s="233"/>
      <c r="BQ84" s="239"/>
      <c r="BR84" s="249"/>
      <c r="BS84" s="244"/>
      <c r="BT84" s="180"/>
      <c r="BU84" s="250"/>
      <c r="BV84" s="1">
        <f t="shared" si="1"/>
        <v>0</v>
      </c>
    </row>
    <row r="85" spans="7:74" ht="18" customHeight="1" x14ac:dyDescent="0.25">
      <c r="G85" s="32">
        <f>EMP!O83</f>
        <v>0</v>
      </c>
      <c r="H85" s="203">
        <f>EMP!P83</f>
        <v>0</v>
      </c>
      <c r="I85" s="209">
        <f>EMP!Q83</f>
        <v>0</v>
      </c>
      <c r="J85" s="214"/>
      <c r="K85" s="208"/>
      <c r="L85" s="179"/>
      <c r="M85" s="215"/>
      <c r="N85" s="226"/>
      <c r="O85" s="220"/>
      <c r="P85" s="221"/>
      <c r="Q85" s="227"/>
      <c r="R85" s="238"/>
      <c r="S85" s="232"/>
      <c r="T85" s="233"/>
      <c r="U85" s="239"/>
      <c r="V85" s="249"/>
      <c r="W85" s="244"/>
      <c r="X85" s="180"/>
      <c r="Y85" s="250"/>
      <c r="Z85" s="214"/>
      <c r="AA85" s="208"/>
      <c r="AB85" s="179"/>
      <c r="AC85" s="215"/>
      <c r="AD85" s="226"/>
      <c r="AE85" s="220"/>
      <c r="AF85" s="221"/>
      <c r="AG85" s="227"/>
      <c r="AH85" s="238"/>
      <c r="AI85" s="232"/>
      <c r="AJ85" s="233"/>
      <c r="AK85" s="239"/>
      <c r="AL85" s="249"/>
      <c r="AM85" s="244"/>
      <c r="AN85" s="180"/>
      <c r="AO85" s="250"/>
      <c r="AP85" s="214"/>
      <c r="AQ85" s="208"/>
      <c r="AR85" s="179"/>
      <c r="AS85" s="215"/>
      <c r="AT85" s="226"/>
      <c r="AU85" s="220"/>
      <c r="AV85" s="221"/>
      <c r="AW85" s="227"/>
      <c r="AX85" s="238"/>
      <c r="AY85" s="232"/>
      <c r="AZ85" s="233"/>
      <c r="BA85" s="239"/>
      <c r="BB85" s="249"/>
      <c r="BC85" s="244"/>
      <c r="BD85" s="180"/>
      <c r="BE85" s="250"/>
      <c r="BF85" s="214"/>
      <c r="BG85" s="208"/>
      <c r="BH85" s="179"/>
      <c r="BI85" s="215"/>
      <c r="BJ85" s="226"/>
      <c r="BK85" s="220"/>
      <c r="BL85" s="221"/>
      <c r="BM85" s="227"/>
      <c r="BN85" s="238"/>
      <c r="BO85" s="232"/>
      <c r="BP85" s="233"/>
      <c r="BQ85" s="239"/>
      <c r="BR85" s="249"/>
      <c r="BS85" s="244"/>
      <c r="BT85" s="180"/>
      <c r="BU85" s="250"/>
      <c r="BV85" s="1">
        <f t="shared" si="1"/>
        <v>0</v>
      </c>
    </row>
    <row r="86" spans="7:74" ht="18" customHeight="1" x14ac:dyDescent="0.25">
      <c r="G86" s="32">
        <f>EMP!O84</f>
        <v>0</v>
      </c>
      <c r="H86" s="203">
        <f>EMP!P84</f>
        <v>0</v>
      </c>
      <c r="I86" s="209">
        <f>EMP!Q84</f>
        <v>0</v>
      </c>
      <c r="J86" s="214"/>
      <c r="K86" s="208"/>
      <c r="L86" s="179"/>
      <c r="M86" s="215"/>
      <c r="N86" s="226"/>
      <c r="O86" s="220"/>
      <c r="P86" s="221"/>
      <c r="Q86" s="227"/>
      <c r="R86" s="238"/>
      <c r="S86" s="232"/>
      <c r="T86" s="233"/>
      <c r="U86" s="239"/>
      <c r="V86" s="249"/>
      <c r="W86" s="244"/>
      <c r="X86" s="180"/>
      <c r="Y86" s="250"/>
      <c r="Z86" s="214"/>
      <c r="AA86" s="208"/>
      <c r="AB86" s="179"/>
      <c r="AC86" s="215"/>
      <c r="AD86" s="226"/>
      <c r="AE86" s="220"/>
      <c r="AF86" s="221"/>
      <c r="AG86" s="227"/>
      <c r="AH86" s="238"/>
      <c r="AI86" s="232"/>
      <c r="AJ86" s="233"/>
      <c r="AK86" s="239"/>
      <c r="AL86" s="249"/>
      <c r="AM86" s="244"/>
      <c r="AN86" s="180"/>
      <c r="AO86" s="250"/>
      <c r="AP86" s="214"/>
      <c r="AQ86" s="208"/>
      <c r="AR86" s="179"/>
      <c r="AS86" s="215"/>
      <c r="AT86" s="226"/>
      <c r="AU86" s="220"/>
      <c r="AV86" s="221"/>
      <c r="AW86" s="227"/>
      <c r="AX86" s="238"/>
      <c r="AY86" s="232"/>
      <c r="AZ86" s="233"/>
      <c r="BA86" s="239"/>
      <c r="BB86" s="249"/>
      <c r="BC86" s="244"/>
      <c r="BD86" s="180"/>
      <c r="BE86" s="250"/>
      <c r="BF86" s="214"/>
      <c r="BG86" s="208"/>
      <c r="BH86" s="179"/>
      <c r="BI86" s="215"/>
      <c r="BJ86" s="226"/>
      <c r="BK86" s="220"/>
      <c r="BL86" s="221"/>
      <c r="BM86" s="227"/>
      <c r="BN86" s="238"/>
      <c r="BO86" s="232"/>
      <c r="BP86" s="233"/>
      <c r="BQ86" s="239"/>
      <c r="BR86" s="249"/>
      <c r="BS86" s="244"/>
      <c r="BT86" s="180"/>
      <c r="BU86" s="250"/>
      <c r="BV86" s="1">
        <f t="shared" si="1"/>
        <v>0</v>
      </c>
    </row>
    <row r="87" spans="7:74" ht="18" customHeight="1" x14ac:dyDescent="0.25">
      <c r="G87" s="32">
        <f>EMP!O85</f>
        <v>0</v>
      </c>
      <c r="H87" s="203">
        <f>EMP!P85</f>
        <v>0</v>
      </c>
      <c r="I87" s="209">
        <f>EMP!Q85</f>
        <v>0</v>
      </c>
      <c r="J87" s="214"/>
      <c r="K87" s="208"/>
      <c r="L87" s="179"/>
      <c r="M87" s="215"/>
      <c r="N87" s="226"/>
      <c r="O87" s="220"/>
      <c r="P87" s="221"/>
      <c r="Q87" s="227"/>
      <c r="R87" s="238"/>
      <c r="S87" s="232"/>
      <c r="T87" s="233"/>
      <c r="U87" s="239"/>
      <c r="V87" s="249"/>
      <c r="W87" s="244"/>
      <c r="X87" s="180"/>
      <c r="Y87" s="250"/>
      <c r="Z87" s="214"/>
      <c r="AA87" s="208"/>
      <c r="AB87" s="179"/>
      <c r="AC87" s="215"/>
      <c r="AD87" s="226"/>
      <c r="AE87" s="220"/>
      <c r="AF87" s="221"/>
      <c r="AG87" s="227"/>
      <c r="AH87" s="238"/>
      <c r="AI87" s="232"/>
      <c r="AJ87" s="233"/>
      <c r="AK87" s="239"/>
      <c r="AL87" s="249"/>
      <c r="AM87" s="244"/>
      <c r="AN87" s="180"/>
      <c r="AO87" s="250"/>
      <c r="AP87" s="214"/>
      <c r="AQ87" s="208"/>
      <c r="AR87" s="179"/>
      <c r="AS87" s="215"/>
      <c r="AT87" s="226"/>
      <c r="AU87" s="220"/>
      <c r="AV87" s="221"/>
      <c r="AW87" s="227"/>
      <c r="AX87" s="238"/>
      <c r="AY87" s="232"/>
      <c r="AZ87" s="233"/>
      <c r="BA87" s="239"/>
      <c r="BB87" s="249"/>
      <c r="BC87" s="244"/>
      <c r="BD87" s="180"/>
      <c r="BE87" s="250"/>
      <c r="BF87" s="214"/>
      <c r="BG87" s="208"/>
      <c r="BH87" s="179"/>
      <c r="BI87" s="215"/>
      <c r="BJ87" s="226"/>
      <c r="BK87" s="220"/>
      <c r="BL87" s="221"/>
      <c r="BM87" s="227"/>
      <c r="BN87" s="238"/>
      <c r="BO87" s="232"/>
      <c r="BP87" s="233"/>
      <c r="BQ87" s="239"/>
      <c r="BR87" s="249"/>
      <c r="BS87" s="244"/>
      <c r="BT87" s="180"/>
      <c r="BU87" s="250"/>
      <c r="BV87" s="1">
        <f t="shared" si="1"/>
        <v>0</v>
      </c>
    </row>
    <row r="88" spans="7:74" ht="18" customHeight="1" x14ac:dyDescent="0.25">
      <c r="G88" s="32">
        <f>EMP!O86</f>
        <v>0</v>
      </c>
      <c r="H88" s="203">
        <f>EMP!P86</f>
        <v>0</v>
      </c>
      <c r="I88" s="209">
        <f>EMP!Q86</f>
        <v>0</v>
      </c>
      <c r="J88" s="214"/>
      <c r="K88" s="208"/>
      <c r="L88" s="179"/>
      <c r="M88" s="215"/>
      <c r="N88" s="226"/>
      <c r="O88" s="220"/>
      <c r="P88" s="221"/>
      <c r="Q88" s="227"/>
      <c r="R88" s="238"/>
      <c r="S88" s="232"/>
      <c r="T88" s="233"/>
      <c r="U88" s="239"/>
      <c r="V88" s="249"/>
      <c r="W88" s="244"/>
      <c r="X88" s="180"/>
      <c r="Y88" s="250"/>
      <c r="Z88" s="214"/>
      <c r="AA88" s="208"/>
      <c r="AB88" s="179"/>
      <c r="AC88" s="215"/>
      <c r="AD88" s="226"/>
      <c r="AE88" s="220"/>
      <c r="AF88" s="221"/>
      <c r="AG88" s="227"/>
      <c r="AH88" s="238"/>
      <c r="AI88" s="232"/>
      <c r="AJ88" s="233"/>
      <c r="AK88" s="239"/>
      <c r="AL88" s="249"/>
      <c r="AM88" s="244"/>
      <c r="AN88" s="180"/>
      <c r="AO88" s="250"/>
      <c r="AP88" s="214"/>
      <c r="AQ88" s="208"/>
      <c r="AR88" s="179"/>
      <c r="AS88" s="215"/>
      <c r="AT88" s="226"/>
      <c r="AU88" s="220"/>
      <c r="AV88" s="221"/>
      <c r="AW88" s="227"/>
      <c r="AX88" s="238"/>
      <c r="AY88" s="232"/>
      <c r="AZ88" s="233"/>
      <c r="BA88" s="239"/>
      <c r="BB88" s="249"/>
      <c r="BC88" s="244"/>
      <c r="BD88" s="180"/>
      <c r="BE88" s="250"/>
      <c r="BF88" s="214"/>
      <c r="BG88" s="208"/>
      <c r="BH88" s="179"/>
      <c r="BI88" s="215"/>
      <c r="BJ88" s="226"/>
      <c r="BK88" s="220"/>
      <c r="BL88" s="221"/>
      <c r="BM88" s="227"/>
      <c r="BN88" s="238"/>
      <c r="BO88" s="232"/>
      <c r="BP88" s="233"/>
      <c r="BQ88" s="239"/>
      <c r="BR88" s="249"/>
      <c r="BS88" s="244"/>
      <c r="BT88" s="180"/>
      <c r="BU88" s="250"/>
      <c r="BV88" s="1">
        <f t="shared" si="1"/>
        <v>0</v>
      </c>
    </row>
    <row r="89" spans="7:74" ht="18" customHeight="1" x14ac:dyDescent="0.25">
      <c r="G89" s="32">
        <f>EMP!O87</f>
        <v>0</v>
      </c>
      <c r="H89" s="203">
        <f>EMP!P87</f>
        <v>0</v>
      </c>
      <c r="I89" s="209">
        <f>EMP!Q87</f>
        <v>0</v>
      </c>
      <c r="J89" s="214"/>
      <c r="K89" s="208"/>
      <c r="L89" s="179"/>
      <c r="M89" s="215"/>
      <c r="N89" s="226"/>
      <c r="O89" s="220"/>
      <c r="P89" s="221"/>
      <c r="Q89" s="227"/>
      <c r="R89" s="238"/>
      <c r="S89" s="232"/>
      <c r="T89" s="233"/>
      <c r="U89" s="239"/>
      <c r="V89" s="249"/>
      <c r="W89" s="244"/>
      <c r="X89" s="180"/>
      <c r="Y89" s="250"/>
      <c r="Z89" s="214"/>
      <c r="AA89" s="208"/>
      <c r="AB89" s="179"/>
      <c r="AC89" s="215"/>
      <c r="AD89" s="226"/>
      <c r="AE89" s="220"/>
      <c r="AF89" s="221"/>
      <c r="AG89" s="227"/>
      <c r="AH89" s="238"/>
      <c r="AI89" s="232"/>
      <c r="AJ89" s="233"/>
      <c r="AK89" s="239"/>
      <c r="AL89" s="249"/>
      <c r="AM89" s="244"/>
      <c r="AN89" s="180"/>
      <c r="AO89" s="250"/>
      <c r="AP89" s="214"/>
      <c r="AQ89" s="208"/>
      <c r="AR89" s="179"/>
      <c r="AS89" s="215"/>
      <c r="AT89" s="226"/>
      <c r="AU89" s="220"/>
      <c r="AV89" s="221"/>
      <c r="AW89" s="227"/>
      <c r="AX89" s="238"/>
      <c r="AY89" s="232"/>
      <c r="AZ89" s="233"/>
      <c r="BA89" s="239"/>
      <c r="BB89" s="249"/>
      <c r="BC89" s="244"/>
      <c r="BD89" s="180"/>
      <c r="BE89" s="250"/>
      <c r="BF89" s="214"/>
      <c r="BG89" s="208"/>
      <c r="BH89" s="179"/>
      <c r="BI89" s="215"/>
      <c r="BJ89" s="226"/>
      <c r="BK89" s="220"/>
      <c r="BL89" s="221"/>
      <c r="BM89" s="227"/>
      <c r="BN89" s="238"/>
      <c r="BO89" s="232"/>
      <c r="BP89" s="233"/>
      <c r="BQ89" s="239"/>
      <c r="BR89" s="249"/>
      <c r="BS89" s="244"/>
      <c r="BT89" s="180"/>
      <c r="BU89" s="250"/>
      <c r="BV89" s="1">
        <f t="shared" si="1"/>
        <v>0</v>
      </c>
    </row>
    <row r="90" spans="7:74" ht="18" customHeight="1" x14ac:dyDescent="0.25">
      <c r="G90" s="32">
        <f>EMP!O88</f>
        <v>0</v>
      </c>
      <c r="H90" s="203">
        <f>EMP!P88</f>
        <v>0</v>
      </c>
      <c r="I90" s="209">
        <f>EMP!Q88</f>
        <v>0</v>
      </c>
      <c r="J90" s="214"/>
      <c r="K90" s="208"/>
      <c r="L90" s="179"/>
      <c r="M90" s="215"/>
      <c r="N90" s="226"/>
      <c r="O90" s="220"/>
      <c r="P90" s="221"/>
      <c r="Q90" s="227"/>
      <c r="R90" s="238"/>
      <c r="S90" s="232"/>
      <c r="T90" s="233"/>
      <c r="U90" s="239"/>
      <c r="V90" s="249"/>
      <c r="W90" s="244"/>
      <c r="X90" s="180"/>
      <c r="Y90" s="250"/>
      <c r="Z90" s="214"/>
      <c r="AA90" s="208"/>
      <c r="AB90" s="179"/>
      <c r="AC90" s="215"/>
      <c r="AD90" s="226"/>
      <c r="AE90" s="220"/>
      <c r="AF90" s="221"/>
      <c r="AG90" s="227"/>
      <c r="AH90" s="238"/>
      <c r="AI90" s="232"/>
      <c r="AJ90" s="233"/>
      <c r="AK90" s="239"/>
      <c r="AL90" s="249"/>
      <c r="AM90" s="244"/>
      <c r="AN90" s="180"/>
      <c r="AO90" s="250"/>
      <c r="AP90" s="214"/>
      <c r="AQ90" s="208"/>
      <c r="AR90" s="179"/>
      <c r="AS90" s="215"/>
      <c r="AT90" s="226"/>
      <c r="AU90" s="220"/>
      <c r="AV90" s="221"/>
      <c r="AW90" s="227"/>
      <c r="AX90" s="238"/>
      <c r="AY90" s="232"/>
      <c r="AZ90" s="233"/>
      <c r="BA90" s="239"/>
      <c r="BB90" s="249"/>
      <c r="BC90" s="244"/>
      <c r="BD90" s="180"/>
      <c r="BE90" s="250"/>
      <c r="BF90" s="214"/>
      <c r="BG90" s="208"/>
      <c r="BH90" s="179"/>
      <c r="BI90" s="215"/>
      <c r="BJ90" s="226"/>
      <c r="BK90" s="220"/>
      <c r="BL90" s="221"/>
      <c r="BM90" s="227"/>
      <c r="BN90" s="238"/>
      <c r="BO90" s="232"/>
      <c r="BP90" s="233"/>
      <c r="BQ90" s="239"/>
      <c r="BR90" s="249"/>
      <c r="BS90" s="244"/>
      <c r="BT90" s="180"/>
      <c r="BU90" s="250"/>
      <c r="BV90" s="1">
        <f t="shared" si="1"/>
        <v>0</v>
      </c>
    </row>
    <row r="91" spans="7:74" ht="18" customHeight="1" x14ac:dyDescent="0.25">
      <c r="G91" s="32">
        <f>EMP!O89</f>
        <v>0</v>
      </c>
      <c r="H91" s="203">
        <f>EMP!P89</f>
        <v>0</v>
      </c>
      <c r="I91" s="209">
        <f>EMP!Q89</f>
        <v>0</v>
      </c>
      <c r="J91" s="214"/>
      <c r="K91" s="208"/>
      <c r="L91" s="179"/>
      <c r="M91" s="215"/>
      <c r="N91" s="226"/>
      <c r="O91" s="220"/>
      <c r="P91" s="221"/>
      <c r="Q91" s="227"/>
      <c r="R91" s="238"/>
      <c r="S91" s="232"/>
      <c r="T91" s="233"/>
      <c r="U91" s="239"/>
      <c r="V91" s="249"/>
      <c r="W91" s="244"/>
      <c r="X91" s="180"/>
      <c r="Y91" s="250"/>
      <c r="Z91" s="214"/>
      <c r="AA91" s="208"/>
      <c r="AB91" s="179"/>
      <c r="AC91" s="215"/>
      <c r="AD91" s="226"/>
      <c r="AE91" s="220"/>
      <c r="AF91" s="221"/>
      <c r="AG91" s="227"/>
      <c r="AH91" s="238"/>
      <c r="AI91" s="232"/>
      <c r="AJ91" s="233"/>
      <c r="AK91" s="239"/>
      <c r="AL91" s="249"/>
      <c r="AM91" s="244"/>
      <c r="AN91" s="180"/>
      <c r="AO91" s="250"/>
      <c r="AP91" s="214"/>
      <c r="AQ91" s="208"/>
      <c r="AR91" s="179"/>
      <c r="AS91" s="215"/>
      <c r="AT91" s="226"/>
      <c r="AU91" s="220"/>
      <c r="AV91" s="221"/>
      <c r="AW91" s="227"/>
      <c r="AX91" s="238"/>
      <c r="AY91" s="232"/>
      <c r="AZ91" s="233"/>
      <c r="BA91" s="239"/>
      <c r="BB91" s="249"/>
      <c r="BC91" s="244"/>
      <c r="BD91" s="180"/>
      <c r="BE91" s="250"/>
      <c r="BF91" s="214"/>
      <c r="BG91" s="208"/>
      <c r="BH91" s="179"/>
      <c r="BI91" s="215"/>
      <c r="BJ91" s="226"/>
      <c r="BK91" s="220"/>
      <c r="BL91" s="221"/>
      <c r="BM91" s="227"/>
      <c r="BN91" s="238"/>
      <c r="BO91" s="232"/>
      <c r="BP91" s="233"/>
      <c r="BQ91" s="239"/>
      <c r="BR91" s="249"/>
      <c r="BS91" s="244"/>
      <c r="BT91" s="180"/>
      <c r="BU91" s="250"/>
      <c r="BV91" s="1">
        <f t="shared" si="1"/>
        <v>0</v>
      </c>
    </row>
    <row r="92" spans="7:74" ht="18" customHeight="1" x14ac:dyDescent="0.25">
      <c r="G92" s="32">
        <f>EMP!O90</f>
        <v>0</v>
      </c>
      <c r="H92" s="203">
        <f>EMP!P90</f>
        <v>0</v>
      </c>
      <c r="I92" s="209">
        <f>EMP!Q90</f>
        <v>0</v>
      </c>
      <c r="J92" s="214"/>
      <c r="K92" s="208"/>
      <c r="L92" s="179"/>
      <c r="M92" s="215"/>
      <c r="N92" s="226"/>
      <c r="O92" s="220"/>
      <c r="P92" s="221"/>
      <c r="Q92" s="227"/>
      <c r="R92" s="238"/>
      <c r="S92" s="232"/>
      <c r="T92" s="233"/>
      <c r="U92" s="239"/>
      <c r="V92" s="249"/>
      <c r="W92" s="244"/>
      <c r="X92" s="180"/>
      <c r="Y92" s="250"/>
      <c r="Z92" s="214"/>
      <c r="AA92" s="208"/>
      <c r="AB92" s="179"/>
      <c r="AC92" s="215"/>
      <c r="AD92" s="226"/>
      <c r="AE92" s="220"/>
      <c r="AF92" s="221"/>
      <c r="AG92" s="227"/>
      <c r="AH92" s="238"/>
      <c r="AI92" s="232"/>
      <c r="AJ92" s="233"/>
      <c r="AK92" s="239"/>
      <c r="AL92" s="249"/>
      <c r="AM92" s="244"/>
      <c r="AN92" s="180"/>
      <c r="AO92" s="250"/>
      <c r="AP92" s="214"/>
      <c r="AQ92" s="208"/>
      <c r="AR92" s="179"/>
      <c r="AS92" s="215"/>
      <c r="AT92" s="226"/>
      <c r="AU92" s="220"/>
      <c r="AV92" s="221"/>
      <c r="AW92" s="227"/>
      <c r="AX92" s="238"/>
      <c r="AY92" s="232"/>
      <c r="AZ92" s="233"/>
      <c r="BA92" s="239"/>
      <c r="BB92" s="249"/>
      <c r="BC92" s="244"/>
      <c r="BD92" s="180"/>
      <c r="BE92" s="250"/>
      <c r="BF92" s="214"/>
      <c r="BG92" s="208"/>
      <c r="BH92" s="179"/>
      <c r="BI92" s="215"/>
      <c r="BJ92" s="226"/>
      <c r="BK92" s="220"/>
      <c r="BL92" s="221"/>
      <c r="BM92" s="227"/>
      <c r="BN92" s="238"/>
      <c r="BO92" s="232"/>
      <c r="BP92" s="233"/>
      <c r="BQ92" s="239"/>
      <c r="BR92" s="249"/>
      <c r="BS92" s="244"/>
      <c r="BT92" s="180"/>
      <c r="BU92" s="250"/>
      <c r="BV92" s="1">
        <f t="shared" si="1"/>
        <v>0</v>
      </c>
    </row>
    <row r="93" spans="7:74" ht="18" customHeight="1" x14ac:dyDescent="0.25">
      <c r="G93" s="32">
        <f>EMP!O91</f>
        <v>0</v>
      </c>
      <c r="H93" s="203">
        <f>EMP!P91</f>
        <v>0</v>
      </c>
      <c r="I93" s="209">
        <f>EMP!Q91</f>
        <v>0</v>
      </c>
      <c r="J93" s="214"/>
      <c r="K93" s="208"/>
      <c r="L93" s="179"/>
      <c r="M93" s="215"/>
      <c r="N93" s="226"/>
      <c r="O93" s="220"/>
      <c r="P93" s="221"/>
      <c r="Q93" s="227"/>
      <c r="R93" s="238"/>
      <c r="S93" s="232"/>
      <c r="T93" s="233"/>
      <c r="U93" s="239"/>
      <c r="V93" s="249"/>
      <c r="W93" s="244"/>
      <c r="X93" s="180"/>
      <c r="Y93" s="250"/>
      <c r="Z93" s="214"/>
      <c r="AA93" s="208"/>
      <c r="AB93" s="179"/>
      <c r="AC93" s="215"/>
      <c r="AD93" s="226"/>
      <c r="AE93" s="220"/>
      <c r="AF93" s="221"/>
      <c r="AG93" s="227"/>
      <c r="AH93" s="238"/>
      <c r="AI93" s="232"/>
      <c r="AJ93" s="233"/>
      <c r="AK93" s="239"/>
      <c r="AL93" s="249"/>
      <c r="AM93" s="244"/>
      <c r="AN93" s="180"/>
      <c r="AO93" s="250"/>
      <c r="AP93" s="214"/>
      <c r="AQ93" s="208"/>
      <c r="AR93" s="179"/>
      <c r="AS93" s="215"/>
      <c r="AT93" s="226"/>
      <c r="AU93" s="220"/>
      <c r="AV93" s="221"/>
      <c r="AW93" s="227"/>
      <c r="AX93" s="238"/>
      <c r="AY93" s="232"/>
      <c r="AZ93" s="233"/>
      <c r="BA93" s="239"/>
      <c r="BB93" s="249"/>
      <c r="BC93" s="244"/>
      <c r="BD93" s="180"/>
      <c r="BE93" s="250"/>
      <c r="BF93" s="214"/>
      <c r="BG93" s="208"/>
      <c r="BH93" s="179"/>
      <c r="BI93" s="215"/>
      <c r="BJ93" s="226"/>
      <c r="BK93" s="220"/>
      <c r="BL93" s="221"/>
      <c r="BM93" s="227"/>
      <c r="BN93" s="238"/>
      <c r="BO93" s="232"/>
      <c r="BP93" s="233"/>
      <c r="BQ93" s="239"/>
      <c r="BR93" s="249"/>
      <c r="BS93" s="244"/>
      <c r="BT93" s="180"/>
      <c r="BU93" s="250"/>
      <c r="BV93" s="1">
        <f t="shared" si="1"/>
        <v>0</v>
      </c>
    </row>
    <row r="94" spans="7:74" ht="18" customHeight="1" x14ac:dyDescent="0.25">
      <c r="G94" s="32">
        <f>EMP!O92</f>
        <v>0</v>
      </c>
      <c r="H94" s="203">
        <f>EMP!P92</f>
        <v>0</v>
      </c>
      <c r="I94" s="209">
        <f>EMP!Q92</f>
        <v>0</v>
      </c>
      <c r="J94" s="214"/>
      <c r="K94" s="208"/>
      <c r="L94" s="179"/>
      <c r="M94" s="215"/>
      <c r="N94" s="226"/>
      <c r="O94" s="220"/>
      <c r="P94" s="221"/>
      <c r="Q94" s="227"/>
      <c r="R94" s="238"/>
      <c r="S94" s="232"/>
      <c r="T94" s="233"/>
      <c r="U94" s="239"/>
      <c r="V94" s="249"/>
      <c r="W94" s="244"/>
      <c r="X94" s="180"/>
      <c r="Y94" s="250"/>
      <c r="Z94" s="214"/>
      <c r="AA94" s="208"/>
      <c r="AB94" s="179"/>
      <c r="AC94" s="215"/>
      <c r="AD94" s="226"/>
      <c r="AE94" s="220"/>
      <c r="AF94" s="221"/>
      <c r="AG94" s="227"/>
      <c r="AH94" s="238"/>
      <c r="AI94" s="232"/>
      <c r="AJ94" s="233"/>
      <c r="AK94" s="239"/>
      <c r="AL94" s="249"/>
      <c r="AM94" s="244"/>
      <c r="AN94" s="180"/>
      <c r="AO94" s="250"/>
      <c r="AP94" s="214"/>
      <c r="AQ94" s="208"/>
      <c r="AR94" s="179"/>
      <c r="AS94" s="215"/>
      <c r="AT94" s="226"/>
      <c r="AU94" s="220"/>
      <c r="AV94" s="221"/>
      <c r="AW94" s="227"/>
      <c r="AX94" s="238"/>
      <c r="AY94" s="232"/>
      <c r="AZ94" s="233"/>
      <c r="BA94" s="239"/>
      <c r="BB94" s="249"/>
      <c r="BC94" s="244"/>
      <c r="BD94" s="180"/>
      <c r="BE94" s="250"/>
      <c r="BF94" s="214"/>
      <c r="BG94" s="208"/>
      <c r="BH94" s="179"/>
      <c r="BI94" s="215"/>
      <c r="BJ94" s="226"/>
      <c r="BK94" s="220"/>
      <c r="BL94" s="221"/>
      <c r="BM94" s="227"/>
      <c r="BN94" s="238"/>
      <c r="BO94" s="232"/>
      <c r="BP94" s="233"/>
      <c r="BQ94" s="239"/>
      <c r="BR94" s="249"/>
      <c r="BS94" s="244"/>
      <c r="BT94" s="180"/>
      <c r="BU94" s="250"/>
      <c r="BV94" s="1">
        <f t="shared" si="1"/>
        <v>0</v>
      </c>
    </row>
    <row r="95" spans="7:74" ht="18" customHeight="1" x14ac:dyDescent="0.25">
      <c r="G95" s="32">
        <f>EMP!O93</f>
        <v>0</v>
      </c>
      <c r="H95" s="203">
        <f>EMP!P93</f>
        <v>0</v>
      </c>
      <c r="I95" s="209">
        <f>EMP!Q93</f>
        <v>0</v>
      </c>
      <c r="J95" s="214"/>
      <c r="K95" s="208"/>
      <c r="L95" s="179"/>
      <c r="M95" s="215"/>
      <c r="N95" s="226"/>
      <c r="O95" s="220"/>
      <c r="P95" s="221"/>
      <c r="Q95" s="227"/>
      <c r="R95" s="238"/>
      <c r="S95" s="232"/>
      <c r="T95" s="233"/>
      <c r="U95" s="239"/>
      <c r="V95" s="249"/>
      <c r="W95" s="244"/>
      <c r="X95" s="180"/>
      <c r="Y95" s="250"/>
      <c r="Z95" s="214"/>
      <c r="AA95" s="208"/>
      <c r="AB95" s="179"/>
      <c r="AC95" s="215"/>
      <c r="AD95" s="226"/>
      <c r="AE95" s="220"/>
      <c r="AF95" s="221"/>
      <c r="AG95" s="227"/>
      <c r="AH95" s="238"/>
      <c r="AI95" s="232"/>
      <c r="AJ95" s="233"/>
      <c r="AK95" s="239"/>
      <c r="AL95" s="249"/>
      <c r="AM95" s="244"/>
      <c r="AN95" s="180"/>
      <c r="AO95" s="250"/>
      <c r="AP95" s="214"/>
      <c r="AQ95" s="208"/>
      <c r="AR95" s="179"/>
      <c r="AS95" s="215"/>
      <c r="AT95" s="226"/>
      <c r="AU95" s="220"/>
      <c r="AV95" s="221"/>
      <c r="AW95" s="227"/>
      <c r="AX95" s="238"/>
      <c r="AY95" s="232"/>
      <c r="AZ95" s="233"/>
      <c r="BA95" s="239"/>
      <c r="BB95" s="249"/>
      <c r="BC95" s="244"/>
      <c r="BD95" s="180"/>
      <c r="BE95" s="250"/>
      <c r="BF95" s="214"/>
      <c r="BG95" s="208"/>
      <c r="BH95" s="179"/>
      <c r="BI95" s="215"/>
      <c r="BJ95" s="226"/>
      <c r="BK95" s="220"/>
      <c r="BL95" s="221"/>
      <c r="BM95" s="227"/>
      <c r="BN95" s="238"/>
      <c r="BO95" s="232"/>
      <c r="BP95" s="233"/>
      <c r="BQ95" s="239"/>
      <c r="BR95" s="249"/>
      <c r="BS95" s="244"/>
      <c r="BT95" s="180"/>
      <c r="BU95" s="250"/>
      <c r="BV95" s="1">
        <f t="shared" si="1"/>
        <v>0</v>
      </c>
    </row>
    <row r="96" spans="7:74" ht="18" customHeight="1" x14ac:dyDescent="0.25">
      <c r="G96" s="32">
        <f>EMP!O94</f>
        <v>0</v>
      </c>
      <c r="H96" s="203">
        <f>EMP!P94</f>
        <v>0</v>
      </c>
      <c r="I96" s="209">
        <f>EMP!Q94</f>
        <v>0</v>
      </c>
      <c r="J96" s="214"/>
      <c r="K96" s="208"/>
      <c r="L96" s="179"/>
      <c r="M96" s="215"/>
      <c r="N96" s="226"/>
      <c r="O96" s="220"/>
      <c r="P96" s="221"/>
      <c r="Q96" s="227"/>
      <c r="R96" s="238"/>
      <c r="S96" s="232"/>
      <c r="T96" s="233"/>
      <c r="U96" s="239"/>
      <c r="V96" s="249"/>
      <c r="W96" s="244"/>
      <c r="X96" s="180"/>
      <c r="Y96" s="250"/>
      <c r="Z96" s="214"/>
      <c r="AA96" s="208"/>
      <c r="AB96" s="179"/>
      <c r="AC96" s="215"/>
      <c r="AD96" s="226"/>
      <c r="AE96" s="220"/>
      <c r="AF96" s="221"/>
      <c r="AG96" s="227"/>
      <c r="AH96" s="238"/>
      <c r="AI96" s="232"/>
      <c r="AJ96" s="233"/>
      <c r="AK96" s="239"/>
      <c r="AL96" s="249"/>
      <c r="AM96" s="244"/>
      <c r="AN96" s="180"/>
      <c r="AO96" s="250"/>
      <c r="AP96" s="214"/>
      <c r="AQ96" s="208"/>
      <c r="AR96" s="179"/>
      <c r="AS96" s="215"/>
      <c r="AT96" s="226"/>
      <c r="AU96" s="220"/>
      <c r="AV96" s="221"/>
      <c r="AW96" s="227"/>
      <c r="AX96" s="238"/>
      <c r="AY96" s="232"/>
      <c r="AZ96" s="233"/>
      <c r="BA96" s="239"/>
      <c r="BB96" s="249"/>
      <c r="BC96" s="244"/>
      <c r="BD96" s="180"/>
      <c r="BE96" s="250"/>
      <c r="BF96" s="214"/>
      <c r="BG96" s="208"/>
      <c r="BH96" s="179"/>
      <c r="BI96" s="215"/>
      <c r="BJ96" s="226"/>
      <c r="BK96" s="220"/>
      <c r="BL96" s="221"/>
      <c r="BM96" s="227"/>
      <c r="BN96" s="238"/>
      <c r="BO96" s="232"/>
      <c r="BP96" s="233"/>
      <c r="BQ96" s="239"/>
      <c r="BR96" s="249"/>
      <c r="BS96" s="244"/>
      <c r="BT96" s="180"/>
      <c r="BU96" s="250"/>
      <c r="BV96" s="1">
        <f t="shared" si="1"/>
        <v>0</v>
      </c>
    </row>
    <row r="97" spans="7:74" ht="18" customHeight="1" x14ac:dyDescent="0.25">
      <c r="G97" s="32">
        <f>EMP!O95</f>
        <v>0</v>
      </c>
      <c r="H97" s="203">
        <f>EMP!P95</f>
        <v>0</v>
      </c>
      <c r="I97" s="209">
        <f>EMP!Q95</f>
        <v>0</v>
      </c>
      <c r="J97" s="214"/>
      <c r="K97" s="208"/>
      <c r="L97" s="179"/>
      <c r="M97" s="215"/>
      <c r="N97" s="226"/>
      <c r="O97" s="220"/>
      <c r="P97" s="221"/>
      <c r="Q97" s="227"/>
      <c r="R97" s="238"/>
      <c r="S97" s="232"/>
      <c r="T97" s="233"/>
      <c r="U97" s="239"/>
      <c r="V97" s="249"/>
      <c r="W97" s="244"/>
      <c r="X97" s="180"/>
      <c r="Y97" s="250"/>
      <c r="Z97" s="214"/>
      <c r="AA97" s="208"/>
      <c r="AB97" s="179"/>
      <c r="AC97" s="215"/>
      <c r="AD97" s="226"/>
      <c r="AE97" s="220"/>
      <c r="AF97" s="221"/>
      <c r="AG97" s="227"/>
      <c r="AH97" s="238"/>
      <c r="AI97" s="232"/>
      <c r="AJ97" s="233"/>
      <c r="AK97" s="239"/>
      <c r="AL97" s="249"/>
      <c r="AM97" s="244"/>
      <c r="AN97" s="180"/>
      <c r="AO97" s="250"/>
      <c r="AP97" s="214"/>
      <c r="AQ97" s="208"/>
      <c r="AR97" s="179"/>
      <c r="AS97" s="215"/>
      <c r="AT97" s="226"/>
      <c r="AU97" s="220"/>
      <c r="AV97" s="221"/>
      <c r="AW97" s="227"/>
      <c r="AX97" s="238"/>
      <c r="AY97" s="232"/>
      <c r="AZ97" s="233"/>
      <c r="BA97" s="239"/>
      <c r="BB97" s="249"/>
      <c r="BC97" s="244"/>
      <c r="BD97" s="180"/>
      <c r="BE97" s="250"/>
      <c r="BF97" s="214"/>
      <c r="BG97" s="208"/>
      <c r="BH97" s="179"/>
      <c r="BI97" s="215"/>
      <c r="BJ97" s="226"/>
      <c r="BK97" s="220"/>
      <c r="BL97" s="221"/>
      <c r="BM97" s="227"/>
      <c r="BN97" s="238"/>
      <c r="BO97" s="232"/>
      <c r="BP97" s="233"/>
      <c r="BQ97" s="239"/>
      <c r="BR97" s="249"/>
      <c r="BS97" s="244"/>
      <c r="BT97" s="180"/>
      <c r="BU97" s="250"/>
      <c r="BV97" s="1">
        <f t="shared" si="1"/>
        <v>0</v>
      </c>
    </row>
    <row r="98" spans="7:74" ht="18" customHeight="1" x14ac:dyDescent="0.25">
      <c r="G98" s="32">
        <f>EMP!O96</f>
        <v>0</v>
      </c>
      <c r="H98" s="203">
        <f>EMP!P96</f>
        <v>0</v>
      </c>
      <c r="I98" s="209">
        <f>EMP!Q96</f>
        <v>0</v>
      </c>
      <c r="J98" s="214"/>
      <c r="K98" s="208"/>
      <c r="L98" s="179"/>
      <c r="M98" s="215"/>
      <c r="N98" s="226"/>
      <c r="O98" s="220"/>
      <c r="P98" s="221"/>
      <c r="Q98" s="227"/>
      <c r="R98" s="238"/>
      <c r="S98" s="232"/>
      <c r="T98" s="233"/>
      <c r="U98" s="239"/>
      <c r="V98" s="249"/>
      <c r="W98" s="244"/>
      <c r="X98" s="180"/>
      <c r="Y98" s="250"/>
      <c r="Z98" s="214"/>
      <c r="AA98" s="208"/>
      <c r="AB98" s="179"/>
      <c r="AC98" s="215"/>
      <c r="AD98" s="226"/>
      <c r="AE98" s="220"/>
      <c r="AF98" s="221"/>
      <c r="AG98" s="227"/>
      <c r="AH98" s="238"/>
      <c r="AI98" s="232"/>
      <c r="AJ98" s="233"/>
      <c r="AK98" s="239"/>
      <c r="AL98" s="249"/>
      <c r="AM98" s="244"/>
      <c r="AN98" s="180"/>
      <c r="AO98" s="250"/>
      <c r="AP98" s="214"/>
      <c r="AQ98" s="208"/>
      <c r="AR98" s="179"/>
      <c r="AS98" s="215"/>
      <c r="AT98" s="226"/>
      <c r="AU98" s="220"/>
      <c r="AV98" s="221"/>
      <c r="AW98" s="227"/>
      <c r="AX98" s="238"/>
      <c r="AY98" s="232"/>
      <c r="AZ98" s="233"/>
      <c r="BA98" s="239"/>
      <c r="BB98" s="249"/>
      <c r="BC98" s="244"/>
      <c r="BD98" s="180"/>
      <c r="BE98" s="250"/>
      <c r="BF98" s="214"/>
      <c r="BG98" s="208"/>
      <c r="BH98" s="179"/>
      <c r="BI98" s="215"/>
      <c r="BJ98" s="226"/>
      <c r="BK98" s="220"/>
      <c r="BL98" s="221"/>
      <c r="BM98" s="227"/>
      <c r="BN98" s="238"/>
      <c r="BO98" s="232"/>
      <c r="BP98" s="233"/>
      <c r="BQ98" s="239"/>
      <c r="BR98" s="249"/>
      <c r="BS98" s="244"/>
      <c r="BT98" s="180"/>
      <c r="BU98" s="250"/>
      <c r="BV98" s="1">
        <f t="shared" si="1"/>
        <v>0</v>
      </c>
    </row>
    <row r="99" spans="7:74" ht="18" customHeight="1" x14ac:dyDescent="0.25">
      <c r="G99" s="32">
        <f>EMP!O97</f>
        <v>0</v>
      </c>
      <c r="H99" s="203">
        <f>EMP!P97</f>
        <v>0</v>
      </c>
      <c r="I99" s="209">
        <f>EMP!Q97</f>
        <v>0</v>
      </c>
      <c r="J99" s="214"/>
      <c r="K99" s="208"/>
      <c r="L99" s="179"/>
      <c r="M99" s="215"/>
      <c r="N99" s="226"/>
      <c r="O99" s="220"/>
      <c r="P99" s="221"/>
      <c r="Q99" s="227"/>
      <c r="R99" s="238"/>
      <c r="S99" s="232"/>
      <c r="T99" s="233"/>
      <c r="U99" s="239"/>
      <c r="V99" s="249"/>
      <c r="W99" s="244"/>
      <c r="X99" s="180"/>
      <c r="Y99" s="250"/>
      <c r="Z99" s="214"/>
      <c r="AA99" s="208"/>
      <c r="AB99" s="179"/>
      <c r="AC99" s="215"/>
      <c r="AD99" s="226"/>
      <c r="AE99" s="220"/>
      <c r="AF99" s="221"/>
      <c r="AG99" s="227"/>
      <c r="AH99" s="238"/>
      <c r="AI99" s="232"/>
      <c r="AJ99" s="233"/>
      <c r="AK99" s="239"/>
      <c r="AL99" s="249"/>
      <c r="AM99" s="244"/>
      <c r="AN99" s="180"/>
      <c r="AO99" s="250"/>
      <c r="AP99" s="214"/>
      <c r="AQ99" s="208"/>
      <c r="AR99" s="179"/>
      <c r="AS99" s="215"/>
      <c r="AT99" s="226"/>
      <c r="AU99" s="220"/>
      <c r="AV99" s="221"/>
      <c r="AW99" s="227"/>
      <c r="AX99" s="238"/>
      <c r="AY99" s="232"/>
      <c r="AZ99" s="233"/>
      <c r="BA99" s="239"/>
      <c r="BB99" s="249"/>
      <c r="BC99" s="244"/>
      <c r="BD99" s="180"/>
      <c r="BE99" s="250"/>
      <c r="BF99" s="214"/>
      <c r="BG99" s="208"/>
      <c r="BH99" s="179"/>
      <c r="BI99" s="215"/>
      <c r="BJ99" s="226"/>
      <c r="BK99" s="220"/>
      <c r="BL99" s="221"/>
      <c r="BM99" s="227"/>
      <c r="BN99" s="238"/>
      <c r="BO99" s="232"/>
      <c r="BP99" s="233"/>
      <c r="BQ99" s="239"/>
      <c r="BR99" s="249"/>
      <c r="BS99" s="244"/>
      <c r="BT99" s="180"/>
      <c r="BU99" s="250"/>
      <c r="BV99" s="1">
        <f t="shared" si="1"/>
        <v>0</v>
      </c>
    </row>
    <row r="100" spans="7:74" ht="18" customHeight="1" x14ac:dyDescent="0.25">
      <c r="G100" s="32">
        <f>EMP!O98</f>
        <v>0</v>
      </c>
      <c r="H100" s="203">
        <f>EMP!P98</f>
        <v>0</v>
      </c>
      <c r="I100" s="209">
        <f>EMP!Q98</f>
        <v>0</v>
      </c>
      <c r="J100" s="214"/>
      <c r="K100" s="208"/>
      <c r="L100" s="179"/>
      <c r="M100" s="215"/>
      <c r="N100" s="226"/>
      <c r="O100" s="220"/>
      <c r="P100" s="221"/>
      <c r="Q100" s="227"/>
      <c r="R100" s="238"/>
      <c r="S100" s="232"/>
      <c r="T100" s="233"/>
      <c r="U100" s="239"/>
      <c r="V100" s="249"/>
      <c r="W100" s="244"/>
      <c r="X100" s="180"/>
      <c r="Y100" s="250"/>
      <c r="Z100" s="214"/>
      <c r="AA100" s="208"/>
      <c r="AB100" s="179"/>
      <c r="AC100" s="215"/>
      <c r="AD100" s="226"/>
      <c r="AE100" s="220"/>
      <c r="AF100" s="221"/>
      <c r="AG100" s="227"/>
      <c r="AH100" s="238"/>
      <c r="AI100" s="232"/>
      <c r="AJ100" s="233"/>
      <c r="AK100" s="239"/>
      <c r="AL100" s="249"/>
      <c r="AM100" s="244"/>
      <c r="AN100" s="180"/>
      <c r="AO100" s="250"/>
      <c r="AP100" s="214"/>
      <c r="AQ100" s="208"/>
      <c r="AR100" s="179"/>
      <c r="AS100" s="215"/>
      <c r="AT100" s="226"/>
      <c r="AU100" s="220"/>
      <c r="AV100" s="221"/>
      <c r="AW100" s="227"/>
      <c r="AX100" s="238"/>
      <c r="AY100" s="232"/>
      <c r="AZ100" s="233"/>
      <c r="BA100" s="239"/>
      <c r="BB100" s="249"/>
      <c r="BC100" s="244"/>
      <c r="BD100" s="180"/>
      <c r="BE100" s="250"/>
      <c r="BF100" s="214"/>
      <c r="BG100" s="208"/>
      <c r="BH100" s="179"/>
      <c r="BI100" s="215"/>
      <c r="BJ100" s="226"/>
      <c r="BK100" s="220"/>
      <c r="BL100" s="221"/>
      <c r="BM100" s="227"/>
      <c r="BN100" s="238"/>
      <c r="BO100" s="232"/>
      <c r="BP100" s="233"/>
      <c r="BQ100" s="239"/>
      <c r="BR100" s="249"/>
      <c r="BS100" s="244"/>
      <c r="BT100" s="180"/>
      <c r="BU100" s="250"/>
      <c r="BV100" s="1">
        <f t="shared" si="1"/>
        <v>0</v>
      </c>
    </row>
    <row r="101" spans="7:74" ht="18" customHeight="1" x14ac:dyDescent="0.25">
      <c r="G101" s="32">
        <f>EMP!O99</f>
        <v>0</v>
      </c>
      <c r="H101" s="203">
        <f>EMP!P99</f>
        <v>0</v>
      </c>
      <c r="I101" s="209">
        <f>EMP!Q99</f>
        <v>0</v>
      </c>
      <c r="J101" s="214"/>
      <c r="K101" s="208"/>
      <c r="L101" s="179"/>
      <c r="M101" s="215"/>
      <c r="N101" s="226"/>
      <c r="O101" s="220"/>
      <c r="P101" s="221"/>
      <c r="Q101" s="227"/>
      <c r="R101" s="238"/>
      <c r="S101" s="232"/>
      <c r="T101" s="233"/>
      <c r="U101" s="239"/>
      <c r="V101" s="249"/>
      <c r="W101" s="244"/>
      <c r="X101" s="180"/>
      <c r="Y101" s="250"/>
      <c r="Z101" s="214"/>
      <c r="AA101" s="208"/>
      <c r="AB101" s="179"/>
      <c r="AC101" s="215"/>
      <c r="AD101" s="226"/>
      <c r="AE101" s="220"/>
      <c r="AF101" s="221"/>
      <c r="AG101" s="227"/>
      <c r="AH101" s="238"/>
      <c r="AI101" s="232"/>
      <c r="AJ101" s="233"/>
      <c r="AK101" s="239"/>
      <c r="AL101" s="249"/>
      <c r="AM101" s="244"/>
      <c r="AN101" s="180"/>
      <c r="AO101" s="250"/>
      <c r="AP101" s="214"/>
      <c r="AQ101" s="208"/>
      <c r="AR101" s="179"/>
      <c r="AS101" s="215"/>
      <c r="AT101" s="226"/>
      <c r="AU101" s="220"/>
      <c r="AV101" s="221"/>
      <c r="AW101" s="227"/>
      <c r="AX101" s="238"/>
      <c r="AY101" s="232"/>
      <c r="AZ101" s="233"/>
      <c r="BA101" s="239"/>
      <c r="BB101" s="249"/>
      <c r="BC101" s="244"/>
      <c r="BD101" s="180"/>
      <c r="BE101" s="250"/>
      <c r="BF101" s="214"/>
      <c r="BG101" s="208"/>
      <c r="BH101" s="179"/>
      <c r="BI101" s="215"/>
      <c r="BJ101" s="226"/>
      <c r="BK101" s="220"/>
      <c r="BL101" s="221"/>
      <c r="BM101" s="227"/>
      <c r="BN101" s="238"/>
      <c r="BO101" s="232"/>
      <c r="BP101" s="233"/>
      <c r="BQ101" s="239"/>
      <c r="BR101" s="249"/>
      <c r="BS101" s="244"/>
      <c r="BT101" s="180"/>
      <c r="BU101" s="250"/>
      <c r="BV101" s="1">
        <f t="shared" si="1"/>
        <v>0</v>
      </c>
    </row>
    <row r="102" spans="7:74" ht="18" customHeight="1" x14ac:dyDescent="0.25">
      <c r="G102" s="32">
        <f>EMP!O100</f>
        <v>0</v>
      </c>
      <c r="H102" s="203">
        <f>EMP!P100</f>
        <v>0</v>
      </c>
      <c r="I102" s="209">
        <f>EMP!Q100</f>
        <v>0</v>
      </c>
      <c r="J102" s="214"/>
      <c r="K102" s="208"/>
      <c r="L102" s="179"/>
      <c r="M102" s="215"/>
      <c r="N102" s="226"/>
      <c r="O102" s="220"/>
      <c r="P102" s="221"/>
      <c r="Q102" s="227"/>
      <c r="R102" s="238"/>
      <c r="S102" s="232"/>
      <c r="T102" s="233"/>
      <c r="U102" s="239"/>
      <c r="V102" s="249"/>
      <c r="W102" s="244"/>
      <c r="X102" s="180"/>
      <c r="Y102" s="250"/>
      <c r="Z102" s="214"/>
      <c r="AA102" s="208"/>
      <c r="AB102" s="179"/>
      <c r="AC102" s="215"/>
      <c r="AD102" s="226"/>
      <c r="AE102" s="220"/>
      <c r="AF102" s="221"/>
      <c r="AG102" s="227"/>
      <c r="AH102" s="238"/>
      <c r="AI102" s="232"/>
      <c r="AJ102" s="233"/>
      <c r="AK102" s="239"/>
      <c r="AL102" s="249"/>
      <c r="AM102" s="244"/>
      <c r="AN102" s="180"/>
      <c r="AO102" s="250"/>
      <c r="AP102" s="214"/>
      <c r="AQ102" s="208"/>
      <c r="AR102" s="179"/>
      <c r="AS102" s="215"/>
      <c r="AT102" s="226"/>
      <c r="AU102" s="220"/>
      <c r="AV102" s="221"/>
      <c r="AW102" s="227"/>
      <c r="AX102" s="238"/>
      <c r="AY102" s="232"/>
      <c r="AZ102" s="233"/>
      <c r="BA102" s="239"/>
      <c r="BB102" s="249"/>
      <c r="BC102" s="244"/>
      <c r="BD102" s="180"/>
      <c r="BE102" s="250"/>
      <c r="BF102" s="214"/>
      <c r="BG102" s="208"/>
      <c r="BH102" s="179"/>
      <c r="BI102" s="215"/>
      <c r="BJ102" s="226"/>
      <c r="BK102" s="220"/>
      <c r="BL102" s="221"/>
      <c r="BM102" s="227"/>
      <c r="BN102" s="238"/>
      <c r="BO102" s="232"/>
      <c r="BP102" s="233"/>
      <c r="BQ102" s="239"/>
      <c r="BR102" s="249"/>
      <c r="BS102" s="244"/>
      <c r="BT102" s="180"/>
      <c r="BU102" s="250"/>
      <c r="BV102" s="1">
        <f t="shared" si="1"/>
        <v>0</v>
      </c>
    </row>
    <row r="103" spans="7:74" ht="18" customHeight="1" x14ac:dyDescent="0.25">
      <c r="G103" s="32">
        <f>EMP!O101</f>
        <v>0</v>
      </c>
      <c r="H103" s="203">
        <f>EMP!P101</f>
        <v>0</v>
      </c>
      <c r="I103" s="209">
        <f>EMP!Q101</f>
        <v>0</v>
      </c>
      <c r="J103" s="214"/>
      <c r="K103" s="208"/>
      <c r="L103" s="179"/>
      <c r="M103" s="215"/>
      <c r="N103" s="226"/>
      <c r="O103" s="220"/>
      <c r="P103" s="221"/>
      <c r="Q103" s="227"/>
      <c r="R103" s="238"/>
      <c r="S103" s="232"/>
      <c r="T103" s="233"/>
      <c r="U103" s="239"/>
      <c r="V103" s="249"/>
      <c r="W103" s="244"/>
      <c r="X103" s="180"/>
      <c r="Y103" s="250"/>
      <c r="Z103" s="214"/>
      <c r="AA103" s="208"/>
      <c r="AB103" s="179"/>
      <c r="AC103" s="215"/>
      <c r="AD103" s="226"/>
      <c r="AE103" s="220"/>
      <c r="AF103" s="221"/>
      <c r="AG103" s="227"/>
      <c r="AH103" s="238"/>
      <c r="AI103" s="232"/>
      <c r="AJ103" s="233"/>
      <c r="AK103" s="239"/>
      <c r="AL103" s="249"/>
      <c r="AM103" s="244"/>
      <c r="AN103" s="180"/>
      <c r="AO103" s="250"/>
      <c r="AP103" s="214"/>
      <c r="AQ103" s="208"/>
      <c r="AR103" s="179"/>
      <c r="AS103" s="215"/>
      <c r="AT103" s="226"/>
      <c r="AU103" s="220"/>
      <c r="AV103" s="221"/>
      <c r="AW103" s="227"/>
      <c r="AX103" s="238"/>
      <c r="AY103" s="232"/>
      <c r="AZ103" s="233"/>
      <c r="BA103" s="239"/>
      <c r="BB103" s="249"/>
      <c r="BC103" s="244"/>
      <c r="BD103" s="180"/>
      <c r="BE103" s="250"/>
      <c r="BF103" s="214"/>
      <c r="BG103" s="208"/>
      <c r="BH103" s="179"/>
      <c r="BI103" s="215"/>
      <c r="BJ103" s="226"/>
      <c r="BK103" s="220"/>
      <c r="BL103" s="221"/>
      <c r="BM103" s="227"/>
      <c r="BN103" s="238"/>
      <c r="BO103" s="232"/>
      <c r="BP103" s="233"/>
      <c r="BQ103" s="239"/>
      <c r="BR103" s="249"/>
      <c r="BS103" s="244"/>
      <c r="BT103" s="180"/>
      <c r="BU103" s="250"/>
      <c r="BV103" s="1">
        <f t="shared" si="1"/>
        <v>0</v>
      </c>
    </row>
    <row r="104" spans="7:74" ht="18" customHeight="1" x14ac:dyDescent="0.25">
      <c r="G104" s="32">
        <f>EMP!O102</f>
        <v>0</v>
      </c>
      <c r="H104" s="203">
        <f>EMP!P102</f>
        <v>0</v>
      </c>
      <c r="I104" s="209">
        <f>EMP!Q102</f>
        <v>0</v>
      </c>
      <c r="J104" s="214"/>
      <c r="K104" s="208"/>
      <c r="L104" s="179"/>
      <c r="M104" s="215"/>
      <c r="N104" s="226"/>
      <c r="O104" s="220"/>
      <c r="P104" s="221"/>
      <c r="Q104" s="227"/>
      <c r="R104" s="238"/>
      <c r="S104" s="232"/>
      <c r="T104" s="233"/>
      <c r="U104" s="239"/>
      <c r="V104" s="249"/>
      <c r="W104" s="244"/>
      <c r="X104" s="180"/>
      <c r="Y104" s="250"/>
      <c r="Z104" s="214"/>
      <c r="AA104" s="208"/>
      <c r="AB104" s="179"/>
      <c r="AC104" s="215"/>
      <c r="AD104" s="226"/>
      <c r="AE104" s="220"/>
      <c r="AF104" s="221"/>
      <c r="AG104" s="227"/>
      <c r="AH104" s="238"/>
      <c r="AI104" s="232"/>
      <c r="AJ104" s="233"/>
      <c r="AK104" s="239"/>
      <c r="AL104" s="249"/>
      <c r="AM104" s="244"/>
      <c r="AN104" s="180"/>
      <c r="AO104" s="250"/>
      <c r="AP104" s="214"/>
      <c r="AQ104" s="208"/>
      <c r="AR104" s="179"/>
      <c r="AS104" s="215"/>
      <c r="AT104" s="226"/>
      <c r="AU104" s="220"/>
      <c r="AV104" s="221"/>
      <c r="AW104" s="227"/>
      <c r="AX104" s="238"/>
      <c r="AY104" s="232"/>
      <c r="AZ104" s="233"/>
      <c r="BA104" s="239"/>
      <c r="BB104" s="249"/>
      <c r="BC104" s="244"/>
      <c r="BD104" s="180"/>
      <c r="BE104" s="250"/>
      <c r="BF104" s="214"/>
      <c r="BG104" s="208"/>
      <c r="BH104" s="179"/>
      <c r="BI104" s="215"/>
      <c r="BJ104" s="226"/>
      <c r="BK104" s="220"/>
      <c r="BL104" s="221"/>
      <c r="BM104" s="227"/>
      <c r="BN104" s="238"/>
      <c r="BO104" s="232"/>
      <c r="BP104" s="233"/>
      <c r="BQ104" s="239"/>
      <c r="BR104" s="249"/>
      <c r="BS104" s="244"/>
      <c r="BT104" s="180"/>
      <c r="BU104" s="250"/>
      <c r="BV104" s="1">
        <f t="shared" si="1"/>
        <v>0</v>
      </c>
    </row>
    <row r="105" spans="7:74" ht="18" customHeight="1" x14ac:dyDescent="0.25">
      <c r="G105" s="32">
        <f>EMP!O103</f>
        <v>0</v>
      </c>
      <c r="H105" s="203">
        <f>EMP!P103</f>
        <v>0</v>
      </c>
      <c r="I105" s="209">
        <f>EMP!Q103</f>
        <v>0</v>
      </c>
      <c r="J105" s="214"/>
      <c r="K105" s="208"/>
      <c r="L105" s="179"/>
      <c r="M105" s="215"/>
      <c r="N105" s="226"/>
      <c r="O105" s="220"/>
      <c r="P105" s="221"/>
      <c r="Q105" s="227"/>
      <c r="R105" s="238"/>
      <c r="S105" s="232"/>
      <c r="T105" s="233"/>
      <c r="U105" s="239"/>
      <c r="V105" s="249"/>
      <c r="W105" s="244"/>
      <c r="X105" s="180"/>
      <c r="Y105" s="250"/>
      <c r="Z105" s="214"/>
      <c r="AA105" s="208"/>
      <c r="AB105" s="179"/>
      <c r="AC105" s="215"/>
      <c r="AD105" s="226"/>
      <c r="AE105" s="220"/>
      <c r="AF105" s="221"/>
      <c r="AG105" s="227"/>
      <c r="AH105" s="238"/>
      <c r="AI105" s="232"/>
      <c r="AJ105" s="233"/>
      <c r="AK105" s="239"/>
      <c r="AL105" s="249"/>
      <c r="AM105" s="244"/>
      <c r="AN105" s="180"/>
      <c r="AO105" s="250"/>
      <c r="AP105" s="214"/>
      <c r="AQ105" s="208"/>
      <c r="AR105" s="179"/>
      <c r="AS105" s="215"/>
      <c r="AT105" s="226"/>
      <c r="AU105" s="220"/>
      <c r="AV105" s="221"/>
      <c r="AW105" s="227"/>
      <c r="AX105" s="238"/>
      <c r="AY105" s="232"/>
      <c r="AZ105" s="233"/>
      <c r="BA105" s="239"/>
      <c r="BB105" s="249"/>
      <c r="BC105" s="244"/>
      <c r="BD105" s="180"/>
      <c r="BE105" s="250"/>
      <c r="BF105" s="214"/>
      <c r="BG105" s="208"/>
      <c r="BH105" s="179"/>
      <c r="BI105" s="215"/>
      <c r="BJ105" s="226"/>
      <c r="BK105" s="220"/>
      <c r="BL105" s="221"/>
      <c r="BM105" s="227"/>
      <c r="BN105" s="238"/>
      <c r="BO105" s="232"/>
      <c r="BP105" s="233"/>
      <c r="BQ105" s="239"/>
      <c r="BR105" s="249"/>
      <c r="BS105" s="244"/>
      <c r="BT105" s="180"/>
      <c r="BU105" s="250"/>
      <c r="BV105" s="1">
        <f t="shared" si="1"/>
        <v>0</v>
      </c>
    </row>
    <row r="106" spans="7:74" ht="18" customHeight="1" x14ac:dyDescent="0.25">
      <c r="G106" s="32">
        <f>EMP!O104</f>
        <v>0</v>
      </c>
      <c r="H106" s="203">
        <f>EMP!P104</f>
        <v>0</v>
      </c>
      <c r="I106" s="209">
        <f>EMP!Q104</f>
        <v>0</v>
      </c>
      <c r="J106" s="214"/>
      <c r="K106" s="208"/>
      <c r="L106" s="179"/>
      <c r="M106" s="215"/>
      <c r="N106" s="226"/>
      <c r="O106" s="220"/>
      <c r="P106" s="221"/>
      <c r="Q106" s="227"/>
      <c r="R106" s="238"/>
      <c r="S106" s="232"/>
      <c r="T106" s="233"/>
      <c r="U106" s="239"/>
      <c r="V106" s="249"/>
      <c r="W106" s="244"/>
      <c r="X106" s="180"/>
      <c r="Y106" s="250"/>
      <c r="Z106" s="214"/>
      <c r="AA106" s="208"/>
      <c r="AB106" s="179"/>
      <c r="AC106" s="215"/>
      <c r="AD106" s="226"/>
      <c r="AE106" s="220"/>
      <c r="AF106" s="221"/>
      <c r="AG106" s="227"/>
      <c r="AH106" s="238"/>
      <c r="AI106" s="232"/>
      <c r="AJ106" s="233"/>
      <c r="AK106" s="239"/>
      <c r="AL106" s="249"/>
      <c r="AM106" s="244"/>
      <c r="AN106" s="180"/>
      <c r="AO106" s="250"/>
      <c r="AP106" s="214"/>
      <c r="AQ106" s="208"/>
      <c r="AR106" s="179"/>
      <c r="AS106" s="215"/>
      <c r="AT106" s="226"/>
      <c r="AU106" s="220"/>
      <c r="AV106" s="221"/>
      <c r="AW106" s="227"/>
      <c r="AX106" s="238"/>
      <c r="AY106" s="232"/>
      <c r="AZ106" s="233"/>
      <c r="BA106" s="239"/>
      <c r="BB106" s="249"/>
      <c r="BC106" s="244"/>
      <c r="BD106" s="180"/>
      <c r="BE106" s="250"/>
      <c r="BF106" s="214"/>
      <c r="BG106" s="208"/>
      <c r="BH106" s="179"/>
      <c r="BI106" s="215"/>
      <c r="BJ106" s="226"/>
      <c r="BK106" s="220"/>
      <c r="BL106" s="221"/>
      <c r="BM106" s="227"/>
      <c r="BN106" s="238"/>
      <c r="BO106" s="232"/>
      <c r="BP106" s="233"/>
      <c r="BQ106" s="239"/>
      <c r="BR106" s="249"/>
      <c r="BS106" s="244"/>
      <c r="BT106" s="180"/>
      <c r="BU106" s="250"/>
      <c r="BV106" s="1">
        <f t="shared" si="1"/>
        <v>0</v>
      </c>
    </row>
    <row r="107" spans="7:74" ht="18" customHeight="1" x14ac:dyDescent="0.25">
      <c r="G107" s="32">
        <f>EMP!O105</f>
        <v>0</v>
      </c>
      <c r="H107" s="203">
        <f>EMP!P105</f>
        <v>0</v>
      </c>
      <c r="I107" s="209">
        <f>EMP!Q105</f>
        <v>0</v>
      </c>
      <c r="J107" s="214"/>
      <c r="K107" s="208"/>
      <c r="L107" s="179"/>
      <c r="M107" s="215"/>
      <c r="N107" s="226"/>
      <c r="O107" s="220"/>
      <c r="P107" s="221"/>
      <c r="Q107" s="227"/>
      <c r="R107" s="238"/>
      <c r="S107" s="232"/>
      <c r="T107" s="233"/>
      <c r="U107" s="239"/>
      <c r="V107" s="249"/>
      <c r="W107" s="244"/>
      <c r="X107" s="180"/>
      <c r="Y107" s="250"/>
      <c r="Z107" s="214"/>
      <c r="AA107" s="208"/>
      <c r="AB107" s="179"/>
      <c r="AC107" s="215"/>
      <c r="AD107" s="226"/>
      <c r="AE107" s="220"/>
      <c r="AF107" s="221"/>
      <c r="AG107" s="227"/>
      <c r="AH107" s="238"/>
      <c r="AI107" s="232"/>
      <c r="AJ107" s="233"/>
      <c r="AK107" s="239"/>
      <c r="AL107" s="249"/>
      <c r="AM107" s="244"/>
      <c r="AN107" s="180"/>
      <c r="AO107" s="250"/>
      <c r="AP107" s="214"/>
      <c r="AQ107" s="208"/>
      <c r="AR107" s="179"/>
      <c r="AS107" s="215"/>
      <c r="AT107" s="226"/>
      <c r="AU107" s="220"/>
      <c r="AV107" s="221"/>
      <c r="AW107" s="227"/>
      <c r="AX107" s="238"/>
      <c r="AY107" s="232"/>
      <c r="AZ107" s="233"/>
      <c r="BA107" s="239"/>
      <c r="BB107" s="249"/>
      <c r="BC107" s="244"/>
      <c r="BD107" s="180"/>
      <c r="BE107" s="250"/>
      <c r="BF107" s="214"/>
      <c r="BG107" s="208"/>
      <c r="BH107" s="179"/>
      <c r="BI107" s="215"/>
      <c r="BJ107" s="226"/>
      <c r="BK107" s="220"/>
      <c r="BL107" s="221"/>
      <c r="BM107" s="227"/>
      <c r="BN107" s="238"/>
      <c r="BO107" s="232"/>
      <c r="BP107" s="233"/>
      <c r="BQ107" s="239"/>
      <c r="BR107" s="249"/>
      <c r="BS107" s="244"/>
      <c r="BT107" s="180"/>
      <c r="BU107" s="250"/>
      <c r="BV107" s="1">
        <f t="shared" si="1"/>
        <v>0</v>
      </c>
    </row>
    <row r="108" spans="7:74" ht="18" customHeight="1" x14ac:dyDescent="0.25">
      <c r="G108" s="32">
        <f>EMP!O106</f>
        <v>0</v>
      </c>
      <c r="H108" s="203">
        <f>EMP!P106</f>
        <v>0</v>
      </c>
      <c r="I108" s="209">
        <f>EMP!Q106</f>
        <v>0</v>
      </c>
      <c r="J108" s="214"/>
      <c r="K108" s="208"/>
      <c r="L108" s="179"/>
      <c r="M108" s="215"/>
      <c r="N108" s="226"/>
      <c r="O108" s="220"/>
      <c r="P108" s="221"/>
      <c r="Q108" s="227"/>
      <c r="R108" s="238"/>
      <c r="S108" s="232"/>
      <c r="T108" s="233"/>
      <c r="U108" s="239"/>
      <c r="V108" s="249"/>
      <c r="W108" s="244"/>
      <c r="X108" s="180"/>
      <c r="Y108" s="250"/>
      <c r="Z108" s="214"/>
      <c r="AA108" s="208"/>
      <c r="AB108" s="179"/>
      <c r="AC108" s="215"/>
      <c r="AD108" s="226"/>
      <c r="AE108" s="220"/>
      <c r="AF108" s="221"/>
      <c r="AG108" s="227"/>
      <c r="AH108" s="238"/>
      <c r="AI108" s="232"/>
      <c r="AJ108" s="233"/>
      <c r="AK108" s="239"/>
      <c r="AL108" s="249"/>
      <c r="AM108" s="244"/>
      <c r="AN108" s="180"/>
      <c r="AO108" s="250"/>
      <c r="AP108" s="214"/>
      <c r="AQ108" s="208"/>
      <c r="AR108" s="179"/>
      <c r="AS108" s="215"/>
      <c r="AT108" s="226"/>
      <c r="AU108" s="220"/>
      <c r="AV108" s="221"/>
      <c r="AW108" s="227"/>
      <c r="AX108" s="238"/>
      <c r="AY108" s="232"/>
      <c r="AZ108" s="233"/>
      <c r="BA108" s="239"/>
      <c r="BB108" s="249"/>
      <c r="BC108" s="244"/>
      <c r="BD108" s="180"/>
      <c r="BE108" s="250"/>
      <c r="BF108" s="214"/>
      <c r="BG108" s="208"/>
      <c r="BH108" s="179"/>
      <c r="BI108" s="215"/>
      <c r="BJ108" s="226"/>
      <c r="BK108" s="220"/>
      <c r="BL108" s="221"/>
      <c r="BM108" s="227"/>
      <c r="BN108" s="238"/>
      <c r="BO108" s="232"/>
      <c r="BP108" s="233"/>
      <c r="BQ108" s="239"/>
      <c r="BR108" s="249"/>
      <c r="BS108" s="244"/>
      <c r="BT108" s="180"/>
      <c r="BU108" s="250"/>
      <c r="BV108" s="1">
        <f t="shared" si="1"/>
        <v>0</v>
      </c>
    </row>
    <row r="109" spans="7:74" ht="18" customHeight="1" x14ac:dyDescent="0.25">
      <c r="G109" s="32">
        <f>EMP!O107</f>
        <v>0</v>
      </c>
      <c r="H109" s="203">
        <f>EMP!P107</f>
        <v>0</v>
      </c>
      <c r="I109" s="209">
        <f>EMP!Q107</f>
        <v>0</v>
      </c>
      <c r="J109" s="214"/>
      <c r="K109" s="208"/>
      <c r="L109" s="179"/>
      <c r="M109" s="215"/>
      <c r="N109" s="226"/>
      <c r="O109" s="220"/>
      <c r="P109" s="221"/>
      <c r="Q109" s="227"/>
      <c r="R109" s="238"/>
      <c r="S109" s="232"/>
      <c r="T109" s="233"/>
      <c r="U109" s="239"/>
      <c r="V109" s="249"/>
      <c r="W109" s="244"/>
      <c r="X109" s="180"/>
      <c r="Y109" s="250"/>
      <c r="Z109" s="214"/>
      <c r="AA109" s="208"/>
      <c r="AB109" s="179"/>
      <c r="AC109" s="215"/>
      <c r="AD109" s="226"/>
      <c r="AE109" s="220"/>
      <c r="AF109" s="221"/>
      <c r="AG109" s="227"/>
      <c r="AH109" s="238"/>
      <c r="AI109" s="232"/>
      <c r="AJ109" s="233"/>
      <c r="AK109" s="239"/>
      <c r="AL109" s="249"/>
      <c r="AM109" s="244"/>
      <c r="AN109" s="180"/>
      <c r="AO109" s="250"/>
      <c r="AP109" s="214"/>
      <c r="AQ109" s="208"/>
      <c r="AR109" s="179"/>
      <c r="AS109" s="215"/>
      <c r="AT109" s="226"/>
      <c r="AU109" s="220"/>
      <c r="AV109" s="221"/>
      <c r="AW109" s="227"/>
      <c r="AX109" s="238"/>
      <c r="AY109" s="232"/>
      <c r="AZ109" s="233"/>
      <c r="BA109" s="239"/>
      <c r="BB109" s="249"/>
      <c r="BC109" s="244"/>
      <c r="BD109" s="180"/>
      <c r="BE109" s="250"/>
      <c r="BF109" s="214"/>
      <c r="BG109" s="208"/>
      <c r="BH109" s="179"/>
      <c r="BI109" s="215"/>
      <c r="BJ109" s="226"/>
      <c r="BK109" s="220"/>
      <c r="BL109" s="221"/>
      <c r="BM109" s="227"/>
      <c r="BN109" s="238"/>
      <c r="BO109" s="232"/>
      <c r="BP109" s="233"/>
      <c r="BQ109" s="239"/>
      <c r="BR109" s="249"/>
      <c r="BS109" s="244"/>
      <c r="BT109" s="180"/>
      <c r="BU109" s="250"/>
      <c r="BV109" s="1">
        <f t="shared" si="1"/>
        <v>0</v>
      </c>
    </row>
    <row r="110" spans="7:74" ht="18" customHeight="1" x14ac:dyDescent="0.25">
      <c r="G110" s="32">
        <f>EMP!O108</f>
        <v>0</v>
      </c>
      <c r="H110" s="203">
        <f>EMP!P108</f>
        <v>0</v>
      </c>
      <c r="I110" s="209">
        <f>EMP!Q108</f>
        <v>0</v>
      </c>
      <c r="J110" s="214"/>
      <c r="K110" s="208"/>
      <c r="L110" s="179"/>
      <c r="M110" s="215"/>
      <c r="N110" s="226"/>
      <c r="O110" s="220"/>
      <c r="P110" s="221"/>
      <c r="Q110" s="227"/>
      <c r="R110" s="238"/>
      <c r="S110" s="232"/>
      <c r="T110" s="233"/>
      <c r="U110" s="239"/>
      <c r="V110" s="249"/>
      <c r="W110" s="244"/>
      <c r="X110" s="180"/>
      <c r="Y110" s="250"/>
      <c r="Z110" s="214"/>
      <c r="AA110" s="208"/>
      <c r="AB110" s="179"/>
      <c r="AC110" s="215"/>
      <c r="AD110" s="226"/>
      <c r="AE110" s="220"/>
      <c r="AF110" s="221"/>
      <c r="AG110" s="227"/>
      <c r="AH110" s="238"/>
      <c r="AI110" s="232"/>
      <c r="AJ110" s="233"/>
      <c r="AK110" s="239"/>
      <c r="AL110" s="249"/>
      <c r="AM110" s="244"/>
      <c r="AN110" s="180"/>
      <c r="AO110" s="250"/>
      <c r="AP110" s="214"/>
      <c r="AQ110" s="208"/>
      <c r="AR110" s="179"/>
      <c r="AS110" s="215"/>
      <c r="AT110" s="226"/>
      <c r="AU110" s="220"/>
      <c r="AV110" s="221"/>
      <c r="AW110" s="227"/>
      <c r="AX110" s="238"/>
      <c r="AY110" s="232"/>
      <c r="AZ110" s="233"/>
      <c r="BA110" s="239"/>
      <c r="BB110" s="249"/>
      <c r="BC110" s="244"/>
      <c r="BD110" s="180"/>
      <c r="BE110" s="250"/>
      <c r="BF110" s="214"/>
      <c r="BG110" s="208"/>
      <c r="BH110" s="179"/>
      <c r="BI110" s="215"/>
      <c r="BJ110" s="226"/>
      <c r="BK110" s="220"/>
      <c r="BL110" s="221"/>
      <c r="BM110" s="227"/>
      <c r="BN110" s="238"/>
      <c r="BO110" s="232"/>
      <c r="BP110" s="233"/>
      <c r="BQ110" s="239"/>
      <c r="BR110" s="249"/>
      <c r="BS110" s="244"/>
      <c r="BT110" s="180"/>
      <c r="BU110" s="250"/>
      <c r="BV110" s="1">
        <f t="shared" si="1"/>
        <v>0</v>
      </c>
    </row>
    <row r="111" spans="7:74" ht="18" customHeight="1" x14ac:dyDescent="0.25">
      <c r="G111" s="32">
        <f>EMP!O109</f>
        <v>0</v>
      </c>
      <c r="H111" s="203">
        <f>EMP!P109</f>
        <v>0</v>
      </c>
      <c r="I111" s="209">
        <f>EMP!Q109</f>
        <v>0</v>
      </c>
      <c r="J111" s="214"/>
      <c r="K111" s="208"/>
      <c r="L111" s="179"/>
      <c r="M111" s="215"/>
      <c r="N111" s="226"/>
      <c r="O111" s="220"/>
      <c r="P111" s="221"/>
      <c r="Q111" s="227"/>
      <c r="R111" s="238"/>
      <c r="S111" s="232"/>
      <c r="T111" s="233"/>
      <c r="U111" s="239"/>
      <c r="V111" s="249"/>
      <c r="W111" s="244"/>
      <c r="X111" s="180"/>
      <c r="Y111" s="250"/>
      <c r="Z111" s="214"/>
      <c r="AA111" s="208"/>
      <c r="AB111" s="179"/>
      <c r="AC111" s="215"/>
      <c r="AD111" s="226"/>
      <c r="AE111" s="220"/>
      <c r="AF111" s="221"/>
      <c r="AG111" s="227"/>
      <c r="AH111" s="238"/>
      <c r="AI111" s="232"/>
      <c r="AJ111" s="233"/>
      <c r="AK111" s="239"/>
      <c r="AL111" s="249"/>
      <c r="AM111" s="244"/>
      <c r="AN111" s="180"/>
      <c r="AO111" s="250"/>
      <c r="AP111" s="214"/>
      <c r="AQ111" s="208"/>
      <c r="AR111" s="179"/>
      <c r="AS111" s="215"/>
      <c r="AT111" s="226"/>
      <c r="AU111" s="220"/>
      <c r="AV111" s="221"/>
      <c r="AW111" s="227"/>
      <c r="AX111" s="238"/>
      <c r="AY111" s="232"/>
      <c r="AZ111" s="233"/>
      <c r="BA111" s="239"/>
      <c r="BB111" s="249"/>
      <c r="BC111" s="244"/>
      <c r="BD111" s="180"/>
      <c r="BE111" s="250"/>
      <c r="BF111" s="214"/>
      <c r="BG111" s="208"/>
      <c r="BH111" s="179"/>
      <c r="BI111" s="215"/>
      <c r="BJ111" s="226"/>
      <c r="BK111" s="220"/>
      <c r="BL111" s="221"/>
      <c r="BM111" s="227"/>
      <c r="BN111" s="238"/>
      <c r="BO111" s="232"/>
      <c r="BP111" s="233"/>
      <c r="BQ111" s="239"/>
      <c r="BR111" s="249"/>
      <c r="BS111" s="244"/>
      <c r="BT111" s="180"/>
      <c r="BU111" s="250"/>
      <c r="BV111" s="1">
        <f t="shared" si="1"/>
        <v>0</v>
      </c>
    </row>
    <row r="112" spans="7:74" ht="18" customHeight="1" x14ac:dyDescent="0.25">
      <c r="G112" s="32">
        <f>EMP!O110</f>
        <v>0</v>
      </c>
      <c r="H112" s="203">
        <f>EMP!P110</f>
        <v>0</v>
      </c>
      <c r="I112" s="209">
        <f>EMP!Q110</f>
        <v>0</v>
      </c>
      <c r="J112" s="214"/>
      <c r="K112" s="208"/>
      <c r="L112" s="179"/>
      <c r="M112" s="215"/>
      <c r="N112" s="226"/>
      <c r="O112" s="220"/>
      <c r="P112" s="221"/>
      <c r="Q112" s="227"/>
      <c r="R112" s="238"/>
      <c r="S112" s="232"/>
      <c r="T112" s="233"/>
      <c r="U112" s="239"/>
      <c r="V112" s="249"/>
      <c r="W112" s="244"/>
      <c r="X112" s="180"/>
      <c r="Y112" s="250"/>
      <c r="Z112" s="214"/>
      <c r="AA112" s="208"/>
      <c r="AB112" s="179"/>
      <c r="AC112" s="215"/>
      <c r="AD112" s="226"/>
      <c r="AE112" s="220"/>
      <c r="AF112" s="221"/>
      <c r="AG112" s="227"/>
      <c r="AH112" s="238"/>
      <c r="AI112" s="232"/>
      <c r="AJ112" s="233"/>
      <c r="AK112" s="239"/>
      <c r="AL112" s="249"/>
      <c r="AM112" s="244"/>
      <c r="AN112" s="180"/>
      <c r="AO112" s="250"/>
      <c r="AP112" s="214"/>
      <c r="AQ112" s="208"/>
      <c r="AR112" s="179"/>
      <c r="AS112" s="215"/>
      <c r="AT112" s="226"/>
      <c r="AU112" s="220"/>
      <c r="AV112" s="221"/>
      <c r="AW112" s="227"/>
      <c r="AX112" s="238"/>
      <c r="AY112" s="232"/>
      <c r="AZ112" s="233"/>
      <c r="BA112" s="239"/>
      <c r="BB112" s="249"/>
      <c r="BC112" s="244"/>
      <c r="BD112" s="180"/>
      <c r="BE112" s="250"/>
      <c r="BF112" s="214"/>
      <c r="BG112" s="208"/>
      <c r="BH112" s="179"/>
      <c r="BI112" s="215"/>
      <c r="BJ112" s="226"/>
      <c r="BK112" s="220"/>
      <c r="BL112" s="221"/>
      <c r="BM112" s="227"/>
      <c r="BN112" s="238"/>
      <c r="BO112" s="232"/>
      <c r="BP112" s="233"/>
      <c r="BQ112" s="239"/>
      <c r="BR112" s="249"/>
      <c r="BS112" s="244"/>
      <c r="BT112" s="180"/>
      <c r="BU112" s="250"/>
      <c r="BV112" s="1">
        <f t="shared" si="1"/>
        <v>0</v>
      </c>
    </row>
    <row r="113" spans="7:74" ht="18" customHeight="1" x14ac:dyDescent="0.25">
      <c r="G113" s="32">
        <f>EMP!O111</f>
        <v>0</v>
      </c>
      <c r="H113" s="203">
        <f>EMP!P111</f>
        <v>0</v>
      </c>
      <c r="I113" s="209">
        <f>EMP!Q111</f>
        <v>0</v>
      </c>
      <c r="J113" s="214"/>
      <c r="K113" s="208"/>
      <c r="L113" s="179"/>
      <c r="M113" s="215"/>
      <c r="N113" s="226"/>
      <c r="O113" s="220"/>
      <c r="P113" s="221"/>
      <c r="Q113" s="227"/>
      <c r="R113" s="238"/>
      <c r="S113" s="232"/>
      <c r="T113" s="233"/>
      <c r="U113" s="239"/>
      <c r="V113" s="249"/>
      <c r="W113" s="244"/>
      <c r="X113" s="180"/>
      <c r="Y113" s="250"/>
      <c r="Z113" s="214"/>
      <c r="AA113" s="208"/>
      <c r="AB113" s="179"/>
      <c r="AC113" s="215"/>
      <c r="AD113" s="226"/>
      <c r="AE113" s="220"/>
      <c r="AF113" s="221"/>
      <c r="AG113" s="227"/>
      <c r="AH113" s="238"/>
      <c r="AI113" s="232"/>
      <c r="AJ113" s="233"/>
      <c r="AK113" s="239"/>
      <c r="AL113" s="249"/>
      <c r="AM113" s="244"/>
      <c r="AN113" s="180"/>
      <c r="AO113" s="250"/>
      <c r="AP113" s="214"/>
      <c r="AQ113" s="208"/>
      <c r="AR113" s="179"/>
      <c r="AS113" s="215"/>
      <c r="AT113" s="226"/>
      <c r="AU113" s="220"/>
      <c r="AV113" s="221"/>
      <c r="AW113" s="227"/>
      <c r="AX113" s="238"/>
      <c r="AY113" s="232"/>
      <c r="AZ113" s="233"/>
      <c r="BA113" s="239"/>
      <c r="BB113" s="249"/>
      <c r="BC113" s="244"/>
      <c r="BD113" s="180"/>
      <c r="BE113" s="250"/>
      <c r="BF113" s="214"/>
      <c r="BG113" s="208"/>
      <c r="BH113" s="179"/>
      <c r="BI113" s="215"/>
      <c r="BJ113" s="226"/>
      <c r="BK113" s="220"/>
      <c r="BL113" s="221"/>
      <c r="BM113" s="227"/>
      <c r="BN113" s="238"/>
      <c r="BO113" s="232"/>
      <c r="BP113" s="233"/>
      <c r="BQ113" s="239"/>
      <c r="BR113" s="249"/>
      <c r="BS113" s="244"/>
      <c r="BT113" s="180"/>
      <c r="BU113" s="250"/>
      <c r="BV113" s="1">
        <f t="shared" si="1"/>
        <v>0</v>
      </c>
    </row>
    <row r="114" spans="7:74" ht="18" customHeight="1" x14ac:dyDescent="0.25">
      <c r="G114" s="32">
        <f>EMP!O112</f>
        <v>0</v>
      </c>
      <c r="H114" s="203">
        <f>EMP!P112</f>
        <v>0</v>
      </c>
      <c r="I114" s="209">
        <f>EMP!Q112</f>
        <v>0</v>
      </c>
      <c r="J114" s="214"/>
      <c r="K114" s="208"/>
      <c r="L114" s="179"/>
      <c r="M114" s="215"/>
      <c r="N114" s="226"/>
      <c r="O114" s="220"/>
      <c r="P114" s="221"/>
      <c r="Q114" s="227"/>
      <c r="R114" s="238"/>
      <c r="S114" s="232"/>
      <c r="T114" s="233"/>
      <c r="U114" s="239"/>
      <c r="V114" s="249"/>
      <c r="W114" s="244"/>
      <c r="X114" s="180"/>
      <c r="Y114" s="250"/>
      <c r="Z114" s="214"/>
      <c r="AA114" s="208"/>
      <c r="AB114" s="179"/>
      <c r="AC114" s="215"/>
      <c r="AD114" s="226"/>
      <c r="AE114" s="220"/>
      <c r="AF114" s="221"/>
      <c r="AG114" s="227"/>
      <c r="AH114" s="238"/>
      <c r="AI114" s="232"/>
      <c r="AJ114" s="233"/>
      <c r="AK114" s="239"/>
      <c r="AL114" s="249"/>
      <c r="AM114" s="244"/>
      <c r="AN114" s="180"/>
      <c r="AO114" s="250"/>
      <c r="AP114" s="214"/>
      <c r="AQ114" s="208"/>
      <c r="AR114" s="179"/>
      <c r="AS114" s="215"/>
      <c r="AT114" s="226"/>
      <c r="AU114" s="220"/>
      <c r="AV114" s="221"/>
      <c r="AW114" s="227"/>
      <c r="AX114" s="238"/>
      <c r="AY114" s="232"/>
      <c r="AZ114" s="233"/>
      <c r="BA114" s="239"/>
      <c r="BB114" s="249"/>
      <c r="BC114" s="244"/>
      <c r="BD114" s="180"/>
      <c r="BE114" s="250"/>
      <c r="BF114" s="214"/>
      <c r="BG114" s="208"/>
      <c r="BH114" s="179"/>
      <c r="BI114" s="215"/>
      <c r="BJ114" s="226"/>
      <c r="BK114" s="220"/>
      <c r="BL114" s="221"/>
      <c r="BM114" s="227"/>
      <c r="BN114" s="238"/>
      <c r="BO114" s="232"/>
      <c r="BP114" s="233"/>
      <c r="BQ114" s="239"/>
      <c r="BR114" s="249"/>
      <c r="BS114" s="244"/>
      <c r="BT114" s="180"/>
      <c r="BU114" s="250"/>
      <c r="BV114" s="1">
        <f t="shared" si="1"/>
        <v>0</v>
      </c>
    </row>
    <row r="115" spans="7:74" ht="18" customHeight="1" x14ac:dyDescent="0.25">
      <c r="G115" s="32">
        <f>EMP!O113</f>
        <v>0</v>
      </c>
      <c r="H115" s="203">
        <f>EMP!P113</f>
        <v>0</v>
      </c>
      <c r="I115" s="209">
        <f>EMP!Q113</f>
        <v>0</v>
      </c>
      <c r="J115" s="214"/>
      <c r="K115" s="208"/>
      <c r="L115" s="179"/>
      <c r="M115" s="215"/>
      <c r="N115" s="226"/>
      <c r="O115" s="220"/>
      <c r="P115" s="221"/>
      <c r="Q115" s="227"/>
      <c r="R115" s="238"/>
      <c r="S115" s="232"/>
      <c r="T115" s="233"/>
      <c r="U115" s="239"/>
      <c r="V115" s="249"/>
      <c r="W115" s="244"/>
      <c r="X115" s="180"/>
      <c r="Y115" s="250"/>
      <c r="Z115" s="214"/>
      <c r="AA115" s="208"/>
      <c r="AB115" s="179"/>
      <c r="AC115" s="215"/>
      <c r="AD115" s="226"/>
      <c r="AE115" s="220"/>
      <c r="AF115" s="221"/>
      <c r="AG115" s="227"/>
      <c r="AH115" s="238"/>
      <c r="AI115" s="232"/>
      <c r="AJ115" s="233"/>
      <c r="AK115" s="239"/>
      <c r="AL115" s="249"/>
      <c r="AM115" s="244"/>
      <c r="AN115" s="180"/>
      <c r="AO115" s="250"/>
      <c r="AP115" s="214"/>
      <c r="AQ115" s="208"/>
      <c r="AR115" s="179"/>
      <c r="AS115" s="215"/>
      <c r="AT115" s="226"/>
      <c r="AU115" s="220"/>
      <c r="AV115" s="221"/>
      <c r="AW115" s="227"/>
      <c r="AX115" s="238"/>
      <c r="AY115" s="232"/>
      <c r="AZ115" s="233"/>
      <c r="BA115" s="239"/>
      <c r="BB115" s="249"/>
      <c r="BC115" s="244"/>
      <c r="BD115" s="180"/>
      <c r="BE115" s="250"/>
      <c r="BF115" s="214"/>
      <c r="BG115" s="208"/>
      <c r="BH115" s="179"/>
      <c r="BI115" s="215"/>
      <c r="BJ115" s="226"/>
      <c r="BK115" s="220"/>
      <c r="BL115" s="221"/>
      <c r="BM115" s="227"/>
      <c r="BN115" s="238"/>
      <c r="BO115" s="232"/>
      <c r="BP115" s="233"/>
      <c r="BQ115" s="239"/>
      <c r="BR115" s="249"/>
      <c r="BS115" s="244"/>
      <c r="BT115" s="180"/>
      <c r="BU115" s="250"/>
      <c r="BV115" s="1">
        <f t="shared" si="1"/>
        <v>0</v>
      </c>
    </row>
    <row r="116" spans="7:74" ht="18" customHeight="1" x14ac:dyDescent="0.25">
      <c r="G116" s="32">
        <f>EMP!O114</f>
        <v>0</v>
      </c>
      <c r="H116" s="203">
        <f>EMP!P114</f>
        <v>0</v>
      </c>
      <c r="I116" s="209">
        <f>EMP!Q114</f>
        <v>0</v>
      </c>
      <c r="J116" s="214"/>
      <c r="K116" s="208"/>
      <c r="L116" s="179"/>
      <c r="M116" s="215"/>
      <c r="N116" s="226"/>
      <c r="O116" s="220"/>
      <c r="P116" s="221"/>
      <c r="Q116" s="227"/>
      <c r="R116" s="238"/>
      <c r="S116" s="232"/>
      <c r="T116" s="233"/>
      <c r="U116" s="239"/>
      <c r="V116" s="249"/>
      <c r="W116" s="244"/>
      <c r="X116" s="180"/>
      <c r="Y116" s="250"/>
      <c r="Z116" s="214"/>
      <c r="AA116" s="208"/>
      <c r="AB116" s="179"/>
      <c r="AC116" s="215"/>
      <c r="AD116" s="226"/>
      <c r="AE116" s="220"/>
      <c r="AF116" s="221"/>
      <c r="AG116" s="227"/>
      <c r="AH116" s="238"/>
      <c r="AI116" s="232"/>
      <c r="AJ116" s="233"/>
      <c r="AK116" s="239"/>
      <c r="AL116" s="249"/>
      <c r="AM116" s="244"/>
      <c r="AN116" s="180"/>
      <c r="AO116" s="250"/>
      <c r="AP116" s="214"/>
      <c r="AQ116" s="208"/>
      <c r="AR116" s="179"/>
      <c r="AS116" s="215"/>
      <c r="AT116" s="226"/>
      <c r="AU116" s="220"/>
      <c r="AV116" s="221"/>
      <c r="AW116" s="227"/>
      <c r="AX116" s="238"/>
      <c r="AY116" s="232"/>
      <c r="AZ116" s="233"/>
      <c r="BA116" s="239"/>
      <c r="BB116" s="249"/>
      <c r="BC116" s="244"/>
      <c r="BD116" s="180"/>
      <c r="BE116" s="250"/>
      <c r="BF116" s="214"/>
      <c r="BG116" s="208"/>
      <c r="BH116" s="179"/>
      <c r="BI116" s="215"/>
      <c r="BJ116" s="226"/>
      <c r="BK116" s="220"/>
      <c r="BL116" s="221"/>
      <c r="BM116" s="227"/>
      <c r="BN116" s="238"/>
      <c r="BO116" s="232"/>
      <c r="BP116" s="233"/>
      <c r="BQ116" s="239"/>
      <c r="BR116" s="249"/>
      <c r="BS116" s="244"/>
      <c r="BT116" s="180"/>
      <c r="BU116" s="250"/>
      <c r="BV116" s="1">
        <f t="shared" si="1"/>
        <v>0</v>
      </c>
    </row>
    <row r="117" spans="7:74" ht="18" customHeight="1" x14ac:dyDescent="0.25">
      <c r="G117" s="32">
        <f>EMP!O115</f>
        <v>0</v>
      </c>
      <c r="H117" s="203">
        <f>EMP!P115</f>
        <v>0</v>
      </c>
      <c r="I117" s="209">
        <f>EMP!Q115</f>
        <v>0</v>
      </c>
      <c r="J117" s="214"/>
      <c r="K117" s="208"/>
      <c r="L117" s="179"/>
      <c r="M117" s="215"/>
      <c r="N117" s="226"/>
      <c r="O117" s="220"/>
      <c r="P117" s="221"/>
      <c r="Q117" s="227"/>
      <c r="R117" s="238"/>
      <c r="S117" s="232"/>
      <c r="T117" s="233"/>
      <c r="U117" s="239"/>
      <c r="V117" s="249"/>
      <c r="W117" s="244"/>
      <c r="X117" s="180"/>
      <c r="Y117" s="250"/>
      <c r="Z117" s="214"/>
      <c r="AA117" s="208"/>
      <c r="AB117" s="179"/>
      <c r="AC117" s="215"/>
      <c r="AD117" s="226"/>
      <c r="AE117" s="220"/>
      <c r="AF117" s="221"/>
      <c r="AG117" s="227"/>
      <c r="AH117" s="238"/>
      <c r="AI117" s="232"/>
      <c r="AJ117" s="233"/>
      <c r="AK117" s="239"/>
      <c r="AL117" s="249"/>
      <c r="AM117" s="244"/>
      <c r="AN117" s="180"/>
      <c r="AO117" s="250"/>
      <c r="AP117" s="214"/>
      <c r="AQ117" s="208"/>
      <c r="AR117" s="179"/>
      <c r="AS117" s="215"/>
      <c r="AT117" s="226"/>
      <c r="AU117" s="220"/>
      <c r="AV117" s="221"/>
      <c r="AW117" s="227"/>
      <c r="AX117" s="238"/>
      <c r="AY117" s="232"/>
      <c r="AZ117" s="233"/>
      <c r="BA117" s="239"/>
      <c r="BB117" s="249"/>
      <c r="BC117" s="244"/>
      <c r="BD117" s="180"/>
      <c r="BE117" s="250"/>
      <c r="BF117" s="214"/>
      <c r="BG117" s="208"/>
      <c r="BH117" s="179"/>
      <c r="BI117" s="215"/>
      <c r="BJ117" s="226"/>
      <c r="BK117" s="220"/>
      <c r="BL117" s="221"/>
      <c r="BM117" s="227"/>
      <c r="BN117" s="238"/>
      <c r="BO117" s="232"/>
      <c r="BP117" s="233"/>
      <c r="BQ117" s="239"/>
      <c r="BR117" s="249"/>
      <c r="BS117" s="244"/>
      <c r="BT117" s="180"/>
      <c r="BU117" s="250"/>
      <c r="BV117" s="1">
        <f t="shared" si="1"/>
        <v>0</v>
      </c>
    </row>
    <row r="118" spans="7:74" ht="18" customHeight="1" x14ac:dyDescent="0.25">
      <c r="G118" s="32">
        <f>EMP!O116</f>
        <v>0</v>
      </c>
      <c r="H118" s="203">
        <f>EMP!P116</f>
        <v>0</v>
      </c>
      <c r="I118" s="209">
        <f>EMP!Q116</f>
        <v>0</v>
      </c>
      <c r="J118" s="214"/>
      <c r="K118" s="208"/>
      <c r="L118" s="179"/>
      <c r="M118" s="215"/>
      <c r="N118" s="226"/>
      <c r="O118" s="220"/>
      <c r="P118" s="221"/>
      <c r="Q118" s="227"/>
      <c r="R118" s="238"/>
      <c r="S118" s="232"/>
      <c r="T118" s="233"/>
      <c r="U118" s="239"/>
      <c r="V118" s="249"/>
      <c r="W118" s="244"/>
      <c r="X118" s="180"/>
      <c r="Y118" s="250"/>
      <c r="Z118" s="214"/>
      <c r="AA118" s="208"/>
      <c r="AB118" s="179"/>
      <c r="AC118" s="215"/>
      <c r="AD118" s="226"/>
      <c r="AE118" s="220"/>
      <c r="AF118" s="221"/>
      <c r="AG118" s="227"/>
      <c r="AH118" s="238"/>
      <c r="AI118" s="232"/>
      <c r="AJ118" s="233"/>
      <c r="AK118" s="239"/>
      <c r="AL118" s="249"/>
      <c r="AM118" s="244"/>
      <c r="AN118" s="180"/>
      <c r="AO118" s="250"/>
      <c r="AP118" s="214"/>
      <c r="AQ118" s="208"/>
      <c r="AR118" s="179"/>
      <c r="AS118" s="215"/>
      <c r="AT118" s="226"/>
      <c r="AU118" s="220"/>
      <c r="AV118" s="221"/>
      <c r="AW118" s="227"/>
      <c r="AX118" s="238"/>
      <c r="AY118" s="232"/>
      <c r="AZ118" s="233"/>
      <c r="BA118" s="239"/>
      <c r="BB118" s="249"/>
      <c r="BC118" s="244"/>
      <c r="BD118" s="180"/>
      <c r="BE118" s="250"/>
      <c r="BF118" s="214"/>
      <c r="BG118" s="208"/>
      <c r="BH118" s="179"/>
      <c r="BI118" s="215"/>
      <c r="BJ118" s="226"/>
      <c r="BK118" s="220"/>
      <c r="BL118" s="221"/>
      <c r="BM118" s="227"/>
      <c r="BN118" s="238"/>
      <c r="BO118" s="232"/>
      <c r="BP118" s="233"/>
      <c r="BQ118" s="239"/>
      <c r="BR118" s="249"/>
      <c r="BS118" s="244"/>
      <c r="BT118" s="180"/>
      <c r="BU118" s="250"/>
      <c r="BV118" s="1">
        <f t="shared" si="1"/>
        <v>0</v>
      </c>
    </row>
    <row r="119" spans="7:74" ht="18" customHeight="1" x14ac:dyDescent="0.25">
      <c r="G119" s="32">
        <f>EMP!O117</f>
        <v>0</v>
      </c>
      <c r="H119" s="203">
        <f>EMP!P117</f>
        <v>0</v>
      </c>
      <c r="I119" s="209">
        <f>EMP!Q117</f>
        <v>0</v>
      </c>
      <c r="J119" s="214"/>
      <c r="K119" s="208"/>
      <c r="L119" s="179"/>
      <c r="M119" s="215"/>
      <c r="N119" s="226"/>
      <c r="O119" s="220"/>
      <c r="P119" s="221"/>
      <c r="Q119" s="227"/>
      <c r="R119" s="238"/>
      <c r="S119" s="232"/>
      <c r="T119" s="233"/>
      <c r="U119" s="239"/>
      <c r="V119" s="249"/>
      <c r="W119" s="244"/>
      <c r="X119" s="180"/>
      <c r="Y119" s="250"/>
      <c r="Z119" s="214"/>
      <c r="AA119" s="208"/>
      <c r="AB119" s="179"/>
      <c r="AC119" s="215"/>
      <c r="AD119" s="226"/>
      <c r="AE119" s="220"/>
      <c r="AF119" s="221"/>
      <c r="AG119" s="227"/>
      <c r="AH119" s="238"/>
      <c r="AI119" s="232"/>
      <c r="AJ119" s="233"/>
      <c r="AK119" s="239"/>
      <c r="AL119" s="249"/>
      <c r="AM119" s="244"/>
      <c r="AN119" s="180"/>
      <c r="AO119" s="250"/>
      <c r="AP119" s="214"/>
      <c r="AQ119" s="208"/>
      <c r="AR119" s="179"/>
      <c r="AS119" s="215"/>
      <c r="AT119" s="226"/>
      <c r="AU119" s="220"/>
      <c r="AV119" s="221"/>
      <c r="AW119" s="227"/>
      <c r="AX119" s="238"/>
      <c r="AY119" s="232"/>
      <c r="AZ119" s="233"/>
      <c r="BA119" s="239"/>
      <c r="BB119" s="249"/>
      <c r="BC119" s="244"/>
      <c r="BD119" s="180"/>
      <c r="BE119" s="250"/>
      <c r="BF119" s="214"/>
      <c r="BG119" s="208"/>
      <c r="BH119" s="179"/>
      <c r="BI119" s="215"/>
      <c r="BJ119" s="226"/>
      <c r="BK119" s="220"/>
      <c r="BL119" s="221"/>
      <c r="BM119" s="227"/>
      <c r="BN119" s="238"/>
      <c r="BO119" s="232"/>
      <c r="BP119" s="233"/>
      <c r="BQ119" s="239"/>
      <c r="BR119" s="249"/>
      <c r="BS119" s="244"/>
      <c r="BT119" s="180"/>
      <c r="BU119" s="250"/>
      <c r="BV119" s="1">
        <f t="shared" si="1"/>
        <v>0</v>
      </c>
    </row>
    <row r="120" spans="7:74" ht="18" customHeight="1" x14ac:dyDescent="0.25">
      <c r="G120" s="32">
        <f>EMP!O118</f>
        <v>0</v>
      </c>
      <c r="H120" s="203">
        <f>EMP!P118</f>
        <v>0</v>
      </c>
      <c r="I120" s="209">
        <f>EMP!Q118</f>
        <v>0</v>
      </c>
      <c r="J120" s="214"/>
      <c r="K120" s="208"/>
      <c r="L120" s="179"/>
      <c r="M120" s="215"/>
      <c r="N120" s="226"/>
      <c r="O120" s="220"/>
      <c r="P120" s="221"/>
      <c r="Q120" s="227"/>
      <c r="R120" s="238"/>
      <c r="S120" s="232"/>
      <c r="T120" s="233"/>
      <c r="U120" s="239"/>
      <c r="V120" s="249"/>
      <c r="W120" s="244"/>
      <c r="X120" s="180"/>
      <c r="Y120" s="250"/>
      <c r="Z120" s="214"/>
      <c r="AA120" s="208"/>
      <c r="AB120" s="179"/>
      <c r="AC120" s="215"/>
      <c r="AD120" s="226"/>
      <c r="AE120" s="220"/>
      <c r="AF120" s="221"/>
      <c r="AG120" s="227"/>
      <c r="AH120" s="238"/>
      <c r="AI120" s="232"/>
      <c r="AJ120" s="233"/>
      <c r="AK120" s="239"/>
      <c r="AL120" s="249"/>
      <c r="AM120" s="244"/>
      <c r="AN120" s="180"/>
      <c r="AO120" s="250"/>
      <c r="AP120" s="214"/>
      <c r="AQ120" s="208"/>
      <c r="AR120" s="179"/>
      <c r="AS120" s="215"/>
      <c r="AT120" s="226"/>
      <c r="AU120" s="220"/>
      <c r="AV120" s="221"/>
      <c r="AW120" s="227"/>
      <c r="AX120" s="238"/>
      <c r="AY120" s="232"/>
      <c r="AZ120" s="233"/>
      <c r="BA120" s="239"/>
      <c r="BB120" s="249"/>
      <c r="BC120" s="244"/>
      <c r="BD120" s="180"/>
      <c r="BE120" s="250"/>
      <c r="BF120" s="214"/>
      <c r="BG120" s="208"/>
      <c r="BH120" s="179"/>
      <c r="BI120" s="215"/>
      <c r="BJ120" s="226"/>
      <c r="BK120" s="220"/>
      <c r="BL120" s="221"/>
      <c r="BM120" s="227"/>
      <c r="BN120" s="238"/>
      <c r="BO120" s="232"/>
      <c r="BP120" s="233"/>
      <c r="BQ120" s="239"/>
      <c r="BR120" s="249"/>
      <c r="BS120" s="244"/>
      <c r="BT120" s="180"/>
      <c r="BU120" s="250"/>
      <c r="BV120" s="1">
        <f t="shared" si="1"/>
        <v>0</v>
      </c>
    </row>
    <row r="121" spans="7:74" ht="18" customHeight="1" x14ac:dyDescent="0.25">
      <c r="G121" s="32">
        <f>EMP!O119</f>
        <v>0</v>
      </c>
      <c r="H121" s="203">
        <f>EMP!P119</f>
        <v>0</v>
      </c>
      <c r="I121" s="209">
        <f>EMP!Q119</f>
        <v>0</v>
      </c>
      <c r="J121" s="214"/>
      <c r="K121" s="208"/>
      <c r="L121" s="179"/>
      <c r="M121" s="215"/>
      <c r="N121" s="226"/>
      <c r="O121" s="220"/>
      <c r="P121" s="221"/>
      <c r="Q121" s="227"/>
      <c r="R121" s="238"/>
      <c r="S121" s="232"/>
      <c r="T121" s="233"/>
      <c r="U121" s="239"/>
      <c r="V121" s="249"/>
      <c r="W121" s="244"/>
      <c r="X121" s="180"/>
      <c r="Y121" s="250"/>
      <c r="Z121" s="214"/>
      <c r="AA121" s="208"/>
      <c r="AB121" s="179"/>
      <c r="AC121" s="215"/>
      <c r="AD121" s="226"/>
      <c r="AE121" s="220"/>
      <c r="AF121" s="221"/>
      <c r="AG121" s="227"/>
      <c r="AH121" s="238"/>
      <c r="AI121" s="232"/>
      <c r="AJ121" s="233"/>
      <c r="AK121" s="239"/>
      <c r="AL121" s="249"/>
      <c r="AM121" s="244"/>
      <c r="AN121" s="180"/>
      <c r="AO121" s="250"/>
      <c r="AP121" s="214"/>
      <c r="AQ121" s="208"/>
      <c r="AR121" s="179"/>
      <c r="AS121" s="215"/>
      <c r="AT121" s="226"/>
      <c r="AU121" s="220"/>
      <c r="AV121" s="221"/>
      <c r="AW121" s="227"/>
      <c r="AX121" s="238"/>
      <c r="AY121" s="232"/>
      <c r="AZ121" s="233"/>
      <c r="BA121" s="239"/>
      <c r="BB121" s="249"/>
      <c r="BC121" s="244"/>
      <c r="BD121" s="180"/>
      <c r="BE121" s="250"/>
      <c r="BF121" s="214"/>
      <c r="BG121" s="208"/>
      <c r="BH121" s="179"/>
      <c r="BI121" s="215"/>
      <c r="BJ121" s="226"/>
      <c r="BK121" s="220"/>
      <c r="BL121" s="221"/>
      <c r="BM121" s="227"/>
      <c r="BN121" s="238"/>
      <c r="BO121" s="232"/>
      <c r="BP121" s="233"/>
      <c r="BQ121" s="239"/>
      <c r="BR121" s="249"/>
      <c r="BS121" s="244"/>
      <c r="BT121" s="180"/>
      <c r="BU121" s="250"/>
      <c r="BV121" s="1">
        <f t="shared" si="1"/>
        <v>0</v>
      </c>
    </row>
    <row r="122" spans="7:74" ht="18" customHeight="1" x14ac:dyDescent="0.25">
      <c r="G122" s="32">
        <f>EMP!O120</f>
        <v>0</v>
      </c>
      <c r="H122" s="203">
        <f>EMP!P120</f>
        <v>0</v>
      </c>
      <c r="I122" s="209">
        <f>EMP!Q120</f>
        <v>0</v>
      </c>
      <c r="J122" s="214"/>
      <c r="K122" s="208"/>
      <c r="L122" s="179"/>
      <c r="M122" s="215"/>
      <c r="N122" s="226"/>
      <c r="O122" s="220"/>
      <c r="P122" s="221"/>
      <c r="Q122" s="227"/>
      <c r="R122" s="238"/>
      <c r="S122" s="232"/>
      <c r="T122" s="233"/>
      <c r="U122" s="239"/>
      <c r="V122" s="249"/>
      <c r="W122" s="244"/>
      <c r="X122" s="180"/>
      <c r="Y122" s="250"/>
      <c r="Z122" s="214"/>
      <c r="AA122" s="208"/>
      <c r="AB122" s="179"/>
      <c r="AC122" s="215"/>
      <c r="AD122" s="226"/>
      <c r="AE122" s="220"/>
      <c r="AF122" s="221"/>
      <c r="AG122" s="227"/>
      <c r="AH122" s="238"/>
      <c r="AI122" s="232"/>
      <c r="AJ122" s="233"/>
      <c r="AK122" s="239"/>
      <c r="AL122" s="249"/>
      <c r="AM122" s="244"/>
      <c r="AN122" s="180"/>
      <c r="AO122" s="250"/>
      <c r="AP122" s="214"/>
      <c r="AQ122" s="208"/>
      <c r="AR122" s="179"/>
      <c r="AS122" s="215"/>
      <c r="AT122" s="226"/>
      <c r="AU122" s="220"/>
      <c r="AV122" s="221"/>
      <c r="AW122" s="227"/>
      <c r="AX122" s="238"/>
      <c r="AY122" s="232"/>
      <c r="AZ122" s="233"/>
      <c r="BA122" s="239"/>
      <c r="BB122" s="249"/>
      <c r="BC122" s="244"/>
      <c r="BD122" s="180"/>
      <c r="BE122" s="250"/>
      <c r="BF122" s="214"/>
      <c r="BG122" s="208"/>
      <c r="BH122" s="179"/>
      <c r="BI122" s="215"/>
      <c r="BJ122" s="226"/>
      <c r="BK122" s="220"/>
      <c r="BL122" s="221"/>
      <c r="BM122" s="227"/>
      <c r="BN122" s="238"/>
      <c r="BO122" s="232"/>
      <c r="BP122" s="233"/>
      <c r="BQ122" s="239"/>
      <c r="BR122" s="249"/>
      <c r="BS122" s="244"/>
      <c r="BT122" s="180"/>
      <c r="BU122" s="250"/>
      <c r="BV122" s="1">
        <f t="shared" si="1"/>
        <v>0</v>
      </c>
    </row>
    <row r="123" spans="7:74" ht="18" customHeight="1" x14ac:dyDescent="0.25">
      <c r="G123" s="32">
        <f>EMP!O121</f>
        <v>0</v>
      </c>
      <c r="H123" s="203">
        <f>EMP!P121</f>
        <v>0</v>
      </c>
      <c r="I123" s="209">
        <f>EMP!Q121</f>
        <v>0</v>
      </c>
      <c r="J123" s="214"/>
      <c r="K123" s="208"/>
      <c r="L123" s="179"/>
      <c r="M123" s="215"/>
      <c r="N123" s="226"/>
      <c r="O123" s="220"/>
      <c r="P123" s="221"/>
      <c r="Q123" s="227"/>
      <c r="R123" s="238"/>
      <c r="S123" s="232"/>
      <c r="T123" s="233"/>
      <c r="U123" s="239"/>
      <c r="V123" s="249"/>
      <c r="W123" s="244"/>
      <c r="X123" s="180"/>
      <c r="Y123" s="250"/>
      <c r="Z123" s="214"/>
      <c r="AA123" s="208"/>
      <c r="AB123" s="179"/>
      <c r="AC123" s="215"/>
      <c r="AD123" s="226"/>
      <c r="AE123" s="220"/>
      <c r="AF123" s="221"/>
      <c r="AG123" s="227"/>
      <c r="AH123" s="238"/>
      <c r="AI123" s="232"/>
      <c r="AJ123" s="233"/>
      <c r="AK123" s="239"/>
      <c r="AL123" s="249"/>
      <c r="AM123" s="244"/>
      <c r="AN123" s="180"/>
      <c r="AO123" s="250"/>
      <c r="AP123" s="214"/>
      <c r="AQ123" s="208"/>
      <c r="AR123" s="179"/>
      <c r="AS123" s="215"/>
      <c r="AT123" s="226"/>
      <c r="AU123" s="220"/>
      <c r="AV123" s="221"/>
      <c r="AW123" s="227"/>
      <c r="AX123" s="238"/>
      <c r="AY123" s="232"/>
      <c r="AZ123" s="233"/>
      <c r="BA123" s="239"/>
      <c r="BB123" s="249"/>
      <c r="BC123" s="244"/>
      <c r="BD123" s="180"/>
      <c r="BE123" s="250"/>
      <c r="BF123" s="214"/>
      <c r="BG123" s="208"/>
      <c r="BH123" s="179"/>
      <c r="BI123" s="215"/>
      <c r="BJ123" s="226"/>
      <c r="BK123" s="220"/>
      <c r="BL123" s="221"/>
      <c r="BM123" s="227"/>
      <c r="BN123" s="238"/>
      <c r="BO123" s="232"/>
      <c r="BP123" s="233"/>
      <c r="BQ123" s="239"/>
      <c r="BR123" s="249"/>
      <c r="BS123" s="244"/>
      <c r="BT123" s="180"/>
      <c r="BU123" s="250"/>
      <c r="BV123" s="1">
        <f t="shared" si="1"/>
        <v>0</v>
      </c>
    </row>
    <row r="124" spans="7:74" ht="18" customHeight="1" x14ac:dyDescent="0.25">
      <c r="G124" s="32">
        <f>EMP!O122</f>
        <v>0</v>
      </c>
      <c r="H124" s="203">
        <f>EMP!P122</f>
        <v>0</v>
      </c>
      <c r="I124" s="209">
        <f>EMP!Q122</f>
        <v>0</v>
      </c>
      <c r="J124" s="214"/>
      <c r="K124" s="208"/>
      <c r="L124" s="179"/>
      <c r="M124" s="215"/>
      <c r="N124" s="226"/>
      <c r="O124" s="220"/>
      <c r="P124" s="221"/>
      <c r="Q124" s="227"/>
      <c r="R124" s="238"/>
      <c r="S124" s="232"/>
      <c r="T124" s="233"/>
      <c r="U124" s="239"/>
      <c r="V124" s="249"/>
      <c r="W124" s="244"/>
      <c r="X124" s="180"/>
      <c r="Y124" s="250"/>
      <c r="Z124" s="214"/>
      <c r="AA124" s="208"/>
      <c r="AB124" s="179"/>
      <c r="AC124" s="215"/>
      <c r="AD124" s="226"/>
      <c r="AE124" s="220"/>
      <c r="AF124" s="221"/>
      <c r="AG124" s="227"/>
      <c r="AH124" s="238"/>
      <c r="AI124" s="232"/>
      <c r="AJ124" s="233"/>
      <c r="AK124" s="239"/>
      <c r="AL124" s="249"/>
      <c r="AM124" s="244"/>
      <c r="AN124" s="180"/>
      <c r="AO124" s="250"/>
      <c r="AP124" s="214"/>
      <c r="AQ124" s="208"/>
      <c r="AR124" s="179"/>
      <c r="AS124" s="215"/>
      <c r="AT124" s="226"/>
      <c r="AU124" s="220"/>
      <c r="AV124" s="221"/>
      <c r="AW124" s="227"/>
      <c r="AX124" s="238"/>
      <c r="AY124" s="232"/>
      <c r="AZ124" s="233"/>
      <c r="BA124" s="239"/>
      <c r="BB124" s="249"/>
      <c r="BC124" s="244"/>
      <c r="BD124" s="180"/>
      <c r="BE124" s="250"/>
      <c r="BF124" s="214"/>
      <c r="BG124" s="208"/>
      <c r="BH124" s="179"/>
      <c r="BI124" s="215"/>
      <c r="BJ124" s="226"/>
      <c r="BK124" s="220"/>
      <c r="BL124" s="221"/>
      <c r="BM124" s="227"/>
      <c r="BN124" s="238"/>
      <c r="BO124" s="232"/>
      <c r="BP124" s="233"/>
      <c r="BQ124" s="239"/>
      <c r="BR124" s="249"/>
      <c r="BS124" s="244"/>
      <c r="BT124" s="180"/>
      <c r="BU124" s="250"/>
      <c r="BV124" s="1">
        <f t="shared" si="1"/>
        <v>0</v>
      </c>
    </row>
    <row r="125" spans="7:74" ht="18" customHeight="1" x14ac:dyDescent="0.25">
      <c r="G125" s="32">
        <f>EMP!O123</f>
        <v>0</v>
      </c>
      <c r="H125" s="203">
        <f>EMP!P123</f>
        <v>0</v>
      </c>
      <c r="I125" s="209">
        <f>EMP!Q123</f>
        <v>0</v>
      </c>
      <c r="J125" s="214"/>
      <c r="K125" s="208"/>
      <c r="L125" s="179"/>
      <c r="M125" s="215"/>
      <c r="N125" s="226"/>
      <c r="O125" s="220"/>
      <c r="P125" s="221"/>
      <c r="Q125" s="227"/>
      <c r="R125" s="238"/>
      <c r="S125" s="232"/>
      <c r="T125" s="233"/>
      <c r="U125" s="239"/>
      <c r="V125" s="249"/>
      <c r="W125" s="244"/>
      <c r="X125" s="180"/>
      <c r="Y125" s="250"/>
      <c r="Z125" s="214"/>
      <c r="AA125" s="208"/>
      <c r="AB125" s="179"/>
      <c r="AC125" s="215"/>
      <c r="AD125" s="226"/>
      <c r="AE125" s="220"/>
      <c r="AF125" s="221"/>
      <c r="AG125" s="227"/>
      <c r="AH125" s="238"/>
      <c r="AI125" s="232"/>
      <c r="AJ125" s="233"/>
      <c r="AK125" s="239"/>
      <c r="AL125" s="249"/>
      <c r="AM125" s="244"/>
      <c r="AN125" s="180"/>
      <c r="AO125" s="250"/>
      <c r="AP125" s="214"/>
      <c r="AQ125" s="208"/>
      <c r="AR125" s="179"/>
      <c r="AS125" s="215"/>
      <c r="AT125" s="226"/>
      <c r="AU125" s="220"/>
      <c r="AV125" s="221"/>
      <c r="AW125" s="227"/>
      <c r="AX125" s="238"/>
      <c r="AY125" s="232"/>
      <c r="AZ125" s="233"/>
      <c r="BA125" s="239"/>
      <c r="BB125" s="249"/>
      <c r="BC125" s="244"/>
      <c r="BD125" s="180"/>
      <c r="BE125" s="250"/>
      <c r="BF125" s="214"/>
      <c r="BG125" s="208"/>
      <c r="BH125" s="179"/>
      <c r="BI125" s="215"/>
      <c r="BJ125" s="226"/>
      <c r="BK125" s="220"/>
      <c r="BL125" s="221"/>
      <c r="BM125" s="227"/>
      <c r="BN125" s="238"/>
      <c r="BO125" s="232"/>
      <c r="BP125" s="233"/>
      <c r="BQ125" s="239"/>
      <c r="BR125" s="249"/>
      <c r="BS125" s="244"/>
      <c r="BT125" s="180"/>
      <c r="BU125" s="250"/>
      <c r="BV125" s="1">
        <f t="shared" si="1"/>
        <v>0</v>
      </c>
    </row>
    <row r="126" spans="7:74" ht="18" customHeight="1" x14ac:dyDescent="0.25">
      <c r="G126" s="32">
        <f>EMP!O124</f>
        <v>0</v>
      </c>
      <c r="H126" s="203">
        <f>EMP!P124</f>
        <v>0</v>
      </c>
      <c r="I126" s="209">
        <f>EMP!Q124</f>
        <v>0</v>
      </c>
      <c r="J126" s="214"/>
      <c r="K126" s="208"/>
      <c r="L126" s="179"/>
      <c r="M126" s="215"/>
      <c r="N126" s="226"/>
      <c r="O126" s="220"/>
      <c r="P126" s="221"/>
      <c r="Q126" s="227"/>
      <c r="R126" s="238"/>
      <c r="S126" s="232"/>
      <c r="T126" s="233"/>
      <c r="U126" s="239"/>
      <c r="V126" s="249"/>
      <c r="W126" s="244"/>
      <c r="X126" s="180"/>
      <c r="Y126" s="250"/>
      <c r="Z126" s="214"/>
      <c r="AA126" s="208"/>
      <c r="AB126" s="179"/>
      <c r="AC126" s="215"/>
      <c r="AD126" s="226"/>
      <c r="AE126" s="220"/>
      <c r="AF126" s="221"/>
      <c r="AG126" s="227"/>
      <c r="AH126" s="238"/>
      <c r="AI126" s="232"/>
      <c r="AJ126" s="233"/>
      <c r="AK126" s="239"/>
      <c r="AL126" s="249"/>
      <c r="AM126" s="244"/>
      <c r="AN126" s="180"/>
      <c r="AO126" s="250"/>
      <c r="AP126" s="214"/>
      <c r="AQ126" s="208"/>
      <c r="AR126" s="179"/>
      <c r="AS126" s="215"/>
      <c r="AT126" s="226"/>
      <c r="AU126" s="220"/>
      <c r="AV126" s="221"/>
      <c r="AW126" s="227"/>
      <c r="AX126" s="238"/>
      <c r="AY126" s="232"/>
      <c r="AZ126" s="233"/>
      <c r="BA126" s="239"/>
      <c r="BB126" s="249"/>
      <c r="BC126" s="244"/>
      <c r="BD126" s="180"/>
      <c r="BE126" s="250"/>
      <c r="BF126" s="214"/>
      <c r="BG126" s="208"/>
      <c r="BH126" s="179"/>
      <c r="BI126" s="215"/>
      <c r="BJ126" s="226"/>
      <c r="BK126" s="220"/>
      <c r="BL126" s="221"/>
      <c r="BM126" s="227"/>
      <c r="BN126" s="238"/>
      <c r="BO126" s="232"/>
      <c r="BP126" s="233"/>
      <c r="BQ126" s="239"/>
      <c r="BR126" s="249"/>
      <c r="BS126" s="244"/>
      <c r="BT126" s="180"/>
      <c r="BU126" s="250"/>
      <c r="BV126" s="1">
        <f t="shared" si="1"/>
        <v>0</v>
      </c>
    </row>
    <row r="127" spans="7:74" ht="18" customHeight="1" x14ac:dyDescent="0.25">
      <c r="G127" s="32">
        <f>EMP!O125</f>
        <v>0</v>
      </c>
      <c r="H127" s="203">
        <f>EMP!P125</f>
        <v>0</v>
      </c>
      <c r="I127" s="209">
        <f>EMP!Q125</f>
        <v>0</v>
      </c>
      <c r="J127" s="214"/>
      <c r="K127" s="208"/>
      <c r="L127" s="179"/>
      <c r="M127" s="215"/>
      <c r="N127" s="226"/>
      <c r="O127" s="220"/>
      <c r="P127" s="221"/>
      <c r="Q127" s="227"/>
      <c r="R127" s="238"/>
      <c r="S127" s="232"/>
      <c r="T127" s="233"/>
      <c r="U127" s="239"/>
      <c r="V127" s="249"/>
      <c r="W127" s="244"/>
      <c r="X127" s="180"/>
      <c r="Y127" s="250"/>
      <c r="Z127" s="214"/>
      <c r="AA127" s="208"/>
      <c r="AB127" s="179"/>
      <c r="AC127" s="215"/>
      <c r="AD127" s="226"/>
      <c r="AE127" s="220"/>
      <c r="AF127" s="221"/>
      <c r="AG127" s="227"/>
      <c r="AH127" s="238"/>
      <c r="AI127" s="232"/>
      <c r="AJ127" s="233"/>
      <c r="AK127" s="239"/>
      <c r="AL127" s="249"/>
      <c r="AM127" s="244"/>
      <c r="AN127" s="180"/>
      <c r="AO127" s="250"/>
      <c r="AP127" s="214"/>
      <c r="AQ127" s="208"/>
      <c r="AR127" s="179"/>
      <c r="AS127" s="215"/>
      <c r="AT127" s="226"/>
      <c r="AU127" s="220"/>
      <c r="AV127" s="221"/>
      <c r="AW127" s="227"/>
      <c r="AX127" s="238"/>
      <c r="AY127" s="232"/>
      <c r="AZ127" s="233"/>
      <c r="BA127" s="239"/>
      <c r="BB127" s="249"/>
      <c r="BC127" s="244"/>
      <c r="BD127" s="180"/>
      <c r="BE127" s="250"/>
      <c r="BF127" s="214"/>
      <c r="BG127" s="208"/>
      <c r="BH127" s="179"/>
      <c r="BI127" s="215"/>
      <c r="BJ127" s="226"/>
      <c r="BK127" s="220"/>
      <c r="BL127" s="221"/>
      <c r="BM127" s="227"/>
      <c r="BN127" s="238"/>
      <c r="BO127" s="232"/>
      <c r="BP127" s="233"/>
      <c r="BQ127" s="239"/>
      <c r="BR127" s="249"/>
      <c r="BS127" s="244"/>
      <c r="BT127" s="180"/>
      <c r="BU127" s="250"/>
      <c r="BV127" s="1">
        <f t="shared" si="1"/>
        <v>0</v>
      </c>
    </row>
    <row r="128" spans="7:74" ht="18" customHeight="1" x14ac:dyDescent="0.25">
      <c r="G128" s="32">
        <f>EMP!O126</f>
        <v>0</v>
      </c>
      <c r="H128" s="203">
        <f>EMP!P126</f>
        <v>0</v>
      </c>
      <c r="I128" s="209">
        <f>EMP!Q126</f>
        <v>0</v>
      </c>
      <c r="J128" s="214"/>
      <c r="K128" s="208"/>
      <c r="L128" s="179"/>
      <c r="M128" s="215"/>
      <c r="N128" s="226"/>
      <c r="O128" s="220"/>
      <c r="P128" s="221"/>
      <c r="Q128" s="227"/>
      <c r="R128" s="238"/>
      <c r="S128" s="232"/>
      <c r="T128" s="233"/>
      <c r="U128" s="239"/>
      <c r="V128" s="249"/>
      <c r="W128" s="244"/>
      <c r="X128" s="180"/>
      <c r="Y128" s="250"/>
      <c r="Z128" s="214"/>
      <c r="AA128" s="208"/>
      <c r="AB128" s="179"/>
      <c r="AC128" s="215"/>
      <c r="AD128" s="226"/>
      <c r="AE128" s="220"/>
      <c r="AF128" s="221"/>
      <c r="AG128" s="227"/>
      <c r="AH128" s="238"/>
      <c r="AI128" s="232"/>
      <c r="AJ128" s="233"/>
      <c r="AK128" s="239"/>
      <c r="AL128" s="249"/>
      <c r="AM128" s="244"/>
      <c r="AN128" s="180"/>
      <c r="AO128" s="250"/>
      <c r="AP128" s="214"/>
      <c r="AQ128" s="208"/>
      <c r="AR128" s="179"/>
      <c r="AS128" s="215"/>
      <c r="AT128" s="226"/>
      <c r="AU128" s="220"/>
      <c r="AV128" s="221"/>
      <c r="AW128" s="227"/>
      <c r="AX128" s="238"/>
      <c r="AY128" s="232"/>
      <c r="AZ128" s="233"/>
      <c r="BA128" s="239"/>
      <c r="BB128" s="249"/>
      <c r="BC128" s="244"/>
      <c r="BD128" s="180"/>
      <c r="BE128" s="250"/>
      <c r="BF128" s="214"/>
      <c r="BG128" s="208"/>
      <c r="BH128" s="179"/>
      <c r="BI128" s="215"/>
      <c r="BJ128" s="226"/>
      <c r="BK128" s="220"/>
      <c r="BL128" s="221"/>
      <c r="BM128" s="227"/>
      <c r="BN128" s="238"/>
      <c r="BO128" s="232"/>
      <c r="BP128" s="233"/>
      <c r="BQ128" s="239"/>
      <c r="BR128" s="249"/>
      <c r="BS128" s="244"/>
      <c r="BT128" s="180"/>
      <c r="BU128" s="250"/>
      <c r="BV128" s="1">
        <f t="shared" si="1"/>
        <v>0</v>
      </c>
    </row>
    <row r="129" spans="7:74" ht="18" customHeight="1" x14ac:dyDescent="0.25">
      <c r="G129" s="32">
        <f>EMP!O127</f>
        <v>0</v>
      </c>
      <c r="H129" s="203">
        <f>EMP!P127</f>
        <v>0</v>
      </c>
      <c r="I129" s="209">
        <f>EMP!Q127</f>
        <v>0</v>
      </c>
      <c r="J129" s="214"/>
      <c r="K129" s="208"/>
      <c r="L129" s="179"/>
      <c r="M129" s="215"/>
      <c r="N129" s="226"/>
      <c r="O129" s="220"/>
      <c r="P129" s="221"/>
      <c r="Q129" s="227"/>
      <c r="R129" s="238"/>
      <c r="S129" s="232"/>
      <c r="T129" s="233"/>
      <c r="U129" s="239"/>
      <c r="V129" s="249"/>
      <c r="W129" s="244"/>
      <c r="X129" s="180"/>
      <c r="Y129" s="250"/>
      <c r="Z129" s="214"/>
      <c r="AA129" s="208"/>
      <c r="AB129" s="179"/>
      <c r="AC129" s="215"/>
      <c r="AD129" s="226"/>
      <c r="AE129" s="220"/>
      <c r="AF129" s="221"/>
      <c r="AG129" s="227"/>
      <c r="AH129" s="238"/>
      <c r="AI129" s="232"/>
      <c r="AJ129" s="233"/>
      <c r="AK129" s="239"/>
      <c r="AL129" s="249"/>
      <c r="AM129" s="244"/>
      <c r="AN129" s="180"/>
      <c r="AO129" s="250"/>
      <c r="AP129" s="214"/>
      <c r="AQ129" s="208"/>
      <c r="AR129" s="179"/>
      <c r="AS129" s="215"/>
      <c r="AT129" s="226"/>
      <c r="AU129" s="220"/>
      <c r="AV129" s="221"/>
      <c r="AW129" s="227"/>
      <c r="AX129" s="238"/>
      <c r="AY129" s="232"/>
      <c r="AZ129" s="233"/>
      <c r="BA129" s="239"/>
      <c r="BB129" s="249"/>
      <c r="BC129" s="244"/>
      <c r="BD129" s="180"/>
      <c r="BE129" s="250"/>
      <c r="BF129" s="214"/>
      <c r="BG129" s="208"/>
      <c r="BH129" s="179"/>
      <c r="BI129" s="215"/>
      <c r="BJ129" s="226"/>
      <c r="BK129" s="220"/>
      <c r="BL129" s="221"/>
      <c r="BM129" s="227"/>
      <c r="BN129" s="238"/>
      <c r="BO129" s="232"/>
      <c r="BP129" s="233"/>
      <c r="BQ129" s="239"/>
      <c r="BR129" s="249"/>
      <c r="BS129" s="244"/>
      <c r="BT129" s="180"/>
      <c r="BU129" s="250"/>
      <c r="BV129" s="1">
        <f t="shared" si="1"/>
        <v>0</v>
      </c>
    </row>
    <row r="130" spans="7:74" ht="18" customHeight="1" x14ac:dyDescent="0.25">
      <c r="G130" s="32">
        <f>EMP!O128</f>
        <v>0</v>
      </c>
      <c r="H130" s="203">
        <f>EMP!P128</f>
        <v>0</v>
      </c>
      <c r="I130" s="209">
        <f>EMP!Q128</f>
        <v>0</v>
      </c>
      <c r="J130" s="214"/>
      <c r="K130" s="208"/>
      <c r="L130" s="179"/>
      <c r="M130" s="215"/>
      <c r="N130" s="226"/>
      <c r="O130" s="220"/>
      <c r="P130" s="221"/>
      <c r="Q130" s="227"/>
      <c r="R130" s="238"/>
      <c r="S130" s="232"/>
      <c r="T130" s="233"/>
      <c r="U130" s="239"/>
      <c r="V130" s="249"/>
      <c r="W130" s="244"/>
      <c r="X130" s="180"/>
      <c r="Y130" s="250"/>
      <c r="Z130" s="214"/>
      <c r="AA130" s="208"/>
      <c r="AB130" s="179"/>
      <c r="AC130" s="215"/>
      <c r="AD130" s="226"/>
      <c r="AE130" s="220"/>
      <c r="AF130" s="221"/>
      <c r="AG130" s="227"/>
      <c r="AH130" s="238"/>
      <c r="AI130" s="232"/>
      <c r="AJ130" s="233"/>
      <c r="AK130" s="239"/>
      <c r="AL130" s="249"/>
      <c r="AM130" s="244"/>
      <c r="AN130" s="180"/>
      <c r="AO130" s="250"/>
      <c r="AP130" s="214"/>
      <c r="AQ130" s="208"/>
      <c r="AR130" s="179"/>
      <c r="AS130" s="215"/>
      <c r="AT130" s="226"/>
      <c r="AU130" s="220"/>
      <c r="AV130" s="221"/>
      <c r="AW130" s="227"/>
      <c r="AX130" s="238"/>
      <c r="AY130" s="232"/>
      <c r="AZ130" s="233"/>
      <c r="BA130" s="239"/>
      <c r="BB130" s="249"/>
      <c r="BC130" s="244"/>
      <c r="BD130" s="180"/>
      <c r="BE130" s="250"/>
      <c r="BF130" s="214"/>
      <c r="BG130" s="208"/>
      <c r="BH130" s="179"/>
      <c r="BI130" s="215"/>
      <c r="BJ130" s="226"/>
      <c r="BK130" s="220"/>
      <c r="BL130" s="221"/>
      <c r="BM130" s="227"/>
      <c r="BN130" s="238"/>
      <c r="BO130" s="232"/>
      <c r="BP130" s="233"/>
      <c r="BQ130" s="239"/>
      <c r="BR130" s="249"/>
      <c r="BS130" s="244"/>
      <c r="BT130" s="180"/>
      <c r="BU130" s="250"/>
      <c r="BV130" s="1">
        <f t="shared" si="1"/>
        <v>0</v>
      </c>
    </row>
    <row r="131" spans="7:74" ht="18" customHeight="1" x14ac:dyDescent="0.25">
      <c r="G131" s="32">
        <f>EMP!O129</f>
        <v>0</v>
      </c>
      <c r="H131" s="203">
        <f>EMP!P129</f>
        <v>0</v>
      </c>
      <c r="I131" s="209">
        <f>EMP!Q129</f>
        <v>0</v>
      </c>
      <c r="J131" s="214"/>
      <c r="K131" s="208"/>
      <c r="L131" s="179"/>
      <c r="M131" s="215"/>
      <c r="N131" s="226"/>
      <c r="O131" s="220"/>
      <c r="P131" s="221"/>
      <c r="Q131" s="227"/>
      <c r="R131" s="238"/>
      <c r="S131" s="232"/>
      <c r="T131" s="233"/>
      <c r="U131" s="239"/>
      <c r="V131" s="249"/>
      <c r="W131" s="244"/>
      <c r="X131" s="180"/>
      <c r="Y131" s="250"/>
      <c r="Z131" s="214"/>
      <c r="AA131" s="208"/>
      <c r="AB131" s="179"/>
      <c r="AC131" s="215"/>
      <c r="AD131" s="226"/>
      <c r="AE131" s="220"/>
      <c r="AF131" s="221"/>
      <c r="AG131" s="227"/>
      <c r="AH131" s="238"/>
      <c r="AI131" s="232"/>
      <c r="AJ131" s="233"/>
      <c r="AK131" s="239"/>
      <c r="AL131" s="249"/>
      <c r="AM131" s="244"/>
      <c r="AN131" s="180"/>
      <c r="AO131" s="250"/>
      <c r="AP131" s="214"/>
      <c r="AQ131" s="208"/>
      <c r="AR131" s="179"/>
      <c r="AS131" s="215"/>
      <c r="AT131" s="226"/>
      <c r="AU131" s="220"/>
      <c r="AV131" s="221"/>
      <c r="AW131" s="227"/>
      <c r="AX131" s="238"/>
      <c r="AY131" s="232"/>
      <c r="AZ131" s="233"/>
      <c r="BA131" s="239"/>
      <c r="BB131" s="249"/>
      <c r="BC131" s="244"/>
      <c r="BD131" s="180"/>
      <c r="BE131" s="250"/>
      <c r="BF131" s="214"/>
      <c r="BG131" s="208"/>
      <c r="BH131" s="179"/>
      <c r="BI131" s="215"/>
      <c r="BJ131" s="226"/>
      <c r="BK131" s="220"/>
      <c r="BL131" s="221"/>
      <c r="BM131" s="227"/>
      <c r="BN131" s="238"/>
      <c r="BO131" s="232"/>
      <c r="BP131" s="233"/>
      <c r="BQ131" s="239"/>
      <c r="BR131" s="249"/>
      <c r="BS131" s="244"/>
      <c r="BT131" s="180"/>
      <c r="BU131" s="250"/>
      <c r="BV131" s="1">
        <f t="shared" si="1"/>
        <v>0</v>
      </c>
    </row>
    <row r="132" spans="7:74" ht="18" customHeight="1" x14ac:dyDescent="0.25">
      <c r="G132" s="32">
        <f>EMP!O130</f>
        <v>0</v>
      </c>
      <c r="H132" s="203">
        <f>EMP!P130</f>
        <v>0</v>
      </c>
      <c r="I132" s="209">
        <f>EMP!Q130</f>
        <v>0</v>
      </c>
      <c r="J132" s="214"/>
      <c r="K132" s="208"/>
      <c r="L132" s="179"/>
      <c r="M132" s="215"/>
      <c r="N132" s="226"/>
      <c r="O132" s="220"/>
      <c r="P132" s="221"/>
      <c r="Q132" s="227"/>
      <c r="R132" s="238"/>
      <c r="S132" s="232"/>
      <c r="T132" s="233"/>
      <c r="U132" s="239"/>
      <c r="V132" s="249"/>
      <c r="W132" s="244"/>
      <c r="X132" s="180"/>
      <c r="Y132" s="250"/>
      <c r="Z132" s="214"/>
      <c r="AA132" s="208"/>
      <c r="AB132" s="179"/>
      <c r="AC132" s="215"/>
      <c r="AD132" s="226"/>
      <c r="AE132" s="220"/>
      <c r="AF132" s="221"/>
      <c r="AG132" s="227"/>
      <c r="AH132" s="238"/>
      <c r="AI132" s="232"/>
      <c r="AJ132" s="233"/>
      <c r="AK132" s="239"/>
      <c r="AL132" s="249"/>
      <c r="AM132" s="244"/>
      <c r="AN132" s="180"/>
      <c r="AO132" s="250"/>
      <c r="AP132" s="214"/>
      <c r="AQ132" s="208"/>
      <c r="AR132" s="179"/>
      <c r="AS132" s="215"/>
      <c r="AT132" s="226"/>
      <c r="AU132" s="220"/>
      <c r="AV132" s="221"/>
      <c r="AW132" s="227"/>
      <c r="AX132" s="238"/>
      <c r="AY132" s="232"/>
      <c r="AZ132" s="233"/>
      <c r="BA132" s="239"/>
      <c r="BB132" s="249"/>
      <c r="BC132" s="244"/>
      <c r="BD132" s="180"/>
      <c r="BE132" s="250"/>
      <c r="BF132" s="214"/>
      <c r="BG132" s="208"/>
      <c r="BH132" s="179"/>
      <c r="BI132" s="215"/>
      <c r="BJ132" s="226"/>
      <c r="BK132" s="220"/>
      <c r="BL132" s="221"/>
      <c r="BM132" s="227"/>
      <c r="BN132" s="238"/>
      <c r="BO132" s="232"/>
      <c r="BP132" s="233"/>
      <c r="BQ132" s="239"/>
      <c r="BR132" s="249"/>
      <c r="BS132" s="244"/>
      <c r="BT132" s="180"/>
      <c r="BU132" s="250"/>
      <c r="BV132" s="1">
        <f t="shared" si="1"/>
        <v>0</v>
      </c>
    </row>
    <row r="133" spans="7:74" ht="18" customHeight="1" x14ac:dyDescent="0.25">
      <c r="G133" s="32">
        <f>EMP!O131</f>
        <v>0</v>
      </c>
      <c r="H133" s="203">
        <f>EMP!P131</f>
        <v>0</v>
      </c>
      <c r="I133" s="209">
        <f>EMP!Q131</f>
        <v>0</v>
      </c>
      <c r="J133" s="214"/>
      <c r="K133" s="208"/>
      <c r="L133" s="179"/>
      <c r="M133" s="215"/>
      <c r="N133" s="226"/>
      <c r="O133" s="220"/>
      <c r="P133" s="221"/>
      <c r="Q133" s="227"/>
      <c r="R133" s="238"/>
      <c r="S133" s="232"/>
      <c r="T133" s="233"/>
      <c r="U133" s="239"/>
      <c r="V133" s="249"/>
      <c r="W133" s="244"/>
      <c r="X133" s="180"/>
      <c r="Y133" s="250"/>
      <c r="Z133" s="214"/>
      <c r="AA133" s="208"/>
      <c r="AB133" s="179"/>
      <c r="AC133" s="215"/>
      <c r="AD133" s="226"/>
      <c r="AE133" s="220"/>
      <c r="AF133" s="221"/>
      <c r="AG133" s="227"/>
      <c r="AH133" s="238"/>
      <c r="AI133" s="232"/>
      <c r="AJ133" s="233"/>
      <c r="AK133" s="239"/>
      <c r="AL133" s="249"/>
      <c r="AM133" s="244"/>
      <c r="AN133" s="180"/>
      <c r="AO133" s="250"/>
      <c r="AP133" s="214"/>
      <c r="AQ133" s="208"/>
      <c r="AR133" s="179"/>
      <c r="AS133" s="215"/>
      <c r="AT133" s="226"/>
      <c r="AU133" s="220"/>
      <c r="AV133" s="221"/>
      <c r="AW133" s="227"/>
      <c r="AX133" s="238"/>
      <c r="AY133" s="232"/>
      <c r="AZ133" s="233"/>
      <c r="BA133" s="239"/>
      <c r="BB133" s="249"/>
      <c r="BC133" s="244"/>
      <c r="BD133" s="180"/>
      <c r="BE133" s="250"/>
      <c r="BF133" s="214"/>
      <c r="BG133" s="208"/>
      <c r="BH133" s="179"/>
      <c r="BI133" s="215"/>
      <c r="BJ133" s="226"/>
      <c r="BK133" s="220"/>
      <c r="BL133" s="221"/>
      <c r="BM133" s="227"/>
      <c r="BN133" s="238"/>
      <c r="BO133" s="232"/>
      <c r="BP133" s="233"/>
      <c r="BQ133" s="239"/>
      <c r="BR133" s="249"/>
      <c r="BS133" s="244"/>
      <c r="BT133" s="180"/>
      <c r="BU133" s="250"/>
      <c r="BV133" s="1">
        <f t="shared" si="1"/>
        <v>0</v>
      </c>
    </row>
    <row r="134" spans="7:74" ht="18" customHeight="1" x14ac:dyDescent="0.25">
      <c r="G134" s="32">
        <f>EMP!O132</f>
        <v>0</v>
      </c>
      <c r="H134" s="203">
        <f>EMP!P132</f>
        <v>0</v>
      </c>
      <c r="I134" s="209">
        <f>EMP!Q132</f>
        <v>0</v>
      </c>
      <c r="J134" s="214"/>
      <c r="K134" s="208"/>
      <c r="L134" s="179"/>
      <c r="M134" s="215"/>
      <c r="N134" s="226"/>
      <c r="O134" s="220"/>
      <c r="P134" s="221"/>
      <c r="Q134" s="227"/>
      <c r="R134" s="238"/>
      <c r="S134" s="232"/>
      <c r="T134" s="233"/>
      <c r="U134" s="239"/>
      <c r="V134" s="249"/>
      <c r="W134" s="244"/>
      <c r="X134" s="180"/>
      <c r="Y134" s="250"/>
      <c r="Z134" s="214"/>
      <c r="AA134" s="208"/>
      <c r="AB134" s="179"/>
      <c r="AC134" s="215"/>
      <c r="AD134" s="226"/>
      <c r="AE134" s="220"/>
      <c r="AF134" s="221"/>
      <c r="AG134" s="227"/>
      <c r="AH134" s="238"/>
      <c r="AI134" s="232"/>
      <c r="AJ134" s="233"/>
      <c r="AK134" s="239"/>
      <c r="AL134" s="249"/>
      <c r="AM134" s="244"/>
      <c r="AN134" s="180"/>
      <c r="AO134" s="250"/>
      <c r="AP134" s="214"/>
      <c r="AQ134" s="208"/>
      <c r="AR134" s="179"/>
      <c r="AS134" s="215"/>
      <c r="AT134" s="226"/>
      <c r="AU134" s="220"/>
      <c r="AV134" s="221"/>
      <c r="AW134" s="227"/>
      <c r="AX134" s="238"/>
      <c r="AY134" s="232"/>
      <c r="AZ134" s="233"/>
      <c r="BA134" s="239"/>
      <c r="BB134" s="249"/>
      <c r="BC134" s="244"/>
      <c r="BD134" s="180"/>
      <c r="BE134" s="250"/>
      <c r="BF134" s="214"/>
      <c r="BG134" s="208"/>
      <c r="BH134" s="179"/>
      <c r="BI134" s="215"/>
      <c r="BJ134" s="226"/>
      <c r="BK134" s="220"/>
      <c r="BL134" s="221"/>
      <c r="BM134" s="227"/>
      <c r="BN134" s="238"/>
      <c r="BO134" s="232"/>
      <c r="BP134" s="233"/>
      <c r="BQ134" s="239"/>
      <c r="BR134" s="249"/>
      <c r="BS134" s="244"/>
      <c r="BT134" s="180"/>
      <c r="BU134" s="250"/>
      <c r="BV134" s="1">
        <f t="shared" si="1"/>
        <v>0</v>
      </c>
    </row>
    <row r="135" spans="7:74" ht="18" customHeight="1" x14ac:dyDescent="0.25">
      <c r="G135" s="32">
        <f>EMP!O133</f>
        <v>0</v>
      </c>
      <c r="H135" s="203">
        <f>EMP!P133</f>
        <v>0</v>
      </c>
      <c r="I135" s="209">
        <f>EMP!Q133</f>
        <v>0</v>
      </c>
      <c r="J135" s="214"/>
      <c r="K135" s="208"/>
      <c r="L135" s="179"/>
      <c r="M135" s="215"/>
      <c r="N135" s="226"/>
      <c r="O135" s="220"/>
      <c r="P135" s="221"/>
      <c r="Q135" s="227"/>
      <c r="R135" s="238"/>
      <c r="S135" s="232"/>
      <c r="T135" s="233"/>
      <c r="U135" s="239"/>
      <c r="V135" s="249"/>
      <c r="W135" s="244"/>
      <c r="X135" s="180"/>
      <c r="Y135" s="250"/>
      <c r="Z135" s="214"/>
      <c r="AA135" s="208"/>
      <c r="AB135" s="179"/>
      <c r="AC135" s="215"/>
      <c r="AD135" s="226"/>
      <c r="AE135" s="220"/>
      <c r="AF135" s="221"/>
      <c r="AG135" s="227"/>
      <c r="AH135" s="238"/>
      <c r="AI135" s="232"/>
      <c r="AJ135" s="233"/>
      <c r="AK135" s="239"/>
      <c r="AL135" s="249"/>
      <c r="AM135" s="244"/>
      <c r="AN135" s="180"/>
      <c r="AO135" s="250"/>
      <c r="AP135" s="214"/>
      <c r="AQ135" s="208"/>
      <c r="AR135" s="179"/>
      <c r="AS135" s="215"/>
      <c r="AT135" s="226"/>
      <c r="AU135" s="220"/>
      <c r="AV135" s="221"/>
      <c r="AW135" s="227"/>
      <c r="AX135" s="238"/>
      <c r="AY135" s="232"/>
      <c r="AZ135" s="233"/>
      <c r="BA135" s="239"/>
      <c r="BB135" s="249"/>
      <c r="BC135" s="244"/>
      <c r="BD135" s="180"/>
      <c r="BE135" s="250"/>
      <c r="BF135" s="214"/>
      <c r="BG135" s="208"/>
      <c r="BH135" s="179"/>
      <c r="BI135" s="215"/>
      <c r="BJ135" s="226"/>
      <c r="BK135" s="220"/>
      <c r="BL135" s="221"/>
      <c r="BM135" s="227"/>
      <c r="BN135" s="238"/>
      <c r="BO135" s="232"/>
      <c r="BP135" s="233"/>
      <c r="BQ135" s="239"/>
      <c r="BR135" s="249"/>
      <c r="BS135" s="244"/>
      <c r="BT135" s="180"/>
      <c r="BU135" s="250"/>
      <c r="BV135" s="1">
        <f t="shared" si="1"/>
        <v>0</v>
      </c>
    </row>
    <row r="136" spans="7:74" ht="18" customHeight="1" x14ac:dyDescent="0.25">
      <c r="G136" s="32">
        <f>EMP!O134</f>
        <v>0</v>
      </c>
      <c r="H136" s="203">
        <f>EMP!P134</f>
        <v>0</v>
      </c>
      <c r="I136" s="209">
        <f>EMP!Q134</f>
        <v>0</v>
      </c>
      <c r="J136" s="214"/>
      <c r="K136" s="208"/>
      <c r="L136" s="179"/>
      <c r="M136" s="215"/>
      <c r="N136" s="226"/>
      <c r="O136" s="220"/>
      <c r="P136" s="221"/>
      <c r="Q136" s="227"/>
      <c r="R136" s="238"/>
      <c r="S136" s="232"/>
      <c r="T136" s="233"/>
      <c r="U136" s="239"/>
      <c r="V136" s="249"/>
      <c r="W136" s="244"/>
      <c r="X136" s="180"/>
      <c r="Y136" s="250"/>
      <c r="Z136" s="214"/>
      <c r="AA136" s="208"/>
      <c r="AB136" s="179"/>
      <c r="AC136" s="215"/>
      <c r="AD136" s="226"/>
      <c r="AE136" s="220"/>
      <c r="AF136" s="221"/>
      <c r="AG136" s="227"/>
      <c r="AH136" s="238"/>
      <c r="AI136" s="232"/>
      <c r="AJ136" s="233"/>
      <c r="AK136" s="239"/>
      <c r="AL136" s="249"/>
      <c r="AM136" s="244"/>
      <c r="AN136" s="180"/>
      <c r="AO136" s="250"/>
      <c r="AP136" s="214"/>
      <c r="AQ136" s="208"/>
      <c r="AR136" s="179"/>
      <c r="AS136" s="215"/>
      <c r="AT136" s="226"/>
      <c r="AU136" s="220"/>
      <c r="AV136" s="221"/>
      <c r="AW136" s="227"/>
      <c r="AX136" s="238"/>
      <c r="AY136" s="232"/>
      <c r="AZ136" s="233"/>
      <c r="BA136" s="239"/>
      <c r="BB136" s="249"/>
      <c r="BC136" s="244"/>
      <c r="BD136" s="180"/>
      <c r="BE136" s="250"/>
      <c r="BF136" s="214"/>
      <c r="BG136" s="208"/>
      <c r="BH136" s="179"/>
      <c r="BI136" s="215"/>
      <c r="BJ136" s="226"/>
      <c r="BK136" s="220"/>
      <c r="BL136" s="221"/>
      <c r="BM136" s="227"/>
      <c r="BN136" s="238"/>
      <c r="BO136" s="232"/>
      <c r="BP136" s="233"/>
      <c r="BQ136" s="239"/>
      <c r="BR136" s="249"/>
      <c r="BS136" s="244"/>
      <c r="BT136" s="180"/>
      <c r="BU136" s="250"/>
      <c r="BV136" s="1">
        <f t="shared" si="1"/>
        <v>0</v>
      </c>
    </row>
    <row r="137" spans="7:74" ht="18" customHeight="1" x14ac:dyDescent="0.25">
      <c r="G137" s="32">
        <f>EMP!O135</f>
        <v>0</v>
      </c>
      <c r="H137" s="203">
        <f>EMP!P135</f>
        <v>0</v>
      </c>
      <c r="I137" s="209">
        <f>EMP!Q135</f>
        <v>0</v>
      </c>
      <c r="J137" s="214"/>
      <c r="K137" s="208"/>
      <c r="L137" s="179"/>
      <c r="M137" s="215"/>
      <c r="N137" s="226"/>
      <c r="O137" s="220"/>
      <c r="P137" s="221"/>
      <c r="Q137" s="227"/>
      <c r="R137" s="238"/>
      <c r="S137" s="232"/>
      <c r="T137" s="233"/>
      <c r="U137" s="239"/>
      <c r="V137" s="249"/>
      <c r="W137" s="244"/>
      <c r="X137" s="180"/>
      <c r="Y137" s="250"/>
      <c r="Z137" s="214"/>
      <c r="AA137" s="208"/>
      <c r="AB137" s="179"/>
      <c r="AC137" s="215"/>
      <c r="AD137" s="226"/>
      <c r="AE137" s="220"/>
      <c r="AF137" s="221"/>
      <c r="AG137" s="227"/>
      <c r="AH137" s="238"/>
      <c r="AI137" s="232"/>
      <c r="AJ137" s="233"/>
      <c r="AK137" s="239"/>
      <c r="AL137" s="249"/>
      <c r="AM137" s="244"/>
      <c r="AN137" s="180"/>
      <c r="AO137" s="250"/>
      <c r="AP137" s="214"/>
      <c r="AQ137" s="208"/>
      <c r="AR137" s="179"/>
      <c r="AS137" s="215"/>
      <c r="AT137" s="226"/>
      <c r="AU137" s="220"/>
      <c r="AV137" s="221"/>
      <c r="AW137" s="227"/>
      <c r="AX137" s="238"/>
      <c r="AY137" s="232"/>
      <c r="AZ137" s="233"/>
      <c r="BA137" s="239"/>
      <c r="BB137" s="249"/>
      <c r="BC137" s="244"/>
      <c r="BD137" s="180"/>
      <c r="BE137" s="250"/>
      <c r="BF137" s="214"/>
      <c r="BG137" s="208"/>
      <c r="BH137" s="179"/>
      <c r="BI137" s="215"/>
      <c r="BJ137" s="226"/>
      <c r="BK137" s="220"/>
      <c r="BL137" s="221"/>
      <c r="BM137" s="227"/>
      <c r="BN137" s="238"/>
      <c r="BO137" s="232"/>
      <c r="BP137" s="233"/>
      <c r="BQ137" s="239"/>
      <c r="BR137" s="249"/>
      <c r="BS137" s="244"/>
      <c r="BT137" s="180"/>
      <c r="BU137" s="250"/>
      <c r="BV137" s="1">
        <f t="shared" ref="BV137:BV200" si="2">IFERROR(IF(G137&gt;=1,(IF(MOD(G137,2)=1,1,2)),0),0)</f>
        <v>0</v>
      </c>
    </row>
    <row r="138" spans="7:74" ht="18" customHeight="1" x14ac:dyDescent="0.25">
      <c r="G138" s="32">
        <f>EMP!O136</f>
        <v>0</v>
      </c>
      <c r="H138" s="203">
        <f>EMP!P136</f>
        <v>0</v>
      </c>
      <c r="I138" s="209">
        <f>EMP!Q136</f>
        <v>0</v>
      </c>
      <c r="J138" s="214"/>
      <c r="K138" s="208"/>
      <c r="L138" s="179"/>
      <c r="M138" s="215"/>
      <c r="N138" s="226"/>
      <c r="O138" s="220"/>
      <c r="P138" s="221"/>
      <c r="Q138" s="227"/>
      <c r="R138" s="238"/>
      <c r="S138" s="232"/>
      <c r="T138" s="233"/>
      <c r="U138" s="239"/>
      <c r="V138" s="249"/>
      <c r="W138" s="244"/>
      <c r="X138" s="180"/>
      <c r="Y138" s="250"/>
      <c r="Z138" s="214"/>
      <c r="AA138" s="208"/>
      <c r="AB138" s="179"/>
      <c r="AC138" s="215"/>
      <c r="AD138" s="226"/>
      <c r="AE138" s="220"/>
      <c r="AF138" s="221"/>
      <c r="AG138" s="227"/>
      <c r="AH138" s="238"/>
      <c r="AI138" s="232"/>
      <c r="AJ138" s="233"/>
      <c r="AK138" s="239"/>
      <c r="AL138" s="249"/>
      <c r="AM138" s="244"/>
      <c r="AN138" s="180"/>
      <c r="AO138" s="250"/>
      <c r="AP138" s="214"/>
      <c r="AQ138" s="208"/>
      <c r="AR138" s="179"/>
      <c r="AS138" s="215"/>
      <c r="AT138" s="226"/>
      <c r="AU138" s="220"/>
      <c r="AV138" s="221"/>
      <c r="AW138" s="227"/>
      <c r="AX138" s="238"/>
      <c r="AY138" s="232"/>
      <c r="AZ138" s="233"/>
      <c r="BA138" s="239"/>
      <c r="BB138" s="249"/>
      <c r="BC138" s="244"/>
      <c r="BD138" s="180"/>
      <c r="BE138" s="250"/>
      <c r="BF138" s="214"/>
      <c r="BG138" s="208"/>
      <c r="BH138" s="179"/>
      <c r="BI138" s="215"/>
      <c r="BJ138" s="226"/>
      <c r="BK138" s="220"/>
      <c r="BL138" s="221"/>
      <c r="BM138" s="227"/>
      <c r="BN138" s="238"/>
      <c r="BO138" s="232"/>
      <c r="BP138" s="233"/>
      <c r="BQ138" s="239"/>
      <c r="BR138" s="249"/>
      <c r="BS138" s="244"/>
      <c r="BT138" s="180"/>
      <c r="BU138" s="250"/>
      <c r="BV138" s="1">
        <f t="shared" si="2"/>
        <v>0</v>
      </c>
    </row>
    <row r="139" spans="7:74" ht="18" customHeight="1" x14ac:dyDescent="0.25">
      <c r="G139" s="32">
        <f>EMP!O137</f>
        <v>0</v>
      </c>
      <c r="H139" s="203">
        <f>EMP!P137</f>
        <v>0</v>
      </c>
      <c r="I139" s="209">
        <f>EMP!Q137</f>
        <v>0</v>
      </c>
      <c r="J139" s="214"/>
      <c r="K139" s="208"/>
      <c r="L139" s="179"/>
      <c r="M139" s="215"/>
      <c r="N139" s="226"/>
      <c r="O139" s="220"/>
      <c r="P139" s="221"/>
      <c r="Q139" s="227"/>
      <c r="R139" s="238"/>
      <c r="S139" s="232"/>
      <c r="T139" s="233"/>
      <c r="U139" s="239"/>
      <c r="V139" s="249"/>
      <c r="W139" s="244"/>
      <c r="X139" s="180"/>
      <c r="Y139" s="250"/>
      <c r="Z139" s="214"/>
      <c r="AA139" s="208"/>
      <c r="AB139" s="179"/>
      <c r="AC139" s="215"/>
      <c r="AD139" s="226"/>
      <c r="AE139" s="220"/>
      <c r="AF139" s="221"/>
      <c r="AG139" s="227"/>
      <c r="AH139" s="238"/>
      <c r="AI139" s="232"/>
      <c r="AJ139" s="233"/>
      <c r="AK139" s="239"/>
      <c r="AL139" s="249"/>
      <c r="AM139" s="244"/>
      <c r="AN139" s="180"/>
      <c r="AO139" s="250"/>
      <c r="AP139" s="214"/>
      <c r="AQ139" s="208"/>
      <c r="AR139" s="179"/>
      <c r="AS139" s="215"/>
      <c r="AT139" s="226"/>
      <c r="AU139" s="220"/>
      <c r="AV139" s="221"/>
      <c r="AW139" s="227"/>
      <c r="AX139" s="238"/>
      <c r="AY139" s="232"/>
      <c r="AZ139" s="233"/>
      <c r="BA139" s="239"/>
      <c r="BB139" s="249"/>
      <c r="BC139" s="244"/>
      <c r="BD139" s="180"/>
      <c r="BE139" s="250"/>
      <c r="BF139" s="214"/>
      <c r="BG139" s="208"/>
      <c r="BH139" s="179"/>
      <c r="BI139" s="215"/>
      <c r="BJ139" s="226"/>
      <c r="BK139" s="220"/>
      <c r="BL139" s="221"/>
      <c r="BM139" s="227"/>
      <c r="BN139" s="238"/>
      <c r="BO139" s="232"/>
      <c r="BP139" s="233"/>
      <c r="BQ139" s="239"/>
      <c r="BR139" s="249"/>
      <c r="BS139" s="244"/>
      <c r="BT139" s="180"/>
      <c r="BU139" s="250"/>
      <c r="BV139" s="1">
        <f t="shared" si="2"/>
        <v>0</v>
      </c>
    </row>
    <row r="140" spans="7:74" ht="18" customHeight="1" x14ac:dyDescent="0.25">
      <c r="G140" s="32">
        <f>EMP!O138</f>
        <v>0</v>
      </c>
      <c r="H140" s="203">
        <f>EMP!P138</f>
        <v>0</v>
      </c>
      <c r="I140" s="209">
        <f>EMP!Q138</f>
        <v>0</v>
      </c>
      <c r="J140" s="214"/>
      <c r="K140" s="208"/>
      <c r="L140" s="179"/>
      <c r="M140" s="215"/>
      <c r="N140" s="226"/>
      <c r="O140" s="220"/>
      <c r="P140" s="221"/>
      <c r="Q140" s="227"/>
      <c r="R140" s="238"/>
      <c r="S140" s="232"/>
      <c r="T140" s="233"/>
      <c r="U140" s="239"/>
      <c r="V140" s="249"/>
      <c r="W140" s="244"/>
      <c r="X140" s="180"/>
      <c r="Y140" s="250"/>
      <c r="Z140" s="214"/>
      <c r="AA140" s="208"/>
      <c r="AB140" s="179"/>
      <c r="AC140" s="215"/>
      <c r="AD140" s="226"/>
      <c r="AE140" s="220"/>
      <c r="AF140" s="221"/>
      <c r="AG140" s="227"/>
      <c r="AH140" s="238"/>
      <c r="AI140" s="232"/>
      <c r="AJ140" s="233"/>
      <c r="AK140" s="239"/>
      <c r="AL140" s="249"/>
      <c r="AM140" s="244"/>
      <c r="AN140" s="180"/>
      <c r="AO140" s="250"/>
      <c r="AP140" s="214"/>
      <c r="AQ140" s="208"/>
      <c r="AR140" s="179"/>
      <c r="AS140" s="215"/>
      <c r="AT140" s="226"/>
      <c r="AU140" s="220"/>
      <c r="AV140" s="221"/>
      <c r="AW140" s="227"/>
      <c r="AX140" s="238"/>
      <c r="AY140" s="232"/>
      <c r="AZ140" s="233"/>
      <c r="BA140" s="239"/>
      <c r="BB140" s="249"/>
      <c r="BC140" s="244"/>
      <c r="BD140" s="180"/>
      <c r="BE140" s="250"/>
      <c r="BF140" s="214"/>
      <c r="BG140" s="208"/>
      <c r="BH140" s="179"/>
      <c r="BI140" s="215"/>
      <c r="BJ140" s="226"/>
      <c r="BK140" s="220"/>
      <c r="BL140" s="221"/>
      <c r="BM140" s="227"/>
      <c r="BN140" s="238"/>
      <c r="BO140" s="232"/>
      <c r="BP140" s="233"/>
      <c r="BQ140" s="239"/>
      <c r="BR140" s="249"/>
      <c r="BS140" s="244"/>
      <c r="BT140" s="180"/>
      <c r="BU140" s="250"/>
      <c r="BV140" s="1">
        <f t="shared" si="2"/>
        <v>0</v>
      </c>
    </row>
    <row r="141" spans="7:74" ht="18" customHeight="1" x14ac:dyDescent="0.25">
      <c r="G141" s="32">
        <f>EMP!O139</f>
        <v>0</v>
      </c>
      <c r="H141" s="203">
        <f>EMP!P139</f>
        <v>0</v>
      </c>
      <c r="I141" s="209">
        <f>EMP!Q139</f>
        <v>0</v>
      </c>
      <c r="J141" s="214"/>
      <c r="K141" s="208"/>
      <c r="L141" s="179"/>
      <c r="M141" s="215"/>
      <c r="N141" s="226"/>
      <c r="O141" s="220"/>
      <c r="P141" s="221"/>
      <c r="Q141" s="227"/>
      <c r="R141" s="238"/>
      <c r="S141" s="232"/>
      <c r="T141" s="233"/>
      <c r="U141" s="239"/>
      <c r="V141" s="249"/>
      <c r="W141" s="244"/>
      <c r="X141" s="180"/>
      <c r="Y141" s="250"/>
      <c r="Z141" s="214"/>
      <c r="AA141" s="208"/>
      <c r="AB141" s="179"/>
      <c r="AC141" s="215"/>
      <c r="AD141" s="226"/>
      <c r="AE141" s="220"/>
      <c r="AF141" s="221"/>
      <c r="AG141" s="227"/>
      <c r="AH141" s="238"/>
      <c r="AI141" s="232"/>
      <c r="AJ141" s="233"/>
      <c r="AK141" s="239"/>
      <c r="AL141" s="249"/>
      <c r="AM141" s="244"/>
      <c r="AN141" s="180"/>
      <c r="AO141" s="250"/>
      <c r="AP141" s="214"/>
      <c r="AQ141" s="208"/>
      <c r="AR141" s="179"/>
      <c r="AS141" s="215"/>
      <c r="AT141" s="226"/>
      <c r="AU141" s="220"/>
      <c r="AV141" s="221"/>
      <c r="AW141" s="227"/>
      <c r="AX141" s="238"/>
      <c r="AY141" s="232"/>
      <c r="AZ141" s="233"/>
      <c r="BA141" s="239"/>
      <c r="BB141" s="249"/>
      <c r="BC141" s="244"/>
      <c r="BD141" s="180"/>
      <c r="BE141" s="250"/>
      <c r="BF141" s="214"/>
      <c r="BG141" s="208"/>
      <c r="BH141" s="179"/>
      <c r="BI141" s="215"/>
      <c r="BJ141" s="226"/>
      <c r="BK141" s="220"/>
      <c r="BL141" s="221"/>
      <c r="BM141" s="227"/>
      <c r="BN141" s="238"/>
      <c r="BO141" s="232"/>
      <c r="BP141" s="233"/>
      <c r="BQ141" s="239"/>
      <c r="BR141" s="249"/>
      <c r="BS141" s="244"/>
      <c r="BT141" s="180"/>
      <c r="BU141" s="250"/>
      <c r="BV141" s="1">
        <f t="shared" si="2"/>
        <v>0</v>
      </c>
    </row>
    <row r="142" spans="7:74" ht="18" customHeight="1" x14ac:dyDescent="0.25">
      <c r="G142" s="32">
        <f>EMP!O140</f>
        <v>0</v>
      </c>
      <c r="H142" s="203">
        <f>EMP!P140</f>
        <v>0</v>
      </c>
      <c r="I142" s="209">
        <f>EMP!Q140</f>
        <v>0</v>
      </c>
      <c r="J142" s="214"/>
      <c r="K142" s="208"/>
      <c r="L142" s="179"/>
      <c r="M142" s="215"/>
      <c r="N142" s="226"/>
      <c r="O142" s="220"/>
      <c r="P142" s="221"/>
      <c r="Q142" s="227"/>
      <c r="R142" s="238"/>
      <c r="S142" s="232"/>
      <c r="T142" s="233"/>
      <c r="U142" s="239"/>
      <c r="V142" s="249"/>
      <c r="W142" s="244"/>
      <c r="X142" s="180"/>
      <c r="Y142" s="250"/>
      <c r="Z142" s="214"/>
      <c r="AA142" s="208"/>
      <c r="AB142" s="179"/>
      <c r="AC142" s="215"/>
      <c r="AD142" s="226"/>
      <c r="AE142" s="220"/>
      <c r="AF142" s="221"/>
      <c r="AG142" s="227"/>
      <c r="AH142" s="238"/>
      <c r="AI142" s="232"/>
      <c r="AJ142" s="233"/>
      <c r="AK142" s="239"/>
      <c r="AL142" s="249"/>
      <c r="AM142" s="244"/>
      <c r="AN142" s="180"/>
      <c r="AO142" s="250"/>
      <c r="AP142" s="214"/>
      <c r="AQ142" s="208"/>
      <c r="AR142" s="179"/>
      <c r="AS142" s="215"/>
      <c r="AT142" s="226"/>
      <c r="AU142" s="220"/>
      <c r="AV142" s="221"/>
      <c r="AW142" s="227"/>
      <c r="AX142" s="238"/>
      <c r="AY142" s="232"/>
      <c r="AZ142" s="233"/>
      <c r="BA142" s="239"/>
      <c r="BB142" s="249"/>
      <c r="BC142" s="244"/>
      <c r="BD142" s="180"/>
      <c r="BE142" s="250"/>
      <c r="BF142" s="214"/>
      <c r="BG142" s="208"/>
      <c r="BH142" s="179"/>
      <c r="BI142" s="215"/>
      <c r="BJ142" s="226"/>
      <c r="BK142" s="220"/>
      <c r="BL142" s="221"/>
      <c r="BM142" s="227"/>
      <c r="BN142" s="238"/>
      <c r="BO142" s="232"/>
      <c r="BP142" s="233"/>
      <c r="BQ142" s="239"/>
      <c r="BR142" s="249"/>
      <c r="BS142" s="244"/>
      <c r="BT142" s="180"/>
      <c r="BU142" s="250"/>
      <c r="BV142" s="1">
        <f t="shared" si="2"/>
        <v>0</v>
      </c>
    </row>
    <row r="143" spans="7:74" ht="18" customHeight="1" x14ac:dyDescent="0.25">
      <c r="G143" s="32">
        <f>EMP!O141</f>
        <v>0</v>
      </c>
      <c r="H143" s="203">
        <f>EMP!P141</f>
        <v>0</v>
      </c>
      <c r="I143" s="209">
        <f>EMP!Q141</f>
        <v>0</v>
      </c>
      <c r="J143" s="214"/>
      <c r="K143" s="208"/>
      <c r="L143" s="179"/>
      <c r="M143" s="215"/>
      <c r="N143" s="226"/>
      <c r="O143" s="220"/>
      <c r="P143" s="221"/>
      <c r="Q143" s="227"/>
      <c r="R143" s="238"/>
      <c r="S143" s="232"/>
      <c r="T143" s="233"/>
      <c r="U143" s="239"/>
      <c r="V143" s="249"/>
      <c r="W143" s="244"/>
      <c r="X143" s="180"/>
      <c r="Y143" s="250"/>
      <c r="Z143" s="214"/>
      <c r="AA143" s="208"/>
      <c r="AB143" s="179"/>
      <c r="AC143" s="215"/>
      <c r="AD143" s="226"/>
      <c r="AE143" s="220"/>
      <c r="AF143" s="221"/>
      <c r="AG143" s="227"/>
      <c r="AH143" s="238"/>
      <c r="AI143" s="232"/>
      <c r="AJ143" s="233"/>
      <c r="AK143" s="239"/>
      <c r="AL143" s="249"/>
      <c r="AM143" s="244"/>
      <c r="AN143" s="180"/>
      <c r="AO143" s="250"/>
      <c r="AP143" s="214"/>
      <c r="AQ143" s="208"/>
      <c r="AR143" s="179"/>
      <c r="AS143" s="215"/>
      <c r="AT143" s="226"/>
      <c r="AU143" s="220"/>
      <c r="AV143" s="221"/>
      <c r="AW143" s="227"/>
      <c r="AX143" s="238"/>
      <c r="AY143" s="232"/>
      <c r="AZ143" s="233"/>
      <c r="BA143" s="239"/>
      <c r="BB143" s="249"/>
      <c r="BC143" s="244"/>
      <c r="BD143" s="180"/>
      <c r="BE143" s="250"/>
      <c r="BF143" s="214"/>
      <c r="BG143" s="208"/>
      <c r="BH143" s="179"/>
      <c r="BI143" s="215"/>
      <c r="BJ143" s="226"/>
      <c r="BK143" s="220"/>
      <c r="BL143" s="221"/>
      <c r="BM143" s="227"/>
      <c r="BN143" s="238"/>
      <c r="BO143" s="232"/>
      <c r="BP143" s="233"/>
      <c r="BQ143" s="239"/>
      <c r="BR143" s="249"/>
      <c r="BS143" s="244"/>
      <c r="BT143" s="180"/>
      <c r="BU143" s="250"/>
      <c r="BV143" s="1">
        <f t="shared" si="2"/>
        <v>0</v>
      </c>
    </row>
    <row r="144" spans="7:74" ht="18" customHeight="1" x14ac:dyDescent="0.25">
      <c r="G144" s="32">
        <f>EMP!O142</f>
        <v>0</v>
      </c>
      <c r="H144" s="203">
        <f>EMP!P142</f>
        <v>0</v>
      </c>
      <c r="I144" s="209">
        <f>EMP!Q142</f>
        <v>0</v>
      </c>
      <c r="J144" s="214"/>
      <c r="K144" s="208"/>
      <c r="L144" s="179"/>
      <c r="M144" s="215"/>
      <c r="N144" s="226"/>
      <c r="O144" s="220"/>
      <c r="P144" s="221"/>
      <c r="Q144" s="227"/>
      <c r="R144" s="238"/>
      <c r="S144" s="232"/>
      <c r="T144" s="233"/>
      <c r="U144" s="239"/>
      <c r="V144" s="249"/>
      <c r="W144" s="244"/>
      <c r="X144" s="180"/>
      <c r="Y144" s="250"/>
      <c r="Z144" s="214"/>
      <c r="AA144" s="208"/>
      <c r="AB144" s="179"/>
      <c r="AC144" s="215"/>
      <c r="AD144" s="226"/>
      <c r="AE144" s="220"/>
      <c r="AF144" s="221"/>
      <c r="AG144" s="227"/>
      <c r="AH144" s="238"/>
      <c r="AI144" s="232"/>
      <c r="AJ144" s="233"/>
      <c r="AK144" s="239"/>
      <c r="AL144" s="249"/>
      <c r="AM144" s="244"/>
      <c r="AN144" s="180"/>
      <c r="AO144" s="250"/>
      <c r="AP144" s="214"/>
      <c r="AQ144" s="208"/>
      <c r="AR144" s="179"/>
      <c r="AS144" s="215"/>
      <c r="AT144" s="226"/>
      <c r="AU144" s="220"/>
      <c r="AV144" s="221"/>
      <c r="AW144" s="227"/>
      <c r="AX144" s="238"/>
      <c r="AY144" s="232"/>
      <c r="AZ144" s="233"/>
      <c r="BA144" s="239"/>
      <c r="BB144" s="249"/>
      <c r="BC144" s="244"/>
      <c r="BD144" s="180"/>
      <c r="BE144" s="250"/>
      <c r="BF144" s="214"/>
      <c r="BG144" s="208"/>
      <c r="BH144" s="179"/>
      <c r="BI144" s="215"/>
      <c r="BJ144" s="226"/>
      <c r="BK144" s="220"/>
      <c r="BL144" s="221"/>
      <c r="BM144" s="227"/>
      <c r="BN144" s="238"/>
      <c r="BO144" s="232"/>
      <c r="BP144" s="233"/>
      <c r="BQ144" s="239"/>
      <c r="BR144" s="249"/>
      <c r="BS144" s="244"/>
      <c r="BT144" s="180"/>
      <c r="BU144" s="250"/>
      <c r="BV144" s="1">
        <f t="shared" si="2"/>
        <v>0</v>
      </c>
    </row>
    <row r="145" spans="7:74" ht="18" customHeight="1" x14ac:dyDescent="0.25">
      <c r="G145" s="32">
        <f>EMP!O143</f>
        <v>0</v>
      </c>
      <c r="H145" s="203">
        <f>EMP!P143</f>
        <v>0</v>
      </c>
      <c r="I145" s="209">
        <f>EMP!Q143</f>
        <v>0</v>
      </c>
      <c r="J145" s="214"/>
      <c r="K145" s="208"/>
      <c r="L145" s="179"/>
      <c r="M145" s="215"/>
      <c r="N145" s="226"/>
      <c r="O145" s="220"/>
      <c r="P145" s="221"/>
      <c r="Q145" s="227"/>
      <c r="R145" s="238"/>
      <c r="S145" s="232"/>
      <c r="T145" s="233"/>
      <c r="U145" s="239"/>
      <c r="V145" s="249"/>
      <c r="W145" s="244"/>
      <c r="X145" s="180"/>
      <c r="Y145" s="250"/>
      <c r="Z145" s="214"/>
      <c r="AA145" s="208"/>
      <c r="AB145" s="179"/>
      <c r="AC145" s="215"/>
      <c r="AD145" s="226"/>
      <c r="AE145" s="220"/>
      <c r="AF145" s="221"/>
      <c r="AG145" s="227"/>
      <c r="AH145" s="238"/>
      <c r="AI145" s="232"/>
      <c r="AJ145" s="233"/>
      <c r="AK145" s="239"/>
      <c r="AL145" s="249"/>
      <c r="AM145" s="244"/>
      <c r="AN145" s="180"/>
      <c r="AO145" s="250"/>
      <c r="AP145" s="214"/>
      <c r="AQ145" s="208"/>
      <c r="AR145" s="179"/>
      <c r="AS145" s="215"/>
      <c r="AT145" s="226"/>
      <c r="AU145" s="220"/>
      <c r="AV145" s="221"/>
      <c r="AW145" s="227"/>
      <c r="AX145" s="238"/>
      <c r="AY145" s="232"/>
      <c r="AZ145" s="233"/>
      <c r="BA145" s="239"/>
      <c r="BB145" s="249"/>
      <c r="BC145" s="244"/>
      <c r="BD145" s="180"/>
      <c r="BE145" s="250"/>
      <c r="BF145" s="214"/>
      <c r="BG145" s="208"/>
      <c r="BH145" s="179"/>
      <c r="BI145" s="215"/>
      <c r="BJ145" s="226"/>
      <c r="BK145" s="220"/>
      <c r="BL145" s="221"/>
      <c r="BM145" s="227"/>
      <c r="BN145" s="238"/>
      <c r="BO145" s="232"/>
      <c r="BP145" s="233"/>
      <c r="BQ145" s="239"/>
      <c r="BR145" s="249"/>
      <c r="BS145" s="244"/>
      <c r="BT145" s="180"/>
      <c r="BU145" s="250"/>
      <c r="BV145" s="1">
        <f t="shared" si="2"/>
        <v>0</v>
      </c>
    </row>
    <row r="146" spans="7:74" ht="18" customHeight="1" x14ac:dyDescent="0.25">
      <c r="G146" s="32">
        <f>EMP!O144</f>
        <v>0</v>
      </c>
      <c r="H146" s="203">
        <f>EMP!P144</f>
        <v>0</v>
      </c>
      <c r="I146" s="209">
        <f>EMP!Q144</f>
        <v>0</v>
      </c>
      <c r="J146" s="214"/>
      <c r="K146" s="208"/>
      <c r="L146" s="179"/>
      <c r="M146" s="215"/>
      <c r="N146" s="226"/>
      <c r="O146" s="220"/>
      <c r="P146" s="221"/>
      <c r="Q146" s="227"/>
      <c r="R146" s="238"/>
      <c r="S146" s="232"/>
      <c r="T146" s="233"/>
      <c r="U146" s="239"/>
      <c r="V146" s="249"/>
      <c r="W146" s="244"/>
      <c r="X146" s="180"/>
      <c r="Y146" s="250"/>
      <c r="Z146" s="214"/>
      <c r="AA146" s="208"/>
      <c r="AB146" s="179"/>
      <c r="AC146" s="215"/>
      <c r="AD146" s="226"/>
      <c r="AE146" s="220"/>
      <c r="AF146" s="221"/>
      <c r="AG146" s="227"/>
      <c r="AH146" s="238"/>
      <c r="AI146" s="232"/>
      <c r="AJ146" s="233"/>
      <c r="AK146" s="239"/>
      <c r="AL146" s="249"/>
      <c r="AM146" s="244"/>
      <c r="AN146" s="180"/>
      <c r="AO146" s="250"/>
      <c r="AP146" s="214"/>
      <c r="AQ146" s="208"/>
      <c r="AR146" s="179"/>
      <c r="AS146" s="215"/>
      <c r="AT146" s="226"/>
      <c r="AU146" s="220"/>
      <c r="AV146" s="221"/>
      <c r="AW146" s="227"/>
      <c r="AX146" s="238"/>
      <c r="AY146" s="232"/>
      <c r="AZ146" s="233"/>
      <c r="BA146" s="239"/>
      <c r="BB146" s="249"/>
      <c r="BC146" s="244"/>
      <c r="BD146" s="180"/>
      <c r="BE146" s="250"/>
      <c r="BF146" s="214"/>
      <c r="BG146" s="208"/>
      <c r="BH146" s="179"/>
      <c r="BI146" s="215"/>
      <c r="BJ146" s="226"/>
      <c r="BK146" s="220"/>
      <c r="BL146" s="221"/>
      <c r="BM146" s="227"/>
      <c r="BN146" s="238"/>
      <c r="BO146" s="232"/>
      <c r="BP146" s="233"/>
      <c r="BQ146" s="239"/>
      <c r="BR146" s="249"/>
      <c r="BS146" s="244"/>
      <c r="BT146" s="180"/>
      <c r="BU146" s="250"/>
      <c r="BV146" s="1">
        <f t="shared" si="2"/>
        <v>0</v>
      </c>
    </row>
    <row r="147" spans="7:74" ht="18" customHeight="1" x14ac:dyDescent="0.25">
      <c r="G147" s="32">
        <f>EMP!O145</f>
        <v>0</v>
      </c>
      <c r="H147" s="203">
        <f>EMP!P145</f>
        <v>0</v>
      </c>
      <c r="I147" s="209">
        <f>EMP!Q145</f>
        <v>0</v>
      </c>
      <c r="J147" s="214"/>
      <c r="K147" s="208"/>
      <c r="L147" s="179"/>
      <c r="M147" s="215"/>
      <c r="N147" s="226"/>
      <c r="O147" s="220"/>
      <c r="P147" s="221"/>
      <c r="Q147" s="227"/>
      <c r="R147" s="238"/>
      <c r="S147" s="232"/>
      <c r="T147" s="233"/>
      <c r="U147" s="239"/>
      <c r="V147" s="249"/>
      <c r="W147" s="244"/>
      <c r="X147" s="180"/>
      <c r="Y147" s="250"/>
      <c r="Z147" s="214"/>
      <c r="AA147" s="208"/>
      <c r="AB147" s="179"/>
      <c r="AC147" s="215"/>
      <c r="AD147" s="226"/>
      <c r="AE147" s="220"/>
      <c r="AF147" s="221"/>
      <c r="AG147" s="227"/>
      <c r="AH147" s="238"/>
      <c r="AI147" s="232"/>
      <c r="AJ147" s="233"/>
      <c r="AK147" s="239"/>
      <c r="AL147" s="249"/>
      <c r="AM147" s="244"/>
      <c r="AN147" s="180"/>
      <c r="AO147" s="250"/>
      <c r="AP147" s="214"/>
      <c r="AQ147" s="208"/>
      <c r="AR147" s="179"/>
      <c r="AS147" s="215"/>
      <c r="AT147" s="226"/>
      <c r="AU147" s="220"/>
      <c r="AV147" s="221"/>
      <c r="AW147" s="227"/>
      <c r="AX147" s="238"/>
      <c r="AY147" s="232"/>
      <c r="AZ147" s="233"/>
      <c r="BA147" s="239"/>
      <c r="BB147" s="249"/>
      <c r="BC147" s="244"/>
      <c r="BD147" s="180"/>
      <c r="BE147" s="250"/>
      <c r="BF147" s="214"/>
      <c r="BG147" s="208"/>
      <c r="BH147" s="179"/>
      <c r="BI147" s="215"/>
      <c r="BJ147" s="226"/>
      <c r="BK147" s="220"/>
      <c r="BL147" s="221"/>
      <c r="BM147" s="227"/>
      <c r="BN147" s="238"/>
      <c r="BO147" s="232"/>
      <c r="BP147" s="233"/>
      <c r="BQ147" s="239"/>
      <c r="BR147" s="249"/>
      <c r="BS147" s="244"/>
      <c r="BT147" s="180"/>
      <c r="BU147" s="250"/>
      <c r="BV147" s="1">
        <f t="shared" si="2"/>
        <v>0</v>
      </c>
    </row>
    <row r="148" spans="7:74" ht="18" customHeight="1" x14ac:dyDescent="0.25">
      <c r="G148" s="32">
        <f>EMP!O146</f>
        <v>0</v>
      </c>
      <c r="H148" s="203">
        <f>EMP!P146</f>
        <v>0</v>
      </c>
      <c r="I148" s="209">
        <f>EMP!Q146</f>
        <v>0</v>
      </c>
      <c r="J148" s="214"/>
      <c r="K148" s="208"/>
      <c r="L148" s="179"/>
      <c r="M148" s="215"/>
      <c r="N148" s="226"/>
      <c r="O148" s="220"/>
      <c r="P148" s="221"/>
      <c r="Q148" s="227"/>
      <c r="R148" s="238"/>
      <c r="S148" s="232"/>
      <c r="T148" s="233"/>
      <c r="U148" s="239"/>
      <c r="V148" s="249"/>
      <c r="W148" s="244"/>
      <c r="X148" s="180"/>
      <c r="Y148" s="250"/>
      <c r="Z148" s="214"/>
      <c r="AA148" s="208"/>
      <c r="AB148" s="179"/>
      <c r="AC148" s="215"/>
      <c r="AD148" s="226"/>
      <c r="AE148" s="220"/>
      <c r="AF148" s="221"/>
      <c r="AG148" s="227"/>
      <c r="AH148" s="238"/>
      <c r="AI148" s="232"/>
      <c r="AJ148" s="233"/>
      <c r="AK148" s="239"/>
      <c r="AL148" s="249"/>
      <c r="AM148" s="244"/>
      <c r="AN148" s="180"/>
      <c r="AO148" s="250"/>
      <c r="AP148" s="214"/>
      <c r="AQ148" s="208"/>
      <c r="AR148" s="179"/>
      <c r="AS148" s="215"/>
      <c r="AT148" s="226"/>
      <c r="AU148" s="220"/>
      <c r="AV148" s="221"/>
      <c r="AW148" s="227"/>
      <c r="AX148" s="238"/>
      <c r="AY148" s="232"/>
      <c r="AZ148" s="233"/>
      <c r="BA148" s="239"/>
      <c r="BB148" s="249"/>
      <c r="BC148" s="244"/>
      <c r="BD148" s="180"/>
      <c r="BE148" s="250"/>
      <c r="BF148" s="214"/>
      <c r="BG148" s="208"/>
      <c r="BH148" s="179"/>
      <c r="BI148" s="215"/>
      <c r="BJ148" s="226"/>
      <c r="BK148" s="220"/>
      <c r="BL148" s="221"/>
      <c r="BM148" s="227"/>
      <c r="BN148" s="238"/>
      <c r="BO148" s="232"/>
      <c r="BP148" s="233"/>
      <c r="BQ148" s="239"/>
      <c r="BR148" s="249"/>
      <c r="BS148" s="244"/>
      <c r="BT148" s="180"/>
      <c r="BU148" s="250"/>
      <c r="BV148" s="1">
        <f t="shared" si="2"/>
        <v>0</v>
      </c>
    </row>
    <row r="149" spans="7:74" ht="18" customHeight="1" x14ac:dyDescent="0.25">
      <c r="G149" s="32">
        <f>EMP!O147</f>
        <v>0</v>
      </c>
      <c r="H149" s="203">
        <f>EMP!P147</f>
        <v>0</v>
      </c>
      <c r="I149" s="209">
        <f>EMP!Q147</f>
        <v>0</v>
      </c>
      <c r="J149" s="214"/>
      <c r="K149" s="208"/>
      <c r="L149" s="179"/>
      <c r="M149" s="215"/>
      <c r="N149" s="226"/>
      <c r="O149" s="220"/>
      <c r="P149" s="221"/>
      <c r="Q149" s="227"/>
      <c r="R149" s="238"/>
      <c r="S149" s="232"/>
      <c r="T149" s="233"/>
      <c r="U149" s="239"/>
      <c r="V149" s="249"/>
      <c r="W149" s="244"/>
      <c r="X149" s="180"/>
      <c r="Y149" s="250"/>
      <c r="Z149" s="214"/>
      <c r="AA149" s="208"/>
      <c r="AB149" s="179"/>
      <c r="AC149" s="215"/>
      <c r="AD149" s="226"/>
      <c r="AE149" s="220"/>
      <c r="AF149" s="221"/>
      <c r="AG149" s="227"/>
      <c r="AH149" s="238"/>
      <c r="AI149" s="232"/>
      <c r="AJ149" s="233"/>
      <c r="AK149" s="239"/>
      <c r="AL149" s="249"/>
      <c r="AM149" s="244"/>
      <c r="AN149" s="180"/>
      <c r="AO149" s="250"/>
      <c r="AP149" s="214"/>
      <c r="AQ149" s="208"/>
      <c r="AR149" s="179"/>
      <c r="AS149" s="215"/>
      <c r="AT149" s="226"/>
      <c r="AU149" s="220"/>
      <c r="AV149" s="221"/>
      <c r="AW149" s="227"/>
      <c r="AX149" s="238"/>
      <c r="AY149" s="232"/>
      <c r="AZ149" s="233"/>
      <c r="BA149" s="239"/>
      <c r="BB149" s="249"/>
      <c r="BC149" s="244"/>
      <c r="BD149" s="180"/>
      <c r="BE149" s="250"/>
      <c r="BF149" s="214"/>
      <c r="BG149" s="208"/>
      <c r="BH149" s="179"/>
      <c r="BI149" s="215"/>
      <c r="BJ149" s="226"/>
      <c r="BK149" s="220"/>
      <c r="BL149" s="221"/>
      <c r="BM149" s="227"/>
      <c r="BN149" s="238"/>
      <c r="BO149" s="232"/>
      <c r="BP149" s="233"/>
      <c r="BQ149" s="239"/>
      <c r="BR149" s="249"/>
      <c r="BS149" s="244"/>
      <c r="BT149" s="180"/>
      <c r="BU149" s="250"/>
      <c r="BV149" s="1">
        <f t="shared" si="2"/>
        <v>0</v>
      </c>
    </row>
    <row r="150" spans="7:74" ht="18" customHeight="1" x14ac:dyDescent="0.25">
      <c r="G150" s="32">
        <f>EMP!O148</f>
        <v>0</v>
      </c>
      <c r="H150" s="203">
        <f>EMP!P148</f>
        <v>0</v>
      </c>
      <c r="I150" s="209">
        <f>EMP!Q148</f>
        <v>0</v>
      </c>
      <c r="J150" s="214"/>
      <c r="K150" s="208"/>
      <c r="L150" s="179"/>
      <c r="M150" s="215"/>
      <c r="N150" s="226"/>
      <c r="O150" s="220"/>
      <c r="P150" s="221"/>
      <c r="Q150" s="227"/>
      <c r="R150" s="238"/>
      <c r="S150" s="232"/>
      <c r="T150" s="233"/>
      <c r="U150" s="239"/>
      <c r="V150" s="249"/>
      <c r="W150" s="244"/>
      <c r="X150" s="180"/>
      <c r="Y150" s="250"/>
      <c r="Z150" s="214"/>
      <c r="AA150" s="208"/>
      <c r="AB150" s="179"/>
      <c r="AC150" s="215"/>
      <c r="AD150" s="226"/>
      <c r="AE150" s="220"/>
      <c r="AF150" s="221"/>
      <c r="AG150" s="227"/>
      <c r="AH150" s="238"/>
      <c r="AI150" s="232"/>
      <c r="AJ150" s="233"/>
      <c r="AK150" s="239"/>
      <c r="AL150" s="249"/>
      <c r="AM150" s="244"/>
      <c r="AN150" s="180"/>
      <c r="AO150" s="250"/>
      <c r="AP150" s="214"/>
      <c r="AQ150" s="208"/>
      <c r="AR150" s="179"/>
      <c r="AS150" s="215"/>
      <c r="AT150" s="226"/>
      <c r="AU150" s="220"/>
      <c r="AV150" s="221"/>
      <c r="AW150" s="227"/>
      <c r="AX150" s="238"/>
      <c r="AY150" s="232"/>
      <c r="AZ150" s="233"/>
      <c r="BA150" s="239"/>
      <c r="BB150" s="249"/>
      <c r="BC150" s="244"/>
      <c r="BD150" s="180"/>
      <c r="BE150" s="250"/>
      <c r="BF150" s="214"/>
      <c r="BG150" s="208"/>
      <c r="BH150" s="179"/>
      <c r="BI150" s="215"/>
      <c r="BJ150" s="226"/>
      <c r="BK150" s="220"/>
      <c r="BL150" s="221"/>
      <c r="BM150" s="227"/>
      <c r="BN150" s="238"/>
      <c r="BO150" s="232"/>
      <c r="BP150" s="233"/>
      <c r="BQ150" s="239"/>
      <c r="BR150" s="249"/>
      <c r="BS150" s="244"/>
      <c r="BT150" s="180"/>
      <c r="BU150" s="250"/>
      <c r="BV150" s="1">
        <f t="shared" si="2"/>
        <v>0</v>
      </c>
    </row>
    <row r="151" spans="7:74" ht="18" customHeight="1" x14ac:dyDescent="0.25">
      <c r="G151" s="32">
        <f>EMP!O149</f>
        <v>0</v>
      </c>
      <c r="H151" s="203">
        <f>EMP!P149</f>
        <v>0</v>
      </c>
      <c r="I151" s="209">
        <f>EMP!Q149</f>
        <v>0</v>
      </c>
      <c r="J151" s="214"/>
      <c r="K151" s="208"/>
      <c r="L151" s="179"/>
      <c r="M151" s="215"/>
      <c r="N151" s="226"/>
      <c r="O151" s="220"/>
      <c r="P151" s="221"/>
      <c r="Q151" s="227"/>
      <c r="R151" s="238"/>
      <c r="S151" s="232"/>
      <c r="T151" s="233"/>
      <c r="U151" s="239"/>
      <c r="V151" s="249"/>
      <c r="W151" s="244"/>
      <c r="X151" s="180"/>
      <c r="Y151" s="250"/>
      <c r="Z151" s="214"/>
      <c r="AA151" s="208"/>
      <c r="AB151" s="179"/>
      <c r="AC151" s="215"/>
      <c r="AD151" s="226"/>
      <c r="AE151" s="220"/>
      <c r="AF151" s="221"/>
      <c r="AG151" s="227"/>
      <c r="AH151" s="238"/>
      <c r="AI151" s="232"/>
      <c r="AJ151" s="233"/>
      <c r="AK151" s="239"/>
      <c r="AL151" s="249"/>
      <c r="AM151" s="244"/>
      <c r="AN151" s="180"/>
      <c r="AO151" s="250"/>
      <c r="AP151" s="214"/>
      <c r="AQ151" s="208"/>
      <c r="AR151" s="179"/>
      <c r="AS151" s="215"/>
      <c r="AT151" s="226"/>
      <c r="AU151" s="220"/>
      <c r="AV151" s="221"/>
      <c r="AW151" s="227"/>
      <c r="AX151" s="238"/>
      <c r="AY151" s="232"/>
      <c r="AZ151" s="233"/>
      <c r="BA151" s="239"/>
      <c r="BB151" s="249"/>
      <c r="BC151" s="244"/>
      <c r="BD151" s="180"/>
      <c r="BE151" s="250"/>
      <c r="BF151" s="214"/>
      <c r="BG151" s="208"/>
      <c r="BH151" s="179"/>
      <c r="BI151" s="215"/>
      <c r="BJ151" s="226"/>
      <c r="BK151" s="220"/>
      <c r="BL151" s="221"/>
      <c r="BM151" s="227"/>
      <c r="BN151" s="238"/>
      <c r="BO151" s="232"/>
      <c r="BP151" s="233"/>
      <c r="BQ151" s="239"/>
      <c r="BR151" s="249"/>
      <c r="BS151" s="244"/>
      <c r="BT151" s="180"/>
      <c r="BU151" s="250"/>
      <c r="BV151" s="1">
        <f t="shared" si="2"/>
        <v>0</v>
      </c>
    </row>
    <row r="152" spans="7:74" ht="18" customHeight="1" x14ac:dyDescent="0.25">
      <c r="G152" s="32">
        <f>EMP!O150</f>
        <v>0</v>
      </c>
      <c r="H152" s="203">
        <f>EMP!P150</f>
        <v>0</v>
      </c>
      <c r="I152" s="209">
        <f>EMP!Q150</f>
        <v>0</v>
      </c>
      <c r="J152" s="214"/>
      <c r="K152" s="208"/>
      <c r="L152" s="179"/>
      <c r="M152" s="215"/>
      <c r="N152" s="226"/>
      <c r="O152" s="220"/>
      <c r="P152" s="221"/>
      <c r="Q152" s="227"/>
      <c r="R152" s="238"/>
      <c r="S152" s="232"/>
      <c r="T152" s="233"/>
      <c r="U152" s="239"/>
      <c r="V152" s="249"/>
      <c r="W152" s="244"/>
      <c r="X152" s="180"/>
      <c r="Y152" s="250"/>
      <c r="Z152" s="214"/>
      <c r="AA152" s="208"/>
      <c r="AB152" s="179"/>
      <c r="AC152" s="215"/>
      <c r="AD152" s="226"/>
      <c r="AE152" s="220"/>
      <c r="AF152" s="221"/>
      <c r="AG152" s="227"/>
      <c r="AH152" s="238"/>
      <c r="AI152" s="232"/>
      <c r="AJ152" s="233"/>
      <c r="AK152" s="239"/>
      <c r="AL152" s="249"/>
      <c r="AM152" s="244"/>
      <c r="AN152" s="180"/>
      <c r="AO152" s="250"/>
      <c r="AP152" s="214"/>
      <c r="AQ152" s="208"/>
      <c r="AR152" s="179"/>
      <c r="AS152" s="215"/>
      <c r="AT152" s="226"/>
      <c r="AU152" s="220"/>
      <c r="AV152" s="221"/>
      <c r="AW152" s="227"/>
      <c r="AX152" s="238"/>
      <c r="AY152" s="232"/>
      <c r="AZ152" s="233"/>
      <c r="BA152" s="239"/>
      <c r="BB152" s="249"/>
      <c r="BC152" s="244"/>
      <c r="BD152" s="180"/>
      <c r="BE152" s="250"/>
      <c r="BF152" s="214"/>
      <c r="BG152" s="208"/>
      <c r="BH152" s="179"/>
      <c r="BI152" s="215"/>
      <c r="BJ152" s="226"/>
      <c r="BK152" s="220"/>
      <c r="BL152" s="221"/>
      <c r="BM152" s="227"/>
      <c r="BN152" s="238"/>
      <c r="BO152" s="232"/>
      <c r="BP152" s="233"/>
      <c r="BQ152" s="239"/>
      <c r="BR152" s="249"/>
      <c r="BS152" s="244"/>
      <c r="BT152" s="180"/>
      <c r="BU152" s="250"/>
      <c r="BV152" s="1">
        <f t="shared" si="2"/>
        <v>0</v>
      </c>
    </row>
    <row r="153" spans="7:74" ht="18" customHeight="1" x14ac:dyDescent="0.25">
      <c r="G153" s="32">
        <f>EMP!O151</f>
        <v>0</v>
      </c>
      <c r="H153" s="203">
        <f>EMP!P151</f>
        <v>0</v>
      </c>
      <c r="I153" s="209">
        <f>EMP!Q151</f>
        <v>0</v>
      </c>
      <c r="J153" s="214"/>
      <c r="K153" s="208"/>
      <c r="L153" s="179"/>
      <c r="M153" s="215"/>
      <c r="N153" s="226"/>
      <c r="O153" s="220"/>
      <c r="P153" s="221"/>
      <c r="Q153" s="227"/>
      <c r="R153" s="238"/>
      <c r="S153" s="232"/>
      <c r="T153" s="233"/>
      <c r="U153" s="239"/>
      <c r="V153" s="249"/>
      <c r="W153" s="244"/>
      <c r="X153" s="180"/>
      <c r="Y153" s="250"/>
      <c r="Z153" s="214"/>
      <c r="AA153" s="208"/>
      <c r="AB153" s="179"/>
      <c r="AC153" s="215"/>
      <c r="AD153" s="226"/>
      <c r="AE153" s="220"/>
      <c r="AF153" s="221"/>
      <c r="AG153" s="227"/>
      <c r="AH153" s="238"/>
      <c r="AI153" s="232"/>
      <c r="AJ153" s="233"/>
      <c r="AK153" s="239"/>
      <c r="AL153" s="249"/>
      <c r="AM153" s="244"/>
      <c r="AN153" s="180"/>
      <c r="AO153" s="250"/>
      <c r="AP153" s="214"/>
      <c r="AQ153" s="208"/>
      <c r="AR153" s="179"/>
      <c r="AS153" s="215"/>
      <c r="AT153" s="226"/>
      <c r="AU153" s="220"/>
      <c r="AV153" s="221"/>
      <c r="AW153" s="227"/>
      <c r="AX153" s="238"/>
      <c r="AY153" s="232"/>
      <c r="AZ153" s="233"/>
      <c r="BA153" s="239"/>
      <c r="BB153" s="249"/>
      <c r="BC153" s="244"/>
      <c r="BD153" s="180"/>
      <c r="BE153" s="250"/>
      <c r="BF153" s="214"/>
      <c r="BG153" s="208"/>
      <c r="BH153" s="179"/>
      <c r="BI153" s="215"/>
      <c r="BJ153" s="226"/>
      <c r="BK153" s="220"/>
      <c r="BL153" s="221"/>
      <c r="BM153" s="227"/>
      <c r="BN153" s="238"/>
      <c r="BO153" s="232"/>
      <c r="BP153" s="233"/>
      <c r="BQ153" s="239"/>
      <c r="BR153" s="249"/>
      <c r="BS153" s="244"/>
      <c r="BT153" s="180"/>
      <c r="BU153" s="250"/>
      <c r="BV153" s="1">
        <f t="shared" si="2"/>
        <v>0</v>
      </c>
    </row>
    <row r="154" spans="7:74" ht="18" customHeight="1" x14ac:dyDescent="0.25">
      <c r="G154" s="32">
        <f>EMP!O152</f>
        <v>0</v>
      </c>
      <c r="H154" s="203">
        <f>EMP!P152</f>
        <v>0</v>
      </c>
      <c r="I154" s="209">
        <f>EMP!Q152</f>
        <v>0</v>
      </c>
      <c r="J154" s="214"/>
      <c r="K154" s="208"/>
      <c r="L154" s="179"/>
      <c r="M154" s="215"/>
      <c r="N154" s="226"/>
      <c r="O154" s="220"/>
      <c r="P154" s="221"/>
      <c r="Q154" s="227"/>
      <c r="R154" s="238"/>
      <c r="S154" s="232"/>
      <c r="T154" s="233"/>
      <c r="U154" s="239"/>
      <c r="V154" s="249"/>
      <c r="W154" s="244"/>
      <c r="X154" s="180"/>
      <c r="Y154" s="250"/>
      <c r="Z154" s="214"/>
      <c r="AA154" s="208"/>
      <c r="AB154" s="179"/>
      <c r="AC154" s="215"/>
      <c r="AD154" s="226"/>
      <c r="AE154" s="220"/>
      <c r="AF154" s="221"/>
      <c r="AG154" s="227"/>
      <c r="AH154" s="238"/>
      <c r="AI154" s="232"/>
      <c r="AJ154" s="233"/>
      <c r="AK154" s="239"/>
      <c r="AL154" s="249"/>
      <c r="AM154" s="244"/>
      <c r="AN154" s="180"/>
      <c r="AO154" s="250"/>
      <c r="AP154" s="214"/>
      <c r="AQ154" s="208"/>
      <c r="AR154" s="179"/>
      <c r="AS154" s="215"/>
      <c r="AT154" s="226"/>
      <c r="AU154" s="220"/>
      <c r="AV154" s="221"/>
      <c r="AW154" s="227"/>
      <c r="AX154" s="238"/>
      <c r="AY154" s="232"/>
      <c r="AZ154" s="233"/>
      <c r="BA154" s="239"/>
      <c r="BB154" s="249"/>
      <c r="BC154" s="244"/>
      <c r="BD154" s="180"/>
      <c r="BE154" s="250"/>
      <c r="BF154" s="214"/>
      <c r="BG154" s="208"/>
      <c r="BH154" s="179"/>
      <c r="BI154" s="215"/>
      <c r="BJ154" s="226"/>
      <c r="BK154" s="220"/>
      <c r="BL154" s="221"/>
      <c r="BM154" s="227"/>
      <c r="BN154" s="238"/>
      <c r="BO154" s="232"/>
      <c r="BP154" s="233"/>
      <c r="BQ154" s="239"/>
      <c r="BR154" s="249"/>
      <c r="BS154" s="244"/>
      <c r="BT154" s="180"/>
      <c r="BU154" s="250"/>
      <c r="BV154" s="1">
        <f t="shared" si="2"/>
        <v>0</v>
      </c>
    </row>
    <row r="155" spans="7:74" ht="18" customHeight="1" x14ac:dyDescent="0.25">
      <c r="G155" s="32">
        <f>EMP!O153</f>
        <v>0</v>
      </c>
      <c r="H155" s="203">
        <f>EMP!P153</f>
        <v>0</v>
      </c>
      <c r="I155" s="209">
        <f>EMP!Q153</f>
        <v>0</v>
      </c>
      <c r="J155" s="214"/>
      <c r="K155" s="208"/>
      <c r="L155" s="179"/>
      <c r="M155" s="215"/>
      <c r="N155" s="226"/>
      <c r="O155" s="220"/>
      <c r="P155" s="221"/>
      <c r="Q155" s="227"/>
      <c r="R155" s="238"/>
      <c r="S155" s="232"/>
      <c r="T155" s="233"/>
      <c r="U155" s="239"/>
      <c r="V155" s="249"/>
      <c r="W155" s="244"/>
      <c r="X155" s="180"/>
      <c r="Y155" s="250"/>
      <c r="Z155" s="214"/>
      <c r="AA155" s="208"/>
      <c r="AB155" s="179"/>
      <c r="AC155" s="215"/>
      <c r="AD155" s="226"/>
      <c r="AE155" s="220"/>
      <c r="AF155" s="221"/>
      <c r="AG155" s="227"/>
      <c r="AH155" s="238"/>
      <c r="AI155" s="232"/>
      <c r="AJ155" s="233"/>
      <c r="AK155" s="239"/>
      <c r="AL155" s="249"/>
      <c r="AM155" s="244"/>
      <c r="AN155" s="180"/>
      <c r="AO155" s="250"/>
      <c r="AP155" s="214"/>
      <c r="AQ155" s="208"/>
      <c r="AR155" s="179"/>
      <c r="AS155" s="215"/>
      <c r="AT155" s="226"/>
      <c r="AU155" s="220"/>
      <c r="AV155" s="221"/>
      <c r="AW155" s="227"/>
      <c r="AX155" s="238"/>
      <c r="AY155" s="232"/>
      <c r="AZ155" s="233"/>
      <c r="BA155" s="239"/>
      <c r="BB155" s="249"/>
      <c r="BC155" s="244"/>
      <c r="BD155" s="180"/>
      <c r="BE155" s="250"/>
      <c r="BF155" s="214"/>
      <c r="BG155" s="208"/>
      <c r="BH155" s="179"/>
      <c r="BI155" s="215"/>
      <c r="BJ155" s="226"/>
      <c r="BK155" s="220"/>
      <c r="BL155" s="221"/>
      <c r="BM155" s="227"/>
      <c r="BN155" s="238"/>
      <c r="BO155" s="232"/>
      <c r="BP155" s="233"/>
      <c r="BQ155" s="239"/>
      <c r="BR155" s="249"/>
      <c r="BS155" s="244"/>
      <c r="BT155" s="180"/>
      <c r="BU155" s="250"/>
      <c r="BV155" s="1">
        <f t="shared" si="2"/>
        <v>0</v>
      </c>
    </row>
    <row r="156" spans="7:74" ht="18" customHeight="1" x14ac:dyDescent="0.25">
      <c r="G156" s="32">
        <f>EMP!O154</f>
        <v>0</v>
      </c>
      <c r="H156" s="203">
        <f>EMP!P154</f>
        <v>0</v>
      </c>
      <c r="I156" s="209">
        <f>EMP!Q154</f>
        <v>0</v>
      </c>
      <c r="J156" s="214"/>
      <c r="K156" s="208"/>
      <c r="L156" s="179"/>
      <c r="M156" s="215"/>
      <c r="N156" s="226"/>
      <c r="O156" s="220"/>
      <c r="P156" s="221"/>
      <c r="Q156" s="227"/>
      <c r="R156" s="238"/>
      <c r="S156" s="232"/>
      <c r="T156" s="233"/>
      <c r="U156" s="239"/>
      <c r="V156" s="249"/>
      <c r="W156" s="244"/>
      <c r="X156" s="180"/>
      <c r="Y156" s="250"/>
      <c r="Z156" s="214"/>
      <c r="AA156" s="208"/>
      <c r="AB156" s="179"/>
      <c r="AC156" s="215"/>
      <c r="AD156" s="226"/>
      <c r="AE156" s="220"/>
      <c r="AF156" s="221"/>
      <c r="AG156" s="227"/>
      <c r="AH156" s="238"/>
      <c r="AI156" s="232"/>
      <c r="AJ156" s="233"/>
      <c r="AK156" s="239"/>
      <c r="AL156" s="249"/>
      <c r="AM156" s="244"/>
      <c r="AN156" s="180"/>
      <c r="AO156" s="250"/>
      <c r="AP156" s="214"/>
      <c r="AQ156" s="208"/>
      <c r="AR156" s="179"/>
      <c r="AS156" s="215"/>
      <c r="AT156" s="226"/>
      <c r="AU156" s="220"/>
      <c r="AV156" s="221"/>
      <c r="AW156" s="227"/>
      <c r="AX156" s="238"/>
      <c r="AY156" s="232"/>
      <c r="AZ156" s="233"/>
      <c r="BA156" s="239"/>
      <c r="BB156" s="249"/>
      <c r="BC156" s="244"/>
      <c r="BD156" s="180"/>
      <c r="BE156" s="250"/>
      <c r="BF156" s="214"/>
      <c r="BG156" s="208"/>
      <c r="BH156" s="179"/>
      <c r="BI156" s="215"/>
      <c r="BJ156" s="226"/>
      <c r="BK156" s="220"/>
      <c r="BL156" s="221"/>
      <c r="BM156" s="227"/>
      <c r="BN156" s="238"/>
      <c r="BO156" s="232"/>
      <c r="BP156" s="233"/>
      <c r="BQ156" s="239"/>
      <c r="BR156" s="249"/>
      <c r="BS156" s="244"/>
      <c r="BT156" s="180"/>
      <c r="BU156" s="250"/>
      <c r="BV156" s="1">
        <f t="shared" si="2"/>
        <v>0</v>
      </c>
    </row>
    <row r="157" spans="7:74" ht="18" customHeight="1" x14ac:dyDescent="0.25">
      <c r="G157" s="32">
        <f>EMP!O155</f>
        <v>0</v>
      </c>
      <c r="H157" s="203">
        <f>EMP!P155</f>
        <v>0</v>
      </c>
      <c r="I157" s="209">
        <f>EMP!Q155</f>
        <v>0</v>
      </c>
      <c r="J157" s="214"/>
      <c r="K157" s="208"/>
      <c r="L157" s="179"/>
      <c r="M157" s="215"/>
      <c r="N157" s="226"/>
      <c r="O157" s="220"/>
      <c r="P157" s="221"/>
      <c r="Q157" s="227"/>
      <c r="R157" s="238"/>
      <c r="S157" s="232"/>
      <c r="T157" s="233"/>
      <c r="U157" s="239"/>
      <c r="V157" s="249"/>
      <c r="W157" s="244"/>
      <c r="X157" s="180"/>
      <c r="Y157" s="250"/>
      <c r="Z157" s="214"/>
      <c r="AA157" s="208"/>
      <c r="AB157" s="179"/>
      <c r="AC157" s="215"/>
      <c r="AD157" s="226"/>
      <c r="AE157" s="220"/>
      <c r="AF157" s="221"/>
      <c r="AG157" s="227"/>
      <c r="AH157" s="238"/>
      <c r="AI157" s="232"/>
      <c r="AJ157" s="233"/>
      <c r="AK157" s="239"/>
      <c r="AL157" s="249"/>
      <c r="AM157" s="244"/>
      <c r="AN157" s="180"/>
      <c r="AO157" s="250"/>
      <c r="AP157" s="214"/>
      <c r="AQ157" s="208"/>
      <c r="AR157" s="179"/>
      <c r="AS157" s="215"/>
      <c r="AT157" s="226"/>
      <c r="AU157" s="220"/>
      <c r="AV157" s="221"/>
      <c r="AW157" s="227"/>
      <c r="AX157" s="238"/>
      <c r="AY157" s="232"/>
      <c r="AZ157" s="233"/>
      <c r="BA157" s="239"/>
      <c r="BB157" s="249"/>
      <c r="BC157" s="244"/>
      <c r="BD157" s="180"/>
      <c r="BE157" s="250"/>
      <c r="BF157" s="214"/>
      <c r="BG157" s="208"/>
      <c r="BH157" s="179"/>
      <c r="BI157" s="215"/>
      <c r="BJ157" s="226"/>
      <c r="BK157" s="220"/>
      <c r="BL157" s="221"/>
      <c r="BM157" s="227"/>
      <c r="BN157" s="238"/>
      <c r="BO157" s="232"/>
      <c r="BP157" s="233"/>
      <c r="BQ157" s="239"/>
      <c r="BR157" s="249"/>
      <c r="BS157" s="244"/>
      <c r="BT157" s="180"/>
      <c r="BU157" s="250"/>
      <c r="BV157" s="1">
        <f t="shared" si="2"/>
        <v>0</v>
      </c>
    </row>
    <row r="158" spans="7:74" ht="18" customHeight="1" x14ac:dyDescent="0.25">
      <c r="G158" s="32">
        <f>EMP!O156</f>
        <v>0</v>
      </c>
      <c r="H158" s="203">
        <f>EMP!P156</f>
        <v>0</v>
      </c>
      <c r="I158" s="209">
        <f>EMP!Q156</f>
        <v>0</v>
      </c>
      <c r="J158" s="214"/>
      <c r="K158" s="208"/>
      <c r="L158" s="179"/>
      <c r="M158" s="215"/>
      <c r="N158" s="226"/>
      <c r="O158" s="220"/>
      <c r="P158" s="221"/>
      <c r="Q158" s="227"/>
      <c r="R158" s="238"/>
      <c r="S158" s="232"/>
      <c r="T158" s="233"/>
      <c r="U158" s="239"/>
      <c r="V158" s="249"/>
      <c r="W158" s="244"/>
      <c r="X158" s="180"/>
      <c r="Y158" s="250"/>
      <c r="Z158" s="214"/>
      <c r="AA158" s="208"/>
      <c r="AB158" s="179"/>
      <c r="AC158" s="215"/>
      <c r="AD158" s="226"/>
      <c r="AE158" s="220"/>
      <c r="AF158" s="221"/>
      <c r="AG158" s="227"/>
      <c r="AH158" s="238"/>
      <c r="AI158" s="232"/>
      <c r="AJ158" s="233"/>
      <c r="AK158" s="239"/>
      <c r="AL158" s="249"/>
      <c r="AM158" s="244"/>
      <c r="AN158" s="180"/>
      <c r="AO158" s="250"/>
      <c r="AP158" s="214"/>
      <c r="AQ158" s="208"/>
      <c r="AR158" s="179"/>
      <c r="AS158" s="215"/>
      <c r="AT158" s="226"/>
      <c r="AU158" s="220"/>
      <c r="AV158" s="221"/>
      <c r="AW158" s="227"/>
      <c r="AX158" s="238"/>
      <c r="AY158" s="232"/>
      <c r="AZ158" s="233"/>
      <c r="BA158" s="239"/>
      <c r="BB158" s="249"/>
      <c r="BC158" s="244"/>
      <c r="BD158" s="180"/>
      <c r="BE158" s="250"/>
      <c r="BF158" s="214"/>
      <c r="BG158" s="208"/>
      <c r="BH158" s="179"/>
      <c r="BI158" s="215"/>
      <c r="BJ158" s="226"/>
      <c r="BK158" s="220"/>
      <c r="BL158" s="221"/>
      <c r="BM158" s="227"/>
      <c r="BN158" s="238"/>
      <c r="BO158" s="232"/>
      <c r="BP158" s="233"/>
      <c r="BQ158" s="239"/>
      <c r="BR158" s="249"/>
      <c r="BS158" s="244"/>
      <c r="BT158" s="180"/>
      <c r="BU158" s="250"/>
      <c r="BV158" s="1">
        <f t="shared" si="2"/>
        <v>0</v>
      </c>
    </row>
    <row r="159" spans="7:74" ht="18" customHeight="1" x14ac:dyDescent="0.25">
      <c r="G159" s="32">
        <f>EMP!O157</f>
        <v>0</v>
      </c>
      <c r="H159" s="203">
        <f>EMP!P157</f>
        <v>0</v>
      </c>
      <c r="I159" s="209">
        <f>EMP!Q157</f>
        <v>0</v>
      </c>
      <c r="J159" s="214"/>
      <c r="K159" s="208"/>
      <c r="L159" s="179"/>
      <c r="M159" s="215"/>
      <c r="N159" s="226"/>
      <c r="O159" s="220"/>
      <c r="P159" s="221"/>
      <c r="Q159" s="227"/>
      <c r="R159" s="238"/>
      <c r="S159" s="232"/>
      <c r="T159" s="233"/>
      <c r="U159" s="239"/>
      <c r="V159" s="249"/>
      <c r="W159" s="244"/>
      <c r="X159" s="180"/>
      <c r="Y159" s="250"/>
      <c r="Z159" s="214"/>
      <c r="AA159" s="208"/>
      <c r="AB159" s="179"/>
      <c r="AC159" s="215"/>
      <c r="AD159" s="226"/>
      <c r="AE159" s="220"/>
      <c r="AF159" s="221"/>
      <c r="AG159" s="227"/>
      <c r="AH159" s="238"/>
      <c r="AI159" s="232"/>
      <c r="AJ159" s="233"/>
      <c r="AK159" s="239"/>
      <c r="AL159" s="249"/>
      <c r="AM159" s="244"/>
      <c r="AN159" s="180"/>
      <c r="AO159" s="250"/>
      <c r="AP159" s="214"/>
      <c r="AQ159" s="208"/>
      <c r="AR159" s="179"/>
      <c r="AS159" s="215"/>
      <c r="AT159" s="226"/>
      <c r="AU159" s="220"/>
      <c r="AV159" s="221"/>
      <c r="AW159" s="227"/>
      <c r="AX159" s="238"/>
      <c r="AY159" s="232"/>
      <c r="AZ159" s="233"/>
      <c r="BA159" s="239"/>
      <c r="BB159" s="249"/>
      <c r="BC159" s="244"/>
      <c r="BD159" s="180"/>
      <c r="BE159" s="250"/>
      <c r="BF159" s="214"/>
      <c r="BG159" s="208"/>
      <c r="BH159" s="179"/>
      <c r="BI159" s="215"/>
      <c r="BJ159" s="226"/>
      <c r="BK159" s="220"/>
      <c r="BL159" s="221"/>
      <c r="BM159" s="227"/>
      <c r="BN159" s="238"/>
      <c r="BO159" s="232"/>
      <c r="BP159" s="233"/>
      <c r="BQ159" s="239"/>
      <c r="BR159" s="249"/>
      <c r="BS159" s="244"/>
      <c r="BT159" s="180"/>
      <c r="BU159" s="250"/>
      <c r="BV159" s="1">
        <f t="shared" si="2"/>
        <v>0</v>
      </c>
    </row>
    <row r="160" spans="7:74" ht="18" customHeight="1" x14ac:dyDescent="0.25">
      <c r="G160" s="32">
        <f>EMP!O158</f>
        <v>0</v>
      </c>
      <c r="H160" s="203">
        <f>EMP!P158</f>
        <v>0</v>
      </c>
      <c r="I160" s="209">
        <f>EMP!Q158</f>
        <v>0</v>
      </c>
      <c r="J160" s="214"/>
      <c r="K160" s="208"/>
      <c r="L160" s="179"/>
      <c r="M160" s="215"/>
      <c r="N160" s="226"/>
      <c r="O160" s="220"/>
      <c r="P160" s="221"/>
      <c r="Q160" s="227"/>
      <c r="R160" s="238"/>
      <c r="S160" s="232"/>
      <c r="T160" s="233"/>
      <c r="U160" s="239"/>
      <c r="V160" s="249"/>
      <c r="W160" s="244"/>
      <c r="X160" s="180"/>
      <c r="Y160" s="250"/>
      <c r="Z160" s="214"/>
      <c r="AA160" s="208"/>
      <c r="AB160" s="179"/>
      <c r="AC160" s="215"/>
      <c r="AD160" s="226"/>
      <c r="AE160" s="220"/>
      <c r="AF160" s="221"/>
      <c r="AG160" s="227"/>
      <c r="AH160" s="238"/>
      <c r="AI160" s="232"/>
      <c r="AJ160" s="233"/>
      <c r="AK160" s="239"/>
      <c r="AL160" s="249"/>
      <c r="AM160" s="244"/>
      <c r="AN160" s="180"/>
      <c r="AO160" s="250"/>
      <c r="AP160" s="214"/>
      <c r="AQ160" s="208"/>
      <c r="AR160" s="179"/>
      <c r="AS160" s="215"/>
      <c r="AT160" s="226"/>
      <c r="AU160" s="220"/>
      <c r="AV160" s="221"/>
      <c r="AW160" s="227"/>
      <c r="AX160" s="238"/>
      <c r="AY160" s="232"/>
      <c r="AZ160" s="233"/>
      <c r="BA160" s="239"/>
      <c r="BB160" s="249"/>
      <c r="BC160" s="244"/>
      <c r="BD160" s="180"/>
      <c r="BE160" s="250"/>
      <c r="BF160" s="214"/>
      <c r="BG160" s="208"/>
      <c r="BH160" s="179"/>
      <c r="BI160" s="215"/>
      <c r="BJ160" s="226"/>
      <c r="BK160" s="220"/>
      <c r="BL160" s="221"/>
      <c r="BM160" s="227"/>
      <c r="BN160" s="238"/>
      <c r="BO160" s="232"/>
      <c r="BP160" s="233"/>
      <c r="BQ160" s="239"/>
      <c r="BR160" s="249"/>
      <c r="BS160" s="244"/>
      <c r="BT160" s="180"/>
      <c r="BU160" s="250"/>
      <c r="BV160" s="1">
        <f t="shared" si="2"/>
        <v>0</v>
      </c>
    </row>
    <row r="161" spans="7:74" ht="18" customHeight="1" x14ac:dyDescent="0.25">
      <c r="G161" s="32">
        <f>EMP!O159</f>
        <v>0</v>
      </c>
      <c r="H161" s="203">
        <f>EMP!P159</f>
        <v>0</v>
      </c>
      <c r="I161" s="209">
        <f>EMP!Q159</f>
        <v>0</v>
      </c>
      <c r="J161" s="214"/>
      <c r="K161" s="208"/>
      <c r="L161" s="179"/>
      <c r="M161" s="215"/>
      <c r="N161" s="226"/>
      <c r="O161" s="220"/>
      <c r="P161" s="221"/>
      <c r="Q161" s="227"/>
      <c r="R161" s="238"/>
      <c r="S161" s="232"/>
      <c r="T161" s="233"/>
      <c r="U161" s="239"/>
      <c r="V161" s="249"/>
      <c r="W161" s="244"/>
      <c r="X161" s="180"/>
      <c r="Y161" s="250"/>
      <c r="Z161" s="214"/>
      <c r="AA161" s="208"/>
      <c r="AB161" s="179"/>
      <c r="AC161" s="215"/>
      <c r="AD161" s="226"/>
      <c r="AE161" s="220"/>
      <c r="AF161" s="221"/>
      <c r="AG161" s="227"/>
      <c r="AH161" s="238"/>
      <c r="AI161" s="232"/>
      <c r="AJ161" s="233"/>
      <c r="AK161" s="239"/>
      <c r="AL161" s="249"/>
      <c r="AM161" s="244"/>
      <c r="AN161" s="180"/>
      <c r="AO161" s="250"/>
      <c r="AP161" s="214"/>
      <c r="AQ161" s="208"/>
      <c r="AR161" s="179"/>
      <c r="AS161" s="215"/>
      <c r="AT161" s="226"/>
      <c r="AU161" s="220"/>
      <c r="AV161" s="221"/>
      <c r="AW161" s="227"/>
      <c r="AX161" s="238"/>
      <c r="AY161" s="232"/>
      <c r="AZ161" s="233"/>
      <c r="BA161" s="239"/>
      <c r="BB161" s="249"/>
      <c r="BC161" s="244"/>
      <c r="BD161" s="180"/>
      <c r="BE161" s="250"/>
      <c r="BF161" s="214"/>
      <c r="BG161" s="208"/>
      <c r="BH161" s="179"/>
      <c r="BI161" s="215"/>
      <c r="BJ161" s="226"/>
      <c r="BK161" s="220"/>
      <c r="BL161" s="221"/>
      <c r="BM161" s="227"/>
      <c r="BN161" s="238"/>
      <c r="BO161" s="232"/>
      <c r="BP161" s="233"/>
      <c r="BQ161" s="239"/>
      <c r="BR161" s="249"/>
      <c r="BS161" s="244"/>
      <c r="BT161" s="180"/>
      <c r="BU161" s="250"/>
      <c r="BV161" s="1">
        <f t="shared" si="2"/>
        <v>0</v>
      </c>
    </row>
    <row r="162" spans="7:74" ht="18" customHeight="1" x14ac:dyDescent="0.25">
      <c r="G162" s="32">
        <f>EMP!O160</f>
        <v>0</v>
      </c>
      <c r="H162" s="203">
        <f>EMP!P160</f>
        <v>0</v>
      </c>
      <c r="I162" s="209">
        <f>EMP!Q160</f>
        <v>0</v>
      </c>
      <c r="J162" s="214"/>
      <c r="K162" s="208"/>
      <c r="L162" s="179"/>
      <c r="M162" s="215"/>
      <c r="N162" s="226"/>
      <c r="O162" s="220"/>
      <c r="P162" s="221"/>
      <c r="Q162" s="227"/>
      <c r="R162" s="238"/>
      <c r="S162" s="232"/>
      <c r="T162" s="233"/>
      <c r="U162" s="239"/>
      <c r="V162" s="249"/>
      <c r="W162" s="244"/>
      <c r="X162" s="180"/>
      <c r="Y162" s="250"/>
      <c r="Z162" s="214"/>
      <c r="AA162" s="208"/>
      <c r="AB162" s="179"/>
      <c r="AC162" s="215"/>
      <c r="AD162" s="226"/>
      <c r="AE162" s="220"/>
      <c r="AF162" s="221"/>
      <c r="AG162" s="227"/>
      <c r="AH162" s="238"/>
      <c r="AI162" s="232"/>
      <c r="AJ162" s="233"/>
      <c r="AK162" s="239"/>
      <c r="AL162" s="249"/>
      <c r="AM162" s="244"/>
      <c r="AN162" s="180"/>
      <c r="AO162" s="250"/>
      <c r="AP162" s="214"/>
      <c r="AQ162" s="208"/>
      <c r="AR162" s="179"/>
      <c r="AS162" s="215"/>
      <c r="AT162" s="226"/>
      <c r="AU162" s="220"/>
      <c r="AV162" s="221"/>
      <c r="AW162" s="227"/>
      <c r="AX162" s="238"/>
      <c r="AY162" s="232"/>
      <c r="AZ162" s="233"/>
      <c r="BA162" s="239"/>
      <c r="BB162" s="249"/>
      <c r="BC162" s="244"/>
      <c r="BD162" s="180"/>
      <c r="BE162" s="250"/>
      <c r="BF162" s="214"/>
      <c r="BG162" s="208"/>
      <c r="BH162" s="179"/>
      <c r="BI162" s="215"/>
      <c r="BJ162" s="226"/>
      <c r="BK162" s="220"/>
      <c r="BL162" s="221"/>
      <c r="BM162" s="227"/>
      <c r="BN162" s="238"/>
      <c r="BO162" s="232"/>
      <c r="BP162" s="233"/>
      <c r="BQ162" s="239"/>
      <c r="BR162" s="249"/>
      <c r="BS162" s="244"/>
      <c r="BT162" s="180"/>
      <c r="BU162" s="250"/>
      <c r="BV162" s="1">
        <f t="shared" si="2"/>
        <v>0</v>
      </c>
    </row>
    <row r="163" spans="7:74" ht="18" customHeight="1" x14ac:dyDescent="0.25">
      <c r="G163" s="32">
        <f>EMP!O161</f>
        <v>0</v>
      </c>
      <c r="H163" s="203">
        <f>EMP!P161</f>
        <v>0</v>
      </c>
      <c r="I163" s="209">
        <f>EMP!Q161</f>
        <v>0</v>
      </c>
      <c r="J163" s="214"/>
      <c r="K163" s="208"/>
      <c r="L163" s="179"/>
      <c r="M163" s="215"/>
      <c r="N163" s="226"/>
      <c r="O163" s="220"/>
      <c r="P163" s="221"/>
      <c r="Q163" s="227"/>
      <c r="R163" s="238"/>
      <c r="S163" s="232"/>
      <c r="T163" s="233"/>
      <c r="U163" s="239"/>
      <c r="V163" s="249"/>
      <c r="W163" s="244"/>
      <c r="X163" s="180"/>
      <c r="Y163" s="250"/>
      <c r="Z163" s="214"/>
      <c r="AA163" s="208"/>
      <c r="AB163" s="179"/>
      <c r="AC163" s="215"/>
      <c r="AD163" s="226"/>
      <c r="AE163" s="220"/>
      <c r="AF163" s="221"/>
      <c r="AG163" s="227"/>
      <c r="AH163" s="238"/>
      <c r="AI163" s="232"/>
      <c r="AJ163" s="233"/>
      <c r="AK163" s="239"/>
      <c r="AL163" s="249"/>
      <c r="AM163" s="244"/>
      <c r="AN163" s="180"/>
      <c r="AO163" s="250"/>
      <c r="AP163" s="214"/>
      <c r="AQ163" s="208"/>
      <c r="AR163" s="179"/>
      <c r="AS163" s="215"/>
      <c r="AT163" s="226"/>
      <c r="AU163" s="220"/>
      <c r="AV163" s="221"/>
      <c r="AW163" s="227"/>
      <c r="AX163" s="238"/>
      <c r="AY163" s="232"/>
      <c r="AZ163" s="233"/>
      <c r="BA163" s="239"/>
      <c r="BB163" s="249"/>
      <c r="BC163" s="244"/>
      <c r="BD163" s="180"/>
      <c r="BE163" s="250"/>
      <c r="BF163" s="214"/>
      <c r="BG163" s="208"/>
      <c r="BH163" s="179"/>
      <c r="BI163" s="215"/>
      <c r="BJ163" s="226"/>
      <c r="BK163" s="220"/>
      <c r="BL163" s="221"/>
      <c r="BM163" s="227"/>
      <c r="BN163" s="238"/>
      <c r="BO163" s="232"/>
      <c r="BP163" s="233"/>
      <c r="BQ163" s="239"/>
      <c r="BR163" s="249"/>
      <c r="BS163" s="244"/>
      <c r="BT163" s="180"/>
      <c r="BU163" s="250"/>
      <c r="BV163" s="1">
        <f t="shared" si="2"/>
        <v>0</v>
      </c>
    </row>
    <row r="164" spans="7:74" ht="18" customHeight="1" x14ac:dyDescent="0.25">
      <c r="G164" s="32">
        <f>EMP!O162</f>
        <v>0</v>
      </c>
      <c r="H164" s="203">
        <f>EMP!P162</f>
        <v>0</v>
      </c>
      <c r="I164" s="209">
        <f>EMP!Q162</f>
        <v>0</v>
      </c>
      <c r="J164" s="214"/>
      <c r="K164" s="208"/>
      <c r="L164" s="179"/>
      <c r="M164" s="215"/>
      <c r="N164" s="226"/>
      <c r="O164" s="220"/>
      <c r="P164" s="221"/>
      <c r="Q164" s="227"/>
      <c r="R164" s="238"/>
      <c r="S164" s="232"/>
      <c r="T164" s="233"/>
      <c r="U164" s="239"/>
      <c r="V164" s="249"/>
      <c r="W164" s="244"/>
      <c r="X164" s="180"/>
      <c r="Y164" s="250"/>
      <c r="Z164" s="214"/>
      <c r="AA164" s="208"/>
      <c r="AB164" s="179"/>
      <c r="AC164" s="215"/>
      <c r="AD164" s="226"/>
      <c r="AE164" s="220"/>
      <c r="AF164" s="221"/>
      <c r="AG164" s="227"/>
      <c r="AH164" s="238"/>
      <c r="AI164" s="232"/>
      <c r="AJ164" s="233"/>
      <c r="AK164" s="239"/>
      <c r="AL164" s="249"/>
      <c r="AM164" s="244"/>
      <c r="AN164" s="180"/>
      <c r="AO164" s="250"/>
      <c r="AP164" s="214"/>
      <c r="AQ164" s="208"/>
      <c r="AR164" s="179"/>
      <c r="AS164" s="215"/>
      <c r="AT164" s="226"/>
      <c r="AU164" s="220"/>
      <c r="AV164" s="221"/>
      <c r="AW164" s="227"/>
      <c r="AX164" s="238"/>
      <c r="AY164" s="232"/>
      <c r="AZ164" s="233"/>
      <c r="BA164" s="239"/>
      <c r="BB164" s="249"/>
      <c r="BC164" s="244"/>
      <c r="BD164" s="180"/>
      <c r="BE164" s="250"/>
      <c r="BF164" s="214"/>
      <c r="BG164" s="208"/>
      <c r="BH164" s="179"/>
      <c r="BI164" s="215"/>
      <c r="BJ164" s="226"/>
      <c r="BK164" s="220"/>
      <c r="BL164" s="221"/>
      <c r="BM164" s="227"/>
      <c r="BN164" s="238"/>
      <c r="BO164" s="232"/>
      <c r="BP164" s="233"/>
      <c r="BQ164" s="239"/>
      <c r="BR164" s="249"/>
      <c r="BS164" s="244"/>
      <c r="BT164" s="180"/>
      <c r="BU164" s="250"/>
      <c r="BV164" s="1">
        <f t="shared" si="2"/>
        <v>0</v>
      </c>
    </row>
    <row r="165" spans="7:74" ht="18" customHeight="1" x14ac:dyDescent="0.25">
      <c r="G165" s="32">
        <f>EMP!O163</f>
        <v>0</v>
      </c>
      <c r="H165" s="203">
        <f>EMP!P163</f>
        <v>0</v>
      </c>
      <c r="I165" s="209">
        <f>EMP!Q163</f>
        <v>0</v>
      </c>
      <c r="J165" s="214"/>
      <c r="K165" s="208"/>
      <c r="L165" s="179"/>
      <c r="M165" s="215"/>
      <c r="N165" s="226"/>
      <c r="O165" s="220"/>
      <c r="P165" s="221"/>
      <c r="Q165" s="227"/>
      <c r="R165" s="238"/>
      <c r="S165" s="232"/>
      <c r="T165" s="233"/>
      <c r="U165" s="239"/>
      <c r="V165" s="249"/>
      <c r="W165" s="244"/>
      <c r="X165" s="180"/>
      <c r="Y165" s="250"/>
      <c r="Z165" s="214"/>
      <c r="AA165" s="208"/>
      <c r="AB165" s="179"/>
      <c r="AC165" s="215"/>
      <c r="AD165" s="226"/>
      <c r="AE165" s="220"/>
      <c r="AF165" s="221"/>
      <c r="AG165" s="227"/>
      <c r="AH165" s="238"/>
      <c r="AI165" s="232"/>
      <c r="AJ165" s="233"/>
      <c r="AK165" s="239"/>
      <c r="AL165" s="249"/>
      <c r="AM165" s="244"/>
      <c r="AN165" s="180"/>
      <c r="AO165" s="250"/>
      <c r="AP165" s="214"/>
      <c r="AQ165" s="208"/>
      <c r="AR165" s="179"/>
      <c r="AS165" s="215"/>
      <c r="AT165" s="226"/>
      <c r="AU165" s="220"/>
      <c r="AV165" s="221"/>
      <c r="AW165" s="227"/>
      <c r="AX165" s="238"/>
      <c r="AY165" s="232"/>
      <c r="AZ165" s="233"/>
      <c r="BA165" s="239"/>
      <c r="BB165" s="249"/>
      <c r="BC165" s="244"/>
      <c r="BD165" s="180"/>
      <c r="BE165" s="250"/>
      <c r="BF165" s="214"/>
      <c r="BG165" s="208"/>
      <c r="BH165" s="179"/>
      <c r="BI165" s="215"/>
      <c r="BJ165" s="226"/>
      <c r="BK165" s="220"/>
      <c r="BL165" s="221"/>
      <c r="BM165" s="227"/>
      <c r="BN165" s="238"/>
      <c r="BO165" s="232"/>
      <c r="BP165" s="233"/>
      <c r="BQ165" s="239"/>
      <c r="BR165" s="249"/>
      <c r="BS165" s="244"/>
      <c r="BT165" s="180"/>
      <c r="BU165" s="250"/>
      <c r="BV165" s="1">
        <f t="shared" si="2"/>
        <v>0</v>
      </c>
    </row>
    <row r="166" spans="7:74" ht="18" customHeight="1" x14ac:dyDescent="0.25">
      <c r="G166" s="32">
        <f>EMP!O164</f>
        <v>0</v>
      </c>
      <c r="H166" s="203">
        <f>EMP!P164</f>
        <v>0</v>
      </c>
      <c r="I166" s="209">
        <f>EMP!Q164</f>
        <v>0</v>
      </c>
      <c r="J166" s="214"/>
      <c r="K166" s="208"/>
      <c r="L166" s="179"/>
      <c r="M166" s="215"/>
      <c r="N166" s="226"/>
      <c r="O166" s="220"/>
      <c r="P166" s="221"/>
      <c r="Q166" s="227"/>
      <c r="R166" s="238"/>
      <c r="S166" s="232"/>
      <c r="T166" s="233"/>
      <c r="U166" s="239"/>
      <c r="V166" s="249"/>
      <c r="W166" s="244"/>
      <c r="X166" s="180"/>
      <c r="Y166" s="250"/>
      <c r="Z166" s="214"/>
      <c r="AA166" s="208"/>
      <c r="AB166" s="179"/>
      <c r="AC166" s="215"/>
      <c r="AD166" s="226"/>
      <c r="AE166" s="220"/>
      <c r="AF166" s="221"/>
      <c r="AG166" s="227"/>
      <c r="AH166" s="238"/>
      <c r="AI166" s="232"/>
      <c r="AJ166" s="233"/>
      <c r="AK166" s="239"/>
      <c r="AL166" s="249"/>
      <c r="AM166" s="244"/>
      <c r="AN166" s="180"/>
      <c r="AO166" s="250"/>
      <c r="AP166" s="214"/>
      <c r="AQ166" s="208"/>
      <c r="AR166" s="179"/>
      <c r="AS166" s="215"/>
      <c r="AT166" s="226"/>
      <c r="AU166" s="220"/>
      <c r="AV166" s="221"/>
      <c r="AW166" s="227"/>
      <c r="AX166" s="238"/>
      <c r="AY166" s="232"/>
      <c r="AZ166" s="233"/>
      <c r="BA166" s="239"/>
      <c r="BB166" s="249"/>
      <c r="BC166" s="244"/>
      <c r="BD166" s="180"/>
      <c r="BE166" s="250"/>
      <c r="BF166" s="214"/>
      <c r="BG166" s="208"/>
      <c r="BH166" s="179"/>
      <c r="BI166" s="215"/>
      <c r="BJ166" s="226"/>
      <c r="BK166" s="220"/>
      <c r="BL166" s="221"/>
      <c r="BM166" s="227"/>
      <c r="BN166" s="238"/>
      <c r="BO166" s="232"/>
      <c r="BP166" s="233"/>
      <c r="BQ166" s="239"/>
      <c r="BR166" s="249"/>
      <c r="BS166" s="244"/>
      <c r="BT166" s="180"/>
      <c r="BU166" s="250"/>
      <c r="BV166" s="1">
        <f t="shared" si="2"/>
        <v>0</v>
      </c>
    </row>
    <row r="167" spans="7:74" ht="18" customHeight="1" x14ac:dyDescent="0.25">
      <c r="G167" s="32">
        <f>EMP!O165</f>
        <v>0</v>
      </c>
      <c r="H167" s="203">
        <f>EMP!P165</f>
        <v>0</v>
      </c>
      <c r="I167" s="209">
        <f>EMP!Q165</f>
        <v>0</v>
      </c>
      <c r="J167" s="214"/>
      <c r="K167" s="208"/>
      <c r="L167" s="179"/>
      <c r="M167" s="215"/>
      <c r="N167" s="226"/>
      <c r="O167" s="220"/>
      <c r="P167" s="221"/>
      <c r="Q167" s="227"/>
      <c r="R167" s="238"/>
      <c r="S167" s="232"/>
      <c r="T167" s="233"/>
      <c r="U167" s="239"/>
      <c r="V167" s="249"/>
      <c r="W167" s="244"/>
      <c r="X167" s="180"/>
      <c r="Y167" s="250"/>
      <c r="Z167" s="214"/>
      <c r="AA167" s="208"/>
      <c r="AB167" s="179"/>
      <c r="AC167" s="215"/>
      <c r="AD167" s="226"/>
      <c r="AE167" s="220"/>
      <c r="AF167" s="221"/>
      <c r="AG167" s="227"/>
      <c r="AH167" s="238"/>
      <c r="AI167" s="232"/>
      <c r="AJ167" s="233"/>
      <c r="AK167" s="239"/>
      <c r="AL167" s="249"/>
      <c r="AM167" s="244"/>
      <c r="AN167" s="180"/>
      <c r="AO167" s="250"/>
      <c r="AP167" s="214"/>
      <c r="AQ167" s="208"/>
      <c r="AR167" s="179"/>
      <c r="AS167" s="215"/>
      <c r="AT167" s="226"/>
      <c r="AU167" s="220"/>
      <c r="AV167" s="221"/>
      <c r="AW167" s="227"/>
      <c r="AX167" s="238"/>
      <c r="AY167" s="232"/>
      <c r="AZ167" s="233"/>
      <c r="BA167" s="239"/>
      <c r="BB167" s="249"/>
      <c r="BC167" s="244"/>
      <c r="BD167" s="180"/>
      <c r="BE167" s="250"/>
      <c r="BF167" s="214"/>
      <c r="BG167" s="208"/>
      <c r="BH167" s="179"/>
      <c r="BI167" s="215"/>
      <c r="BJ167" s="226"/>
      <c r="BK167" s="220"/>
      <c r="BL167" s="221"/>
      <c r="BM167" s="227"/>
      <c r="BN167" s="238"/>
      <c r="BO167" s="232"/>
      <c r="BP167" s="233"/>
      <c r="BQ167" s="239"/>
      <c r="BR167" s="249"/>
      <c r="BS167" s="244"/>
      <c r="BT167" s="180"/>
      <c r="BU167" s="250"/>
      <c r="BV167" s="1">
        <f t="shared" si="2"/>
        <v>0</v>
      </c>
    </row>
    <row r="168" spans="7:74" ht="18" customHeight="1" x14ac:dyDescent="0.25">
      <c r="G168" s="32">
        <f>EMP!O166</f>
        <v>0</v>
      </c>
      <c r="H168" s="203">
        <f>EMP!P166</f>
        <v>0</v>
      </c>
      <c r="I168" s="209">
        <f>EMP!Q166</f>
        <v>0</v>
      </c>
      <c r="J168" s="214"/>
      <c r="K168" s="208"/>
      <c r="L168" s="179"/>
      <c r="M168" s="215"/>
      <c r="N168" s="226"/>
      <c r="O168" s="220"/>
      <c r="P168" s="221"/>
      <c r="Q168" s="227"/>
      <c r="R168" s="238"/>
      <c r="S168" s="232"/>
      <c r="T168" s="233"/>
      <c r="U168" s="239"/>
      <c r="V168" s="249"/>
      <c r="W168" s="244"/>
      <c r="X168" s="180"/>
      <c r="Y168" s="250"/>
      <c r="Z168" s="214"/>
      <c r="AA168" s="208"/>
      <c r="AB168" s="179"/>
      <c r="AC168" s="215"/>
      <c r="AD168" s="226"/>
      <c r="AE168" s="220"/>
      <c r="AF168" s="221"/>
      <c r="AG168" s="227"/>
      <c r="AH168" s="238"/>
      <c r="AI168" s="232"/>
      <c r="AJ168" s="233"/>
      <c r="AK168" s="239"/>
      <c r="AL168" s="249"/>
      <c r="AM168" s="244"/>
      <c r="AN168" s="180"/>
      <c r="AO168" s="250"/>
      <c r="AP168" s="214"/>
      <c r="AQ168" s="208"/>
      <c r="AR168" s="179"/>
      <c r="AS168" s="215"/>
      <c r="AT168" s="226"/>
      <c r="AU168" s="220"/>
      <c r="AV168" s="221"/>
      <c r="AW168" s="227"/>
      <c r="AX168" s="238"/>
      <c r="AY168" s="232"/>
      <c r="AZ168" s="233"/>
      <c r="BA168" s="239"/>
      <c r="BB168" s="249"/>
      <c r="BC168" s="244"/>
      <c r="BD168" s="180"/>
      <c r="BE168" s="250"/>
      <c r="BF168" s="214"/>
      <c r="BG168" s="208"/>
      <c r="BH168" s="179"/>
      <c r="BI168" s="215"/>
      <c r="BJ168" s="226"/>
      <c r="BK168" s="220"/>
      <c r="BL168" s="221"/>
      <c r="BM168" s="227"/>
      <c r="BN168" s="238"/>
      <c r="BO168" s="232"/>
      <c r="BP168" s="233"/>
      <c r="BQ168" s="239"/>
      <c r="BR168" s="249"/>
      <c r="BS168" s="244"/>
      <c r="BT168" s="180"/>
      <c r="BU168" s="250"/>
      <c r="BV168" s="1">
        <f t="shared" si="2"/>
        <v>0</v>
      </c>
    </row>
    <row r="169" spans="7:74" ht="18" customHeight="1" x14ac:dyDescent="0.25">
      <c r="G169" s="32">
        <f>EMP!O167</f>
        <v>0</v>
      </c>
      <c r="H169" s="203">
        <f>EMP!P167</f>
        <v>0</v>
      </c>
      <c r="I169" s="209">
        <f>EMP!Q167</f>
        <v>0</v>
      </c>
      <c r="J169" s="214"/>
      <c r="K169" s="208"/>
      <c r="L169" s="179"/>
      <c r="M169" s="215"/>
      <c r="N169" s="226"/>
      <c r="O169" s="220"/>
      <c r="P169" s="221"/>
      <c r="Q169" s="227"/>
      <c r="R169" s="238"/>
      <c r="S169" s="232"/>
      <c r="T169" s="233"/>
      <c r="U169" s="239"/>
      <c r="V169" s="249"/>
      <c r="W169" s="244"/>
      <c r="X169" s="180"/>
      <c r="Y169" s="250"/>
      <c r="Z169" s="214"/>
      <c r="AA169" s="208"/>
      <c r="AB169" s="179"/>
      <c r="AC169" s="215"/>
      <c r="AD169" s="226"/>
      <c r="AE169" s="220"/>
      <c r="AF169" s="221"/>
      <c r="AG169" s="227"/>
      <c r="AH169" s="238"/>
      <c r="AI169" s="232"/>
      <c r="AJ169" s="233"/>
      <c r="AK169" s="239"/>
      <c r="AL169" s="249"/>
      <c r="AM169" s="244"/>
      <c r="AN169" s="180"/>
      <c r="AO169" s="250"/>
      <c r="AP169" s="214"/>
      <c r="AQ169" s="208"/>
      <c r="AR169" s="179"/>
      <c r="AS169" s="215"/>
      <c r="AT169" s="226"/>
      <c r="AU169" s="220"/>
      <c r="AV169" s="221"/>
      <c r="AW169" s="227"/>
      <c r="AX169" s="238"/>
      <c r="AY169" s="232"/>
      <c r="AZ169" s="233"/>
      <c r="BA169" s="239"/>
      <c r="BB169" s="249"/>
      <c r="BC169" s="244"/>
      <c r="BD169" s="180"/>
      <c r="BE169" s="250"/>
      <c r="BF169" s="214"/>
      <c r="BG169" s="208"/>
      <c r="BH169" s="179"/>
      <c r="BI169" s="215"/>
      <c r="BJ169" s="226"/>
      <c r="BK169" s="220"/>
      <c r="BL169" s="221"/>
      <c r="BM169" s="227"/>
      <c r="BN169" s="238"/>
      <c r="BO169" s="232"/>
      <c r="BP169" s="233"/>
      <c r="BQ169" s="239"/>
      <c r="BR169" s="249"/>
      <c r="BS169" s="244"/>
      <c r="BT169" s="180"/>
      <c r="BU169" s="250"/>
      <c r="BV169" s="1">
        <f t="shared" si="2"/>
        <v>0</v>
      </c>
    </row>
    <row r="170" spans="7:74" ht="18" customHeight="1" x14ac:dyDescent="0.25">
      <c r="G170" s="32">
        <f>EMP!O168</f>
        <v>0</v>
      </c>
      <c r="H170" s="203">
        <f>EMP!P168</f>
        <v>0</v>
      </c>
      <c r="I170" s="209">
        <f>EMP!Q168</f>
        <v>0</v>
      </c>
      <c r="J170" s="214"/>
      <c r="K170" s="208"/>
      <c r="L170" s="179"/>
      <c r="M170" s="215"/>
      <c r="N170" s="226"/>
      <c r="O170" s="220"/>
      <c r="P170" s="221"/>
      <c r="Q170" s="227"/>
      <c r="R170" s="238"/>
      <c r="S170" s="232"/>
      <c r="T170" s="233"/>
      <c r="U170" s="239"/>
      <c r="V170" s="249"/>
      <c r="W170" s="244"/>
      <c r="X170" s="180"/>
      <c r="Y170" s="250"/>
      <c r="Z170" s="214"/>
      <c r="AA170" s="208"/>
      <c r="AB170" s="179"/>
      <c r="AC170" s="215"/>
      <c r="AD170" s="226"/>
      <c r="AE170" s="220"/>
      <c r="AF170" s="221"/>
      <c r="AG170" s="227"/>
      <c r="AH170" s="238"/>
      <c r="AI170" s="232"/>
      <c r="AJ170" s="233"/>
      <c r="AK170" s="239"/>
      <c r="AL170" s="249"/>
      <c r="AM170" s="244"/>
      <c r="AN170" s="180"/>
      <c r="AO170" s="250"/>
      <c r="AP170" s="214"/>
      <c r="AQ170" s="208"/>
      <c r="AR170" s="179"/>
      <c r="AS170" s="215"/>
      <c r="AT170" s="226"/>
      <c r="AU170" s="220"/>
      <c r="AV170" s="221"/>
      <c r="AW170" s="227"/>
      <c r="AX170" s="238"/>
      <c r="AY170" s="232"/>
      <c r="AZ170" s="233"/>
      <c r="BA170" s="239"/>
      <c r="BB170" s="249"/>
      <c r="BC170" s="244"/>
      <c r="BD170" s="180"/>
      <c r="BE170" s="250"/>
      <c r="BF170" s="214"/>
      <c r="BG170" s="208"/>
      <c r="BH170" s="179"/>
      <c r="BI170" s="215"/>
      <c r="BJ170" s="226"/>
      <c r="BK170" s="220"/>
      <c r="BL170" s="221"/>
      <c r="BM170" s="227"/>
      <c r="BN170" s="238"/>
      <c r="BO170" s="232"/>
      <c r="BP170" s="233"/>
      <c r="BQ170" s="239"/>
      <c r="BR170" s="249"/>
      <c r="BS170" s="244"/>
      <c r="BT170" s="180"/>
      <c r="BU170" s="250"/>
      <c r="BV170" s="1">
        <f t="shared" si="2"/>
        <v>0</v>
      </c>
    </row>
    <row r="171" spans="7:74" ht="18" customHeight="1" x14ac:dyDescent="0.25">
      <c r="G171" s="32">
        <f>EMP!O169</f>
        <v>0</v>
      </c>
      <c r="H171" s="203">
        <f>EMP!P169</f>
        <v>0</v>
      </c>
      <c r="I171" s="209">
        <f>EMP!Q169</f>
        <v>0</v>
      </c>
      <c r="J171" s="214"/>
      <c r="K171" s="208"/>
      <c r="L171" s="179"/>
      <c r="M171" s="215"/>
      <c r="N171" s="226"/>
      <c r="O171" s="220"/>
      <c r="P171" s="221"/>
      <c r="Q171" s="227"/>
      <c r="R171" s="238"/>
      <c r="S171" s="232"/>
      <c r="T171" s="233"/>
      <c r="U171" s="239"/>
      <c r="V171" s="249"/>
      <c r="W171" s="244"/>
      <c r="X171" s="180"/>
      <c r="Y171" s="250"/>
      <c r="Z171" s="214"/>
      <c r="AA171" s="208"/>
      <c r="AB171" s="179"/>
      <c r="AC171" s="215"/>
      <c r="AD171" s="226"/>
      <c r="AE171" s="220"/>
      <c r="AF171" s="221"/>
      <c r="AG171" s="227"/>
      <c r="AH171" s="238"/>
      <c r="AI171" s="232"/>
      <c r="AJ171" s="233"/>
      <c r="AK171" s="239"/>
      <c r="AL171" s="249"/>
      <c r="AM171" s="244"/>
      <c r="AN171" s="180"/>
      <c r="AO171" s="250"/>
      <c r="AP171" s="214"/>
      <c r="AQ171" s="208"/>
      <c r="AR171" s="179"/>
      <c r="AS171" s="215"/>
      <c r="AT171" s="226"/>
      <c r="AU171" s="220"/>
      <c r="AV171" s="221"/>
      <c r="AW171" s="227"/>
      <c r="AX171" s="238"/>
      <c r="AY171" s="232"/>
      <c r="AZ171" s="233"/>
      <c r="BA171" s="239"/>
      <c r="BB171" s="249"/>
      <c r="BC171" s="244"/>
      <c r="BD171" s="180"/>
      <c r="BE171" s="250"/>
      <c r="BF171" s="214"/>
      <c r="BG171" s="208"/>
      <c r="BH171" s="179"/>
      <c r="BI171" s="215"/>
      <c r="BJ171" s="226"/>
      <c r="BK171" s="220"/>
      <c r="BL171" s="221"/>
      <c r="BM171" s="227"/>
      <c r="BN171" s="238"/>
      <c r="BO171" s="232"/>
      <c r="BP171" s="233"/>
      <c r="BQ171" s="239"/>
      <c r="BR171" s="249"/>
      <c r="BS171" s="244"/>
      <c r="BT171" s="180"/>
      <c r="BU171" s="250"/>
      <c r="BV171" s="1">
        <f t="shared" si="2"/>
        <v>0</v>
      </c>
    </row>
    <row r="172" spans="7:74" ht="18" customHeight="1" x14ac:dyDescent="0.25">
      <c r="G172" s="32">
        <f>EMP!O170</f>
        <v>0</v>
      </c>
      <c r="H172" s="203">
        <f>EMP!P170</f>
        <v>0</v>
      </c>
      <c r="I172" s="209">
        <f>EMP!Q170</f>
        <v>0</v>
      </c>
      <c r="J172" s="214"/>
      <c r="K172" s="208"/>
      <c r="L172" s="179"/>
      <c r="M172" s="215"/>
      <c r="N172" s="226"/>
      <c r="O172" s="220"/>
      <c r="P172" s="221"/>
      <c r="Q172" s="227"/>
      <c r="R172" s="238"/>
      <c r="S172" s="232"/>
      <c r="T172" s="233"/>
      <c r="U172" s="239"/>
      <c r="V172" s="249"/>
      <c r="W172" s="244"/>
      <c r="X172" s="180"/>
      <c r="Y172" s="250"/>
      <c r="Z172" s="214"/>
      <c r="AA172" s="208"/>
      <c r="AB172" s="179"/>
      <c r="AC172" s="215"/>
      <c r="AD172" s="226"/>
      <c r="AE172" s="220"/>
      <c r="AF172" s="221"/>
      <c r="AG172" s="227"/>
      <c r="AH172" s="238"/>
      <c r="AI172" s="232"/>
      <c r="AJ172" s="233"/>
      <c r="AK172" s="239"/>
      <c r="AL172" s="249"/>
      <c r="AM172" s="244"/>
      <c r="AN172" s="180"/>
      <c r="AO172" s="250"/>
      <c r="AP172" s="214"/>
      <c r="AQ172" s="208"/>
      <c r="AR172" s="179"/>
      <c r="AS172" s="215"/>
      <c r="AT172" s="226"/>
      <c r="AU172" s="220"/>
      <c r="AV172" s="221"/>
      <c r="AW172" s="227"/>
      <c r="AX172" s="238"/>
      <c r="AY172" s="232"/>
      <c r="AZ172" s="233"/>
      <c r="BA172" s="239"/>
      <c r="BB172" s="249"/>
      <c r="BC172" s="244"/>
      <c r="BD172" s="180"/>
      <c r="BE172" s="250"/>
      <c r="BF172" s="214"/>
      <c r="BG172" s="208"/>
      <c r="BH172" s="179"/>
      <c r="BI172" s="215"/>
      <c r="BJ172" s="226"/>
      <c r="BK172" s="220"/>
      <c r="BL172" s="221"/>
      <c r="BM172" s="227"/>
      <c r="BN172" s="238"/>
      <c r="BO172" s="232"/>
      <c r="BP172" s="233"/>
      <c r="BQ172" s="239"/>
      <c r="BR172" s="249"/>
      <c r="BS172" s="244"/>
      <c r="BT172" s="180"/>
      <c r="BU172" s="250"/>
      <c r="BV172" s="1">
        <f t="shared" si="2"/>
        <v>0</v>
      </c>
    </row>
    <row r="173" spans="7:74" ht="18" customHeight="1" x14ac:dyDescent="0.25">
      <c r="G173" s="32">
        <f>EMP!O171</f>
        <v>0</v>
      </c>
      <c r="H173" s="203">
        <f>EMP!P171</f>
        <v>0</v>
      </c>
      <c r="I173" s="209">
        <f>EMP!Q171</f>
        <v>0</v>
      </c>
      <c r="J173" s="214"/>
      <c r="K173" s="208"/>
      <c r="L173" s="179"/>
      <c r="M173" s="215"/>
      <c r="N173" s="226"/>
      <c r="O173" s="220"/>
      <c r="P173" s="221"/>
      <c r="Q173" s="227"/>
      <c r="R173" s="238"/>
      <c r="S173" s="232"/>
      <c r="T173" s="233"/>
      <c r="U173" s="239"/>
      <c r="V173" s="249"/>
      <c r="W173" s="244"/>
      <c r="X173" s="180"/>
      <c r="Y173" s="250"/>
      <c r="Z173" s="214"/>
      <c r="AA173" s="208"/>
      <c r="AB173" s="179"/>
      <c r="AC173" s="215"/>
      <c r="AD173" s="226"/>
      <c r="AE173" s="220"/>
      <c r="AF173" s="221"/>
      <c r="AG173" s="227"/>
      <c r="AH173" s="238"/>
      <c r="AI173" s="232"/>
      <c r="AJ173" s="233"/>
      <c r="AK173" s="239"/>
      <c r="AL173" s="249"/>
      <c r="AM173" s="244"/>
      <c r="AN173" s="180"/>
      <c r="AO173" s="250"/>
      <c r="AP173" s="214"/>
      <c r="AQ173" s="208"/>
      <c r="AR173" s="179"/>
      <c r="AS173" s="215"/>
      <c r="AT173" s="226"/>
      <c r="AU173" s="220"/>
      <c r="AV173" s="221"/>
      <c r="AW173" s="227"/>
      <c r="AX173" s="238"/>
      <c r="AY173" s="232"/>
      <c r="AZ173" s="233"/>
      <c r="BA173" s="239"/>
      <c r="BB173" s="249"/>
      <c r="BC173" s="244"/>
      <c r="BD173" s="180"/>
      <c r="BE173" s="250"/>
      <c r="BF173" s="214"/>
      <c r="BG173" s="208"/>
      <c r="BH173" s="179"/>
      <c r="BI173" s="215"/>
      <c r="BJ173" s="226"/>
      <c r="BK173" s="220"/>
      <c r="BL173" s="221"/>
      <c r="BM173" s="227"/>
      <c r="BN173" s="238"/>
      <c r="BO173" s="232"/>
      <c r="BP173" s="233"/>
      <c r="BQ173" s="239"/>
      <c r="BR173" s="249"/>
      <c r="BS173" s="244"/>
      <c r="BT173" s="180"/>
      <c r="BU173" s="250"/>
      <c r="BV173" s="1">
        <f t="shared" si="2"/>
        <v>0</v>
      </c>
    </row>
    <row r="174" spans="7:74" ht="18" customHeight="1" x14ac:dyDescent="0.25">
      <c r="G174" s="32">
        <f>EMP!O172</f>
        <v>0</v>
      </c>
      <c r="H174" s="203">
        <f>EMP!P172</f>
        <v>0</v>
      </c>
      <c r="I174" s="209">
        <f>EMP!Q172</f>
        <v>0</v>
      </c>
      <c r="J174" s="214"/>
      <c r="K174" s="208"/>
      <c r="L174" s="179"/>
      <c r="M174" s="215"/>
      <c r="N174" s="226"/>
      <c r="O174" s="220"/>
      <c r="P174" s="221"/>
      <c r="Q174" s="227"/>
      <c r="R174" s="238"/>
      <c r="S174" s="232"/>
      <c r="T174" s="233"/>
      <c r="U174" s="239"/>
      <c r="V174" s="249"/>
      <c r="W174" s="244"/>
      <c r="X174" s="180"/>
      <c r="Y174" s="250"/>
      <c r="Z174" s="214"/>
      <c r="AA174" s="208"/>
      <c r="AB174" s="179"/>
      <c r="AC174" s="215"/>
      <c r="AD174" s="226"/>
      <c r="AE174" s="220"/>
      <c r="AF174" s="221"/>
      <c r="AG174" s="227"/>
      <c r="AH174" s="238"/>
      <c r="AI174" s="232"/>
      <c r="AJ174" s="233"/>
      <c r="AK174" s="239"/>
      <c r="AL174" s="249"/>
      <c r="AM174" s="244"/>
      <c r="AN174" s="180"/>
      <c r="AO174" s="250"/>
      <c r="AP174" s="214"/>
      <c r="AQ174" s="208"/>
      <c r="AR174" s="179"/>
      <c r="AS174" s="215"/>
      <c r="AT174" s="226"/>
      <c r="AU174" s="220"/>
      <c r="AV174" s="221"/>
      <c r="AW174" s="227"/>
      <c r="AX174" s="238"/>
      <c r="AY174" s="232"/>
      <c r="AZ174" s="233"/>
      <c r="BA174" s="239"/>
      <c r="BB174" s="249"/>
      <c r="BC174" s="244"/>
      <c r="BD174" s="180"/>
      <c r="BE174" s="250"/>
      <c r="BF174" s="214"/>
      <c r="BG174" s="208"/>
      <c r="BH174" s="179"/>
      <c r="BI174" s="215"/>
      <c r="BJ174" s="226"/>
      <c r="BK174" s="220"/>
      <c r="BL174" s="221"/>
      <c r="BM174" s="227"/>
      <c r="BN174" s="238"/>
      <c r="BO174" s="232"/>
      <c r="BP174" s="233"/>
      <c r="BQ174" s="239"/>
      <c r="BR174" s="249"/>
      <c r="BS174" s="244"/>
      <c r="BT174" s="180"/>
      <c r="BU174" s="250"/>
      <c r="BV174" s="1">
        <f t="shared" si="2"/>
        <v>0</v>
      </c>
    </row>
    <row r="175" spans="7:74" ht="18" customHeight="1" x14ac:dyDescent="0.25">
      <c r="G175" s="32">
        <f>EMP!O173</f>
        <v>0</v>
      </c>
      <c r="H175" s="203">
        <f>EMP!P173</f>
        <v>0</v>
      </c>
      <c r="I175" s="209">
        <f>EMP!Q173</f>
        <v>0</v>
      </c>
      <c r="J175" s="214"/>
      <c r="K175" s="208"/>
      <c r="L175" s="179"/>
      <c r="M175" s="215"/>
      <c r="N175" s="226"/>
      <c r="O175" s="220"/>
      <c r="P175" s="221"/>
      <c r="Q175" s="227"/>
      <c r="R175" s="238"/>
      <c r="S175" s="232"/>
      <c r="T175" s="233"/>
      <c r="U175" s="239"/>
      <c r="V175" s="249"/>
      <c r="W175" s="244"/>
      <c r="X175" s="180"/>
      <c r="Y175" s="250"/>
      <c r="Z175" s="214"/>
      <c r="AA175" s="208"/>
      <c r="AB175" s="179"/>
      <c r="AC175" s="215"/>
      <c r="AD175" s="226"/>
      <c r="AE175" s="220"/>
      <c r="AF175" s="221"/>
      <c r="AG175" s="227"/>
      <c r="AH175" s="238"/>
      <c r="AI175" s="232"/>
      <c r="AJ175" s="233"/>
      <c r="AK175" s="239"/>
      <c r="AL175" s="249"/>
      <c r="AM175" s="244"/>
      <c r="AN175" s="180"/>
      <c r="AO175" s="250"/>
      <c r="AP175" s="214"/>
      <c r="AQ175" s="208"/>
      <c r="AR175" s="179"/>
      <c r="AS175" s="215"/>
      <c r="AT175" s="226"/>
      <c r="AU175" s="220"/>
      <c r="AV175" s="221"/>
      <c r="AW175" s="227"/>
      <c r="AX175" s="238"/>
      <c r="AY175" s="232"/>
      <c r="AZ175" s="233"/>
      <c r="BA175" s="239"/>
      <c r="BB175" s="249"/>
      <c r="BC175" s="244"/>
      <c r="BD175" s="180"/>
      <c r="BE175" s="250"/>
      <c r="BF175" s="214"/>
      <c r="BG175" s="208"/>
      <c r="BH175" s="179"/>
      <c r="BI175" s="215"/>
      <c r="BJ175" s="226"/>
      <c r="BK175" s="220"/>
      <c r="BL175" s="221"/>
      <c r="BM175" s="227"/>
      <c r="BN175" s="238"/>
      <c r="BO175" s="232"/>
      <c r="BP175" s="233"/>
      <c r="BQ175" s="239"/>
      <c r="BR175" s="249"/>
      <c r="BS175" s="244"/>
      <c r="BT175" s="180"/>
      <c r="BU175" s="250"/>
      <c r="BV175" s="1">
        <f t="shared" si="2"/>
        <v>0</v>
      </c>
    </row>
    <row r="176" spans="7:74" ht="18" customHeight="1" x14ac:dyDescent="0.25">
      <c r="G176" s="32">
        <f>EMP!O174</f>
        <v>0</v>
      </c>
      <c r="H176" s="203">
        <f>EMP!P174</f>
        <v>0</v>
      </c>
      <c r="I176" s="209">
        <f>EMP!Q174</f>
        <v>0</v>
      </c>
      <c r="J176" s="214"/>
      <c r="K176" s="208"/>
      <c r="L176" s="179"/>
      <c r="M176" s="215"/>
      <c r="N176" s="226"/>
      <c r="O176" s="220"/>
      <c r="P176" s="221"/>
      <c r="Q176" s="227"/>
      <c r="R176" s="238"/>
      <c r="S176" s="232"/>
      <c r="T176" s="233"/>
      <c r="U176" s="239"/>
      <c r="V176" s="249"/>
      <c r="W176" s="244"/>
      <c r="X176" s="180"/>
      <c r="Y176" s="250"/>
      <c r="Z176" s="214"/>
      <c r="AA176" s="208"/>
      <c r="AB176" s="179"/>
      <c r="AC176" s="215"/>
      <c r="AD176" s="226"/>
      <c r="AE176" s="220"/>
      <c r="AF176" s="221"/>
      <c r="AG176" s="227"/>
      <c r="AH176" s="238"/>
      <c r="AI176" s="232"/>
      <c r="AJ176" s="233"/>
      <c r="AK176" s="239"/>
      <c r="AL176" s="249"/>
      <c r="AM176" s="244"/>
      <c r="AN176" s="180"/>
      <c r="AO176" s="250"/>
      <c r="AP176" s="214"/>
      <c r="AQ176" s="208"/>
      <c r="AR176" s="179"/>
      <c r="AS176" s="215"/>
      <c r="AT176" s="226"/>
      <c r="AU176" s="220"/>
      <c r="AV176" s="221"/>
      <c r="AW176" s="227"/>
      <c r="AX176" s="238"/>
      <c r="AY176" s="232"/>
      <c r="AZ176" s="233"/>
      <c r="BA176" s="239"/>
      <c r="BB176" s="249"/>
      <c r="BC176" s="244"/>
      <c r="BD176" s="180"/>
      <c r="BE176" s="250"/>
      <c r="BF176" s="214"/>
      <c r="BG176" s="208"/>
      <c r="BH176" s="179"/>
      <c r="BI176" s="215"/>
      <c r="BJ176" s="226"/>
      <c r="BK176" s="220"/>
      <c r="BL176" s="221"/>
      <c r="BM176" s="227"/>
      <c r="BN176" s="238"/>
      <c r="BO176" s="232"/>
      <c r="BP176" s="233"/>
      <c r="BQ176" s="239"/>
      <c r="BR176" s="249"/>
      <c r="BS176" s="244"/>
      <c r="BT176" s="180"/>
      <c r="BU176" s="250"/>
      <c r="BV176" s="1">
        <f t="shared" si="2"/>
        <v>0</v>
      </c>
    </row>
    <row r="177" spans="7:74" ht="18" customHeight="1" x14ac:dyDescent="0.25">
      <c r="G177" s="32">
        <f>EMP!O175</f>
        <v>0</v>
      </c>
      <c r="H177" s="203">
        <f>EMP!P175</f>
        <v>0</v>
      </c>
      <c r="I177" s="209">
        <f>EMP!Q175</f>
        <v>0</v>
      </c>
      <c r="J177" s="214"/>
      <c r="K177" s="208"/>
      <c r="L177" s="179"/>
      <c r="M177" s="215"/>
      <c r="N177" s="226"/>
      <c r="O177" s="220"/>
      <c r="P177" s="221"/>
      <c r="Q177" s="227"/>
      <c r="R177" s="238"/>
      <c r="S177" s="232"/>
      <c r="T177" s="233"/>
      <c r="U177" s="239"/>
      <c r="V177" s="249"/>
      <c r="W177" s="244"/>
      <c r="X177" s="180"/>
      <c r="Y177" s="250"/>
      <c r="Z177" s="214"/>
      <c r="AA177" s="208"/>
      <c r="AB177" s="179"/>
      <c r="AC177" s="215"/>
      <c r="AD177" s="226"/>
      <c r="AE177" s="220"/>
      <c r="AF177" s="221"/>
      <c r="AG177" s="227"/>
      <c r="AH177" s="238"/>
      <c r="AI177" s="232"/>
      <c r="AJ177" s="233"/>
      <c r="AK177" s="239"/>
      <c r="AL177" s="249"/>
      <c r="AM177" s="244"/>
      <c r="AN177" s="180"/>
      <c r="AO177" s="250"/>
      <c r="AP177" s="214"/>
      <c r="AQ177" s="208"/>
      <c r="AR177" s="179"/>
      <c r="AS177" s="215"/>
      <c r="AT177" s="226"/>
      <c r="AU177" s="220"/>
      <c r="AV177" s="221"/>
      <c r="AW177" s="227"/>
      <c r="AX177" s="238"/>
      <c r="AY177" s="232"/>
      <c r="AZ177" s="233"/>
      <c r="BA177" s="239"/>
      <c r="BB177" s="249"/>
      <c r="BC177" s="244"/>
      <c r="BD177" s="180"/>
      <c r="BE177" s="250"/>
      <c r="BF177" s="214"/>
      <c r="BG177" s="208"/>
      <c r="BH177" s="179"/>
      <c r="BI177" s="215"/>
      <c r="BJ177" s="226"/>
      <c r="BK177" s="220"/>
      <c r="BL177" s="221"/>
      <c r="BM177" s="227"/>
      <c r="BN177" s="238"/>
      <c r="BO177" s="232"/>
      <c r="BP177" s="233"/>
      <c r="BQ177" s="239"/>
      <c r="BR177" s="249"/>
      <c r="BS177" s="244"/>
      <c r="BT177" s="180"/>
      <c r="BU177" s="250"/>
      <c r="BV177" s="1">
        <f t="shared" si="2"/>
        <v>0</v>
      </c>
    </row>
    <row r="178" spans="7:74" ht="18" customHeight="1" x14ac:dyDescent="0.25">
      <c r="G178" s="32">
        <f>EMP!O176</f>
        <v>0</v>
      </c>
      <c r="H178" s="203">
        <f>EMP!P176</f>
        <v>0</v>
      </c>
      <c r="I178" s="209">
        <f>EMP!Q176</f>
        <v>0</v>
      </c>
      <c r="J178" s="214"/>
      <c r="K178" s="208"/>
      <c r="L178" s="179"/>
      <c r="M178" s="215"/>
      <c r="N178" s="226"/>
      <c r="O178" s="220"/>
      <c r="P178" s="221"/>
      <c r="Q178" s="227"/>
      <c r="R178" s="238"/>
      <c r="S178" s="232"/>
      <c r="T178" s="233"/>
      <c r="U178" s="239"/>
      <c r="V178" s="249"/>
      <c r="W178" s="244"/>
      <c r="X178" s="180"/>
      <c r="Y178" s="250"/>
      <c r="Z178" s="214"/>
      <c r="AA178" s="208"/>
      <c r="AB178" s="179"/>
      <c r="AC178" s="215"/>
      <c r="AD178" s="226"/>
      <c r="AE178" s="220"/>
      <c r="AF178" s="221"/>
      <c r="AG178" s="227"/>
      <c r="AH178" s="238"/>
      <c r="AI178" s="232"/>
      <c r="AJ178" s="233"/>
      <c r="AK178" s="239"/>
      <c r="AL178" s="249"/>
      <c r="AM178" s="244"/>
      <c r="AN178" s="180"/>
      <c r="AO178" s="250"/>
      <c r="AP178" s="214"/>
      <c r="AQ178" s="208"/>
      <c r="AR178" s="179"/>
      <c r="AS178" s="215"/>
      <c r="AT178" s="226"/>
      <c r="AU178" s="220"/>
      <c r="AV178" s="221"/>
      <c r="AW178" s="227"/>
      <c r="AX178" s="238"/>
      <c r="AY178" s="232"/>
      <c r="AZ178" s="233"/>
      <c r="BA178" s="239"/>
      <c r="BB178" s="249"/>
      <c r="BC178" s="244"/>
      <c r="BD178" s="180"/>
      <c r="BE178" s="250"/>
      <c r="BF178" s="214"/>
      <c r="BG178" s="208"/>
      <c r="BH178" s="179"/>
      <c r="BI178" s="215"/>
      <c r="BJ178" s="226"/>
      <c r="BK178" s="220"/>
      <c r="BL178" s="221"/>
      <c r="BM178" s="227"/>
      <c r="BN178" s="238"/>
      <c r="BO178" s="232"/>
      <c r="BP178" s="233"/>
      <c r="BQ178" s="239"/>
      <c r="BR178" s="249"/>
      <c r="BS178" s="244"/>
      <c r="BT178" s="180"/>
      <c r="BU178" s="250"/>
      <c r="BV178" s="1">
        <f t="shared" si="2"/>
        <v>0</v>
      </c>
    </row>
    <row r="179" spans="7:74" ht="18" customHeight="1" x14ac:dyDescent="0.25">
      <c r="G179" s="32">
        <f>EMP!O177</f>
        <v>0</v>
      </c>
      <c r="H179" s="203">
        <f>EMP!P177</f>
        <v>0</v>
      </c>
      <c r="I179" s="209">
        <f>EMP!Q177</f>
        <v>0</v>
      </c>
      <c r="J179" s="214"/>
      <c r="K179" s="208"/>
      <c r="L179" s="179"/>
      <c r="M179" s="215"/>
      <c r="N179" s="226"/>
      <c r="O179" s="220"/>
      <c r="P179" s="221"/>
      <c r="Q179" s="227"/>
      <c r="R179" s="238"/>
      <c r="S179" s="232"/>
      <c r="T179" s="233"/>
      <c r="U179" s="239"/>
      <c r="V179" s="249"/>
      <c r="W179" s="244"/>
      <c r="X179" s="180"/>
      <c r="Y179" s="250"/>
      <c r="Z179" s="214"/>
      <c r="AA179" s="208"/>
      <c r="AB179" s="179"/>
      <c r="AC179" s="215"/>
      <c r="AD179" s="226"/>
      <c r="AE179" s="220"/>
      <c r="AF179" s="221"/>
      <c r="AG179" s="227"/>
      <c r="AH179" s="238"/>
      <c r="AI179" s="232"/>
      <c r="AJ179" s="233"/>
      <c r="AK179" s="239"/>
      <c r="AL179" s="249"/>
      <c r="AM179" s="244"/>
      <c r="AN179" s="180"/>
      <c r="AO179" s="250"/>
      <c r="AP179" s="214"/>
      <c r="AQ179" s="208"/>
      <c r="AR179" s="179"/>
      <c r="AS179" s="215"/>
      <c r="AT179" s="226"/>
      <c r="AU179" s="220"/>
      <c r="AV179" s="221"/>
      <c r="AW179" s="227"/>
      <c r="AX179" s="238"/>
      <c r="AY179" s="232"/>
      <c r="AZ179" s="233"/>
      <c r="BA179" s="239"/>
      <c r="BB179" s="249"/>
      <c r="BC179" s="244"/>
      <c r="BD179" s="180"/>
      <c r="BE179" s="250"/>
      <c r="BF179" s="214"/>
      <c r="BG179" s="208"/>
      <c r="BH179" s="179"/>
      <c r="BI179" s="215"/>
      <c r="BJ179" s="226"/>
      <c r="BK179" s="220"/>
      <c r="BL179" s="221"/>
      <c r="BM179" s="227"/>
      <c r="BN179" s="238"/>
      <c r="BO179" s="232"/>
      <c r="BP179" s="233"/>
      <c r="BQ179" s="239"/>
      <c r="BR179" s="249"/>
      <c r="BS179" s="244"/>
      <c r="BT179" s="180"/>
      <c r="BU179" s="250"/>
      <c r="BV179" s="1">
        <f t="shared" si="2"/>
        <v>0</v>
      </c>
    </row>
    <row r="180" spans="7:74" ht="18" customHeight="1" x14ac:dyDescent="0.25">
      <c r="G180" s="32">
        <f>EMP!O178</f>
        <v>0</v>
      </c>
      <c r="H180" s="203">
        <f>EMP!P178</f>
        <v>0</v>
      </c>
      <c r="I180" s="209">
        <f>EMP!Q178</f>
        <v>0</v>
      </c>
      <c r="J180" s="214"/>
      <c r="K180" s="208"/>
      <c r="L180" s="179"/>
      <c r="M180" s="215"/>
      <c r="N180" s="226"/>
      <c r="O180" s="220"/>
      <c r="P180" s="221"/>
      <c r="Q180" s="227"/>
      <c r="R180" s="238"/>
      <c r="S180" s="232"/>
      <c r="T180" s="233"/>
      <c r="U180" s="239"/>
      <c r="V180" s="249"/>
      <c r="W180" s="244"/>
      <c r="X180" s="180"/>
      <c r="Y180" s="250"/>
      <c r="Z180" s="214"/>
      <c r="AA180" s="208"/>
      <c r="AB180" s="179"/>
      <c r="AC180" s="215"/>
      <c r="AD180" s="226"/>
      <c r="AE180" s="220"/>
      <c r="AF180" s="221"/>
      <c r="AG180" s="227"/>
      <c r="AH180" s="238"/>
      <c r="AI180" s="232"/>
      <c r="AJ180" s="233"/>
      <c r="AK180" s="239"/>
      <c r="AL180" s="249"/>
      <c r="AM180" s="244"/>
      <c r="AN180" s="180"/>
      <c r="AO180" s="250"/>
      <c r="AP180" s="214"/>
      <c r="AQ180" s="208"/>
      <c r="AR180" s="179"/>
      <c r="AS180" s="215"/>
      <c r="AT180" s="226"/>
      <c r="AU180" s="220"/>
      <c r="AV180" s="221"/>
      <c r="AW180" s="227"/>
      <c r="AX180" s="238"/>
      <c r="AY180" s="232"/>
      <c r="AZ180" s="233"/>
      <c r="BA180" s="239"/>
      <c r="BB180" s="249"/>
      <c r="BC180" s="244"/>
      <c r="BD180" s="180"/>
      <c r="BE180" s="250"/>
      <c r="BF180" s="214"/>
      <c r="BG180" s="208"/>
      <c r="BH180" s="179"/>
      <c r="BI180" s="215"/>
      <c r="BJ180" s="226"/>
      <c r="BK180" s="220"/>
      <c r="BL180" s="221"/>
      <c r="BM180" s="227"/>
      <c r="BN180" s="238"/>
      <c r="BO180" s="232"/>
      <c r="BP180" s="233"/>
      <c r="BQ180" s="239"/>
      <c r="BR180" s="249"/>
      <c r="BS180" s="244"/>
      <c r="BT180" s="180"/>
      <c r="BU180" s="250"/>
      <c r="BV180" s="1">
        <f t="shared" si="2"/>
        <v>0</v>
      </c>
    </row>
    <row r="181" spans="7:74" ht="18" customHeight="1" x14ac:dyDescent="0.25">
      <c r="G181" s="32">
        <f>EMP!O179</f>
        <v>0</v>
      </c>
      <c r="H181" s="203">
        <f>EMP!P179</f>
        <v>0</v>
      </c>
      <c r="I181" s="209">
        <f>EMP!Q179</f>
        <v>0</v>
      </c>
      <c r="J181" s="214"/>
      <c r="K181" s="208"/>
      <c r="L181" s="179"/>
      <c r="M181" s="215"/>
      <c r="N181" s="226"/>
      <c r="O181" s="220"/>
      <c r="P181" s="221"/>
      <c r="Q181" s="227"/>
      <c r="R181" s="238"/>
      <c r="S181" s="232"/>
      <c r="T181" s="233"/>
      <c r="U181" s="239"/>
      <c r="V181" s="249"/>
      <c r="W181" s="244"/>
      <c r="X181" s="180"/>
      <c r="Y181" s="250"/>
      <c r="Z181" s="214"/>
      <c r="AA181" s="208"/>
      <c r="AB181" s="179"/>
      <c r="AC181" s="215"/>
      <c r="AD181" s="226"/>
      <c r="AE181" s="220"/>
      <c r="AF181" s="221"/>
      <c r="AG181" s="227"/>
      <c r="AH181" s="238"/>
      <c r="AI181" s="232"/>
      <c r="AJ181" s="233"/>
      <c r="AK181" s="239"/>
      <c r="AL181" s="249"/>
      <c r="AM181" s="244"/>
      <c r="AN181" s="180"/>
      <c r="AO181" s="250"/>
      <c r="AP181" s="214"/>
      <c r="AQ181" s="208"/>
      <c r="AR181" s="179"/>
      <c r="AS181" s="215"/>
      <c r="AT181" s="226"/>
      <c r="AU181" s="220"/>
      <c r="AV181" s="221"/>
      <c r="AW181" s="227"/>
      <c r="AX181" s="238"/>
      <c r="AY181" s="232"/>
      <c r="AZ181" s="233"/>
      <c r="BA181" s="239"/>
      <c r="BB181" s="249"/>
      <c r="BC181" s="244"/>
      <c r="BD181" s="180"/>
      <c r="BE181" s="250"/>
      <c r="BF181" s="214"/>
      <c r="BG181" s="208"/>
      <c r="BH181" s="179"/>
      <c r="BI181" s="215"/>
      <c r="BJ181" s="226"/>
      <c r="BK181" s="220"/>
      <c r="BL181" s="221"/>
      <c r="BM181" s="227"/>
      <c r="BN181" s="238"/>
      <c r="BO181" s="232"/>
      <c r="BP181" s="233"/>
      <c r="BQ181" s="239"/>
      <c r="BR181" s="249"/>
      <c r="BS181" s="244"/>
      <c r="BT181" s="180"/>
      <c r="BU181" s="250"/>
      <c r="BV181" s="1">
        <f t="shared" si="2"/>
        <v>0</v>
      </c>
    </row>
    <row r="182" spans="7:74" ht="18" customHeight="1" x14ac:dyDescent="0.25">
      <c r="G182" s="32">
        <f>EMP!O180</f>
        <v>0</v>
      </c>
      <c r="H182" s="203">
        <f>EMP!P180</f>
        <v>0</v>
      </c>
      <c r="I182" s="209">
        <f>EMP!Q180</f>
        <v>0</v>
      </c>
      <c r="J182" s="214"/>
      <c r="K182" s="208"/>
      <c r="L182" s="179"/>
      <c r="M182" s="215"/>
      <c r="N182" s="226"/>
      <c r="O182" s="220"/>
      <c r="P182" s="221"/>
      <c r="Q182" s="227"/>
      <c r="R182" s="238"/>
      <c r="S182" s="232"/>
      <c r="T182" s="233"/>
      <c r="U182" s="239"/>
      <c r="V182" s="249"/>
      <c r="W182" s="244"/>
      <c r="X182" s="180"/>
      <c r="Y182" s="250"/>
      <c r="Z182" s="214"/>
      <c r="AA182" s="208"/>
      <c r="AB182" s="179"/>
      <c r="AC182" s="215"/>
      <c r="AD182" s="226"/>
      <c r="AE182" s="220"/>
      <c r="AF182" s="221"/>
      <c r="AG182" s="227"/>
      <c r="AH182" s="238"/>
      <c r="AI182" s="232"/>
      <c r="AJ182" s="233"/>
      <c r="AK182" s="239"/>
      <c r="AL182" s="249"/>
      <c r="AM182" s="244"/>
      <c r="AN182" s="180"/>
      <c r="AO182" s="250"/>
      <c r="AP182" s="214"/>
      <c r="AQ182" s="208"/>
      <c r="AR182" s="179"/>
      <c r="AS182" s="215"/>
      <c r="AT182" s="226"/>
      <c r="AU182" s="220"/>
      <c r="AV182" s="221"/>
      <c r="AW182" s="227"/>
      <c r="AX182" s="238"/>
      <c r="AY182" s="232"/>
      <c r="AZ182" s="233"/>
      <c r="BA182" s="239"/>
      <c r="BB182" s="249"/>
      <c r="BC182" s="244"/>
      <c r="BD182" s="180"/>
      <c r="BE182" s="250"/>
      <c r="BF182" s="214"/>
      <c r="BG182" s="208"/>
      <c r="BH182" s="179"/>
      <c r="BI182" s="215"/>
      <c r="BJ182" s="226"/>
      <c r="BK182" s="220"/>
      <c r="BL182" s="221"/>
      <c r="BM182" s="227"/>
      <c r="BN182" s="238"/>
      <c r="BO182" s="232"/>
      <c r="BP182" s="233"/>
      <c r="BQ182" s="239"/>
      <c r="BR182" s="249"/>
      <c r="BS182" s="244"/>
      <c r="BT182" s="180"/>
      <c r="BU182" s="250"/>
      <c r="BV182" s="1">
        <f t="shared" si="2"/>
        <v>0</v>
      </c>
    </row>
    <row r="183" spans="7:74" ht="18" customHeight="1" x14ac:dyDescent="0.25">
      <c r="G183" s="32">
        <f>EMP!O181</f>
        <v>0</v>
      </c>
      <c r="H183" s="203">
        <f>EMP!P181</f>
        <v>0</v>
      </c>
      <c r="I183" s="209">
        <f>EMP!Q181</f>
        <v>0</v>
      </c>
      <c r="J183" s="214"/>
      <c r="K183" s="208"/>
      <c r="L183" s="179"/>
      <c r="M183" s="215"/>
      <c r="N183" s="226"/>
      <c r="O183" s="220"/>
      <c r="P183" s="221"/>
      <c r="Q183" s="227"/>
      <c r="R183" s="238"/>
      <c r="S183" s="232"/>
      <c r="T183" s="233"/>
      <c r="U183" s="239"/>
      <c r="V183" s="249"/>
      <c r="W183" s="244"/>
      <c r="X183" s="180"/>
      <c r="Y183" s="250"/>
      <c r="Z183" s="214"/>
      <c r="AA183" s="208"/>
      <c r="AB183" s="179"/>
      <c r="AC183" s="215"/>
      <c r="AD183" s="226"/>
      <c r="AE183" s="220"/>
      <c r="AF183" s="221"/>
      <c r="AG183" s="227"/>
      <c r="AH183" s="238"/>
      <c r="AI183" s="232"/>
      <c r="AJ183" s="233"/>
      <c r="AK183" s="239"/>
      <c r="AL183" s="249"/>
      <c r="AM183" s="244"/>
      <c r="AN183" s="180"/>
      <c r="AO183" s="250"/>
      <c r="AP183" s="214"/>
      <c r="AQ183" s="208"/>
      <c r="AR183" s="179"/>
      <c r="AS183" s="215"/>
      <c r="AT183" s="226"/>
      <c r="AU183" s="220"/>
      <c r="AV183" s="221"/>
      <c r="AW183" s="227"/>
      <c r="AX183" s="238"/>
      <c r="AY183" s="232"/>
      <c r="AZ183" s="233"/>
      <c r="BA183" s="239"/>
      <c r="BB183" s="249"/>
      <c r="BC183" s="244"/>
      <c r="BD183" s="180"/>
      <c r="BE183" s="250"/>
      <c r="BF183" s="214"/>
      <c r="BG183" s="208"/>
      <c r="BH183" s="179"/>
      <c r="BI183" s="215"/>
      <c r="BJ183" s="226"/>
      <c r="BK183" s="220"/>
      <c r="BL183" s="221"/>
      <c r="BM183" s="227"/>
      <c r="BN183" s="238"/>
      <c r="BO183" s="232"/>
      <c r="BP183" s="233"/>
      <c r="BQ183" s="239"/>
      <c r="BR183" s="249"/>
      <c r="BS183" s="244"/>
      <c r="BT183" s="180"/>
      <c r="BU183" s="250"/>
      <c r="BV183" s="1">
        <f t="shared" si="2"/>
        <v>0</v>
      </c>
    </row>
    <row r="184" spans="7:74" ht="18" customHeight="1" x14ac:dyDescent="0.25">
      <c r="G184" s="32">
        <f>EMP!O182</f>
        <v>0</v>
      </c>
      <c r="H184" s="203">
        <f>EMP!P182</f>
        <v>0</v>
      </c>
      <c r="I184" s="209">
        <f>EMP!Q182</f>
        <v>0</v>
      </c>
      <c r="J184" s="214"/>
      <c r="K184" s="208"/>
      <c r="L184" s="179"/>
      <c r="M184" s="215"/>
      <c r="N184" s="226"/>
      <c r="O184" s="220"/>
      <c r="P184" s="221"/>
      <c r="Q184" s="227"/>
      <c r="R184" s="238"/>
      <c r="S184" s="232"/>
      <c r="T184" s="233"/>
      <c r="U184" s="239"/>
      <c r="V184" s="249"/>
      <c r="W184" s="244"/>
      <c r="X184" s="180"/>
      <c r="Y184" s="250"/>
      <c r="Z184" s="214"/>
      <c r="AA184" s="208"/>
      <c r="AB184" s="179"/>
      <c r="AC184" s="215"/>
      <c r="AD184" s="226"/>
      <c r="AE184" s="220"/>
      <c r="AF184" s="221"/>
      <c r="AG184" s="227"/>
      <c r="AH184" s="238"/>
      <c r="AI184" s="232"/>
      <c r="AJ184" s="233"/>
      <c r="AK184" s="239"/>
      <c r="AL184" s="249"/>
      <c r="AM184" s="244"/>
      <c r="AN184" s="180"/>
      <c r="AO184" s="250"/>
      <c r="AP184" s="214"/>
      <c r="AQ184" s="208"/>
      <c r="AR184" s="179"/>
      <c r="AS184" s="215"/>
      <c r="AT184" s="226"/>
      <c r="AU184" s="220"/>
      <c r="AV184" s="221"/>
      <c r="AW184" s="227"/>
      <c r="AX184" s="238"/>
      <c r="AY184" s="232"/>
      <c r="AZ184" s="233"/>
      <c r="BA184" s="239"/>
      <c r="BB184" s="249"/>
      <c r="BC184" s="244"/>
      <c r="BD184" s="180"/>
      <c r="BE184" s="250"/>
      <c r="BF184" s="214"/>
      <c r="BG184" s="208"/>
      <c r="BH184" s="179"/>
      <c r="BI184" s="215"/>
      <c r="BJ184" s="226"/>
      <c r="BK184" s="220"/>
      <c r="BL184" s="221"/>
      <c r="BM184" s="227"/>
      <c r="BN184" s="238"/>
      <c r="BO184" s="232"/>
      <c r="BP184" s="233"/>
      <c r="BQ184" s="239"/>
      <c r="BR184" s="249"/>
      <c r="BS184" s="244"/>
      <c r="BT184" s="180"/>
      <c r="BU184" s="250"/>
      <c r="BV184" s="1">
        <f t="shared" si="2"/>
        <v>0</v>
      </c>
    </row>
    <row r="185" spans="7:74" ht="18" customHeight="1" x14ac:dyDescent="0.25">
      <c r="G185" s="32">
        <f>EMP!O183</f>
        <v>0</v>
      </c>
      <c r="H185" s="203">
        <f>EMP!P183</f>
        <v>0</v>
      </c>
      <c r="I185" s="209">
        <f>EMP!Q183</f>
        <v>0</v>
      </c>
      <c r="J185" s="214"/>
      <c r="K185" s="208"/>
      <c r="L185" s="179"/>
      <c r="M185" s="215"/>
      <c r="N185" s="226"/>
      <c r="O185" s="220"/>
      <c r="P185" s="221"/>
      <c r="Q185" s="227"/>
      <c r="R185" s="238"/>
      <c r="S185" s="232"/>
      <c r="T185" s="233"/>
      <c r="U185" s="239"/>
      <c r="V185" s="249"/>
      <c r="W185" s="244"/>
      <c r="X185" s="180"/>
      <c r="Y185" s="250"/>
      <c r="Z185" s="214"/>
      <c r="AA185" s="208"/>
      <c r="AB185" s="179"/>
      <c r="AC185" s="215"/>
      <c r="AD185" s="226"/>
      <c r="AE185" s="220"/>
      <c r="AF185" s="221"/>
      <c r="AG185" s="227"/>
      <c r="AH185" s="238"/>
      <c r="AI185" s="232"/>
      <c r="AJ185" s="233"/>
      <c r="AK185" s="239"/>
      <c r="AL185" s="249"/>
      <c r="AM185" s="244"/>
      <c r="AN185" s="180"/>
      <c r="AO185" s="250"/>
      <c r="AP185" s="214"/>
      <c r="AQ185" s="208"/>
      <c r="AR185" s="179"/>
      <c r="AS185" s="215"/>
      <c r="AT185" s="226"/>
      <c r="AU185" s="220"/>
      <c r="AV185" s="221"/>
      <c r="AW185" s="227"/>
      <c r="AX185" s="238"/>
      <c r="AY185" s="232"/>
      <c r="AZ185" s="233"/>
      <c r="BA185" s="239"/>
      <c r="BB185" s="249"/>
      <c r="BC185" s="244"/>
      <c r="BD185" s="180"/>
      <c r="BE185" s="250"/>
      <c r="BF185" s="214"/>
      <c r="BG185" s="208"/>
      <c r="BH185" s="179"/>
      <c r="BI185" s="215"/>
      <c r="BJ185" s="226"/>
      <c r="BK185" s="220"/>
      <c r="BL185" s="221"/>
      <c r="BM185" s="227"/>
      <c r="BN185" s="238"/>
      <c r="BO185" s="232"/>
      <c r="BP185" s="233"/>
      <c r="BQ185" s="239"/>
      <c r="BR185" s="249"/>
      <c r="BS185" s="244"/>
      <c r="BT185" s="180"/>
      <c r="BU185" s="250"/>
      <c r="BV185" s="1">
        <f t="shared" si="2"/>
        <v>0</v>
      </c>
    </row>
    <row r="186" spans="7:74" ht="18" customHeight="1" x14ac:dyDescent="0.25">
      <c r="G186" s="32">
        <f>EMP!O184</f>
        <v>0</v>
      </c>
      <c r="H186" s="203">
        <f>EMP!P184</f>
        <v>0</v>
      </c>
      <c r="I186" s="209">
        <f>EMP!Q184</f>
        <v>0</v>
      </c>
      <c r="J186" s="214"/>
      <c r="K186" s="208"/>
      <c r="L186" s="179"/>
      <c r="M186" s="215"/>
      <c r="N186" s="226"/>
      <c r="O186" s="220"/>
      <c r="P186" s="221"/>
      <c r="Q186" s="227"/>
      <c r="R186" s="238"/>
      <c r="S186" s="232"/>
      <c r="T186" s="233"/>
      <c r="U186" s="239"/>
      <c r="V186" s="249"/>
      <c r="W186" s="244"/>
      <c r="X186" s="180"/>
      <c r="Y186" s="250"/>
      <c r="Z186" s="214"/>
      <c r="AA186" s="208"/>
      <c r="AB186" s="179"/>
      <c r="AC186" s="215"/>
      <c r="AD186" s="226"/>
      <c r="AE186" s="220"/>
      <c r="AF186" s="221"/>
      <c r="AG186" s="227"/>
      <c r="AH186" s="238"/>
      <c r="AI186" s="232"/>
      <c r="AJ186" s="233"/>
      <c r="AK186" s="239"/>
      <c r="AL186" s="249"/>
      <c r="AM186" s="244"/>
      <c r="AN186" s="180"/>
      <c r="AO186" s="250"/>
      <c r="AP186" s="214"/>
      <c r="AQ186" s="208"/>
      <c r="AR186" s="179"/>
      <c r="AS186" s="215"/>
      <c r="AT186" s="226"/>
      <c r="AU186" s="220"/>
      <c r="AV186" s="221"/>
      <c r="AW186" s="227"/>
      <c r="AX186" s="238"/>
      <c r="AY186" s="232"/>
      <c r="AZ186" s="233"/>
      <c r="BA186" s="239"/>
      <c r="BB186" s="249"/>
      <c r="BC186" s="244"/>
      <c r="BD186" s="180"/>
      <c r="BE186" s="250"/>
      <c r="BF186" s="214"/>
      <c r="BG186" s="208"/>
      <c r="BH186" s="179"/>
      <c r="BI186" s="215"/>
      <c r="BJ186" s="226"/>
      <c r="BK186" s="220"/>
      <c r="BL186" s="221"/>
      <c r="BM186" s="227"/>
      <c r="BN186" s="238"/>
      <c r="BO186" s="232"/>
      <c r="BP186" s="233"/>
      <c r="BQ186" s="239"/>
      <c r="BR186" s="249"/>
      <c r="BS186" s="244"/>
      <c r="BT186" s="180"/>
      <c r="BU186" s="250"/>
      <c r="BV186" s="1">
        <f t="shared" si="2"/>
        <v>0</v>
      </c>
    </row>
    <row r="187" spans="7:74" ht="18" customHeight="1" x14ac:dyDescent="0.25">
      <c r="G187" s="32">
        <f>EMP!O185</f>
        <v>0</v>
      </c>
      <c r="H187" s="203">
        <f>EMP!P185</f>
        <v>0</v>
      </c>
      <c r="I187" s="209">
        <f>EMP!Q185</f>
        <v>0</v>
      </c>
      <c r="J187" s="214"/>
      <c r="K187" s="208"/>
      <c r="L187" s="179"/>
      <c r="M187" s="215"/>
      <c r="N187" s="226"/>
      <c r="O187" s="220"/>
      <c r="P187" s="221"/>
      <c r="Q187" s="227"/>
      <c r="R187" s="238"/>
      <c r="S187" s="232"/>
      <c r="T187" s="233"/>
      <c r="U187" s="239"/>
      <c r="V187" s="249"/>
      <c r="W187" s="244"/>
      <c r="X187" s="180"/>
      <c r="Y187" s="250"/>
      <c r="Z187" s="214"/>
      <c r="AA187" s="208"/>
      <c r="AB187" s="179"/>
      <c r="AC187" s="215"/>
      <c r="AD187" s="226"/>
      <c r="AE187" s="220"/>
      <c r="AF187" s="221"/>
      <c r="AG187" s="227"/>
      <c r="AH187" s="238"/>
      <c r="AI187" s="232"/>
      <c r="AJ187" s="233"/>
      <c r="AK187" s="239"/>
      <c r="AL187" s="249"/>
      <c r="AM187" s="244"/>
      <c r="AN187" s="180"/>
      <c r="AO187" s="250"/>
      <c r="AP187" s="214"/>
      <c r="AQ187" s="208"/>
      <c r="AR187" s="179"/>
      <c r="AS187" s="215"/>
      <c r="AT187" s="226"/>
      <c r="AU187" s="220"/>
      <c r="AV187" s="221"/>
      <c r="AW187" s="227"/>
      <c r="AX187" s="238"/>
      <c r="AY187" s="232"/>
      <c r="AZ187" s="233"/>
      <c r="BA187" s="239"/>
      <c r="BB187" s="249"/>
      <c r="BC187" s="244"/>
      <c r="BD187" s="180"/>
      <c r="BE187" s="250"/>
      <c r="BF187" s="214"/>
      <c r="BG187" s="208"/>
      <c r="BH187" s="179"/>
      <c r="BI187" s="215"/>
      <c r="BJ187" s="226"/>
      <c r="BK187" s="220"/>
      <c r="BL187" s="221"/>
      <c r="BM187" s="227"/>
      <c r="BN187" s="238"/>
      <c r="BO187" s="232"/>
      <c r="BP187" s="233"/>
      <c r="BQ187" s="239"/>
      <c r="BR187" s="249"/>
      <c r="BS187" s="244"/>
      <c r="BT187" s="180"/>
      <c r="BU187" s="250"/>
      <c r="BV187" s="1">
        <f t="shared" si="2"/>
        <v>0</v>
      </c>
    </row>
    <row r="188" spans="7:74" ht="18" customHeight="1" x14ac:dyDescent="0.25">
      <c r="G188" s="32">
        <f>EMP!O186</f>
        <v>0</v>
      </c>
      <c r="H188" s="203">
        <f>EMP!P186</f>
        <v>0</v>
      </c>
      <c r="I188" s="209">
        <f>EMP!Q186</f>
        <v>0</v>
      </c>
      <c r="J188" s="214"/>
      <c r="K188" s="208"/>
      <c r="L188" s="179"/>
      <c r="M188" s="215"/>
      <c r="N188" s="226"/>
      <c r="O188" s="220"/>
      <c r="P188" s="221"/>
      <c r="Q188" s="227"/>
      <c r="R188" s="238"/>
      <c r="S188" s="232"/>
      <c r="T188" s="233"/>
      <c r="U188" s="239"/>
      <c r="V188" s="249"/>
      <c r="W188" s="244"/>
      <c r="X188" s="180"/>
      <c r="Y188" s="250"/>
      <c r="Z188" s="214"/>
      <c r="AA188" s="208"/>
      <c r="AB188" s="179"/>
      <c r="AC188" s="215"/>
      <c r="AD188" s="226"/>
      <c r="AE188" s="220"/>
      <c r="AF188" s="221"/>
      <c r="AG188" s="227"/>
      <c r="AH188" s="238"/>
      <c r="AI188" s="232"/>
      <c r="AJ188" s="233"/>
      <c r="AK188" s="239"/>
      <c r="AL188" s="249"/>
      <c r="AM188" s="244"/>
      <c r="AN188" s="180"/>
      <c r="AO188" s="250"/>
      <c r="AP188" s="214"/>
      <c r="AQ188" s="208"/>
      <c r="AR188" s="179"/>
      <c r="AS188" s="215"/>
      <c r="AT188" s="226"/>
      <c r="AU188" s="220"/>
      <c r="AV188" s="221"/>
      <c r="AW188" s="227"/>
      <c r="AX188" s="238"/>
      <c r="AY188" s="232"/>
      <c r="AZ188" s="233"/>
      <c r="BA188" s="239"/>
      <c r="BB188" s="249"/>
      <c r="BC188" s="244"/>
      <c r="BD188" s="180"/>
      <c r="BE188" s="250"/>
      <c r="BF188" s="214"/>
      <c r="BG188" s="208"/>
      <c r="BH188" s="179"/>
      <c r="BI188" s="215"/>
      <c r="BJ188" s="226"/>
      <c r="BK188" s="220"/>
      <c r="BL188" s="221"/>
      <c r="BM188" s="227"/>
      <c r="BN188" s="238"/>
      <c r="BO188" s="232"/>
      <c r="BP188" s="233"/>
      <c r="BQ188" s="239"/>
      <c r="BR188" s="249"/>
      <c r="BS188" s="244"/>
      <c r="BT188" s="180"/>
      <c r="BU188" s="250"/>
      <c r="BV188" s="1">
        <f t="shared" si="2"/>
        <v>0</v>
      </c>
    </row>
    <row r="189" spans="7:74" ht="18" customHeight="1" x14ac:dyDescent="0.25">
      <c r="G189" s="32">
        <f>EMP!O187</f>
        <v>0</v>
      </c>
      <c r="H189" s="203">
        <f>EMP!P187</f>
        <v>0</v>
      </c>
      <c r="I189" s="209">
        <f>EMP!Q187</f>
        <v>0</v>
      </c>
      <c r="J189" s="214"/>
      <c r="K189" s="208"/>
      <c r="L189" s="179"/>
      <c r="M189" s="215"/>
      <c r="N189" s="226"/>
      <c r="O189" s="220"/>
      <c r="P189" s="221"/>
      <c r="Q189" s="227"/>
      <c r="R189" s="238"/>
      <c r="S189" s="232"/>
      <c r="T189" s="233"/>
      <c r="U189" s="239"/>
      <c r="V189" s="249"/>
      <c r="W189" s="244"/>
      <c r="X189" s="180"/>
      <c r="Y189" s="250"/>
      <c r="Z189" s="214"/>
      <c r="AA189" s="208"/>
      <c r="AB189" s="179"/>
      <c r="AC189" s="215"/>
      <c r="AD189" s="226"/>
      <c r="AE189" s="220"/>
      <c r="AF189" s="221"/>
      <c r="AG189" s="227"/>
      <c r="AH189" s="238"/>
      <c r="AI189" s="232"/>
      <c r="AJ189" s="233"/>
      <c r="AK189" s="239"/>
      <c r="AL189" s="249"/>
      <c r="AM189" s="244"/>
      <c r="AN189" s="180"/>
      <c r="AO189" s="250"/>
      <c r="AP189" s="214"/>
      <c r="AQ189" s="208"/>
      <c r="AR189" s="179"/>
      <c r="AS189" s="215"/>
      <c r="AT189" s="226"/>
      <c r="AU189" s="220"/>
      <c r="AV189" s="221"/>
      <c r="AW189" s="227"/>
      <c r="AX189" s="238"/>
      <c r="AY189" s="232"/>
      <c r="AZ189" s="233"/>
      <c r="BA189" s="239"/>
      <c r="BB189" s="249"/>
      <c r="BC189" s="244"/>
      <c r="BD189" s="180"/>
      <c r="BE189" s="250"/>
      <c r="BF189" s="214"/>
      <c r="BG189" s="208"/>
      <c r="BH189" s="179"/>
      <c r="BI189" s="215"/>
      <c r="BJ189" s="226"/>
      <c r="BK189" s="220"/>
      <c r="BL189" s="221"/>
      <c r="BM189" s="227"/>
      <c r="BN189" s="238"/>
      <c r="BO189" s="232"/>
      <c r="BP189" s="233"/>
      <c r="BQ189" s="239"/>
      <c r="BR189" s="249"/>
      <c r="BS189" s="244"/>
      <c r="BT189" s="180"/>
      <c r="BU189" s="250"/>
      <c r="BV189" s="1">
        <f t="shared" si="2"/>
        <v>0</v>
      </c>
    </row>
    <row r="190" spans="7:74" ht="18" customHeight="1" x14ac:dyDescent="0.25">
      <c r="G190" s="32">
        <f>EMP!O188</f>
        <v>0</v>
      </c>
      <c r="H190" s="203">
        <f>EMP!P188</f>
        <v>0</v>
      </c>
      <c r="I190" s="209">
        <f>EMP!Q188</f>
        <v>0</v>
      </c>
      <c r="J190" s="214"/>
      <c r="K190" s="208"/>
      <c r="L190" s="179"/>
      <c r="M190" s="215"/>
      <c r="N190" s="226"/>
      <c r="O190" s="220"/>
      <c r="P190" s="221"/>
      <c r="Q190" s="227"/>
      <c r="R190" s="238"/>
      <c r="S190" s="232"/>
      <c r="T190" s="233"/>
      <c r="U190" s="239"/>
      <c r="V190" s="249"/>
      <c r="W190" s="244"/>
      <c r="X190" s="180"/>
      <c r="Y190" s="250"/>
      <c r="Z190" s="214"/>
      <c r="AA190" s="208"/>
      <c r="AB190" s="179"/>
      <c r="AC190" s="215"/>
      <c r="AD190" s="226"/>
      <c r="AE190" s="220"/>
      <c r="AF190" s="221"/>
      <c r="AG190" s="227"/>
      <c r="AH190" s="238"/>
      <c r="AI190" s="232"/>
      <c r="AJ190" s="233"/>
      <c r="AK190" s="239"/>
      <c r="AL190" s="249"/>
      <c r="AM190" s="244"/>
      <c r="AN190" s="180"/>
      <c r="AO190" s="250"/>
      <c r="AP190" s="214"/>
      <c r="AQ190" s="208"/>
      <c r="AR190" s="179"/>
      <c r="AS190" s="215"/>
      <c r="AT190" s="226"/>
      <c r="AU190" s="220"/>
      <c r="AV190" s="221"/>
      <c r="AW190" s="227"/>
      <c r="AX190" s="238"/>
      <c r="AY190" s="232"/>
      <c r="AZ190" s="233"/>
      <c r="BA190" s="239"/>
      <c r="BB190" s="249"/>
      <c r="BC190" s="244"/>
      <c r="BD190" s="180"/>
      <c r="BE190" s="250"/>
      <c r="BF190" s="214"/>
      <c r="BG190" s="208"/>
      <c r="BH190" s="179"/>
      <c r="BI190" s="215"/>
      <c r="BJ190" s="226"/>
      <c r="BK190" s="220"/>
      <c r="BL190" s="221"/>
      <c r="BM190" s="227"/>
      <c r="BN190" s="238"/>
      <c r="BO190" s="232"/>
      <c r="BP190" s="233"/>
      <c r="BQ190" s="239"/>
      <c r="BR190" s="249"/>
      <c r="BS190" s="244"/>
      <c r="BT190" s="180"/>
      <c r="BU190" s="250"/>
      <c r="BV190" s="1">
        <f t="shared" si="2"/>
        <v>0</v>
      </c>
    </row>
    <row r="191" spans="7:74" ht="18" customHeight="1" x14ac:dyDescent="0.25">
      <c r="G191" s="32">
        <f>EMP!O189</f>
        <v>0</v>
      </c>
      <c r="H191" s="203">
        <f>EMP!P189</f>
        <v>0</v>
      </c>
      <c r="I191" s="209">
        <f>EMP!Q189</f>
        <v>0</v>
      </c>
      <c r="J191" s="214"/>
      <c r="K191" s="208"/>
      <c r="L191" s="179"/>
      <c r="M191" s="215"/>
      <c r="N191" s="226"/>
      <c r="O191" s="220"/>
      <c r="P191" s="221"/>
      <c r="Q191" s="227"/>
      <c r="R191" s="238"/>
      <c r="S191" s="232"/>
      <c r="T191" s="233"/>
      <c r="U191" s="239"/>
      <c r="V191" s="249"/>
      <c r="W191" s="244"/>
      <c r="X191" s="180"/>
      <c r="Y191" s="250"/>
      <c r="Z191" s="214"/>
      <c r="AA191" s="208"/>
      <c r="AB191" s="179"/>
      <c r="AC191" s="215"/>
      <c r="AD191" s="226"/>
      <c r="AE191" s="220"/>
      <c r="AF191" s="221"/>
      <c r="AG191" s="227"/>
      <c r="AH191" s="238"/>
      <c r="AI191" s="232"/>
      <c r="AJ191" s="233"/>
      <c r="AK191" s="239"/>
      <c r="AL191" s="249"/>
      <c r="AM191" s="244"/>
      <c r="AN191" s="180"/>
      <c r="AO191" s="250"/>
      <c r="AP191" s="214"/>
      <c r="AQ191" s="208"/>
      <c r="AR191" s="179"/>
      <c r="AS191" s="215"/>
      <c r="AT191" s="226"/>
      <c r="AU191" s="220"/>
      <c r="AV191" s="221"/>
      <c r="AW191" s="227"/>
      <c r="AX191" s="238"/>
      <c r="AY191" s="232"/>
      <c r="AZ191" s="233"/>
      <c r="BA191" s="239"/>
      <c r="BB191" s="249"/>
      <c r="BC191" s="244"/>
      <c r="BD191" s="180"/>
      <c r="BE191" s="250"/>
      <c r="BF191" s="214"/>
      <c r="BG191" s="208"/>
      <c r="BH191" s="179"/>
      <c r="BI191" s="215"/>
      <c r="BJ191" s="226"/>
      <c r="BK191" s="220"/>
      <c r="BL191" s="221"/>
      <c r="BM191" s="227"/>
      <c r="BN191" s="238"/>
      <c r="BO191" s="232"/>
      <c r="BP191" s="233"/>
      <c r="BQ191" s="239"/>
      <c r="BR191" s="249"/>
      <c r="BS191" s="244"/>
      <c r="BT191" s="180"/>
      <c r="BU191" s="250"/>
      <c r="BV191" s="1">
        <f t="shared" si="2"/>
        <v>0</v>
      </c>
    </row>
    <row r="192" spans="7:74" ht="18" customHeight="1" x14ac:dyDescent="0.25">
      <c r="G192" s="32">
        <f>EMP!O190</f>
        <v>0</v>
      </c>
      <c r="H192" s="203">
        <f>EMP!P190</f>
        <v>0</v>
      </c>
      <c r="I192" s="209">
        <f>EMP!Q190</f>
        <v>0</v>
      </c>
      <c r="J192" s="214"/>
      <c r="K192" s="208"/>
      <c r="L192" s="179"/>
      <c r="M192" s="215"/>
      <c r="N192" s="226"/>
      <c r="O192" s="220"/>
      <c r="P192" s="221"/>
      <c r="Q192" s="227"/>
      <c r="R192" s="238"/>
      <c r="S192" s="232"/>
      <c r="T192" s="233"/>
      <c r="U192" s="239"/>
      <c r="V192" s="249"/>
      <c r="W192" s="244"/>
      <c r="X192" s="180"/>
      <c r="Y192" s="250"/>
      <c r="Z192" s="214"/>
      <c r="AA192" s="208"/>
      <c r="AB192" s="179"/>
      <c r="AC192" s="215"/>
      <c r="AD192" s="226"/>
      <c r="AE192" s="220"/>
      <c r="AF192" s="221"/>
      <c r="AG192" s="227"/>
      <c r="AH192" s="238"/>
      <c r="AI192" s="232"/>
      <c r="AJ192" s="233"/>
      <c r="AK192" s="239"/>
      <c r="AL192" s="249"/>
      <c r="AM192" s="244"/>
      <c r="AN192" s="180"/>
      <c r="AO192" s="250"/>
      <c r="AP192" s="214"/>
      <c r="AQ192" s="208"/>
      <c r="AR192" s="179"/>
      <c r="AS192" s="215"/>
      <c r="AT192" s="226"/>
      <c r="AU192" s="220"/>
      <c r="AV192" s="221"/>
      <c r="AW192" s="227"/>
      <c r="AX192" s="238"/>
      <c r="AY192" s="232"/>
      <c r="AZ192" s="233"/>
      <c r="BA192" s="239"/>
      <c r="BB192" s="249"/>
      <c r="BC192" s="244"/>
      <c r="BD192" s="180"/>
      <c r="BE192" s="250"/>
      <c r="BF192" s="214"/>
      <c r="BG192" s="208"/>
      <c r="BH192" s="179"/>
      <c r="BI192" s="215"/>
      <c r="BJ192" s="226"/>
      <c r="BK192" s="220"/>
      <c r="BL192" s="221"/>
      <c r="BM192" s="227"/>
      <c r="BN192" s="238"/>
      <c r="BO192" s="232"/>
      <c r="BP192" s="233"/>
      <c r="BQ192" s="239"/>
      <c r="BR192" s="249"/>
      <c r="BS192" s="244"/>
      <c r="BT192" s="180"/>
      <c r="BU192" s="250"/>
      <c r="BV192" s="1">
        <f t="shared" si="2"/>
        <v>0</v>
      </c>
    </row>
    <row r="193" spans="7:74" ht="18" customHeight="1" x14ac:dyDescent="0.25">
      <c r="G193" s="32">
        <f>EMP!O191</f>
        <v>0</v>
      </c>
      <c r="H193" s="203">
        <f>EMP!P191</f>
        <v>0</v>
      </c>
      <c r="I193" s="209">
        <f>EMP!Q191</f>
        <v>0</v>
      </c>
      <c r="J193" s="214"/>
      <c r="K193" s="208"/>
      <c r="L193" s="179"/>
      <c r="M193" s="215"/>
      <c r="N193" s="226"/>
      <c r="O193" s="220"/>
      <c r="P193" s="221"/>
      <c r="Q193" s="227"/>
      <c r="R193" s="238"/>
      <c r="S193" s="232"/>
      <c r="T193" s="233"/>
      <c r="U193" s="239"/>
      <c r="V193" s="249"/>
      <c r="W193" s="244"/>
      <c r="X193" s="180"/>
      <c r="Y193" s="250"/>
      <c r="Z193" s="214"/>
      <c r="AA193" s="208"/>
      <c r="AB193" s="179"/>
      <c r="AC193" s="215"/>
      <c r="AD193" s="226"/>
      <c r="AE193" s="220"/>
      <c r="AF193" s="221"/>
      <c r="AG193" s="227"/>
      <c r="AH193" s="238"/>
      <c r="AI193" s="232"/>
      <c r="AJ193" s="233"/>
      <c r="AK193" s="239"/>
      <c r="AL193" s="249"/>
      <c r="AM193" s="244"/>
      <c r="AN193" s="180"/>
      <c r="AO193" s="250"/>
      <c r="AP193" s="214"/>
      <c r="AQ193" s="208"/>
      <c r="AR193" s="179"/>
      <c r="AS193" s="215"/>
      <c r="AT193" s="226"/>
      <c r="AU193" s="220"/>
      <c r="AV193" s="221"/>
      <c r="AW193" s="227"/>
      <c r="AX193" s="238"/>
      <c r="AY193" s="232"/>
      <c r="AZ193" s="233"/>
      <c r="BA193" s="239"/>
      <c r="BB193" s="249"/>
      <c r="BC193" s="244"/>
      <c r="BD193" s="180"/>
      <c r="BE193" s="250"/>
      <c r="BF193" s="214"/>
      <c r="BG193" s="208"/>
      <c r="BH193" s="179"/>
      <c r="BI193" s="215"/>
      <c r="BJ193" s="226"/>
      <c r="BK193" s="220"/>
      <c r="BL193" s="221"/>
      <c r="BM193" s="227"/>
      <c r="BN193" s="238"/>
      <c r="BO193" s="232"/>
      <c r="BP193" s="233"/>
      <c r="BQ193" s="239"/>
      <c r="BR193" s="249"/>
      <c r="BS193" s="244"/>
      <c r="BT193" s="180"/>
      <c r="BU193" s="250"/>
      <c r="BV193" s="1">
        <f t="shared" si="2"/>
        <v>0</v>
      </c>
    </row>
    <row r="194" spans="7:74" ht="18" customHeight="1" x14ac:dyDescent="0.25">
      <c r="G194" s="32">
        <f>EMP!O192</f>
        <v>0</v>
      </c>
      <c r="H194" s="203">
        <f>EMP!P192</f>
        <v>0</v>
      </c>
      <c r="I194" s="209">
        <f>EMP!Q192</f>
        <v>0</v>
      </c>
      <c r="J194" s="214"/>
      <c r="K194" s="208"/>
      <c r="L194" s="179"/>
      <c r="M194" s="215"/>
      <c r="N194" s="226"/>
      <c r="O194" s="220"/>
      <c r="P194" s="221"/>
      <c r="Q194" s="227"/>
      <c r="R194" s="238"/>
      <c r="S194" s="232"/>
      <c r="T194" s="233"/>
      <c r="U194" s="239"/>
      <c r="V194" s="249"/>
      <c r="W194" s="244"/>
      <c r="X194" s="180"/>
      <c r="Y194" s="250"/>
      <c r="Z194" s="214"/>
      <c r="AA194" s="208"/>
      <c r="AB194" s="179"/>
      <c r="AC194" s="215"/>
      <c r="AD194" s="226"/>
      <c r="AE194" s="220"/>
      <c r="AF194" s="221"/>
      <c r="AG194" s="227"/>
      <c r="AH194" s="238"/>
      <c r="AI194" s="232"/>
      <c r="AJ194" s="233"/>
      <c r="AK194" s="239"/>
      <c r="AL194" s="249"/>
      <c r="AM194" s="244"/>
      <c r="AN194" s="180"/>
      <c r="AO194" s="250"/>
      <c r="AP194" s="214"/>
      <c r="AQ194" s="208"/>
      <c r="AR194" s="179"/>
      <c r="AS194" s="215"/>
      <c r="AT194" s="226"/>
      <c r="AU194" s="220"/>
      <c r="AV194" s="221"/>
      <c r="AW194" s="227"/>
      <c r="AX194" s="238"/>
      <c r="AY194" s="232"/>
      <c r="AZ194" s="233"/>
      <c r="BA194" s="239"/>
      <c r="BB194" s="249"/>
      <c r="BC194" s="244"/>
      <c r="BD194" s="180"/>
      <c r="BE194" s="250"/>
      <c r="BF194" s="214"/>
      <c r="BG194" s="208"/>
      <c r="BH194" s="179"/>
      <c r="BI194" s="215"/>
      <c r="BJ194" s="226"/>
      <c r="BK194" s="220"/>
      <c r="BL194" s="221"/>
      <c r="BM194" s="227"/>
      <c r="BN194" s="238"/>
      <c r="BO194" s="232"/>
      <c r="BP194" s="233"/>
      <c r="BQ194" s="239"/>
      <c r="BR194" s="249"/>
      <c r="BS194" s="244"/>
      <c r="BT194" s="180"/>
      <c r="BU194" s="250"/>
      <c r="BV194" s="1">
        <f t="shared" si="2"/>
        <v>0</v>
      </c>
    </row>
    <row r="195" spans="7:74" ht="18" customHeight="1" x14ac:dyDescent="0.25">
      <c r="G195" s="32">
        <f>EMP!O193</f>
        <v>0</v>
      </c>
      <c r="H195" s="203">
        <f>EMP!P193</f>
        <v>0</v>
      </c>
      <c r="I195" s="209">
        <f>EMP!Q193</f>
        <v>0</v>
      </c>
      <c r="J195" s="214"/>
      <c r="K195" s="208"/>
      <c r="L195" s="179"/>
      <c r="M195" s="215"/>
      <c r="N195" s="226"/>
      <c r="O195" s="220"/>
      <c r="P195" s="221"/>
      <c r="Q195" s="227"/>
      <c r="R195" s="238"/>
      <c r="S195" s="232"/>
      <c r="T195" s="233"/>
      <c r="U195" s="239"/>
      <c r="V195" s="249"/>
      <c r="W195" s="244"/>
      <c r="X195" s="180"/>
      <c r="Y195" s="250"/>
      <c r="Z195" s="214"/>
      <c r="AA195" s="208"/>
      <c r="AB195" s="179"/>
      <c r="AC195" s="215"/>
      <c r="AD195" s="226"/>
      <c r="AE195" s="220"/>
      <c r="AF195" s="221"/>
      <c r="AG195" s="227"/>
      <c r="AH195" s="238"/>
      <c r="AI195" s="232"/>
      <c r="AJ195" s="233"/>
      <c r="AK195" s="239"/>
      <c r="AL195" s="249"/>
      <c r="AM195" s="244"/>
      <c r="AN195" s="180"/>
      <c r="AO195" s="250"/>
      <c r="AP195" s="214"/>
      <c r="AQ195" s="208"/>
      <c r="AR195" s="179"/>
      <c r="AS195" s="215"/>
      <c r="AT195" s="226"/>
      <c r="AU195" s="220"/>
      <c r="AV195" s="221"/>
      <c r="AW195" s="227"/>
      <c r="AX195" s="238"/>
      <c r="AY195" s="232"/>
      <c r="AZ195" s="233"/>
      <c r="BA195" s="239"/>
      <c r="BB195" s="249"/>
      <c r="BC195" s="244"/>
      <c r="BD195" s="180"/>
      <c r="BE195" s="250"/>
      <c r="BF195" s="214"/>
      <c r="BG195" s="208"/>
      <c r="BH195" s="179"/>
      <c r="BI195" s="215"/>
      <c r="BJ195" s="226"/>
      <c r="BK195" s="220"/>
      <c r="BL195" s="221"/>
      <c r="BM195" s="227"/>
      <c r="BN195" s="238"/>
      <c r="BO195" s="232"/>
      <c r="BP195" s="233"/>
      <c r="BQ195" s="239"/>
      <c r="BR195" s="249"/>
      <c r="BS195" s="244"/>
      <c r="BT195" s="180"/>
      <c r="BU195" s="250"/>
      <c r="BV195" s="1">
        <f t="shared" si="2"/>
        <v>0</v>
      </c>
    </row>
    <row r="196" spans="7:74" ht="18" customHeight="1" x14ac:dyDescent="0.25">
      <c r="G196" s="32">
        <f>EMP!O194</f>
        <v>0</v>
      </c>
      <c r="H196" s="203">
        <f>EMP!P194</f>
        <v>0</v>
      </c>
      <c r="I196" s="209">
        <f>EMP!Q194</f>
        <v>0</v>
      </c>
      <c r="J196" s="214"/>
      <c r="K196" s="208"/>
      <c r="L196" s="179"/>
      <c r="M196" s="215"/>
      <c r="N196" s="226"/>
      <c r="O196" s="220"/>
      <c r="P196" s="221"/>
      <c r="Q196" s="227"/>
      <c r="R196" s="238"/>
      <c r="S196" s="232"/>
      <c r="T196" s="233"/>
      <c r="U196" s="239"/>
      <c r="V196" s="249"/>
      <c r="W196" s="244"/>
      <c r="X196" s="180"/>
      <c r="Y196" s="250"/>
      <c r="Z196" s="214"/>
      <c r="AA196" s="208"/>
      <c r="AB196" s="179"/>
      <c r="AC196" s="215"/>
      <c r="AD196" s="226"/>
      <c r="AE196" s="220"/>
      <c r="AF196" s="221"/>
      <c r="AG196" s="227"/>
      <c r="AH196" s="238"/>
      <c r="AI196" s="232"/>
      <c r="AJ196" s="233"/>
      <c r="AK196" s="239"/>
      <c r="AL196" s="249"/>
      <c r="AM196" s="244"/>
      <c r="AN196" s="180"/>
      <c r="AO196" s="250"/>
      <c r="AP196" s="214"/>
      <c r="AQ196" s="208"/>
      <c r="AR196" s="179"/>
      <c r="AS196" s="215"/>
      <c r="AT196" s="226"/>
      <c r="AU196" s="220"/>
      <c r="AV196" s="221"/>
      <c r="AW196" s="227"/>
      <c r="AX196" s="238"/>
      <c r="AY196" s="232"/>
      <c r="AZ196" s="233"/>
      <c r="BA196" s="239"/>
      <c r="BB196" s="249"/>
      <c r="BC196" s="244"/>
      <c r="BD196" s="180"/>
      <c r="BE196" s="250"/>
      <c r="BF196" s="214"/>
      <c r="BG196" s="208"/>
      <c r="BH196" s="179"/>
      <c r="BI196" s="215"/>
      <c r="BJ196" s="226"/>
      <c r="BK196" s="220"/>
      <c r="BL196" s="221"/>
      <c r="BM196" s="227"/>
      <c r="BN196" s="238"/>
      <c r="BO196" s="232"/>
      <c r="BP196" s="233"/>
      <c r="BQ196" s="239"/>
      <c r="BR196" s="249"/>
      <c r="BS196" s="244"/>
      <c r="BT196" s="180"/>
      <c r="BU196" s="250"/>
      <c r="BV196" s="1">
        <f t="shared" si="2"/>
        <v>0</v>
      </c>
    </row>
    <row r="197" spans="7:74" ht="18" customHeight="1" x14ac:dyDescent="0.25">
      <c r="G197" s="32">
        <f>EMP!O195</f>
        <v>0</v>
      </c>
      <c r="H197" s="203">
        <f>EMP!P195</f>
        <v>0</v>
      </c>
      <c r="I197" s="209">
        <f>EMP!Q195</f>
        <v>0</v>
      </c>
      <c r="J197" s="214"/>
      <c r="K197" s="208"/>
      <c r="L197" s="179"/>
      <c r="M197" s="215"/>
      <c r="N197" s="226"/>
      <c r="O197" s="220"/>
      <c r="P197" s="221"/>
      <c r="Q197" s="227"/>
      <c r="R197" s="238"/>
      <c r="S197" s="232"/>
      <c r="T197" s="233"/>
      <c r="U197" s="239"/>
      <c r="V197" s="249"/>
      <c r="W197" s="244"/>
      <c r="X197" s="180"/>
      <c r="Y197" s="250"/>
      <c r="Z197" s="214"/>
      <c r="AA197" s="208"/>
      <c r="AB197" s="179"/>
      <c r="AC197" s="215"/>
      <c r="AD197" s="226"/>
      <c r="AE197" s="220"/>
      <c r="AF197" s="221"/>
      <c r="AG197" s="227"/>
      <c r="AH197" s="238"/>
      <c r="AI197" s="232"/>
      <c r="AJ197" s="233"/>
      <c r="AK197" s="239"/>
      <c r="AL197" s="249"/>
      <c r="AM197" s="244"/>
      <c r="AN197" s="180"/>
      <c r="AO197" s="250"/>
      <c r="AP197" s="214"/>
      <c r="AQ197" s="208"/>
      <c r="AR197" s="179"/>
      <c r="AS197" s="215"/>
      <c r="AT197" s="226"/>
      <c r="AU197" s="220"/>
      <c r="AV197" s="221"/>
      <c r="AW197" s="227"/>
      <c r="AX197" s="238"/>
      <c r="AY197" s="232"/>
      <c r="AZ197" s="233"/>
      <c r="BA197" s="239"/>
      <c r="BB197" s="249"/>
      <c r="BC197" s="244"/>
      <c r="BD197" s="180"/>
      <c r="BE197" s="250"/>
      <c r="BF197" s="214"/>
      <c r="BG197" s="208"/>
      <c r="BH197" s="179"/>
      <c r="BI197" s="215"/>
      <c r="BJ197" s="226"/>
      <c r="BK197" s="220"/>
      <c r="BL197" s="221"/>
      <c r="BM197" s="227"/>
      <c r="BN197" s="238"/>
      <c r="BO197" s="232"/>
      <c r="BP197" s="233"/>
      <c r="BQ197" s="239"/>
      <c r="BR197" s="249"/>
      <c r="BS197" s="244"/>
      <c r="BT197" s="180"/>
      <c r="BU197" s="250"/>
      <c r="BV197" s="1">
        <f t="shared" si="2"/>
        <v>0</v>
      </c>
    </row>
    <row r="198" spans="7:74" ht="18" customHeight="1" x14ac:dyDescent="0.25">
      <c r="G198" s="32">
        <f>EMP!O196</f>
        <v>0</v>
      </c>
      <c r="H198" s="203">
        <f>EMP!P196</f>
        <v>0</v>
      </c>
      <c r="I198" s="209">
        <f>EMP!Q196</f>
        <v>0</v>
      </c>
      <c r="J198" s="214"/>
      <c r="K198" s="208"/>
      <c r="L198" s="179"/>
      <c r="M198" s="215"/>
      <c r="N198" s="226"/>
      <c r="O198" s="220"/>
      <c r="P198" s="221"/>
      <c r="Q198" s="227"/>
      <c r="R198" s="238"/>
      <c r="S198" s="232"/>
      <c r="T198" s="233"/>
      <c r="U198" s="239"/>
      <c r="V198" s="249"/>
      <c r="W198" s="244"/>
      <c r="X198" s="180"/>
      <c r="Y198" s="250"/>
      <c r="Z198" s="214"/>
      <c r="AA198" s="208"/>
      <c r="AB198" s="179"/>
      <c r="AC198" s="215"/>
      <c r="AD198" s="226"/>
      <c r="AE198" s="220"/>
      <c r="AF198" s="221"/>
      <c r="AG198" s="227"/>
      <c r="AH198" s="238"/>
      <c r="AI198" s="232"/>
      <c r="AJ198" s="233"/>
      <c r="AK198" s="239"/>
      <c r="AL198" s="249"/>
      <c r="AM198" s="244"/>
      <c r="AN198" s="180"/>
      <c r="AO198" s="250"/>
      <c r="AP198" s="214"/>
      <c r="AQ198" s="208"/>
      <c r="AR198" s="179"/>
      <c r="AS198" s="215"/>
      <c r="AT198" s="226"/>
      <c r="AU198" s="220"/>
      <c r="AV198" s="221"/>
      <c r="AW198" s="227"/>
      <c r="AX198" s="238"/>
      <c r="AY198" s="232"/>
      <c r="AZ198" s="233"/>
      <c r="BA198" s="239"/>
      <c r="BB198" s="249"/>
      <c r="BC198" s="244"/>
      <c r="BD198" s="180"/>
      <c r="BE198" s="250"/>
      <c r="BF198" s="214"/>
      <c r="BG198" s="208"/>
      <c r="BH198" s="179"/>
      <c r="BI198" s="215"/>
      <c r="BJ198" s="226"/>
      <c r="BK198" s="220"/>
      <c r="BL198" s="221"/>
      <c r="BM198" s="227"/>
      <c r="BN198" s="238"/>
      <c r="BO198" s="232"/>
      <c r="BP198" s="233"/>
      <c r="BQ198" s="239"/>
      <c r="BR198" s="249"/>
      <c r="BS198" s="244"/>
      <c r="BT198" s="180"/>
      <c r="BU198" s="250"/>
      <c r="BV198" s="1">
        <f t="shared" si="2"/>
        <v>0</v>
      </c>
    </row>
    <row r="199" spans="7:74" ht="18" customHeight="1" x14ac:dyDescent="0.25">
      <c r="G199" s="32">
        <f>EMP!O197</f>
        <v>0</v>
      </c>
      <c r="H199" s="203">
        <f>EMP!P197</f>
        <v>0</v>
      </c>
      <c r="I199" s="209">
        <f>EMP!Q197</f>
        <v>0</v>
      </c>
      <c r="J199" s="214"/>
      <c r="K199" s="208"/>
      <c r="L199" s="179"/>
      <c r="M199" s="215"/>
      <c r="N199" s="226"/>
      <c r="O199" s="220"/>
      <c r="P199" s="221"/>
      <c r="Q199" s="227"/>
      <c r="R199" s="238"/>
      <c r="S199" s="232"/>
      <c r="T199" s="233"/>
      <c r="U199" s="239"/>
      <c r="V199" s="249"/>
      <c r="W199" s="244"/>
      <c r="X199" s="180"/>
      <c r="Y199" s="250"/>
      <c r="Z199" s="214"/>
      <c r="AA199" s="208"/>
      <c r="AB199" s="179"/>
      <c r="AC199" s="215"/>
      <c r="AD199" s="226"/>
      <c r="AE199" s="220"/>
      <c r="AF199" s="221"/>
      <c r="AG199" s="227"/>
      <c r="AH199" s="238"/>
      <c r="AI199" s="232"/>
      <c r="AJ199" s="233"/>
      <c r="AK199" s="239"/>
      <c r="AL199" s="249"/>
      <c r="AM199" s="244"/>
      <c r="AN199" s="180"/>
      <c r="AO199" s="250"/>
      <c r="AP199" s="214"/>
      <c r="AQ199" s="208"/>
      <c r="AR199" s="179"/>
      <c r="AS199" s="215"/>
      <c r="AT199" s="226"/>
      <c r="AU199" s="220"/>
      <c r="AV199" s="221"/>
      <c r="AW199" s="227"/>
      <c r="AX199" s="238"/>
      <c r="AY199" s="232"/>
      <c r="AZ199" s="233"/>
      <c r="BA199" s="239"/>
      <c r="BB199" s="249"/>
      <c r="BC199" s="244"/>
      <c r="BD199" s="180"/>
      <c r="BE199" s="250"/>
      <c r="BF199" s="214"/>
      <c r="BG199" s="208"/>
      <c r="BH199" s="179"/>
      <c r="BI199" s="215"/>
      <c r="BJ199" s="226"/>
      <c r="BK199" s="220"/>
      <c r="BL199" s="221"/>
      <c r="BM199" s="227"/>
      <c r="BN199" s="238"/>
      <c r="BO199" s="232"/>
      <c r="BP199" s="233"/>
      <c r="BQ199" s="239"/>
      <c r="BR199" s="249"/>
      <c r="BS199" s="244"/>
      <c r="BT199" s="180"/>
      <c r="BU199" s="250"/>
      <c r="BV199" s="1">
        <f t="shared" si="2"/>
        <v>0</v>
      </c>
    </row>
    <row r="200" spans="7:74" ht="18" customHeight="1" x14ac:dyDescent="0.25">
      <c r="G200" s="32">
        <f>EMP!O198</f>
        <v>0</v>
      </c>
      <c r="H200" s="203">
        <f>EMP!P198</f>
        <v>0</v>
      </c>
      <c r="I200" s="209">
        <f>EMP!Q198</f>
        <v>0</v>
      </c>
      <c r="J200" s="214"/>
      <c r="K200" s="208"/>
      <c r="L200" s="179"/>
      <c r="M200" s="215"/>
      <c r="N200" s="226"/>
      <c r="O200" s="220"/>
      <c r="P200" s="221"/>
      <c r="Q200" s="227"/>
      <c r="R200" s="238"/>
      <c r="S200" s="232"/>
      <c r="T200" s="233"/>
      <c r="U200" s="239"/>
      <c r="V200" s="249"/>
      <c r="W200" s="244"/>
      <c r="X200" s="180"/>
      <c r="Y200" s="250"/>
      <c r="Z200" s="214"/>
      <c r="AA200" s="208"/>
      <c r="AB200" s="179"/>
      <c r="AC200" s="215"/>
      <c r="AD200" s="226"/>
      <c r="AE200" s="220"/>
      <c r="AF200" s="221"/>
      <c r="AG200" s="227"/>
      <c r="AH200" s="238"/>
      <c r="AI200" s="232"/>
      <c r="AJ200" s="233"/>
      <c r="AK200" s="239"/>
      <c r="AL200" s="249"/>
      <c r="AM200" s="244"/>
      <c r="AN200" s="180"/>
      <c r="AO200" s="250"/>
      <c r="AP200" s="214"/>
      <c r="AQ200" s="208"/>
      <c r="AR200" s="179"/>
      <c r="AS200" s="215"/>
      <c r="AT200" s="226"/>
      <c r="AU200" s="220"/>
      <c r="AV200" s="221"/>
      <c r="AW200" s="227"/>
      <c r="AX200" s="238"/>
      <c r="AY200" s="232"/>
      <c r="AZ200" s="233"/>
      <c r="BA200" s="239"/>
      <c r="BB200" s="249"/>
      <c r="BC200" s="244"/>
      <c r="BD200" s="180"/>
      <c r="BE200" s="250"/>
      <c r="BF200" s="214"/>
      <c r="BG200" s="208"/>
      <c r="BH200" s="179"/>
      <c r="BI200" s="215"/>
      <c r="BJ200" s="226"/>
      <c r="BK200" s="220"/>
      <c r="BL200" s="221"/>
      <c r="BM200" s="227"/>
      <c r="BN200" s="238"/>
      <c r="BO200" s="232"/>
      <c r="BP200" s="233"/>
      <c r="BQ200" s="239"/>
      <c r="BR200" s="249"/>
      <c r="BS200" s="244"/>
      <c r="BT200" s="180"/>
      <c r="BU200" s="250"/>
      <c r="BV200" s="1">
        <f t="shared" si="2"/>
        <v>0</v>
      </c>
    </row>
    <row r="201" spans="7:74" ht="18" customHeight="1" x14ac:dyDescent="0.25">
      <c r="G201" s="32">
        <f>EMP!O199</f>
        <v>0</v>
      </c>
      <c r="H201" s="203">
        <f>EMP!P199</f>
        <v>0</v>
      </c>
      <c r="I201" s="209">
        <f>EMP!Q199</f>
        <v>0</v>
      </c>
      <c r="J201" s="214"/>
      <c r="K201" s="208"/>
      <c r="L201" s="179"/>
      <c r="M201" s="215"/>
      <c r="N201" s="226"/>
      <c r="O201" s="220"/>
      <c r="P201" s="221"/>
      <c r="Q201" s="227"/>
      <c r="R201" s="238"/>
      <c r="S201" s="232"/>
      <c r="T201" s="233"/>
      <c r="U201" s="239"/>
      <c r="V201" s="249"/>
      <c r="W201" s="244"/>
      <c r="X201" s="180"/>
      <c r="Y201" s="250"/>
      <c r="Z201" s="214"/>
      <c r="AA201" s="208"/>
      <c r="AB201" s="179"/>
      <c r="AC201" s="215"/>
      <c r="AD201" s="226"/>
      <c r="AE201" s="220"/>
      <c r="AF201" s="221"/>
      <c r="AG201" s="227"/>
      <c r="AH201" s="238"/>
      <c r="AI201" s="232"/>
      <c r="AJ201" s="233"/>
      <c r="AK201" s="239"/>
      <c r="AL201" s="249"/>
      <c r="AM201" s="244"/>
      <c r="AN201" s="180"/>
      <c r="AO201" s="250"/>
      <c r="AP201" s="214"/>
      <c r="AQ201" s="208"/>
      <c r="AR201" s="179"/>
      <c r="AS201" s="215"/>
      <c r="AT201" s="226"/>
      <c r="AU201" s="220"/>
      <c r="AV201" s="221"/>
      <c r="AW201" s="227"/>
      <c r="AX201" s="238"/>
      <c r="AY201" s="232"/>
      <c r="AZ201" s="233"/>
      <c r="BA201" s="239"/>
      <c r="BB201" s="249"/>
      <c r="BC201" s="244"/>
      <c r="BD201" s="180"/>
      <c r="BE201" s="250"/>
      <c r="BF201" s="214"/>
      <c r="BG201" s="208"/>
      <c r="BH201" s="179"/>
      <c r="BI201" s="215"/>
      <c r="BJ201" s="226"/>
      <c r="BK201" s="220"/>
      <c r="BL201" s="221"/>
      <c r="BM201" s="227"/>
      <c r="BN201" s="238"/>
      <c r="BO201" s="232"/>
      <c r="BP201" s="233"/>
      <c r="BQ201" s="239"/>
      <c r="BR201" s="249"/>
      <c r="BS201" s="244"/>
      <c r="BT201" s="180"/>
      <c r="BU201" s="250"/>
      <c r="BV201" s="1">
        <f t="shared" ref="BV201:BV207" si="3">IFERROR(IF(G201&gt;=1,(IF(MOD(G201,2)=1,1,2)),0),0)</f>
        <v>0</v>
      </c>
    </row>
    <row r="202" spans="7:74" ht="18" customHeight="1" x14ac:dyDescent="0.25">
      <c r="G202" s="32">
        <f>EMP!O200</f>
        <v>0</v>
      </c>
      <c r="H202" s="203">
        <f>EMP!P200</f>
        <v>0</v>
      </c>
      <c r="I202" s="209">
        <f>EMP!Q200</f>
        <v>0</v>
      </c>
      <c r="J202" s="214"/>
      <c r="K202" s="208"/>
      <c r="L202" s="179"/>
      <c r="M202" s="215"/>
      <c r="N202" s="226"/>
      <c r="O202" s="220"/>
      <c r="P202" s="221"/>
      <c r="Q202" s="227"/>
      <c r="R202" s="238"/>
      <c r="S202" s="232"/>
      <c r="T202" s="233"/>
      <c r="U202" s="239"/>
      <c r="V202" s="249"/>
      <c r="W202" s="244"/>
      <c r="X202" s="180"/>
      <c r="Y202" s="250"/>
      <c r="Z202" s="214"/>
      <c r="AA202" s="208"/>
      <c r="AB202" s="179"/>
      <c r="AC202" s="215"/>
      <c r="AD202" s="226"/>
      <c r="AE202" s="220"/>
      <c r="AF202" s="221"/>
      <c r="AG202" s="227"/>
      <c r="AH202" s="238"/>
      <c r="AI202" s="232"/>
      <c r="AJ202" s="233"/>
      <c r="AK202" s="239"/>
      <c r="AL202" s="249"/>
      <c r="AM202" s="244"/>
      <c r="AN202" s="180"/>
      <c r="AO202" s="250"/>
      <c r="AP202" s="214"/>
      <c r="AQ202" s="208"/>
      <c r="AR202" s="179"/>
      <c r="AS202" s="215"/>
      <c r="AT202" s="226"/>
      <c r="AU202" s="220"/>
      <c r="AV202" s="221"/>
      <c r="AW202" s="227"/>
      <c r="AX202" s="238"/>
      <c r="AY202" s="232"/>
      <c r="AZ202" s="233"/>
      <c r="BA202" s="239"/>
      <c r="BB202" s="249"/>
      <c r="BC202" s="244"/>
      <c r="BD202" s="180"/>
      <c r="BE202" s="250"/>
      <c r="BF202" s="214"/>
      <c r="BG202" s="208"/>
      <c r="BH202" s="179"/>
      <c r="BI202" s="215"/>
      <c r="BJ202" s="226"/>
      <c r="BK202" s="220"/>
      <c r="BL202" s="221"/>
      <c r="BM202" s="227"/>
      <c r="BN202" s="238"/>
      <c r="BO202" s="232"/>
      <c r="BP202" s="233"/>
      <c r="BQ202" s="239"/>
      <c r="BR202" s="249"/>
      <c r="BS202" s="244"/>
      <c r="BT202" s="180"/>
      <c r="BU202" s="250"/>
      <c r="BV202" s="1">
        <f t="shared" si="3"/>
        <v>0</v>
      </c>
    </row>
    <row r="203" spans="7:74" ht="18" customHeight="1" x14ac:dyDescent="0.25">
      <c r="G203" s="32">
        <f>EMP!O201</f>
        <v>0</v>
      </c>
      <c r="H203" s="203">
        <f>EMP!P201</f>
        <v>0</v>
      </c>
      <c r="I203" s="209">
        <f>EMP!Q201</f>
        <v>0</v>
      </c>
      <c r="J203" s="214"/>
      <c r="K203" s="208"/>
      <c r="L203" s="179"/>
      <c r="M203" s="215"/>
      <c r="N203" s="226"/>
      <c r="O203" s="220"/>
      <c r="P203" s="221"/>
      <c r="Q203" s="227"/>
      <c r="R203" s="238"/>
      <c r="S203" s="232"/>
      <c r="T203" s="233"/>
      <c r="U203" s="239"/>
      <c r="V203" s="249"/>
      <c r="W203" s="244"/>
      <c r="X203" s="180"/>
      <c r="Y203" s="250"/>
      <c r="Z203" s="214"/>
      <c r="AA203" s="208"/>
      <c r="AB203" s="179"/>
      <c r="AC203" s="215"/>
      <c r="AD203" s="226"/>
      <c r="AE203" s="220"/>
      <c r="AF203" s="221"/>
      <c r="AG203" s="227"/>
      <c r="AH203" s="238"/>
      <c r="AI203" s="232"/>
      <c r="AJ203" s="233"/>
      <c r="AK203" s="239"/>
      <c r="AL203" s="249"/>
      <c r="AM203" s="244"/>
      <c r="AN203" s="180"/>
      <c r="AO203" s="250"/>
      <c r="AP203" s="214"/>
      <c r="AQ203" s="208"/>
      <c r="AR203" s="179"/>
      <c r="AS203" s="215"/>
      <c r="AT203" s="226"/>
      <c r="AU203" s="220"/>
      <c r="AV203" s="221"/>
      <c r="AW203" s="227"/>
      <c r="AX203" s="238"/>
      <c r="AY203" s="232"/>
      <c r="AZ203" s="233"/>
      <c r="BA203" s="239"/>
      <c r="BB203" s="249"/>
      <c r="BC203" s="244"/>
      <c r="BD203" s="180"/>
      <c r="BE203" s="250"/>
      <c r="BF203" s="214"/>
      <c r="BG203" s="208"/>
      <c r="BH203" s="179"/>
      <c r="BI203" s="215"/>
      <c r="BJ203" s="226"/>
      <c r="BK203" s="220"/>
      <c r="BL203" s="221"/>
      <c r="BM203" s="227"/>
      <c r="BN203" s="238"/>
      <c r="BO203" s="232"/>
      <c r="BP203" s="233"/>
      <c r="BQ203" s="239"/>
      <c r="BR203" s="249"/>
      <c r="BS203" s="244"/>
      <c r="BT203" s="180"/>
      <c r="BU203" s="250"/>
      <c r="BV203" s="1">
        <f t="shared" si="3"/>
        <v>0</v>
      </c>
    </row>
    <row r="204" spans="7:74" ht="18" customHeight="1" x14ac:dyDescent="0.25">
      <c r="G204" s="32">
        <f>EMP!O202</f>
        <v>0</v>
      </c>
      <c r="H204" s="203">
        <f>EMP!P202</f>
        <v>0</v>
      </c>
      <c r="I204" s="209">
        <f>EMP!Q202</f>
        <v>0</v>
      </c>
      <c r="J204" s="214"/>
      <c r="K204" s="208"/>
      <c r="L204" s="179"/>
      <c r="M204" s="215"/>
      <c r="N204" s="226"/>
      <c r="O204" s="220"/>
      <c r="P204" s="221"/>
      <c r="Q204" s="227"/>
      <c r="R204" s="238"/>
      <c r="S204" s="232"/>
      <c r="T204" s="233"/>
      <c r="U204" s="239"/>
      <c r="V204" s="249"/>
      <c r="W204" s="244"/>
      <c r="X204" s="180"/>
      <c r="Y204" s="250"/>
      <c r="Z204" s="214"/>
      <c r="AA204" s="208"/>
      <c r="AB204" s="179"/>
      <c r="AC204" s="215"/>
      <c r="AD204" s="226"/>
      <c r="AE204" s="220"/>
      <c r="AF204" s="221"/>
      <c r="AG204" s="227"/>
      <c r="AH204" s="238"/>
      <c r="AI204" s="232"/>
      <c r="AJ204" s="233"/>
      <c r="AK204" s="239"/>
      <c r="AL204" s="249"/>
      <c r="AM204" s="244"/>
      <c r="AN204" s="180"/>
      <c r="AO204" s="250"/>
      <c r="AP204" s="214"/>
      <c r="AQ204" s="208"/>
      <c r="AR204" s="179"/>
      <c r="AS204" s="215"/>
      <c r="AT204" s="226"/>
      <c r="AU204" s="220"/>
      <c r="AV204" s="221"/>
      <c r="AW204" s="227"/>
      <c r="AX204" s="238"/>
      <c r="AY204" s="232"/>
      <c r="AZ204" s="233"/>
      <c r="BA204" s="239"/>
      <c r="BB204" s="249"/>
      <c r="BC204" s="244"/>
      <c r="BD204" s="180"/>
      <c r="BE204" s="250"/>
      <c r="BF204" s="214"/>
      <c r="BG204" s="208"/>
      <c r="BH204" s="179"/>
      <c r="BI204" s="215"/>
      <c r="BJ204" s="226"/>
      <c r="BK204" s="220"/>
      <c r="BL204" s="221"/>
      <c r="BM204" s="227"/>
      <c r="BN204" s="238"/>
      <c r="BO204" s="232"/>
      <c r="BP204" s="233"/>
      <c r="BQ204" s="239"/>
      <c r="BR204" s="249"/>
      <c r="BS204" s="244"/>
      <c r="BT204" s="180"/>
      <c r="BU204" s="250"/>
      <c r="BV204" s="1">
        <f t="shared" si="3"/>
        <v>0</v>
      </c>
    </row>
    <row r="205" spans="7:74" ht="18" customHeight="1" x14ac:dyDescent="0.25">
      <c r="G205" s="32">
        <f>EMP!O203</f>
        <v>0</v>
      </c>
      <c r="H205" s="203">
        <f>EMP!P203</f>
        <v>0</v>
      </c>
      <c r="I205" s="209">
        <f>EMP!Q203</f>
        <v>0</v>
      </c>
      <c r="J205" s="214"/>
      <c r="K205" s="208"/>
      <c r="L205" s="179"/>
      <c r="M205" s="215"/>
      <c r="N205" s="226"/>
      <c r="O205" s="220"/>
      <c r="P205" s="221"/>
      <c r="Q205" s="227"/>
      <c r="R205" s="238"/>
      <c r="S205" s="232"/>
      <c r="T205" s="233"/>
      <c r="U205" s="239"/>
      <c r="V205" s="249"/>
      <c r="W205" s="244"/>
      <c r="X205" s="180"/>
      <c r="Y205" s="250"/>
      <c r="Z205" s="214"/>
      <c r="AA205" s="208"/>
      <c r="AB205" s="179"/>
      <c r="AC205" s="215"/>
      <c r="AD205" s="226"/>
      <c r="AE205" s="220"/>
      <c r="AF205" s="221"/>
      <c r="AG205" s="227"/>
      <c r="AH205" s="238"/>
      <c r="AI205" s="232"/>
      <c r="AJ205" s="233"/>
      <c r="AK205" s="239"/>
      <c r="AL205" s="249"/>
      <c r="AM205" s="244"/>
      <c r="AN205" s="180"/>
      <c r="AO205" s="250"/>
      <c r="AP205" s="214"/>
      <c r="AQ205" s="208"/>
      <c r="AR205" s="179"/>
      <c r="AS205" s="215"/>
      <c r="AT205" s="226"/>
      <c r="AU205" s="220"/>
      <c r="AV205" s="221"/>
      <c r="AW205" s="227"/>
      <c r="AX205" s="238"/>
      <c r="AY205" s="232"/>
      <c r="AZ205" s="233"/>
      <c r="BA205" s="239"/>
      <c r="BB205" s="249"/>
      <c r="BC205" s="244"/>
      <c r="BD205" s="180"/>
      <c r="BE205" s="250"/>
      <c r="BF205" s="214"/>
      <c r="BG205" s="208"/>
      <c r="BH205" s="179"/>
      <c r="BI205" s="215"/>
      <c r="BJ205" s="226"/>
      <c r="BK205" s="220"/>
      <c r="BL205" s="221"/>
      <c r="BM205" s="227"/>
      <c r="BN205" s="238"/>
      <c r="BO205" s="232"/>
      <c r="BP205" s="233"/>
      <c r="BQ205" s="239"/>
      <c r="BR205" s="249"/>
      <c r="BS205" s="244"/>
      <c r="BT205" s="180"/>
      <c r="BU205" s="250"/>
      <c r="BV205" s="1">
        <f t="shared" si="3"/>
        <v>0</v>
      </c>
    </row>
    <row r="206" spans="7:74" ht="18" customHeight="1" x14ac:dyDescent="0.25">
      <c r="G206" s="32">
        <f>EMP!O204</f>
        <v>0</v>
      </c>
      <c r="H206" s="203">
        <f>EMP!P204</f>
        <v>0</v>
      </c>
      <c r="I206" s="209">
        <f>EMP!Q204</f>
        <v>0</v>
      </c>
      <c r="J206" s="214"/>
      <c r="K206" s="208"/>
      <c r="L206" s="179"/>
      <c r="M206" s="215"/>
      <c r="N206" s="226"/>
      <c r="O206" s="220"/>
      <c r="P206" s="221"/>
      <c r="Q206" s="227"/>
      <c r="R206" s="238"/>
      <c r="S206" s="232"/>
      <c r="T206" s="233"/>
      <c r="U206" s="239"/>
      <c r="V206" s="249"/>
      <c r="W206" s="244"/>
      <c r="X206" s="180"/>
      <c r="Y206" s="250"/>
      <c r="Z206" s="214"/>
      <c r="AA206" s="208"/>
      <c r="AB206" s="179"/>
      <c r="AC206" s="215"/>
      <c r="AD206" s="226"/>
      <c r="AE206" s="220"/>
      <c r="AF206" s="221"/>
      <c r="AG206" s="227"/>
      <c r="AH206" s="238"/>
      <c r="AI206" s="232"/>
      <c r="AJ206" s="233"/>
      <c r="AK206" s="239"/>
      <c r="AL206" s="249"/>
      <c r="AM206" s="244"/>
      <c r="AN206" s="180"/>
      <c r="AO206" s="250"/>
      <c r="AP206" s="214"/>
      <c r="AQ206" s="208"/>
      <c r="AR206" s="179"/>
      <c r="AS206" s="215"/>
      <c r="AT206" s="226"/>
      <c r="AU206" s="220"/>
      <c r="AV206" s="221"/>
      <c r="AW206" s="227"/>
      <c r="AX206" s="238"/>
      <c r="AY206" s="232"/>
      <c r="AZ206" s="233"/>
      <c r="BA206" s="239"/>
      <c r="BB206" s="249"/>
      <c r="BC206" s="244"/>
      <c r="BD206" s="180"/>
      <c r="BE206" s="250"/>
      <c r="BF206" s="214"/>
      <c r="BG206" s="208"/>
      <c r="BH206" s="179"/>
      <c r="BI206" s="215"/>
      <c r="BJ206" s="226"/>
      <c r="BK206" s="220"/>
      <c r="BL206" s="221"/>
      <c r="BM206" s="227"/>
      <c r="BN206" s="238"/>
      <c r="BO206" s="232"/>
      <c r="BP206" s="233"/>
      <c r="BQ206" s="239"/>
      <c r="BR206" s="249"/>
      <c r="BS206" s="244"/>
      <c r="BT206" s="180"/>
      <c r="BU206" s="250"/>
      <c r="BV206" s="1">
        <f t="shared" si="3"/>
        <v>0</v>
      </c>
    </row>
    <row r="207" spans="7:74" ht="18" customHeight="1" thickBot="1" x14ac:dyDescent="0.3">
      <c r="G207" s="32">
        <f>EMP!O205</f>
        <v>0</v>
      </c>
      <c r="H207" s="203">
        <f>EMP!P205</f>
        <v>0</v>
      </c>
      <c r="I207" s="209">
        <f>EMP!Q205</f>
        <v>0</v>
      </c>
      <c r="J207" s="216"/>
      <c r="K207" s="217"/>
      <c r="L207" s="218"/>
      <c r="M207" s="219"/>
      <c r="N207" s="228"/>
      <c r="O207" s="229"/>
      <c r="P207" s="230"/>
      <c r="Q207" s="231"/>
      <c r="R207" s="240"/>
      <c r="S207" s="241"/>
      <c r="T207" s="242"/>
      <c r="U207" s="243"/>
      <c r="V207" s="251"/>
      <c r="W207" s="252"/>
      <c r="X207" s="253"/>
      <c r="Y207" s="254"/>
      <c r="Z207" s="216"/>
      <c r="AA207" s="217"/>
      <c r="AB207" s="218"/>
      <c r="AC207" s="219"/>
      <c r="AD207" s="228"/>
      <c r="AE207" s="229"/>
      <c r="AF207" s="230"/>
      <c r="AG207" s="231"/>
      <c r="AH207" s="240"/>
      <c r="AI207" s="241"/>
      <c r="AJ207" s="242"/>
      <c r="AK207" s="243"/>
      <c r="AL207" s="251"/>
      <c r="AM207" s="252"/>
      <c r="AN207" s="253"/>
      <c r="AO207" s="254"/>
      <c r="AP207" s="216"/>
      <c r="AQ207" s="217"/>
      <c r="AR207" s="218"/>
      <c r="AS207" s="219"/>
      <c r="AT207" s="228"/>
      <c r="AU207" s="229"/>
      <c r="AV207" s="230"/>
      <c r="AW207" s="231"/>
      <c r="AX207" s="240"/>
      <c r="AY207" s="241"/>
      <c r="AZ207" s="242"/>
      <c r="BA207" s="243"/>
      <c r="BB207" s="251"/>
      <c r="BC207" s="252"/>
      <c r="BD207" s="253"/>
      <c r="BE207" s="254"/>
      <c r="BF207" s="216"/>
      <c r="BG207" s="217"/>
      <c r="BH207" s="218"/>
      <c r="BI207" s="219"/>
      <c r="BJ207" s="228"/>
      <c r="BK207" s="229"/>
      <c r="BL207" s="230"/>
      <c r="BM207" s="231"/>
      <c r="BN207" s="240"/>
      <c r="BO207" s="241"/>
      <c r="BP207" s="242"/>
      <c r="BQ207" s="243"/>
      <c r="BR207" s="251"/>
      <c r="BS207" s="252"/>
      <c r="BT207" s="253"/>
      <c r="BU207" s="254"/>
      <c r="BV207" s="1">
        <f t="shared" si="3"/>
        <v>0</v>
      </c>
    </row>
  </sheetData>
  <sheetProtection password="CD8E" sheet="1" objects="1" scenarios="1"/>
  <mergeCells count="20">
    <mergeCell ref="G5:BU5"/>
    <mergeCell ref="N6:Q6"/>
    <mergeCell ref="R6:U6"/>
    <mergeCell ref="V6:Y6"/>
    <mergeCell ref="Z6:AC6"/>
    <mergeCell ref="AD6:AG6"/>
    <mergeCell ref="G6:G7"/>
    <mergeCell ref="H6:H7"/>
    <mergeCell ref="I6:I7"/>
    <mergeCell ref="J6:M6"/>
    <mergeCell ref="BF6:BI6"/>
    <mergeCell ref="BJ6:BM6"/>
    <mergeCell ref="BN6:BQ6"/>
    <mergeCell ref="BR6:BU6"/>
    <mergeCell ref="AH6:AK6"/>
    <mergeCell ref="AL6:AO6"/>
    <mergeCell ref="AP6:AS6"/>
    <mergeCell ref="AT6:AW6"/>
    <mergeCell ref="AX6:BA6"/>
    <mergeCell ref="BB6:BE6"/>
  </mergeCells>
  <conditionalFormatting sqref="G8:I207">
    <cfRule type="cellIs" dxfId="106" priority="4" operator="equal">
      <formula>0</formula>
    </cfRule>
  </conditionalFormatting>
  <conditionalFormatting sqref="G8:BU207">
    <cfRule type="expression" dxfId="105" priority="1">
      <formula>$G8=0</formula>
    </cfRule>
    <cfRule type="expression" dxfId="104" priority="2">
      <formula>$BV8=2</formula>
    </cfRule>
    <cfRule type="expression" dxfId="103" priority="3">
      <formula>$BV8=1</formula>
    </cfRule>
  </conditionalFormatting>
  <dataValidations count="1">
    <dataValidation allowBlank="1" showInputMessage="1" showErrorMessage="1" prompt="डाटा 'EMP' शीट के अनुसार स्वत: प्रदर्शित होगा" sqref="G8:I207"/>
  </dataValidations>
  <pageMargins left="0" right="0" top="0" bottom="0" header="0" footer="0"/>
  <pageSetup paperSize="9" scale="5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A1:AF204"/>
  <sheetViews>
    <sheetView view="pageBreakPreview" zoomScaleSheetLayoutView="100" workbookViewId="0">
      <pane xSplit="3" ySplit="4" topLeftCell="D5" activePane="bottomRight" state="frozen"/>
      <selection activeCell="I31" sqref="I31"/>
      <selection pane="topRight" activeCell="I31" sqref="I31"/>
      <selection pane="bottomLeft" activeCell="I31" sqref="I31"/>
      <selection pane="bottomRight" activeCell="E5" sqref="E5:E39"/>
    </sheetView>
  </sheetViews>
  <sheetFormatPr defaultRowHeight="15" x14ac:dyDescent="0.25"/>
  <cols>
    <col min="1" max="1" width="9.140625" style="1" hidden="1" customWidth="1"/>
    <col min="2" max="2" width="5.42578125" style="1" customWidth="1"/>
    <col min="3" max="3" width="23.140625" style="1" customWidth="1"/>
    <col min="4" max="32" width="12.7109375" style="1" customWidth="1"/>
    <col min="33" max="16384" width="9.140625" style="1"/>
  </cols>
  <sheetData>
    <row r="1" spans="1:32" ht="36.950000000000003" customHeight="1" x14ac:dyDescent="0.25">
      <c r="B1" s="405" t="s">
        <v>317</v>
      </c>
      <c r="C1" s="405"/>
      <c r="D1" s="411" t="s">
        <v>328</v>
      </c>
      <c r="E1" s="412"/>
      <c r="F1" s="412"/>
      <c r="G1" s="412"/>
      <c r="H1" s="412"/>
      <c r="I1" s="412"/>
      <c r="J1" s="412"/>
      <c r="K1" s="412"/>
      <c r="L1" s="412"/>
      <c r="M1" s="412"/>
      <c r="N1" s="413"/>
      <c r="O1" s="415" t="s">
        <v>223</v>
      </c>
      <c r="P1" s="409" t="s">
        <v>318</v>
      </c>
      <c r="Q1" s="410" t="s">
        <v>329</v>
      </c>
      <c r="R1" s="399" t="s">
        <v>319</v>
      </c>
      <c r="S1" s="398" t="s">
        <v>330</v>
      </c>
      <c r="T1" s="397" t="s">
        <v>331</v>
      </c>
      <c r="U1" s="408" t="s">
        <v>320</v>
      </c>
      <c r="V1" s="398" t="s">
        <v>332</v>
      </c>
      <c r="W1" s="407" t="s">
        <v>333</v>
      </c>
      <c r="X1" s="406" t="s">
        <v>334</v>
      </c>
      <c r="Y1" s="397" t="s">
        <v>322</v>
      </c>
      <c r="Z1" s="394" t="s">
        <v>321</v>
      </c>
      <c r="AA1" s="398" t="s">
        <v>323</v>
      </c>
      <c r="AB1" s="399" t="s">
        <v>324</v>
      </c>
      <c r="AC1" s="400" t="s">
        <v>251</v>
      </c>
      <c r="AD1" s="401"/>
      <c r="AE1" s="401"/>
      <c r="AF1" s="402"/>
    </row>
    <row r="2" spans="1:32" ht="36.950000000000003" customHeight="1" x14ac:dyDescent="0.25">
      <c r="B2" s="404" t="s">
        <v>40</v>
      </c>
      <c r="C2" s="404" t="s">
        <v>203</v>
      </c>
      <c r="D2" s="406" t="s">
        <v>308</v>
      </c>
      <c r="E2" s="403" t="s">
        <v>309</v>
      </c>
      <c r="F2" s="399" t="s">
        <v>315</v>
      </c>
      <c r="G2" s="398" t="s">
        <v>316</v>
      </c>
      <c r="H2" s="397" t="s">
        <v>285</v>
      </c>
      <c r="I2" s="408" t="s">
        <v>222</v>
      </c>
      <c r="J2" s="414" t="s">
        <v>204</v>
      </c>
      <c r="K2" s="406" t="s">
        <v>239</v>
      </c>
      <c r="L2" s="398" t="s">
        <v>246</v>
      </c>
      <c r="M2" s="397" t="s">
        <v>284</v>
      </c>
      <c r="N2" s="399" t="s">
        <v>335</v>
      </c>
      <c r="O2" s="416"/>
      <c r="P2" s="409"/>
      <c r="Q2" s="410"/>
      <c r="R2" s="399"/>
      <c r="S2" s="398"/>
      <c r="T2" s="397"/>
      <c r="U2" s="408"/>
      <c r="V2" s="398"/>
      <c r="W2" s="407"/>
      <c r="X2" s="406"/>
      <c r="Y2" s="397"/>
      <c r="Z2" s="395"/>
      <c r="AA2" s="398"/>
      <c r="AB2" s="399"/>
      <c r="AC2" s="397" t="s">
        <v>325</v>
      </c>
      <c r="AD2" s="403" t="s">
        <v>326</v>
      </c>
      <c r="AE2" s="398" t="s">
        <v>327</v>
      </c>
      <c r="AF2" s="399" t="s">
        <v>224</v>
      </c>
    </row>
    <row r="3" spans="1:32" ht="81.75" customHeight="1" x14ac:dyDescent="0.25">
      <c r="B3" s="404"/>
      <c r="C3" s="404"/>
      <c r="D3" s="406"/>
      <c r="E3" s="403"/>
      <c r="F3" s="399"/>
      <c r="G3" s="398"/>
      <c r="H3" s="397"/>
      <c r="I3" s="408"/>
      <c r="J3" s="414"/>
      <c r="K3" s="406"/>
      <c r="L3" s="398"/>
      <c r="M3" s="397"/>
      <c r="N3" s="399"/>
      <c r="O3" s="417"/>
      <c r="P3" s="409"/>
      <c r="Q3" s="410"/>
      <c r="R3" s="399"/>
      <c r="S3" s="398"/>
      <c r="T3" s="397"/>
      <c r="U3" s="408"/>
      <c r="V3" s="398"/>
      <c r="W3" s="407"/>
      <c r="X3" s="406"/>
      <c r="Y3" s="397"/>
      <c r="Z3" s="396"/>
      <c r="AA3" s="398"/>
      <c r="AB3" s="399"/>
      <c r="AC3" s="397"/>
      <c r="AD3" s="403"/>
      <c r="AE3" s="398"/>
      <c r="AF3" s="399"/>
    </row>
    <row r="4" spans="1:32" x14ac:dyDescent="0.25">
      <c r="B4" s="13">
        <v>1</v>
      </c>
      <c r="C4" s="13">
        <v>2</v>
      </c>
      <c r="D4" s="13">
        <v>3</v>
      </c>
      <c r="E4" s="13">
        <v>4</v>
      </c>
      <c r="F4" s="13">
        <v>5</v>
      </c>
      <c r="G4" s="13">
        <v>6</v>
      </c>
      <c r="H4" s="13">
        <v>7</v>
      </c>
      <c r="I4" s="13">
        <v>8</v>
      </c>
      <c r="J4" s="13">
        <v>9</v>
      </c>
      <c r="K4" s="13">
        <v>10</v>
      </c>
      <c r="L4" s="13">
        <v>11</v>
      </c>
      <c r="M4" s="13">
        <v>12</v>
      </c>
      <c r="N4" s="13">
        <v>13</v>
      </c>
      <c r="O4" s="13">
        <v>14</v>
      </c>
      <c r="P4" s="13">
        <v>15</v>
      </c>
      <c r="Q4" s="13">
        <v>16</v>
      </c>
      <c r="R4" s="13">
        <v>17</v>
      </c>
      <c r="S4" s="13">
        <v>18</v>
      </c>
      <c r="T4" s="13">
        <v>19</v>
      </c>
      <c r="U4" s="13">
        <v>20</v>
      </c>
      <c r="V4" s="13">
        <v>21</v>
      </c>
      <c r="W4" s="13">
        <v>22</v>
      </c>
      <c r="X4" s="13">
        <v>23</v>
      </c>
      <c r="Y4" s="13">
        <v>24</v>
      </c>
      <c r="Z4" s="13">
        <v>25</v>
      </c>
      <c r="AA4" s="13">
        <v>26</v>
      </c>
      <c r="AB4" s="13">
        <v>27</v>
      </c>
      <c r="AC4" s="13">
        <v>28</v>
      </c>
      <c r="AD4" s="13">
        <v>29</v>
      </c>
      <c r="AE4" s="13">
        <v>30</v>
      </c>
      <c r="AF4" s="13">
        <v>31</v>
      </c>
    </row>
    <row r="5" spans="1:32" ht="24.95" customHeight="1" x14ac:dyDescent="0.25">
      <c r="A5" s="12" t="e">
        <f>#REF!</f>
        <v>#REF!</v>
      </c>
      <c r="B5" s="12">
        <f>EMP!O6</f>
        <v>0</v>
      </c>
      <c r="C5" s="11">
        <f>EMP!P6</f>
        <v>0</v>
      </c>
      <c r="D5" s="42"/>
      <c r="E5" s="19"/>
      <c r="F5" s="43"/>
      <c r="G5" s="44"/>
      <c r="H5" s="45"/>
      <c r="I5" s="46"/>
      <c r="J5" s="47"/>
      <c r="K5" s="42"/>
      <c r="L5" s="44"/>
      <c r="M5" s="45"/>
      <c r="N5" s="43"/>
      <c r="O5" s="44"/>
      <c r="P5" s="42"/>
      <c r="Q5" s="19"/>
      <c r="R5" s="43"/>
      <c r="S5" s="44"/>
      <c r="T5" s="45"/>
      <c r="U5" s="46"/>
      <c r="V5" s="44"/>
      <c r="W5" s="47"/>
      <c r="X5" s="42"/>
      <c r="Y5" s="44"/>
      <c r="Z5" s="47"/>
      <c r="AA5" s="42"/>
      <c r="AB5" s="19"/>
      <c r="AC5" s="43"/>
      <c r="AD5" s="44"/>
      <c r="AE5" s="45"/>
      <c r="AF5" s="46"/>
    </row>
    <row r="6" spans="1:32" ht="24.95" customHeight="1" x14ac:dyDescent="0.25">
      <c r="A6" s="12" t="e">
        <f>#REF!</f>
        <v>#REF!</v>
      </c>
      <c r="B6" s="12">
        <f>EMP!O7</f>
        <v>0</v>
      </c>
      <c r="C6" s="11">
        <f>EMP!P7</f>
        <v>0</v>
      </c>
      <c r="D6" s="42"/>
      <c r="E6" s="19"/>
      <c r="F6" s="43"/>
      <c r="G6" s="44"/>
      <c r="H6" s="45"/>
      <c r="I6" s="46"/>
      <c r="J6" s="47"/>
      <c r="K6" s="42"/>
      <c r="L6" s="44"/>
      <c r="M6" s="45"/>
      <c r="N6" s="43"/>
      <c r="O6" s="44"/>
      <c r="P6" s="42"/>
      <c r="Q6" s="19"/>
      <c r="R6" s="43"/>
      <c r="S6" s="44"/>
      <c r="T6" s="45"/>
      <c r="U6" s="46"/>
      <c r="V6" s="44"/>
      <c r="W6" s="47"/>
      <c r="X6" s="42"/>
      <c r="Y6" s="44"/>
      <c r="Z6" s="47"/>
      <c r="AA6" s="42"/>
      <c r="AB6" s="19"/>
      <c r="AC6" s="43"/>
      <c r="AD6" s="44"/>
      <c r="AE6" s="45"/>
      <c r="AF6" s="46"/>
    </row>
    <row r="7" spans="1:32" ht="24.95" customHeight="1" x14ac:dyDescent="0.25">
      <c r="A7" s="12" t="e">
        <f>#REF!</f>
        <v>#REF!</v>
      </c>
      <c r="B7" s="12">
        <f>EMP!O8</f>
        <v>0</v>
      </c>
      <c r="C7" s="11">
        <f>EMP!P8</f>
        <v>0</v>
      </c>
      <c r="D7" s="42"/>
      <c r="E7" s="19"/>
      <c r="F7" s="43"/>
      <c r="G7" s="44"/>
      <c r="H7" s="45"/>
      <c r="I7" s="46"/>
      <c r="J7" s="47"/>
      <c r="K7" s="42"/>
      <c r="L7" s="44"/>
      <c r="M7" s="45"/>
      <c r="N7" s="43"/>
      <c r="O7" s="44"/>
      <c r="P7" s="42"/>
      <c r="Q7" s="19"/>
      <c r="R7" s="43"/>
      <c r="S7" s="44"/>
      <c r="T7" s="45"/>
      <c r="U7" s="46"/>
      <c r="V7" s="44"/>
      <c r="W7" s="47"/>
      <c r="X7" s="42"/>
      <c r="Y7" s="44"/>
      <c r="Z7" s="47"/>
      <c r="AA7" s="42"/>
      <c r="AB7" s="19"/>
      <c r="AC7" s="43"/>
      <c r="AD7" s="44"/>
      <c r="AE7" s="45"/>
      <c r="AF7" s="46"/>
    </row>
    <row r="8" spans="1:32" ht="24.95" customHeight="1" x14ac:dyDescent="0.25">
      <c r="A8" s="12" t="e">
        <f>#REF!</f>
        <v>#REF!</v>
      </c>
      <c r="B8" s="12">
        <f>EMP!O9</f>
        <v>0</v>
      </c>
      <c r="C8" s="11">
        <f>EMP!P9</f>
        <v>0</v>
      </c>
      <c r="D8" s="42"/>
      <c r="E8" s="19"/>
      <c r="F8" s="43"/>
      <c r="G8" s="44"/>
      <c r="H8" s="45"/>
      <c r="I8" s="46"/>
      <c r="J8" s="47"/>
      <c r="K8" s="42"/>
      <c r="L8" s="44"/>
      <c r="M8" s="45"/>
      <c r="N8" s="43"/>
      <c r="O8" s="44"/>
      <c r="P8" s="42"/>
      <c r="Q8" s="19"/>
      <c r="R8" s="43"/>
      <c r="S8" s="44"/>
      <c r="T8" s="45"/>
      <c r="U8" s="46"/>
      <c r="V8" s="44"/>
      <c r="W8" s="47"/>
      <c r="X8" s="42"/>
      <c r="Y8" s="44"/>
      <c r="Z8" s="47"/>
      <c r="AA8" s="42"/>
      <c r="AB8" s="19"/>
      <c r="AC8" s="43"/>
      <c r="AD8" s="44"/>
      <c r="AE8" s="45"/>
      <c r="AF8" s="46"/>
    </row>
    <row r="9" spans="1:32" ht="24.95" customHeight="1" x14ac:dyDescent="0.25">
      <c r="A9" s="12" t="e">
        <f>#REF!</f>
        <v>#REF!</v>
      </c>
      <c r="B9" s="12">
        <f>EMP!O10</f>
        <v>0</v>
      </c>
      <c r="C9" s="11">
        <f>EMP!P10</f>
        <v>0</v>
      </c>
      <c r="D9" s="42"/>
      <c r="E9" s="19"/>
      <c r="F9" s="43"/>
      <c r="G9" s="44"/>
      <c r="H9" s="45"/>
      <c r="I9" s="46"/>
      <c r="J9" s="47"/>
      <c r="K9" s="42"/>
      <c r="L9" s="44"/>
      <c r="M9" s="45"/>
      <c r="N9" s="43"/>
      <c r="O9" s="44"/>
      <c r="P9" s="42"/>
      <c r="Q9" s="19"/>
      <c r="R9" s="43"/>
      <c r="S9" s="44"/>
      <c r="T9" s="45"/>
      <c r="U9" s="46"/>
      <c r="V9" s="44"/>
      <c r="W9" s="47"/>
      <c r="X9" s="42"/>
      <c r="Y9" s="44"/>
      <c r="Z9" s="47"/>
      <c r="AA9" s="42"/>
      <c r="AB9" s="19"/>
      <c r="AC9" s="43"/>
      <c r="AD9" s="44"/>
      <c r="AE9" s="45"/>
      <c r="AF9" s="46"/>
    </row>
    <row r="10" spans="1:32" ht="24.95" customHeight="1" x14ac:dyDescent="0.25">
      <c r="A10" s="12" t="e">
        <f>#REF!</f>
        <v>#REF!</v>
      </c>
      <c r="B10" s="12">
        <f>EMP!O11</f>
        <v>0</v>
      </c>
      <c r="C10" s="11">
        <f>EMP!P11</f>
        <v>0</v>
      </c>
      <c r="D10" s="42"/>
      <c r="E10" s="19"/>
      <c r="F10" s="43"/>
      <c r="G10" s="44"/>
      <c r="H10" s="45"/>
      <c r="I10" s="46"/>
      <c r="J10" s="47"/>
      <c r="K10" s="42"/>
      <c r="L10" s="44"/>
      <c r="M10" s="45"/>
      <c r="N10" s="43"/>
      <c r="O10" s="44"/>
      <c r="P10" s="42"/>
      <c r="Q10" s="19"/>
      <c r="R10" s="43"/>
      <c r="S10" s="44"/>
      <c r="T10" s="45"/>
      <c r="U10" s="46"/>
      <c r="V10" s="44"/>
      <c r="W10" s="47"/>
      <c r="X10" s="42"/>
      <c r="Y10" s="44"/>
      <c r="Z10" s="47"/>
      <c r="AA10" s="42"/>
      <c r="AB10" s="19"/>
      <c r="AC10" s="43"/>
      <c r="AD10" s="44"/>
      <c r="AE10" s="45"/>
      <c r="AF10" s="46"/>
    </row>
    <row r="11" spans="1:32" ht="24.95" customHeight="1" x14ac:dyDescent="0.25">
      <c r="A11" s="12" t="e">
        <f>#REF!</f>
        <v>#REF!</v>
      </c>
      <c r="B11" s="12">
        <f>EMP!O12</f>
        <v>0</v>
      </c>
      <c r="C11" s="11">
        <f>EMP!P12</f>
        <v>0</v>
      </c>
      <c r="D11" s="42"/>
      <c r="E11" s="19"/>
      <c r="F11" s="43"/>
      <c r="G11" s="44"/>
      <c r="H11" s="45"/>
      <c r="I11" s="46"/>
      <c r="J11" s="47"/>
      <c r="K11" s="42"/>
      <c r="L11" s="44"/>
      <c r="M11" s="45"/>
      <c r="N11" s="43"/>
      <c r="O11" s="44"/>
      <c r="P11" s="42"/>
      <c r="Q11" s="19"/>
      <c r="R11" s="43"/>
      <c r="S11" s="44"/>
      <c r="T11" s="45"/>
      <c r="U11" s="46"/>
      <c r="V11" s="44"/>
      <c r="W11" s="47"/>
      <c r="X11" s="42"/>
      <c r="Y11" s="44"/>
      <c r="Z11" s="47"/>
      <c r="AA11" s="42"/>
      <c r="AB11" s="19"/>
      <c r="AC11" s="43"/>
      <c r="AD11" s="44"/>
      <c r="AE11" s="45"/>
      <c r="AF11" s="46"/>
    </row>
    <row r="12" spans="1:32" ht="24.95" customHeight="1" x14ac:dyDescent="0.25">
      <c r="A12" s="12" t="e">
        <f>#REF!</f>
        <v>#REF!</v>
      </c>
      <c r="B12" s="12">
        <f>EMP!O13</f>
        <v>0</v>
      </c>
      <c r="C12" s="11">
        <f>EMP!P13</f>
        <v>0</v>
      </c>
      <c r="D12" s="42"/>
      <c r="E12" s="19"/>
      <c r="F12" s="43"/>
      <c r="G12" s="44"/>
      <c r="H12" s="45"/>
      <c r="I12" s="46"/>
      <c r="J12" s="47"/>
      <c r="K12" s="42"/>
      <c r="L12" s="44"/>
      <c r="M12" s="45"/>
      <c r="N12" s="43"/>
      <c r="O12" s="44"/>
      <c r="P12" s="42"/>
      <c r="Q12" s="19"/>
      <c r="R12" s="43"/>
      <c r="S12" s="44"/>
      <c r="T12" s="45"/>
      <c r="U12" s="46"/>
      <c r="V12" s="44"/>
      <c r="W12" s="47"/>
      <c r="X12" s="42"/>
      <c r="Y12" s="44"/>
      <c r="Z12" s="47"/>
      <c r="AA12" s="42"/>
      <c r="AB12" s="19"/>
      <c r="AC12" s="43"/>
      <c r="AD12" s="44"/>
      <c r="AE12" s="45"/>
      <c r="AF12" s="46"/>
    </row>
    <row r="13" spans="1:32" ht="24.95" customHeight="1" x14ac:dyDescent="0.25">
      <c r="A13" s="12" t="e">
        <f>#REF!</f>
        <v>#REF!</v>
      </c>
      <c r="B13" s="12">
        <f>EMP!O14</f>
        <v>0</v>
      </c>
      <c r="C13" s="11">
        <f>EMP!P14</f>
        <v>0</v>
      </c>
      <c r="D13" s="42"/>
      <c r="E13" s="19"/>
      <c r="F13" s="43"/>
      <c r="G13" s="44"/>
      <c r="H13" s="45"/>
      <c r="I13" s="46"/>
      <c r="J13" s="47"/>
      <c r="K13" s="42"/>
      <c r="L13" s="44"/>
      <c r="M13" s="45"/>
      <c r="N13" s="43"/>
      <c r="O13" s="44"/>
      <c r="P13" s="42"/>
      <c r="Q13" s="19"/>
      <c r="R13" s="43"/>
      <c r="S13" s="44"/>
      <c r="T13" s="45"/>
      <c r="U13" s="46"/>
      <c r="V13" s="44"/>
      <c r="W13" s="47"/>
      <c r="X13" s="42"/>
      <c r="Y13" s="44"/>
      <c r="Z13" s="47"/>
      <c r="AA13" s="42"/>
      <c r="AB13" s="19"/>
      <c r="AC13" s="43"/>
      <c r="AD13" s="44"/>
      <c r="AE13" s="45"/>
      <c r="AF13" s="46"/>
    </row>
    <row r="14" spans="1:32" ht="24.95" customHeight="1" x14ac:dyDescent="0.25">
      <c r="A14" s="12" t="e">
        <f>#REF!</f>
        <v>#REF!</v>
      </c>
      <c r="B14" s="12">
        <f>EMP!O15</f>
        <v>0</v>
      </c>
      <c r="C14" s="11">
        <f>EMP!P15</f>
        <v>0</v>
      </c>
      <c r="D14" s="42"/>
      <c r="E14" s="19"/>
      <c r="F14" s="43"/>
      <c r="G14" s="44"/>
      <c r="H14" s="45"/>
      <c r="I14" s="46"/>
      <c r="J14" s="47"/>
      <c r="K14" s="42"/>
      <c r="L14" s="44"/>
      <c r="M14" s="45"/>
      <c r="N14" s="43"/>
      <c r="O14" s="44"/>
      <c r="P14" s="42"/>
      <c r="Q14" s="19"/>
      <c r="R14" s="43"/>
      <c r="S14" s="44"/>
      <c r="T14" s="45"/>
      <c r="U14" s="46"/>
      <c r="V14" s="44"/>
      <c r="W14" s="47"/>
      <c r="X14" s="42"/>
      <c r="Y14" s="44"/>
      <c r="Z14" s="47"/>
      <c r="AA14" s="42"/>
      <c r="AB14" s="19"/>
      <c r="AC14" s="43"/>
      <c r="AD14" s="44"/>
      <c r="AE14" s="45"/>
      <c r="AF14" s="46"/>
    </row>
    <row r="15" spans="1:32" ht="24.95" customHeight="1" x14ac:dyDescent="0.25">
      <c r="A15" s="12" t="e">
        <f>#REF!</f>
        <v>#REF!</v>
      </c>
      <c r="B15" s="12">
        <f>EMP!O16</f>
        <v>0</v>
      </c>
      <c r="C15" s="11">
        <f>EMP!P16</f>
        <v>0</v>
      </c>
      <c r="D15" s="42"/>
      <c r="E15" s="19"/>
      <c r="F15" s="43"/>
      <c r="G15" s="44"/>
      <c r="H15" s="45"/>
      <c r="I15" s="46"/>
      <c r="J15" s="47"/>
      <c r="K15" s="42"/>
      <c r="L15" s="44"/>
      <c r="M15" s="45"/>
      <c r="N15" s="43"/>
      <c r="O15" s="44"/>
      <c r="P15" s="42"/>
      <c r="Q15" s="19"/>
      <c r="R15" s="43"/>
      <c r="S15" s="44"/>
      <c r="T15" s="45"/>
      <c r="U15" s="46"/>
      <c r="V15" s="44"/>
      <c r="W15" s="47"/>
      <c r="X15" s="42"/>
      <c r="Y15" s="44"/>
      <c r="Z15" s="47"/>
      <c r="AA15" s="42"/>
      <c r="AB15" s="19"/>
      <c r="AC15" s="43"/>
      <c r="AD15" s="44"/>
      <c r="AE15" s="45"/>
      <c r="AF15" s="46"/>
    </row>
    <row r="16" spans="1:32" ht="24.95" customHeight="1" x14ac:dyDescent="0.25">
      <c r="A16" s="12" t="e">
        <f>#REF!</f>
        <v>#REF!</v>
      </c>
      <c r="B16" s="12">
        <f>EMP!O17</f>
        <v>0</v>
      </c>
      <c r="C16" s="11">
        <f>EMP!P17</f>
        <v>0</v>
      </c>
      <c r="D16" s="42"/>
      <c r="E16" s="19"/>
      <c r="F16" s="43"/>
      <c r="G16" s="44"/>
      <c r="H16" s="45"/>
      <c r="I16" s="46"/>
      <c r="J16" s="47"/>
      <c r="K16" s="42"/>
      <c r="L16" s="44"/>
      <c r="M16" s="45"/>
      <c r="N16" s="43"/>
      <c r="O16" s="44"/>
      <c r="P16" s="42"/>
      <c r="Q16" s="19"/>
      <c r="R16" s="43"/>
      <c r="S16" s="44"/>
      <c r="T16" s="45"/>
      <c r="U16" s="46"/>
      <c r="V16" s="44"/>
      <c r="W16" s="47"/>
      <c r="X16" s="42"/>
      <c r="Y16" s="44"/>
      <c r="Z16" s="47"/>
      <c r="AA16" s="42"/>
      <c r="AB16" s="19"/>
      <c r="AC16" s="43"/>
      <c r="AD16" s="44"/>
      <c r="AE16" s="45"/>
      <c r="AF16" s="46"/>
    </row>
    <row r="17" spans="1:32" ht="24.95" customHeight="1" x14ac:dyDescent="0.25">
      <c r="A17" s="12" t="e">
        <f>#REF!</f>
        <v>#REF!</v>
      </c>
      <c r="B17" s="12">
        <f>EMP!O18</f>
        <v>0</v>
      </c>
      <c r="C17" s="11">
        <f>EMP!P18</f>
        <v>0</v>
      </c>
      <c r="D17" s="42"/>
      <c r="E17" s="19"/>
      <c r="F17" s="43"/>
      <c r="G17" s="44"/>
      <c r="H17" s="45"/>
      <c r="I17" s="46"/>
      <c r="J17" s="47"/>
      <c r="K17" s="42"/>
      <c r="L17" s="44"/>
      <c r="M17" s="45"/>
      <c r="N17" s="43"/>
      <c r="O17" s="44"/>
      <c r="P17" s="42"/>
      <c r="Q17" s="19"/>
      <c r="R17" s="43"/>
      <c r="S17" s="44"/>
      <c r="T17" s="45"/>
      <c r="U17" s="46"/>
      <c r="V17" s="44"/>
      <c r="W17" s="47"/>
      <c r="X17" s="42"/>
      <c r="Y17" s="44"/>
      <c r="Z17" s="47"/>
      <c r="AA17" s="42"/>
      <c r="AB17" s="19"/>
      <c r="AC17" s="43"/>
      <c r="AD17" s="44"/>
      <c r="AE17" s="45"/>
      <c r="AF17" s="46"/>
    </row>
    <row r="18" spans="1:32" ht="24.95" customHeight="1" x14ac:dyDescent="0.25">
      <c r="A18" s="12" t="e">
        <f>#REF!</f>
        <v>#REF!</v>
      </c>
      <c r="B18" s="12">
        <f>EMP!O19</f>
        <v>0</v>
      </c>
      <c r="C18" s="11">
        <f>EMP!P19</f>
        <v>0</v>
      </c>
      <c r="D18" s="42"/>
      <c r="E18" s="19"/>
      <c r="F18" s="43"/>
      <c r="G18" s="44"/>
      <c r="H18" s="45"/>
      <c r="I18" s="46"/>
      <c r="J18" s="47"/>
      <c r="K18" s="42"/>
      <c r="L18" s="44"/>
      <c r="M18" s="45"/>
      <c r="N18" s="43"/>
      <c r="O18" s="44"/>
      <c r="P18" s="42"/>
      <c r="Q18" s="19"/>
      <c r="R18" s="43"/>
      <c r="S18" s="44"/>
      <c r="T18" s="45"/>
      <c r="U18" s="46"/>
      <c r="V18" s="44"/>
      <c r="W18" s="47"/>
      <c r="X18" s="42"/>
      <c r="Y18" s="44"/>
      <c r="Z18" s="47"/>
      <c r="AA18" s="42"/>
      <c r="AB18" s="19"/>
      <c r="AC18" s="43"/>
      <c r="AD18" s="44"/>
      <c r="AE18" s="45"/>
      <c r="AF18" s="46"/>
    </row>
    <row r="19" spans="1:32" ht="24.95" customHeight="1" x14ac:dyDescent="0.25">
      <c r="A19" s="12" t="e">
        <f>#REF!</f>
        <v>#REF!</v>
      </c>
      <c r="B19" s="12">
        <f>EMP!O20</f>
        <v>0</v>
      </c>
      <c r="C19" s="11">
        <f>EMP!P20</f>
        <v>0</v>
      </c>
      <c r="D19" s="42"/>
      <c r="E19" s="19"/>
      <c r="F19" s="43"/>
      <c r="G19" s="44"/>
      <c r="H19" s="45"/>
      <c r="I19" s="46"/>
      <c r="J19" s="47"/>
      <c r="K19" s="42"/>
      <c r="L19" s="44"/>
      <c r="M19" s="45"/>
      <c r="N19" s="43"/>
      <c r="O19" s="44"/>
      <c r="P19" s="42"/>
      <c r="Q19" s="19"/>
      <c r="R19" s="43"/>
      <c r="S19" s="44"/>
      <c r="T19" s="45"/>
      <c r="U19" s="46"/>
      <c r="V19" s="44"/>
      <c r="W19" s="47"/>
      <c r="X19" s="42"/>
      <c r="Y19" s="44"/>
      <c r="Z19" s="47"/>
      <c r="AA19" s="42"/>
      <c r="AB19" s="19"/>
      <c r="AC19" s="43"/>
      <c r="AD19" s="44"/>
      <c r="AE19" s="45"/>
      <c r="AF19" s="46"/>
    </row>
    <row r="20" spans="1:32" ht="24.95" customHeight="1" x14ac:dyDescent="0.25">
      <c r="A20" s="12" t="e">
        <f>#REF!</f>
        <v>#REF!</v>
      </c>
      <c r="B20" s="12">
        <f>EMP!O21</f>
        <v>0</v>
      </c>
      <c r="C20" s="11">
        <f>EMP!P21</f>
        <v>0</v>
      </c>
      <c r="D20" s="42"/>
      <c r="E20" s="19"/>
      <c r="F20" s="43"/>
      <c r="G20" s="44"/>
      <c r="H20" s="45"/>
      <c r="I20" s="46"/>
      <c r="J20" s="47"/>
      <c r="K20" s="42"/>
      <c r="L20" s="44"/>
      <c r="M20" s="45"/>
      <c r="N20" s="43"/>
      <c r="O20" s="44"/>
      <c r="P20" s="42"/>
      <c r="Q20" s="19"/>
      <c r="R20" s="43"/>
      <c r="S20" s="44"/>
      <c r="T20" s="45"/>
      <c r="U20" s="46"/>
      <c r="V20" s="44"/>
      <c r="W20" s="47"/>
      <c r="X20" s="42"/>
      <c r="Y20" s="44"/>
      <c r="Z20" s="47"/>
      <c r="AA20" s="42"/>
      <c r="AB20" s="19"/>
      <c r="AC20" s="43"/>
      <c r="AD20" s="44"/>
      <c r="AE20" s="45"/>
      <c r="AF20" s="46"/>
    </row>
    <row r="21" spans="1:32" ht="24.95" customHeight="1" x14ac:dyDescent="0.25">
      <c r="A21" s="12" t="e">
        <f>#REF!</f>
        <v>#REF!</v>
      </c>
      <c r="B21" s="12">
        <f>EMP!O22</f>
        <v>0</v>
      </c>
      <c r="C21" s="11">
        <f>EMP!P22</f>
        <v>0</v>
      </c>
      <c r="D21" s="42"/>
      <c r="E21" s="19"/>
      <c r="F21" s="43"/>
      <c r="G21" s="44"/>
      <c r="H21" s="45"/>
      <c r="I21" s="46"/>
      <c r="J21" s="47"/>
      <c r="K21" s="42"/>
      <c r="L21" s="44"/>
      <c r="M21" s="45"/>
      <c r="N21" s="43"/>
      <c r="O21" s="44"/>
      <c r="P21" s="42"/>
      <c r="Q21" s="19"/>
      <c r="R21" s="43"/>
      <c r="S21" s="44"/>
      <c r="T21" s="45"/>
      <c r="U21" s="46"/>
      <c r="V21" s="44"/>
      <c r="W21" s="47"/>
      <c r="X21" s="42"/>
      <c r="Y21" s="44"/>
      <c r="Z21" s="47"/>
      <c r="AA21" s="42"/>
      <c r="AB21" s="19"/>
      <c r="AC21" s="43"/>
      <c r="AD21" s="44"/>
      <c r="AE21" s="45"/>
      <c r="AF21" s="46"/>
    </row>
    <row r="22" spans="1:32" ht="24.95" customHeight="1" x14ac:dyDescent="0.25">
      <c r="A22" s="12" t="e">
        <f>#REF!</f>
        <v>#REF!</v>
      </c>
      <c r="B22" s="12">
        <f>EMP!O23</f>
        <v>0</v>
      </c>
      <c r="C22" s="11">
        <f>EMP!P23</f>
        <v>0</v>
      </c>
      <c r="D22" s="42"/>
      <c r="E22" s="19"/>
      <c r="F22" s="43"/>
      <c r="G22" s="44"/>
      <c r="H22" s="45"/>
      <c r="I22" s="46"/>
      <c r="J22" s="47"/>
      <c r="K22" s="42"/>
      <c r="L22" s="44"/>
      <c r="M22" s="45"/>
      <c r="N22" s="43"/>
      <c r="O22" s="44"/>
      <c r="P22" s="42"/>
      <c r="Q22" s="19"/>
      <c r="R22" s="43"/>
      <c r="S22" s="44"/>
      <c r="T22" s="45"/>
      <c r="U22" s="46"/>
      <c r="V22" s="44"/>
      <c r="W22" s="47"/>
      <c r="X22" s="42"/>
      <c r="Y22" s="44"/>
      <c r="Z22" s="47"/>
      <c r="AA22" s="42"/>
      <c r="AB22" s="19"/>
      <c r="AC22" s="43"/>
      <c r="AD22" s="44"/>
      <c r="AE22" s="45"/>
      <c r="AF22" s="46"/>
    </row>
    <row r="23" spans="1:32" ht="24.95" customHeight="1" x14ac:dyDescent="0.25">
      <c r="A23" s="12" t="e">
        <f>#REF!</f>
        <v>#REF!</v>
      </c>
      <c r="B23" s="12">
        <f>EMP!O24</f>
        <v>0</v>
      </c>
      <c r="C23" s="11">
        <f>EMP!P24</f>
        <v>0</v>
      </c>
      <c r="D23" s="42"/>
      <c r="E23" s="19"/>
      <c r="F23" s="43"/>
      <c r="G23" s="44"/>
      <c r="H23" s="45"/>
      <c r="I23" s="46"/>
      <c r="J23" s="47"/>
      <c r="K23" s="42"/>
      <c r="L23" s="44"/>
      <c r="M23" s="45"/>
      <c r="N23" s="43"/>
      <c r="O23" s="44"/>
      <c r="P23" s="42"/>
      <c r="Q23" s="19"/>
      <c r="R23" s="43"/>
      <c r="S23" s="44"/>
      <c r="T23" s="45"/>
      <c r="U23" s="46"/>
      <c r="V23" s="44"/>
      <c r="W23" s="47"/>
      <c r="X23" s="42"/>
      <c r="Y23" s="44"/>
      <c r="Z23" s="47"/>
      <c r="AA23" s="42"/>
      <c r="AB23" s="19"/>
      <c r="AC23" s="43"/>
      <c r="AD23" s="44"/>
      <c r="AE23" s="45"/>
      <c r="AF23" s="46"/>
    </row>
    <row r="24" spans="1:32" ht="24.95" customHeight="1" x14ac:dyDescent="0.25">
      <c r="A24" s="12" t="e">
        <f>#REF!</f>
        <v>#REF!</v>
      </c>
      <c r="B24" s="12">
        <f>EMP!O25</f>
        <v>0</v>
      </c>
      <c r="C24" s="11">
        <f>EMP!P25</f>
        <v>0</v>
      </c>
      <c r="D24" s="42"/>
      <c r="E24" s="19"/>
      <c r="F24" s="43"/>
      <c r="G24" s="44"/>
      <c r="H24" s="45"/>
      <c r="I24" s="46"/>
      <c r="J24" s="47"/>
      <c r="K24" s="42"/>
      <c r="L24" s="44"/>
      <c r="M24" s="45"/>
      <c r="N24" s="43"/>
      <c r="O24" s="44"/>
      <c r="P24" s="42"/>
      <c r="Q24" s="19"/>
      <c r="R24" s="43"/>
      <c r="S24" s="44"/>
      <c r="T24" s="45"/>
      <c r="U24" s="46"/>
      <c r="V24" s="44"/>
      <c r="W24" s="47"/>
      <c r="X24" s="42"/>
      <c r="Y24" s="44"/>
      <c r="Z24" s="47"/>
      <c r="AA24" s="42"/>
      <c r="AB24" s="19"/>
      <c r="AC24" s="43"/>
      <c r="AD24" s="44"/>
      <c r="AE24" s="45"/>
      <c r="AF24" s="46"/>
    </row>
    <row r="25" spans="1:32" ht="24.95" customHeight="1" x14ac:dyDescent="0.25">
      <c r="A25" s="12" t="e">
        <f>#REF!</f>
        <v>#REF!</v>
      </c>
      <c r="B25" s="12">
        <f>EMP!O26</f>
        <v>0</v>
      </c>
      <c r="C25" s="11">
        <f>EMP!P26</f>
        <v>0</v>
      </c>
      <c r="D25" s="42"/>
      <c r="E25" s="19"/>
      <c r="F25" s="43"/>
      <c r="G25" s="44"/>
      <c r="H25" s="45"/>
      <c r="I25" s="46"/>
      <c r="J25" s="47"/>
      <c r="K25" s="42"/>
      <c r="L25" s="44"/>
      <c r="M25" s="45"/>
      <c r="N25" s="43"/>
      <c r="O25" s="44"/>
      <c r="P25" s="42"/>
      <c r="Q25" s="19"/>
      <c r="R25" s="43"/>
      <c r="S25" s="44"/>
      <c r="T25" s="45"/>
      <c r="U25" s="46"/>
      <c r="V25" s="44"/>
      <c r="W25" s="47"/>
      <c r="X25" s="42"/>
      <c r="Y25" s="44"/>
      <c r="Z25" s="47"/>
      <c r="AA25" s="42"/>
      <c r="AB25" s="19"/>
      <c r="AC25" s="43"/>
      <c r="AD25" s="44"/>
      <c r="AE25" s="45"/>
      <c r="AF25" s="46"/>
    </row>
    <row r="26" spans="1:32" ht="24.95" customHeight="1" x14ac:dyDescent="0.25">
      <c r="A26" s="12" t="e">
        <f>#REF!</f>
        <v>#REF!</v>
      </c>
      <c r="B26" s="12">
        <f>EMP!O27</f>
        <v>0</v>
      </c>
      <c r="C26" s="11">
        <f>EMP!P27</f>
        <v>0</v>
      </c>
      <c r="D26" s="42"/>
      <c r="E26" s="19"/>
      <c r="F26" s="43"/>
      <c r="G26" s="44"/>
      <c r="H26" s="45"/>
      <c r="I26" s="46"/>
      <c r="J26" s="47"/>
      <c r="K26" s="42"/>
      <c r="L26" s="44"/>
      <c r="M26" s="45"/>
      <c r="N26" s="43"/>
      <c r="O26" s="44"/>
      <c r="P26" s="42"/>
      <c r="Q26" s="19"/>
      <c r="R26" s="43"/>
      <c r="S26" s="44"/>
      <c r="T26" s="45"/>
      <c r="U26" s="46"/>
      <c r="V26" s="44"/>
      <c r="W26" s="47"/>
      <c r="X26" s="42"/>
      <c r="Y26" s="44"/>
      <c r="Z26" s="47"/>
      <c r="AA26" s="42"/>
      <c r="AB26" s="19"/>
      <c r="AC26" s="43"/>
      <c r="AD26" s="44"/>
      <c r="AE26" s="45"/>
      <c r="AF26" s="46"/>
    </row>
    <row r="27" spans="1:32" ht="24.95" customHeight="1" x14ac:dyDescent="0.25">
      <c r="A27" s="12" t="e">
        <f>#REF!</f>
        <v>#REF!</v>
      </c>
      <c r="B27" s="12">
        <f>EMP!O28</f>
        <v>0</v>
      </c>
      <c r="C27" s="11">
        <f>EMP!P28</f>
        <v>0</v>
      </c>
      <c r="D27" s="42"/>
      <c r="E27" s="19"/>
      <c r="F27" s="43"/>
      <c r="G27" s="44"/>
      <c r="H27" s="45"/>
      <c r="I27" s="46"/>
      <c r="J27" s="47"/>
      <c r="K27" s="42"/>
      <c r="L27" s="44"/>
      <c r="M27" s="45"/>
      <c r="N27" s="43"/>
      <c r="O27" s="44"/>
      <c r="P27" s="42"/>
      <c r="Q27" s="19"/>
      <c r="R27" s="43"/>
      <c r="S27" s="44"/>
      <c r="T27" s="45"/>
      <c r="U27" s="46"/>
      <c r="V27" s="44"/>
      <c r="W27" s="47"/>
      <c r="X27" s="42"/>
      <c r="Y27" s="44"/>
      <c r="Z27" s="47"/>
      <c r="AA27" s="42"/>
      <c r="AB27" s="19"/>
      <c r="AC27" s="43"/>
      <c r="AD27" s="44"/>
      <c r="AE27" s="45"/>
      <c r="AF27" s="46"/>
    </row>
    <row r="28" spans="1:32" ht="24.95" customHeight="1" x14ac:dyDescent="0.25">
      <c r="A28" s="12" t="e">
        <f>#REF!</f>
        <v>#REF!</v>
      </c>
      <c r="B28" s="12">
        <f>EMP!O29</f>
        <v>0</v>
      </c>
      <c r="C28" s="11">
        <f>EMP!P29</f>
        <v>0</v>
      </c>
      <c r="D28" s="42"/>
      <c r="E28" s="19"/>
      <c r="F28" s="43"/>
      <c r="G28" s="44"/>
      <c r="H28" s="45"/>
      <c r="I28" s="46"/>
      <c r="J28" s="47"/>
      <c r="K28" s="42"/>
      <c r="L28" s="44"/>
      <c r="M28" s="45"/>
      <c r="N28" s="43"/>
      <c r="O28" s="44"/>
      <c r="P28" s="42"/>
      <c r="Q28" s="19"/>
      <c r="R28" s="43"/>
      <c r="S28" s="44"/>
      <c r="T28" s="45"/>
      <c r="U28" s="46"/>
      <c r="V28" s="44"/>
      <c r="W28" s="47"/>
      <c r="X28" s="42"/>
      <c r="Y28" s="44"/>
      <c r="Z28" s="47"/>
      <c r="AA28" s="42"/>
      <c r="AB28" s="19"/>
      <c r="AC28" s="43"/>
      <c r="AD28" s="44"/>
      <c r="AE28" s="45"/>
      <c r="AF28" s="46"/>
    </row>
    <row r="29" spans="1:32" ht="24.95" customHeight="1" x14ac:dyDescent="0.25">
      <c r="A29" s="12" t="e">
        <f>#REF!</f>
        <v>#REF!</v>
      </c>
      <c r="B29" s="12">
        <f>EMP!O30</f>
        <v>0</v>
      </c>
      <c r="C29" s="11">
        <f>EMP!P30</f>
        <v>0</v>
      </c>
      <c r="D29" s="42"/>
      <c r="E29" s="19"/>
      <c r="F29" s="43"/>
      <c r="G29" s="44"/>
      <c r="H29" s="45"/>
      <c r="I29" s="46"/>
      <c r="J29" s="47"/>
      <c r="K29" s="42"/>
      <c r="L29" s="44"/>
      <c r="M29" s="45"/>
      <c r="N29" s="43"/>
      <c r="O29" s="44"/>
      <c r="P29" s="42"/>
      <c r="Q29" s="19"/>
      <c r="R29" s="43"/>
      <c r="S29" s="44"/>
      <c r="T29" s="45"/>
      <c r="U29" s="46"/>
      <c r="V29" s="44"/>
      <c r="W29" s="47"/>
      <c r="X29" s="42"/>
      <c r="Y29" s="44"/>
      <c r="Z29" s="47"/>
      <c r="AA29" s="42"/>
      <c r="AB29" s="19"/>
      <c r="AC29" s="43"/>
      <c r="AD29" s="44"/>
      <c r="AE29" s="45"/>
      <c r="AF29" s="46"/>
    </row>
    <row r="30" spans="1:32" ht="24.95" customHeight="1" x14ac:dyDescent="0.25">
      <c r="A30" s="12" t="e">
        <f>#REF!</f>
        <v>#REF!</v>
      </c>
      <c r="B30" s="12">
        <f>EMP!O31</f>
        <v>0</v>
      </c>
      <c r="C30" s="11">
        <f>EMP!P31</f>
        <v>0</v>
      </c>
      <c r="D30" s="42"/>
      <c r="E30" s="19"/>
      <c r="F30" s="43"/>
      <c r="G30" s="44"/>
      <c r="H30" s="45"/>
      <c r="I30" s="46"/>
      <c r="J30" s="47"/>
      <c r="K30" s="42"/>
      <c r="L30" s="44"/>
      <c r="M30" s="45"/>
      <c r="N30" s="43"/>
      <c r="O30" s="44"/>
      <c r="P30" s="42"/>
      <c r="Q30" s="19"/>
      <c r="R30" s="43"/>
      <c r="S30" s="44"/>
      <c r="T30" s="45"/>
      <c r="U30" s="46"/>
      <c r="V30" s="44"/>
      <c r="W30" s="47"/>
      <c r="X30" s="42"/>
      <c r="Y30" s="44"/>
      <c r="Z30" s="47"/>
      <c r="AA30" s="42"/>
      <c r="AB30" s="19"/>
      <c r="AC30" s="43"/>
      <c r="AD30" s="44"/>
      <c r="AE30" s="45"/>
      <c r="AF30" s="46"/>
    </row>
    <row r="31" spans="1:32" ht="24.95" customHeight="1" x14ac:dyDescent="0.25">
      <c r="A31" s="12" t="e">
        <f>#REF!</f>
        <v>#REF!</v>
      </c>
      <c r="B31" s="12">
        <f>EMP!O32</f>
        <v>0</v>
      </c>
      <c r="C31" s="11">
        <f>EMP!P32</f>
        <v>0</v>
      </c>
      <c r="D31" s="42"/>
      <c r="E31" s="19"/>
      <c r="F31" s="43"/>
      <c r="G31" s="44"/>
      <c r="H31" s="45"/>
      <c r="I31" s="46"/>
      <c r="J31" s="47"/>
      <c r="K31" s="42"/>
      <c r="L31" s="44"/>
      <c r="M31" s="45"/>
      <c r="N31" s="43"/>
      <c r="O31" s="44"/>
      <c r="P31" s="42"/>
      <c r="Q31" s="19"/>
      <c r="R31" s="43"/>
      <c r="S31" s="44"/>
      <c r="T31" s="45"/>
      <c r="U31" s="46"/>
      <c r="V31" s="44"/>
      <c r="W31" s="47"/>
      <c r="X31" s="42"/>
      <c r="Y31" s="44"/>
      <c r="Z31" s="47"/>
      <c r="AA31" s="42"/>
      <c r="AB31" s="19"/>
      <c r="AC31" s="43"/>
      <c r="AD31" s="44"/>
      <c r="AE31" s="45"/>
      <c r="AF31" s="46"/>
    </row>
    <row r="32" spans="1:32" ht="24.95" customHeight="1" x14ac:dyDescent="0.25">
      <c r="A32" s="12" t="e">
        <f>#REF!</f>
        <v>#REF!</v>
      </c>
      <c r="B32" s="12">
        <f>EMP!O33</f>
        <v>0</v>
      </c>
      <c r="C32" s="11">
        <f>EMP!P33</f>
        <v>0</v>
      </c>
      <c r="D32" s="42"/>
      <c r="E32" s="19"/>
      <c r="F32" s="43"/>
      <c r="G32" s="44"/>
      <c r="H32" s="45"/>
      <c r="I32" s="46"/>
      <c r="J32" s="47"/>
      <c r="K32" s="42"/>
      <c r="L32" s="44"/>
      <c r="M32" s="45"/>
      <c r="N32" s="43"/>
      <c r="O32" s="44"/>
      <c r="P32" s="42"/>
      <c r="Q32" s="19"/>
      <c r="R32" s="43"/>
      <c r="S32" s="44"/>
      <c r="T32" s="45"/>
      <c r="U32" s="46"/>
      <c r="V32" s="44"/>
      <c r="W32" s="47"/>
      <c r="X32" s="42"/>
      <c r="Y32" s="44"/>
      <c r="Z32" s="47"/>
      <c r="AA32" s="42"/>
      <c r="AB32" s="19"/>
      <c r="AC32" s="43"/>
      <c r="AD32" s="44"/>
      <c r="AE32" s="45"/>
      <c r="AF32" s="46"/>
    </row>
    <row r="33" spans="1:32" ht="24.95" customHeight="1" x14ac:dyDescent="0.25">
      <c r="A33" s="12" t="e">
        <f>#REF!</f>
        <v>#REF!</v>
      </c>
      <c r="B33" s="12">
        <f>EMP!O34</f>
        <v>0</v>
      </c>
      <c r="C33" s="11">
        <f>EMP!P34</f>
        <v>0</v>
      </c>
      <c r="D33" s="42"/>
      <c r="E33" s="19"/>
      <c r="F33" s="43"/>
      <c r="G33" s="44"/>
      <c r="H33" s="45"/>
      <c r="I33" s="46"/>
      <c r="J33" s="47"/>
      <c r="K33" s="42"/>
      <c r="L33" s="44"/>
      <c r="M33" s="45"/>
      <c r="N33" s="43"/>
      <c r="O33" s="44"/>
      <c r="P33" s="42"/>
      <c r="Q33" s="19"/>
      <c r="R33" s="43"/>
      <c r="S33" s="44"/>
      <c r="T33" s="45"/>
      <c r="U33" s="46"/>
      <c r="V33" s="44"/>
      <c r="W33" s="47"/>
      <c r="X33" s="42"/>
      <c r="Y33" s="44"/>
      <c r="Z33" s="47"/>
      <c r="AA33" s="42"/>
      <c r="AB33" s="19"/>
      <c r="AC33" s="43"/>
      <c r="AD33" s="44"/>
      <c r="AE33" s="45"/>
      <c r="AF33" s="46"/>
    </row>
    <row r="34" spans="1:32" ht="24.95" customHeight="1" x14ac:dyDescent="0.25">
      <c r="A34" s="12" t="e">
        <f>#REF!</f>
        <v>#REF!</v>
      </c>
      <c r="B34" s="12">
        <f>EMP!O35</f>
        <v>0</v>
      </c>
      <c r="C34" s="11">
        <f>EMP!P35</f>
        <v>0</v>
      </c>
      <c r="D34" s="42"/>
      <c r="E34" s="19"/>
      <c r="F34" s="43"/>
      <c r="G34" s="44"/>
      <c r="H34" s="45"/>
      <c r="I34" s="46"/>
      <c r="J34" s="47"/>
      <c r="K34" s="42"/>
      <c r="L34" s="44"/>
      <c r="M34" s="45"/>
      <c r="N34" s="43"/>
      <c r="O34" s="44"/>
      <c r="P34" s="42"/>
      <c r="Q34" s="19"/>
      <c r="R34" s="43"/>
      <c r="S34" s="44"/>
      <c r="T34" s="45"/>
      <c r="U34" s="46"/>
      <c r="V34" s="44"/>
      <c r="W34" s="47"/>
      <c r="X34" s="42"/>
      <c r="Y34" s="44"/>
      <c r="Z34" s="47"/>
      <c r="AA34" s="42"/>
      <c r="AB34" s="19"/>
      <c r="AC34" s="43"/>
      <c r="AD34" s="44"/>
      <c r="AE34" s="45"/>
      <c r="AF34" s="46"/>
    </row>
    <row r="35" spans="1:32" ht="24.95" customHeight="1" x14ac:dyDescent="0.25">
      <c r="A35" s="12" t="e">
        <f>#REF!</f>
        <v>#REF!</v>
      </c>
      <c r="B35" s="12">
        <f>EMP!O36</f>
        <v>0</v>
      </c>
      <c r="C35" s="11">
        <f>EMP!P36</f>
        <v>0</v>
      </c>
      <c r="D35" s="42"/>
      <c r="E35" s="19"/>
      <c r="F35" s="43"/>
      <c r="G35" s="44"/>
      <c r="H35" s="45"/>
      <c r="I35" s="46"/>
      <c r="J35" s="47"/>
      <c r="K35" s="42"/>
      <c r="L35" s="44"/>
      <c r="M35" s="45"/>
      <c r="N35" s="43"/>
      <c r="O35" s="44"/>
      <c r="P35" s="42"/>
      <c r="Q35" s="19"/>
      <c r="R35" s="43"/>
      <c r="S35" s="44"/>
      <c r="T35" s="45"/>
      <c r="U35" s="46"/>
      <c r="V35" s="44"/>
      <c r="W35" s="47"/>
      <c r="X35" s="42"/>
      <c r="Y35" s="44"/>
      <c r="Z35" s="47"/>
      <c r="AA35" s="42"/>
      <c r="AB35" s="19"/>
      <c r="AC35" s="43"/>
      <c r="AD35" s="44"/>
      <c r="AE35" s="45"/>
      <c r="AF35" s="46"/>
    </row>
    <row r="36" spans="1:32" ht="24.95" customHeight="1" x14ac:dyDescent="0.25">
      <c r="A36" s="12" t="e">
        <f>#REF!</f>
        <v>#REF!</v>
      </c>
      <c r="B36" s="12">
        <f>EMP!O37</f>
        <v>0</v>
      </c>
      <c r="C36" s="11">
        <f>EMP!P37</f>
        <v>0</v>
      </c>
      <c r="D36" s="42"/>
      <c r="E36" s="19"/>
      <c r="F36" s="43"/>
      <c r="G36" s="44"/>
      <c r="H36" s="45"/>
      <c r="I36" s="46"/>
      <c r="J36" s="47"/>
      <c r="K36" s="42"/>
      <c r="L36" s="44"/>
      <c r="M36" s="45"/>
      <c r="N36" s="43"/>
      <c r="O36" s="44"/>
      <c r="P36" s="42"/>
      <c r="Q36" s="19"/>
      <c r="R36" s="43"/>
      <c r="S36" s="44"/>
      <c r="T36" s="45"/>
      <c r="U36" s="46"/>
      <c r="V36" s="44"/>
      <c r="W36" s="47"/>
      <c r="X36" s="42"/>
      <c r="Y36" s="44"/>
      <c r="Z36" s="47"/>
      <c r="AA36" s="42"/>
      <c r="AB36" s="19"/>
      <c r="AC36" s="43"/>
      <c r="AD36" s="44"/>
      <c r="AE36" s="45"/>
      <c r="AF36" s="46"/>
    </row>
    <row r="37" spans="1:32" ht="24.95" customHeight="1" x14ac:dyDescent="0.25">
      <c r="A37" s="12" t="e">
        <f>#REF!</f>
        <v>#REF!</v>
      </c>
      <c r="B37" s="12">
        <f>EMP!O38</f>
        <v>0</v>
      </c>
      <c r="C37" s="11">
        <f>EMP!P38</f>
        <v>0</v>
      </c>
      <c r="D37" s="42"/>
      <c r="E37" s="19"/>
      <c r="F37" s="43"/>
      <c r="G37" s="44"/>
      <c r="H37" s="45"/>
      <c r="I37" s="46"/>
      <c r="J37" s="47"/>
      <c r="K37" s="42"/>
      <c r="L37" s="44"/>
      <c r="M37" s="45"/>
      <c r="N37" s="43"/>
      <c r="O37" s="44"/>
      <c r="P37" s="42"/>
      <c r="Q37" s="19"/>
      <c r="R37" s="43"/>
      <c r="S37" s="44"/>
      <c r="T37" s="45"/>
      <c r="U37" s="46"/>
      <c r="V37" s="44"/>
      <c r="W37" s="47"/>
      <c r="X37" s="42"/>
      <c r="Y37" s="44"/>
      <c r="Z37" s="47"/>
      <c r="AA37" s="42"/>
      <c r="AB37" s="19"/>
      <c r="AC37" s="43"/>
      <c r="AD37" s="44"/>
      <c r="AE37" s="45"/>
      <c r="AF37" s="46"/>
    </row>
    <row r="38" spans="1:32" ht="24.95" customHeight="1" x14ac:dyDescent="0.25">
      <c r="A38" s="12" t="e">
        <f>#REF!</f>
        <v>#REF!</v>
      </c>
      <c r="B38" s="12">
        <f>EMP!O39</f>
        <v>0</v>
      </c>
      <c r="C38" s="11">
        <f>EMP!P39</f>
        <v>0</v>
      </c>
      <c r="D38" s="42"/>
      <c r="E38" s="19"/>
      <c r="F38" s="43"/>
      <c r="G38" s="44"/>
      <c r="H38" s="45"/>
      <c r="I38" s="46"/>
      <c r="J38" s="47"/>
      <c r="K38" s="42"/>
      <c r="L38" s="44"/>
      <c r="M38" s="45"/>
      <c r="N38" s="43"/>
      <c r="O38" s="44"/>
      <c r="P38" s="42"/>
      <c r="Q38" s="19"/>
      <c r="R38" s="43"/>
      <c r="S38" s="44"/>
      <c r="T38" s="45"/>
      <c r="U38" s="46"/>
      <c r="V38" s="44"/>
      <c r="W38" s="47"/>
      <c r="X38" s="42"/>
      <c r="Y38" s="44"/>
      <c r="Z38" s="47"/>
      <c r="AA38" s="42"/>
      <c r="AB38" s="19"/>
      <c r="AC38" s="43"/>
      <c r="AD38" s="44"/>
      <c r="AE38" s="45"/>
      <c r="AF38" s="46"/>
    </row>
    <row r="39" spans="1:32" ht="24.95" customHeight="1" x14ac:dyDescent="0.25">
      <c r="A39" s="12" t="e">
        <f>#REF!</f>
        <v>#REF!</v>
      </c>
      <c r="B39" s="12">
        <f>EMP!O40</f>
        <v>0</v>
      </c>
      <c r="C39" s="11">
        <f>EMP!P40</f>
        <v>0</v>
      </c>
      <c r="D39" s="42"/>
      <c r="E39" s="19"/>
      <c r="F39" s="43"/>
      <c r="G39" s="44"/>
      <c r="H39" s="45"/>
      <c r="I39" s="46"/>
      <c r="J39" s="47"/>
      <c r="K39" s="42"/>
      <c r="L39" s="44"/>
      <c r="M39" s="45"/>
      <c r="N39" s="43"/>
      <c r="O39" s="44"/>
      <c r="P39" s="42"/>
      <c r="Q39" s="19"/>
      <c r="R39" s="43"/>
      <c r="S39" s="44"/>
      <c r="T39" s="45"/>
      <c r="U39" s="46"/>
      <c r="V39" s="44"/>
      <c r="W39" s="47"/>
      <c r="X39" s="42"/>
      <c r="Y39" s="44"/>
      <c r="Z39" s="47"/>
      <c r="AA39" s="42"/>
      <c r="AB39" s="19"/>
      <c r="AC39" s="43"/>
      <c r="AD39" s="44"/>
      <c r="AE39" s="45"/>
      <c r="AF39" s="46"/>
    </row>
    <row r="40" spans="1:32" ht="24.95" customHeight="1" x14ac:dyDescent="0.25">
      <c r="A40" s="12" t="e">
        <f>#REF!</f>
        <v>#REF!</v>
      </c>
      <c r="B40" s="12">
        <f>EMP!O41</f>
        <v>0</v>
      </c>
      <c r="C40" s="11">
        <f>EMP!P41</f>
        <v>0</v>
      </c>
      <c r="D40" s="42"/>
      <c r="E40" s="19"/>
      <c r="F40" s="43"/>
      <c r="G40" s="44"/>
      <c r="H40" s="45"/>
      <c r="I40" s="46"/>
      <c r="J40" s="47"/>
      <c r="K40" s="42"/>
      <c r="L40" s="44"/>
      <c r="M40" s="45"/>
      <c r="N40" s="43"/>
      <c r="O40" s="44"/>
      <c r="P40" s="42"/>
      <c r="Q40" s="19"/>
      <c r="R40" s="43"/>
      <c r="S40" s="44"/>
      <c r="T40" s="45"/>
      <c r="U40" s="46"/>
      <c r="V40" s="44"/>
      <c r="W40" s="47"/>
      <c r="X40" s="42"/>
      <c r="Y40" s="44"/>
      <c r="Z40" s="47"/>
      <c r="AA40" s="42"/>
      <c r="AB40" s="19"/>
      <c r="AC40" s="43"/>
      <c r="AD40" s="44"/>
      <c r="AE40" s="45"/>
      <c r="AF40" s="46"/>
    </row>
    <row r="41" spans="1:32" ht="24.95" customHeight="1" x14ac:dyDescent="0.25">
      <c r="A41" s="12" t="e">
        <f>#REF!</f>
        <v>#REF!</v>
      </c>
      <c r="B41" s="12">
        <f>EMP!O42</f>
        <v>0</v>
      </c>
      <c r="C41" s="11">
        <f>EMP!P42</f>
        <v>0</v>
      </c>
      <c r="D41" s="42"/>
      <c r="E41" s="19"/>
      <c r="F41" s="43"/>
      <c r="G41" s="44"/>
      <c r="H41" s="45"/>
      <c r="I41" s="46"/>
      <c r="J41" s="47"/>
      <c r="K41" s="42"/>
      <c r="L41" s="44"/>
      <c r="M41" s="45"/>
      <c r="N41" s="43"/>
      <c r="O41" s="44"/>
      <c r="P41" s="42"/>
      <c r="Q41" s="19"/>
      <c r="R41" s="43"/>
      <c r="S41" s="44"/>
      <c r="T41" s="45"/>
      <c r="U41" s="46"/>
      <c r="V41" s="44"/>
      <c r="W41" s="47"/>
      <c r="X41" s="42"/>
      <c r="Y41" s="44"/>
      <c r="Z41" s="47"/>
      <c r="AA41" s="42"/>
      <c r="AB41" s="19"/>
      <c r="AC41" s="43"/>
      <c r="AD41" s="44"/>
      <c r="AE41" s="45"/>
      <c r="AF41" s="46"/>
    </row>
    <row r="42" spans="1:32" ht="24.95" customHeight="1" x14ac:dyDescent="0.25">
      <c r="A42" s="12" t="e">
        <f>#REF!</f>
        <v>#REF!</v>
      </c>
      <c r="B42" s="12">
        <f>EMP!O43</f>
        <v>0</v>
      </c>
      <c r="C42" s="11">
        <f>EMP!P43</f>
        <v>0</v>
      </c>
      <c r="D42" s="42"/>
      <c r="E42" s="19"/>
      <c r="F42" s="43"/>
      <c r="G42" s="44"/>
      <c r="H42" s="45"/>
      <c r="I42" s="46"/>
      <c r="J42" s="47"/>
      <c r="K42" s="42"/>
      <c r="L42" s="44"/>
      <c r="M42" s="45"/>
      <c r="N42" s="43"/>
      <c r="O42" s="44"/>
      <c r="P42" s="42"/>
      <c r="Q42" s="19"/>
      <c r="R42" s="43"/>
      <c r="S42" s="44"/>
      <c r="T42" s="45"/>
      <c r="U42" s="46"/>
      <c r="V42" s="44"/>
      <c r="W42" s="47"/>
      <c r="X42" s="42"/>
      <c r="Y42" s="44"/>
      <c r="Z42" s="47"/>
      <c r="AA42" s="42"/>
      <c r="AB42" s="19"/>
      <c r="AC42" s="43"/>
      <c r="AD42" s="44"/>
      <c r="AE42" s="45"/>
      <c r="AF42" s="46"/>
    </row>
    <row r="43" spans="1:32" ht="24.95" customHeight="1" x14ac:dyDescent="0.25">
      <c r="A43" s="12" t="e">
        <f>#REF!</f>
        <v>#REF!</v>
      </c>
      <c r="B43" s="12">
        <f>EMP!O44</f>
        <v>0</v>
      </c>
      <c r="C43" s="11">
        <f>EMP!P44</f>
        <v>0</v>
      </c>
      <c r="D43" s="42"/>
      <c r="E43" s="19"/>
      <c r="F43" s="43"/>
      <c r="G43" s="44"/>
      <c r="H43" s="45"/>
      <c r="I43" s="46"/>
      <c r="J43" s="47"/>
      <c r="K43" s="42"/>
      <c r="L43" s="44"/>
      <c r="M43" s="45"/>
      <c r="N43" s="43"/>
      <c r="O43" s="44"/>
      <c r="P43" s="42"/>
      <c r="Q43" s="19"/>
      <c r="R43" s="43"/>
      <c r="S43" s="44"/>
      <c r="T43" s="45"/>
      <c r="U43" s="46"/>
      <c r="V43" s="44"/>
      <c r="W43" s="47"/>
      <c r="X43" s="42"/>
      <c r="Y43" s="44"/>
      <c r="Z43" s="47"/>
      <c r="AA43" s="42"/>
      <c r="AB43" s="19"/>
      <c r="AC43" s="43"/>
      <c r="AD43" s="44"/>
      <c r="AE43" s="45"/>
      <c r="AF43" s="46"/>
    </row>
    <row r="44" spans="1:32" ht="24.95" customHeight="1" x14ac:dyDescent="0.25">
      <c r="A44" s="12" t="e">
        <f>#REF!</f>
        <v>#REF!</v>
      </c>
      <c r="B44" s="12">
        <f>EMP!O45</f>
        <v>0</v>
      </c>
      <c r="C44" s="11">
        <f>EMP!P45</f>
        <v>0</v>
      </c>
      <c r="D44" s="42"/>
      <c r="E44" s="19"/>
      <c r="F44" s="43"/>
      <c r="G44" s="44"/>
      <c r="H44" s="45"/>
      <c r="I44" s="46"/>
      <c r="J44" s="47"/>
      <c r="K44" s="42"/>
      <c r="L44" s="44"/>
      <c r="M44" s="45"/>
      <c r="N44" s="43"/>
      <c r="O44" s="44"/>
      <c r="P44" s="42"/>
      <c r="Q44" s="19"/>
      <c r="R44" s="43"/>
      <c r="S44" s="44"/>
      <c r="T44" s="45"/>
      <c r="U44" s="46"/>
      <c r="V44" s="44"/>
      <c r="W44" s="47"/>
      <c r="X44" s="42"/>
      <c r="Y44" s="44"/>
      <c r="Z44" s="47"/>
      <c r="AA44" s="42"/>
      <c r="AB44" s="19"/>
      <c r="AC44" s="43"/>
      <c r="AD44" s="44"/>
      <c r="AE44" s="45"/>
      <c r="AF44" s="46"/>
    </row>
    <row r="45" spans="1:32" ht="24.95" customHeight="1" x14ac:dyDescent="0.25">
      <c r="A45" s="12" t="e">
        <f>#REF!</f>
        <v>#REF!</v>
      </c>
      <c r="B45" s="12">
        <f>EMP!O46</f>
        <v>0</v>
      </c>
      <c r="C45" s="11">
        <f>EMP!P46</f>
        <v>0</v>
      </c>
      <c r="D45" s="42"/>
      <c r="E45" s="19"/>
      <c r="F45" s="43"/>
      <c r="G45" s="44"/>
      <c r="H45" s="45"/>
      <c r="I45" s="46"/>
      <c r="J45" s="47"/>
      <c r="K45" s="42"/>
      <c r="L45" s="44"/>
      <c r="M45" s="45"/>
      <c r="N45" s="43"/>
      <c r="O45" s="44"/>
      <c r="P45" s="42"/>
      <c r="Q45" s="19"/>
      <c r="R45" s="43"/>
      <c r="S45" s="44"/>
      <c r="T45" s="45"/>
      <c r="U45" s="46"/>
      <c r="V45" s="44"/>
      <c r="W45" s="47"/>
      <c r="X45" s="42"/>
      <c r="Y45" s="44"/>
      <c r="Z45" s="47"/>
      <c r="AA45" s="42"/>
      <c r="AB45" s="19"/>
      <c r="AC45" s="43"/>
      <c r="AD45" s="44"/>
      <c r="AE45" s="45"/>
      <c r="AF45" s="46"/>
    </row>
    <row r="46" spans="1:32" ht="24.95" customHeight="1" x14ac:dyDescent="0.25">
      <c r="A46" s="12" t="e">
        <f>#REF!</f>
        <v>#REF!</v>
      </c>
      <c r="B46" s="12">
        <f>EMP!O47</f>
        <v>0</v>
      </c>
      <c r="C46" s="11">
        <f>EMP!P47</f>
        <v>0</v>
      </c>
      <c r="D46" s="42"/>
      <c r="E46" s="19"/>
      <c r="F46" s="43"/>
      <c r="G46" s="44"/>
      <c r="H46" s="45"/>
      <c r="I46" s="46"/>
      <c r="J46" s="47"/>
      <c r="K46" s="42"/>
      <c r="L46" s="44"/>
      <c r="M46" s="45"/>
      <c r="N46" s="43"/>
      <c r="O46" s="44"/>
      <c r="P46" s="42"/>
      <c r="Q46" s="19"/>
      <c r="R46" s="43"/>
      <c r="S46" s="44"/>
      <c r="T46" s="45"/>
      <c r="U46" s="46"/>
      <c r="V46" s="44"/>
      <c r="W46" s="47"/>
      <c r="X46" s="42"/>
      <c r="Y46" s="44"/>
      <c r="Z46" s="47"/>
      <c r="AA46" s="42"/>
      <c r="AB46" s="19"/>
      <c r="AC46" s="43"/>
      <c r="AD46" s="44"/>
      <c r="AE46" s="45"/>
      <c r="AF46" s="46"/>
    </row>
    <row r="47" spans="1:32" ht="24.95" customHeight="1" x14ac:dyDescent="0.25">
      <c r="A47" s="12" t="e">
        <f>#REF!</f>
        <v>#REF!</v>
      </c>
      <c r="B47" s="12">
        <f>EMP!O48</f>
        <v>0</v>
      </c>
      <c r="C47" s="11">
        <f>EMP!P48</f>
        <v>0</v>
      </c>
      <c r="D47" s="42"/>
      <c r="E47" s="19"/>
      <c r="F47" s="43"/>
      <c r="G47" s="44"/>
      <c r="H47" s="45"/>
      <c r="I47" s="46"/>
      <c r="J47" s="47"/>
      <c r="K47" s="42"/>
      <c r="L47" s="44"/>
      <c r="M47" s="45"/>
      <c r="N47" s="43"/>
      <c r="O47" s="44"/>
      <c r="P47" s="42"/>
      <c r="Q47" s="19"/>
      <c r="R47" s="43"/>
      <c r="S47" s="44"/>
      <c r="T47" s="45"/>
      <c r="U47" s="46"/>
      <c r="V47" s="44"/>
      <c r="W47" s="47"/>
      <c r="X47" s="42"/>
      <c r="Y47" s="44"/>
      <c r="Z47" s="47"/>
      <c r="AA47" s="42"/>
      <c r="AB47" s="19"/>
      <c r="AC47" s="43"/>
      <c r="AD47" s="44"/>
      <c r="AE47" s="45"/>
      <c r="AF47" s="46"/>
    </row>
    <row r="48" spans="1:32" ht="24.95" customHeight="1" x14ac:dyDescent="0.25">
      <c r="A48" s="12" t="e">
        <f>#REF!</f>
        <v>#REF!</v>
      </c>
      <c r="B48" s="12">
        <f>EMP!O49</f>
        <v>0</v>
      </c>
      <c r="C48" s="11">
        <f>EMP!P49</f>
        <v>0</v>
      </c>
      <c r="D48" s="42"/>
      <c r="E48" s="19"/>
      <c r="F48" s="43"/>
      <c r="G48" s="44"/>
      <c r="H48" s="45"/>
      <c r="I48" s="46"/>
      <c r="J48" s="47"/>
      <c r="K48" s="42"/>
      <c r="L48" s="44"/>
      <c r="M48" s="45"/>
      <c r="N48" s="43"/>
      <c r="O48" s="44"/>
      <c r="P48" s="42"/>
      <c r="Q48" s="19"/>
      <c r="R48" s="43"/>
      <c r="S48" s="44"/>
      <c r="T48" s="45"/>
      <c r="U48" s="46"/>
      <c r="V48" s="44"/>
      <c r="W48" s="47"/>
      <c r="X48" s="42"/>
      <c r="Y48" s="44"/>
      <c r="Z48" s="47"/>
      <c r="AA48" s="42"/>
      <c r="AB48" s="19"/>
      <c r="AC48" s="43"/>
      <c r="AD48" s="44"/>
      <c r="AE48" s="45"/>
      <c r="AF48" s="46"/>
    </row>
    <row r="49" spans="1:32" ht="24.95" customHeight="1" x14ac:dyDescent="0.25">
      <c r="A49" s="12" t="e">
        <f>#REF!</f>
        <v>#REF!</v>
      </c>
      <c r="B49" s="12">
        <f>EMP!O50</f>
        <v>0</v>
      </c>
      <c r="C49" s="11">
        <f>EMP!P50</f>
        <v>0</v>
      </c>
      <c r="D49" s="42"/>
      <c r="E49" s="19"/>
      <c r="F49" s="43"/>
      <c r="G49" s="44"/>
      <c r="H49" s="45"/>
      <c r="I49" s="46"/>
      <c r="J49" s="47"/>
      <c r="K49" s="42"/>
      <c r="L49" s="44"/>
      <c r="M49" s="45"/>
      <c r="N49" s="43"/>
      <c r="O49" s="44"/>
      <c r="P49" s="42"/>
      <c r="Q49" s="19"/>
      <c r="R49" s="43"/>
      <c r="S49" s="44"/>
      <c r="T49" s="45"/>
      <c r="U49" s="46"/>
      <c r="V49" s="44"/>
      <c r="W49" s="47"/>
      <c r="X49" s="42"/>
      <c r="Y49" s="44"/>
      <c r="Z49" s="47"/>
      <c r="AA49" s="42"/>
      <c r="AB49" s="19"/>
      <c r="AC49" s="43"/>
      <c r="AD49" s="44"/>
      <c r="AE49" s="45"/>
      <c r="AF49" s="46"/>
    </row>
    <row r="50" spans="1:32" ht="24.95" customHeight="1" x14ac:dyDescent="0.25">
      <c r="A50" s="12" t="e">
        <f>#REF!</f>
        <v>#REF!</v>
      </c>
      <c r="B50" s="12">
        <f>EMP!O51</f>
        <v>0</v>
      </c>
      <c r="C50" s="11">
        <f>EMP!P51</f>
        <v>0</v>
      </c>
      <c r="D50" s="42"/>
      <c r="E50" s="19"/>
      <c r="F50" s="43"/>
      <c r="G50" s="44"/>
      <c r="H50" s="45"/>
      <c r="I50" s="46"/>
      <c r="J50" s="47"/>
      <c r="K50" s="42"/>
      <c r="L50" s="44"/>
      <c r="M50" s="45"/>
      <c r="N50" s="43"/>
      <c r="O50" s="44"/>
      <c r="P50" s="42"/>
      <c r="Q50" s="19"/>
      <c r="R50" s="43"/>
      <c r="S50" s="44"/>
      <c r="T50" s="45"/>
      <c r="U50" s="46"/>
      <c r="V50" s="44"/>
      <c r="W50" s="47"/>
      <c r="X50" s="42"/>
      <c r="Y50" s="44"/>
      <c r="Z50" s="47"/>
      <c r="AA50" s="42"/>
      <c r="AB50" s="19"/>
      <c r="AC50" s="43"/>
      <c r="AD50" s="44"/>
      <c r="AE50" s="45"/>
      <c r="AF50" s="46"/>
    </row>
    <row r="51" spans="1:32" ht="24.95" customHeight="1" x14ac:dyDescent="0.25">
      <c r="A51" s="12" t="e">
        <f>#REF!</f>
        <v>#REF!</v>
      </c>
      <c r="B51" s="12">
        <f>EMP!O52</f>
        <v>0</v>
      </c>
      <c r="C51" s="11">
        <f>EMP!P52</f>
        <v>0</v>
      </c>
      <c r="D51" s="42"/>
      <c r="E51" s="19"/>
      <c r="F51" s="43"/>
      <c r="G51" s="44"/>
      <c r="H51" s="45"/>
      <c r="I51" s="46"/>
      <c r="J51" s="47"/>
      <c r="K51" s="42"/>
      <c r="L51" s="44"/>
      <c r="M51" s="45"/>
      <c r="N51" s="43"/>
      <c r="O51" s="44"/>
      <c r="P51" s="42"/>
      <c r="Q51" s="19"/>
      <c r="R51" s="43"/>
      <c r="S51" s="44"/>
      <c r="T51" s="45"/>
      <c r="U51" s="46"/>
      <c r="V51" s="44"/>
      <c r="W51" s="47"/>
      <c r="X51" s="42"/>
      <c r="Y51" s="44"/>
      <c r="Z51" s="47"/>
      <c r="AA51" s="42"/>
      <c r="AB51" s="19"/>
      <c r="AC51" s="43"/>
      <c r="AD51" s="44"/>
      <c r="AE51" s="45"/>
      <c r="AF51" s="46"/>
    </row>
    <row r="52" spans="1:32" ht="24.95" customHeight="1" x14ac:dyDescent="0.25">
      <c r="A52" s="12" t="e">
        <f>#REF!</f>
        <v>#REF!</v>
      </c>
      <c r="B52" s="12">
        <f>EMP!O53</f>
        <v>0</v>
      </c>
      <c r="C52" s="11">
        <f>EMP!P53</f>
        <v>0</v>
      </c>
      <c r="D52" s="42"/>
      <c r="E52" s="19"/>
      <c r="F52" s="43"/>
      <c r="G52" s="44"/>
      <c r="H52" s="45"/>
      <c r="I52" s="46"/>
      <c r="J52" s="47"/>
      <c r="K52" s="42"/>
      <c r="L52" s="44"/>
      <c r="M52" s="45"/>
      <c r="N52" s="43"/>
      <c r="O52" s="44"/>
      <c r="P52" s="42"/>
      <c r="Q52" s="19"/>
      <c r="R52" s="43"/>
      <c r="S52" s="44"/>
      <c r="T52" s="45"/>
      <c r="U52" s="46"/>
      <c r="V52" s="44"/>
      <c r="W52" s="47"/>
      <c r="X52" s="42"/>
      <c r="Y52" s="44"/>
      <c r="Z52" s="47"/>
      <c r="AA52" s="42"/>
      <c r="AB52" s="19"/>
      <c r="AC52" s="43"/>
      <c r="AD52" s="44"/>
      <c r="AE52" s="45"/>
      <c r="AF52" s="46"/>
    </row>
    <row r="53" spans="1:32" ht="24.95" customHeight="1" x14ac:dyDescent="0.25">
      <c r="A53" s="12" t="e">
        <f>#REF!</f>
        <v>#REF!</v>
      </c>
      <c r="B53" s="12">
        <f>EMP!O54</f>
        <v>0</v>
      </c>
      <c r="C53" s="11">
        <f>EMP!P54</f>
        <v>0</v>
      </c>
      <c r="D53" s="42"/>
      <c r="E53" s="19"/>
      <c r="F53" s="43"/>
      <c r="G53" s="44"/>
      <c r="H53" s="45"/>
      <c r="I53" s="46"/>
      <c r="J53" s="47"/>
      <c r="K53" s="42"/>
      <c r="L53" s="44"/>
      <c r="M53" s="45"/>
      <c r="N53" s="43"/>
      <c r="O53" s="44"/>
      <c r="P53" s="42"/>
      <c r="Q53" s="19"/>
      <c r="R53" s="43"/>
      <c r="S53" s="44"/>
      <c r="T53" s="45"/>
      <c r="U53" s="46"/>
      <c r="V53" s="44"/>
      <c r="W53" s="47"/>
      <c r="X53" s="42"/>
      <c r="Y53" s="44"/>
      <c r="Z53" s="47"/>
      <c r="AA53" s="42"/>
      <c r="AB53" s="19"/>
      <c r="AC53" s="43"/>
      <c r="AD53" s="44"/>
      <c r="AE53" s="45"/>
      <c r="AF53" s="46"/>
    </row>
    <row r="54" spans="1:32" ht="24.95" customHeight="1" x14ac:dyDescent="0.25">
      <c r="A54" s="12" t="e">
        <f>#REF!</f>
        <v>#REF!</v>
      </c>
      <c r="B54" s="12">
        <f>EMP!O55</f>
        <v>0</v>
      </c>
      <c r="C54" s="11">
        <f>EMP!P55</f>
        <v>0</v>
      </c>
      <c r="D54" s="42"/>
      <c r="E54" s="19"/>
      <c r="F54" s="43"/>
      <c r="G54" s="44"/>
      <c r="H54" s="45"/>
      <c r="I54" s="46"/>
      <c r="J54" s="47"/>
      <c r="K54" s="42"/>
      <c r="L54" s="44"/>
      <c r="M54" s="45"/>
      <c r="N54" s="43"/>
      <c r="O54" s="44"/>
      <c r="P54" s="42"/>
      <c r="Q54" s="19"/>
      <c r="R54" s="43"/>
      <c r="S54" s="44"/>
      <c r="T54" s="45"/>
      <c r="U54" s="46"/>
      <c r="V54" s="44"/>
      <c r="W54" s="47"/>
      <c r="X54" s="42"/>
      <c r="Y54" s="44"/>
      <c r="Z54" s="47"/>
      <c r="AA54" s="42"/>
      <c r="AB54" s="19"/>
      <c r="AC54" s="43"/>
      <c r="AD54" s="44"/>
      <c r="AE54" s="45"/>
      <c r="AF54" s="46"/>
    </row>
    <row r="55" spans="1:32" ht="24.95" customHeight="1" x14ac:dyDescent="0.25">
      <c r="A55" s="12" t="e">
        <f>#REF!</f>
        <v>#REF!</v>
      </c>
      <c r="B55" s="12">
        <f>EMP!O56</f>
        <v>0</v>
      </c>
      <c r="C55" s="11">
        <f>EMP!P56</f>
        <v>0</v>
      </c>
      <c r="D55" s="42"/>
      <c r="E55" s="19"/>
      <c r="F55" s="43"/>
      <c r="G55" s="44"/>
      <c r="H55" s="45"/>
      <c r="I55" s="46"/>
      <c r="J55" s="47"/>
      <c r="K55" s="42"/>
      <c r="L55" s="44"/>
      <c r="M55" s="45"/>
      <c r="N55" s="43"/>
      <c r="O55" s="44"/>
      <c r="P55" s="42"/>
      <c r="Q55" s="19"/>
      <c r="R55" s="43"/>
      <c r="S55" s="44"/>
      <c r="T55" s="45"/>
      <c r="U55" s="46"/>
      <c r="V55" s="44"/>
      <c r="W55" s="47"/>
      <c r="X55" s="42"/>
      <c r="Y55" s="44"/>
      <c r="Z55" s="47"/>
      <c r="AA55" s="42"/>
      <c r="AB55" s="19"/>
      <c r="AC55" s="43"/>
      <c r="AD55" s="44"/>
      <c r="AE55" s="45"/>
      <c r="AF55" s="46"/>
    </row>
    <row r="56" spans="1:32" ht="24.95" customHeight="1" x14ac:dyDescent="0.25">
      <c r="A56" s="12" t="e">
        <f>#REF!</f>
        <v>#REF!</v>
      </c>
      <c r="B56" s="12">
        <f>EMP!O57</f>
        <v>0</v>
      </c>
      <c r="C56" s="11">
        <f>EMP!P57</f>
        <v>0</v>
      </c>
      <c r="D56" s="42"/>
      <c r="E56" s="19"/>
      <c r="F56" s="43"/>
      <c r="G56" s="44"/>
      <c r="H56" s="45"/>
      <c r="I56" s="46"/>
      <c r="J56" s="47"/>
      <c r="K56" s="42"/>
      <c r="L56" s="44"/>
      <c r="M56" s="45"/>
      <c r="N56" s="43"/>
      <c r="O56" s="44"/>
      <c r="P56" s="42"/>
      <c r="Q56" s="19"/>
      <c r="R56" s="43"/>
      <c r="S56" s="44"/>
      <c r="T56" s="45"/>
      <c r="U56" s="46"/>
      <c r="V56" s="44"/>
      <c r="W56" s="47"/>
      <c r="X56" s="42"/>
      <c r="Y56" s="44"/>
      <c r="Z56" s="47"/>
      <c r="AA56" s="42"/>
      <c r="AB56" s="19"/>
      <c r="AC56" s="43"/>
      <c r="AD56" s="44"/>
      <c r="AE56" s="45"/>
      <c r="AF56" s="46"/>
    </row>
    <row r="57" spans="1:32" ht="24.95" customHeight="1" x14ac:dyDescent="0.25">
      <c r="A57" s="12" t="e">
        <f>#REF!</f>
        <v>#REF!</v>
      </c>
      <c r="B57" s="12">
        <f>EMP!O58</f>
        <v>0</v>
      </c>
      <c r="C57" s="11">
        <f>EMP!P58</f>
        <v>0</v>
      </c>
      <c r="D57" s="42"/>
      <c r="E57" s="19"/>
      <c r="F57" s="43"/>
      <c r="G57" s="44"/>
      <c r="H57" s="45"/>
      <c r="I57" s="46"/>
      <c r="J57" s="47"/>
      <c r="K57" s="42"/>
      <c r="L57" s="44"/>
      <c r="M57" s="45"/>
      <c r="N57" s="43"/>
      <c r="O57" s="44"/>
      <c r="P57" s="42"/>
      <c r="Q57" s="19"/>
      <c r="R57" s="43"/>
      <c r="S57" s="44"/>
      <c r="T57" s="45"/>
      <c r="U57" s="46"/>
      <c r="V57" s="44"/>
      <c r="W57" s="47"/>
      <c r="X57" s="42"/>
      <c r="Y57" s="44"/>
      <c r="Z57" s="47"/>
      <c r="AA57" s="42"/>
      <c r="AB57" s="19"/>
      <c r="AC57" s="43"/>
      <c r="AD57" s="44"/>
      <c r="AE57" s="45"/>
      <c r="AF57" s="46"/>
    </row>
    <row r="58" spans="1:32" ht="24.95" customHeight="1" x14ac:dyDescent="0.25">
      <c r="A58" s="12" t="e">
        <f>#REF!</f>
        <v>#REF!</v>
      </c>
      <c r="B58" s="12">
        <f>EMP!O59</f>
        <v>0</v>
      </c>
      <c r="C58" s="11">
        <f>EMP!P59</f>
        <v>0</v>
      </c>
      <c r="D58" s="42"/>
      <c r="E58" s="19"/>
      <c r="F58" s="43"/>
      <c r="G58" s="44"/>
      <c r="H58" s="45"/>
      <c r="I58" s="46"/>
      <c r="J58" s="47"/>
      <c r="K58" s="42"/>
      <c r="L58" s="44"/>
      <c r="M58" s="45"/>
      <c r="N58" s="43"/>
      <c r="O58" s="44"/>
      <c r="P58" s="42"/>
      <c r="Q58" s="19"/>
      <c r="R58" s="43"/>
      <c r="S58" s="44"/>
      <c r="T58" s="45"/>
      <c r="U58" s="46"/>
      <c r="V58" s="44"/>
      <c r="W58" s="47"/>
      <c r="X58" s="42"/>
      <c r="Y58" s="44"/>
      <c r="Z58" s="47"/>
      <c r="AA58" s="42"/>
      <c r="AB58" s="19"/>
      <c r="AC58" s="43"/>
      <c r="AD58" s="44"/>
      <c r="AE58" s="45"/>
      <c r="AF58" s="46"/>
    </row>
    <row r="59" spans="1:32" ht="24.95" customHeight="1" x14ac:dyDescent="0.25">
      <c r="A59" s="12" t="e">
        <f>#REF!</f>
        <v>#REF!</v>
      </c>
      <c r="B59" s="12">
        <f>EMP!O60</f>
        <v>0</v>
      </c>
      <c r="C59" s="11">
        <f>EMP!P60</f>
        <v>0</v>
      </c>
      <c r="D59" s="42"/>
      <c r="E59" s="19"/>
      <c r="F59" s="43"/>
      <c r="G59" s="44"/>
      <c r="H59" s="45"/>
      <c r="I59" s="46"/>
      <c r="J59" s="47"/>
      <c r="K59" s="42"/>
      <c r="L59" s="44"/>
      <c r="M59" s="45"/>
      <c r="N59" s="43"/>
      <c r="O59" s="44"/>
      <c r="P59" s="42"/>
      <c r="Q59" s="19"/>
      <c r="R59" s="43"/>
      <c r="S59" s="44"/>
      <c r="T59" s="45"/>
      <c r="U59" s="46"/>
      <c r="V59" s="44"/>
      <c r="W59" s="47"/>
      <c r="X59" s="42"/>
      <c r="Y59" s="44"/>
      <c r="Z59" s="47"/>
      <c r="AA59" s="42"/>
      <c r="AB59" s="19"/>
      <c r="AC59" s="43"/>
      <c r="AD59" s="44"/>
      <c r="AE59" s="45"/>
      <c r="AF59" s="46"/>
    </row>
    <row r="60" spans="1:32" ht="24.95" customHeight="1" x14ac:dyDescent="0.25">
      <c r="A60" s="12" t="e">
        <f>#REF!</f>
        <v>#REF!</v>
      </c>
      <c r="B60" s="12">
        <f>EMP!O61</f>
        <v>0</v>
      </c>
      <c r="C60" s="11">
        <f>EMP!P61</f>
        <v>0</v>
      </c>
      <c r="D60" s="42"/>
      <c r="E60" s="19"/>
      <c r="F60" s="43"/>
      <c r="G60" s="44"/>
      <c r="H60" s="45"/>
      <c r="I60" s="46"/>
      <c r="J60" s="47"/>
      <c r="K60" s="42"/>
      <c r="L60" s="44"/>
      <c r="M60" s="45"/>
      <c r="N60" s="43"/>
      <c r="O60" s="44"/>
      <c r="P60" s="42"/>
      <c r="Q60" s="19"/>
      <c r="R60" s="43"/>
      <c r="S60" s="44"/>
      <c r="T60" s="45"/>
      <c r="U60" s="46"/>
      <c r="V60" s="44"/>
      <c r="W60" s="47"/>
      <c r="X60" s="42"/>
      <c r="Y60" s="44"/>
      <c r="Z60" s="47"/>
      <c r="AA60" s="42"/>
      <c r="AB60" s="19"/>
      <c r="AC60" s="43"/>
      <c r="AD60" s="44"/>
      <c r="AE60" s="45"/>
      <c r="AF60" s="46"/>
    </row>
    <row r="61" spans="1:32" ht="24.95" customHeight="1" x14ac:dyDescent="0.25">
      <c r="A61" s="12" t="e">
        <f>#REF!</f>
        <v>#REF!</v>
      </c>
      <c r="B61" s="12">
        <f>EMP!O62</f>
        <v>0</v>
      </c>
      <c r="C61" s="11">
        <f>EMP!P62</f>
        <v>0</v>
      </c>
      <c r="D61" s="42"/>
      <c r="E61" s="19"/>
      <c r="F61" s="43"/>
      <c r="G61" s="44"/>
      <c r="H61" s="45"/>
      <c r="I61" s="46"/>
      <c r="J61" s="47"/>
      <c r="K61" s="42"/>
      <c r="L61" s="44"/>
      <c r="M61" s="45"/>
      <c r="N61" s="43"/>
      <c r="O61" s="44"/>
      <c r="P61" s="42"/>
      <c r="Q61" s="19"/>
      <c r="R61" s="43"/>
      <c r="S61" s="44"/>
      <c r="T61" s="45"/>
      <c r="U61" s="46"/>
      <c r="V61" s="44"/>
      <c r="W61" s="47"/>
      <c r="X61" s="42"/>
      <c r="Y61" s="44"/>
      <c r="Z61" s="47"/>
      <c r="AA61" s="42"/>
      <c r="AB61" s="19"/>
      <c r="AC61" s="43"/>
      <c r="AD61" s="44"/>
      <c r="AE61" s="45"/>
      <c r="AF61" s="46"/>
    </row>
    <row r="62" spans="1:32" ht="24.95" customHeight="1" x14ac:dyDescent="0.25">
      <c r="A62" s="12" t="e">
        <f>#REF!</f>
        <v>#REF!</v>
      </c>
      <c r="B62" s="12">
        <f>EMP!O63</f>
        <v>0</v>
      </c>
      <c r="C62" s="11">
        <f>EMP!P63</f>
        <v>0</v>
      </c>
      <c r="D62" s="42"/>
      <c r="E62" s="19"/>
      <c r="F62" s="43"/>
      <c r="G62" s="44"/>
      <c r="H62" s="45"/>
      <c r="I62" s="46"/>
      <c r="J62" s="47"/>
      <c r="K62" s="42"/>
      <c r="L62" s="44"/>
      <c r="M62" s="45"/>
      <c r="N62" s="43"/>
      <c r="O62" s="44"/>
      <c r="P62" s="42"/>
      <c r="Q62" s="19"/>
      <c r="R62" s="43"/>
      <c r="S62" s="44"/>
      <c r="T62" s="45"/>
      <c r="U62" s="46"/>
      <c r="V62" s="44"/>
      <c r="W62" s="47"/>
      <c r="X62" s="42"/>
      <c r="Y62" s="44"/>
      <c r="Z62" s="47"/>
      <c r="AA62" s="42"/>
      <c r="AB62" s="19"/>
      <c r="AC62" s="43"/>
      <c r="AD62" s="44"/>
      <c r="AE62" s="45"/>
      <c r="AF62" s="46"/>
    </row>
    <row r="63" spans="1:32" ht="24.95" customHeight="1" x14ac:dyDescent="0.25">
      <c r="A63" s="12" t="e">
        <f>#REF!</f>
        <v>#REF!</v>
      </c>
      <c r="B63" s="12">
        <f>EMP!O64</f>
        <v>0</v>
      </c>
      <c r="C63" s="11">
        <f>EMP!P64</f>
        <v>0</v>
      </c>
      <c r="D63" s="42"/>
      <c r="E63" s="19"/>
      <c r="F63" s="43"/>
      <c r="G63" s="44"/>
      <c r="H63" s="45"/>
      <c r="I63" s="46"/>
      <c r="J63" s="47"/>
      <c r="K63" s="42"/>
      <c r="L63" s="44"/>
      <c r="M63" s="45"/>
      <c r="N63" s="43"/>
      <c r="O63" s="44"/>
      <c r="P63" s="42"/>
      <c r="Q63" s="19"/>
      <c r="R63" s="43"/>
      <c r="S63" s="44"/>
      <c r="T63" s="45"/>
      <c r="U63" s="46"/>
      <c r="V63" s="44"/>
      <c r="W63" s="47"/>
      <c r="X63" s="42"/>
      <c r="Y63" s="44"/>
      <c r="Z63" s="47"/>
      <c r="AA63" s="42"/>
      <c r="AB63" s="19"/>
      <c r="AC63" s="43"/>
      <c r="AD63" s="44"/>
      <c r="AE63" s="45"/>
      <c r="AF63" s="46"/>
    </row>
    <row r="64" spans="1:32" ht="24.95" customHeight="1" x14ac:dyDescent="0.25">
      <c r="A64" s="12" t="e">
        <f>#REF!</f>
        <v>#REF!</v>
      </c>
      <c r="B64" s="12">
        <f>EMP!O65</f>
        <v>0</v>
      </c>
      <c r="C64" s="11">
        <f>EMP!P65</f>
        <v>0</v>
      </c>
      <c r="D64" s="42"/>
      <c r="E64" s="19"/>
      <c r="F64" s="43"/>
      <c r="G64" s="44"/>
      <c r="H64" s="45"/>
      <c r="I64" s="46"/>
      <c r="J64" s="47"/>
      <c r="K64" s="42"/>
      <c r="L64" s="44"/>
      <c r="M64" s="45"/>
      <c r="N64" s="43"/>
      <c r="O64" s="44"/>
      <c r="P64" s="42"/>
      <c r="Q64" s="19"/>
      <c r="R64" s="43"/>
      <c r="S64" s="44"/>
      <c r="T64" s="45"/>
      <c r="U64" s="46"/>
      <c r="V64" s="44"/>
      <c r="W64" s="47"/>
      <c r="X64" s="42"/>
      <c r="Y64" s="44"/>
      <c r="Z64" s="47"/>
      <c r="AA64" s="42"/>
      <c r="AB64" s="19"/>
      <c r="AC64" s="43"/>
      <c r="AD64" s="44"/>
      <c r="AE64" s="45"/>
      <c r="AF64" s="46"/>
    </row>
    <row r="65" spans="1:32" ht="24.95" customHeight="1" x14ac:dyDescent="0.25">
      <c r="A65" s="12" t="e">
        <f>#REF!</f>
        <v>#REF!</v>
      </c>
      <c r="B65" s="12">
        <f>EMP!O66</f>
        <v>0</v>
      </c>
      <c r="C65" s="11">
        <f>EMP!P66</f>
        <v>0</v>
      </c>
      <c r="D65" s="42"/>
      <c r="E65" s="19"/>
      <c r="F65" s="43"/>
      <c r="G65" s="44"/>
      <c r="H65" s="45"/>
      <c r="I65" s="46"/>
      <c r="J65" s="47"/>
      <c r="K65" s="42"/>
      <c r="L65" s="44"/>
      <c r="M65" s="45"/>
      <c r="N65" s="43"/>
      <c r="O65" s="44"/>
      <c r="P65" s="42"/>
      <c r="Q65" s="19"/>
      <c r="R65" s="43"/>
      <c r="S65" s="44"/>
      <c r="T65" s="45"/>
      <c r="U65" s="46"/>
      <c r="V65" s="44"/>
      <c r="W65" s="47"/>
      <c r="X65" s="42"/>
      <c r="Y65" s="44"/>
      <c r="Z65" s="47"/>
      <c r="AA65" s="42"/>
      <c r="AB65" s="19"/>
      <c r="AC65" s="43"/>
      <c r="AD65" s="44"/>
      <c r="AE65" s="45"/>
      <c r="AF65" s="46"/>
    </row>
    <row r="66" spans="1:32" ht="24.95" customHeight="1" x14ac:dyDescent="0.25">
      <c r="A66" s="12" t="e">
        <f>#REF!</f>
        <v>#REF!</v>
      </c>
      <c r="B66" s="12">
        <f>EMP!O67</f>
        <v>0</v>
      </c>
      <c r="C66" s="11">
        <f>EMP!P67</f>
        <v>0</v>
      </c>
      <c r="D66" s="42"/>
      <c r="E66" s="19"/>
      <c r="F66" s="43"/>
      <c r="G66" s="44"/>
      <c r="H66" s="45"/>
      <c r="I66" s="46"/>
      <c r="J66" s="47"/>
      <c r="K66" s="42"/>
      <c r="L66" s="44"/>
      <c r="M66" s="45"/>
      <c r="N66" s="43"/>
      <c r="O66" s="44"/>
      <c r="P66" s="42"/>
      <c r="Q66" s="19"/>
      <c r="R66" s="43"/>
      <c r="S66" s="44"/>
      <c r="T66" s="45"/>
      <c r="U66" s="46"/>
      <c r="V66" s="44"/>
      <c r="W66" s="47"/>
      <c r="X66" s="42"/>
      <c r="Y66" s="44"/>
      <c r="Z66" s="47"/>
      <c r="AA66" s="42"/>
      <c r="AB66" s="19"/>
      <c r="AC66" s="43"/>
      <c r="AD66" s="44"/>
      <c r="AE66" s="45"/>
      <c r="AF66" s="46"/>
    </row>
    <row r="67" spans="1:32" ht="24.95" customHeight="1" x14ac:dyDescent="0.25">
      <c r="A67" s="12" t="e">
        <f>#REF!</f>
        <v>#REF!</v>
      </c>
      <c r="B67" s="12">
        <f>EMP!O68</f>
        <v>0</v>
      </c>
      <c r="C67" s="11">
        <f>EMP!P68</f>
        <v>0</v>
      </c>
      <c r="D67" s="42"/>
      <c r="E67" s="19"/>
      <c r="F67" s="43"/>
      <c r="G67" s="44"/>
      <c r="H67" s="45"/>
      <c r="I67" s="46"/>
      <c r="J67" s="47"/>
      <c r="K67" s="42"/>
      <c r="L67" s="44"/>
      <c r="M67" s="45"/>
      <c r="N67" s="43"/>
      <c r="O67" s="44"/>
      <c r="P67" s="42"/>
      <c r="Q67" s="19"/>
      <c r="R67" s="43"/>
      <c r="S67" s="44"/>
      <c r="T67" s="45"/>
      <c r="U67" s="46"/>
      <c r="V67" s="44"/>
      <c r="W67" s="47"/>
      <c r="X67" s="42"/>
      <c r="Y67" s="44"/>
      <c r="Z67" s="47"/>
      <c r="AA67" s="42"/>
      <c r="AB67" s="19"/>
      <c r="AC67" s="43"/>
      <c r="AD67" s="44"/>
      <c r="AE67" s="45"/>
      <c r="AF67" s="46"/>
    </row>
    <row r="68" spans="1:32" ht="24.95" customHeight="1" x14ac:dyDescent="0.25">
      <c r="A68" s="12" t="e">
        <f>#REF!</f>
        <v>#REF!</v>
      </c>
      <c r="B68" s="12">
        <f>EMP!O69</f>
        <v>0</v>
      </c>
      <c r="C68" s="11">
        <f>EMP!P69</f>
        <v>0</v>
      </c>
      <c r="D68" s="42"/>
      <c r="E68" s="19"/>
      <c r="F68" s="43"/>
      <c r="G68" s="44"/>
      <c r="H68" s="45"/>
      <c r="I68" s="46"/>
      <c r="J68" s="47"/>
      <c r="K68" s="42"/>
      <c r="L68" s="44"/>
      <c r="M68" s="45"/>
      <c r="N68" s="43"/>
      <c r="O68" s="44"/>
      <c r="P68" s="42"/>
      <c r="Q68" s="19"/>
      <c r="R68" s="43"/>
      <c r="S68" s="44"/>
      <c r="T68" s="45"/>
      <c r="U68" s="46"/>
      <c r="V68" s="44"/>
      <c r="W68" s="47"/>
      <c r="X68" s="42"/>
      <c r="Y68" s="44"/>
      <c r="Z68" s="47"/>
      <c r="AA68" s="42"/>
      <c r="AB68" s="19"/>
      <c r="AC68" s="43"/>
      <c r="AD68" s="44"/>
      <c r="AE68" s="45"/>
      <c r="AF68" s="46"/>
    </row>
    <row r="69" spans="1:32" ht="24.95" customHeight="1" x14ac:dyDescent="0.25">
      <c r="A69" s="12" t="e">
        <f>#REF!</f>
        <v>#REF!</v>
      </c>
      <c r="B69" s="12">
        <f>EMP!O70</f>
        <v>0</v>
      </c>
      <c r="C69" s="11">
        <f>EMP!P70</f>
        <v>0</v>
      </c>
      <c r="D69" s="42"/>
      <c r="E69" s="19"/>
      <c r="F69" s="43"/>
      <c r="G69" s="44"/>
      <c r="H69" s="45"/>
      <c r="I69" s="46"/>
      <c r="J69" s="47"/>
      <c r="K69" s="42"/>
      <c r="L69" s="44"/>
      <c r="M69" s="45"/>
      <c r="N69" s="43"/>
      <c r="O69" s="44"/>
      <c r="P69" s="42"/>
      <c r="Q69" s="19"/>
      <c r="R69" s="43"/>
      <c r="S69" s="44"/>
      <c r="T69" s="45"/>
      <c r="U69" s="46"/>
      <c r="V69" s="44"/>
      <c r="W69" s="47"/>
      <c r="X69" s="42"/>
      <c r="Y69" s="44"/>
      <c r="Z69" s="47"/>
      <c r="AA69" s="42"/>
      <c r="AB69" s="19"/>
      <c r="AC69" s="43"/>
      <c r="AD69" s="44"/>
      <c r="AE69" s="45"/>
      <c r="AF69" s="46"/>
    </row>
    <row r="70" spans="1:32" ht="24.95" customHeight="1" x14ac:dyDescent="0.25">
      <c r="A70" s="12" t="e">
        <f>#REF!</f>
        <v>#REF!</v>
      </c>
      <c r="B70" s="12">
        <f>EMP!O71</f>
        <v>0</v>
      </c>
      <c r="C70" s="11">
        <f>EMP!P71</f>
        <v>0</v>
      </c>
      <c r="D70" s="42"/>
      <c r="E70" s="19"/>
      <c r="F70" s="43"/>
      <c r="G70" s="44"/>
      <c r="H70" s="45"/>
      <c r="I70" s="46"/>
      <c r="J70" s="47"/>
      <c r="K70" s="42"/>
      <c r="L70" s="44"/>
      <c r="M70" s="45"/>
      <c r="N70" s="43"/>
      <c r="O70" s="44"/>
      <c r="P70" s="42"/>
      <c r="Q70" s="19"/>
      <c r="R70" s="43"/>
      <c r="S70" s="44"/>
      <c r="T70" s="45"/>
      <c r="U70" s="46"/>
      <c r="V70" s="44"/>
      <c r="W70" s="47"/>
      <c r="X70" s="42"/>
      <c r="Y70" s="44"/>
      <c r="Z70" s="47"/>
      <c r="AA70" s="42"/>
      <c r="AB70" s="19"/>
      <c r="AC70" s="43"/>
      <c r="AD70" s="44"/>
      <c r="AE70" s="45"/>
      <c r="AF70" s="46"/>
    </row>
    <row r="71" spans="1:32" ht="24.95" customHeight="1" x14ac:dyDescent="0.25">
      <c r="A71" s="12" t="e">
        <f>#REF!</f>
        <v>#REF!</v>
      </c>
      <c r="B71" s="12">
        <f>EMP!O72</f>
        <v>0</v>
      </c>
      <c r="C71" s="11">
        <f>EMP!P72</f>
        <v>0</v>
      </c>
      <c r="D71" s="42"/>
      <c r="E71" s="19"/>
      <c r="F71" s="43"/>
      <c r="G71" s="44"/>
      <c r="H71" s="45"/>
      <c r="I71" s="46"/>
      <c r="J71" s="47"/>
      <c r="K71" s="42"/>
      <c r="L71" s="44"/>
      <c r="M71" s="45"/>
      <c r="N71" s="43"/>
      <c r="O71" s="44"/>
      <c r="P71" s="42"/>
      <c r="Q71" s="19"/>
      <c r="R71" s="43"/>
      <c r="S71" s="44"/>
      <c r="T71" s="45"/>
      <c r="U71" s="46"/>
      <c r="V71" s="44"/>
      <c r="W71" s="47"/>
      <c r="X71" s="42"/>
      <c r="Y71" s="44"/>
      <c r="Z71" s="47"/>
      <c r="AA71" s="42"/>
      <c r="AB71" s="19"/>
      <c r="AC71" s="43"/>
      <c r="AD71" s="44"/>
      <c r="AE71" s="45"/>
      <c r="AF71" s="46"/>
    </row>
    <row r="72" spans="1:32" ht="24.95" customHeight="1" x14ac:dyDescent="0.25">
      <c r="A72" s="12" t="e">
        <f>#REF!</f>
        <v>#REF!</v>
      </c>
      <c r="B72" s="12">
        <f>EMP!O73</f>
        <v>0</v>
      </c>
      <c r="C72" s="11">
        <f>EMP!P73</f>
        <v>0</v>
      </c>
      <c r="D72" s="42"/>
      <c r="E72" s="19"/>
      <c r="F72" s="43"/>
      <c r="G72" s="44"/>
      <c r="H72" s="45"/>
      <c r="I72" s="46"/>
      <c r="J72" s="47"/>
      <c r="K72" s="42"/>
      <c r="L72" s="44"/>
      <c r="M72" s="45"/>
      <c r="N72" s="43"/>
      <c r="O72" s="44"/>
      <c r="P72" s="42"/>
      <c r="Q72" s="19"/>
      <c r="R72" s="43"/>
      <c r="S72" s="44"/>
      <c r="T72" s="45"/>
      <c r="U72" s="46"/>
      <c r="V72" s="44"/>
      <c r="W72" s="47"/>
      <c r="X72" s="42"/>
      <c r="Y72" s="44"/>
      <c r="Z72" s="47"/>
      <c r="AA72" s="42"/>
      <c r="AB72" s="19"/>
      <c r="AC72" s="43"/>
      <c r="AD72" s="44"/>
      <c r="AE72" s="45"/>
      <c r="AF72" s="46"/>
    </row>
    <row r="73" spans="1:32" ht="24.95" customHeight="1" x14ac:dyDescent="0.25">
      <c r="A73" s="12" t="e">
        <f>#REF!</f>
        <v>#REF!</v>
      </c>
      <c r="B73" s="12">
        <f>EMP!O74</f>
        <v>0</v>
      </c>
      <c r="C73" s="11">
        <f>EMP!P74</f>
        <v>0</v>
      </c>
      <c r="D73" s="42"/>
      <c r="E73" s="19"/>
      <c r="F73" s="43"/>
      <c r="G73" s="44"/>
      <c r="H73" s="45"/>
      <c r="I73" s="46"/>
      <c r="J73" s="47"/>
      <c r="K73" s="42"/>
      <c r="L73" s="44"/>
      <c r="M73" s="45"/>
      <c r="N73" s="43"/>
      <c r="O73" s="44"/>
      <c r="P73" s="42"/>
      <c r="Q73" s="19"/>
      <c r="R73" s="43"/>
      <c r="S73" s="44"/>
      <c r="T73" s="45"/>
      <c r="U73" s="46"/>
      <c r="V73" s="44"/>
      <c r="W73" s="47"/>
      <c r="X73" s="42"/>
      <c r="Y73" s="44"/>
      <c r="Z73" s="47"/>
      <c r="AA73" s="42"/>
      <c r="AB73" s="19"/>
      <c r="AC73" s="43"/>
      <c r="AD73" s="44"/>
      <c r="AE73" s="45"/>
      <c r="AF73" s="46"/>
    </row>
    <row r="74" spans="1:32" ht="24.95" customHeight="1" x14ac:dyDescent="0.25">
      <c r="A74" s="12" t="e">
        <f>#REF!</f>
        <v>#REF!</v>
      </c>
      <c r="B74" s="12">
        <f>EMP!O75</f>
        <v>0</v>
      </c>
      <c r="C74" s="11">
        <f>EMP!P75</f>
        <v>0</v>
      </c>
      <c r="D74" s="42"/>
      <c r="E74" s="19"/>
      <c r="F74" s="43"/>
      <c r="G74" s="44"/>
      <c r="H74" s="45"/>
      <c r="I74" s="46"/>
      <c r="J74" s="47"/>
      <c r="K74" s="42"/>
      <c r="L74" s="44"/>
      <c r="M74" s="45"/>
      <c r="N74" s="43"/>
      <c r="O74" s="44"/>
      <c r="P74" s="42"/>
      <c r="Q74" s="19"/>
      <c r="R74" s="43"/>
      <c r="S74" s="44"/>
      <c r="T74" s="45"/>
      <c r="U74" s="46"/>
      <c r="V74" s="44"/>
      <c r="W74" s="47"/>
      <c r="X74" s="42"/>
      <c r="Y74" s="44"/>
      <c r="Z74" s="47"/>
      <c r="AA74" s="42"/>
      <c r="AB74" s="19"/>
      <c r="AC74" s="43"/>
      <c r="AD74" s="44"/>
      <c r="AE74" s="45"/>
      <c r="AF74" s="46"/>
    </row>
    <row r="75" spans="1:32" ht="24.95" customHeight="1" x14ac:dyDescent="0.25">
      <c r="A75" s="12" t="e">
        <f>#REF!</f>
        <v>#REF!</v>
      </c>
      <c r="B75" s="12">
        <f>EMP!O76</f>
        <v>0</v>
      </c>
      <c r="C75" s="11">
        <f>EMP!P76</f>
        <v>0</v>
      </c>
      <c r="D75" s="42"/>
      <c r="E75" s="19"/>
      <c r="F75" s="43"/>
      <c r="G75" s="44"/>
      <c r="H75" s="45"/>
      <c r="I75" s="46"/>
      <c r="J75" s="47"/>
      <c r="K75" s="42"/>
      <c r="L75" s="44"/>
      <c r="M75" s="45"/>
      <c r="N75" s="43"/>
      <c r="O75" s="44"/>
      <c r="P75" s="42"/>
      <c r="Q75" s="19"/>
      <c r="R75" s="43"/>
      <c r="S75" s="44"/>
      <c r="T75" s="45"/>
      <c r="U75" s="46"/>
      <c r="V75" s="44"/>
      <c r="W75" s="47"/>
      <c r="X75" s="42"/>
      <c r="Y75" s="44"/>
      <c r="Z75" s="47"/>
      <c r="AA75" s="42"/>
      <c r="AB75" s="19"/>
      <c r="AC75" s="43"/>
      <c r="AD75" s="44"/>
      <c r="AE75" s="45"/>
      <c r="AF75" s="46"/>
    </row>
    <row r="76" spans="1:32" ht="24.95" customHeight="1" x14ac:dyDescent="0.25">
      <c r="A76" s="12" t="e">
        <f>#REF!</f>
        <v>#REF!</v>
      </c>
      <c r="B76" s="12">
        <f>EMP!O77</f>
        <v>0</v>
      </c>
      <c r="C76" s="11">
        <f>EMP!P77</f>
        <v>0</v>
      </c>
      <c r="D76" s="42"/>
      <c r="E76" s="19"/>
      <c r="F76" s="43"/>
      <c r="G76" s="44"/>
      <c r="H76" s="45"/>
      <c r="I76" s="46"/>
      <c r="J76" s="47"/>
      <c r="K76" s="42"/>
      <c r="L76" s="44"/>
      <c r="M76" s="45"/>
      <c r="N76" s="43"/>
      <c r="O76" s="44"/>
      <c r="P76" s="42"/>
      <c r="Q76" s="19"/>
      <c r="R76" s="43"/>
      <c r="S76" s="44"/>
      <c r="T76" s="45"/>
      <c r="U76" s="46"/>
      <c r="V76" s="44"/>
      <c r="W76" s="47"/>
      <c r="X76" s="42"/>
      <c r="Y76" s="44"/>
      <c r="Z76" s="47"/>
      <c r="AA76" s="42"/>
      <c r="AB76" s="19"/>
      <c r="AC76" s="43"/>
      <c r="AD76" s="44"/>
      <c r="AE76" s="45"/>
      <c r="AF76" s="46"/>
    </row>
    <row r="77" spans="1:32" ht="24.95" customHeight="1" x14ac:dyDescent="0.25">
      <c r="A77" s="12" t="e">
        <f>#REF!</f>
        <v>#REF!</v>
      </c>
      <c r="B77" s="12">
        <f>EMP!O78</f>
        <v>0</v>
      </c>
      <c r="C77" s="11">
        <f>EMP!P78</f>
        <v>0</v>
      </c>
      <c r="D77" s="42"/>
      <c r="E77" s="19"/>
      <c r="F77" s="43"/>
      <c r="G77" s="44"/>
      <c r="H77" s="45"/>
      <c r="I77" s="46"/>
      <c r="J77" s="47"/>
      <c r="K77" s="42"/>
      <c r="L77" s="44"/>
      <c r="M77" s="45"/>
      <c r="N77" s="43"/>
      <c r="O77" s="44"/>
      <c r="P77" s="42"/>
      <c r="Q77" s="19"/>
      <c r="R77" s="43"/>
      <c r="S77" s="44"/>
      <c r="T77" s="45"/>
      <c r="U77" s="46"/>
      <c r="V77" s="44"/>
      <c r="W77" s="47"/>
      <c r="X77" s="42"/>
      <c r="Y77" s="44"/>
      <c r="Z77" s="47"/>
      <c r="AA77" s="42"/>
      <c r="AB77" s="19"/>
      <c r="AC77" s="43"/>
      <c r="AD77" s="44"/>
      <c r="AE77" s="45"/>
      <c r="AF77" s="46"/>
    </row>
    <row r="78" spans="1:32" ht="24.95" customHeight="1" x14ac:dyDescent="0.25">
      <c r="A78" s="12" t="e">
        <f>#REF!</f>
        <v>#REF!</v>
      </c>
      <c r="B78" s="12">
        <f>EMP!O79</f>
        <v>0</v>
      </c>
      <c r="C78" s="11">
        <f>EMP!P79</f>
        <v>0</v>
      </c>
      <c r="D78" s="42"/>
      <c r="E78" s="19"/>
      <c r="F78" s="43"/>
      <c r="G78" s="44"/>
      <c r="H78" s="45"/>
      <c r="I78" s="46"/>
      <c r="J78" s="47"/>
      <c r="K78" s="42"/>
      <c r="L78" s="44"/>
      <c r="M78" s="45"/>
      <c r="N78" s="43"/>
      <c r="O78" s="44"/>
      <c r="P78" s="42"/>
      <c r="Q78" s="19"/>
      <c r="R78" s="43"/>
      <c r="S78" s="44"/>
      <c r="T78" s="45"/>
      <c r="U78" s="46"/>
      <c r="V78" s="44"/>
      <c r="W78" s="47"/>
      <c r="X78" s="42"/>
      <c r="Y78" s="44"/>
      <c r="Z78" s="47"/>
      <c r="AA78" s="42"/>
      <c r="AB78" s="19"/>
      <c r="AC78" s="43"/>
      <c r="AD78" s="44"/>
      <c r="AE78" s="45"/>
      <c r="AF78" s="46"/>
    </row>
    <row r="79" spans="1:32" ht="24.95" customHeight="1" x14ac:dyDescent="0.25">
      <c r="A79" s="12" t="e">
        <f>#REF!</f>
        <v>#REF!</v>
      </c>
      <c r="B79" s="12">
        <f>EMP!O80</f>
        <v>0</v>
      </c>
      <c r="C79" s="11">
        <f>EMP!P80</f>
        <v>0</v>
      </c>
      <c r="D79" s="42"/>
      <c r="E79" s="19"/>
      <c r="F79" s="43"/>
      <c r="G79" s="44"/>
      <c r="H79" s="45"/>
      <c r="I79" s="46"/>
      <c r="J79" s="47"/>
      <c r="K79" s="42"/>
      <c r="L79" s="44"/>
      <c r="M79" s="45"/>
      <c r="N79" s="43"/>
      <c r="O79" s="44"/>
      <c r="P79" s="42"/>
      <c r="Q79" s="19"/>
      <c r="R79" s="43"/>
      <c r="S79" s="44"/>
      <c r="T79" s="45"/>
      <c r="U79" s="46"/>
      <c r="V79" s="44"/>
      <c r="W79" s="47"/>
      <c r="X79" s="42"/>
      <c r="Y79" s="44"/>
      <c r="Z79" s="47"/>
      <c r="AA79" s="42"/>
      <c r="AB79" s="19"/>
      <c r="AC79" s="43"/>
      <c r="AD79" s="44"/>
      <c r="AE79" s="45"/>
      <c r="AF79" s="46"/>
    </row>
    <row r="80" spans="1:32" ht="24.95" customHeight="1" x14ac:dyDescent="0.25">
      <c r="A80" s="12" t="e">
        <f>#REF!</f>
        <v>#REF!</v>
      </c>
      <c r="B80" s="12">
        <f>EMP!O81</f>
        <v>0</v>
      </c>
      <c r="C80" s="11">
        <f>EMP!P81</f>
        <v>0</v>
      </c>
      <c r="D80" s="42"/>
      <c r="E80" s="19"/>
      <c r="F80" s="43"/>
      <c r="G80" s="44"/>
      <c r="H80" s="45"/>
      <c r="I80" s="46"/>
      <c r="J80" s="47"/>
      <c r="K80" s="42"/>
      <c r="L80" s="44"/>
      <c r="M80" s="45"/>
      <c r="N80" s="43"/>
      <c r="O80" s="44"/>
      <c r="P80" s="42"/>
      <c r="Q80" s="19"/>
      <c r="R80" s="43"/>
      <c r="S80" s="44"/>
      <c r="T80" s="45"/>
      <c r="U80" s="46"/>
      <c r="V80" s="44"/>
      <c r="W80" s="47"/>
      <c r="X80" s="42"/>
      <c r="Y80" s="44"/>
      <c r="Z80" s="47"/>
      <c r="AA80" s="42"/>
      <c r="AB80" s="19"/>
      <c r="AC80" s="43"/>
      <c r="AD80" s="44"/>
      <c r="AE80" s="45"/>
      <c r="AF80" s="46"/>
    </row>
    <row r="81" spans="1:32" ht="24.95" customHeight="1" x14ac:dyDescent="0.25">
      <c r="A81" s="12" t="e">
        <f>#REF!</f>
        <v>#REF!</v>
      </c>
      <c r="B81" s="12">
        <f>EMP!O82</f>
        <v>0</v>
      </c>
      <c r="C81" s="11">
        <f>EMP!P82</f>
        <v>0</v>
      </c>
      <c r="D81" s="42"/>
      <c r="E81" s="19"/>
      <c r="F81" s="43"/>
      <c r="G81" s="44"/>
      <c r="H81" s="45"/>
      <c r="I81" s="46"/>
      <c r="J81" s="47"/>
      <c r="K81" s="42"/>
      <c r="L81" s="44"/>
      <c r="M81" s="45"/>
      <c r="N81" s="43"/>
      <c r="O81" s="44"/>
      <c r="P81" s="42"/>
      <c r="Q81" s="19"/>
      <c r="R81" s="43"/>
      <c r="S81" s="44"/>
      <c r="T81" s="45"/>
      <c r="U81" s="46"/>
      <c r="V81" s="44"/>
      <c r="W81" s="47"/>
      <c r="X81" s="42"/>
      <c r="Y81" s="44"/>
      <c r="Z81" s="47"/>
      <c r="AA81" s="42"/>
      <c r="AB81" s="19"/>
      <c r="AC81" s="43"/>
      <c r="AD81" s="44"/>
      <c r="AE81" s="45"/>
      <c r="AF81" s="46"/>
    </row>
    <row r="82" spans="1:32" ht="24.95" customHeight="1" x14ac:dyDescent="0.25">
      <c r="A82" s="12" t="e">
        <f>#REF!</f>
        <v>#REF!</v>
      </c>
      <c r="B82" s="12">
        <f>EMP!O83</f>
        <v>0</v>
      </c>
      <c r="C82" s="11">
        <f>EMP!P83</f>
        <v>0</v>
      </c>
      <c r="D82" s="42"/>
      <c r="E82" s="19"/>
      <c r="F82" s="43"/>
      <c r="G82" s="44"/>
      <c r="H82" s="45"/>
      <c r="I82" s="46"/>
      <c r="J82" s="47"/>
      <c r="K82" s="42"/>
      <c r="L82" s="44"/>
      <c r="M82" s="45"/>
      <c r="N82" s="43"/>
      <c r="O82" s="44"/>
      <c r="P82" s="42"/>
      <c r="Q82" s="19"/>
      <c r="R82" s="43"/>
      <c r="S82" s="44"/>
      <c r="T82" s="45"/>
      <c r="U82" s="46"/>
      <c r="V82" s="44"/>
      <c r="W82" s="47"/>
      <c r="X82" s="42"/>
      <c r="Y82" s="44"/>
      <c r="Z82" s="47"/>
      <c r="AA82" s="42"/>
      <c r="AB82" s="19"/>
      <c r="AC82" s="43"/>
      <c r="AD82" s="44"/>
      <c r="AE82" s="45"/>
      <c r="AF82" s="46"/>
    </row>
    <row r="83" spans="1:32" ht="24.95" customHeight="1" x14ac:dyDescent="0.25">
      <c r="A83" s="12" t="e">
        <f>#REF!</f>
        <v>#REF!</v>
      </c>
      <c r="B83" s="12">
        <f>EMP!O84</f>
        <v>0</v>
      </c>
      <c r="C83" s="11">
        <f>EMP!P84</f>
        <v>0</v>
      </c>
      <c r="D83" s="42"/>
      <c r="E83" s="19"/>
      <c r="F83" s="43"/>
      <c r="G83" s="44"/>
      <c r="H83" s="45"/>
      <c r="I83" s="46"/>
      <c r="J83" s="47"/>
      <c r="K83" s="42"/>
      <c r="L83" s="44"/>
      <c r="M83" s="45"/>
      <c r="N83" s="43"/>
      <c r="O83" s="44"/>
      <c r="P83" s="42"/>
      <c r="Q83" s="19"/>
      <c r="R83" s="43"/>
      <c r="S83" s="44"/>
      <c r="T83" s="45"/>
      <c r="U83" s="46"/>
      <c r="V83" s="44"/>
      <c r="W83" s="47"/>
      <c r="X83" s="42"/>
      <c r="Y83" s="44"/>
      <c r="Z83" s="47"/>
      <c r="AA83" s="42"/>
      <c r="AB83" s="19"/>
      <c r="AC83" s="43"/>
      <c r="AD83" s="44"/>
      <c r="AE83" s="45"/>
      <c r="AF83" s="46"/>
    </row>
    <row r="84" spans="1:32" ht="24.95" customHeight="1" x14ac:dyDescent="0.25">
      <c r="A84" s="12" t="e">
        <f>#REF!</f>
        <v>#REF!</v>
      </c>
      <c r="B84" s="12">
        <f>EMP!O85</f>
        <v>0</v>
      </c>
      <c r="C84" s="11">
        <f>EMP!P85</f>
        <v>0</v>
      </c>
      <c r="D84" s="42"/>
      <c r="E84" s="19"/>
      <c r="F84" s="43"/>
      <c r="G84" s="44"/>
      <c r="H84" s="45"/>
      <c r="I84" s="46"/>
      <c r="J84" s="47"/>
      <c r="K84" s="42"/>
      <c r="L84" s="44"/>
      <c r="M84" s="45"/>
      <c r="N84" s="43"/>
      <c r="O84" s="44"/>
      <c r="P84" s="42"/>
      <c r="Q84" s="19"/>
      <c r="R84" s="43"/>
      <c r="S84" s="44"/>
      <c r="T84" s="45"/>
      <c r="U84" s="46"/>
      <c r="V84" s="44"/>
      <c r="W84" s="47"/>
      <c r="X84" s="42"/>
      <c r="Y84" s="44"/>
      <c r="Z84" s="47"/>
      <c r="AA84" s="42"/>
      <c r="AB84" s="19"/>
      <c r="AC84" s="43"/>
      <c r="AD84" s="44"/>
      <c r="AE84" s="45"/>
      <c r="AF84" s="46"/>
    </row>
    <row r="85" spans="1:32" ht="24.95" customHeight="1" x14ac:dyDescent="0.25">
      <c r="B85" s="12">
        <f>EMP!O86</f>
        <v>0</v>
      </c>
      <c r="C85" s="11">
        <f>EMP!P86</f>
        <v>0</v>
      </c>
      <c r="D85" s="42"/>
      <c r="E85" s="19"/>
      <c r="F85" s="43"/>
      <c r="G85" s="44"/>
      <c r="H85" s="45"/>
      <c r="I85" s="46"/>
      <c r="J85" s="47"/>
      <c r="K85" s="42"/>
      <c r="L85" s="44"/>
      <c r="M85" s="45"/>
      <c r="N85" s="43"/>
      <c r="O85" s="44"/>
      <c r="P85" s="42"/>
      <c r="Q85" s="19"/>
      <c r="R85" s="43"/>
      <c r="S85" s="44"/>
      <c r="T85" s="45"/>
      <c r="U85" s="46"/>
      <c r="V85" s="44"/>
      <c r="W85" s="47"/>
      <c r="X85" s="42"/>
      <c r="Y85" s="44"/>
      <c r="Z85" s="47"/>
      <c r="AA85" s="42"/>
      <c r="AB85" s="19"/>
      <c r="AC85" s="43"/>
      <c r="AD85" s="44"/>
      <c r="AE85" s="45"/>
      <c r="AF85" s="46"/>
    </row>
    <row r="86" spans="1:32" ht="24.95" customHeight="1" x14ac:dyDescent="0.25">
      <c r="B86" s="12">
        <f>EMP!O87</f>
        <v>0</v>
      </c>
      <c r="C86" s="11">
        <f>EMP!P87</f>
        <v>0</v>
      </c>
      <c r="D86" s="42"/>
      <c r="E86" s="19"/>
      <c r="F86" s="43"/>
      <c r="G86" s="44"/>
      <c r="H86" s="45"/>
      <c r="I86" s="46"/>
      <c r="J86" s="47"/>
      <c r="K86" s="42"/>
      <c r="L86" s="44"/>
      <c r="M86" s="45"/>
      <c r="N86" s="43"/>
      <c r="O86" s="44"/>
      <c r="P86" s="42"/>
      <c r="Q86" s="19"/>
      <c r="R86" s="43"/>
      <c r="S86" s="44"/>
      <c r="T86" s="45"/>
      <c r="U86" s="46"/>
      <c r="V86" s="44"/>
      <c r="W86" s="47"/>
      <c r="X86" s="42"/>
      <c r="Y86" s="44"/>
      <c r="Z86" s="47"/>
      <c r="AA86" s="42"/>
      <c r="AB86" s="19"/>
      <c r="AC86" s="43"/>
      <c r="AD86" s="44"/>
      <c r="AE86" s="45"/>
      <c r="AF86" s="46"/>
    </row>
    <row r="87" spans="1:32" ht="24.95" customHeight="1" x14ac:dyDescent="0.25">
      <c r="B87" s="12">
        <f>EMP!O88</f>
        <v>0</v>
      </c>
      <c r="C87" s="11">
        <f>EMP!P88</f>
        <v>0</v>
      </c>
      <c r="D87" s="42"/>
      <c r="E87" s="19"/>
      <c r="F87" s="43"/>
      <c r="G87" s="44"/>
      <c r="H87" s="45"/>
      <c r="I87" s="46"/>
      <c r="J87" s="47"/>
      <c r="K87" s="42"/>
      <c r="L87" s="44"/>
      <c r="M87" s="45"/>
      <c r="N87" s="43"/>
      <c r="O87" s="44"/>
      <c r="P87" s="42"/>
      <c r="Q87" s="19"/>
      <c r="R87" s="43"/>
      <c r="S87" s="44"/>
      <c r="T87" s="45"/>
      <c r="U87" s="46"/>
      <c r="V87" s="44"/>
      <c r="W87" s="47"/>
      <c r="X87" s="42"/>
      <c r="Y87" s="44"/>
      <c r="Z87" s="47"/>
      <c r="AA87" s="42"/>
      <c r="AB87" s="19"/>
      <c r="AC87" s="43"/>
      <c r="AD87" s="44"/>
      <c r="AE87" s="45"/>
      <c r="AF87" s="46"/>
    </row>
    <row r="88" spans="1:32" ht="24.95" customHeight="1" x14ac:dyDescent="0.25">
      <c r="B88" s="12">
        <f>EMP!O89</f>
        <v>0</v>
      </c>
      <c r="C88" s="11">
        <f>EMP!P89</f>
        <v>0</v>
      </c>
      <c r="D88" s="42"/>
      <c r="E88" s="19"/>
      <c r="F88" s="43"/>
      <c r="G88" s="44"/>
      <c r="H88" s="45"/>
      <c r="I88" s="46"/>
      <c r="J88" s="47"/>
      <c r="K88" s="42"/>
      <c r="L88" s="44"/>
      <c r="M88" s="45"/>
      <c r="N88" s="43"/>
      <c r="O88" s="44"/>
      <c r="P88" s="42"/>
      <c r="Q88" s="19"/>
      <c r="R88" s="43"/>
      <c r="S88" s="44"/>
      <c r="T88" s="45"/>
      <c r="U88" s="46"/>
      <c r="V88" s="44"/>
      <c r="W88" s="47"/>
      <c r="X88" s="42"/>
      <c r="Y88" s="44"/>
      <c r="Z88" s="47"/>
      <c r="AA88" s="42"/>
      <c r="AB88" s="19"/>
      <c r="AC88" s="43"/>
      <c r="AD88" s="44"/>
      <c r="AE88" s="45"/>
      <c r="AF88" s="46"/>
    </row>
    <row r="89" spans="1:32" ht="24.95" customHeight="1" x14ac:dyDescent="0.25">
      <c r="B89" s="12">
        <f>EMP!O90</f>
        <v>0</v>
      </c>
      <c r="C89" s="11">
        <f>EMP!P90</f>
        <v>0</v>
      </c>
      <c r="D89" s="42"/>
      <c r="E89" s="19"/>
      <c r="F89" s="43"/>
      <c r="G89" s="44"/>
      <c r="H89" s="45"/>
      <c r="I89" s="46"/>
      <c r="J89" s="47"/>
      <c r="K89" s="42"/>
      <c r="L89" s="44"/>
      <c r="M89" s="45"/>
      <c r="N89" s="43"/>
      <c r="O89" s="44"/>
      <c r="P89" s="42"/>
      <c r="Q89" s="19"/>
      <c r="R89" s="43"/>
      <c r="S89" s="44"/>
      <c r="T89" s="45"/>
      <c r="U89" s="46"/>
      <c r="V89" s="44"/>
      <c r="W89" s="47"/>
      <c r="X89" s="42"/>
      <c r="Y89" s="44"/>
      <c r="Z89" s="47"/>
      <c r="AA89" s="42"/>
      <c r="AB89" s="19"/>
      <c r="AC89" s="43"/>
      <c r="AD89" s="44"/>
      <c r="AE89" s="45"/>
      <c r="AF89" s="46"/>
    </row>
    <row r="90" spans="1:32" ht="24.95" customHeight="1" x14ac:dyDescent="0.25">
      <c r="B90" s="12">
        <f>EMP!O91</f>
        <v>0</v>
      </c>
      <c r="C90" s="11">
        <f>EMP!P91</f>
        <v>0</v>
      </c>
      <c r="D90" s="42"/>
      <c r="E90" s="19"/>
      <c r="F90" s="43"/>
      <c r="G90" s="44"/>
      <c r="H90" s="45"/>
      <c r="I90" s="46"/>
      <c r="J90" s="47"/>
      <c r="K90" s="42"/>
      <c r="L90" s="44"/>
      <c r="M90" s="45"/>
      <c r="N90" s="43"/>
      <c r="O90" s="44"/>
      <c r="P90" s="42"/>
      <c r="Q90" s="19"/>
      <c r="R90" s="43"/>
      <c r="S90" s="44"/>
      <c r="T90" s="45"/>
      <c r="U90" s="46"/>
      <c r="V90" s="44"/>
      <c r="W90" s="47"/>
      <c r="X90" s="42"/>
      <c r="Y90" s="44"/>
      <c r="Z90" s="47"/>
      <c r="AA90" s="42"/>
      <c r="AB90" s="19"/>
      <c r="AC90" s="43"/>
      <c r="AD90" s="44"/>
      <c r="AE90" s="45"/>
      <c r="AF90" s="46"/>
    </row>
    <row r="91" spans="1:32" ht="24.95" customHeight="1" x14ac:dyDescent="0.25">
      <c r="B91" s="12">
        <f>EMP!O92</f>
        <v>0</v>
      </c>
      <c r="C91" s="11">
        <f>EMP!P92</f>
        <v>0</v>
      </c>
      <c r="D91" s="42"/>
      <c r="E91" s="19"/>
      <c r="F91" s="43"/>
      <c r="G91" s="44"/>
      <c r="H91" s="45"/>
      <c r="I91" s="46"/>
      <c r="J91" s="47"/>
      <c r="K91" s="42"/>
      <c r="L91" s="44"/>
      <c r="M91" s="45"/>
      <c r="N91" s="43"/>
      <c r="O91" s="44"/>
      <c r="P91" s="42"/>
      <c r="Q91" s="19"/>
      <c r="R91" s="43"/>
      <c r="S91" s="44"/>
      <c r="T91" s="45"/>
      <c r="U91" s="46"/>
      <c r="V91" s="44"/>
      <c r="W91" s="47"/>
      <c r="X91" s="42"/>
      <c r="Y91" s="44"/>
      <c r="Z91" s="47"/>
      <c r="AA91" s="42"/>
      <c r="AB91" s="19"/>
      <c r="AC91" s="43"/>
      <c r="AD91" s="44"/>
      <c r="AE91" s="45"/>
      <c r="AF91" s="46"/>
    </row>
    <row r="92" spans="1:32" ht="24.95" customHeight="1" x14ac:dyDescent="0.25">
      <c r="B92" s="12">
        <f>EMP!O93</f>
        <v>0</v>
      </c>
      <c r="C92" s="11">
        <f>EMP!P93</f>
        <v>0</v>
      </c>
      <c r="D92" s="42"/>
      <c r="E92" s="19"/>
      <c r="F92" s="43"/>
      <c r="G92" s="44"/>
      <c r="H92" s="45"/>
      <c r="I92" s="46"/>
      <c r="J92" s="47"/>
      <c r="K92" s="42"/>
      <c r="L92" s="44"/>
      <c r="M92" s="45"/>
      <c r="N92" s="43"/>
      <c r="O92" s="44"/>
      <c r="P92" s="42"/>
      <c r="Q92" s="19"/>
      <c r="R92" s="43"/>
      <c r="S92" s="44"/>
      <c r="T92" s="45"/>
      <c r="U92" s="46"/>
      <c r="V92" s="44"/>
      <c r="W92" s="47"/>
      <c r="X92" s="42"/>
      <c r="Y92" s="44"/>
      <c r="Z92" s="47"/>
      <c r="AA92" s="42"/>
      <c r="AB92" s="19"/>
      <c r="AC92" s="43"/>
      <c r="AD92" s="44"/>
      <c r="AE92" s="45"/>
      <c r="AF92" s="46"/>
    </row>
    <row r="93" spans="1:32" ht="24.95" customHeight="1" x14ac:dyDescent="0.25">
      <c r="B93" s="12">
        <f>EMP!O94</f>
        <v>0</v>
      </c>
      <c r="C93" s="11">
        <f>EMP!P94</f>
        <v>0</v>
      </c>
      <c r="D93" s="42"/>
      <c r="E93" s="19"/>
      <c r="F93" s="43"/>
      <c r="G93" s="44"/>
      <c r="H93" s="45"/>
      <c r="I93" s="46"/>
      <c r="J93" s="47"/>
      <c r="K93" s="42"/>
      <c r="L93" s="44"/>
      <c r="M93" s="45"/>
      <c r="N93" s="43"/>
      <c r="O93" s="44"/>
      <c r="P93" s="42"/>
      <c r="Q93" s="19"/>
      <c r="R93" s="43"/>
      <c r="S93" s="44"/>
      <c r="T93" s="45"/>
      <c r="U93" s="46"/>
      <c r="V93" s="44"/>
      <c r="W93" s="47"/>
      <c r="X93" s="42"/>
      <c r="Y93" s="44"/>
      <c r="Z93" s="47"/>
      <c r="AA93" s="42"/>
      <c r="AB93" s="19"/>
      <c r="AC93" s="43"/>
      <c r="AD93" s="44"/>
      <c r="AE93" s="45"/>
      <c r="AF93" s="46"/>
    </row>
    <row r="94" spans="1:32" ht="24.95" customHeight="1" x14ac:dyDescent="0.25">
      <c r="B94" s="12">
        <f>EMP!O95</f>
        <v>0</v>
      </c>
      <c r="C94" s="11">
        <f>EMP!P95</f>
        <v>0</v>
      </c>
      <c r="D94" s="42"/>
      <c r="E94" s="19"/>
      <c r="F94" s="43"/>
      <c r="G94" s="44"/>
      <c r="H94" s="45"/>
      <c r="I94" s="46"/>
      <c r="J94" s="47"/>
      <c r="K94" s="42"/>
      <c r="L94" s="44"/>
      <c r="M94" s="45"/>
      <c r="N94" s="43"/>
      <c r="O94" s="44"/>
      <c r="P94" s="42"/>
      <c r="Q94" s="19"/>
      <c r="R94" s="43"/>
      <c r="S94" s="44"/>
      <c r="T94" s="45"/>
      <c r="U94" s="46"/>
      <c r="V94" s="44"/>
      <c r="W94" s="47"/>
      <c r="X94" s="42"/>
      <c r="Y94" s="44"/>
      <c r="Z94" s="47"/>
      <c r="AA94" s="42"/>
      <c r="AB94" s="19"/>
      <c r="AC94" s="43"/>
      <c r="AD94" s="44"/>
      <c r="AE94" s="45"/>
      <c r="AF94" s="46"/>
    </row>
    <row r="95" spans="1:32" ht="24.95" customHeight="1" x14ac:dyDescent="0.25">
      <c r="B95" s="12">
        <f>EMP!O96</f>
        <v>0</v>
      </c>
      <c r="C95" s="11">
        <f>EMP!P96</f>
        <v>0</v>
      </c>
      <c r="D95" s="42"/>
      <c r="E95" s="19"/>
      <c r="F95" s="43"/>
      <c r="G95" s="44"/>
      <c r="H95" s="45"/>
      <c r="I95" s="46"/>
      <c r="J95" s="47"/>
      <c r="K95" s="42"/>
      <c r="L95" s="44"/>
      <c r="M95" s="45"/>
      <c r="N95" s="43"/>
      <c r="O95" s="44"/>
      <c r="P95" s="42"/>
      <c r="Q95" s="19"/>
      <c r="R95" s="43"/>
      <c r="S95" s="44"/>
      <c r="T95" s="45"/>
      <c r="U95" s="46"/>
      <c r="V95" s="44"/>
      <c r="W95" s="47"/>
      <c r="X95" s="42"/>
      <c r="Y95" s="44"/>
      <c r="Z95" s="47"/>
      <c r="AA95" s="42"/>
      <c r="AB95" s="19"/>
      <c r="AC95" s="43"/>
      <c r="AD95" s="44"/>
      <c r="AE95" s="45"/>
      <c r="AF95" s="46"/>
    </row>
    <row r="96" spans="1:32" ht="24.95" customHeight="1" x14ac:dyDescent="0.25">
      <c r="B96" s="12">
        <f>EMP!O97</f>
        <v>0</v>
      </c>
      <c r="C96" s="11">
        <f>EMP!P97</f>
        <v>0</v>
      </c>
      <c r="D96" s="42"/>
      <c r="E96" s="19"/>
      <c r="F96" s="43"/>
      <c r="G96" s="44"/>
      <c r="H96" s="45"/>
      <c r="I96" s="46"/>
      <c r="J96" s="47"/>
      <c r="K96" s="42"/>
      <c r="L96" s="44"/>
      <c r="M96" s="45"/>
      <c r="N96" s="43"/>
      <c r="O96" s="44"/>
      <c r="P96" s="42"/>
      <c r="Q96" s="19"/>
      <c r="R96" s="43"/>
      <c r="S96" s="44"/>
      <c r="T96" s="45"/>
      <c r="U96" s="46"/>
      <c r="V96" s="44"/>
      <c r="W96" s="47"/>
      <c r="X96" s="42"/>
      <c r="Y96" s="44"/>
      <c r="Z96" s="47"/>
      <c r="AA96" s="42"/>
      <c r="AB96" s="19"/>
      <c r="AC96" s="43"/>
      <c r="AD96" s="44"/>
      <c r="AE96" s="45"/>
      <c r="AF96" s="46"/>
    </row>
    <row r="97" spans="2:32" ht="24.95" customHeight="1" x14ac:dyDescent="0.25">
      <c r="B97" s="12">
        <f>EMP!O98</f>
        <v>0</v>
      </c>
      <c r="C97" s="11">
        <f>EMP!P98</f>
        <v>0</v>
      </c>
      <c r="D97" s="42"/>
      <c r="E97" s="19"/>
      <c r="F97" s="43"/>
      <c r="G97" s="44"/>
      <c r="H97" s="45"/>
      <c r="I97" s="46"/>
      <c r="J97" s="47"/>
      <c r="K97" s="42"/>
      <c r="L97" s="44"/>
      <c r="M97" s="45"/>
      <c r="N97" s="43"/>
      <c r="O97" s="44"/>
      <c r="P97" s="42"/>
      <c r="Q97" s="19"/>
      <c r="R97" s="43"/>
      <c r="S97" s="44"/>
      <c r="T97" s="45"/>
      <c r="U97" s="46"/>
      <c r="V97" s="44"/>
      <c r="W97" s="47"/>
      <c r="X97" s="42"/>
      <c r="Y97" s="44"/>
      <c r="Z97" s="47"/>
      <c r="AA97" s="42"/>
      <c r="AB97" s="19"/>
      <c r="AC97" s="43"/>
      <c r="AD97" s="44"/>
      <c r="AE97" s="45"/>
      <c r="AF97" s="46"/>
    </row>
    <row r="98" spans="2:32" ht="24.95" customHeight="1" x14ac:dyDescent="0.25">
      <c r="B98" s="12">
        <f>EMP!O99</f>
        <v>0</v>
      </c>
      <c r="C98" s="11">
        <f>EMP!P99</f>
        <v>0</v>
      </c>
      <c r="D98" s="42"/>
      <c r="E98" s="19"/>
      <c r="F98" s="43"/>
      <c r="G98" s="44"/>
      <c r="H98" s="45"/>
      <c r="I98" s="46"/>
      <c r="J98" s="47"/>
      <c r="K98" s="42"/>
      <c r="L98" s="44"/>
      <c r="M98" s="45"/>
      <c r="N98" s="43"/>
      <c r="O98" s="44"/>
      <c r="P98" s="42"/>
      <c r="Q98" s="19"/>
      <c r="R98" s="43"/>
      <c r="S98" s="44"/>
      <c r="T98" s="45"/>
      <c r="U98" s="46"/>
      <c r="V98" s="44"/>
      <c r="W98" s="47"/>
      <c r="X98" s="42"/>
      <c r="Y98" s="44"/>
      <c r="Z98" s="47"/>
      <c r="AA98" s="42"/>
      <c r="AB98" s="19"/>
      <c r="AC98" s="43"/>
      <c r="AD98" s="44"/>
      <c r="AE98" s="45"/>
      <c r="AF98" s="46"/>
    </row>
    <row r="99" spans="2:32" ht="24.95" customHeight="1" x14ac:dyDescent="0.25">
      <c r="B99" s="12">
        <f>EMP!O100</f>
        <v>0</v>
      </c>
      <c r="C99" s="11">
        <f>EMP!P100</f>
        <v>0</v>
      </c>
      <c r="D99" s="42"/>
      <c r="E99" s="19"/>
      <c r="F99" s="43"/>
      <c r="G99" s="44"/>
      <c r="H99" s="45"/>
      <c r="I99" s="46"/>
      <c r="J99" s="47"/>
      <c r="K99" s="42"/>
      <c r="L99" s="44"/>
      <c r="M99" s="45"/>
      <c r="N99" s="43"/>
      <c r="O99" s="44"/>
      <c r="P99" s="42"/>
      <c r="Q99" s="19"/>
      <c r="R99" s="43"/>
      <c r="S99" s="44"/>
      <c r="T99" s="45"/>
      <c r="U99" s="46"/>
      <c r="V99" s="44"/>
      <c r="W99" s="47"/>
      <c r="X99" s="42"/>
      <c r="Y99" s="44"/>
      <c r="Z99" s="47"/>
      <c r="AA99" s="42"/>
      <c r="AB99" s="19"/>
      <c r="AC99" s="43"/>
      <c r="AD99" s="44"/>
      <c r="AE99" s="45"/>
      <c r="AF99" s="46"/>
    </row>
    <row r="100" spans="2:32" ht="24.95" customHeight="1" x14ac:dyDescent="0.25">
      <c r="B100" s="12">
        <f>EMP!O101</f>
        <v>0</v>
      </c>
      <c r="C100" s="11">
        <f>EMP!P101</f>
        <v>0</v>
      </c>
      <c r="D100" s="42"/>
      <c r="E100" s="19"/>
      <c r="F100" s="43"/>
      <c r="G100" s="44"/>
      <c r="H100" s="45"/>
      <c r="I100" s="46"/>
      <c r="J100" s="47"/>
      <c r="K100" s="42"/>
      <c r="L100" s="44"/>
      <c r="M100" s="45"/>
      <c r="N100" s="43"/>
      <c r="O100" s="44"/>
      <c r="P100" s="42"/>
      <c r="Q100" s="19"/>
      <c r="R100" s="43"/>
      <c r="S100" s="44"/>
      <c r="T100" s="45"/>
      <c r="U100" s="46"/>
      <c r="V100" s="44"/>
      <c r="W100" s="47"/>
      <c r="X100" s="42"/>
      <c r="Y100" s="44"/>
      <c r="Z100" s="47"/>
      <c r="AA100" s="42"/>
      <c r="AB100" s="19"/>
      <c r="AC100" s="43"/>
      <c r="AD100" s="44"/>
      <c r="AE100" s="45"/>
      <c r="AF100" s="46"/>
    </row>
    <row r="101" spans="2:32" ht="24.95" customHeight="1" x14ac:dyDescent="0.25">
      <c r="B101" s="12">
        <f>EMP!O102</f>
        <v>0</v>
      </c>
      <c r="C101" s="11">
        <f>EMP!P102</f>
        <v>0</v>
      </c>
      <c r="D101" s="42"/>
      <c r="E101" s="19"/>
      <c r="F101" s="43"/>
      <c r="G101" s="44"/>
      <c r="H101" s="45"/>
      <c r="I101" s="46"/>
      <c r="J101" s="47"/>
      <c r="K101" s="42"/>
      <c r="L101" s="44"/>
      <c r="M101" s="45"/>
      <c r="N101" s="43"/>
      <c r="O101" s="44"/>
      <c r="P101" s="42"/>
      <c r="Q101" s="19"/>
      <c r="R101" s="43"/>
      <c r="S101" s="44"/>
      <c r="T101" s="45"/>
      <c r="U101" s="46"/>
      <c r="V101" s="44"/>
      <c r="W101" s="47"/>
      <c r="X101" s="42"/>
      <c r="Y101" s="44"/>
      <c r="Z101" s="47"/>
      <c r="AA101" s="42"/>
      <c r="AB101" s="19"/>
      <c r="AC101" s="43"/>
      <c r="AD101" s="44"/>
      <c r="AE101" s="45"/>
      <c r="AF101" s="46"/>
    </row>
    <row r="102" spans="2:32" ht="24.95" customHeight="1" x14ac:dyDescent="0.25">
      <c r="B102" s="12">
        <f>EMP!O103</f>
        <v>0</v>
      </c>
      <c r="C102" s="11">
        <f>EMP!P103</f>
        <v>0</v>
      </c>
      <c r="D102" s="42"/>
      <c r="E102" s="19"/>
      <c r="F102" s="43"/>
      <c r="G102" s="44"/>
      <c r="H102" s="45"/>
      <c r="I102" s="46"/>
      <c r="J102" s="47"/>
      <c r="K102" s="42"/>
      <c r="L102" s="44"/>
      <c r="M102" s="45"/>
      <c r="N102" s="43"/>
      <c r="O102" s="44"/>
      <c r="P102" s="42"/>
      <c r="Q102" s="19"/>
      <c r="R102" s="43"/>
      <c r="S102" s="44"/>
      <c r="T102" s="45"/>
      <c r="U102" s="46"/>
      <c r="V102" s="44"/>
      <c r="W102" s="47"/>
      <c r="X102" s="42"/>
      <c r="Y102" s="44"/>
      <c r="Z102" s="47"/>
      <c r="AA102" s="42"/>
      <c r="AB102" s="19"/>
      <c r="AC102" s="43"/>
      <c r="AD102" s="44"/>
      <c r="AE102" s="45"/>
      <c r="AF102" s="46"/>
    </row>
    <row r="103" spans="2:32" ht="24.95" customHeight="1" x14ac:dyDescent="0.25">
      <c r="B103" s="12">
        <f>EMP!O104</f>
        <v>0</v>
      </c>
      <c r="C103" s="11">
        <f>EMP!P104</f>
        <v>0</v>
      </c>
      <c r="D103" s="42"/>
      <c r="E103" s="19"/>
      <c r="F103" s="43"/>
      <c r="G103" s="44"/>
      <c r="H103" s="45"/>
      <c r="I103" s="46"/>
      <c r="J103" s="47"/>
      <c r="K103" s="42"/>
      <c r="L103" s="44"/>
      <c r="M103" s="45"/>
      <c r="N103" s="43"/>
      <c r="O103" s="44"/>
      <c r="P103" s="42"/>
      <c r="Q103" s="19"/>
      <c r="R103" s="43"/>
      <c r="S103" s="44"/>
      <c r="T103" s="45"/>
      <c r="U103" s="46"/>
      <c r="V103" s="44"/>
      <c r="W103" s="47"/>
      <c r="X103" s="42"/>
      <c r="Y103" s="44"/>
      <c r="Z103" s="47"/>
      <c r="AA103" s="42"/>
      <c r="AB103" s="19"/>
      <c r="AC103" s="43"/>
      <c r="AD103" s="44"/>
      <c r="AE103" s="45"/>
      <c r="AF103" s="46"/>
    </row>
    <row r="104" spans="2:32" ht="24.95" customHeight="1" x14ac:dyDescent="0.25">
      <c r="B104" s="12">
        <f>EMP!O105</f>
        <v>0</v>
      </c>
      <c r="C104" s="11">
        <f>EMP!P105</f>
        <v>0</v>
      </c>
      <c r="D104" s="42"/>
      <c r="E104" s="19"/>
      <c r="F104" s="43"/>
      <c r="G104" s="44"/>
      <c r="H104" s="45"/>
      <c r="I104" s="46"/>
      <c r="J104" s="47"/>
      <c r="K104" s="42"/>
      <c r="L104" s="44"/>
      <c r="M104" s="45"/>
      <c r="N104" s="43"/>
      <c r="O104" s="44"/>
      <c r="P104" s="42"/>
      <c r="Q104" s="19"/>
      <c r="R104" s="43"/>
      <c r="S104" s="44"/>
      <c r="T104" s="45"/>
      <c r="U104" s="46"/>
      <c r="V104" s="44"/>
      <c r="W104" s="47"/>
      <c r="X104" s="42"/>
      <c r="Y104" s="44"/>
      <c r="Z104" s="47"/>
      <c r="AA104" s="42"/>
      <c r="AB104" s="19"/>
      <c r="AC104" s="43"/>
      <c r="AD104" s="44"/>
      <c r="AE104" s="45"/>
      <c r="AF104" s="46"/>
    </row>
    <row r="105" spans="2:32" ht="24.95" customHeight="1" x14ac:dyDescent="0.25">
      <c r="B105" s="12">
        <f>EMP!O106</f>
        <v>0</v>
      </c>
      <c r="C105" s="11">
        <f>EMP!P106</f>
        <v>0</v>
      </c>
      <c r="D105" s="42"/>
      <c r="E105" s="19"/>
      <c r="F105" s="43"/>
      <c r="G105" s="44"/>
      <c r="H105" s="45"/>
      <c r="I105" s="46"/>
      <c r="J105" s="47"/>
      <c r="K105" s="42"/>
      <c r="L105" s="44"/>
      <c r="M105" s="45"/>
      <c r="N105" s="43"/>
      <c r="O105" s="44"/>
      <c r="P105" s="42"/>
      <c r="Q105" s="19"/>
      <c r="R105" s="43"/>
      <c r="S105" s="44"/>
      <c r="T105" s="45"/>
      <c r="U105" s="46"/>
      <c r="V105" s="44"/>
      <c r="W105" s="47"/>
      <c r="X105" s="42"/>
      <c r="Y105" s="44"/>
      <c r="Z105" s="47"/>
      <c r="AA105" s="42"/>
      <c r="AB105" s="19"/>
      <c r="AC105" s="43"/>
      <c r="AD105" s="44"/>
      <c r="AE105" s="45"/>
      <c r="AF105" s="46"/>
    </row>
    <row r="106" spans="2:32" ht="24.95" customHeight="1" x14ac:dyDescent="0.25">
      <c r="B106" s="12">
        <f>EMP!O107</f>
        <v>0</v>
      </c>
      <c r="C106" s="11">
        <f>EMP!P107</f>
        <v>0</v>
      </c>
      <c r="D106" s="42"/>
      <c r="E106" s="19"/>
      <c r="F106" s="43"/>
      <c r="G106" s="44"/>
      <c r="H106" s="45"/>
      <c r="I106" s="46"/>
      <c r="J106" s="47"/>
      <c r="K106" s="42"/>
      <c r="L106" s="44"/>
      <c r="M106" s="45"/>
      <c r="N106" s="43"/>
      <c r="O106" s="44"/>
      <c r="P106" s="42"/>
      <c r="Q106" s="19"/>
      <c r="R106" s="43"/>
      <c r="S106" s="44"/>
      <c r="T106" s="45"/>
      <c r="U106" s="46"/>
      <c r="V106" s="44"/>
      <c r="W106" s="47"/>
      <c r="X106" s="42"/>
      <c r="Y106" s="44"/>
      <c r="Z106" s="47"/>
      <c r="AA106" s="42"/>
      <c r="AB106" s="19"/>
      <c r="AC106" s="43"/>
      <c r="AD106" s="44"/>
      <c r="AE106" s="45"/>
      <c r="AF106" s="46"/>
    </row>
    <row r="107" spans="2:32" ht="24.95" customHeight="1" x14ac:dyDescent="0.25">
      <c r="B107" s="12">
        <f>EMP!O108</f>
        <v>0</v>
      </c>
      <c r="C107" s="11">
        <f>EMP!P108</f>
        <v>0</v>
      </c>
      <c r="D107" s="42"/>
      <c r="E107" s="19"/>
      <c r="F107" s="43"/>
      <c r="G107" s="44"/>
      <c r="H107" s="45"/>
      <c r="I107" s="46"/>
      <c r="J107" s="47"/>
      <c r="K107" s="42"/>
      <c r="L107" s="44"/>
      <c r="M107" s="45"/>
      <c r="N107" s="43"/>
      <c r="O107" s="44"/>
      <c r="P107" s="42"/>
      <c r="Q107" s="19"/>
      <c r="R107" s="43"/>
      <c r="S107" s="44"/>
      <c r="T107" s="45"/>
      <c r="U107" s="46"/>
      <c r="V107" s="44"/>
      <c r="W107" s="47"/>
      <c r="X107" s="42"/>
      <c r="Y107" s="44"/>
      <c r="Z107" s="47"/>
      <c r="AA107" s="42"/>
      <c r="AB107" s="19"/>
      <c r="AC107" s="43"/>
      <c r="AD107" s="44"/>
      <c r="AE107" s="45"/>
      <c r="AF107" s="46"/>
    </row>
    <row r="108" spans="2:32" ht="24.95" customHeight="1" x14ac:dyDescent="0.25">
      <c r="B108" s="12">
        <f>EMP!O109</f>
        <v>0</v>
      </c>
      <c r="C108" s="11">
        <f>EMP!P109</f>
        <v>0</v>
      </c>
      <c r="D108" s="42"/>
      <c r="E108" s="19"/>
      <c r="F108" s="43"/>
      <c r="G108" s="44"/>
      <c r="H108" s="45"/>
      <c r="I108" s="46"/>
      <c r="J108" s="47"/>
      <c r="K108" s="42"/>
      <c r="L108" s="44"/>
      <c r="M108" s="45"/>
      <c r="N108" s="43"/>
      <c r="O108" s="44"/>
      <c r="P108" s="42"/>
      <c r="Q108" s="19"/>
      <c r="R108" s="43"/>
      <c r="S108" s="44"/>
      <c r="T108" s="45"/>
      <c r="U108" s="46"/>
      <c r="V108" s="44"/>
      <c r="W108" s="47"/>
      <c r="X108" s="42"/>
      <c r="Y108" s="44"/>
      <c r="Z108" s="47"/>
      <c r="AA108" s="42"/>
      <c r="AB108" s="19"/>
      <c r="AC108" s="43"/>
      <c r="AD108" s="44"/>
      <c r="AE108" s="45"/>
      <c r="AF108" s="46"/>
    </row>
    <row r="109" spans="2:32" ht="24.95" customHeight="1" x14ac:dyDescent="0.25">
      <c r="B109" s="12">
        <f>EMP!O110</f>
        <v>0</v>
      </c>
      <c r="C109" s="11">
        <f>EMP!P110</f>
        <v>0</v>
      </c>
      <c r="D109" s="42"/>
      <c r="E109" s="19"/>
      <c r="F109" s="43"/>
      <c r="G109" s="44"/>
      <c r="H109" s="45"/>
      <c r="I109" s="46"/>
      <c r="J109" s="47"/>
      <c r="K109" s="42"/>
      <c r="L109" s="44"/>
      <c r="M109" s="45"/>
      <c r="N109" s="43"/>
      <c r="O109" s="44"/>
      <c r="P109" s="42"/>
      <c r="Q109" s="19"/>
      <c r="R109" s="43"/>
      <c r="S109" s="44"/>
      <c r="T109" s="45"/>
      <c r="U109" s="46"/>
      <c r="V109" s="44"/>
      <c r="W109" s="47"/>
      <c r="X109" s="42"/>
      <c r="Y109" s="44"/>
      <c r="Z109" s="47"/>
      <c r="AA109" s="42"/>
      <c r="AB109" s="19"/>
      <c r="AC109" s="43"/>
      <c r="AD109" s="44"/>
      <c r="AE109" s="45"/>
      <c r="AF109" s="46"/>
    </row>
    <row r="110" spans="2:32" ht="24.95" customHeight="1" x14ac:dyDescent="0.25">
      <c r="B110" s="12">
        <f>EMP!O111</f>
        <v>0</v>
      </c>
      <c r="C110" s="11">
        <f>EMP!P111</f>
        <v>0</v>
      </c>
      <c r="D110" s="42"/>
      <c r="E110" s="19"/>
      <c r="F110" s="43"/>
      <c r="G110" s="44"/>
      <c r="H110" s="45"/>
      <c r="I110" s="46"/>
      <c r="J110" s="47"/>
      <c r="K110" s="42"/>
      <c r="L110" s="44"/>
      <c r="M110" s="45"/>
      <c r="N110" s="43"/>
      <c r="O110" s="44"/>
      <c r="P110" s="42"/>
      <c r="Q110" s="19"/>
      <c r="R110" s="43"/>
      <c r="S110" s="44"/>
      <c r="T110" s="45"/>
      <c r="U110" s="46"/>
      <c r="V110" s="44"/>
      <c r="W110" s="47"/>
      <c r="X110" s="42"/>
      <c r="Y110" s="44"/>
      <c r="Z110" s="47"/>
      <c r="AA110" s="42"/>
      <c r="AB110" s="19"/>
      <c r="AC110" s="43"/>
      <c r="AD110" s="44"/>
      <c r="AE110" s="45"/>
      <c r="AF110" s="46"/>
    </row>
    <row r="111" spans="2:32" ht="24.95" customHeight="1" x14ac:dyDescent="0.25">
      <c r="B111" s="12">
        <f>EMP!O112</f>
        <v>0</v>
      </c>
      <c r="C111" s="11">
        <f>EMP!P112</f>
        <v>0</v>
      </c>
      <c r="D111" s="42"/>
      <c r="E111" s="19"/>
      <c r="F111" s="43"/>
      <c r="G111" s="44"/>
      <c r="H111" s="45"/>
      <c r="I111" s="46"/>
      <c r="J111" s="47"/>
      <c r="K111" s="42"/>
      <c r="L111" s="44"/>
      <c r="M111" s="45"/>
      <c r="N111" s="43"/>
      <c r="O111" s="44"/>
      <c r="P111" s="42"/>
      <c r="Q111" s="19"/>
      <c r="R111" s="43"/>
      <c r="S111" s="44"/>
      <c r="T111" s="45"/>
      <c r="U111" s="46"/>
      <c r="V111" s="44"/>
      <c r="W111" s="47"/>
      <c r="X111" s="42"/>
      <c r="Y111" s="44"/>
      <c r="Z111" s="47"/>
      <c r="AA111" s="42"/>
      <c r="AB111" s="19"/>
      <c r="AC111" s="43"/>
      <c r="AD111" s="44"/>
      <c r="AE111" s="45"/>
      <c r="AF111" s="46"/>
    </row>
    <row r="112" spans="2:32" ht="24.95" customHeight="1" x14ac:dyDescent="0.25">
      <c r="B112" s="12">
        <f>EMP!O113</f>
        <v>0</v>
      </c>
      <c r="C112" s="11">
        <f>EMP!P113</f>
        <v>0</v>
      </c>
      <c r="D112" s="42"/>
      <c r="E112" s="19"/>
      <c r="F112" s="43"/>
      <c r="G112" s="44"/>
      <c r="H112" s="45"/>
      <c r="I112" s="46"/>
      <c r="J112" s="47"/>
      <c r="K112" s="42"/>
      <c r="L112" s="44"/>
      <c r="M112" s="45"/>
      <c r="N112" s="43"/>
      <c r="O112" s="44"/>
      <c r="P112" s="42"/>
      <c r="Q112" s="19"/>
      <c r="R112" s="43"/>
      <c r="S112" s="44"/>
      <c r="T112" s="45"/>
      <c r="U112" s="46"/>
      <c r="V112" s="44"/>
      <c r="W112" s="47"/>
      <c r="X112" s="42"/>
      <c r="Y112" s="44"/>
      <c r="Z112" s="47"/>
      <c r="AA112" s="42"/>
      <c r="AB112" s="19"/>
      <c r="AC112" s="43"/>
      <c r="AD112" s="44"/>
      <c r="AE112" s="45"/>
      <c r="AF112" s="46"/>
    </row>
    <row r="113" spans="2:32" ht="24.95" customHeight="1" x14ac:dyDescent="0.25">
      <c r="B113" s="12">
        <f>EMP!O114</f>
        <v>0</v>
      </c>
      <c r="C113" s="11">
        <f>EMP!P114</f>
        <v>0</v>
      </c>
      <c r="D113" s="42"/>
      <c r="E113" s="19"/>
      <c r="F113" s="43"/>
      <c r="G113" s="44"/>
      <c r="H113" s="45"/>
      <c r="I113" s="46"/>
      <c r="J113" s="47"/>
      <c r="K113" s="42"/>
      <c r="L113" s="44"/>
      <c r="M113" s="45"/>
      <c r="N113" s="43"/>
      <c r="O113" s="44"/>
      <c r="P113" s="42"/>
      <c r="Q113" s="19"/>
      <c r="R113" s="43"/>
      <c r="S113" s="44"/>
      <c r="T113" s="45"/>
      <c r="U113" s="46"/>
      <c r="V113" s="44"/>
      <c r="W113" s="47"/>
      <c r="X113" s="42"/>
      <c r="Y113" s="44"/>
      <c r="Z113" s="47"/>
      <c r="AA113" s="42"/>
      <c r="AB113" s="19"/>
      <c r="AC113" s="43"/>
      <c r="AD113" s="44"/>
      <c r="AE113" s="45"/>
      <c r="AF113" s="46"/>
    </row>
    <row r="114" spans="2:32" ht="24.95" customHeight="1" x14ac:dyDescent="0.25">
      <c r="B114" s="12">
        <f>EMP!O115</f>
        <v>0</v>
      </c>
      <c r="C114" s="11">
        <f>EMP!P115</f>
        <v>0</v>
      </c>
      <c r="D114" s="42"/>
      <c r="E114" s="19"/>
      <c r="F114" s="43"/>
      <c r="G114" s="44"/>
      <c r="H114" s="45"/>
      <c r="I114" s="46"/>
      <c r="J114" s="47"/>
      <c r="K114" s="42"/>
      <c r="L114" s="44"/>
      <c r="M114" s="45"/>
      <c r="N114" s="43"/>
      <c r="O114" s="44"/>
      <c r="P114" s="42"/>
      <c r="Q114" s="19"/>
      <c r="R114" s="43"/>
      <c r="S114" s="44"/>
      <c r="T114" s="45"/>
      <c r="U114" s="46"/>
      <c r="V114" s="44"/>
      <c r="W114" s="47"/>
      <c r="X114" s="42"/>
      <c r="Y114" s="44"/>
      <c r="Z114" s="47"/>
      <c r="AA114" s="42"/>
      <c r="AB114" s="19"/>
      <c r="AC114" s="43"/>
      <c r="AD114" s="44"/>
      <c r="AE114" s="45"/>
      <c r="AF114" s="46"/>
    </row>
    <row r="115" spans="2:32" ht="24.95" customHeight="1" x14ac:dyDescent="0.25">
      <c r="B115" s="12">
        <f>EMP!O116</f>
        <v>0</v>
      </c>
      <c r="C115" s="11">
        <f>EMP!P116</f>
        <v>0</v>
      </c>
      <c r="D115" s="42"/>
      <c r="E115" s="19"/>
      <c r="F115" s="43"/>
      <c r="G115" s="44"/>
      <c r="H115" s="45"/>
      <c r="I115" s="46"/>
      <c r="J115" s="47"/>
      <c r="K115" s="42"/>
      <c r="L115" s="44"/>
      <c r="M115" s="45"/>
      <c r="N115" s="43"/>
      <c r="O115" s="44"/>
      <c r="P115" s="42"/>
      <c r="Q115" s="19"/>
      <c r="R115" s="43"/>
      <c r="S115" s="44"/>
      <c r="T115" s="45"/>
      <c r="U115" s="46"/>
      <c r="V115" s="44"/>
      <c r="W115" s="47"/>
      <c r="X115" s="42"/>
      <c r="Y115" s="44"/>
      <c r="Z115" s="47"/>
      <c r="AA115" s="42"/>
      <c r="AB115" s="19"/>
      <c r="AC115" s="43"/>
      <c r="AD115" s="44"/>
      <c r="AE115" s="45"/>
      <c r="AF115" s="46"/>
    </row>
    <row r="116" spans="2:32" ht="24.95" customHeight="1" x14ac:dyDescent="0.25">
      <c r="B116" s="12">
        <f>EMP!O117</f>
        <v>0</v>
      </c>
      <c r="C116" s="11">
        <f>EMP!P117</f>
        <v>0</v>
      </c>
      <c r="D116" s="42"/>
      <c r="E116" s="19"/>
      <c r="F116" s="43"/>
      <c r="G116" s="44"/>
      <c r="H116" s="45"/>
      <c r="I116" s="46"/>
      <c r="J116" s="47"/>
      <c r="K116" s="42"/>
      <c r="L116" s="44"/>
      <c r="M116" s="45"/>
      <c r="N116" s="43"/>
      <c r="O116" s="44"/>
      <c r="P116" s="42"/>
      <c r="Q116" s="19"/>
      <c r="R116" s="43"/>
      <c r="S116" s="44"/>
      <c r="T116" s="45"/>
      <c r="U116" s="46"/>
      <c r="V116" s="44"/>
      <c r="W116" s="47"/>
      <c r="X116" s="42"/>
      <c r="Y116" s="44"/>
      <c r="Z116" s="47"/>
      <c r="AA116" s="42"/>
      <c r="AB116" s="19"/>
      <c r="AC116" s="43"/>
      <c r="AD116" s="44"/>
      <c r="AE116" s="45"/>
      <c r="AF116" s="46"/>
    </row>
    <row r="117" spans="2:32" ht="24.95" customHeight="1" x14ac:dyDescent="0.25">
      <c r="B117" s="12">
        <f>EMP!O118</f>
        <v>0</v>
      </c>
      <c r="C117" s="11">
        <f>EMP!P118</f>
        <v>0</v>
      </c>
      <c r="D117" s="42"/>
      <c r="E117" s="19"/>
      <c r="F117" s="43"/>
      <c r="G117" s="44"/>
      <c r="H117" s="45"/>
      <c r="I117" s="46"/>
      <c r="J117" s="47"/>
      <c r="K117" s="42"/>
      <c r="L117" s="44"/>
      <c r="M117" s="45"/>
      <c r="N117" s="43"/>
      <c r="O117" s="44"/>
      <c r="P117" s="42"/>
      <c r="Q117" s="19"/>
      <c r="R117" s="43"/>
      <c r="S117" s="44"/>
      <c r="T117" s="45"/>
      <c r="U117" s="46"/>
      <c r="V117" s="44"/>
      <c r="W117" s="47"/>
      <c r="X117" s="42"/>
      <c r="Y117" s="44"/>
      <c r="Z117" s="47"/>
      <c r="AA117" s="42"/>
      <c r="AB117" s="19"/>
      <c r="AC117" s="43"/>
      <c r="AD117" s="44"/>
      <c r="AE117" s="45"/>
      <c r="AF117" s="46"/>
    </row>
    <row r="118" spans="2:32" ht="24.95" customHeight="1" x14ac:dyDescent="0.25">
      <c r="B118" s="12">
        <f>EMP!O119</f>
        <v>0</v>
      </c>
      <c r="C118" s="11">
        <f>EMP!P119</f>
        <v>0</v>
      </c>
      <c r="D118" s="42"/>
      <c r="E118" s="19"/>
      <c r="F118" s="43"/>
      <c r="G118" s="44"/>
      <c r="H118" s="45"/>
      <c r="I118" s="46"/>
      <c r="J118" s="47"/>
      <c r="K118" s="42"/>
      <c r="L118" s="44"/>
      <c r="M118" s="45"/>
      <c r="N118" s="43"/>
      <c r="O118" s="44"/>
      <c r="P118" s="42"/>
      <c r="Q118" s="19"/>
      <c r="R118" s="43"/>
      <c r="S118" s="44"/>
      <c r="T118" s="45"/>
      <c r="U118" s="46"/>
      <c r="V118" s="44"/>
      <c r="W118" s="47"/>
      <c r="X118" s="42"/>
      <c r="Y118" s="44"/>
      <c r="Z118" s="47"/>
      <c r="AA118" s="42"/>
      <c r="AB118" s="19"/>
      <c r="AC118" s="43"/>
      <c r="AD118" s="44"/>
      <c r="AE118" s="45"/>
      <c r="AF118" s="46"/>
    </row>
    <row r="119" spans="2:32" ht="24.95" customHeight="1" x14ac:dyDescent="0.25">
      <c r="B119" s="12">
        <f>EMP!O120</f>
        <v>0</v>
      </c>
      <c r="C119" s="11">
        <f>EMP!P120</f>
        <v>0</v>
      </c>
      <c r="D119" s="42"/>
      <c r="E119" s="19"/>
      <c r="F119" s="43"/>
      <c r="G119" s="44"/>
      <c r="H119" s="45"/>
      <c r="I119" s="46"/>
      <c r="J119" s="47"/>
      <c r="K119" s="42"/>
      <c r="L119" s="44"/>
      <c r="M119" s="45"/>
      <c r="N119" s="43"/>
      <c r="O119" s="44"/>
      <c r="P119" s="42"/>
      <c r="Q119" s="19"/>
      <c r="R119" s="43"/>
      <c r="S119" s="44"/>
      <c r="T119" s="45"/>
      <c r="U119" s="46"/>
      <c r="V119" s="44"/>
      <c r="W119" s="47"/>
      <c r="X119" s="42"/>
      <c r="Y119" s="44"/>
      <c r="Z119" s="47"/>
      <c r="AA119" s="42"/>
      <c r="AB119" s="19"/>
      <c r="AC119" s="43"/>
      <c r="AD119" s="44"/>
      <c r="AE119" s="45"/>
      <c r="AF119" s="46"/>
    </row>
    <row r="120" spans="2:32" ht="24.95" customHeight="1" x14ac:dyDescent="0.25">
      <c r="B120" s="12">
        <f>EMP!O121</f>
        <v>0</v>
      </c>
      <c r="C120" s="11">
        <f>EMP!P121</f>
        <v>0</v>
      </c>
      <c r="D120" s="42"/>
      <c r="E120" s="19"/>
      <c r="F120" s="43"/>
      <c r="G120" s="44"/>
      <c r="H120" s="45"/>
      <c r="I120" s="46"/>
      <c r="J120" s="47"/>
      <c r="K120" s="42"/>
      <c r="L120" s="44"/>
      <c r="M120" s="45"/>
      <c r="N120" s="43"/>
      <c r="O120" s="44"/>
      <c r="P120" s="42"/>
      <c r="Q120" s="19"/>
      <c r="R120" s="43"/>
      <c r="S120" s="44"/>
      <c r="T120" s="45"/>
      <c r="U120" s="46"/>
      <c r="V120" s="44"/>
      <c r="W120" s="47"/>
      <c r="X120" s="42"/>
      <c r="Y120" s="44"/>
      <c r="Z120" s="47"/>
      <c r="AA120" s="42"/>
      <c r="AB120" s="19"/>
      <c r="AC120" s="43"/>
      <c r="AD120" s="44"/>
      <c r="AE120" s="45"/>
      <c r="AF120" s="46"/>
    </row>
    <row r="121" spans="2:32" ht="24.95" customHeight="1" x14ac:dyDescent="0.25">
      <c r="B121" s="12">
        <f>EMP!O122</f>
        <v>0</v>
      </c>
      <c r="C121" s="11">
        <f>EMP!P122</f>
        <v>0</v>
      </c>
      <c r="D121" s="42"/>
      <c r="E121" s="19"/>
      <c r="F121" s="43"/>
      <c r="G121" s="44"/>
      <c r="H121" s="45"/>
      <c r="I121" s="46"/>
      <c r="J121" s="47"/>
      <c r="K121" s="42"/>
      <c r="L121" s="44"/>
      <c r="M121" s="45"/>
      <c r="N121" s="43"/>
      <c r="O121" s="44"/>
      <c r="P121" s="42"/>
      <c r="Q121" s="19"/>
      <c r="R121" s="43"/>
      <c r="S121" s="44"/>
      <c r="T121" s="45"/>
      <c r="U121" s="46"/>
      <c r="V121" s="44"/>
      <c r="W121" s="47"/>
      <c r="X121" s="42"/>
      <c r="Y121" s="44"/>
      <c r="Z121" s="47"/>
      <c r="AA121" s="42"/>
      <c r="AB121" s="19"/>
      <c r="AC121" s="43"/>
      <c r="AD121" s="44"/>
      <c r="AE121" s="45"/>
      <c r="AF121" s="46"/>
    </row>
    <row r="122" spans="2:32" ht="24.95" customHeight="1" x14ac:dyDescent="0.25">
      <c r="B122" s="12">
        <f>EMP!O123</f>
        <v>0</v>
      </c>
      <c r="C122" s="11">
        <f>EMP!P123</f>
        <v>0</v>
      </c>
      <c r="D122" s="42"/>
      <c r="E122" s="19"/>
      <c r="F122" s="43"/>
      <c r="G122" s="44"/>
      <c r="H122" s="45"/>
      <c r="I122" s="46"/>
      <c r="J122" s="47"/>
      <c r="K122" s="42"/>
      <c r="L122" s="44"/>
      <c r="M122" s="45"/>
      <c r="N122" s="43"/>
      <c r="O122" s="44"/>
      <c r="P122" s="42"/>
      <c r="Q122" s="19"/>
      <c r="R122" s="43"/>
      <c r="S122" s="44"/>
      <c r="T122" s="45"/>
      <c r="U122" s="46"/>
      <c r="V122" s="44"/>
      <c r="W122" s="47"/>
      <c r="X122" s="42"/>
      <c r="Y122" s="44"/>
      <c r="Z122" s="47"/>
      <c r="AA122" s="42"/>
      <c r="AB122" s="19"/>
      <c r="AC122" s="43"/>
      <c r="AD122" s="44"/>
      <c r="AE122" s="45"/>
      <c r="AF122" s="46"/>
    </row>
    <row r="123" spans="2:32" ht="24.95" customHeight="1" x14ac:dyDescent="0.25">
      <c r="B123" s="12">
        <f>EMP!O124</f>
        <v>0</v>
      </c>
      <c r="C123" s="11">
        <f>EMP!P124</f>
        <v>0</v>
      </c>
      <c r="D123" s="42"/>
      <c r="E123" s="19"/>
      <c r="F123" s="43"/>
      <c r="G123" s="44"/>
      <c r="H123" s="45"/>
      <c r="I123" s="46"/>
      <c r="J123" s="47"/>
      <c r="K123" s="42"/>
      <c r="L123" s="44"/>
      <c r="M123" s="45"/>
      <c r="N123" s="43"/>
      <c r="O123" s="44"/>
      <c r="P123" s="42"/>
      <c r="Q123" s="19"/>
      <c r="R123" s="43"/>
      <c r="S123" s="44"/>
      <c r="T123" s="45"/>
      <c r="U123" s="46"/>
      <c r="V123" s="44"/>
      <c r="W123" s="47"/>
      <c r="X123" s="42"/>
      <c r="Y123" s="44"/>
      <c r="Z123" s="47"/>
      <c r="AA123" s="42"/>
      <c r="AB123" s="19"/>
      <c r="AC123" s="43"/>
      <c r="AD123" s="44"/>
      <c r="AE123" s="45"/>
      <c r="AF123" s="46"/>
    </row>
    <row r="124" spans="2:32" ht="24.95" customHeight="1" x14ac:dyDescent="0.25">
      <c r="B124" s="12">
        <f>EMP!O125</f>
        <v>0</v>
      </c>
      <c r="C124" s="11">
        <f>EMP!P125</f>
        <v>0</v>
      </c>
      <c r="D124" s="42"/>
      <c r="E124" s="19"/>
      <c r="F124" s="43"/>
      <c r="G124" s="44"/>
      <c r="H124" s="45"/>
      <c r="I124" s="46"/>
      <c r="J124" s="47"/>
      <c r="K124" s="42"/>
      <c r="L124" s="44"/>
      <c r="M124" s="45"/>
      <c r="N124" s="43"/>
      <c r="O124" s="44"/>
      <c r="P124" s="42"/>
      <c r="Q124" s="19"/>
      <c r="R124" s="43"/>
      <c r="S124" s="44"/>
      <c r="T124" s="45"/>
      <c r="U124" s="46"/>
      <c r="V124" s="44"/>
      <c r="W124" s="47"/>
      <c r="X124" s="42"/>
      <c r="Y124" s="44"/>
      <c r="Z124" s="47"/>
      <c r="AA124" s="42"/>
      <c r="AB124" s="19"/>
      <c r="AC124" s="43"/>
      <c r="AD124" s="44"/>
      <c r="AE124" s="45"/>
      <c r="AF124" s="46"/>
    </row>
    <row r="125" spans="2:32" ht="24.95" customHeight="1" x14ac:dyDescent="0.25">
      <c r="B125" s="12">
        <f>EMP!O126</f>
        <v>0</v>
      </c>
      <c r="C125" s="11">
        <f>EMP!P126</f>
        <v>0</v>
      </c>
      <c r="D125" s="42"/>
      <c r="E125" s="19"/>
      <c r="F125" s="43"/>
      <c r="G125" s="44"/>
      <c r="H125" s="45"/>
      <c r="I125" s="46"/>
      <c r="J125" s="47"/>
      <c r="K125" s="42"/>
      <c r="L125" s="44"/>
      <c r="M125" s="45"/>
      <c r="N125" s="43"/>
      <c r="O125" s="44"/>
      <c r="P125" s="42"/>
      <c r="Q125" s="19"/>
      <c r="R125" s="43"/>
      <c r="S125" s="44"/>
      <c r="T125" s="45"/>
      <c r="U125" s="46"/>
      <c r="V125" s="44"/>
      <c r="W125" s="47"/>
      <c r="X125" s="42"/>
      <c r="Y125" s="44"/>
      <c r="Z125" s="47"/>
      <c r="AA125" s="42"/>
      <c r="AB125" s="19"/>
      <c r="AC125" s="43"/>
      <c r="AD125" s="44"/>
      <c r="AE125" s="45"/>
      <c r="AF125" s="46"/>
    </row>
    <row r="126" spans="2:32" ht="24.95" customHeight="1" x14ac:dyDescent="0.25">
      <c r="B126" s="12">
        <f>EMP!O127</f>
        <v>0</v>
      </c>
      <c r="C126" s="11">
        <f>EMP!P127</f>
        <v>0</v>
      </c>
      <c r="D126" s="42"/>
      <c r="E126" s="19"/>
      <c r="F126" s="43"/>
      <c r="G126" s="44"/>
      <c r="H126" s="45"/>
      <c r="I126" s="46"/>
      <c r="J126" s="47"/>
      <c r="K126" s="42"/>
      <c r="L126" s="44"/>
      <c r="M126" s="45"/>
      <c r="N126" s="43"/>
      <c r="O126" s="44"/>
      <c r="P126" s="42"/>
      <c r="Q126" s="19"/>
      <c r="R126" s="43"/>
      <c r="S126" s="44"/>
      <c r="T126" s="45"/>
      <c r="U126" s="46"/>
      <c r="V126" s="44"/>
      <c r="W126" s="47"/>
      <c r="X126" s="42"/>
      <c r="Y126" s="44"/>
      <c r="Z126" s="47"/>
      <c r="AA126" s="42"/>
      <c r="AB126" s="19"/>
      <c r="AC126" s="43"/>
      <c r="AD126" s="44"/>
      <c r="AE126" s="45"/>
      <c r="AF126" s="46"/>
    </row>
    <row r="127" spans="2:32" ht="24.95" customHeight="1" x14ac:dyDescent="0.25">
      <c r="B127" s="12">
        <f>EMP!O128</f>
        <v>0</v>
      </c>
      <c r="C127" s="11">
        <f>EMP!P128</f>
        <v>0</v>
      </c>
      <c r="D127" s="42"/>
      <c r="E127" s="19"/>
      <c r="F127" s="43"/>
      <c r="G127" s="44"/>
      <c r="H127" s="45"/>
      <c r="I127" s="46"/>
      <c r="J127" s="47"/>
      <c r="K127" s="42"/>
      <c r="L127" s="44"/>
      <c r="M127" s="45"/>
      <c r="N127" s="43"/>
      <c r="O127" s="44"/>
      <c r="P127" s="42"/>
      <c r="Q127" s="19"/>
      <c r="R127" s="43"/>
      <c r="S127" s="44"/>
      <c r="T127" s="45"/>
      <c r="U127" s="46"/>
      <c r="V127" s="44"/>
      <c r="W127" s="47"/>
      <c r="X127" s="42"/>
      <c r="Y127" s="44"/>
      <c r="Z127" s="47"/>
      <c r="AA127" s="42"/>
      <c r="AB127" s="19"/>
      <c r="AC127" s="43"/>
      <c r="AD127" s="44"/>
      <c r="AE127" s="45"/>
      <c r="AF127" s="46"/>
    </row>
    <row r="128" spans="2:32" ht="24.95" customHeight="1" x14ac:dyDescent="0.25">
      <c r="B128" s="12">
        <f>EMP!O129</f>
        <v>0</v>
      </c>
      <c r="C128" s="11">
        <f>EMP!P129</f>
        <v>0</v>
      </c>
      <c r="D128" s="42"/>
      <c r="E128" s="19"/>
      <c r="F128" s="43"/>
      <c r="G128" s="44"/>
      <c r="H128" s="45"/>
      <c r="I128" s="46"/>
      <c r="J128" s="47"/>
      <c r="K128" s="42"/>
      <c r="L128" s="44"/>
      <c r="M128" s="45"/>
      <c r="N128" s="43"/>
      <c r="O128" s="44"/>
      <c r="P128" s="42"/>
      <c r="Q128" s="19"/>
      <c r="R128" s="43"/>
      <c r="S128" s="44"/>
      <c r="T128" s="45"/>
      <c r="U128" s="46"/>
      <c r="V128" s="44"/>
      <c r="W128" s="47"/>
      <c r="X128" s="42"/>
      <c r="Y128" s="44"/>
      <c r="Z128" s="47"/>
      <c r="AA128" s="42"/>
      <c r="AB128" s="19"/>
      <c r="AC128" s="43"/>
      <c r="AD128" s="44"/>
      <c r="AE128" s="45"/>
      <c r="AF128" s="46"/>
    </row>
    <row r="129" spans="2:32" ht="24.95" customHeight="1" x14ac:dyDescent="0.25">
      <c r="B129" s="12">
        <f>EMP!O130</f>
        <v>0</v>
      </c>
      <c r="C129" s="11">
        <f>EMP!P130</f>
        <v>0</v>
      </c>
      <c r="D129" s="42"/>
      <c r="E129" s="19"/>
      <c r="F129" s="43"/>
      <c r="G129" s="44"/>
      <c r="H129" s="45"/>
      <c r="I129" s="46"/>
      <c r="J129" s="47"/>
      <c r="K129" s="42"/>
      <c r="L129" s="44"/>
      <c r="M129" s="45"/>
      <c r="N129" s="43"/>
      <c r="O129" s="44"/>
      <c r="P129" s="42"/>
      <c r="Q129" s="19"/>
      <c r="R129" s="43"/>
      <c r="S129" s="44"/>
      <c r="T129" s="45"/>
      <c r="U129" s="46"/>
      <c r="V129" s="44"/>
      <c r="W129" s="47"/>
      <c r="X129" s="42"/>
      <c r="Y129" s="44"/>
      <c r="Z129" s="47"/>
      <c r="AA129" s="42"/>
      <c r="AB129" s="19"/>
      <c r="AC129" s="43"/>
      <c r="AD129" s="44"/>
      <c r="AE129" s="45"/>
      <c r="AF129" s="46"/>
    </row>
    <row r="130" spans="2:32" ht="24.95" customHeight="1" x14ac:dyDescent="0.25">
      <c r="B130" s="12">
        <f>EMP!O131</f>
        <v>0</v>
      </c>
      <c r="C130" s="11">
        <f>EMP!P131</f>
        <v>0</v>
      </c>
      <c r="D130" s="42"/>
      <c r="E130" s="19"/>
      <c r="F130" s="43"/>
      <c r="G130" s="44"/>
      <c r="H130" s="45"/>
      <c r="I130" s="46"/>
      <c r="J130" s="47"/>
      <c r="K130" s="42"/>
      <c r="L130" s="44"/>
      <c r="M130" s="45"/>
      <c r="N130" s="43"/>
      <c r="O130" s="44"/>
      <c r="P130" s="42"/>
      <c r="Q130" s="19"/>
      <c r="R130" s="43"/>
      <c r="S130" s="44"/>
      <c r="T130" s="45"/>
      <c r="U130" s="46"/>
      <c r="V130" s="44"/>
      <c r="W130" s="47"/>
      <c r="X130" s="42"/>
      <c r="Y130" s="44"/>
      <c r="Z130" s="47"/>
      <c r="AA130" s="42"/>
      <c r="AB130" s="19"/>
      <c r="AC130" s="43"/>
      <c r="AD130" s="44"/>
      <c r="AE130" s="45"/>
      <c r="AF130" s="46"/>
    </row>
    <row r="131" spans="2:32" ht="24.95" customHeight="1" x14ac:dyDescent="0.25">
      <c r="B131" s="12">
        <f>EMP!O132</f>
        <v>0</v>
      </c>
      <c r="C131" s="11">
        <f>EMP!P132</f>
        <v>0</v>
      </c>
      <c r="D131" s="42"/>
      <c r="E131" s="19"/>
      <c r="F131" s="43"/>
      <c r="G131" s="44"/>
      <c r="H131" s="45"/>
      <c r="I131" s="46"/>
      <c r="J131" s="47"/>
      <c r="K131" s="42"/>
      <c r="L131" s="44"/>
      <c r="M131" s="45"/>
      <c r="N131" s="43"/>
      <c r="O131" s="44"/>
      <c r="P131" s="42"/>
      <c r="Q131" s="19"/>
      <c r="R131" s="43"/>
      <c r="S131" s="44"/>
      <c r="T131" s="45"/>
      <c r="U131" s="46"/>
      <c r="V131" s="44"/>
      <c r="W131" s="47"/>
      <c r="X131" s="42"/>
      <c r="Y131" s="44"/>
      <c r="Z131" s="47"/>
      <c r="AA131" s="42"/>
      <c r="AB131" s="19"/>
      <c r="AC131" s="43"/>
      <c r="AD131" s="44"/>
      <c r="AE131" s="45"/>
      <c r="AF131" s="46"/>
    </row>
    <row r="132" spans="2:32" ht="24.95" customHeight="1" x14ac:dyDescent="0.25">
      <c r="B132" s="12">
        <f>EMP!O133</f>
        <v>0</v>
      </c>
      <c r="C132" s="11">
        <f>EMP!P133</f>
        <v>0</v>
      </c>
      <c r="D132" s="42"/>
      <c r="E132" s="19"/>
      <c r="F132" s="43"/>
      <c r="G132" s="44"/>
      <c r="H132" s="45"/>
      <c r="I132" s="46"/>
      <c r="J132" s="47"/>
      <c r="K132" s="42"/>
      <c r="L132" s="44"/>
      <c r="M132" s="45"/>
      <c r="N132" s="43"/>
      <c r="O132" s="44"/>
      <c r="P132" s="42"/>
      <c r="Q132" s="19"/>
      <c r="R132" s="43"/>
      <c r="S132" s="44"/>
      <c r="T132" s="45"/>
      <c r="U132" s="46"/>
      <c r="V132" s="44"/>
      <c r="W132" s="47"/>
      <c r="X132" s="42"/>
      <c r="Y132" s="44"/>
      <c r="Z132" s="47"/>
      <c r="AA132" s="42"/>
      <c r="AB132" s="19"/>
      <c r="AC132" s="43"/>
      <c r="AD132" s="44"/>
      <c r="AE132" s="45"/>
      <c r="AF132" s="46"/>
    </row>
    <row r="133" spans="2:32" ht="24.95" customHeight="1" x14ac:dyDescent="0.25">
      <c r="B133" s="12">
        <f>EMP!O134</f>
        <v>0</v>
      </c>
      <c r="C133" s="11">
        <f>EMP!P134</f>
        <v>0</v>
      </c>
      <c r="D133" s="42"/>
      <c r="E133" s="19"/>
      <c r="F133" s="43"/>
      <c r="G133" s="44"/>
      <c r="H133" s="45"/>
      <c r="I133" s="46"/>
      <c r="J133" s="47"/>
      <c r="K133" s="42"/>
      <c r="L133" s="44"/>
      <c r="M133" s="45"/>
      <c r="N133" s="43"/>
      <c r="O133" s="44"/>
      <c r="P133" s="42"/>
      <c r="Q133" s="19"/>
      <c r="R133" s="43"/>
      <c r="S133" s="44"/>
      <c r="T133" s="45"/>
      <c r="U133" s="46"/>
      <c r="V133" s="44"/>
      <c r="W133" s="47"/>
      <c r="X133" s="42"/>
      <c r="Y133" s="44"/>
      <c r="Z133" s="47"/>
      <c r="AA133" s="42"/>
      <c r="AB133" s="19"/>
      <c r="AC133" s="43"/>
      <c r="AD133" s="44"/>
      <c r="AE133" s="45"/>
      <c r="AF133" s="46"/>
    </row>
    <row r="134" spans="2:32" ht="24.95" customHeight="1" x14ac:dyDescent="0.25">
      <c r="B134" s="12">
        <f>EMP!O135</f>
        <v>0</v>
      </c>
      <c r="C134" s="11">
        <f>EMP!P135</f>
        <v>0</v>
      </c>
      <c r="D134" s="42"/>
      <c r="E134" s="19"/>
      <c r="F134" s="43"/>
      <c r="G134" s="44"/>
      <c r="H134" s="45"/>
      <c r="I134" s="46"/>
      <c r="J134" s="47"/>
      <c r="K134" s="42"/>
      <c r="L134" s="44"/>
      <c r="M134" s="45"/>
      <c r="N134" s="43"/>
      <c r="O134" s="44"/>
      <c r="P134" s="42"/>
      <c r="Q134" s="19"/>
      <c r="R134" s="43"/>
      <c r="S134" s="44"/>
      <c r="T134" s="45"/>
      <c r="U134" s="46"/>
      <c r="V134" s="44"/>
      <c r="W134" s="47"/>
      <c r="X134" s="42"/>
      <c r="Y134" s="44"/>
      <c r="Z134" s="47"/>
      <c r="AA134" s="42"/>
      <c r="AB134" s="19"/>
      <c r="AC134" s="43"/>
      <c r="AD134" s="44"/>
      <c r="AE134" s="45"/>
      <c r="AF134" s="46"/>
    </row>
    <row r="135" spans="2:32" ht="24.95" customHeight="1" x14ac:dyDescent="0.25">
      <c r="B135" s="12">
        <f>EMP!O136</f>
        <v>0</v>
      </c>
      <c r="C135" s="11">
        <f>EMP!P136</f>
        <v>0</v>
      </c>
      <c r="D135" s="42"/>
      <c r="E135" s="19"/>
      <c r="F135" s="43"/>
      <c r="G135" s="44"/>
      <c r="H135" s="45"/>
      <c r="I135" s="46"/>
      <c r="J135" s="47"/>
      <c r="K135" s="42"/>
      <c r="L135" s="44"/>
      <c r="M135" s="45"/>
      <c r="N135" s="43"/>
      <c r="O135" s="44"/>
      <c r="P135" s="42"/>
      <c r="Q135" s="19"/>
      <c r="R135" s="43"/>
      <c r="S135" s="44"/>
      <c r="T135" s="45"/>
      <c r="U135" s="46"/>
      <c r="V135" s="44"/>
      <c r="W135" s="47"/>
      <c r="X135" s="42"/>
      <c r="Y135" s="44"/>
      <c r="Z135" s="47"/>
      <c r="AA135" s="42"/>
      <c r="AB135" s="19"/>
      <c r="AC135" s="43"/>
      <c r="AD135" s="44"/>
      <c r="AE135" s="45"/>
      <c r="AF135" s="46"/>
    </row>
    <row r="136" spans="2:32" ht="24.95" customHeight="1" x14ac:dyDescent="0.25">
      <c r="B136" s="12">
        <f>EMP!O137</f>
        <v>0</v>
      </c>
      <c r="C136" s="11">
        <f>EMP!P137</f>
        <v>0</v>
      </c>
      <c r="D136" s="42"/>
      <c r="E136" s="19"/>
      <c r="F136" s="43"/>
      <c r="G136" s="44"/>
      <c r="H136" s="45"/>
      <c r="I136" s="46"/>
      <c r="J136" s="47"/>
      <c r="K136" s="42"/>
      <c r="L136" s="44"/>
      <c r="M136" s="45"/>
      <c r="N136" s="43"/>
      <c r="O136" s="44"/>
      <c r="P136" s="42"/>
      <c r="Q136" s="19"/>
      <c r="R136" s="43"/>
      <c r="S136" s="44"/>
      <c r="T136" s="45"/>
      <c r="U136" s="46"/>
      <c r="V136" s="44"/>
      <c r="W136" s="47"/>
      <c r="X136" s="42"/>
      <c r="Y136" s="44"/>
      <c r="Z136" s="47"/>
      <c r="AA136" s="42"/>
      <c r="AB136" s="19"/>
      <c r="AC136" s="43"/>
      <c r="AD136" s="44"/>
      <c r="AE136" s="45"/>
      <c r="AF136" s="46"/>
    </row>
    <row r="137" spans="2:32" ht="24.95" customHeight="1" x14ac:dyDescent="0.25">
      <c r="B137" s="12">
        <f>EMP!O138</f>
        <v>0</v>
      </c>
      <c r="C137" s="11">
        <f>EMP!P138</f>
        <v>0</v>
      </c>
      <c r="D137" s="42"/>
      <c r="E137" s="19"/>
      <c r="F137" s="43"/>
      <c r="G137" s="44"/>
      <c r="H137" s="45"/>
      <c r="I137" s="46"/>
      <c r="J137" s="47"/>
      <c r="K137" s="42"/>
      <c r="L137" s="44"/>
      <c r="M137" s="45"/>
      <c r="N137" s="43"/>
      <c r="O137" s="44"/>
      <c r="P137" s="42"/>
      <c r="Q137" s="19"/>
      <c r="R137" s="43"/>
      <c r="S137" s="44"/>
      <c r="T137" s="45"/>
      <c r="U137" s="46"/>
      <c r="V137" s="44"/>
      <c r="W137" s="47"/>
      <c r="X137" s="42"/>
      <c r="Y137" s="44"/>
      <c r="Z137" s="47"/>
      <c r="AA137" s="42"/>
      <c r="AB137" s="19"/>
      <c r="AC137" s="43"/>
      <c r="AD137" s="44"/>
      <c r="AE137" s="45"/>
      <c r="AF137" s="46"/>
    </row>
    <row r="138" spans="2:32" ht="24.95" customHeight="1" x14ac:dyDescent="0.25">
      <c r="B138" s="12">
        <f>EMP!O139</f>
        <v>0</v>
      </c>
      <c r="C138" s="11">
        <f>EMP!P139</f>
        <v>0</v>
      </c>
      <c r="D138" s="42"/>
      <c r="E138" s="19"/>
      <c r="F138" s="43"/>
      <c r="G138" s="44"/>
      <c r="H138" s="45"/>
      <c r="I138" s="46"/>
      <c r="J138" s="47"/>
      <c r="K138" s="42"/>
      <c r="L138" s="44"/>
      <c r="M138" s="45"/>
      <c r="N138" s="43"/>
      <c r="O138" s="44"/>
      <c r="P138" s="42"/>
      <c r="Q138" s="19"/>
      <c r="R138" s="43"/>
      <c r="S138" s="44"/>
      <c r="T138" s="45"/>
      <c r="U138" s="46"/>
      <c r="V138" s="44"/>
      <c r="W138" s="47"/>
      <c r="X138" s="42"/>
      <c r="Y138" s="44"/>
      <c r="Z138" s="47"/>
      <c r="AA138" s="42"/>
      <c r="AB138" s="19"/>
      <c r="AC138" s="43"/>
      <c r="AD138" s="44"/>
      <c r="AE138" s="45"/>
      <c r="AF138" s="46"/>
    </row>
    <row r="139" spans="2:32" ht="24.95" customHeight="1" x14ac:dyDescent="0.25">
      <c r="B139" s="12">
        <f>EMP!O140</f>
        <v>0</v>
      </c>
      <c r="C139" s="11">
        <f>EMP!P140</f>
        <v>0</v>
      </c>
      <c r="D139" s="42"/>
      <c r="E139" s="19"/>
      <c r="F139" s="43"/>
      <c r="G139" s="44"/>
      <c r="H139" s="45"/>
      <c r="I139" s="46"/>
      <c r="J139" s="47"/>
      <c r="K139" s="42"/>
      <c r="L139" s="44"/>
      <c r="M139" s="45"/>
      <c r="N139" s="43"/>
      <c r="O139" s="44"/>
      <c r="P139" s="42"/>
      <c r="Q139" s="19"/>
      <c r="R139" s="43"/>
      <c r="S139" s="44"/>
      <c r="T139" s="45"/>
      <c r="U139" s="46"/>
      <c r="V139" s="44"/>
      <c r="W139" s="47"/>
      <c r="X139" s="42"/>
      <c r="Y139" s="44"/>
      <c r="Z139" s="47"/>
      <c r="AA139" s="42"/>
      <c r="AB139" s="19"/>
      <c r="AC139" s="43"/>
      <c r="AD139" s="44"/>
      <c r="AE139" s="45"/>
      <c r="AF139" s="46"/>
    </row>
    <row r="140" spans="2:32" ht="24.95" customHeight="1" x14ac:dyDescent="0.25">
      <c r="B140" s="12">
        <f>EMP!O141</f>
        <v>0</v>
      </c>
      <c r="C140" s="11">
        <f>EMP!P141</f>
        <v>0</v>
      </c>
      <c r="D140" s="42"/>
      <c r="E140" s="19"/>
      <c r="F140" s="43"/>
      <c r="G140" s="44"/>
      <c r="H140" s="45"/>
      <c r="I140" s="46"/>
      <c r="J140" s="47"/>
      <c r="K140" s="42"/>
      <c r="L140" s="44"/>
      <c r="M140" s="45"/>
      <c r="N140" s="43"/>
      <c r="O140" s="44"/>
      <c r="P140" s="42"/>
      <c r="Q140" s="19"/>
      <c r="R140" s="43"/>
      <c r="S140" s="44"/>
      <c r="T140" s="45"/>
      <c r="U140" s="46"/>
      <c r="V140" s="44"/>
      <c r="W140" s="47"/>
      <c r="X140" s="42"/>
      <c r="Y140" s="44"/>
      <c r="Z140" s="47"/>
      <c r="AA140" s="42"/>
      <c r="AB140" s="19"/>
      <c r="AC140" s="43"/>
      <c r="AD140" s="44"/>
      <c r="AE140" s="45"/>
      <c r="AF140" s="46"/>
    </row>
    <row r="141" spans="2:32" ht="24.95" customHeight="1" x14ac:dyDescent="0.25">
      <c r="B141" s="12">
        <f>EMP!O142</f>
        <v>0</v>
      </c>
      <c r="C141" s="11">
        <f>EMP!P142</f>
        <v>0</v>
      </c>
      <c r="D141" s="42"/>
      <c r="E141" s="19"/>
      <c r="F141" s="43"/>
      <c r="G141" s="44"/>
      <c r="H141" s="45"/>
      <c r="I141" s="46"/>
      <c r="J141" s="47"/>
      <c r="K141" s="42"/>
      <c r="L141" s="44"/>
      <c r="M141" s="45"/>
      <c r="N141" s="43"/>
      <c r="O141" s="44"/>
      <c r="P141" s="42"/>
      <c r="Q141" s="19"/>
      <c r="R141" s="43"/>
      <c r="S141" s="44"/>
      <c r="T141" s="45"/>
      <c r="U141" s="46"/>
      <c r="V141" s="44"/>
      <c r="W141" s="47"/>
      <c r="X141" s="42"/>
      <c r="Y141" s="44"/>
      <c r="Z141" s="47"/>
      <c r="AA141" s="42"/>
      <c r="AB141" s="19"/>
      <c r="AC141" s="43"/>
      <c r="AD141" s="44"/>
      <c r="AE141" s="45"/>
      <c r="AF141" s="46"/>
    </row>
    <row r="142" spans="2:32" ht="24.95" customHeight="1" x14ac:dyDescent="0.25">
      <c r="B142" s="12">
        <f>EMP!O143</f>
        <v>0</v>
      </c>
      <c r="C142" s="11">
        <f>EMP!P143</f>
        <v>0</v>
      </c>
      <c r="D142" s="42"/>
      <c r="E142" s="19"/>
      <c r="F142" s="43"/>
      <c r="G142" s="44"/>
      <c r="H142" s="45"/>
      <c r="I142" s="46"/>
      <c r="J142" s="47"/>
      <c r="K142" s="42"/>
      <c r="L142" s="44"/>
      <c r="M142" s="45"/>
      <c r="N142" s="43"/>
      <c r="O142" s="44"/>
      <c r="P142" s="42"/>
      <c r="Q142" s="19"/>
      <c r="R142" s="43"/>
      <c r="S142" s="44"/>
      <c r="T142" s="45"/>
      <c r="U142" s="46"/>
      <c r="V142" s="44"/>
      <c r="W142" s="47"/>
      <c r="X142" s="42"/>
      <c r="Y142" s="44"/>
      <c r="Z142" s="47"/>
      <c r="AA142" s="42"/>
      <c r="AB142" s="19"/>
      <c r="AC142" s="43"/>
      <c r="AD142" s="44"/>
      <c r="AE142" s="45"/>
      <c r="AF142" s="46"/>
    </row>
    <row r="143" spans="2:32" ht="24.95" customHeight="1" x14ac:dyDescent="0.25">
      <c r="B143" s="12">
        <f>EMP!O144</f>
        <v>0</v>
      </c>
      <c r="C143" s="11">
        <f>EMP!P144</f>
        <v>0</v>
      </c>
      <c r="D143" s="42"/>
      <c r="E143" s="19"/>
      <c r="F143" s="43"/>
      <c r="G143" s="44"/>
      <c r="H143" s="45"/>
      <c r="I143" s="46"/>
      <c r="J143" s="47"/>
      <c r="K143" s="42"/>
      <c r="L143" s="44"/>
      <c r="M143" s="45"/>
      <c r="N143" s="43"/>
      <c r="O143" s="44"/>
      <c r="P143" s="42"/>
      <c r="Q143" s="19"/>
      <c r="R143" s="43"/>
      <c r="S143" s="44"/>
      <c r="T143" s="45"/>
      <c r="U143" s="46"/>
      <c r="V143" s="44"/>
      <c r="W143" s="47"/>
      <c r="X143" s="42"/>
      <c r="Y143" s="44"/>
      <c r="Z143" s="47"/>
      <c r="AA143" s="42"/>
      <c r="AB143" s="19"/>
      <c r="AC143" s="43"/>
      <c r="AD143" s="44"/>
      <c r="AE143" s="45"/>
      <c r="AF143" s="46"/>
    </row>
    <row r="144" spans="2:32" ht="24.95" customHeight="1" x14ac:dyDescent="0.25">
      <c r="B144" s="12">
        <f>EMP!O145</f>
        <v>0</v>
      </c>
      <c r="C144" s="11">
        <f>EMP!P145</f>
        <v>0</v>
      </c>
      <c r="D144" s="42"/>
      <c r="E144" s="19"/>
      <c r="F144" s="43"/>
      <c r="G144" s="44"/>
      <c r="H144" s="45"/>
      <c r="I144" s="46"/>
      <c r="J144" s="47"/>
      <c r="K144" s="42"/>
      <c r="L144" s="44"/>
      <c r="M144" s="45"/>
      <c r="N144" s="43"/>
      <c r="O144" s="44"/>
      <c r="P144" s="42"/>
      <c r="Q144" s="19"/>
      <c r="R144" s="43"/>
      <c r="S144" s="44"/>
      <c r="T144" s="45"/>
      <c r="U144" s="46"/>
      <c r="V144" s="44"/>
      <c r="W144" s="47"/>
      <c r="X144" s="42"/>
      <c r="Y144" s="44"/>
      <c r="Z144" s="47"/>
      <c r="AA144" s="42"/>
      <c r="AB144" s="19"/>
      <c r="AC144" s="43"/>
      <c r="AD144" s="44"/>
      <c r="AE144" s="45"/>
      <c r="AF144" s="46"/>
    </row>
    <row r="145" spans="2:32" ht="24.95" customHeight="1" x14ac:dyDescent="0.25">
      <c r="B145" s="12">
        <f>EMP!O146</f>
        <v>0</v>
      </c>
      <c r="C145" s="11">
        <f>EMP!P146</f>
        <v>0</v>
      </c>
      <c r="D145" s="42"/>
      <c r="E145" s="19"/>
      <c r="F145" s="43"/>
      <c r="G145" s="44"/>
      <c r="H145" s="45"/>
      <c r="I145" s="46"/>
      <c r="J145" s="47"/>
      <c r="K145" s="42"/>
      <c r="L145" s="44"/>
      <c r="M145" s="45"/>
      <c r="N145" s="43"/>
      <c r="O145" s="44"/>
      <c r="P145" s="42"/>
      <c r="Q145" s="19"/>
      <c r="R145" s="43"/>
      <c r="S145" s="44"/>
      <c r="T145" s="45"/>
      <c r="U145" s="46"/>
      <c r="V145" s="44"/>
      <c r="W145" s="47"/>
      <c r="X145" s="42"/>
      <c r="Y145" s="44"/>
      <c r="Z145" s="47"/>
      <c r="AA145" s="42"/>
      <c r="AB145" s="19"/>
      <c r="AC145" s="43"/>
      <c r="AD145" s="44"/>
      <c r="AE145" s="45"/>
      <c r="AF145" s="46"/>
    </row>
    <row r="146" spans="2:32" ht="24.95" customHeight="1" x14ac:dyDescent="0.25">
      <c r="B146" s="12">
        <f>EMP!O147</f>
        <v>0</v>
      </c>
      <c r="C146" s="11">
        <f>EMP!P147</f>
        <v>0</v>
      </c>
      <c r="D146" s="42"/>
      <c r="E146" s="19"/>
      <c r="F146" s="43"/>
      <c r="G146" s="44"/>
      <c r="H146" s="45"/>
      <c r="I146" s="46"/>
      <c r="J146" s="47"/>
      <c r="K146" s="42"/>
      <c r="L146" s="44"/>
      <c r="M146" s="45"/>
      <c r="N146" s="43"/>
      <c r="O146" s="44"/>
      <c r="P146" s="42"/>
      <c r="Q146" s="19"/>
      <c r="R146" s="43"/>
      <c r="S146" s="44"/>
      <c r="T146" s="45"/>
      <c r="U146" s="46"/>
      <c r="V146" s="44"/>
      <c r="W146" s="47"/>
      <c r="X146" s="42"/>
      <c r="Y146" s="44"/>
      <c r="Z146" s="47"/>
      <c r="AA146" s="42"/>
      <c r="AB146" s="19"/>
      <c r="AC146" s="43"/>
      <c r="AD146" s="44"/>
      <c r="AE146" s="45"/>
      <c r="AF146" s="46"/>
    </row>
    <row r="147" spans="2:32" ht="24.95" customHeight="1" x14ac:dyDescent="0.25">
      <c r="B147" s="12">
        <f>EMP!O148</f>
        <v>0</v>
      </c>
      <c r="C147" s="11">
        <f>EMP!P148</f>
        <v>0</v>
      </c>
      <c r="D147" s="42"/>
      <c r="E147" s="19"/>
      <c r="F147" s="43"/>
      <c r="G147" s="44"/>
      <c r="H147" s="45"/>
      <c r="I147" s="46"/>
      <c r="J147" s="47"/>
      <c r="K147" s="42"/>
      <c r="L147" s="44"/>
      <c r="M147" s="45"/>
      <c r="N147" s="43"/>
      <c r="O147" s="44"/>
      <c r="P147" s="42"/>
      <c r="Q147" s="19"/>
      <c r="R147" s="43"/>
      <c r="S147" s="44"/>
      <c r="T147" s="45"/>
      <c r="U147" s="46"/>
      <c r="V147" s="44"/>
      <c r="W147" s="47"/>
      <c r="X147" s="42"/>
      <c r="Y147" s="44"/>
      <c r="Z147" s="47"/>
      <c r="AA147" s="42"/>
      <c r="AB147" s="19"/>
      <c r="AC147" s="43"/>
      <c r="AD147" s="44"/>
      <c r="AE147" s="45"/>
      <c r="AF147" s="46"/>
    </row>
    <row r="148" spans="2:32" ht="24.95" customHeight="1" x14ac:dyDescent="0.25">
      <c r="B148" s="12">
        <f>EMP!O149</f>
        <v>0</v>
      </c>
      <c r="C148" s="11">
        <f>EMP!P149</f>
        <v>0</v>
      </c>
      <c r="D148" s="42"/>
      <c r="E148" s="19"/>
      <c r="F148" s="43"/>
      <c r="G148" s="44"/>
      <c r="H148" s="45"/>
      <c r="I148" s="46"/>
      <c r="J148" s="47"/>
      <c r="K148" s="42"/>
      <c r="L148" s="44"/>
      <c r="M148" s="45"/>
      <c r="N148" s="43"/>
      <c r="O148" s="44"/>
      <c r="P148" s="42"/>
      <c r="Q148" s="19"/>
      <c r="R148" s="43"/>
      <c r="S148" s="44"/>
      <c r="T148" s="45"/>
      <c r="U148" s="46"/>
      <c r="V148" s="44"/>
      <c r="W148" s="47"/>
      <c r="X148" s="42"/>
      <c r="Y148" s="44"/>
      <c r="Z148" s="47"/>
      <c r="AA148" s="42"/>
      <c r="AB148" s="19"/>
      <c r="AC148" s="43"/>
      <c r="AD148" s="44"/>
      <c r="AE148" s="45"/>
      <c r="AF148" s="46"/>
    </row>
    <row r="149" spans="2:32" ht="24.95" customHeight="1" x14ac:dyDescent="0.25">
      <c r="B149" s="12">
        <f>EMP!O150</f>
        <v>0</v>
      </c>
      <c r="C149" s="11">
        <f>EMP!P150</f>
        <v>0</v>
      </c>
      <c r="D149" s="42"/>
      <c r="E149" s="19"/>
      <c r="F149" s="43"/>
      <c r="G149" s="44"/>
      <c r="H149" s="45"/>
      <c r="I149" s="46"/>
      <c r="J149" s="47"/>
      <c r="K149" s="42"/>
      <c r="L149" s="44"/>
      <c r="M149" s="45"/>
      <c r="N149" s="43"/>
      <c r="O149" s="44"/>
      <c r="P149" s="42"/>
      <c r="Q149" s="19"/>
      <c r="R149" s="43"/>
      <c r="S149" s="44"/>
      <c r="T149" s="45"/>
      <c r="U149" s="46"/>
      <c r="V149" s="44"/>
      <c r="W149" s="47"/>
      <c r="X149" s="42"/>
      <c r="Y149" s="44"/>
      <c r="Z149" s="47"/>
      <c r="AA149" s="42"/>
      <c r="AB149" s="19"/>
      <c r="AC149" s="43"/>
      <c r="AD149" s="44"/>
      <c r="AE149" s="45"/>
      <c r="AF149" s="46"/>
    </row>
    <row r="150" spans="2:32" ht="24.95" customHeight="1" x14ac:dyDescent="0.25">
      <c r="B150" s="12">
        <f>EMP!O151</f>
        <v>0</v>
      </c>
      <c r="C150" s="11">
        <f>EMP!P151</f>
        <v>0</v>
      </c>
      <c r="D150" s="42"/>
      <c r="E150" s="19"/>
      <c r="F150" s="43"/>
      <c r="G150" s="44"/>
      <c r="H150" s="45"/>
      <c r="I150" s="46"/>
      <c r="J150" s="47"/>
      <c r="K150" s="42"/>
      <c r="L150" s="44"/>
      <c r="M150" s="45"/>
      <c r="N150" s="43"/>
      <c r="O150" s="44"/>
      <c r="P150" s="42"/>
      <c r="Q150" s="19"/>
      <c r="R150" s="43"/>
      <c r="S150" s="44"/>
      <c r="T150" s="45"/>
      <c r="U150" s="46"/>
      <c r="V150" s="44"/>
      <c r="W150" s="47"/>
      <c r="X150" s="42"/>
      <c r="Y150" s="44"/>
      <c r="Z150" s="47"/>
      <c r="AA150" s="42"/>
      <c r="AB150" s="19"/>
      <c r="AC150" s="43"/>
      <c r="AD150" s="44"/>
      <c r="AE150" s="45"/>
      <c r="AF150" s="46"/>
    </row>
    <row r="151" spans="2:32" ht="24.95" customHeight="1" x14ac:dyDescent="0.25">
      <c r="B151" s="12">
        <f>EMP!O152</f>
        <v>0</v>
      </c>
      <c r="C151" s="11">
        <f>EMP!P152</f>
        <v>0</v>
      </c>
      <c r="D151" s="42"/>
      <c r="E151" s="19"/>
      <c r="F151" s="43"/>
      <c r="G151" s="44"/>
      <c r="H151" s="45"/>
      <c r="I151" s="46"/>
      <c r="J151" s="47"/>
      <c r="K151" s="42"/>
      <c r="L151" s="44"/>
      <c r="M151" s="45"/>
      <c r="N151" s="43"/>
      <c r="O151" s="44"/>
      <c r="P151" s="42"/>
      <c r="Q151" s="19"/>
      <c r="R151" s="43"/>
      <c r="S151" s="44"/>
      <c r="T151" s="45"/>
      <c r="U151" s="46"/>
      <c r="V151" s="44"/>
      <c r="W151" s="47"/>
      <c r="X151" s="42"/>
      <c r="Y151" s="44"/>
      <c r="Z151" s="47"/>
      <c r="AA151" s="42"/>
      <c r="AB151" s="19"/>
      <c r="AC151" s="43"/>
      <c r="AD151" s="44"/>
      <c r="AE151" s="45"/>
      <c r="AF151" s="46"/>
    </row>
    <row r="152" spans="2:32" ht="24.95" customHeight="1" x14ac:dyDescent="0.25">
      <c r="B152" s="12">
        <f>EMP!O153</f>
        <v>0</v>
      </c>
      <c r="C152" s="11">
        <f>EMP!P153</f>
        <v>0</v>
      </c>
      <c r="D152" s="42"/>
      <c r="E152" s="19"/>
      <c r="F152" s="43"/>
      <c r="G152" s="44"/>
      <c r="H152" s="45"/>
      <c r="I152" s="46"/>
      <c r="J152" s="47"/>
      <c r="K152" s="42"/>
      <c r="L152" s="44"/>
      <c r="M152" s="45"/>
      <c r="N152" s="43"/>
      <c r="O152" s="44"/>
      <c r="P152" s="42"/>
      <c r="Q152" s="19"/>
      <c r="R152" s="43"/>
      <c r="S152" s="44"/>
      <c r="T152" s="45"/>
      <c r="U152" s="46"/>
      <c r="V152" s="44"/>
      <c r="W152" s="47"/>
      <c r="X152" s="42"/>
      <c r="Y152" s="44"/>
      <c r="Z152" s="47"/>
      <c r="AA152" s="42"/>
      <c r="AB152" s="19"/>
      <c r="AC152" s="43"/>
      <c r="AD152" s="44"/>
      <c r="AE152" s="45"/>
      <c r="AF152" s="46"/>
    </row>
    <row r="153" spans="2:32" ht="24.95" customHeight="1" x14ac:dyDescent="0.25">
      <c r="B153" s="12">
        <f>EMP!O154</f>
        <v>0</v>
      </c>
      <c r="C153" s="11">
        <f>EMP!P154</f>
        <v>0</v>
      </c>
      <c r="D153" s="42"/>
      <c r="E153" s="19"/>
      <c r="F153" s="43"/>
      <c r="G153" s="44"/>
      <c r="H153" s="45"/>
      <c r="I153" s="46"/>
      <c r="J153" s="47"/>
      <c r="K153" s="42"/>
      <c r="L153" s="44"/>
      <c r="M153" s="45"/>
      <c r="N153" s="43"/>
      <c r="O153" s="44"/>
      <c r="P153" s="42"/>
      <c r="Q153" s="19"/>
      <c r="R153" s="43"/>
      <c r="S153" s="44"/>
      <c r="T153" s="45"/>
      <c r="U153" s="46"/>
      <c r="V153" s="44"/>
      <c r="W153" s="47"/>
      <c r="X153" s="42"/>
      <c r="Y153" s="44"/>
      <c r="Z153" s="47"/>
      <c r="AA153" s="42"/>
      <c r="AB153" s="19"/>
      <c r="AC153" s="43"/>
      <c r="AD153" s="44"/>
      <c r="AE153" s="45"/>
      <c r="AF153" s="46"/>
    </row>
    <row r="154" spans="2:32" ht="24.95" customHeight="1" x14ac:dyDescent="0.25">
      <c r="B154" s="12">
        <f>EMP!O155</f>
        <v>0</v>
      </c>
      <c r="C154" s="11">
        <f>EMP!P155</f>
        <v>0</v>
      </c>
      <c r="D154" s="42"/>
      <c r="E154" s="19"/>
      <c r="F154" s="43"/>
      <c r="G154" s="44"/>
      <c r="H154" s="45"/>
      <c r="I154" s="46"/>
      <c r="J154" s="47"/>
      <c r="K154" s="42"/>
      <c r="L154" s="44"/>
      <c r="M154" s="45"/>
      <c r="N154" s="43"/>
      <c r="O154" s="44"/>
      <c r="P154" s="42"/>
      <c r="Q154" s="19"/>
      <c r="R154" s="43"/>
      <c r="S154" s="44"/>
      <c r="T154" s="45"/>
      <c r="U154" s="46"/>
      <c r="V154" s="44"/>
      <c r="W154" s="47"/>
      <c r="X154" s="42"/>
      <c r="Y154" s="44"/>
      <c r="Z154" s="47"/>
      <c r="AA154" s="42"/>
      <c r="AB154" s="19"/>
      <c r="AC154" s="43"/>
      <c r="AD154" s="44"/>
      <c r="AE154" s="45"/>
      <c r="AF154" s="46"/>
    </row>
    <row r="155" spans="2:32" ht="24.95" customHeight="1" x14ac:dyDescent="0.25">
      <c r="B155" s="12">
        <f>EMP!O156</f>
        <v>0</v>
      </c>
      <c r="C155" s="11">
        <f>EMP!P156</f>
        <v>0</v>
      </c>
      <c r="D155" s="42"/>
      <c r="E155" s="19"/>
      <c r="F155" s="43"/>
      <c r="G155" s="44"/>
      <c r="H155" s="45"/>
      <c r="I155" s="46"/>
      <c r="J155" s="47"/>
      <c r="K155" s="42"/>
      <c r="L155" s="44"/>
      <c r="M155" s="45"/>
      <c r="N155" s="43"/>
      <c r="O155" s="44"/>
      <c r="P155" s="42"/>
      <c r="Q155" s="19"/>
      <c r="R155" s="43"/>
      <c r="S155" s="44"/>
      <c r="T155" s="45"/>
      <c r="U155" s="46"/>
      <c r="V155" s="44"/>
      <c r="W155" s="47"/>
      <c r="X155" s="42"/>
      <c r="Y155" s="44"/>
      <c r="Z155" s="47"/>
      <c r="AA155" s="42"/>
      <c r="AB155" s="19"/>
      <c r="AC155" s="43"/>
      <c r="AD155" s="44"/>
      <c r="AE155" s="45"/>
      <c r="AF155" s="46"/>
    </row>
    <row r="156" spans="2:32" ht="24.95" customHeight="1" x14ac:dyDescent="0.25">
      <c r="B156" s="12">
        <f>EMP!O157</f>
        <v>0</v>
      </c>
      <c r="C156" s="11">
        <f>EMP!P157</f>
        <v>0</v>
      </c>
      <c r="D156" s="42"/>
      <c r="E156" s="19"/>
      <c r="F156" s="43"/>
      <c r="G156" s="44"/>
      <c r="H156" s="45"/>
      <c r="I156" s="46"/>
      <c r="J156" s="47"/>
      <c r="K156" s="42"/>
      <c r="L156" s="44"/>
      <c r="M156" s="45"/>
      <c r="N156" s="43"/>
      <c r="O156" s="44"/>
      <c r="P156" s="42"/>
      <c r="Q156" s="19"/>
      <c r="R156" s="43"/>
      <c r="S156" s="44"/>
      <c r="T156" s="45"/>
      <c r="U156" s="46"/>
      <c r="V156" s="44"/>
      <c r="W156" s="47"/>
      <c r="X156" s="42"/>
      <c r="Y156" s="44"/>
      <c r="Z156" s="47"/>
      <c r="AA156" s="42"/>
      <c r="AB156" s="19"/>
      <c r="AC156" s="43"/>
      <c r="AD156" s="44"/>
      <c r="AE156" s="45"/>
      <c r="AF156" s="46"/>
    </row>
    <row r="157" spans="2:32" ht="24.95" customHeight="1" x14ac:dyDescent="0.25">
      <c r="B157" s="12">
        <f>EMP!O158</f>
        <v>0</v>
      </c>
      <c r="C157" s="11">
        <f>EMP!P158</f>
        <v>0</v>
      </c>
      <c r="D157" s="42"/>
      <c r="E157" s="19"/>
      <c r="F157" s="43"/>
      <c r="G157" s="44"/>
      <c r="H157" s="45"/>
      <c r="I157" s="46"/>
      <c r="J157" s="47"/>
      <c r="K157" s="42"/>
      <c r="L157" s="44"/>
      <c r="M157" s="45"/>
      <c r="N157" s="43"/>
      <c r="O157" s="44"/>
      <c r="P157" s="42"/>
      <c r="Q157" s="19"/>
      <c r="R157" s="43"/>
      <c r="S157" s="44"/>
      <c r="T157" s="45"/>
      <c r="U157" s="46"/>
      <c r="V157" s="44"/>
      <c r="W157" s="47"/>
      <c r="X157" s="42"/>
      <c r="Y157" s="44"/>
      <c r="Z157" s="47"/>
      <c r="AA157" s="42"/>
      <c r="AB157" s="19"/>
      <c r="AC157" s="43"/>
      <c r="AD157" s="44"/>
      <c r="AE157" s="45"/>
      <c r="AF157" s="46"/>
    </row>
    <row r="158" spans="2:32" ht="24.95" customHeight="1" x14ac:dyDescent="0.25">
      <c r="B158" s="12">
        <f>EMP!O159</f>
        <v>0</v>
      </c>
      <c r="C158" s="11">
        <f>EMP!P159</f>
        <v>0</v>
      </c>
      <c r="D158" s="42"/>
      <c r="E158" s="19"/>
      <c r="F158" s="43"/>
      <c r="G158" s="44"/>
      <c r="H158" s="45"/>
      <c r="I158" s="46"/>
      <c r="J158" s="47"/>
      <c r="K158" s="42"/>
      <c r="L158" s="44"/>
      <c r="M158" s="45"/>
      <c r="N158" s="43"/>
      <c r="O158" s="44"/>
      <c r="P158" s="42"/>
      <c r="Q158" s="19"/>
      <c r="R158" s="43"/>
      <c r="S158" s="44"/>
      <c r="T158" s="45"/>
      <c r="U158" s="46"/>
      <c r="V158" s="44"/>
      <c r="W158" s="47"/>
      <c r="X158" s="42"/>
      <c r="Y158" s="44"/>
      <c r="Z158" s="47"/>
      <c r="AA158" s="42"/>
      <c r="AB158" s="19"/>
      <c r="AC158" s="43"/>
      <c r="AD158" s="44"/>
      <c r="AE158" s="45"/>
      <c r="AF158" s="46"/>
    </row>
    <row r="159" spans="2:32" ht="24.95" customHeight="1" x14ac:dyDescent="0.25">
      <c r="B159" s="12">
        <f>EMP!O160</f>
        <v>0</v>
      </c>
      <c r="C159" s="11">
        <f>EMP!P160</f>
        <v>0</v>
      </c>
      <c r="D159" s="42"/>
      <c r="E159" s="19"/>
      <c r="F159" s="43"/>
      <c r="G159" s="44"/>
      <c r="H159" s="45"/>
      <c r="I159" s="46"/>
      <c r="J159" s="47"/>
      <c r="K159" s="42"/>
      <c r="L159" s="44"/>
      <c r="M159" s="45"/>
      <c r="N159" s="43"/>
      <c r="O159" s="44"/>
      <c r="P159" s="42"/>
      <c r="Q159" s="19"/>
      <c r="R159" s="43"/>
      <c r="S159" s="44"/>
      <c r="T159" s="45"/>
      <c r="U159" s="46"/>
      <c r="V159" s="44"/>
      <c r="W159" s="47"/>
      <c r="X159" s="42"/>
      <c r="Y159" s="44"/>
      <c r="Z159" s="47"/>
      <c r="AA159" s="42"/>
      <c r="AB159" s="19"/>
      <c r="AC159" s="43"/>
      <c r="AD159" s="44"/>
      <c r="AE159" s="45"/>
      <c r="AF159" s="46"/>
    </row>
    <row r="160" spans="2:32" ht="24.95" customHeight="1" x14ac:dyDescent="0.25">
      <c r="B160" s="12">
        <f>EMP!O161</f>
        <v>0</v>
      </c>
      <c r="C160" s="11">
        <f>EMP!P161</f>
        <v>0</v>
      </c>
      <c r="D160" s="42"/>
      <c r="E160" s="19"/>
      <c r="F160" s="43"/>
      <c r="G160" s="44"/>
      <c r="H160" s="45"/>
      <c r="I160" s="46"/>
      <c r="J160" s="47"/>
      <c r="K160" s="42"/>
      <c r="L160" s="44"/>
      <c r="M160" s="45"/>
      <c r="N160" s="43"/>
      <c r="O160" s="44"/>
      <c r="P160" s="42"/>
      <c r="Q160" s="19"/>
      <c r="R160" s="43"/>
      <c r="S160" s="44"/>
      <c r="T160" s="45"/>
      <c r="U160" s="46"/>
      <c r="V160" s="44"/>
      <c r="W160" s="47"/>
      <c r="X160" s="42"/>
      <c r="Y160" s="44"/>
      <c r="Z160" s="47"/>
      <c r="AA160" s="42"/>
      <c r="AB160" s="19"/>
      <c r="AC160" s="43"/>
      <c r="AD160" s="44"/>
      <c r="AE160" s="45"/>
      <c r="AF160" s="46"/>
    </row>
    <row r="161" spans="2:32" ht="24.95" customHeight="1" x14ac:dyDescent="0.25">
      <c r="B161" s="12">
        <f>EMP!O162</f>
        <v>0</v>
      </c>
      <c r="C161" s="11">
        <f>EMP!P162</f>
        <v>0</v>
      </c>
      <c r="D161" s="42"/>
      <c r="E161" s="19"/>
      <c r="F161" s="43"/>
      <c r="G161" s="44"/>
      <c r="H161" s="45"/>
      <c r="I161" s="46"/>
      <c r="J161" s="47"/>
      <c r="K161" s="42"/>
      <c r="L161" s="44"/>
      <c r="M161" s="45"/>
      <c r="N161" s="43"/>
      <c r="O161" s="44"/>
      <c r="P161" s="42"/>
      <c r="Q161" s="19"/>
      <c r="R161" s="43"/>
      <c r="S161" s="44"/>
      <c r="T161" s="45"/>
      <c r="U161" s="46"/>
      <c r="V161" s="44"/>
      <c r="W161" s="47"/>
      <c r="X161" s="42"/>
      <c r="Y161" s="44"/>
      <c r="Z161" s="47"/>
      <c r="AA161" s="42"/>
      <c r="AB161" s="19"/>
      <c r="AC161" s="43"/>
      <c r="AD161" s="44"/>
      <c r="AE161" s="45"/>
      <c r="AF161" s="46"/>
    </row>
    <row r="162" spans="2:32" ht="24.95" customHeight="1" x14ac:dyDescent="0.25">
      <c r="B162" s="12">
        <f>EMP!O163</f>
        <v>0</v>
      </c>
      <c r="C162" s="11">
        <f>EMP!P163</f>
        <v>0</v>
      </c>
      <c r="D162" s="42"/>
      <c r="E162" s="19"/>
      <c r="F162" s="43"/>
      <c r="G162" s="44"/>
      <c r="H162" s="45"/>
      <c r="I162" s="46"/>
      <c r="J162" s="47"/>
      <c r="K162" s="42"/>
      <c r="L162" s="44"/>
      <c r="M162" s="45"/>
      <c r="N162" s="43"/>
      <c r="O162" s="44"/>
      <c r="P162" s="42"/>
      <c r="Q162" s="19"/>
      <c r="R162" s="43"/>
      <c r="S162" s="44"/>
      <c r="T162" s="45"/>
      <c r="U162" s="46"/>
      <c r="V162" s="44"/>
      <c r="W162" s="47"/>
      <c r="X162" s="42"/>
      <c r="Y162" s="44"/>
      <c r="Z162" s="47"/>
      <c r="AA162" s="42"/>
      <c r="AB162" s="19"/>
      <c r="AC162" s="43"/>
      <c r="AD162" s="44"/>
      <c r="AE162" s="45"/>
      <c r="AF162" s="46"/>
    </row>
    <row r="163" spans="2:32" ht="24.95" customHeight="1" x14ac:dyDescent="0.25">
      <c r="B163" s="12">
        <f>EMP!O164</f>
        <v>0</v>
      </c>
      <c r="C163" s="11">
        <f>EMP!P164</f>
        <v>0</v>
      </c>
      <c r="D163" s="42"/>
      <c r="E163" s="19"/>
      <c r="F163" s="43"/>
      <c r="G163" s="44"/>
      <c r="H163" s="45"/>
      <c r="I163" s="46"/>
      <c r="J163" s="47"/>
      <c r="K163" s="42"/>
      <c r="L163" s="44"/>
      <c r="M163" s="45"/>
      <c r="N163" s="43"/>
      <c r="O163" s="44"/>
      <c r="P163" s="42"/>
      <c r="Q163" s="19"/>
      <c r="R163" s="43"/>
      <c r="S163" s="44"/>
      <c r="T163" s="45"/>
      <c r="U163" s="46"/>
      <c r="V163" s="44"/>
      <c r="W163" s="47"/>
      <c r="X163" s="42"/>
      <c r="Y163" s="44"/>
      <c r="Z163" s="47"/>
      <c r="AA163" s="42"/>
      <c r="AB163" s="19"/>
      <c r="AC163" s="43"/>
      <c r="AD163" s="44"/>
      <c r="AE163" s="45"/>
      <c r="AF163" s="46"/>
    </row>
    <row r="164" spans="2:32" ht="24.95" customHeight="1" x14ac:dyDescent="0.25">
      <c r="B164" s="12">
        <f>EMP!O165</f>
        <v>0</v>
      </c>
      <c r="C164" s="11">
        <f>EMP!P165</f>
        <v>0</v>
      </c>
      <c r="D164" s="42"/>
      <c r="E164" s="19"/>
      <c r="F164" s="43"/>
      <c r="G164" s="44"/>
      <c r="H164" s="45"/>
      <c r="I164" s="46"/>
      <c r="J164" s="47"/>
      <c r="K164" s="42"/>
      <c r="L164" s="44"/>
      <c r="M164" s="45"/>
      <c r="N164" s="43"/>
      <c r="O164" s="44"/>
      <c r="P164" s="42"/>
      <c r="Q164" s="19"/>
      <c r="R164" s="43"/>
      <c r="S164" s="44"/>
      <c r="T164" s="45"/>
      <c r="U164" s="46"/>
      <c r="V164" s="44"/>
      <c r="W164" s="47"/>
      <c r="X164" s="42"/>
      <c r="Y164" s="44"/>
      <c r="Z164" s="47"/>
      <c r="AA164" s="42"/>
      <c r="AB164" s="19"/>
      <c r="AC164" s="43"/>
      <c r="AD164" s="44"/>
      <c r="AE164" s="45"/>
      <c r="AF164" s="46"/>
    </row>
    <row r="165" spans="2:32" ht="24.95" customHeight="1" x14ac:dyDescent="0.25">
      <c r="B165" s="12">
        <f>EMP!O166</f>
        <v>0</v>
      </c>
      <c r="C165" s="11">
        <f>EMP!P166</f>
        <v>0</v>
      </c>
      <c r="D165" s="42"/>
      <c r="E165" s="19"/>
      <c r="F165" s="43"/>
      <c r="G165" s="44"/>
      <c r="H165" s="45"/>
      <c r="I165" s="46"/>
      <c r="J165" s="47"/>
      <c r="K165" s="42"/>
      <c r="L165" s="44"/>
      <c r="M165" s="45"/>
      <c r="N165" s="43"/>
      <c r="O165" s="44"/>
      <c r="P165" s="42"/>
      <c r="Q165" s="19"/>
      <c r="R165" s="43"/>
      <c r="S165" s="44"/>
      <c r="T165" s="45"/>
      <c r="U165" s="46"/>
      <c r="V165" s="44"/>
      <c r="W165" s="47"/>
      <c r="X165" s="42"/>
      <c r="Y165" s="44"/>
      <c r="Z165" s="47"/>
      <c r="AA165" s="42"/>
      <c r="AB165" s="19"/>
      <c r="AC165" s="43"/>
      <c r="AD165" s="44"/>
      <c r="AE165" s="45"/>
      <c r="AF165" s="46"/>
    </row>
    <row r="166" spans="2:32" ht="24.95" customHeight="1" x14ac:dyDescent="0.25">
      <c r="B166" s="12">
        <f>EMP!O167</f>
        <v>0</v>
      </c>
      <c r="C166" s="11">
        <f>EMP!P167</f>
        <v>0</v>
      </c>
      <c r="D166" s="42"/>
      <c r="E166" s="19"/>
      <c r="F166" s="43"/>
      <c r="G166" s="44"/>
      <c r="H166" s="45"/>
      <c r="I166" s="46"/>
      <c r="J166" s="47"/>
      <c r="K166" s="42"/>
      <c r="L166" s="44"/>
      <c r="M166" s="45"/>
      <c r="N166" s="43"/>
      <c r="O166" s="44"/>
      <c r="P166" s="42"/>
      <c r="Q166" s="19"/>
      <c r="R166" s="43"/>
      <c r="S166" s="44"/>
      <c r="T166" s="45"/>
      <c r="U166" s="46"/>
      <c r="V166" s="44"/>
      <c r="W166" s="47"/>
      <c r="X166" s="42"/>
      <c r="Y166" s="44"/>
      <c r="Z166" s="47"/>
      <c r="AA166" s="42"/>
      <c r="AB166" s="19"/>
      <c r="AC166" s="43"/>
      <c r="AD166" s="44"/>
      <c r="AE166" s="45"/>
      <c r="AF166" s="46"/>
    </row>
    <row r="167" spans="2:32" ht="24.95" customHeight="1" x14ac:dyDescent="0.25">
      <c r="B167" s="12">
        <f>EMP!O168</f>
        <v>0</v>
      </c>
      <c r="C167" s="11">
        <f>EMP!P168</f>
        <v>0</v>
      </c>
      <c r="D167" s="42"/>
      <c r="E167" s="19"/>
      <c r="F167" s="43"/>
      <c r="G167" s="44"/>
      <c r="H167" s="45"/>
      <c r="I167" s="46"/>
      <c r="J167" s="47"/>
      <c r="K167" s="42"/>
      <c r="L167" s="44"/>
      <c r="M167" s="45"/>
      <c r="N167" s="43"/>
      <c r="O167" s="44"/>
      <c r="P167" s="42"/>
      <c r="Q167" s="19"/>
      <c r="R167" s="43"/>
      <c r="S167" s="44"/>
      <c r="T167" s="45"/>
      <c r="U167" s="46"/>
      <c r="V167" s="44"/>
      <c r="W167" s="47"/>
      <c r="X167" s="42"/>
      <c r="Y167" s="44"/>
      <c r="Z167" s="47"/>
      <c r="AA167" s="42"/>
      <c r="AB167" s="19"/>
      <c r="AC167" s="43"/>
      <c r="AD167" s="44"/>
      <c r="AE167" s="45"/>
      <c r="AF167" s="46"/>
    </row>
    <row r="168" spans="2:32" ht="24.95" customHeight="1" x14ac:dyDescent="0.25">
      <c r="B168" s="12">
        <f>EMP!O169</f>
        <v>0</v>
      </c>
      <c r="C168" s="11">
        <f>EMP!P169</f>
        <v>0</v>
      </c>
      <c r="D168" s="42"/>
      <c r="E168" s="19"/>
      <c r="F168" s="43"/>
      <c r="G168" s="44"/>
      <c r="H168" s="45"/>
      <c r="I168" s="46"/>
      <c r="J168" s="47"/>
      <c r="K168" s="42"/>
      <c r="L168" s="44"/>
      <c r="M168" s="45"/>
      <c r="N168" s="43"/>
      <c r="O168" s="44"/>
      <c r="P168" s="42"/>
      <c r="Q168" s="19"/>
      <c r="R168" s="43"/>
      <c r="S168" s="44"/>
      <c r="T168" s="45"/>
      <c r="U168" s="46"/>
      <c r="V168" s="44"/>
      <c r="W168" s="47"/>
      <c r="X168" s="42"/>
      <c r="Y168" s="44"/>
      <c r="Z168" s="47"/>
      <c r="AA168" s="42"/>
      <c r="AB168" s="19"/>
      <c r="AC168" s="43"/>
      <c r="AD168" s="44"/>
      <c r="AE168" s="45"/>
      <c r="AF168" s="46"/>
    </row>
    <row r="169" spans="2:32" ht="24.95" customHeight="1" x14ac:dyDescent="0.25">
      <c r="B169" s="12">
        <f>EMP!O170</f>
        <v>0</v>
      </c>
      <c r="C169" s="11">
        <f>EMP!P170</f>
        <v>0</v>
      </c>
      <c r="D169" s="42"/>
      <c r="E169" s="19"/>
      <c r="F169" s="43"/>
      <c r="G169" s="44"/>
      <c r="H169" s="45"/>
      <c r="I169" s="46"/>
      <c r="J169" s="47"/>
      <c r="K169" s="42"/>
      <c r="L169" s="44"/>
      <c r="M169" s="45"/>
      <c r="N169" s="43"/>
      <c r="O169" s="44"/>
      <c r="P169" s="42"/>
      <c r="Q169" s="19"/>
      <c r="R169" s="43"/>
      <c r="S169" s="44"/>
      <c r="T169" s="45"/>
      <c r="U169" s="46"/>
      <c r="V169" s="44"/>
      <c r="W169" s="47"/>
      <c r="X169" s="42"/>
      <c r="Y169" s="44"/>
      <c r="Z169" s="47"/>
      <c r="AA169" s="42"/>
      <c r="AB169" s="19"/>
      <c r="AC169" s="43"/>
      <c r="AD169" s="44"/>
      <c r="AE169" s="45"/>
      <c r="AF169" s="46"/>
    </row>
    <row r="170" spans="2:32" ht="24.95" customHeight="1" x14ac:dyDescent="0.25">
      <c r="B170" s="12">
        <f>EMP!O171</f>
        <v>0</v>
      </c>
      <c r="C170" s="11">
        <f>EMP!P171</f>
        <v>0</v>
      </c>
      <c r="D170" s="42"/>
      <c r="E170" s="19"/>
      <c r="F170" s="43"/>
      <c r="G170" s="44"/>
      <c r="H170" s="45"/>
      <c r="I170" s="46"/>
      <c r="J170" s="47"/>
      <c r="K170" s="42"/>
      <c r="L170" s="44"/>
      <c r="M170" s="45"/>
      <c r="N170" s="43"/>
      <c r="O170" s="44"/>
      <c r="P170" s="42"/>
      <c r="Q170" s="19"/>
      <c r="R170" s="43"/>
      <c r="S170" s="44"/>
      <c r="T170" s="45"/>
      <c r="U170" s="46"/>
      <c r="V170" s="44"/>
      <c r="W170" s="47"/>
      <c r="X170" s="42"/>
      <c r="Y170" s="44"/>
      <c r="Z170" s="47"/>
      <c r="AA170" s="42"/>
      <c r="AB170" s="19"/>
      <c r="AC170" s="43"/>
      <c r="AD170" s="44"/>
      <c r="AE170" s="45"/>
      <c r="AF170" s="46"/>
    </row>
    <row r="171" spans="2:32" ht="24.95" customHeight="1" x14ac:dyDescent="0.25">
      <c r="B171" s="12">
        <f>EMP!O172</f>
        <v>0</v>
      </c>
      <c r="C171" s="11">
        <f>EMP!P172</f>
        <v>0</v>
      </c>
      <c r="D171" s="42"/>
      <c r="E171" s="19"/>
      <c r="F171" s="43"/>
      <c r="G171" s="44"/>
      <c r="H171" s="45"/>
      <c r="I171" s="46"/>
      <c r="J171" s="47"/>
      <c r="K171" s="42"/>
      <c r="L171" s="44"/>
      <c r="M171" s="45"/>
      <c r="N171" s="43"/>
      <c r="O171" s="44"/>
      <c r="P171" s="42"/>
      <c r="Q171" s="19"/>
      <c r="R171" s="43"/>
      <c r="S171" s="44"/>
      <c r="T171" s="45"/>
      <c r="U171" s="46"/>
      <c r="V171" s="44"/>
      <c r="W171" s="47"/>
      <c r="X171" s="42"/>
      <c r="Y171" s="44"/>
      <c r="Z171" s="47"/>
      <c r="AA171" s="42"/>
      <c r="AB171" s="19"/>
      <c r="AC171" s="43"/>
      <c r="AD171" s="44"/>
      <c r="AE171" s="45"/>
      <c r="AF171" s="46"/>
    </row>
    <row r="172" spans="2:32" ht="24.95" customHeight="1" x14ac:dyDescent="0.25">
      <c r="B172" s="12">
        <f>EMP!O173</f>
        <v>0</v>
      </c>
      <c r="C172" s="11">
        <f>EMP!P173</f>
        <v>0</v>
      </c>
      <c r="D172" s="42"/>
      <c r="E172" s="19"/>
      <c r="F172" s="43"/>
      <c r="G172" s="44"/>
      <c r="H172" s="45"/>
      <c r="I172" s="46"/>
      <c r="J172" s="47"/>
      <c r="K172" s="42"/>
      <c r="L172" s="44"/>
      <c r="M172" s="45"/>
      <c r="N172" s="43"/>
      <c r="O172" s="44"/>
      <c r="P172" s="42"/>
      <c r="Q172" s="19"/>
      <c r="R172" s="43"/>
      <c r="S172" s="44"/>
      <c r="T172" s="45"/>
      <c r="U172" s="46"/>
      <c r="V172" s="44"/>
      <c r="W172" s="47"/>
      <c r="X172" s="42"/>
      <c r="Y172" s="44"/>
      <c r="Z172" s="47"/>
      <c r="AA172" s="42"/>
      <c r="AB172" s="19"/>
      <c r="AC172" s="43"/>
      <c r="AD172" s="44"/>
      <c r="AE172" s="45"/>
      <c r="AF172" s="46"/>
    </row>
    <row r="173" spans="2:32" ht="24.95" customHeight="1" x14ac:dyDescent="0.25">
      <c r="B173" s="12">
        <f>EMP!O174</f>
        <v>0</v>
      </c>
      <c r="C173" s="11">
        <f>EMP!P174</f>
        <v>0</v>
      </c>
      <c r="D173" s="42"/>
      <c r="E173" s="19"/>
      <c r="F173" s="43"/>
      <c r="G173" s="44"/>
      <c r="H173" s="45"/>
      <c r="I173" s="46"/>
      <c r="J173" s="47"/>
      <c r="K173" s="42"/>
      <c r="L173" s="44"/>
      <c r="M173" s="45"/>
      <c r="N173" s="43"/>
      <c r="O173" s="44"/>
      <c r="P173" s="42"/>
      <c r="Q173" s="19"/>
      <c r="R173" s="43"/>
      <c r="S173" s="44"/>
      <c r="T173" s="45"/>
      <c r="U173" s="46"/>
      <c r="V173" s="44"/>
      <c r="W173" s="47"/>
      <c r="X173" s="42"/>
      <c r="Y173" s="44"/>
      <c r="Z173" s="47"/>
      <c r="AA173" s="42"/>
      <c r="AB173" s="19"/>
      <c r="AC173" s="43"/>
      <c r="AD173" s="44"/>
      <c r="AE173" s="45"/>
      <c r="AF173" s="46"/>
    </row>
    <row r="174" spans="2:32" ht="24.95" customHeight="1" x14ac:dyDescent="0.25">
      <c r="B174" s="12">
        <f>EMP!O175</f>
        <v>0</v>
      </c>
      <c r="C174" s="11">
        <f>EMP!P175</f>
        <v>0</v>
      </c>
      <c r="D174" s="42"/>
      <c r="E174" s="19"/>
      <c r="F174" s="43"/>
      <c r="G174" s="44"/>
      <c r="H174" s="45"/>
      <c r="I174" s="46"/>
      <c r="J174" s="47"/>
      <c r="K174" s="42"/>
      <c r="L174" s="44"/>
      <c r="M174" s="45"/>
      <c r="N174" s="43"/>
      <c r="O174" s="44"/>
      <c r="P174" s="42"/>
      <c r="Q174" s="19"/>
      <c r="R174" s="43"/>
      <c r="S174" s="44"/>
      <c r="T174" s="45"/>
      <c r="U174" s="46"/>
      <c r="V174" s="44"/>
      <c r="W174" s="47"/>
      <c r="X174" s="42"/>
      <c r="Y174" s="44"/>
      <c r="Z174" s="47"/>
      <c r="AA174" s="42"/>
      <c r="AB174" s="19"/>
      <c r="AC174" s="43"/>
      <c r="AD174" s="44"/>
      <c r="AE174" s="45"/>
      <c r="AF174" s="46"/>
    </row>
    <row r="175" spans="2:32" ht="24.95" customHeight="1" x14ac:dyDescent="0.25">
      <c r="B175" s="12">
        <f>EMP!O176</f>
        <v>0</v>
      </c>
      <c r="C175" s="11">
        <f>EMP!P176</f>
        <v>0</v>
      </c>
      <c r="D175" s="42"/>
      <c r="E175" s="19"/>
      <c r="F175" s="43"/>
      <c r="G175" s="44"/>
      <c r="H175" s="45"/>
      <c r="I175" s="46"/>
      <c r="J175" s="47"/>
      <c r="K175" s="42"/>
      <c r="L175" s="44"/>
      <c r="M175" s="45"/>
      <c r="N175" s="43"/>
      <c r="O175" s="44"/>
      <c r="P175" s="42"/>
      <c r="Q175" s="19"/>
      <c r="R175" s="43"/>
      <c r="S175" s="44"/>
      <c r="T175" s="45"/>
      <c r="U175" s="46"/>
      <c r="V175" s="44"/>
      <c r="W175" s="47"/>
      <c r="X175" s="42"/>
      <c r="Y175" s="44"/>
      <c r="Z175" s="47"/>
      <c r="AA175" s="42"/>
      <c r="AB175" s="19"/>
      <c r="AC175" s="43"/>
      <c r="AD175" s="44"/>
      <c r="AE175" s="45"/>
      <c r="AF175" s="46"/>
    </row>
    <row r="176" spans="2:32" ht="24.95" customHeight="1" x14ac:dyDescent="0.25">
      <c r="B176" s="12">
        <f>EMP!O177</f>
        <v>0</v>
      </c>
      <c r="C176" s="11">
        <f>EMP!P177</f>
        <v>0</v>
      </c>
      <c r="D176" s="42"/>
      <c r="E176" s="19"/>
      <c r="F176" s="43"/>
      <c r="G176" s="44"/>
      <c r="H176" s="45"/>
      <c r="I176" s="46"/>
      <c r="J176" s="47"/>
      <c r="K176" s="42"/>
      <c r="L176" s="44"/>
      <c r="M176" s="45"/>
      <c r="N176" s="43"/>
      <c r="O176" s="44"/>
      <c r="P176" s="42"/>
      <c r="Q176" s="19"/>
      <c r="R176" s="43"/>
      <c r="S176" s="44"/>
      <c r="T176" s="45"/>
      <c r="U176" s="46"/>
      <c r="V176" s="44"/>
      <c r="W176" s="47"/>
      <c r="X176" s="42"/>
      <c r="Y176" s="44"/>
      <c r="Z176" s="47"/>
      <c r="AA176" s="42"/>
      <c r="AB176" s="19"/>
      <c r="AC176" s="43"/>
      <c r="AD176" s="44"/>
      <c r="AE176" s="45"/>
      <c r="AF176" s="46"/>
    </row>
    <row r="177" spans="2:32" ht="24.95" customHeight="1" x14ac:dyDescent="0.25">
      <c r="B177" s="12">
        <f>EMP!O178</f>
        <v>0</v>
      </c>
      <c r="C177" s="11">
        <f>EMP!P178</f>
        <v>0</v>
      </c>
      <c r="D177" s="42"/>
      <c r="E177" s="19"/>
      <c r="F177" s="43"/>
      <c r="G177" s="44"/>
      <c r="H177" s="45"/>
      <c r="I177" s="46"/>
      <c r="J177" s="47"/>
      <c r="K177" s="42"/>
      <c r="L177" s="44"/>
      <c r="M177" s="45"/>
      <c r="N177" s="43"/>
      <c r="O177" s="44"/>
      <c r="P177" s="42"/>
      <c r="Q177" s="19"/>
      <c r="R177" s="43"/>
      <c r="S177" s="44"/>
      <c r="T177" s="45"/>
      <c r="U177" s="46"/>
      <c r="V177" s="44"/>
      <c r="W177" s="47"/>
      <c r="X177" s="42"/>
      <c r="Y177" s="44"/>
      <c r="Z177" s="47"/>
      <c r="AA177" s="42"/>
      <c r="AB177" s="19"/>
      <c r="AC177" s="43"/>
      <c r="AD177" s="44"/>
      <c r="AE177" s="45"/>
      <c r="AF177" s="46"/>
    </row>
    <row r="178" spans="2:32" ht="24.95" customHeight="1" x14ac:dyDescent="0.25">
      <c r="B178" s="12">
        <f>EMP!O179</f>
        <v>0</v>
      </c>
      <c r="C178" s="11">
        <f>EMP!P179</f>
        <v>0</v>
      </c>
      <c r="D178" s="42"/>
      <c r="E178" s="19"/>
      <c r="F178" s="43"/>
      <c r="G178" s="44"/>
      <c r="H178" s="45"/>
      <c r="I178" s="46"/>
      <c r="J178" s="47"/>
      <c r="K178" s="42"/>
      <c r="L178" s="44"/>
      <c r="M178" s="45"/>
      <c r="N178" s="43"/>
      <c r="O178" s="44"/>
      <c r="P178" s="42"/>
      <c r="Q178" s="19"/>
      <c r="R178" s="43"/>
      <c r="S178" s="44"/>
      <c r="T178" s="45"/>
      <c r="U178" s="46"/>
      <c r="V178" s="44"/>
      <c r="W178" s="47"/>
      <c r="X178" s="42"/>
      <c r="Y178" s="44"/>
      <c r="Z178" s="47"/>
      <c r="AA178" s="42"/>
      <c r="AB178" s="19"/>
      <c r="AC178" s="43"/>
      <c r="AD178" s="44"/>
      <c r="AE178" s="45"/>
      <c r="AF178" s="46"/>
    </row>
    <row r="179" spans="2:32" ht="24.95" customHeight="1" x14ac:dyDescent="0.25">
      <c r="B179" s="12">
        <f>EMP!O180</f>
        <v>0</v>
      </c>
      <c r="C179" s="11">
        <f>EMP!P180</f>
        <v>0</v>
      </c>
      <c r="D179" s="42"/>
      <c r="E179" s="19"/>
      <c r="F179" s="43"/>
      <c r="G179" s="44"/>
      <c r="H179" s="45"/>
      <c r="I179" s="46"/>
      <c r="J179" s="47"/>
      <c r="K179" s="42"/>
      <c r="L179" s="44"/>
      <c r="M179" s="45"/>
      <c r="N179" s="43"/>
      <c r="O179" s="44"/>
      <c r="P179" s="42"/>
      <c r="Q179" s="19"/>
      <c r="R179" s="43"/>
      <c r="S179" s="44"/>
      <c r="T179" s="45"/>
      <c r="U179" s="46"/>
      <c r="V179" s="44"/>
      <c r="W179" s="47"/>
      <c r="X179" s="42"/>
      <c r="Y179" s="44"/>
      <c r="Z179" s="47"/>
      <c r="AA179" s="42"/>
      <c r="AB179" s="19"/>
      <c r="AC179" s="43"/>
      <c r="AD179" s="44"/>
      <c r="AE179" s="45"/>
      <c r="AF179" s="46"/>
    </row>
    <row r="180" spans="2:32" ht="24.95" customHeight="1" x14ac:dyDescent="0.25">
      <c r="B180" s="12">
        <f>EMP!O181</f>
        <v>0</v>
      </c>
      <c r="C180" s="11">
        <f>EMP!P181</f>
        <v>0</v>
      </c>
      <c r="D180" s="42"/>
      <c r="E180" s="19"/>
      <c r="F180" s="43"/>
      <c r="G180" s="44"/>
      <c r="H180" s="45"/>
      <c r="I180" s="46"/>
      <c r="J180" s="47"/>
      <c r="K180" s="42"/>
      <c r="L180" s="44"/>
      <c r="M180" s="45"/>
      <c r="N180" s="43"/>
      <c r="O180" s="44"/>
      <c r="P180" s="42"/>
      <c r="Q180" s="19"/>
      <c r="R180" s="43"/>
      <c r="S180" s="44"/>
      <c r="T180" s="45"/>
      <c r="U180" s="46"/>
      <c r="V180" s="44"/>
      <c r="W180" s="47"/>
      <c r="X180" s="42"/>
      <c r="Y180" s="44"/>
      <c r="Z180" s="47"/>
      <c r="AA180" s="42"/>
      <c r="AB180" s="19"/>
      <c r="AC180" s="43"/>
      <c r="AD180" s="44"/>
      <c r="AE180" s="45"/>
      <c r="AF180" s="46"/>
    </row>
    <row r="181" spans="2:32" ht="24.95" customHeight="1" x14ac:dyDescent="0.25">
      <c r="B181" s="12">
        <f>EMP!O182</f>
        <v>0</v>
      </c>
      <c r="C181" s="11">
        <f>EMP!P182</f>
        <v>0</v>
      </c>
      <c r="D181" s="42"/>
      <c r="E181" s="19"/>
      <c r="F181" s="43"/>
      <c r="G181" s="44"/>
      <c r="H181" s="45"/>
      <c r="I181" s="46"/>
      <c r="J181" s="47"/>
      <c r="K181" s="42"/>
      <c r="L181" s="44"/>
      <c r="M181" s="45"/>
      <c r="N181" s="43"/>
      <c r="O181" s="44"/>
      <c r="P181" s="42"/>
      <c r="Q181" s="19"/>
      <c r="R181" s="43"/>
      <c r="S181" s="44"/>
      <c r="T181" s="45"/>
      <c r="U181" s="46"/>
      <c r="V181" s="44"/>
      <c r="W181" s="47"/>
      <c r="X181" s="42"/>
      <c r="Y181" s="44"/>
      <c r="Z181" s="47"/>
      <c r="AA181" s="42"/>
      <c r="AB181" s="19"/>
      <c r="AC181" s="43"/>
      <c r="AD181" s="44"/>
      <c r="AE181" s="45"/>
      <c r="AF181" s="46"/>
    </row>
    <row r="182" spans="2:32" ht="24.95" customHeight="1" x14ac:dyDescent="0.25">
      <c r="B182" s="12">
        <f>EMP!O183</f>
        <v>0</v>
      </c>
      <c r="C182" s="11">
        <f>EMP!P183</f>
        <v>0</v>
      </c>
      <c r="D182" s="42"/>
      <c r="E182" s="19"/>
      <c r="F182" s="43"/>
      <c r="G182" s="44"/>
      <c r="H182" s="45"/>
      <c r="I182" s="46"/>
      <c r="J182" s="47"/>
      <c r="K182" s="42"/>
      <c r="L182" s="44"/>
      <c r="M182" s="45"/>
      <c r="N182" s="43"/>
      <c r="O182" s="44"/>
      <c r="P182" s="42"/>
      <c r="Q182" s="19"/>
      <c r="R182" s="43"/>
      <c r="S182" s="44"/>
      <c r="T182" s="45"/>
      <c r="U182" s="46"/>
      <c r="V182" s="44"/>
      <c r="W182" s="47"/>
      <c r="X182" s="42"/>
      <c r="Y182" s="44"/>
      <c r="Z182" s="47"/>
      <c r="AA182" s="42"/>
      <c r="AB182" s="19"/>
      <c r="AC182" s="43"/>
      <c r="AD182" s="44"/>
      <c r="AE182" s="45"/>
      <c r="AF182" s="46"/>
    </row>
    <row r="183" spans="2:32" ht="24.95" customHeight="1" x14ac:dyDescent="0.25">
      <c r="B183" s="12">
        <f>EMP!O184</f>
        <v>0</v>
      </c>
      <c r="C183" s="11">
        <f>EMP!P184</f>
        <v>0</v>
      </c>
      <c r="D183" s="42"/>
      <c r="E183" s="19"/>
      <c r="F183" s="43"/>
      <c r="G183" s="44"/>
      <c r="H183" s="45"/>
      <c r="I183" s="46"/>
      <c r="J183" s="47"/>
      <c r="K183" s="42"/>
      <c r="L183" s="44"/>
      <c r="M183" s="45"/>
      <c r="N183" s="43"/>
      <c r="O183" s="44"/>
      <c r="P183" s="42"/>
      <c r="Q183" s="19"/>
      <c r="R183" s="43"/>
      <c r="S183" s="44"/>
      <c r="T183" s="45"/>
      <c r="U183" s="46"/>
      <c r="V183" s="44"/>
      <c r="W183" s="47"/>
      <c r="X183" s="42"/>
      <c r="Y183" s="44"/>
      <c r="Z183" s="47"/>
      <c r="AA183" s="42"/>
      <c r="AB183" s="19"/>
      <c r="AC183" s="43"/>
      <c r="AD183" s="44"/>
      <c r="AE183" s="45"/>
      <c r="AF183" s="46"/>
    </row>
    <row r="184" spans="2:32" ht="24.95" customHeight="1" x14ac:dyDescent="0.25">
      <c r="B184" s="12">
        <f>EMP!O185</f>
        <v>0</v>
      </c>
      <c r="C184" s="11">
        <f>EMP!P185</f>
        <v>0</v>
      </c>
      <c r="D184" s="42"/>
      <c r="E184" s="19"/>
      <c r="F184" s="43"/>
      <c r="G184" s="44"/>
      <c r="H184" s="45"/>
      <c r="I184" s="46"/>
      <c r="J184" s="47"/>
      <c r="K184" s="42"/>
      <c r="L184" s="44"/>
      <c r="M184" s="45"/>
      <c r="N184" s="43"/>
      <c r="O184" s="44"/>
      <c r="P184" s="42"/>
      <c r="Q184" s="19"/>
      <c r="R184" s="43"/>
      <c r="S184" s="44"/>
      <c r="T184" s="45"/>
      <c r="U184" s="46"/>
      <c r="V184" s="44"/>
      <c r="W184" s="47"/>
      <c r="X184" s="42"/>
      <c r="Y184" s="44"/>
      <c r="Z184" s="47"/>
      <c r="AA184" s="42"/>
      <c r="AB184" s="19"/>
      <c r="AC184" s="43"/>
      <c r="AD184" s="44"/>
      <c r="AE184" s="45"/>
      <c r="AF184" s="46"/>
    </row>
    <row r="185" spans="2:32" ht="24.95" customHeight="1" x14ac:dyDescent="0.25">
      <c r="B185" s="12">
        <f>EMP!O186</f>
        <v>0</v>
      </c>
      <c r="C185" s="11">
        <f>EMP!P186</f>
        <v>0</v>
      </c>
      <c r="D185" s="42"/>
      <c r="E185" s="19"/>
      <c r="F185" s="43"/>
      <c r="G185" s="44"/>
      <c r="H185" s="45"/>
      <c r="I185" s="46"/>
      <c r="J185" s="47"/>
      <c r="K185" s="42"/>
      <c r="L185" s="44"/>
      <c r="M185" s="45"/>
      <c r="N185" s="43"/>
      <c r="O185" s="44"/>
      <c r="P185" s="42"/>
      <c r="Q185" s="19"/>
      <c r="R185" s="43"/>
      <c r="S185" s="44"/>
      <c r="T185" s="45"/>
      <c r="U185" s="46"/>
      <c r="V185" s="44"/>
      <c r="W185" s="47"/>
      <c r="X185" s="42"/>
      <c r="Y185" s="44"/>
      <c r="Z185" s="47"/>
      <c r="AA185" s="42"/>
      <c r="AB185" s="19"/>
      <c r="AC185" s="43"/>
      <c r="AD185" s="44"/>
      <c r="AE185" s="45"/>
      <c r="AF185" s="46"/>
    </row>
    <row r="186" spans="2:32" ht="24.95" customHeight="1" x14ac:dyDescent="0.25">
      <c r="B186" s="12">
        <f>EMP!O187</f>
        <v>0</v>
      </c>
      <c r="C186" s="11">
        <f>EMP!P187</f>
        <v>0</v>
      </c>
      <c r="D186" s="42"/>
      <c r="E186" s="19"/>
      <c r="F186" s="43"/>
      <c r="G186" s="44"/>
      <c r="H186" s="45"/>
      <c r="I186" s="46"/>
      <c r="J186" s="47"/>
      <c r="K186" s="42"/>
      <c r="L186" s="44"/>
      <c r="M186" s="45"/>
      <c r="N186" s="43"/>
      <c r="O186" s="44"/>
      <c r="P186" s="42"/>
      <c r="Q186" s="19"/>
      <c r="R186" s="43"/>
      <c r="S186" s="44"/>
      <c r="T186" s="45"/>
      <c r="U186" s="46"/>
      <c r="V186" s="44"/>
      <c r="W186" s="47"/>
      <c r="X186" s="42"/>
      <c r="Y186" s="44"/>
      <c r="Z186" s="47"/>
      <c r="AA186" s="42"/>
      <c r="AB186" s="19"/>
      <c r="AC186" s="43"/>
      <c r="AD186" s="44"/>
      <c r="AE186" s="45"/>
      <c r="AF186" s="46"/>
    </row>
    <row r="187" spans="2:32" ht="24.95" customHeight="1" x14ac:dyDescent="0.25">
      <c r="B187" s="12">
        <f>EMP!O188</f>
        <v>0</v>
      </c>
      <c r="C187" s="11">
        <f>EMP!P188</f>
        <v>0</v>
      </c>
      <c r="D187" s="42"/>
      <c r="E187" s="19"/>
      <c r="F187" s="43"/>
      <c r="G187" s="44"/>
      <c r="H187" s="45"/>
      <c r="I187" s="46"/>
      <c r="J187" s="47"/>
      <c r="K187" s="42"/>
      <c r="L187" s="44"/>
      <c r="M187" s="45"/>
      <c r="N187" s="43"/>
      <c r="O187" s="44"/>
      <c r="P187" s="42"/>
      <c r="Q187" s="19"/>
      <c r="R187" s="43"/>
      <c r="S187" s="44"/>
      <c r="T187" s="45"/>
      <c r="U187" s="46"/>
      <c r="V187" s="44"/>
      <c r="W187" s="47"/>
      <c r="X187" s="42"/>
      <c r="Y187" s="44"/>
      <c r="Z187" s="47"/>
      <c r="AA187" s="42"/>
      <c r="AB187" s="19"/>
      <c r="AC187" s="43"/>
      <c r="AD187" s="44"/>
      <c r="AE187" s="45"/>
      <c r="AF187" s="46"/>
    </row>
    <row r="188" spans="2:32" ht="24.95" customHeight="1" x14ac:dyDescent="0.25">
      <c r="B188" s="12">
        <f>EMP!O189</f>
        <v>0</v>
      </c>
      <c r="C188" s="11">
        <f>EMP!P189</f>
        <v>0</v>
      </c>
      <c r="D188" s="42"/>
      <c r="E188" s="19"/>
      <c r="F188" s="43"/>
      <c r="G188" s="44"/>
      <c r="H188" s="45"/>
      <c r="I188" s="46"/>
      <c r="J188" s="47"/>
      <c r="K188" s="42"/>
      <c r="L188" s="44"/>
      <c r="M188" s="45"/>
      <c r="N188" s="43"/>
      <c r="O188" s="44"/>
      <c r="P188" s="42"/>
      <c r="Q188" s="19"/>
      <c r="R188" s="43"/>
      <c r="S188" s="44"/>
      <c r="T188" s="45"/>
      <c r="U188" s="46"/>
      <c r="V188" s="44"/>
      <c r="W188" s="47"/>
      <c r="X188" s="42"/>
      <c r="Y188" s="44"/>
      <c r="Z188" s="47"/>
      <c r="AA188" s="42"/>
      <c r="AB188" s="19"/>
      <c r="AC188" s="43"/>
      <c r="AD188" s="44"/>
      <c r="AE188" s="45"/>
      <c r="AF188" s="46"/>
    </row>
    <row r="189" spans="2:32" ht="24.95" customHeight="1" x14ac:dyDescent="0.25">
      <c r="B189" s="12">
        <f>EMP!O190</f>
        <v>0</v>
      </c>
      <c r="C189" s="11">
        <f>EMP!P190</f>
        <v>0</v>
      </c>
      <c r="D189" s="42"/>
      <c r="E189" s="19"/>
      <c r="F189" s="43"/>
      <c r="G189" s="44"/>
      <c r="H189" s="45"/>
      <c r="I189" s="46"/>
      <c r="J189" s="47"/>
      <c r="K189" s="42"/>
      <c r="L189" s="44"/>
      <c r="M189" s="45"/>
      <c r="N189" s="43"/>
      <c r="O189" s="44"/>
      <c r="P189" s="42"/>
      <c r="Q189" s="19"/>
      <c r="R189" s="43"/>
      <c r="S189" s="44"/>
      <c r="T189" s="45"/>
      <c r="U189" s="46"/>
      <c r="V189" s="44"/>
      <c r="W189" s="47"/>
      <c r="X189" s="42"/>
      <c r="Y189" s="44"/>
      <c r="Z189" s="47"/>
      <c r="AA189" s="42"/>
      <c r="AB189" s="19"/>
      <c r="AC189" s="43"/>
      <c r="AD189" s="44"/>
      <c r="AE189" s="45"/>
      <c r="AF189" s="46"/>
    </row>
    <row r="190" spans="2:32" ht="24.95" customHeight="1" x14ac:dyDescent="0.25">
      <c r="B190" s="12">
        <f>EMP!O191</f>
        <v>0</v>
      </c>
      <c r="C190" s="11">
        <f>EMP!P191</f>
        <v>0</v>
      </c>
      <c r="D190" s="42"/>
      <c r="E190" s="19"/>
      <c r="F190" s="43"/>
      <c r="G190" s="44"/>
      <c r="H190" s="45"/>
      <c r="I190" s="46"/>
      <c r="J190" s="47"/>
      <c r="K190" s="42"/>
      <c r="L190" s="44"/>
      <c r="M190" s="45"/>
      <c r="N190" s="43"/>
      <c r="O190" s="44"/>
      <c r="P190" s="42"/>
      <c r="Q190" s="19"/>
      <c r="R190" s="43"/>
      <c r="S190" s="44"/>
      <c r="T190" s="45"/>
      <c r="U190" s="46"/>
      <c r="V190" s="44"/>
      <c r="W190" s="47"/>
      <c r="X190" s="42"/>
      <c r="Y190" s="44"/>
      <c r="Z190" s="47"/>
      <c r="AA190" s="42"/>
      <c r="AB190" s="19"/>
      <c r="AC190" s="43"/>
      <c r="AD190" s="44"/>
      <c r="AE190" s="45"/>
      <c r="AF190" s="46"/>
    </row>
    <row r="191" spans="2:32" ht="24.95" customHeight="1" x14ac:dyDescent="0.25">
      <c r="B191" s="12">
        <f>EMP!O192</f>
        <v>0</v>
      </c>
      <c r="C191" s="11">
        <f>EMP!P192</f>
        <v>0</v>
      </c>
      <c r="D191" s="42"/>
      <c r="E191" s="19"/>
      <c r="F191" s="43"/>
      <c r="G191" s="44"/>
      <c r="H191" s="45"/>
      <c r="I191" s="46"/>
      <c r="J191" s="47"/>
      <c r="K191" s="42"/>
      <c r="L191" s="44"/>
      <c r="M191" s="45"/>
      <c r="N191" s="43"/>
      <c r="O191" s="44"/>
      <c r="P191" s="42"/>
      <c r="Q191" s="19"/>
      <c r="R191" s="43"/>
      <c r="S191" s="44"/>
      <c r="T191" s="45"/>
      <c r="U191" s="46"/>
      <c r="V191" s="44"/>
      <c r="W191" s="47"/>
      <c r="X191" s="42"/>
      <c r="Y191" s="44"/>
      <c r="Z191" s="47"/>
      <c r="AA191" s="42"/>
      <c r="AB191" s="19"/>
      <c r="AC191" s="43"/>
      <c r="AD191" s="44"/>
      <c r="AE191" s="45"/>
      <c r="AF191" s="46"/>
    </row>
    <row r="192" spans="2:32" ht="24.95" customHeight="1" x14ac:dyDescent="0.25">
      <c r="B192" s="12">
        <f>EMP!O193</f>
        <v>0</v>
      </c>
      <c r="C192" s="11">
        <f>EMP!P193</f>
        <v>0</v>
      </c>
      <c r="D192" s="42"/>
      <c r="E192" s="19"/>
      <c r="F192" s="43"/>
      <c r="G192" s="44"/>
      <c r="H192" s="45"/>
      <c r="I192" s="46"/>
      <c r="J192" s="47"/>
      <c r="K192" s="42"/>
      <c r="L192" s="44"/>
      <c r="M192" s="45"/>
      <c r="N192" s="43"/>
      <c r="O192" s="44"/>
      <c r="P192" s="42"/>
      <c r="Q192" s="19"/>
      <c r="R192" s="43"/>
      <c r="S192" s="44"/>
      <c r="T192" s="45"/>
      <c r="U192" s="46"/>
      <c r="V192" s="44"/>
      <c r="W192" s="47"/>
      <c r="X192" s="42"/>
      <c r="Y192" s="44"/>
      <c r="Z192" s="47"/>
      <c r="AA192" s="42"/>
      <c r="AB192" s="19"/>
      <c r="AC192" s="43"/>
      <c r="AD192" s="44"/>
      <c r="AE192" s="45"/>
      <c r="AF192" s="46"/>
    </row>
    <row r="193" spans="2:32" ht="24.95" customHeight="1" x14ac:dyDescent="0.25">
      <c r="B193" s="12">
        <f>EMP!O194</f>
        <v>0</v>
      </c>
      <c r="C193" s="11">
        <f>EMP!P194</f>
        <v>0</v>
      </c>
      <c r="D193" s="42"/>
      <c r="E193" s="19"/>
      <c r="F193" s="43"/>
      <c r="G193" s="44"/>
      <c r="H193" s="45"/>
      <c r="I193" s="46"/>
      <c r="J193" s="47"/>
      <c r="K193" s="42"/>
      <c r="L193" s="44"/>
      <c r="M193" s="45"/>
      <c r="N193" s="43"/>
      <c r="O193" s="44"/>
      <c r="P193" s="42"/>
      <c r="Q193" s="19"/>
      <c r="R193" s="43"/>
      <c r="S193" s="44"/>
      <c r="T193" s="45"/>
      <c r="U193" s="46"/>
      <c r="V193" s="44"/>
      <c r="W193" s="47"/>
      <c r="X193" s="42"/>
      <c r="Y193" s="44"/>
      <c r="Z193" s="47"/>
      <c r="AA193" s="42"/>
      <c r="AB193" s="19"/>
      <c r="AC193" s="43"/>
      <c r="AD193" s="44"/>
      <c r="AE193" s="45"/>
      <c r="AF193" s="46"/>
    </row>
    <row r="194" spans="2:32" ht="24.95" customHeight="1" x14ac:dyDescent="0.25">
      <c r="B194" s="12">
        <f>EMP!O195</f>
        <v>0</v>
      </c>
      <c r="C194" s="11">
        <f>EMP!P195</f>
        <v>0</v>
      </c>
      <c r="D194" s="42"/>
      <c r="E194" s="19"/>
      <c r="F194" s="43"/>
      <c r="G194" s="44"/>
      <c r="H194" s="45"/>
      <c r="I194" s="46"/>
      <c r="J194" s="47"/>
      <c r="K194" s="42"/>
      <c r="L194" s="44"/>
      <c r="M194" s="45"/>
      <c r="N194" s="43"/>
      <c r="O194" s="44"/>
      <c r="P194" s="42"/>
      <c r="Q194" s="19"/>
      <c r="R194" s="43"/>
      <c r="S194" s="44"/>
      <c r="T194" s="45"/>
      <c r="U194" s="46"/>
      <c r="V194" s="44"/>
      <c r="W194" s="47"/>
      <c r="X194" s="42"/>
      <c r="Y194" s="44"/>
      <c r="Z194" s="47"/>
      <c r="AA194" s="42"/>
      <c r="AB194" s="19"/>
      <c r="AC194" s="43"/>
      <c r="AD194" s="44"/>
      <c r="AE194" s="45"/>
      <c r="AF194" s="46"/>
    </row>
    <row r="195" spans="2:32" ht="24.95" customHeight="1" x14ac:dyDescent="0.25">
      <c r="B195" s="12">
        <f>EMP!O196</f>
        <v>0</v>
      </c>
      <c r="C195" s="11">
        <f>EMP!P196</f>
        <v>0</v>
      </c>
      <c r="D195" s="42"/>
      <c r="E195" s="19"/>
      <c r="F195" s="43"/>
      <c r="G195" s="44"/>
      <c r="H195" s="45"/>
      <c r="I195" s="46"/>
      <c r="J195" s="47"/>
      <c r="K195" s="42"/>
      <c r="L195" s="44"/>
      <c r="M195" s="45"/>
      <c r="N195" s="43"/>
      <c r="O195" s="44"/>
      <c r="P195" s="42"/>
      <c r="Q195" s="19"/>
      <c r="R195" s="43"/>
      <c r="S195" s="44"/>
      <c r="T195" s="45"/>
      <c r="U195" s="46"/>
      <c r="V195" s="44"/>
      <c r="W195" s="47"/>
      <c r="X195" s="42"/>
      <c r="Y195" s="44"/>
      <c r="Z195" s="47"/>
      <c r="AA195" s="42"/>
      <c r="AB195" s="19"/>
      <c r="AC195" s="43"/>
      <c r="AD195" s="44"/>
      <c r="AE195" s="45"/>
      <c r="AF195" s="46"/>
    </row>
    <row r="196" spans="2:32" ht="24.95" customHeight="1" x14ac:dyDescent="0.25">
      <c r="B196" s="12">
        <f>EMP!O197</f>
        <v>0</v>
      </c>
      <c r="C196" s="11">
        <f>EMP!P197</f>
        <v>0</v>
      </c>
      <c r="D196" s="42"/>
      <c r="E196" s="19"/>
      <c r="F196" s="43"/>
      <c r="G196" s="44"/>
      <c r="H196" s="45"/>
      <c r="I196" s="46"/>
      <c r="J196" s="47"/>
      <c r="K196" s="42"/>
      <c r="L196" s="44"/>
      <c r="M196" s="45"/>
      <c r="N196" s="43"/>
      <c r="O196" s="44"/>
      <c r="P196" s="42"/>
      <c r="Q196" s="19"/>
      <c r="R196" s="43"/>
      <c r="S196" s="44"/>
      <c r="T196" s="45"/>
      <c r="U196" s="46"/>
      <c r="V196" s="44"/>
      <c r="W196" s="47"/>
      <c r="X196" s="42"/>
      <c r="Y196" s="44"/>
      <c r="Z196" s="47"/>
      <c r="AA196" s="42"/>
      <c r="AB196" s="19"/>
      <c r="AC196" s="43"/>
      <c r="AD196" s="44"/>
      <c r="AE196" s="45"/>
      <c r="AF196" s="46"/>
    </row>
    <row r="197" spans="2:32" ht="24.95" customHeight="1" x14ac:dyDescent="0.25">
      <c r="B197" s="12">
        <f>EMP!O198</f>
        <v>0</v>
      </c>
      <c r="C197" s="11">
        <f>EMP!P198</f>
        <v>0</v>
      </c>
      <c r="D197" s="42"/>
      <c r="E197" s="19"/>
      <c r="F197" s="43"/>
      <c r="G197" s="44"/>
      <c r="H197" s="45"/>
      <c r="I197" s="46"/>
      <c r="J197" s="47"/>
      <c r="K197" s="42"/>
      <c r="L197" s="44"/>
      <c r="M197" s="45"/>
      <c r="N197" s="43"/>
      <c r="O197" s="44"/>
      <c r="P197" s="42"/>
      <c r="Q197" s="19"/>
      <c r="R197" s="43"/>
      <c r="S197" s="44"/>
      <c r="T197" s="45"/>
      <c r="U197" s="46"/>
      <c r="V197" s="44"/>
      <c r="W197" s="47"/>
      <c r="X197" s="42"/>
      <c r="Y197" s="44"/>
      <c r="Z197" s="47"/>
      <c r="AA197" s="42"/>
      <c r="AB197" s="19"/>
      <c r="AC197" s="43"/>
      <c r="AD197" s="44"/>
      <c r="AE197" s="45"/>
      <c r="AF197" s="46"/>
    </row>
    <row r="198" spans="2:32" ht="24.95" customHeight="1" x14ac:dyDescent="0.25">
      <c r="B198" s="12">
        <f>EMP!O199</f>
        <v>0</v>
      </c>
      <c r="C198" s="11">
        <f>EMP!P199</f>
        <v>0</v>
      </c>
      <c r="D198" s="42"/>
      <c r="E198" s="19"/>
      <c r="F198" s="43"/>
      <c r="G198" s="44"/>
      <c r="H198" s="45"/>
      <c r="I198" s="46"/>
      <c r="J198" s="47"/>
      <c r="K198" s="42"/>
      <c r="L198" s="44"/>
      <c r="M198" s="45"/>
      <c r="N198" s="43"/>
      <c r="O198" s="44"/>
      <c r="P198" s="42"/>
      <c r="Q198" s="19"/>
      <c r="R198" s="43"/>
      <c r="S198" s="44"/>
      <c r="T198" s="45"/>
      <c r="U198" s="46"/>
      <c r="V198" s="44"/>
      <c r="W198" s="47"/>
      <c r="X198" s="42"/>
      <c r="Y198" s="44"/>
      <c r="Z198" s="47"/>
      <c r="AA198" s="42"/>
      <c r="AB198" s="19"/>
      <c r="AC198" s="43"/>
      <c r="AD198" s="44"/>
      <c r="AE198" s="45"/>
      <c r="AF198" s="46"/>
    </row>
    <row r="199" spans="2:32" ht="24.95" customHeight="1" x14ac:dyDescent="0.25">
      <c r="B199" s="12">
        <f>EMP!O200</f>
        <v>0</v>
      </c>
      <c r="C199" s="11">
        <f>EMP!P200</f>
        <v>0</v>
      </c>
      <c r="D199" s="42"/>
      <c r="E199" s="19"/>
      <c r="F199" s="43"/>
      <c r="G199" s="44"/>
      <c r="H199" s="45"/>
      <c r="I199" s="46"/>
      <c r="J199" s="47"/>
      <c r="K199" s="42"/>
      <c r="L199" s="44"/>
      <c r="M199" s="45"/>
      <c r="N199" s="43"/>
      <c r="O199" s="44"/>
      <c r="P199" s="42"/>
      <c r="Q199" s="19"/>
      <c r="R199" s="43"/>
      <c r="S199" s="44"/>
      <c r="T199" s="45"/>
      <c r="U199" s="46"/>
      <c r="V199" s="44"/>
      <c r="W199" s="47"/>
      <c r="X199" s="42"/>
      <c r="Y199" s="44"/>
      <c r="Z199" s="47"/>
      <c r="AA199" s="42"/>
      <c r="AB199" s="19"/>
      <c r="AC199" s="43"/>
      <c r="AD199" s="44"/>
      <c r="AE199" s="45"/>
      <c r="AF199" s="46"/>
    </row>
    <row r="200" spans="2:32" ht="24.95" customHeight="1" x14ac:dyDescent="0.25">
      <c r="B200" s="12">
        <f>EMP!O201</f>
        <v>0</v>
      </c>
      <c r="C200" s="11">
        <f>EMP!P201</f>
        <v>0</v>
      </c>
      <c r="D200" s="42"/>
      <c r="E200" s="19"/>
      <c r="F200" s="43"/>
      <c r="G200" s="44"/>
      <c r="H200" s="45"/>
      <c r="I200" s="46"/>
      <c r="J200" s="47"/>
      <c r="K200" s="42"/>
      <c r="L200" s="44"/>
      <c r="M200" s="45"/>
      <c r="N200" s="43"/>
      <c r="O200" s="44"/>
      <c r="P200" s="42"/>
      <c r="Q200" s="19"/>
      <c r="R200" s="43"/>
      <c r="S200" s="44"/>
      <c r="T200" s="45"/>
      <c r="U200" s="46"/>
      <c r="V200" s="44"/>
      <c r="W200" s="47"/>
      <c r="X200" s="42"/>
      <c r="Y200" s="44"/>
      <c r="Z200" s="47"/>
      <c r="AA200" s="42"/>
      <c r="AB200" s="19"/>
      <c r="AC200" s="43"/>
      <c r="AD200" s="44"/>
      <c r="AE200" s="45"/>
      <c r="AF200" s="46"/>
    </row>
    <row r="201" spans="2:32" ht="24.95" customHeight="1" x14ac:dyDescent="0.25">
      <c r="B201" s="12">
        <f>EMP!O202</f>
        <v>0</v>
      </c>
      <c r="C201" s="11">
        <f>EMP!P202</f>
        <v>0</v>
      </c>
      <c r="D201" s="42"/>
      <c r="E201" s="19"/>
      <c r="F201" s="43"/>
      <c r="G201" s="44"/>
      <c r="H201" s="45"/>
      <c r="I201" s="46"/>
      <c r="J201" s="47"/>
      <c r="K201" s="42"/>
      <c r="L201" s="44"/>
      <c r="M201" s="45"/>
      <c r="N201" s="43"/>
      <c r="O201" s="44"/>
      <c r="P201" s="42"/>
      <c r="Q201" s="19"/>
      <c r="R201" s="43"/>
      <c r="S201" s="44"/>
      <c r="T201" s="45"/>
      <c r="U201" s="46"/>
      <c r="V201" s="44"/>
      <c r="W201" s="47"/>
      <c r="X201" s="42"/>
      <c r="Y201" s="44"/>
      <c r="Z201" s="47"/>
      <c r="AA201" s="42"/>
      <c r="AB201" s="19"/>
      <c r="AC201" s="43"/>
      <c r="AD201" s="44"/>
      <c r="AE201" s="45"/>
      <c r="AF201" s="46"/>
    </row>
    <row r="202" spans="2:32" ht="24.95" customHeight="1" x14ac:dyDescent="0.25">
      <c r="B202" s="12">
        <f>EMP!O203</f>
        <v>0</v>
      </c>
      <c r="C202" s="11">
        <f>EMP!P203</f>
        <v>0</v>
      </c>
      <c r="D202" s="42"/>
      <c r="E202" s="19"/>
      <c r="F202" s="43"/>
      <c r="G202" s="44"/>
      <c r="H202" s="45"/>
      <c r="I202" s="46"/>
      <c r="J202" s="47"/>
      <c r="K202" s="42"/>
      <c r="L202" s="44"/>
      <c r="M202" s="45"/>
      <c r="N202" s="43"/>
      <c r="O202" s="44"/>
      <c r="P202" s="42"/>
      <c r="Q202" s="19"/>
      <c r="R202" s="43"/>
      <c r="S202" s="44"/>
      <c r="T202" s="45"/>
      <c r="U202" s="46"/>
      <c r="V202" s="44"/>
      <c r="W202" s="47"/>
      <c r="X202" s="42"/>
      <c r="Y202" s="44"/>
      <c r="Z202" s="47"/>
      <c r="AA202" s="42"/>
      <c r="AB202" s="19"/>
      <c r="AC202" s="43"/>
      <c r="AD202" s="44"/>
      <c r="AE202" s="45"/>
      <c r="AF202" s="46"/>
    </row>
    <row r="203" spans="2:32" ht="24.95" customHeight="1" x14ac:dyDescent="0.25">
      <c r="B203" s="12">
        <f>EMP!O204</f>
        <v>0</v>
      </c>
      <c r="C203" s="11">
        <f>EMP!P204</f>
        <v>0</v>
      </c>
      <c r="D203" s="42"/>
      <c r="E203" s="19"/>
      <c r="F203" s="43"/>
      <c r="G203" s="44"/>
      <c r="H203" s="45"/>
      <c r="I203" s="46"/>
      <c r="J203" s="47"/>
      <c r="K203" s="42"/>
      <c r="L203" s="44"/>
      <c r="M203" s="45"/>
      <c r="N203" s="43"/>
      <c r="O203" s="44"/>
      <c r="P203" s="42"/>
      <c r="Q203" s="19"/>
      <c r="R203" s="43"/>
      <c r="S203" s="44"/>
      <c r="T203" s="45"/>
      <c r="U203" s="46"/>
      <c r="V203" s="44"/>
      <c r="W203" s="47"/>
      <c r="X203" s="42"/>
      <c r="Y203" s="44"/>
      <c r="Z203" s="47"/>
      <c r="AA203" s="42"/>
      <c r="AB203" s="19"/>
      <c r="AC203" s="43"/>
      <c r="AD203" s="44"/>
      <c r="AE203" s="45"/>
      <c r="AF203" s="46"/>
    </row>
    <row r="204" spans="2:32" ht="24.95" customHeight="1" x14ac:dyDescent="0.25">
      <c r="B204" s="12">
        <f>EMP!O205</f>
        <v>0</v>
      </c>
      <c r="C204" s="11">
        <f>EMP!P205</f>
        <v>0</v>
      </c>
      <c r="D204" s="42"/>
      <c r="E204" s="19"/>
      <c r="F204" s="43"/>
      <c r="G204" s="44"/>
      <c r="H204" s="45"/>
      <c r="I204" s="46"/>
      <c r="J204" s="47"/>
      <c r="K204" s="42"/>
      <c r="L204" s="44"/>
      <c r="M204" s="45"/>
      <c r="N204" s="43"/>
      <c r="O204" s="44"/>
      <c r="P204" s="42"/>
      <c r="Q204" s="19"/>
      <c r="R204" s="43"/>
      <c r="S204" s="44"/>
      <c r="T204" s="45"/>
      <c r="U204" s="46"/>
      <c r="V204" s="44"/>
      <c r="W204" s="47"/>
      <c r="X204" s="42"/>
      <c r="Y204" s="44"/>
      <c r="Z204" s="47"/>
      <c r="AA204" s="42"/>
      <c r="AB204" s="19"/>
      <c r="AC204" s="43"/>
      <c r="AD204" s="44"/>
      <c r="AE204" s="45"/>
      <c r="AF204" s="46"/>
    </row>
  </sheetData>
  <sheetProtection password="CD8E" sheet="1" objects="1" scenarios="1"/>
  <mergeCells count="34">
    <mergeCell ref="S1:S3"/>
    <mergeCell ref="G2:G3"/>
    <mergeCell ref="H2:H3"/>
    <mergeCell ref="I2:I3"/>
    <mergeCell ref="R1:R3"/>
    <mergeCell ref="F2:F3"/>
    <mergeCell ref="P1:P3"/>
    <mergeCell ref="Q1:Q3"/>
    <mergeCell ref="D1:N1"/>
    <mergeCell ref="N2:N3"/>
    <mergeCell ref="J2:J3"/>
    <mergeCell ref="K2:K3"/>
    <mergeCell ref="L2:L3"/>
    <mergeCell ref="M2:M3"/>
    <mergeCell ref="O1:O3"/>
    <mergeCell ref="W1:W3"/>
    <mergeCell ref="T1:T3"/>
    <mergeCell ref="V1:V3"/>
    <mergeCell ref="U1:U3"/>
    <mergeCell ref="X1:X3"/>
    <mergeCell ref="B2:B3"/>
    <mergeCell ref="C2:C3"/>
    <mergeCell ref="B1:C1"/>
    <mergeCell ref="D2:D3"/>
    <mergeCell ref="E2:E3"/>
    <mergeCell ref="Z1:Z3"/>
    <mergeCell ref="Y1:Y3"/>
    <mergeCell ref="AA1:AA3"/>
    <mergeCell ref="AB1:AB3"/>
    <mergeCell ref="AC1:AF1"/>
    <mergeCell ref="AC2:AC3"/>
    <mergeCell ref="AD2:AD3"/>
    <mergeCell ref="AE2:AE3"/>
    <mergeCell ref="AF2:AF3"/>
  </mergeCells>
  <conditionalFormatting sqref="B4:AF4">
    <cfRule type="cellIs" dxfId="102" priority="9" operator="equal">
      <formula>0</formula>
    </cfRule>
  </conditionalFormatting>
  <conditionalFormatting sqref="A5:A84">
    <cfRule type="expression" dxfId="101" priority="8">
      <formula>$A5=0</formula>
    </cfRule>
  </conditionalFormatting>
  <conditionalFormatting sqref="B5:Z5">
    <cfRule type="expression" dxfId="100" priority="6">
      <formula>$B5=0</formula>
    </cfRule>
  </conditionalFormatting>
  <conditionalFormatting sqref="AA5:AF5">
    <cfRule type="expression" dxfId="99" priority="3">
      <formula>$B5=0</formula>
    </cfRule>
  </conditionalFormatting>
  <conditionalFormatting sqref="B6:Z204">
    <cfRule type="expression" dxfId="98" priority="2">
      <formula>$B6=0</formula>
    </cfRule>
  </conditionalFormatting>
  <conditionalFormatting sqref="AA6:AF204">
    <cfRule type="expression" dxfId="97" priority="1">
      <formula>$B6=0</formula>
    </cfRule>
  </conditionalFormatting>
  <pageMargins left="0" right="0" top="0" bottom="0" header="0" footer="0"/>
  <pageSetup paperSize="9" scale="25" orientation="portrait" r:id="rId1"/>
  <rowBreaks count="1" manualBreakCount="1">
    <brk id="850" min="1" max="2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00CC"/>
  </sheetPr>
  <dimension ref="A1:M204"/>
  <sheetViews>
    <sheetView view="pageBreakPreview" zoomScaleSheetLayoutView="100" workbookViewId="0">
      <pane xSplit="3" ySplit="4" topLeftCell="D8" activePane="bottomRight" state="frozen"/>
      <selection activeCell="I31" sqref="I31"/>
      <selection pane="topRight" activeCell="I31" sqref="I31"/>
      <selection pane="bottomLeft" activeCell="I31" sqref="I31"/>
      <selection pane="bottomRight" activeCell="D11" sqref="D11"/>
    </sheetView>
  </sheetViews>
  <sheetFormatPr defaultRowHeight="15" x14ac:dyDescent="0.25"/>
  <cols>
    <col min="1" max="1" width="9.140625" style="1" hidden="1" customWidth="1"/>
    <col min="2" max="2" width="5.42578125" style="1" customWidth="1"/>
    <col min="3" max="3" width="28.42578125" style="1" customWidth="1"/>
    <col min="4" max="4" width="6.5703125" style="1" customWidth="1"/>
    <col min="5" max="9" width="13.7109375" style="1" customWidth="1"/>
    <col min="10" max="13" width="10.7109375" style="1" hidden="1" customWidth="1"/>
    <col min="14" max="14" width="10.7109375" style="1" customWidth="1"/>
    <col min="15" max="82" width="9.140625" style="1" customWidth="1"/>
    <col min="83" max="16384" width="9.140625" style="1"/>
  </cols>
  <sheetData>
    <row r="1" spans="1:13" ht="27.75" x14ac:dyDescent="0.25">
      <c r="B1" s="420" t="s">
        <v>336</v>
      </c>
      <c r="C1" s="421"/>
      <c r="D1" s="421"/>
      <c r="E1" s="421"/>
      <c r="F1" s="421"/>
      <c r="G1" s="421"/>
      <c r="H1" s="421"/>
      <c r="I1" s="418" t="s">
        <v>410</v>
      </c>
    </row>
    <row r="2" spans="1:13" ht="35.1" customHeight="1" x14ac:dyDescent="0.25">
      <c r="B2" s="422" t="s">
        <v>411</v>
      </c>
      <c r="C2" s="422" t="s">
        <v>5</v>
      </c>
      <c r="D2" s="427" t="s">
        <v>413</v>
      </c>
      <c r="E2" s="423" t="s">
        <v>412</v>
      </c>
      <c r="F2" s="424" t="s">
        <v>414</v>
      </c>
      <c r="G2" s="425" t="s">
        <v>206</v>
      </c>
      <c r="H2" s="426" t="s">
        <v>205</v>
      </c>
      <c r="I2" s="418"/>
    </row>
    <row r="3" spans="1:13" ht="35.1" customHeight="1" x14ac:dyDescent="0.25">
      <c r="B3" s="422"/>
      <c r="C3" s="422"/>
      <c r="D3" s="428"/>
      <c r="E3" s="423"/>
      <c r="F3" s="424"/>
      <c r="G3" s="425"/>
      <c r="H3" s="426"/>
      <c r="I3" s="418"/>
    </row>
    <row r="4" spans="1:13" x14ac:dyDescent="0.25">
      <c r="B4" s="13">
        <v>1</v>
      </c>
      <c r="C4" s="13">
        <v>2</v>
      </c>
      <c r="D4" s="13"/>
      <c r="E4" s="13">
        <v>3</v>
      </c>
      <c r="F4" s="13">
        <v>4</v>
      </c>
      <c r="G4" s="13">
        <v>5</v>
      </c>
      <c r="H4" s="13">
        <v>8</v>
      </c>
      <c r="I4" s="419"/>
    </row>
    <row r="5" spans="1:13" ht="24.95" customHeight="1" x14ac:dyDescent="0.25">
      <c r="A5" s="12" t="e">
        <f>#REF!</f>
        <v>#REF!</v>
      </c>
      <c r="B5" s="12">
        <f>OTH!B5</f>
        <v>0</v>
      </c>
      <c r="C5" s="11">
        <f>OTH!C5</f>
        <v>0</v>
      </c>
      <c r="D5" s="139"/>
      <c r="E5" s="18">
        <f>IFERROR(IF(B5&gt;=1,(IF(M5=1,SUM(ALLO!GY8:HJ8)+SUMIFS(ARR!$M$7:$M$206,ARR!$H$7:$H$206,C5),0)),0),0)</f>
        <v>0</v>
      </c>
      <c r="F5" s="19"/>
      <c r="G5" s="20">
        <f>IFERROR(IF(B5&gt;=1,(IF(M5=1,(IF(L5&gt;=1,ROUND(L5/10,0),0)),0)),0),0)</f>
        <v>0</v>
      </c>
      <c r="H5" s="21">
        <f>IFERROR(IF(B5&gt;=1,(IF(M5=1,(IF(F5&gt;=1,(IF((F5-G5)&gt;=E5,E5,IF((F5-G5)&lt;E5,F5-G5,0))),0)),0)),0),0)</f>
        <v>0</v>
      </c>
      <c r="I5" s="22">
        <f>IFERROR(IF(B5&gt;=1,(IF(M5=1,E5+G5,0)),0),0)</f>
        <v>0</v>
      </c>
      <c r="J5" s="1">
        <f>IFERROR(IF(B5&gt;=1,SUM(ALLO!GA8:GL8),0),0)</f>
        <v>0</v>
      </c>
      <c r="K5" s="1">
        <f>IFERROR(IF(B5&gt;=1,SUM(ALLO!GM8:GX8),0),0)</f>
        <v>0</v>
      </c>
      <c r="L5" s="1">
        <f>J5+K5</f>
        <v>0</v>
      </c>
      <c r="M5" s="1">
        <f>IFERROR(IF(B5&gt;=1,(IF(D5="YES",1,0)),0),0)</f>
        <v>0</v>
      </c>
    </row>
    <row r="6" spans="1:13" ht="24.95" customHeight="1" x14ac:dyDescent="0.25">
      <c r="A6" s="12" t="e">
        <f>#REF!</f>
        <v>#REF!</v>
      </c>
      <c r="B6" s="12">
        <f>OTH!B6</f>
        <v>0</v>
      </c>
      <c r="C6" s="11">
        <f>OTH!C6</f>
        <v>0</v>
      </c>
      <c r="D6" s="139"/>
      <c r="E6" s="18">
        <f>IFERROR(IF(B6&gt;=1,(IF(M6=1,SUM(ALLO!GY9:HJ9)+SUMIFS(ARR!$M$7:$M$206,ARR!$H$7:$H$206,C6),0)),0),0)</f>
        <v>0</v>
      </c>
      <c r="F6" s="19"/>
      <c r="G6" s="20">
        <f t="shared" ref="G6:G69" si="0">IFERROR(IF(B6&gt;=1,(IF(M6=1,(IF(L6&gt;=1,ROUND(L6/10,0),0)),0)),0),0)</f>
        <v>0</v>
      </c>
      <c r="H6" s="21">
        <f t="shared" ref="H6:H69" si="1">IFERROR(IF(B6&gt;=1,(IF(M6=1,(IF(F6&gt;=1,(IF((F6-G6)&gt;=E6,E6,IF((F6-G6)&lt;E6,F6-G6,0))),0)),0)),0),0)</f>
        <v>0</v>
      </c>
      <c r="I6" s="22">
        <f t="shared" ref="I6:I69" si="2">IFERROR(IF(B6&gt;=1,(IF(M6=1,E6+G6,0)),0),0)</f>
        <v>0</v>
      </c>
      <c r="J6" s="1">
        <f>IFERROR(IF(B6&gt;=1,SUM(ALLO!GA9:GL9),0),0)</f>
        <v>0</v>
      </c>
      <c r="K6" s="1">
        <f>IFERROR(IF(B6&gt;=1,SUM(ALLO!GM9:GX9),0),0)</f>
        <v>0</v>
      </c>
      <c r="L6" s="1">
        <f t="shared" ref="L6:L69" si="3">J6+K6</f>
        <v>0</v>
      </c>
      <c r="M6" s="1">
        <f t="shared" ref="M6:M69" si="4">IFERROR(IF(B6&gt;=1,(IF(D6="YES",1,0)),0),0)</f>
        <v>0</v>
      </c>
    </row>
    <row r="7" spans="1:13" ht="24.95" customHeight="1" x14ac:dyDescent="0.25">
      <c r="A7" s="12" t="e">
        <f>#REF!</f>
        <v>#REF!</v>
      </c>
      <c r="B7" s="12">
        <f>OTH!B7</f>
        <v>0</v>
      </c>
      <c r="C7" s="11">
        <f>OTH!C7</f>
        <v>0</v>
      </c>
      <c r="D7" s="139"/>
      <c r="E7" s="18">
        <f>IFERROR(IF(B7&gt;=1,(IF(M7=1,SUM(ALLO!GY10:HJ10)+SUMIFS(ARR!$M$7:$M$206,ARR!$H$7:$H$206,C7),0)),0),0)</f>
        <v>0</v>
      </c>
      <c r="F7" s="19"/>
      <c r="G7" s="20">
        <f t="shared" si="0"/>
        <v>0</v>
      </c>
      <c r="H7" s="21">
        <f t="shared" si="1"/>
        <v>0</v>
      </c>
      <c r="I7" s="22">
        <f t="shared" si="2"/>
        <v>0</v>
      </c>
      <c r="J7" s="1">
        <f>IFERROR(IF(B7&gt;=1,SUM(ALLO!GA10:GL10),0),0)</f>
        <v>0</v>
      </c>
      <c r="K7" s="1">
        <f>IFERROR(IF(B7&gt;=1,SUM(ALLO!GM10:GX10),0),0)</f>
        <v>0</v>
      </c>
      <c r="L7" s="1">
        <f t="shared" si="3"/>
        <v>0</v>
      </c>
      <c r="M7" s="1">
        <f t="shared" si="4"/>
        <v>0</v>
      </c>
    </row>
    <row r="8" spans="1:13" ht="24.95" customHeight="1" x14ac:dyDescent="0.25">
      <c r="A8" s="12" t="e">
        <f>#REF!</f>
        <v>#REF!</v>
      </c>
      <c r="B8" s="12">
        <f>OTH!B8</f>
        <v>0</v>
      </c>
      <c r="C8" s="11">
        <f>OTH!C8</f>
        <v>0</v>
      </c>
      <c r="D8" s="139"/>
      <c r="E8" s="18">
        <f>IFERROR(IF(B8&gt;=1,(IF(M8=1,SUM(ALLO!GY11:HJ11)+SUMIFS(ARR!$M$7:$M$206,ARR!$H$7:$H$206,C8),0)),0),0)</f>
        <v>0</v>
      </c>
      <c r="F8" s="19"/>
      <c r="G8" s="20">
        <f t="shared" si="0"/>
        <v>0</v>
      </c>
      <c r="H8" s="21">
        <f t="shared" si="1"/>
        <v>0</v>
      </c>
      <c r="I8" s="22">
        <f t="shared" si="2"/>
        <v>0</v>
      </c>
      <c r="J8" s="1">
        <f>IFERROR(IF(B8&gt;=1,SUM(ALLO!GA11:GL11),0),0)</f>
        <v>0</v>
      </c>
      <c r="K8" s="1">
        <f>IFERROR(IF(B8&gt;=1,SUM(ALLO!GM11:GX11),0),0)</f>
        <v>0</v>
      </c>
      <c r="L8" s="1">
        <f t="shared" si="3"/>
        <v>0</v>
      </c>
      <c r="M8" s="1">
        <f t="shared" si="4"/>
        <v>0</v>
      </c>
    </row>
    <row r="9" spans="1:13" ht="24.95" customHeight="1" x14ac:dyDescent="0.25">
      <c r="A9" s="12" t="e">
        <f>#REF!</f>
        <v>#REF!</v>
      </c>
      <c r="B9" s="12">
        <f>OTH!B9</f>
        <v>0</v>
      </c>
      <c r="C9" s="11">
        <f>OTH!C9</f>
        <v>0</v>
      </c>
      <c r="D9" s="139"/>
      <c r="E9" s="18">
        <f>IFERROR(IF(B9&gt;=1,(IF(M9=1,SUM(ALLO!GY12:HJ12)+SUMIFS(ARR!$M$7:$M$206,ARR!$H$7:$H$206,C9),0)),0),0)</f>
        <v>0</v>
      </c>
      <c r="F9" s="19"/>
      <c r="G9" s="20">
        <f t="shared" si="0"/>
        <v>0</v>
      </c>
      <c r="H9" s="21">
        <f t="shared" si="1"/>
        <v>0</v>
      </c>
      <c r="I9" s="22">
        <f t="shared" si="2"/>
        <v>0</v>
      </c>
      <c r="J9" s="1">
        <f>IFERROR(IF(B9&gt;=1,SUM(ALLO!GA12:GL12),0),0)</f>
        <v>0</v>
      </c>
      <c r="K9" s="1">
        <f>IFERROR(IF(B9&gt;=1,SUM(ALLO!GM12:GX12),0),0)</f>
        <v>0</v>
      </c>
      <c r="L9" s="1">
        <f t="shared" si="3"/>
        <v>0</v>
      </c>
      <c r="M9" s="1">
        <f t="shared" si="4"/>
        <v>0</v>
      </c>
    </row>
    <row r="10" spans="1:13" ht="24.95" customHeight="1" x14ac:dyDescent="0.25">
      <c r="A10" s="12" t="e">
        <f>#REF!</f>
        <v>#REF!</v>
      </c>
      <c r="B10" s="12">
        <f>OTH!B10</f>
        <v>0</v>
      </c>
      <c r="C10" s="11">
        <f>OTH!C10</f>
        <v>0</v>
      </c>
      <c r="D10" s="139"/>
      <c r="E10" s="18">
        <f>IFERROR(IF(B10&gt;=1,(IF(M10=1,SUM(ALLO!GY13:HJ13)+SUMIFS(ARR!$M$7:$M$206,ARR!$H$7:$H$206,C10),0)),0),0)</f>
        <v>0</v>
      </c>
      <c r="F10" s="19"/>
      <c r="G10" s="20">
        <f t="shared" si="0"/>
        <v>0</v>
      </c>
      <c r="H10" s="21">
        <f t="shared" si="1"/>
        <v>0</v>
      </c>
      <c r="I10" s="22">
        <f t="shared" si="2"/>
        <v>0</v>
      </c>
      <c r="J10" s="1">
        <f>IFERROR(IF(B10&gt;=1,SUM(ALLO!GA13:GL13),0),0)</f>
        <v>0</v>
      </c>
      <c r="K10" s="1">
        <f>IFERROR(IF(B10&gt;=1,SUM(ALLO!GM13:GX13),0),0)</f>
        <v>0</v>
      </c>
      <c r="L10" s="1">
        <f t="shared" si="3"/>
        <v>0</v>
      </c>
      <c r="M10" s="1">
        <f t="shared" si="4"/>
        <v>0</v>
      </c>
    </row>
    <row r="11" spans="1:13" ht="24.95" customHeight="1" x14ac:dyDescent="0.25">
      <c r="A11" s="12" t="e">
        <f>#REF!</f>
        <v>#REF!</v>
      </c>
      <c r="B11" s="12">
        <f>OTH!B11</f>
        <v>0</v>
      </c>
      <c r="C11" s="11">
        <f>OTH!C11</f>
        <v>0</v>
      </c>
      <c r="D11" s="139"/>
      <c r="E11" s="18">
        <f>IFERROR(IF(B11&gt;=1,(IF(M11=1,SUM(ALLO!GY14:HJ14)+SUMIFS(ARR!$M$7:$M$206,ARR!$H$7:$H$206,C11),0)),0),0)</f>
        <v>0</v>
      </c>
      <c r="F11" s="19"/>
      <c r="G11" s="20">
        <f t="shared" si="0"/>
        <v>0</v>
      </c>
      <c r="H11" s="21">
        <f t="shared" si="1"/>
        <v>0</v>
      </c>
      <c r="I11" s="22">
        <f t="shared" si="2"/>
        <v>0</v>
      </c>
      <c r="J11" s="1">
        <f>IFERROR(IF(B11&gt;=1,SUM(ALLO!GA14:GL14),0),0)</f>
        <v>0</v>
      </c>
      <c r="K11" s="1">
        <f>IFERROR(IF(B11&gt;=1,SUM(ALLO!GM14:GX14),0),0)</f>
        <v>0</v>
      </c>
      <c r="L11" s="1">
        <f t="shared" si="3"/>
        <v>0</v>
      </c>
      <c r="M11" s="1">
        <f t="shared" si="4"/>
        <v>0</v>
      </c>
    </row>
    <row r="12" spans="1:13" ht="24.95" customHeight="1" x14ac:dyDescent="0.25">
      <c r="A12" s="12" t="e">
        <f>#REF!</f>
        <v>#REF!</v>
      </c>
      <c r="B12" s="12">
        <f>OTH!B12</f>
        <v>0</v>
      </c>
      <c r="C12" s="11">
        <f>OTH!C12</f>
        <v>0</v>
      </c>
      <c r="D12" s="139"/>
      <c r="E12" s="18">
        <f>IFERROR(IF(B12&gt;=1,(IF(M12=1,SUM(ALLO!GY15:HJ15)+SUMIFS(ARR!$M$7:$M$206,ARR!$H$7:$H$206,C12),0)),0),0)</f>
        <v>0</v>
      </c>
      <c r="F12" s="19"/>
      <c r="G12" s="20">
        <f t="shared" si="0"/>
        <v>0</v>
      </c>
      <c r="H12" s="21">
        <f t="shared" si="1"/>
        <v>0</v>
      </c>
      <c r="I12" s="22">
        <f t="shared" si="2"/>
        <v>0</v>
      </c>
      <c r="J12" s="1">
        <f>IFERROR(IF(B12&gt;=1,SUM(ALLO!GA15:GL15),0),0)</f>
        <v>0</v>
      </c>
      <c r="K12" s="1">
        <f>IFERROR(IF(B12&gt;=1,SUM(ALLO!GM15:GX15),0),0)</f>
        <v>0</v>
      </c>
      <c r="L12" s="1">
        <f t="shared" si="3"/>
        <v>0</v>
      </c>
      <c r="M12" s="1">
        <f t="shared" si="4"/>
        <v>0</v>
      </c>
    </row>
    <row r="13" spans="1:13" ht="24.95" customHeight="1" x14ac:dyDescent="0.25">
      <c r="A13" s="12" t="e">
        <f>#REF!</f>
        <v>#REF!</v>
      </c>
      <c r="B13" s="12">
        <f>OTH!B13</f>
        <v>0</v>
      </c>
      <c r="C13" s="11">
        <f>OTH!C13</f>
        <v>0</v>
      </c>
      <c r="D13" s="139"/>
      <c r="E13" s="18">
        <f>IFERROR(IF(B13&gt;=1,(IF(M13=1,SUM(ALLO!GY16:HJ16)+SUMIFS(ARR!$M$7:$M$206,ARR!$H$7:$H$206,C13),0)),0),0)</f>
        <v>0</v>
      </c>
      <c r="F13" s="19"/>
      <c r="G13" s="20">
        <f t="shared" si="0"/>
        <v>0</v>
      </c>
      <c r="H13" s="21">
        <f t="shared" si="1"/>
        <v>0</v>
      </c>
      <c r="I13" s="22">
        <f t="shared" si="2"/>
        <v>0</v>
      </c>
      <c r="J13" s="1">
        <f>IFERROR(IF(B13&gt;=1,SUM(ALLO!GA16:GL16),0),0)</f>
        <v>0</v>
      </c>
      <c r="K13" s="1">
        <f>IFERROR(IF(B13&gt;=1,SUM(ALLO!GM16:GX16),0),0)</f>
        <v>0</v>
      </c>
      <c r="L13" s="1">
        <f t="shared" si="3"/>
        <v>0</v>
      </c>
      <c r="M13" s="1">
        <f t="shared" si="4"/>
        <v>0</v>
      </c>
    </row>
    <row r="14" spans="1:13" ht="24.95" customHeight="1" x14ac:dyDescent="0.25">
      <c r="A14" s="12" t="e">
        <f>#REF!</f>
        <v>#REF!</v>
      </c>
      <c r="B14" s="12">
        <f>OTH!B14</f>
        <v>0</v>
      </c>
      <c r="C14" s="11">
        <f>OTH!C14</f>
        <v>0</v>
      </c>
      <c r="D14" s="139"/>
      <c r="E14" s="18">
        <f>IFERROR(IF(B14&gt;=1,(IF(M14=1,SUM(ALLO!GY17:HJ17)+SUMIFS(ARR!$M$7:$M$206,ARR!$H$7:$H$206,C14),0)),0),0)</f>
        <v>0</v>
      </c>
      <c r="F14" s="19"/>
      <c r="G14" s="20">
        <f t="shared" si="0"/>
        <v>0</v>
      </c>
      <c r="H14" s="21">
        <f t="shared" si="1"/>
        <v>0</v>
      </c>
      <c r="I14" s="22">
        <f t="shared" si="2"/>
        <v>0</v>
      </c>
      <c r="J14" s="1">
        <f>IFERROR(IF(B14&gt;=1,SUM(ALLO!GA17:GL17),0),0)</f>
        <v>0</v>
      </c>
      <c r="K14" s="1">
        <f>IFERROR(IF(B14&gt;=1,SUM(ALLO!GM17:GX17),0),0)</f>
        <v>0</v>
      </c>
      <c r="L14" s="1">
        <f t="shared" si="3"/>
        <v>0</v>
      </c>
      <c r="M14" s="1">
        <f t="shared" si="4"/>
        <v>0</v>
      </c>
    </row>
    <row r="15" spans="1:13" ht="24.95" customHeight="1" x14ac:dyDescent="0.25">
      <c r="A15" s="12" t="e">
        <f>#REF!</f>
        <v>#REF!</v>
      </c>
      <c r="B15" s="12">
        <f>OTH!B15</f>
        <v>0</v>
      </c>
      <c r="C15" s="11">
        <f>OTH!C15</f>
        <v>0</v>
      </c>
      <c r="D15" s="139"/>
      <c r="E15" s="18">
        <f>IFERROR(IF(B15&gt;=1,(IF(M15=1,SUM(ALLO!GY18:HJ18)+SUMIFS(ARR!$M$7:$M$206,ARR!$H$7:$H$206,C15),0)),0),0)</f>
        <v>0</v>
      </c>
      <c r="F15" s="19"/>
      <c r="G15" s="20">
        <f t="shared" si="0"/>
        <v>0</v>
      </c>
      <c r="H15" s="21">
        <f t="shared" si="1"/>
        <v>0</v>
      </c>
      <c r="I15" s="22">
        <f t="shared" si="2"/>
        <v>0</v>
      </c>
      <c r="J15" s="1">
        <f>IFERROR(IF(B15&gt;=1,SUM(ALLO!GA18:GL18),0),0)</f>
        <v>0</v>
      </c>
      <c r="K15" s="1">
        <f>IFERROR(IF(B15&gt;=1,SUM(ALLO!GM18:GX18),0),0)</f>
        <v>0</v>
      </c>
      <c r="L15" s="1">
        <f t="shared" si="3"/>
        <v>0</v>
      </c>
      <c r="M15" s="1">
        <f t="shared" si="4"/>
        <v>0</v>
      </c>
    </row>
    <row r="16" spans="1:13" ht="24.95" customHeight="1" x14ac:dyDescent="0.25">
      <c r="A16" s="12" t="e">
        <f>#REF!</f>
        <v>#REF!</v>
      </c>
      <c r="B16" s="12">
        <f>OTH!B16</f>
        <v>0</v>
      </c>
      <c r="C16" s="11">
        <f>OTH!C16</f>
        <v>0</v>
      </c>
      <c r="D16" s="139"/>
      <c r="E16" s="18">
        <f>IFERROR(IF(B16&gt;=1,(IF(M16=1,SUM(ALLO!GY19:HJ19)+SUMIFS(ARR!$M$7:$M$206,ARR!$H$7:$H$206,C16),0)),0),0)</f>
        <v>0</v>
      </c>
      <c r="F16" s="19"/>
      <c r="G16" s="20">
        <f t="shared" si="0"/>
        <v>0</v>
      </c>
      <c r="H16" s="21">
        <f t="shared" si="1"/>
        <v>0</v>
      </c>
      <c r="I16" s="22">
        <f t="shared" si="2"/>
        <v>0</v>
      </c>
      <c r="J16" s="1">
        <f>IFERROR(IF(B16&gt;=1,SUM(ALLO!GA19:GL19),0),0)</f>
        <v>0</v>
      </c>
      <c r="K16" s="1">
        <f>IFERROR(IF(B16&gt;=1,SUM(ALLO!GM19:GX19),0),0)</f>
        <v>0</v>
      </c>
      <c r="L16" s="1">
        <f t="shared" si="3"/>
        <v>0</v>
      </c>
      <c r="M16" s="1">
        <f t="shared" si="4"/>
        <v>0</v>
      </c>
    </row>
    <row r="17" spans="1:13" ht="24.95" customHeight="1" x14ac:dyDescent="0.25">
      <c r="A17" s="12" t="e">
        <f>#REF!</f>
        <v>#REF!</v>
      </c>
      <c r="B17" s="12">
        <f>OTH!B17</f>
        <v>0</v>
      </c>
      <c r="C17" s="11">
        <f>OTH!C17</f>
        <v>0</v>
      </c>
      <c r="D17" s="139"/>
      <c r="E17" s="18">
        <f>IFERROR(IF(B17&gt;=1,(IF(M17=1,SUM(ALLO!GY20:HJ20)+SUMIFS(ARR!$M$7:$M$206,ARR!$H$7:$H$206,C17),0)),0),0)</f>
        <v>0</v>
      </c>
      <c r="F17" s="19"/>
      <c r="G17" s="20">
        <f t="shared" si="0"/>
        <v>0</v>
      </c>
      <c r="H17" s="21">
        <f t="shared" si="1"/>
        <v>0</v>
      </c>
      <c r="I17" s="22">
        <f t="shared" si="2"/>
        <v>0</v>
      </c>
      <c r="J17" s="1">
        <f>IFERROR(IF(B17&gt;=1,SUM(ALLO!GA20:GL20),0),0)</f>
        <v>0</v>
      </c>
      <c r="K17" s="1">
        <f>IFERROR(IF(B17&gt;=1,SUM(ALLO!GM20:GX20),0),0)</f>
        <v>0</v>
      </c>
      <c r="L17" s="1">
        <f t="shared" si="3"/>
        <v>0</v>
      </c>
      <c r="M17" s="1">
        <f t="shared" si="4"/>
        <v>0</v>
      </c>
    </row>
    <row r="18" spans="1:13" ht="24.95" customHeight="1" x14ac:dyDescent="0.25">
      <c r="A18" s="12" t="e">
        <f>#REF!</f>
        <v>#REF!</v>
      </c>
      <c r="B18" s="12">
        <f>OTH!B18</f>
        <v>0</v>
      </c>
      <c r="C18" s="11">
        <f>OTH!C18</f>
        <v>0</v>
      </c>
      <c r="D18" s="139"/>
      <c r="E18" s="18">
        <f>IFERROR(IF(B18&gt;=1,(IF(M18=1,SUM(ALLO!GY21:HJ21)+SUMIFS(ARR!$M$7:$M$206,ARR!$H$7:$H$206,C18),0)),0),0)</f>
        <v>0</v>
      </c>
      <c r="F18" s="19"/>
      <c r="G18" s="20">
        <f t="shared" si="0"/>
        <v>0</v>
      </c>
      <c r="H18" s="21">
        <f t="shared" si="1"/>
        <v>0</v>
      </c>
      <c r="I18" s="22">
        <f t="shared" si="2"/>
        <v>0</v>
      </c>
      <c r="J18" s="1">
        <f>IFERROR(IF(B18&gt;=1,SUM(ALLO!GA21:GL21),0),0)</f>
        <v>0</v>
      </c>
      <c r="K18" s="1">
        <f>IFERROR(IF(B18&gt;=1,SUM(ALLO!GM21:GX21),0),0)</f>
        <v>0</v>
      </c>
      <c r="L18" s="1">
        <f t="shared" si="3"/>
        <v>0</v>
      </c>
      <c r="M18" s="1">
        <f t="shared" si="4"/>
        <v>0</v>
      </c>
    </row>
    <row r="19" spans="1:13" ht="24.95" customHeight="1" x14ac:dyDescent="0.25">
      <c r="A19" s="12" t="e">
        <f>#REF!</f>
        <v>#REF!</v>
      </c>
      <c r="B19" s="12">
        <f>OTH!B19</f>
        <v>0</v>
      </c>
      <c r="C19" s="11">
        <f>OTH!C19</f>
        <v>0</v>
      </c>
      <c r="D19" s="139"/>
      <c r="E19" s="18">
        <f>IFERROR(IF(B19&gt;=1,(IF(M19=1,SUM(ALLO!GY22:HJ22)+SUMIFS(ARR!$M$7:$M$206,ARR!$H$7:$H$206,C19),0)),0),0)</f>
        <v>0</v>
      </c>
      <c r="F19" s="19"/>
      <c r="G19" s="20">
        <f t="shared" si="0"/>
        <v>0</v>
      </c>
      <c r="H19" s="21">
        <f t="shared" si="1"/>
        <v>0</v>
      </c>
      <c r="I19" s="22">
        <f t="shared" si="2"/>
        <v>0</v>
      </c>
      <c r="J19" s="1">
        <f>IFERROR(IF(B19&gt;=1,SUM(ALLO!GA22:GL22),0),0)</f>
        <v>0</v>
      </c>
      <c r="K19" s="1">
        <f>IFERROR(IF(B19&gt;=1,SUM(ALLO!GM22:GX22),0),0)</f>
        <v>0</v>
      </c>
      <c r="L19" s="1">
        <f t="shared" si="3"/>
        <v>0</v>
      </c>
      <c r="M19" s="1">
        <f t="shared" si="4"/>
        <v>0</v>
      </c>
    </row>
    <row r="20" spans="1:13" ht="24.95" customHeight="1" x14ac:dyDescent="0.25">
      <c r="A20" s="12" t="e">
        <f>#REF!</f>
        <v>#REF!</v>
      </c>
      <c r="B20" s="12">
        <f>OTH!B20</f>
        <v>0</v>
      </c>
      <c r="C20" s="11">
        <f>OTH!C20</f>
        <v>0</v>
      </c>
      <c r="D20" s="139"/>
      <c r="E20" s="18">
        <f>IFERROR(IF(B20&gt;=1,(IF(M20=1,SUM(ALLO!GY23:HJ23)+SUMIFS(ARR!$M$7:$M$206,ARR!$H$7:$H$206,C20),0)),0),0)</f>
        <v>0</v>
      </c>
      <c r="F20" s="19"/>
      <c r="G20" s="20">
        <f t="shared" si="0"/>
        <v>0</v>
      </c>
      <c r="H20" s="21">
        <f t="shared" si="1"/>
        <v>0</v>
      </c>
      <c r="I20" s="22">
        <f t="shared" si="2"/>
        <v>0</v>
      </c>
      <c r="J20" s="1">
        <f>IFERROR(IF(B20&gt;=1,SUM(ALLO!GA23:GL23),0),0)</f>
        <v>0</v>
      </c>
      <c r="K20" s="1">
        <f>IFERROR(IF(B20&gt;=1,SUM(ALLO!GM23:GX23),0),0)</f>
        <v>0</v>
      </c>
      <c r="L20" s="1">
        <f t="shared" si="3"/>
        <v>0</v>
      </c>
      <c r="M20" s="1">
        <f t="shared" si="4"/>
        <v>0</v>
      </c>
    </row>
    <row r="21" spans="1:13" ht="24.95" customHeight="1" x14ac:dyDescent="0.25">
      <c r="A21" s="12" t="e">
        <f>#REF!</f>
        <v>#REF!</v>
      </c>
      <c r="B21" s="12">
        <f>OTH!B21</f>
        <v>0</v>
      </c>
      <c r="C21" s="11">
        <f>OTH!C21</f>
        <v>0</v>
      </c>
      <c r="D21" s="139" t="s">
        <v>237</v>
      </c>
      <c r="E21" s="18">
        <f>IFERROR(IF(B21&gt;=1,(IF(M21=1,SUM(ALLO!GY24:HJ24)+SUMIFS(ARR!$M$7:$M$206,ARR!$H$7:$H$206,C21),0)),0),0)</f>
        <v>0</v>
      </c>
      <c r="F21" s="19">
        <v>102000</v>
      </c>
      <c r="G21" s="20">
        <f t="shared" si="0"/>
        <v>0</v>
      </c>
      <c r="H21" s="21">
        <f t="shared" si="1"/>
        <v>0</v>
      </c>
      <c r="I21" s="22">
        <f t="shared" si="2"/>
        <v>0</v>
      </c>
      <c r="J21" s="1">
        <f>IFERROR(IF(B21&gt;=1,SUM(ALLO!GA24:GL24),0),0)</f>
        <v>0</v>
      </c>
      <c r="K21" s="1">
        <f>IFERROR(IF(B21&gt;=1,SUM(ALLO!GM24:GX24),0),0)</f>
        <v>0</v>
      </c>
      <c r="L21" s="1">
        <f t="shared" si="3"/>
        <v>0</v>
      </c>
      <c r="M21" s="1">
        <f t="shared" si="4"/>
        <v>0</v>
      </c>
    </row>
    <row r="22" spans="1:13" ht="24.95" customHeight="1" x14ac:dyDescent="0.25">
      <c r="A22" s="12" t="e">
        <f>#REF!</f>
        <v>#REF!</v>
      </c>
      <c r="B22" s="12">
        <f>OTH!B22</f>
        <v>0</v>
      </c>
      <c r="C22" s="11">
        <f>OTH!C22</f>
        <v>0</v>
      </c>
      <c r="D22" s="139" t="s">
        <v>237</v>
      </c>
      <c r="E22" s="18">
        <f>IFERROR(IF(B22&gt;=1,(IF(M22=1,SUM(ALLO!GY25:HJ25)+SUMIFS(ARR!$M$7:$M$206,ARR!$H$7:$H$206,C22),0)),0),0)</f>
        <v>0</v>
      </c>
      <c r="F22" s="19">
        <v>102000</v>
      </c>
      <c r="G22" s="20">
        <f t="shared" si="0"/>
        <v>0</v>
      </c>
      <c r="H22" s="21">
        <f t="shared" si="1"/>
        <v>0</v>
      </c>
      <c r="I22" s="22">
        <f t="shared" si="2"/>
        <v>0</v>
      </c>
      <c r="J22" s="1">
        <f>IFERROR(IF(B22&gt;=1,SUM(ALLO!GA25:GL25),0),0)</f>
        <v>0</v>
      </c>
      <c r="K22" s="1">
        <f>IFERROR(IF(B22&gt;=1,SUM(ALLO!GM25:GX25),0),0)</f>
        <v>0</v>
      </c>
      <c r="L22" s="1">
        <f t="shared" si="3"/>
        <v>0</v>
      </c>
      <c r="M22" s="1">
        <f t="shared" si="4"/>
        <v>0</v>
      </c>
    </row>
    <row r="23" spans="1:13" ht="24.95" customHeight="1" x14ac:dyDescent="0.25">
      <c r="A23" s="12" t="e">
        <f>#REF!</f>
        <v>#REF!</v>
      </c>
      <c r="B23" s="12">
        <f>OTH!B23</f>
        <v>0</v>
      </c>
      <c r="C23" s="11">
        <f>OTH!C23</f>
        <v>0</v>
      </c>
      <c r="D23" s="139"/>
      <c r="E23" s="18">
        <f>IFERROR(IF(B23&gt;=1,(IF(M23=1,SUM(ALLO!GY26:HJ26)+SUMIFS(ARR!$M$7:$M$206,ARR!$H$7:$H$206,C23),0)),0),0)</f>
        <v>0</v>
      </c>
      <c r="F23" s="19"/>
      <c r="G23" s="20">
        <f t="shared" si="0"/>
        <v>0</v>
      </c>
      <c r="H23" s="21">
        <f t="shared" si="1"/>
        <v>0</v>
      </c>
      <c r="I23" s="22">
        <f t="shared" si="2"/>
        <v>0</v>
      </c>
      <c r="J23" s="1">
        <f>IFERROR(IF(B23&gt;=1,SUM(ALLO!GA26:GL26),0),0)</f>
        <v>0</v>
      </c>
      <c r="K23" s="1">
        <f>IFERROR(IF(B23&gt;=1,SUM(ALLO!GM26:GX26),0),0)</f>
        <v>0</v>
      </c>
      <c r="L23" s="1">
        <f t="shared" si="3"/>
        <v>0</v>
      </c>
      <c r="M23" s="1">
        <f t="shared" si="4"/>
        <v>0</v>
      </c>
    </row>
    <row r="24" spans="1:13" ht="24.95" customHeight="1" x14ac:dyDescent="0.25">
      <c r="A24" s="12" t="e">
        <f>#REF!</f>
        <v>#REF!</v>
      </c>
      <c r="B24" s="12">
        <f>OTH!B24</f>
        <v>0</v>
      </c>
      <c r="C24" s="11">
        <f>OTH!C24</f>
        <v>0</v>
      </c>
      <c r="D24" s="139"/>
      <c r="E24" s="18">
        <f>IFERROR(IF(B24&gt;=1,(IF(M24=1,SUM(ALLO!GY27:HJ27)+SUMIFS(ARR!$M$7:$M$206,ARR!$H$7:$H$206,C24),0)),0),0)</f>
        <v>0</v>
      </c>
      <c r="F24" s="19"/>
      <c r="G24" s="20">
        <f t="shared" si="0"/>
        <v>0</v>
      </c>
      <c r="H24" s="21">
        <f t="shared" si="1"/>
        <v>0</v>
      </c>
      <c r="I24" s="22">
        <f t="shared" si="2"/>
        <v>0</v>
      </c>
      <c r="J24" s="1">
        <f>IFERROR(IF(B24&gt;=1,SUM(ALLO!GA27:GL27),0),0)</f>
        <v>0</v>
      </c>
      <c r="K24" s="1">
        <f>IFERROR(IF(B24&gt;=1,SUM(ALLO!GM27:GX27),0),0)</f>
        <v>0</v>
      </c>
      <c r="L24" s="1">
        <f t="shared" si="3"/>
        <v>0</v>
      </c>
      <c r="M24" s="1">
        <f t="shared" si="4"/>
        <v>0</v>
      </c>
    </row>
    <row r="25" spans="1:13" ht="24.95" customHeight="1" x14ac:dyDescent="0.25">
      <c r="A25" s="12" t="e">
        <f>#REF!</f>
        <v>#REF!</v>
      </c>
      <c r="B25" s="12">
        <f>OTH!B25</f>
        <v>0</v>
      </c>
      <c r="C25" s="11">
        <f>OTH!C25</f>
        <v>0</v>
      </c>
      <c r="D25" s="139"/>
      <c r="E25" s="18">
        <f>IFERROR(IF(B25&gt;=1,(IF(M25=1,SUM(ALLO!GY28:HJ28)+SUMIFS(ARR!$M$7:$M$206,ARR!$H$7:$H$206,C25),0)),0),0)</f>
        <v>0</v>
      </c>
      <c r="F25" s="19"/>
      <c r="G25" s="20">
        <f t="shared" si="0"/>
        <v>0</v>
      </c>
      <c r="H25" s="21">
        <f t="shared" si="1"/>
        <v>0</v>
      </c>
      <c r="I25" s="22">
        <f t="shared" si="2"/>
        <v>0</v>
      </c>
      <c r="J25" s="1">
        <f>IFERROR(IF(B25&gt;=1,SUM(ALLO!GA28:GL28),0),0)</f>
        <v>0</v>
      </c>
      <c r="K25" s="1">
        <f>IFERROR(IF(B25&gt;=1,SUM(ALLO!GM28:GX28),0),0)</f>
        <v>0</v>
      </c>
      <c r="L25" s="1">
        <f t="shared" si="3"/>
        <v>0</v>
      </c>
      <c r="M25" s="1">
        <f t="shared" si="4"/>
        <v>0</v>
      </c>
    </row>
    <row r="26" spans="1:13" ht="24.95" customHeight="1" x14ac:dyDescent="0.25">
      <c r="A26" s="12" t="e">
        <f>#REF!</f>
        <v>#REF!</v>
      </c>
      <c r="B26" s="12">
        <f>OTH!B26</f>
        <v>0</v>
      </c>
      <c r="C26" s="11">
        <f>OTH!C26</f>
        <v>0</v>
      </c>
      <c r="D26" s="139"/>
      <c r="E26" s="18">
        <f>IFERROR(IF(B26&gt;=1,(IF(M26=1,SUM(ALLO!GY29:HJ29)+SUMIFS(ARR!$M$7:$M$206,ARR!$H$7:$H$206,C26),0)),0),0)</f>
        <v>0</v>
      </c>
      <c r="F26" s="19"/>
      <c r="G26" s="20">
        <f t="shared" si="0"/>
        <v>0</v>
      </c>
      <c r="H26" s="21">
        <f t="shared" si="1"/>
        <v>0</v>
      </c>
      <c r="I26" s="22">
        <f t="shared" si="2"/>
        <v>0</v>
      </c>
      <c r="J26" s="1">
        <f>IFERROR(IF(B26&gt;=1,SUM(ALLO!GA29:GL29),0),0)</f>
        <v>0</v>
      </c>
      <c r="K26" s="1">
        <f>IFERROR(IF(B26&gt;=1,SUM(ALLO!GM29:GX29),0),0)</f>
        <v>0</v>
      </c>
      <c r="L26" s="1">
        <f t="shared" si="3"/>
        <v>0</v>
      </c>
      <c r="M26" s="1">
        <f t="shared" si="4"/>
        <v>0</v>
      </c>
    </row>
    <row r="27" spans="1:13" ht="24.95" customHeight="1" x14ac:dyDescent="0.25">
      <c r="A27" s="12" t="e">
        <f>#REF!</f>
        <v>#REF!</v>
      </c>
      <c r="B27" s="12">
        <f>OTH!B27</f>
        <v>0</v>
      </c>
      <c r="C27" s="11">
        <f>OTH!C27</f>
        <v>0</v>
      </c>
      <c r="D27" s="139"/>
      <c r="E27" s="18">
        <f>IFERROR(IF(B27&gt;=1,(IF(M27=1,SUM(ALLO!GY30:HJ30)+SUMIFS(ARR!$M$7:$M$206,ARR!$H$7:$H$206,C27),0)),0),0)</f>
        <v>0</v>
      </c>
      <c r="F27" s="19"/>
      <c r="G27" s="20">
        <f t="shared" si="0"/>
        <v>0</v>
      </c>
      <c r="H27" s="21">
        <f t="shared" si="1"/>
        <v>0</v>
      </c>
      <c r="I27" s="22">
        <f t="shared" si="2"/>
        <v>0</v>
      </c>
      <c r="J27" s="1">
        <f>IFERROR(IF(B27&gt;=1,SUM(ALLO!GA30:GL30),0),0)</f>
        <v>0</v>
      </c>
      <c r="K27" s="1">
        <f>IFERROR(IF(B27&gt;=1,SUM(ALLO!GM30:GX30),0),0)</f>
        <v>0</v>
      </c>
      <c r="L27" s="1">
        <f t="shared" si="3"/>
        <v>0</v>
      </c>
      <c r="M27" s="1">
        <f t="shared" si="4"/>
        <v>0</v>
      </c>
    </row>
    <row r="28" spans="1:13" ht="24.95" customHeight="1" x14ac:dyDescent="0.25">
      <c r="A28" s="12" t="e">
        <f>#REF!</f>
        <v>#REF!</v>
      </c>
      <c r="B28" s="12">
        <f>OTH!B28</f>
        <v>0</v>
      </c>
      <c r="C28" s="11">
        <f>OTH!C28</f>
        <v>0</v>
      </c>
      <c r="D28" s="139"/>
      <c r="E28" s="18">
        <f>IFERROR(IF(B28&gt;=1,(IF(M28=1,SUM(ALLO!GY31:HJ31)+SUMIFS(ARR!$M$7:$M$206,ARR!$H$7:$H$206,C28),0)),0),0)</f>
        <v>0</v>
      </c>
      <c r="F28" s="19"/>
      <c r="G28" s="20">
        <f t="shared" si="0"/>
        <v>0</v>
      </c>
      <c r="H28" s="21">
        <f t="shared" si="1"/>
        <v>0</v>
      </c>
      <c r="I28" s="22">
        <f t="shared" si="2"/>
        <v>0</v>
      </c>
      <c r="J28" s="1">
        <f>IFERROR(IF(B28&gt;=1,SUM(ALLO!GA31:GL31),0),0)</f>
        <v>0</v>
      </c>
      <c r="K28" s="1">
        <f>IFERROR(IF(B28&gt;=1,SUM(ALLO!GM31:GX31),0),0)</f>
        <v>0</v>
      </c>
      <c r="L28" s="1">
        <f t="shared" si="3"/>
        <v>0</v>
      </c>
      <c r="M28" s="1">
        <f t="shared" si="4"/>
        <v>0</v>
      </c>
    </row>
    <row r="29" spans="1:13" ht="24.95" customHeight="1" x14ac:dyDescent="0.25">
      <c r="A29" s="12" t="e">
        <f>#REF!</f>
        <v>#REF!</v>
      </c>
      <c r="B29" s="12">
        <f>OTH!B29</f>
        <v>0</v>
      </c>
      <c r="C29" s="11">
        <f>OTH!C29</f>
        <v>0</v>
      </c>
      <c r="D29" s="139"/>
      <c r="E29" s="18">
        <f>IFERROR(IF(B29&gt;=1,(IF(M29=1,SUM(ALLO!GY32:HJ32)+SUMIFS(ARR!$M$7:$M$206,ARR!$H$7:$H$206,C29),0)),0),0)</f>
        <v>0</v>
      </c>
      <c r="F29" s="19"/>
      <c r="G29" s="20">
        <f t="shared" si="0"/>
        <v>0</v>
      </c>
      <c r="H29" s="21">
        <f t="shared" si="1"/>
        <v>0</v>
      </c>
      <c r="I29" s="22">
        <f t="shared" si="2"/>
        <v>0</v>
      </c>
      <c r="J29" s="1">
        <f>IFERROR(IF(B29&gt;=1,SUM(ALLO!GA32:GL32),0),0)</f>
        <v>0</v>
      </c>
      <c r="K29" s="1">
        <f>IFERROR(IF(B29&gt;=1,SUM(ALLO!GM32:GX32),0),0)</f>
        <v>0</v>
      </c>
      <c r="L29" s="1">
        <f t="shared" si="3"/>
        <v>0</v>
      </c>
      <c r="M29" s="1">
        <f t="shared" si="4"/>
        <v>0</v>
      </c>
    </row>
    <row r="30" spans="1:13" ht="24.95" customHeight="1" x14ac:dyDescent="0.25">
      <c r="A30" s="12" t="e">
        <f>#REF!</f>
        <v>#REF!</v>
      </c>
      <c r="B30" s="12">
        <f>OTH!B30</f>
        <v>0</v>
      </c>
      <c r="C30" s="11">
        <f>OTH!C30</f>
        <v>0</v>
      </c>
      <c r="D30" s="139"/>
      <c r="E30" s="18">
        <f>IFERROR(IF(B30&gt;=1,(IF(M30=1,SUM(ALLO!GY33:HJ33)+SUMIFS(ARR!$M$7:$M$206,ARR!$H$7:$H$206,C30),0)),0),0)</f>
        <v>0</v>
      </c>
      <c r="F30" s="19"/>
      <c r="G30" s="20">
        <f t="shared" si="0"/>
        <v>0</v>
      </c>
      <c r="H30" s="21">
        <f t="shared" si="1"/>
        <v>0</v>
      </c>
      <c r="I30" s="22">
        <f t="shared" si="2"/>
        <v>0</v>
      </c>
      <c r="J30" s="1">
        <f>IFERROR(IF(B30&gt;=1,SUM(ALLO!GA33:GL33),0),0)</f>
        <v>0</v>
      </c>
      <c r="K30" s="1">
        <f>IFERROR(IF(B30&gt;=1,SUM(ALLO!GM33:GX33),0),0)</f>
        <v>0</v>
      </c>
      <c r="L30" s="1">
        <f t="shared" si="3"/>
        <v>0</v>
      </c>
      <c r="M30" s="1">
        <f t="shared" si="4"/>
        <v>0</v>
      </c>
    </row>
    <row r="31" spans="1:13" ht="24.95" customHeight="1" x14ac:dyDescent="0.25">
      <c r="A31" s="12" t="e">
        <f>#REF!</f>
        <v>#REF!</v>
      </c>
      <c r="B31" s="12">
        <f>OTH!B31</f>
        <v>0</v>
      </c>
      <c r="C31" s="11">
        <f>OTH!C31</f>
        <v>0</v>
      </c>
      <c r="D31" s="139"/>
      <c r="E31" s="18">
        <f>IFERROR(IF(B31&gt;=1,(IF(M31=1,SUM(ALLO!GY34:HJ34)+SUMIFS(ARR!$M$7:$M$206,ARR!$H$7:$H$206,C31),0)),0),0)</f>
        <v>0</v>
      </c>
      <c r="F31" s="19"/>
      <c r="G31" s="20">
        <f t="shared" si="0"/>
        <v>0</v>
      </c>
      <c r="H31" s="21">
        <f t="shared" si="1"/>
        <v>0</v>
      </c>
      <c r="I31" s="22">
        <f t="shared" si="2"/>
        <v>0</v>
      </c>
      <c r="J31" s="1">
        <f>IFERROR(IF(B31&gt;=1,SUM(ALLO!GA34:GL34),0),0)</f>
        <v>0</v>
      </c>
      <c r="K31" s="1">
        <f>IFERROR(IF(B31&gt;=1,SUM(ALLO!GM34:GX34),0),0)</f>
        <v>0</v>
      </c>
      <c r="L31" s="1">
        <f t="shared" si="3"/>
        <v>0</v>
      </c>
      <c r="M31" s="1">
        <f t="shared" si="4"/>
        <v>0</v>
      </c>
    </row>
    <row r="32" spans="1:13" ht="24.95" customHeight="1" x14ac:dyDescent="0.25">
      <c r="A32" s="12" t="e">
        <f>#REF!</f>
        <v>#REF!</v>
      </c>
      <c r="B32" s="12">
        <f>OTH!B32</f>
        <v>0</v>
      </c>
      <c r="C32" s="11">
        <f>OTH!C32</f>
        <v>0</v>
      </c>
      <c r="D32" s="139"/>
      <c r="E32" s="18">
        <f>IFERROR(IF(B32&gt;=1,(IF(M32=1,SUM(ALLO!GY35:HJ35)+SUMIFS(ARR!$M$7:$M$206,ARR!$H$7:$H$206,C32),0)),0),0)</f>
        <v>0</v>
      </c>
      <c r="F32" s="19"/>
      <c r="G32" s="20">
        <f t="shared" si="0"/>
        <v>0</v>
      </c>
      <c r="H32" s="21">
        <f t="shared" si="1"/>
        <v>0</v>
      </c>
      <c r="I32" s="22">
        <f t="shared" si="2"/>
        <v>0</v>
      </c>
      <c r="J32" s="1">
        <f>IFERROR(IF(B32&gt;=1,SUM(ALLO!GA35:GL35),0),0)</f>
        <v>0</v>
      </c>
      <c r="K32" s="1">
        <f>IFERROR(IF(B32&gt;=1,SUM(ALLO!GM35:GX35),0),0)</f>
        <v>0</v>
      </c>
      <c r="L32" s="1">
        <f t="shared" si="3"/>
        <v>0</v>
      </c>
      <c r="M32" s="1">
        <f t="shared" si="4"/>
        <v>0</v>
      </c>
    </row>
    <row r="33" spans="1:13" ht="24.95" customHeight="1" x14ac:dyDescent="0.25">
      <c r="A33" s="12" t="e">
        <f>#REF!</f>
        <v>#REF!</v>
      </c>
      <c r="B33" s="12">
        <f>OTH!B33</f>
        <v>0</v>
      </c>
      <c r="C33" s="11">
        <f>OTH!C33</f>
        <v>0</v>
      </c>
      <c r="D33" s="139"/>
      <c r="E33" s="18">
        <f>IFERROR(IF(B33&gt;=1,(IF(M33=1,SUM(ALLO!GY36:HJ36)+SUMIFS(ARR!$M$7:$M$206,ARR!$H$7:$H$206,C33),0)),0),0)</f>
        <v>0</v>
      </c>
      <c r="F33" s="19"/>
      <c r="G33" s="20">
        <f t="shared" si="0"/>
        <v>0</v>
      </c>
      <c r="H33" s="21">
        <f t="shared" si="1"/>
        <v>0</v>
      </c>
      <c r="I33" s="22">
        <f t="shared" si="2"/>
        <v>0</v>
      </c>
      <c r="J33" s="1">
        <f>IFERROR(IF(B33&gt;=1,SUM(ALLO!GA36:GL36),0),0)</f>
        <v>0</v>
      </c>
      <c r="K33" s="1">
        <f>IFERROR(IF(B33&gt;=1,SUM(ALLO!GM36:GX36),0),0)</f>
        <v>0</v>
      </c>
      <c r="L33" s="1">
        <f t="shared" si="3"/>
        <v>0</v>
      </c>
      <c r="M33" s="1">
        <f t="shared" si="4"/>
        <v>0</v>
      </c>
    </row>
    <row r="34" spans="1:13" ht="24.95" customHeight="1" x14ac:dyDescent="0.25">
      <c r="A34" s="12" t="e">
        <f>#REF!</f>
        <v>#REF!</v>
      </c>
      <c r="B34" s="12">
        <f>OTH!B34</f>
        <v>0</v>
      </c>
      <c r="C34" s="11">
        <f>OTH!C34</f>
        <v>0</v>
      </c>
      <c r="D34" s="139"/>
      <c r="E34" s="18">
        <f>IFERROR(IF(B34&gt;=1,(IF(M34=1,SUM(ALLO!GY37:HJ37)+SUMIFS(ARR!$M$7:$M$206,ARR!$H$7:$H$206,C34),0)),0),0)</f>
        <v>0</v>
      </c>
      <c r="F34" s="19"/>
      <c r="G34" s="20">
        <f t="shared" si="0"/>
        <v>0</v>
      </c>
      <c r="H34" s="21">
        <f t="shared" si="1"/>
        <v>0</v>
      </c>
      <c r="I34" s="22">
        <f t="shared" si="2"/>
        <v>0</v>
      </c>
      <c r="J34" s="1">
        <f>IFERROR(IF(B34&gt;=1,SUM(ALLO!GA37:GL37),0),0)</f>
        <v>0</v>
      </c>
      <c r="K34" s="1">
        <f>IFERROR(IF(B34&gt;=1,SUM(ALLO!GM37:GX37),0),0)</f>
        <v>0</v>
      </c>
      <c r="L34" s="1">
        <f t="shared" si="3"/>
        <v>0</v>
      </c>
      <c r="M34" s="1">
        <f t="shared" si="4"/>
        <v>0</v>
      </c>
    </row>
    <row r="35" spans="1:13" ht="24.95" customHeight="1" x14ac:dyDescent="0.25">
      <c r="A35" s="12" t="e">
        <f>#REF!</f>
        <v>#REF!</v>
      </c>
      <c r="B35" s="12">
        <f>OTH!B35</f>
        <v>0</v>
      </c>
      <c r="C35" s="11">
        <f>OTH!C35</f>
        <v>0</v>
      </c>
      <c r="D35" s="139"/>
      <c r="E35" s="18">
        <f>IFERROR(IF(B35&gt;=1,(IF(M35=1,SUM(ALLO!GY38:HJ38)+SUMIFS(ARR!$M$7:$M$206,ARR!$H$7:$H$206,C35),0)),0),0)</f>
        <v>0</v>
      </c>
      <c r="F35" s="19"/>
      <c r="G35" s="20">
        <f t="shared" si="0"/>
        <v>0</v>
      </c>
      <c r="H35" s="21">
        <f t="shared" si="1"/>
        <v>0</v>
      </c>
      <c r="I35" s="22">
        <f t="shared" si="2"/>
        <v>0</v>
      </c>
      <c r="J35" s="1">
        <f>IFERROR(IF(B35&gt;=1,SUM(ALLO!GA38:GL38),0),0)</f>
        <v>0</v>
      </c>
      <c r="K35" s="1">
        <f>IFERROR(IF(B35&gt;=1,SUM(ALLO!GM38:GX38),0),0)</f>
        <v>0</v>
      </c>
      <c r="L35" s="1">
        <f t="shared" si="3"/>
        <v>0</v>
      </c>
      <c r="M35" s="1">
        <f t="shared" si="4"/>
        <v>0</v>
      </c>
    </row>
    <row r="36" spans="1:13" ht="24.95" customHeight="1" x14ac:dyDescent="0.25">
      <c r="A36" s="12" t="e">
        <f>#REF!</f>
        <v>#REF!</v>
      </c>
      <c r="B36" s="12">
        <f>OTH!B36</f>
        <v>0</v>
      </c>
      <c r="C36" s="11">
        <f>OTH!C36</f>
        <v>0</v>
      </c>
      <c r="D36" s="139"/>
      <c r="E36" s="18">
        <f>IFERROR(IF(B36&gt;=1,(IF(M36=1,SUM(ALLO!GY39:HJ39)+SUMIFS(ARR!$M$7:$M$206,ARR!$H$7:$H$206,C36),0)),0),0)</f>
        <v>0</v>
      </c>
      <c r="F36" s="19"/>
      <c r="G36" s="20">
        <f t="shared" si="0"/>
        <v>0</v>
      </c>
      <c r="H36" s="21">
        <f t="shared" si="1"/>
        <v>0</v>
      </c>
      <c r="I36" s="22">
        <f t="shared" si="2"/>
        <v>0</v>
      </c>
      <c r="J36" s="1">
        <f>IFERROR(IF(B36&gt;=1,SUM(ALLO!GA39:GL39),0),0)</f>
        <v>0</v>
      </c>
      <c r="K36" s="1">
        <f>IFERROR(IF(B36&gt;=1,SUM(ALLO!GM39:GX39),0),0)</f>
        <v>0</v>
      </c>
      <c r="L36" s="1">
        <f t="shared" si="3"/>
        <v>0</v>
      </c>
      <c r="M36" s="1">
        <f t="shared" si="4"/>
        <v>0</v>
      </c>
    </row>
    <row r="37" spans="1:13" ht="24.95" customHeight="1" x14ac:dyDescent="0.25">
      <c r="A37" s="12" t="e">
        <f>#REF!</f>
        <v>#REF!</v>
      </c>
      <c r="B37" s="12">
        <f>OTH!B37</f>
        <v>0</v>
      </c>
      <c r="C37" s="11">
        <f>OTH!C37</f>
        <v>0</v>
      </c>
      <c r="D37" s="139"/>
      <c r="E37" s="18">
        <f>IFERROR(IF(B37&gt;=1,(IF(M37=1,SUM(ALLO!GY40:HJ40)+SUMIFS(ARR!$M$7:$M$206,ARR!$H$7:$H$206,C37),0)),0),0)</f>
        <v>0</v>
      </c>
      <c r="F37" s="19"/>
      <c r="G37" s="20">
        <f t="shared" si="0"/>
        <v>0</v>
      </c>
      <c r="H37" s="21">
        <f t="shared" si="1"/>
        <v>0</v>
      </c>
      <c r="I37" s="22">
        <f t="shared" si="2"/>
        <v>0</v>
      </c>
      <c r="J37" s="1">
        <f>IFERROR(IF(B37&gt;=1,SUM(ALLO!GA40:GL40),0),0)</f>
        <v>0</v>
      </c>
      <c r="K37" s="1">
        <f>IFERROR(IF(B37&gt;=1,SUM(ALLO!GM40:GX40),0),0)</f>
        <v>0</v>
      </c>
      <c r="L37" s="1">
        <f t="shared" si="3"/>
        <v>0</v>
      </c>
      <c r="M37" s="1">
        <f t="shared" si="4"/>
        <v>0</v>
      </c>
    </row>
    <row r="38" spans="1:13" ht="24.95" customHeight="1" x14ac:dyDescent="0.25">
      <c r="A38" s="12" t="e">
        <f>#REF!</f>
        <v>#REF!</v>
      </c>
      <c r="B38" s="12">
        <f>OTH!B38</f>
        <v>0</v>
      </c>
      <c r="C38" s="11">
        <f>OTH!C38</f>
        <v>0</v>
      </c>
      <c r="D38" s="139"/>
      <c r="E38" s="18">
        <f>IFERROR(IF(B38&gt;=1,(IF(M38=1,SUM(ALLO!GY41:HJ41)+SUMIFS(ARR!$M$7:$M$206,ARR!$H$7:$H$206,C38),0)),0),0)</f>
        <v>0</v>
      </c>
      <c r="F38" s="19"/>
      <c r="G38" s="20">
        <f t="shared" si="0"/>
        <v>0</v>
      </c>
      <c r="H38" s="21">
        <f t="shared" si="1"/>
        <v>0</v>
      </c>
      <c r="I38" s="22">
        <f t="shared" si="2"/>
        <v>0</v>
      </c>
      <c r="J38" s="1">
        <f>IFERROR(IF(B38&gt;=1,SUM(ALLO!GA41:GL41),0),0)</f>
        <v>0</v>
      </c>
      <c r="K38" s="1">
        <f>IFERROR(IF(B38&gt;=1,SUM(ALLO!GM41:GX41),0),0)</f>
        <v>0</v>
      </c>
      <c r="L38" s="1">
        <f t="shared" si="3"/>
        <v>0</v>
      </c>
      <c r="M38" s="1">
        <f t="shared" si="4"/>
        <v>0</v>
      </c>
    </row>
    <row r="39" spans="1:13" ht="24.95" customHeight="1" x14ac:dyDescent="0.25">
      <c r="A39" s="12" t="e">
        <f>#REF!</f>
        <v>#REF!</v>
      </c>
      <c r="B39" s="12">
        <f>OTH!B39</f>
        <v>0</v>
      </c>
      <c r="C39" s="11">
        <f>OTH!C39</f>
        <v>0</v>
      </c>
      <c r="D39" s="139"/>
      <c r="E39" s="18">
        <f>IFERROR(IF(B39&gt;=1,(IF(M39=1,SUM(ALLO!GY42:HJ42)+SUMIFS(ARR!$M$7:$M$206,ARR!$H$7:$H$206,C39),0)),0),0)</f>
        <v>0</v>
      </c>
      <c r="F39" s="19"/>
      <c r="G39" s="20">
        <f t="shared" si="0"/>
        <v>0</v>
      </c>
      <c r="H39" s="21">
        <f t="shared" si="1"/>
        <v>0</v>
      </c>
      <c r="I39" s="22">
        <f t="shared" si="2"/>
        <v>0</v>
      </c>
      <c r="J39" s="1">
        <f>IFERROR(IF(B39&gt;=1,SUM(ALLO!GA42:GL42),0),0)</f>
        <v>0</v>
      </c>
      <c r="K39" s="1">
        <f>IFERROR(IF(B39&gt;=1,SUM(ALLO!GM42:GX42),0),0)</f>
        <v>0</v>
      </c>
      <c r="L39" s="1">
        <f t="shared" si="3"/>
        <v>0</v>
      </c>
      <c r="M39" s="1">
        <f t="shared" si="4"/>
        <v>0</v>
      </c>
    </row>
    <row r="40" spans="1:13" ht="24.95" customHeight="1" x14ac:dyDescent="0.25">
      <c r="A40" s="12" t="e">
        <f>#REF!</f>
        <v>#REF!</v>
      </c>
      <c r="B40" s="12">
        <f>OTH!B40</f>
        <v>0</v>
      </c>
      <c r="C40" s="11">
        <f>OTH!C40</f>
        <v>0</v>
      </c>
      <c r="D40" s="139"/>
      <c r="E40" s="18">
        <f>IFERROR(IF(B40&gt;=1,(IF(M40=1,SUM(ALLO!GY43:HJ43)+SUMIFS(ARR!$M$7:$M$206,ARR!$H$7:$H$206,C40),0)),0),0)</f>
        <v>0</v>
      </c>
      <c r="F40" s="19"/>
      <c r="G40" s="20">
        <f t="shared" si="0"/>
        <v>0</v>
      </c>
      <c r="H40" s="21">
        <f t="shared" si="1"/>
        <v>0</v>
      </c>
      <c r="I40" s="22">
        <f t="shared" si="2"/>
        <v>0</v>
      </c>
      <c r="J40" s="1">
        <f>IFERROR(IF(B40&gt;=1,SUM(ALLO!GA43:GL43),0),0)</f>
        <v>0</v>
      </c>
      <c r="K40" s="1">
        <f>IFERROR(IF(B40&gt;=1,SUM(ALLO!GM43:GX43),0),0)</f>
        <v>0</v>
      </c>
      <c r="L40" s="1">
        <f t="shared" si="3"/>
        <v>0</v>
      </c>
      <c r="M40" s="1">
        <f t="shared" si="4"/>
        <v>0</v>
      </c>
    </row>
    <row r="41" spans="1:13" ht="24.95" customHeight="1" x14ac:dyDescent="0.25">
      <c r="A41" s="12" t="e">
        <f>#REF!</f>
        <v>#REF!</v>
      </c>
      <c r="B41" s="12">
        <f>OTH!B41</f>
        <v>0</v>
      </c>
      <c r="C41" s="11">
        <f>OTH!C41</f>
        <v>0</v>
      </c>
      <c r="D41" s="139"/>
      <c r="E41" s="18">
        <f>IFERROR(IF(B41&gt;=1,(IF(M41=1,SUM(ALLO!GY44:HJ44)+SUMIFS(ARR!$M$7:$M$206,ARR!$H$7:$H$206,C41),0)),0),0)</f>
        <v>0</v>
      </c>
      <c r="F41" s="19"/>
      <c r="G41" s="20">
        <f t="shared" si="0"/>
        <v>0</v>
      </c>
      <c r="H41" s="21">
        <f t="shared" si="1"/>
        <v>0</v>
      </c>
      <c r="I41" s="22">
        <f t="shared" si="2"/>
        <v>0</v>
      </c>
      <c r="J41" s="1">
        <f>IFERROR(IF(B41&gt;=1,SUM(ALLO!GA44:GL44),0),0)</f>
        <v>0</v>
      </c>
      <c r="K41" s="1">
        <f>IFERROR(IF(B41&gt;=1,SUM(ALLO!GM44:GX44),0),0)</f>
        <v>0</v>
      </c>
      <c r="L41" s="1">
        <f t="shared" si="3"/>
        <v>0</v>
      </c>
      <c r="M41" s="1">
        <f t="shared" si="4"/>
        <v>0</v>
      </c>
    </row>
    <row r="42" spans="1:13" ht="24.95" customHeight="1" x14ac:dyDescent="0.25">
      <c r="A42" s="12" t="e">
        <f>#REF!</f>
        <v>#REF!</v>
      </c>
      <c r="B42" s="12">
        <f>OTH!B42</f>
        <v>0</v>
      </c>
      <c r="C42" s="11">
        <f>OTH!C42</f>
        <v>0</v>
      </c>
      <c r="D42" s="139"/>
      <c r="E42" s="18">
        <f>IFERROR(IF(B42&gt;=1,(IF(M42=1,SUM(ALLO!GY45:HJ45)+SUMIFS(ARR!$M$7:$M$206,ARR!$H$7:$H$206,C42),0)),0),0)</f>
        <v>0</v>
      </c>
      <c r="F42" s="19"/>
      <c r="G42" s="20">
        <f t="shared" si="0"/>
        <v>0</v>
      </c>
      <c r="H42" s="21">
        <f t="shared" si="1"/>
        <v>0</v>
      </c>
      <c r="I42" s="22">
        <f t="shared" si="2"/>
        <v>0</v>
      </c>
      <c r="J42" s="1">
        <f>IFERROR(IF(B42&gt;=1,SUM(ALLO!GA45:GL45),0),0)</f>
        <v>0</v>
      </c>
      <c r="K42" s="1">
        <f>IFERROR(IF(B42&gt;=1,SUM(ALLO!GM45:GX45),0),0)</f>
        <v>0</v>
      </c>
      <c r="L42" s="1">
        <f t="shared" si="3"/>
        <v>0</v>
      </c>
      <c r="M42" s="1">
        <f t="shared" si="4"/>
        <v>0</v>
      </c>
    </row>
    <row r="43" spans="1:13" ht="24.95" customHeight="1" x14ac:dyDescent="0.25">
      <c r="A43" s="12" t="e">
        <f>#REF!</f>
        <v>#REF!</v>
      </c>
      <c r="B43" s="12">
        <f>OTH!B43</f>
        <v>0</v>
      </c>
      <c r="C43" s="11">
        <f>OTH!C43</f>
        <v>0</v>
      </c>
      <c r="D43" s="139"/>
      <c r="E43" s="18">
        <f>IFERROR(IF(B43&gt;=1,(IF(M43=1,SUM(ALLO!GY46:HJ46)+SUMIFS(ARR!$M$7:$M$206,ARR!$H$7:$H$206,C43),0)),0),0)</f>
        <v>0</v>
      </c>
      <c r="F43" s="19"/>
      <c r="G43" s="20">
        <f t="shared" si="0"/>
        <v>0</v>
      </c>
      <c r="H43" s="21">
        <f t="shared" si="1"/>
        <v>0</v>
      </c>
      <c r="I43" s="22">
        <f t="shared" si="2"/>
        <v>0</v>
      </c>
      <c r="J43" s="1">
        <f>IFERROR(IF(B43&gt;=1,SUM(ALLO!GA46:GL46),0),0)</f>
        <v>0</v>
      </c>
      <c r="K43" s="1">
        <f>IFERROR(IF(B43&gt;=1,SUM(ALLO!GM46:GX46),0),0)</f>
        <v>0</v>
      </c>
      <c r="L43" s="1">
        <f t="shared" si="3"/>
        <v>0</v>
      </c>
      <c r="M43" s="1">
        <f t="shared" si="4"/>
        <v>0</v>
      </c>
    </row>
    <row r="44" spans="1:13" ht="24.95" customHeight="1" x14ac:dyDescent="0.25">
      <c r="A44" s="12" t="e">
        <f>#REF!</f>
        <v>#REF!</v>
      </c>
      <c r="B44" s="12">
        <f>OTH!B44</f>
        <v>0</v>
      </c>
      <c r="C44" s="11">
        <f>OTH!C44</f>
        <v>0</v>
      </c>
      <c r="D44" s="139"/>
      <c r="E44" s="18">
        <f>IFERROR(IF(B44&gt;=1,(IF(M44=1,SUM(ALLO!GY47:HJ47)+SUMIFS(ARR!$M$7:$M$206,ARR!$H$7:$H$206,C44),0)),0),0)</f>
        <v>0</v>
      </c>
      <c r="F44" s="19"/>
      <c r="G44" s="20">
        <f t="shared" si="0"/>
        <v>0</v>
      </c>
      <c r="H44" s="21">
        <f t="shared" si="1"/>
        <v>0</v>
      </c>
      <c r="I44" s="22">
        <f t="shared" si="2"/>
        <v>0</v>
      </c>
      <c r="J44" s="1">
        <f>IFERROR(IF(B44&gt;=1,SUM(ALLO!GA47:GL47),0),0)</f>
        <v>0</v>
      </c>
      <c r="K44" s="1">
        <f>IFERROR(IF(B44&gt;=1,SUM(ALLO!GM47:GX47),0),0)</f>
        <v>0</v>
      </c>
      <c r="L44" s="1">
        <f t="shared" si="3"/>
        <v>0</v>
      </c>
      <c r="M44" s="1">
        <f t="shared" si="4"/>
        <v>0</v>
      </c>
    </row>
    <row r="45" spans="1:13" ht="24.95" customHeight="1" x14ac:dyDescent="0.25">
      <c r="A45" s="12" t="e">
        <f>#REF!</f>
        <v>#REF!</v>
      </c>
      <c r="B45" s="12">
        <f>OTH!B45</f>
        <v>0</v>
      </c>
      <c r="C45" s="11">
        <f>OTH!C45</f>
        <v>0</v>
      </c>
      <c r="D45" s="139"/>
      <c r="E45" s="18">
        <f>IFERROR(IF(B45&gt;=1,(IF(M45=1,SUM(ALLO!GY48:HJ48)+SUMIFS(ARR!$M$7:$M$206,ARR!$H$7:$H$206,C45),0)),0),0)</f>
        <v>0</v>
      </c>
      <c r="F45" s="19"/>
      <c r="G45" s="20">
        <f t="shared" si="0"/>
        <v>0</v>
      </c>
      <c r="H45" s="21">
        <f t="shared" si="1"/>
        <v>0</v>
      </c>
      <c r="I45" s="22">
        <f t="shared" si="2"/>
        <v>0</v>
      </c>
      <c r="J45" s="1">
        <f>IFERROR(IF(B45&gt;=1,SUM(ALLO!GA48:GL48),0),0)</f>
        <v>0</v>
      </c>
      <c r="K45" s="1">
        <f>IFERROR(IF(B45&gt;=1,SUM(ALLO!GM48:GX48),0),0)</f>
        <v>0</v>
      </c>
      <c r="L45" s="1">
        <f t="shared" si="3"/>
        <v>0</v>
      </c>
      <c r="M45" s="1">
        <f t="shared" si="4"/>
        <v>0</v>
      </c>
    </row>
    <row r="46" spans="1:13" ht="24.95" customHeight="1" x14ac:dyDescent="0.25">
      <c r="A46" s="12" t="e">
        <f>#REF!</f>
        <v>#REF!</v>
      </c>
      <c r="B46" s="12">
        <f>OTH!B46</f>
        <v>0</v>
      </c>
      <c r="C46" s="11">
        <f>OTH!C46</f>
        <v>0</v>
      </c>
      <c r="D46" s="139"/>
      <c r="E46" s="18">
        <f>IFERROR(IF(B46&gt;=1,(IF(M46=1,SUM(ALLO!GY49:HJ49)+SUMIFS(ARR!$M$7:$M$206,ARR!$H$7:$H$206,C46),0)),0),0)</f>
        <v>0</v>
      </c>
      <c r="F46" s="19"/>
      <c r="G46" s="20">
        <f t="shared" si="0"/>
        <v>0</v>
      </c>
      <c r="H46" s="21">
        <f t="shared" si="1"/>
        <v>0</v>
      </c>
      <c r="I46" s="22">
        <f t="shared" si="2"/>
        <v>0</v>
      </c>
      <c r="J46" s="1">
        <f>IFERROR(IF(B46&gt;=1,SUM(ALLO!GA49:GL49),0),0)</f>
        <v>0</v>
      </c>
      <c r="K46" s="1">
        <f>IFERROR(IF(B46&gt;=1,SUM(ALLO!GM49:GX49),0),0)</f>
        <v>0</v>
      </c>
      <c r="L46" s="1">
        <f t="shared" si="3"/>
        <v>0</v>
      </c>
      <c r="M46" s="1">
        <f t="shared" si="4"/>
        <v>0</v>
      </c>
    </row>
    <row r="47" spans="1:13" ht="24.95" customHeight="1" x14ac:dyDescent="0.25">
      <c r="A47" s="12" t="e">
        <f>#REF!</f>
        <v>#REF!</v>
      </c>
      <c r="B47" s="12">
        <f>OTH!B47</f>
        <v>0</v>
      </c>
      <c r="C47" s="11">
        <f>OTH!C47</f>
        <v>0</v>
      </c>
      <c r="D47" s="139"/>
      <c r="E47" s="18">
        <f>IFERROR(IF(B47&gt;=1,(IF(M47=1,SUM(ALLO!GY50:HJ50)+SUMIFS(ARR!$M$7:$M$206,ARR!$H$7:$H$206,C47),0)),0),0)</f>
        <v>0</v>
      </c>
      <c r="F47" s="19"/>
      <c r="G47" s="20">
        <f t="shared" si="0"/>
        <v>0</v>
      </c>
      <c r="H47" s="21">
        <f t="shared" si="1"/>
        <v>0</v>
      </c>
      <c r="I47" s="22">
        <f t="shared" si="2"/>
        <v>0</v>
      </c>
      <c r="J47" s="1">
        <f>IFERROR(IF(B47&gt;=1,SUM(ALLO!GA50:GL50),0),0)</f>
        <v>0</v>
      </c>
      <c r="K47" s="1">
        <f>IFERROR(IF(B47&gt;=1,SUM(ALLO!GM50:GX50),0),0)</f>
        <v>0</v>
      </c>
      <c r="L47" s="1">
        <f t="shared" si="3"/>
        <v>0</v>
      </c>
      <c r="M47" s="1">
        <f t="shared" si="4"/>
        <v>0</v>
      </c>
    </row>
    <row r="48" spans="1:13" ht="24.95" customHeight="1" x14ac:dyDescent="0.25">
      <c r="A48" s="12" t="e">
        <f>#REF!</f>
        <v>#REF!</v>
      </c>
      <c r="B48" s="12">
        <f>OTH!B48</f>
        <v>0</v>
      </c>
      <c r="C48" s="11">
        <f>OTH!C48</f>
        <v>0</v>
      </c>
      <c r="D48" s="139"/>
      <c r="E48" s="18">
        <f>IFERROR(IF(B48&gt;=1,(IF(M48=1,SUM(ALLO!GY51:HJ51)+SUMIFS(ARR!$M$7:$M$206,ARR!$H$7:$H$206,C48),0)),0),0)</f>
        <v>0</v>
      </c>
      <c r="F48" s="19"/>
      <c r="G48" s="20">
        <f t="shared" si="0"/>
        <v>0</v>
      </c>
      <c r="H48" s="21">
        <f t="shared" si="1"/>
        <v>0</v>
      </c>
      <c r="I48" s="22">
        <f t="shared" si="2"/>
        <v>0</v>
      </c>
      <c r="J48" s="1">
        <f>IFERROR(IF(B48&gt;=1,SUM(ALLO!GA51:GL51),0),0)</f>
        <v>0</v>
      </c>
      <c r="K48" s="1">
        <f>IFERROR(IF(B48&gt;=1,SUM(ALLO!GM51:GX51),0),0)</f>
        <v>0</v>
      </c>
      <c r="L48" s="1">
        <f t="shared" si="3"/>
        <v>0</v>
      </c>
      <c r="M48" s="1">
        <f t="shared" si="4"/>
        <v>0</v>
      </c>
    </row>
    <row r="49" spans="1:13" ht="24.95" customHeight="1" x14ac:dyDescent="0.25">
      <c r="A49" s="12" t="e">
        <f>#REF!</f>
        <v>#REF!</v>
      </c>
      <c r="B49" s="12">
        <f>OTH!B49</f>
        <v>0</v>
      </c>
      <c r="C49" s="11">
        <f>OTH!C49</f>
        <v>0</v>
      </c>
      <c r="D49" s="139"/>
      <c r="E49" s="18">
        <f>IFERROR(IF(B49&gt;=1,(IF(M49=1,SUM(ALLO!GY52:HJ52)+SUMIFS(ARR!$M$7:$M$206,ARR!$H$7:$H$206,C49),0)),0),0)</f>
        <v>0</v>
      </c>
      <c r="F49" s="19"/>
      <c r="G49" s="20">
        <f t="shared" si="0"/>
        <v>0</v>
      </c>
      <c r="H49" s="21">
        <f t="shared" si="1"/>
        <v>0</v>
      </c>
      <c r="I49" s="22">
        <f t="shared" si="2"/>
        <v>0</v>
      </c>
      <c r="J49" s="1">
        <f>IFERROR(IF(B49&gt;=1,SUM(ALLO!GA52:GL52),0),0)</f>
        <v>0</v>
      </c>
      <c r="K49" s="1">
        <f>IFERROR(IF(B49&gt;=1,SUM(ALLO!GM52:GX52),0),0)</f>
        <v>0</v>
      </c>
      <c r="L49" s="1">
        <f t="shared" si="3"/>
        <v>0</v>
      </c>
      <c r="M49" s="1">
        <f t="shared" si="4"/>
        <v>0</v>
      </c>
    </row>
    <row r="50" spans="1:13" ht="24.95" customHeight="1" x14ac:dyDescent="0.25">
      <c r="A50" s="12" t="e">
        <f>#REF!</f>
        <v>#REF!</v>
      </c>
      <c r="B50" s="12">
        <f>OTH!B50</f>
        <v>0</v>
      </c>
      <c r="C50" s="11">
        <f>OTH!C50</f>
        <v>0</v>
      </c>
      <c r="D50" s="139"/>
      <c r="E50" s="18">
        <f>IFERROR(IF(B50&gt;=1,(IF(M50=1,SUM(ALLO!GY53:HJ53)+SUMIFS(ARR!$M$7:$M$206,ARR!$H$7:$H$206,C50),0)),0),0)</f>
        <v>0</v>
      </c>
      <c r="F50" s="19"/>
      <c r="G50" s="20">
        <f t="shared" si="0"/>
        <v>0</v>
      </c>
      <c r="H50" s="21">
        <f t="shared" si="1"/>
        <v>0</v>
      </c>
      <c r="I50" s="22">
        <f t="shared" si="2"/>
        <v>0</v>
      </c>
      <c r="J50" s="1">
        <f>IFERROR(IF(B50&gt;=1,SUM(ALLO!GA53:GL53),0),0)</f>
        <v>0</v>
      </c>
      <c r="K50" s="1">
        <f>IFERROR(IF(B50&gt;=1,SUM(ALLO!GM53:GX53),0),0)</f>
        <v>0</v>
      </c>
      <c r="L50" s="1">
        <f t="shared" si="3"/>
        <v>0</v>
      </c>
      <c r="M50" s="1">
        <f t="shared" si="4"/>
        <v>0</v>
      </c>
    </row>
    <row r="51" spans="1:13" ht="24.95" customHeight="1" x14ac:dyDescent="0.25">
      <c r="A51" s="12" t="e">
        <f>#REF!</f>
        <v>#REF!</v>
      </c>
      <c r="B51" s="12">
        <f>OTH!B51</f>
        <v>0</v>
      </c>
      <c r="C51" s="11">
        <f>OTH!C51</f>
        <v>0</v>
      </c>
      <c r="D51" s="139"/>
      <c r="E51" s="18">
        <f>IFERROR(IF(B51&gt;=1,(IF(M51=1,SUM(ALLO!GY54:HJ54)+SUMIFS(ARR!$M$7:$M$206,ARR!$H$7:$H$206,C51),0)),0),0)</f>
        <v>0</v>
      </c>
      <c r="F51" s="19"/>
      <c r="G51" s="20">
        <f t="shared" si="0"/>
        <v>0</v>
      </c>
      <c r="H51" s="21">
        <f t="shared" si="1"/>
        <v>0</v>
      </c>
      <c r="I51" s="22">
        <f t="shared" si="2"/>
        <v>0</v>
      </c>
      <c r="J51" s="1">
        <f>IFERROR(IF(B51&gt;=1,SUM(ALLO!GA54:GL54),0),0)</f>
        <v>0</v>
      </c>
      <c r="K51" s="1">
        <f>IFERROR(IF(B51&gt;=1,SUM(ALLO!GM54:GX54),0),0)</f>
        <v>0</v>
      </c>
      <c r="L51" s="1">
        <f t="shared" si="3"/>
        <v>0</v>
      </c>
      <c r="M51" s="1">
        <f t="shared" si="4"/>
        <v>0</v>
      </c>
    </row>
    <row r="52" spans="1:13" ht="24.95" customHeight="1" x14ac:dyDescent="0.25">
      <c r="A52" s="12" t="e">
        <f>#REF!</f>
        <v>#REF!</v>
      </c>
      <c r="B52" s="12">
        <f>OTH!B52</f>
        <v>0</v>
      </c>
      <c r="C52" s="11">
        <f>OTH!C52</f>
        <v>0</v>
      </c>
      <c r="D52" s="139"/>
      <c r="E52" s="18">
        <f>IFERROR(IF(B52&gt;=1,(IF(M52=1,SUM(ALLO!GY55:HJ55)+SUMIFS(ARR!$M$7:$M$206,ARR!$H$7:$H$206,C52),0)),0),0)</f>
        <v>0</v>
      </c>
      <c r="F52" s="19"/>
      <c r="G52" s="20">
        <f t="shared" si="0"/>
        <v>0</v>
      </c>
      <c r="H52" s="21">
        <f t="shared" si="1"/>
        <v>0</v>
      </c>
      <c r="I52" s="22">
        <f t="shared" si="2"/>
        <v>0</v>
      </c>
      <c r="J52" s="1">
        <f>IFERROR(IF(B52&gt;=1,SUM(ALLO!GA55:GL55),0),0)</f>
        <v>0</v>
      </c>
      <c r="K52" s="1">
        <f>IFERROR(IF(B52&gt;=1,SUM(ALLO!GM55:GX55),0),0)</f>
        <v>0</v>
      </c>
      <c r="L52" s="1">
        <f t="shared" si="3"/>
        <v>0</v>
      </c>
      <c r="M52" s="1">
        <f t="shared" si="4"/>
        <v>0</v>
      </c>
    </row>
    <row r="53" spans="1:13" ht="24.95" customHeight="1" x14ac:dyDescent="0.25">
      <c r="A53" s="12" t="e">
        <f>#REF!</f>
        <v>#REF!</v>
      </c>
      <c r="B53" s="12">
        <f>OTH!B53</f>
        <v>0</v>
      </c>
      <c r="C53" s="11">
        <f>OTH!C53</f>
        <v>0</v>
      </c>
      <c r="D53" s="139"/>
      <c r="E53" s="18">
        <f>IFERROR(IF(B53&gt;=1,(IF(M53=1,SUM(ALLO!GY56:HJ56)+SUMIFS(ARR!$M$7:$M$206,ARR!$H$7:$H$206,C53),0)),0),0)</f>
        <v>0</v>
      </c>
      <c r="F53" s="19"/>
      <c r="G53" s="20">
        <f t="shared" si="0"/>
        <v>0</v>
      </c>
      <c r="H53" s="21">
        <f t="shared" si="1"/>
        <v>0</v>
      </c>
      <c r="I53" s="22">
        <f t="shared" si="2"/>
        <v>0</v>
      </c>
      <c r="J53" s="1">
        <f>IFERROR(IF(B53&gt;=1,SUM(ALLO!GA56:GL56),0),0)</f>
        <v>0</v>
      </c>
      <c r="K53" s="1">
        <f>IFERROR(IF(B53&gt;=1,SUM(ALLO!GM56:GX56),0),0)</f>
        <v>0</v>
      </c>
      <c r="L53" s="1">
        <f t="shared" si="3"/>
        <v>0</v>
      </c>
      <c r="M53" s="1">
        <f t="shared" si="4"/>
        <v>0</v>
      </c>
    </row>
    <row r="54" spans="1:13" ht="24.95" customHeight="1" x14ac:dyDescent="0.25">
      <c r="A54" s="12" t="e">
        <f>#REF!</f>
        <v>#REF!</v>
      </c>
      <c r="B54" s="12">
        <f>OTH!B54</f>
        <v>0</v>
      </c>
      <c r="C54" s="11">
        <f>OTH!C54</f>
        <v>0</v>
      </c>
      <c r="D54" s="139"/>
      <c r="E54" s="18">
        <f>IFERROR(IF(B54&gt;=1,(IF(M54=1,SUM(ALLO!GY57:HJ57)+SUMIFS(ARR!$M$7:$M$206,ARR!$H$7:$H$206,C54),0)),0),0)</f>
        <v>0</v>
      </c>
      <c r="F54" s="19"/>
      <c r="G54" s="20">
        <f t="shared" si="0"/>
        <v>0</v>
      </c>
      <c r="H54" s="21">
        <f t="shared" si="1"/>
        <v>0</v>
      </c>
      <c r="I54" s="22">
        <f t="shared" si="2"/>
        <v>0</v>
      </c>
      <c r="J54" s="1">
        <f>IFERROR(IF(B54&gt;=1,SUM(ALLO!GA57:GL57),0),0)</f>
        <v>0</v>
      </c>
      <c r="K54" s="1">
        <f>IFERROR(IF(B54&gt;=1,SUM(ALLO!GM57:GX57),0),0)</f>
        <v>0</v>
      </c>
      <c r="L54" s="1">
        <f t="shared" si="3"/>
        <v>0</v>
      </c>
      <c r="M54" s="1">
        <f t="shared" si="4"/>
        <v>0</v>
      </c>
    </row>
    <row r="55" spans="1:13" ht="24.95" customHeight="1" x14ac:dyDescent="0.25">
      <c r="A55" s="12" t="e">
        <f>#REF!</f>
        <v>#REF!</v>
      </c>
      <c r="B55" s="12">
        <f>OTH!B55</f>
        <v>0</v>
      </c>
      <c r="C55" s="11">
        <f>OTH!C55</f>
        <v>0</v>
      </c>
      <c r="D55" s="139"/>
      <c r="E55" s="18">
        <f>IFERROR(IF(B55&gt;=1,(IF(M55=1,SUM(ALLO!GY58:HJ58)+SUMIFS(ARR!$M$7:$M$206,ARR!$H$7:$H$206,C55),0)),0),0)</f>
        <v>0</v>
      </c>
      <c r="F55" s="19"/>
      <c r="G55" s="20">
        <f t="shared" si="0"/>
        <v>0</v>
      </c>
      <c r="H55" s="21">
        <f t="shared" si="1"/>
        <v>0</v>
      </c>
      <c r="I55" s="22">
        <f t="shared" si="2"/>
        <v>0</v>
      </c>
      <c r="J55" s="1">
        <f>IFERROR(IF(B55&gt;=1,SUM(ALLO!GA58:GL58),0),0)</f>
        <v>0</v>
      </c>
      <c r="K55" s="1">
        <f>IFERROR(IF(B55&gt;=1,SUM(ALLO!GM58:GX58),0),0)</f>
        <v>0</v>
      </c>
      <c r="L55" s="1">
        <f t="shared" si="3"/>
        <v>0</v>
      </c>
      <c r="M55" s="1">
        <f t="shared" si="4"/>
        <v>0</v>
      </c>
    </row>
    <row r="56" spans="1:13" ht="24.95" customHeight="1" x14ac:dyDescent="0.25">
      <c r="A56" s="12" t="e">
        <f>#REF!</f>
        <v>#REF!</v>
      </c>
      <c r="B56" s="12">
        <f>OTH!B56</f>
        <v>0</v>
      </c>
      <c r="C56" s="11">
        <f>OTH!C56</f>
        <v>0</v>
      </c>
      <c r="D56" s="139"/>
      <c r="E56" s="18">
        <f>IFERROR(IF(B56&gt;=1,(IF(M56=1,SUM(ALLO!GY59:HJ59)+SUMIFS(ARR!$M$7:$M$206,ARR!$H$7:$H$206,C56),0)),0),0)</f>
        <v>0</v>
      </c>
      <c r="F56" s="19"/>
      <c r="G56" s="20">
        <f t="shared" si="0"/>
        <v>0</v>
      </c>
      <c r="H56" s="21">
        <f t="shared" si="1"/>
        <v>0</v>
      </c>
      <c r="I56" s="22">
        <f t="shared" si="2"/>
        <v>0</v>
      </c>
      <c r="J56" s="1">
        <f>IFERROR(IF(B56&gt;=1,SUM(ALLO!GA59:GL59),0),0)</f>
        <v>0</v>
      </c>
      <c r="K56" s="1">
        <f>IFERROR(IF(B56&gt;=1,SUM(ALLO!GM59:GX59),0),0)</f>
        <v>0</v>
      </c>
      <c r="L56" s="1">
        <f t="shared" si="3"/>
        <v>0</v>
      </c>
      <c r="M56" s="1">
        <f t="shared" si="4"/>
        <v>0</v>
      </c>
    </row>
    <row r="57" spans="1:13" ht="24.95" customHeight="1" x14ac:dyDescent="0.25">
      <c r="A57" s="12" t="e">
        <f>#REF!</f>
        <v>#REF!</v>
      </c>
      <c r="B57" s="12">
        <f>OTH!B57</f>
        <v>0</v>
      </c>
      <c r="C57" s="11">
        <f>OTH!C57</f>
        <v>0</v>
      </c>
      <c r="D57" s="139"/>
      <c r="E57" s="18">
        <f>IFERROR(IF(B57&gt;=1,(IF(M57=1,SUM(ALLO!GY60:HJ60)+SUMIFS(ARR!$M$7:$M$206,ARR!$H$7:$H$206,C57),0)),0),0)</f>
        <v>0</v>
      </c>
      <c r="F57" s="19"/>
      <c r="G57" s="20">
        <f t="shared" si="0"/>
        <v>0</v>
      </c>
      <c r="H57" s="21">
        <f t="shared" si="1"/>
        <v>0</v>
      </c>
      <c r="I57" s="22">
        <f t="shared" si="2"/>
        <v>0</v>
      </c>
      <c r="J57" s="1">
        <f>IFERROR(IF(B57&gt;=1,SUM(ALLO!GA60:GL60),0),0)</f>
        <v>0</v>
      </c>
      <c r="K57" s="1">
        <f>IFERROR(IF(B57&gt;=1,SUM(ALLO!GM60:GX60),0),0)</f>
        <v>0</v>
      </c>
      <c r="L57" s="1">
        <f t="shared" si="3"/>
        <v>0</v>
      </c>
      <c r="M57" s="1">
        <f t="shared" si="4"/>
        <v>0</v>
      </c>
    </row>
    <row r="58" spans="1:13" ht="24.95" customHeight="1" x14ac:dyDescent="0.25">
      <c r="A58" s="12" t="e">
        <f>#REF!</f>
        <v>#REF!</v>
      </c>
      <c r="B58" s="12">
        <f>OTH!B58</f>
        <v>0</v>
      </c>
      <c r="C58" s="11">
        <f>OTH!C58</f>
        <v>0</v>
      </c>
      <c r="D58" s="139"/>
      <c r="E58" s="18">
        <f>IFERROR(IF(B58&gt;=1,(IF(M58=1,SUM(ALLO!GY61:HJ61)+SUMIFS(ARR!$M$7:$M$206,ARR!$H$7:$H$206,C58),0)),0),0)</f>
        <v>0</v>
      </c>
      <c r="F58" s="19"/>
      <c r="G58" s="20">
        <f t="shared" si="0"/>
        <v>0</v>
      </c>
      <c r="H58" s="21">
        <f t="shared" si="1"/>
        <v>0</v>
      </c>
      <c r="I58" s="22">
        <f t="shared" si="2"/>
        <v>0</v>
      </c>
      <c r="J58" s="1">
        <f>IFERROR(IF(B58&gt;=1,SUM(ALLO!GA61:GL61),0),0)</f>
        <v>0</v>
      </c>
      <c r="K58" s="1">
        <f>IFERROR(IF(B58&gt;=1,SUM(ALLO!GM61:GX61),0),0)</f>
        <v>0</v>
      </c>
      <c r="L58" s="1">
        <f t="shared" si="3"/>
        <v>0</v>
      </c>
      <c r="M58" s="1">
        <f t="shared" si="4"/>
        <v>0</v>
      </c>
    </row>
    <row r="59" spans="1:13" ht="24.95" customHeight="1" x14ac:dyDescent="0.25">
      <c r="A59" s="12" t="e">
        <f>#REF!</f>
        <v>#REF!</v>
      </c>
      <c r="B59" s="12">
        <f>OTH!B59</f>
        <v>0</v>
      </c>
      <c r="C59" s="11">
        <f>OTH!C59</f>
        <v>0</v>
      </c>
      <c r="D59" s="139"/>
      <c r="E59" s="18">
        <f>IFERROR(IF(B59&gt;=1,(IF(M59=1,SUM(ALLO!GY62:HJ62)+SUMIFS(ARR!$M$7:$M$206,ARR!$H$7:$H$206,C59),0)),0),0)</f>
        <v>0</v>
      </c>
      <c r="F59" s="19"/>
      <c r="G59" s="20">
        <f t="shared" si="0"/>
        <v>0</v>
      </c>
      <c r="H59" s="21">
        <f t="shared" si="1"/>
        <v>0</v>
      </c>
      <c r="I59" s="22">
        <f t="shared" si="2"/>
        <v>0</v>
      </c>
      <c r="J59" s="1">
        <f>IFERROR(IF(B59&gt;=1,SUM(ALLO!GA62:GL62),0),0)</f>
        <v>0</v>
      </c>
      <c r="K59" s="1">
        <f>IFERROR(IF(B59&gt;=1,SUM(ALLO!GM62:GX62),0),0)</f>
        <v>0</v>
      </c>
      <c r="L59" s="1">
        <f t="shared" si="3"/>
        <v>0</v>
      </c>
      <c r="M59" s="1">
        <f t="shared" si="4"/>
        <v>0</v>
      </c>
    </row>
    <row r="60" spans="1:13" ht="24.95" customHeight="1" x14ac:dyDescent="0.25">
      <c r="A60" s="12" t="e">
        <f>#REF!</f>
        <v>#REF!</v>
      </c>
      <c r="B60" s="12">
        <f>OTH!B60</f>
        <v>0</v>
      </c>
      <c r="C60" s="11">
        <f>OTH!C60</f>
        <v>0</v>
      </c>
      <c r="D60" s="139"/>
      <c r="E60" s="18">
        <f>IFERROR(IF(B60&gt;=1,(IF(M60=1,SUM(ALLO!GY63:HJ63)+SUMIFS(ARR!$M$7:$M$206,ARR!$H$7:$H$206,C60),0)),0),0)</f>
        <v>0</v>
      </c>
      <c r="F60" s="19"/>
      <c r="G60" s="20">
        <f t="shared" si="0"/>
        <v>0</v>
      </c>
      <c r="H60" s="21">
        <f t="shared" si="1"/>
        <v>0</v>
      </c>
      <c r="I60" s="22">
        <f t="shared" si="2"/>
        <v>0</v>
      </c>
      <c r="J60" s="1">
        <f>IFERROR(IF(B60&gt;=1,SUM(ALLO!GA63:GL63),0),0)</f>
        <v>0</v>
      </c>
      <c r="K60" s="1">
        <f>IFERROR(IF(B60&gt;=1,SUM(ALLO!GM63:GX63),0),0)</f>
        <v>0</v>
      </c>
      <c r="L60" s="1">
        <f t="shared" si="3"/>
        <v>0</v>
      </c>
      <c r="M60" s="1">
        <f t="shared" si="4"/>
        <v>0</v>
      </c>
    </row>
    <row r="61" spans="1:13" ht="24.95" customHeight="1" x14ac:dyDescent="0.25">
      <c r="A61" s="12" t="e">
        <f>#REF!</f>
        <v>#REF!</v>
      </c>
      <c r="B61" s="12">
        <f>OTH!B61</f>
        <v>0</v>
      </c>
      <c r="C61" s="11">
        <f>OTH!C61</f>
        <v>0</v>
      </c>
      <c r="D61" s="139"/>
      <c r="E61" s="18">
        <f>IFERROR(IF(B61&gt;=1,(IF(M61=1,SUM(ALLO!GY64:HJ64)+SUMIFS(ARR!$M$7:$M$206,ARR!$H$7:$H$206,C61),0)),0),0)</f>
        <v>0</v>
      </c>
      <c r="F61" s="19"/>
      <c r="G61" s="20">
        <f t="shared" si="0"/>
        <v>0</v>
      </c>
      <c r="H61" s="21">
        <f t="shared" si="1"/>
        <v>0</v>
      </c>
      <c r="I61" s="22">
        <f t="shared" si="2"/>
        <v>0</v>
      </c>
      <c r="J61" s="1">
        <f>IFERROR(IF(B61&gt;=1,SUM(ALLO!GA64:GL64),0),0)</f>
        <v>0</v>
      </c>
      <c r="K61" s="1">
        <f>IFERROR(IF(B61&gt;=1,SUM(ALLO!GM64:GX64),0),0)</f>
        <v>0</v>
      </c>
      <c r="L61" s="1">
        <f t="shared" si="3"/>
        <v>0</v>
      </c>
      <c r="M61" s="1">
        <f t="shared" si="4"/>
        <v>0</v>
      </c>
    </row>
    <row r="62" spans="1:13" ht="24.95" customHeight="1" x14ac:dyDescent="0.25">
      <c r="A62" s="12" t="e">
        <f>#REF!</f>
        <v>#REF!</v>
      </c>
      <c r="B62" s="12">
        <f>OTH!B62</f>
        <v>0</v>
      </c>
      <c r="C62" s="11">
        <f>OTH!C62</f>
        <v>0</v>
      </c>
      <c r="D62" s="139"/>
      <c r="E62" s="18">
        <f>IFERROR(IF(B62&gt;=1,(IF(M62=1,SUM(ALLO!GY65:HJ65)+SUMIFS(ARR!$M$7:$M$206,ARR!$H$7:$H$206,C62),0)),0),0)</f>
        <v>0</v>
      </c>
      <c r="F62" s="19"/>
      <c r="G62" s="20">
        <f t="shared" si="0"/>
        <v>0</v>
      </c>
      <c r="H62" s="21">
        <f t="shared" si="1"/>
        <v>0</v>
      </c>
      <c r="I62" s="22">
        <f t="shared" si="2"/>
        <v>0</v>
      </c>
      <c r="J62" s="1">
        <f>IFERROR(IF(B62&gt;=1,SUM(ALLO!GA65:GL65),0),0)</f>
        <v>0</v>
      </c>
      <c r="K62" s="1">
        <f>IFERROR(IF(B62&gt;=1,SUM(ALLO!GM65:GX65),0),0)</f>
        <v>0</v>
      </c>
      <c r="L62" s="1">
        <f t="shared" si="3"/>
        <v>0</v>
      </c>
      <c r="M62" s="1">
        <f t="shared" si="4"/>
        <v>0</v>
      </c>
    </row>
    <row r="63" spans="1:13" ht="24.95" customHeight="1" x14ac:dyDescent="0.25">
      <c r="A63" s="12" t="e">
        <f>#REF!</f>
        <v>#REF!</v>
      </c>
      <c r="B63" s="12">
        <f>OTH!B63</f>
        <v>0</v>
      </c>
      <c r="C63" s="11">
        <f>OTH!C63</f>
        <v>0</v>
      </c>
      <c r="D63" s="139"/>
      <c r="E63" s="18">
        <f>IFERROR(IF(B63&gt;=1,(IF(M63=1,SUM(ALLO!GY66:HJ66)+SUMIFS(ARR!$M$7:$M$206,ARR!$H$7:$H$206,C63),0)),0),0)</f>
        <v>0</v>
      </c>
      <c r="F63" s="19"/>
      <c r="G63" s="20">
        <f t="shared" si="0"/>
        <v>0</v>
      </c>
      <c r="H63" s="21">
        <f t="shared" si="1"/>
        <v>0</v>
      </c>
      <c r="I63" s="22">
        <f t="shared" si="2"/>
        <v>0</v>
      </c>
      <c r="J63" s="1">
        <f>IFERROR(IF(B63&gt;=1,SUM(ALLO!GA66:GL66),0),0)</f>
        <v>0</v>
      </c>
      <c r="K63" s="1">
        <f>IFERROR(IF(B63&gt;=1,SUM(ALLO!GM66:GX66),0),0)</f>
        <v>0</v>
      </c>
      <c r="L63" s="1">
        <f t="shared" si="3"/>
        <v>0</v>
      </c>
      <c r="M63" s="1">
        <f t="shared" si="4"/>
        <v>0</v>
      </c>
    </row>
    <row r="64" spans="1:13" ht="24.95" customHeight="1" x14ac:dyDescent="0.25">
      <c r="A64" s="12" t="e">
        <f>#REF!</f>
        <v>#REF!</v>
      </c>
      <c r="B64" s="12">
        <f>OTH!B64</f>
        <v>0</v>
      </c>
      <c r="C64" s="11">
        <f>OTH!C64</f>
        <v>0</v>
      </c>
      <c r="D64" s="139"/>
      <c r="E64" s="18">
        <f>IFERROR(IF(B64&gt;=1,(IF(M64=1,SUM(ALLO!GY67:HJ67)+SUMIFS(ARR!$M$7:$M$206,ARR!$H$7:$H$206,C64),0)),0),0)</f>
        <v>0</v>
      </c>
      <c r="F64" s="19"/>
      <c r="G64" s="20">
        <f t="shared" si="0"/>
        <v>0</v>
      </c>
      <c r="H64" s="21">
        <f t="shared" si="1"/>
        <v>0</v>
      </c>
      <c r="I64" s="22">
        <f t="shared" si="2"/>
        <v>0</v>
      </c>
      <c r="J64" s="1">
        <f>IFERROR(IF(B64&gt;=1,SUM(ALLO!GA67:GL67),0),0)</f>
        <v>0</v>
      </c>
      <c r="K64" s="1">
        <f>IFERROR(IF(B64&gt;=1,SUM(ALLO!GM67:GX67),0),0)</f>
        <v>0</v>
      </c>
      <c r="L64" s="1">
        <f t="shared" si="3"/>
        <v>0</v>
      </c>
      <c r="M64" s="1">
        <f t="shared" si="4"/>
        <v>0</v>
      </c>
    </row>
    <row r="65" spans="1:13" ht="24.95" customHeight="1" x14ac:dyDescent="0.25">
      <c r="A65" s="12" t="e">
        <f>#REF!</f>
        <v>#REF!</v>
      </c>
      <c r="B65" s="12">
        <f>OTH!B65</f>
        <v>0</v>
      </c>
      <c r="C65" s="11">
        <f>OTH!C65</f>
        <v>0</v>
      </c>
      <c r="D65" s="139"/>
      <c r="E65" s="18">
        <f>IFERROR(IF(B65&gt;=1,(IF(M65=1,SUM(ALLO!GY68:HJ68)+SUMIFS(ARR!$M$7:$M$206,ARR!$H$7:$H$206,C65),0)),0),0)</f>
        <v>0</v>
      </c>
      <c r="F65" s="19"/>
      <c r="G65" s="20">
        <f t="shared" si="0"/>
        <v>0</v>
      </c>
      <c r="H65" s="21">
        <f t="shared" si="1"/>
        <v>0</v>
      </c>
      <c r="I65" s="22">
        <f t="shared" si="2"/>
        <v>0</v>
      </c>
      <c r="J65" s="1">
        <f>IFERROR(IF(B65&gt;=1,SUM(ALLO!GA68:GL68),0),0)</f>
        <v>0</v>
      </c>
      <c r="K65" s="1">
        <f>IFERROR(IF(B65&gt;=1,SUM(ALLO!GM68:GX68),0),0)</f>
        <v>0</v>
      </c>
      <c r="L65" s="1">
        <f t="shared" si="3"/>
        <v>0</v>
      </c>
      <c r="M65" s="1">
        <f t="shared" si="4"/>
        <v>0</v>
      </c>
    </row>
    <row r="66" spans="1:13" ht="24.95" customHeight="1" x14ac:dyDescent="0.25">
      <c r="A66" s="12" t="e">
        <f>#REF!</f>
        <v>#REF!</v>
      </c>
      <c r="B66" s="12">
        <f>OTH!B66</f>
        <v>0</v>
      </c>
      <c r="C66" s="11">
        <f>OTH!C66</f>
        <v>0</v>
      </c>
      <c r="D66" s="139"/>
      <c r="E66" s="18">
        <f>IFERROR(IF(B66&gt;=1,(IF(M66=1,SUM(ALLO!GY69:HJ69)+SUMIFS(ARR!$M$7:$M$206,ARR!$H$7:$H$206,C66),0)),0),0)</f>
        <v>0</v>
      </c>
      <c r="F66" s="19"/>
      <c r="G66" s="20">
        <f t="shared" si="0"/>
        <v>0</v>
      </c>
      <c r="H66" s="21">
        <f t="shared" si="1"/>
        <v>0</v>
      </c>
      <c r="I66" s="22">
        <f t="shared" si="2"/>
        <v>0</v>
      </c>
      <c r="J66" s="1">
        <f>IFERROR(IF(B66&gt;=1,SUM(ALLO!GA69:GL69),0),0)</f>
        <v>0</v>
      </c>
      <c r="K66" s="1">
        <f>IFERROR(IF(B66&gt;=1,SUM(ALLO!GM69:GX69),0),0)</f>
        <v>0</v>
      </c>
      <c r="L66" s="1">
        <f t="shared" si="3"/>
        <v>0</v>
      </c>
      <c r="M66" s="1">
        <f t="shared" si="4"/>
        <v>0</v>
      </c>
    </row>
    <row r="67" spans="1:13" ht="24.95" customHeight="1" x14ac:dyDescent="0.25">
      <c r="A67" s="12" t="e">
        <f>#REF!</f>
        <v>#REF!</v>
      </c>
      <c r="B67" s="12">
        <f>OTH!B67</f>
        <v>0</v>
      </c>
      <c r="C67" s="11">
        <f>OTH!C67</f>
        <v>0</v>
      </c>
      <c r="D67" s="139"/>
      <c r="E67" s="18">
        <f>IFERROR(IF(B67&gt;=1,(IF(M67=1,SUM(ALLO!GY70:HJ70)+SUMIFS(ARR!$M$7:$M$206,ARR!$H$7:$H$206,C67),0)),0),0)</f>
        <v>0</v>
      </c>
      <c r="F67" s="19"/>
      <c r="G67" s="20">
        <f t="shared" si="0"/>
        <v>0</v>
      </c>
      <c r="H67" s="21">
        <f t="shared" si="1"/>
        <v>0</v>
      </c>
      <c r="I67" s="22">
        <f t="shared" si="2"/>
        <v>0</v>
      </c>
      <c r="J67" s="1">
        <f>IFERROR(IF(B67&gt;=1,SUM(ALLO!GA70:GL70),0),0)</f>
        <v>0</v>
      </c>
      <c r="K67" s="1">
        <f>IFERROR(IF(B67&gt;=1,SUM(ALLO!GM70:GX70),0),0)</f>
        <v>0</v>
      </c>
      <c r="L67" s="1">
        <f t="shared" si="3"/>
        <v>0</v>
      </c>
      <c r="M67" s="1">
        <f t="shared" si="4"/>
        <v>0</v>
      </c>
    </row>
    <row r="68" spans="1:13" ht="24.95" customHeight="1" x14ac:dyDescent="0.25">
      <c r="A68" s="12" t="e">
        <f>#REF!</f>
        <v>#REF!</v>
      </c>
      <c r="B68" s="12">
        <f>OTH!B68</f>
        <v>0</v>
      </c>
      <c r="C68" s="11">
        <f>OTH!C68</f>
        <v>0</v>
      </c>
      <c r="D68" s="139"/>
      <c r="E68" s="18">
        <f>IFERROR(IF(B68&gt;=1,(IF(M68=1,SUM(ALLO!GY71:HJ71)+SUMIFS(ARR!$M$7:$M$206,ARR!$H$7:$H$206,C68),0)),0),0)</f>
        <v>0</v>
      </c>
      <c r="F68" s="19"/>
      <c r="G68" s="20">
        <f t="shared" si="0"/>
        <v>0</v>
      </c>
      <c r="H68" s="21">
        <f t="shared" si="1"/>
        <v>0</v>
      </c>
      <c r="I68" s="22">
        <f t="shared" si="2"/>
        <v>0</v>
      </c>
      <c r="J68" s="1">
        <f>IFERROR(IF(B68&gt;=1,SUM(ALLO!GA71:GL71),0),0)</f>
        <v>0</v>
      </c>
      <c r="K68" s="1">
        <f>IFERROR(IF(B68&gt;=1,SUM(ALLO!GM71:GX71),0),0)</f>
        <v>0</v>
      </c>
      <c r="L68" s="1">
        <f t="shared" si="3"/>
        <v>0</v>
      </c>
      <c r="M68" s="1">
        <f t="shared" si="4"/>
        <v>0</v>
      </c>
    </row>
    <row r="69" spans="1:13" ht="24.95" customHeight="1" x14ac:dyDescent="0.25">
      <c r="A69" s="12" t="e">
        <f>#REF!</f>
        <v>#REF!</v>
      </c>
      <c r="B69" s="12">
        <f>OTH!B69</f>
        <v>0</v>
      </c>
      <c r="C69" s="11">
        <f>OTH!C69</f>
        <v>0</v>
      </c>
      <c r="D69" s="139"/>
      <c r="E69" s="18">
        <f>IFERROR(IF(B69&gt;=1,(IF(M69=1,SUM(ALLO!GY72:HJ72)+SUMIFS(ARR!$M$7:$M$206,ARR!$H$7:$H$206,C69),0)),0),0)</f>
        <v>0</v>
      </c>
      <c r="F69" s="19"/>
      <c r="G69" s="20">
        <f t="shared" si="0"/>
        <v>0</v>
      </c>
      <c r="H69" s="21">
        <f t="shared" si="1"/>
        <v>0</v>
      </c>
      <c r="I69" s="22">
        <f t="shared" si="2"/>
        <v>0</v>
      </c>
      <c r="J69" s="1">
        <f>IFERROR(IF(B69&gt;=1,SUM(ALLO!GA72:GL72),0),0)</f>
        <v>0</v>
      </c>
      <c r="K69" s="1">
        <f>IFERROR(IF(B69&gt;=1,SUM(ALLO!GM72:GX72),0),0)</f>
        <v>0</v>
      </c>
      <c r="L69" s="1">
        <f t="shared" si="3"/>
        <v>0</v>
      </c>
      <c r="M69" s="1">
        <f t="shared" si="4"/>
        <v>0</v>
      </c>
    </row>
    <row r="70" spans="1:13" ht="24.95" customHeight="1" x14ac:dyDescent="0.25">
      <c r="A70" s="12" t="e">
        <f>#REF!</f>
        <v>#REF!</v>
      </c>
      <c r="B70" s="12">
        <f>OTH!B70</f>
        <v>0</v>
      </c>
      <c r="C70" s="11">
        <f>OTH!C70</f>
        <v>0</v>
      </c>
      <c r="D70" s="139"/>
      <c r="E70" s="18">
        <f>IFERROR(IF(B70&gt;=1,(IF(M70=1,SUM(ALLO!GY73:HJ73)+SUMIFS(ARR!$M$7:$M$206,ARR!$H$7:$H$206,C70),0)),0),0)</f>
        <v>0</v>
      </c>
      <c r="F70" s="19"/>
      <c r="G70" s="20">
        <f t="shared" ref="G70:G133" si="5">IFERROR(IF(B70&gt;=1,(IF(M70=1,(IF(L70&gt;=1,ROUND(L70/10,0),0)),0)),0),0)</f>
        <v>0</v>
      </c>
      <c r="H70" s="21">
        <f t="shared" ref="H70:H133" si="6">IFERROR(IF(B70&gt;=1,(IF(M70=1,(IF(F70&gt;=1,(IF((F70-G70)&gt;=E70,E70,IF((F70-G70)&lt;E70,F70-G70,0))),0)),0)),0),0)</f>
        <v>0</v>
      </c>
      <c r="I70" s="22">
        <f t="shared" ref="I70:I133" si="7">IFERROR(IF(B70&gt;=1,(IF(M70=1,E70+G70,0)),0),0)</f>
        <v>0</v>
      </c>
      <c r="J70" s="1">
        <f>IFERROR(IF(B70&gt;=1,SUM(ALLO!GA73:GL73),0),0)</f>
        <v>0</v>
      </c>
      <c r="K70" s="1">
        <f>IFERROR(IF(B70&gt;=1,SUM(ALLO!GM73:GX73),0),0)</f>
        <v>0</v>
      </c>
      <c r="L70" s="1">
        <f t="shared" ref="L70:L133" si="8">J70+K70</f>
        <v>0</v>
      </c>
      <c r="M70" s="1">
        <f t="shared" ref="M70:M133" si="9">IFERROR(IF(B70&gt;=1,(IF(D70="YES",1,0)),0),0)</f>
        <v>0</v>
      </c>
    </row>
    <row r="71" spans="1:13" ht="24.95" customHeight="1" x14ac:dyDescent="0.25">
      <c r="A71" s="12" t="e">
        <f>#REF!</f>
        <v>#REF!</v>
      </c>
      <c r="B71" s="12">
        <f>OTH!B71</f>
        <v>0</v>
      </c>
      <c r="C71" s="11">
        <f>OTH!C71</f>
        <v>0</v>
      </c>
      <c r="D71" s="139"/>
      <c r="E71" s="18">
        <f>IFERROR(IF(B71&gt;=1,(IF(M71=1,SUM(ALLO!GY74:HJ74)+SUMIFS(ARR!$M$7:$M$206,ARR!$H$7:$H$206,C71),0)),0),0)</f>
        <v>0</v>
      </c>
      <c r="F71" s="19"/>
      <c r="G71" s="20">
        <f t="shared" si="5"/>
        <v>0</v>
      </c>
      <c r="H71" s="21">
        <f t="shared" si="6"/>
        <v>0</v>
      </c>
      <c r="I71" s="22">
        <f t="shared" si="7"/>
        <v>0</v>
      </c>
      <c r="J71" s="1">
        <f>IFERROR(IF(B71&gt;=1,SUM(ALLO!GA74:GL74),0),0)</f>
        <v>0</v>
      </c>
      <c r="K71" s="1">
        <f>IFERROR(IF(B71&gt;=1,SUM(ALLO!GM74:GX74),0),0)</f>
        <v>0</v>
      </c>
      <c r="L71" s="1">
        <f t="shared" si="8"/>
        <v>0</v>
      </c>
      <c r="M71" s="1">
        <f t="shared" si="9"/>
        <v>0</v>
      </c>
    </row>
    <row r="72" spans="1:13" ht="24.95" customHeight="1" x14ac:dyDescent="0.25">
      <c r="A72" s="12" t="e">
        <f>#REF!</f>
        <v>#REF!</v>
      </c>
      <c r="B72" s="12">
        <f>OTH!B72</f>
        <v>0</v>
      </c>
      <c r="C72" s="11">
        <f>OTH!C72</f>
        <v>0</v>
      </c>
      <c r="D72" s="139"/>
      <c r="E72" s="18">
        <f>IFERROR(IF(B72&gt;=1,(IF(M72=1,SUM(ALLO!GY75:HJ75)+SUMIFS(ARR!$M$7:$M$206,ARR!$H$7:$H$206,C72),0)),0),0)</f>
        <v>0</v>
      </c>
      <c r="F72" s="19"/>
      <c r="G72" s="20">
        <f t="shared" si="5"/>
        <v>0</v>
      </c>
      <c r="H72" s="21">
        <f t="shared" si="6"/>
        <v>0</v>
      </c>
      <c r="I72" s="22">
        <f t="shared" si="7"/>
        <v>0</v>
      </c>
      <c r="J72" s="1">
        <f>IFERROR(IF(B72&gt;=1,SUM(ALLO!GA75:GL75),0),0)</f>
        <v>0</v>
      </c>
      <c r="K72" s="1">
        <f>IFERROR(IF(B72&gt;=1,SUM(ALLO!GM75:GX75),0),0)</f>
        <v>0</v>
      </c>
      <c r="L72" s="1">
        <f t="shared" si="8"/>
        <v>0</v>
      </c>
      <c r="M72" s="1">
        <f t="shared" si="9"/>
        <v>0</v>
      </c>
    </row>
    <row r="73" spans="1:13" ht="24.95" customHeight="1" x14ac:dyDescent="0.25">
      <c r="A73" s="12" t="e">
        <f>#REF!</f>
        <v>#REF!</v>
      </c>
      <c r="B73" s="12">
        <f>OTH!B73</f>
        <v>0</v>
      </c>
      <c r="C73" s="11">
        <f>OTH!C73</f>
        <v>0</v>
      </c>
      <c r="D73" s="139"/>
      <c r="E73" s="18">
        <f>IFERROR(IF(B73&gt;=1,(IF(M73=1,SUM(ALLO!GY76:HJ76)+SUMIFS(ARR!$M$7:$M$206,ARR!$H$7:$H$206,C73),0)),0),0)</f>
        <v>0</v>
      </c>
      <c r="F73" s="19"/>
      <c r="G73" s="20">
        <f t="shared" si="5"/>
        <v>0</v>
      </c>
      <c r="H73" s="21">
        <f t="shared" si="6"/>
        <v>0</v>
      </c>
      <c r="I73" s="22">
        <f t="shared" si="7"/>
        <v>0</v>
      </c>
      <c r="J73" s="1">
        <f>IFERROR(IF(B73&gt;=1,SUM(ALLO!GA76:GL76),0),0)</f>
        <v>0</v>
      </c>
      <c r="K73" s="1">
        <f>IFERROR(IF(B73&gt;=1,SUM(ALLO!GM76:GX76),0),0)</f>
        <v>0</v>
      </c>
      <c r="L73" s="1">
        <f t="shared" si="8"/>
        <v>0</v>
      </c>
      <c r="M73" s="1">
        <f t="shared" si="9"/>
        <v>0</v>
      </c>
    </row>
    <row r="74" spans="1:13" ht="24.95" customHeight="1" x14ac:dyDescent="0.25">
      <c r="A74" s="12" t="e">
        <f>#REF!</f>
        <v>#REF!</v>
      </c>
      <c r="B74" s="12">
        <f>OTH!B74</f>
        <v>0</v>
      </c>
      <c r="C74" s="11">
        <f>OTH!C74</f>
        <v>0</v>
      </c>
      <c r="D74" s="139"/>
      <c r="E74" s="18">
        <f>IFERROR(IF(B74&gt;=1,(IF(M74=1,SUM(ALLO!GY77:HJ77)+SUMIFS(ARR!$M$7:$M$206,ARR!$H$7:$H$206,C74),0)),0),0)</f>
        <v>0</v>
      </c>
      <c r="F74" s="19"/>
      <c r="G74" s="20">
        <f t="shared" si="5"/>
        <v>0</v>
      </c>
      <c r="H74" s="21">
        <f t="shared" si="6"/>
        <v>0</v>
      </c>
      <c r="I74" s="22">
        <f t="shared" si="7"/>
        <v>0</v>
      </c>
      <c r="J74" s="1">
        <f>IFERROR(IF(B74&gt;=1,SUM(ALLO!GA77:GL77),0),0)</f>
        <v>0</v>
      </c>
      <c r="K74" s="1">
        <f>IFERROR(IF(B74&gt;=1,SUM(ALLO!GM77:GX77),0),0)</f>
        <v>0</v>
      </c>
      <c r="L74" s="1">
        <f t="shared" si="8"/>
        <v>0</v>
      </c>
      <c r="M74" s="1">
        <f t="shared" si="9"/>
        <v>0</v>
      </c>
    </row>
    <row r="75" spans="1:13" ht="24.95" customHeight="1" x14ac:dyDescent="0.25">
      <c r="A75" s="12" t="e">
        <f>#REF!</f>
        <v>#REF!</v>
      </c>
      <c r="B75" s="12">
        <f>OTH!B75</f>
        <v>0</v>
      </c>
      <c r="C75" s="11">
        <f>OTH!C75</f>
        <v>0</v>
      </c>
      <c r="D75" s="139"/>
      <c r="E75" s="18">
        <f>IFERROR(IF(B75&gt;=1,(IF(M75=1,SUM(ALLO!GY78:HJ78)+SUMIFS(ARR!$M$7:$M$206,ARR!$H$7:$H$206,C75),0)),0),0)</f>
        <v>0</v>
      </c>
      <c r="F75" s="19"/>
      <c r="G75" s="20">
        <f t="shared" si="5"/>
        <v>0</v>
      </c>
      <c r="H75" s="21">
        <f t="shared" si="6"/>
        <v>0</v>
      </c>
      <c r="I75" s="22">
        <f t="shared" si="7"/>
        <v>0</v>
      </c>
      <c r="J75" s="1">
        <f>IFERROR(IF(B75&gt;=1,SUM(ALLO!GA78:GL78),0),0)</f>
        <v>0</v>
      </c>
      <c r="K75" s="1">
        <f>IFERROR(IF(B75&gt;=1,SUM(ALLO!GM78:GX78),0),0)</f>
        <v>0</v>
      </c>
      <c r="L75" s="1">
        <f t="shared" si="8"/>
        <v>0</v>
      </c>
      <c r="M75" s="1">
        <f t="shared" si="9"/>
        <v>0</v>
      </c>
    </row>
    <row r="76" spans="1:13" ht="24.95" customHeight="1" x14ac:dyDescent="0.25">
      <c r="A76" s="12" t="e">
        <f>#REF!</f>
        <v>#REF!</v>
      </c>
      <c r="B76" s="12">
        <f>OTH!B76</f>
        <v>0</v>
      </c>
      <c r="C76" s="11">
        <f>OTH!C76</f>
        <v>0</v>
      </c>
      <c r="D76" s="139"/>
      <c r="E76" s="18">
        <f>IFERROR(IF(B76&gt;=1,(IF(M76=1,SUM(ALLO!GY79:HJ79)+SUMIFS(ARR!$M$7:$M$206,ARR!$H$7:$H$206,C76),0)),0),0)</f>
        <v>0</v>
      </c>
      <c r="F76" s="19"/>
      <c r="G76" s="20">
        <f t="shared" si="5"/>
        <v>0</v>
      </c>
      <c r="H76" s="21">
        <f t="shared" si="6"/>
        <v>0</v>
      </c>
      <c r="I76" s="22">
        <f t="shared" si="7"/>
        <v>0</v>
      </c>
      <c r="J76" s="1">
        <f>IFERROR(IF(B76&gt;=1,SUM(ALLO!GA79:GL79),0),0)</f>
        <v>0</v>
      </c>
      <c r="K76" s="1">
        <f>IFERROR(IF(B76&gt;=1,SUM(ALLO!GM79:GX79),0),0)</f>
        <v>0</v>
      </c>
      <c r="L76" s="1">
        <f t="shared" si="8"/>
        <v>0</v>
      </c>
      <c r="M76" s="1">
        <f t="shared" si="9"/>
        <v>0</v>
      </c>
    </row>
    <row r="77" spans="1:13" ht="24.95" customHeight="1" x14ac:dyDescent="0.25">
      <c r="A77" s="12" t="e">
        <f>#REF!</f>
        <v>#REF!</v>
      </c>
      <c r="B77" s="12">
        <f>OTH!B77</f>
        <v>0</v>
      </c>
      <c r="C77" s="11">
        <f>OTH!C77</f>
        <v>0</v>
      </c>
      <c r="D77" s="139"/>
      <c r="E77" s="18">
        <f>IFERROR(IF(B77&gt;=1,(IF(M77=1,SUM(ALLO!GY80:HJ80)+SUMIFS(ARR!$M$7:$M$206,ARR!$H$7:$H$206,C77),0)),0),0)</f>
        <v>0</v>
      </c>
      <c r="F77" s="19"/>
      <c r="G77" s="20">
        <f t="shared" si="5"/>
        <v>0</v>
      </c>
      <c r="H77" s="21">
        <f t="shared" si="6"/>
        <v>0</v>
      </c>
      <c r="I77" s="22">
        <f t="shared" si="7"/>
        <v>0</v>
      </c>
      <c r="J77" s="1">
        <f>IFERROR(IF(B77&gt;=1,SUM(ALLO!GA80:GL80),0),0)</f>
        <v>0</v>
      </c>
      <c r="K77" s="1">
        <f>IFERROR(IF(B77&gt;=1,SUM(ALLO!GM80:GX80),0),0)</f>
        <v>0</v>
      </c>
      <c r="L77" s="1">
        <f t="shared" si="8"/>
        <v>0</v>
      </c>
      <c r="M77" s="1">
        <f t="shared" si="9"/>
        <v>0</v>
      </c>
    </row>
    <row r="78" spans="1:13" ht="24.95" customHeight="1" x14ac:dyDescent="0.25">
      <c r="A78" s="12" t="e">
        <f>#REF!</f>
        <v>#REF!</v>
      </c>
      <c r="B78" s="12">
        <f>OTH!B78</f>
        <v>0</v>
      </c>
      <c r="C78" s="11">
        <f>OTH!C78</f>
        <v>0</v>
      </c>
      <c r="D78" s="139"/>
      <c r="E78" s="18">
        <f>IFERROR(IF(B78&gt;=1,(IF(M78=1,SUM(ALLO!GY81:HJ81)+SUMIFS(ARR!$M$7:$M$206,ARR!$H$7:$H$206,C78),0)),0),0)</f>
        <v>0</v>
      </c>
      <c r="F78" s="19"/>
      <c r="G78" s="20">
        <f t="shared" si="5"/>
        <v>0</v>
      </c>
      <c r="H78" s="21">
        <f t="shared" si="6"/>
        <v>0</v>
      </c>
      <c r="I78" s="22">
        <f t="shared" si="7"/>
        <v>0</v>
      </c>
      <c r="J78" s="1">
        <f>IFERROR(IF(B78&gt;=1,SUM(ALLO!GA81:GL81),0),0)</f>
        <v>0</v>
      </c>
      <c r="K78" s="1">
        <f>IFERROR(IF(B78&gt;=1,SUM(ALLO!GM81:GX81),0),0)</f>
        <v>0</v>
      </c>
      <c r="L78" s="1">
        <f t="shared" si="8"/>
        <v>0</v>
      </c>
      <c r="M78" s="1">
        <f t="shared" si="9"/>
        <v>0</v>
      </c>
    </row>
    <row r="79" spans="1:13" ht="24.95" customHeight="1" x14ac:dyDescent="0.25">
      <c r="A79" s="12" t="e">
        <f>#REF!</f>
        <v>#REF!</v>
      </c>
      <c r="B79" s="12">
        <f>OTH!B79</f>
        <v>0</v>
      </c>
      <c r="C79" s="11">
        <f>OTH!C79</f>
        <v>0</v>
      </c>
      <c r="D79" s="139"/>
      <c r="E79" s="18">
        <f>IFERROR(IF(B79&gt;=1,(IF(M79=1,SUM(ALLO!GY82:HJ82)+SUMIFS(ARR!$M$7:$M$206,ARR!$H$7:$H$206,C79),0)),0),0)</f>
        <v>0</v>
      </c>
      <c r="F79" s="19"/>
      <c r="G79" s="20">
        <f t="shared" si="5"/>
        <v>0</v>
      </c>
      <c r="H79" s="21">
        <f t="shared" si="6"/>
        <v>0</v>
      </c>
      <c r="I79" s="22">
        <f t="shared" si="7"/>
        <v>0</v>
      </c>
      <c r="J79" s="1">
        <f>IFERROR(IF(B79&gt;=1,SUM(ALLO!GA82:GL82),0),0)</f>
        <v>0</v>
      </c>
      <c r="K79" s="1">
        <f>IFERROR(IF(B79&gt;=1,SUM(ALLO!GM82:GX82),0),0)</f>
        <v>0</v>
      </c>
      <c r="L79" s="1">
        <f t="shared" si="8"/>
        <v>0</v>
      </c>
      <c r="M79" s="1">
        <f t="shared" si="9"/>
        <v>0</v>
      </c>
    </row>
    <row r="80" spans="1:13" ht="24.95" customHeight="1" x14ac:dyDescent="0.25">
      <c r="A80" s="12" t="e">
        <f>#REF!</f>
        <v>#REF!</v>
      </c>
      <c r="B80" s="12">
        <f>OTH!B80</f>
        <v>0</v>
      </c>
      <c r="C80" s="11">
        <f>OTH!C80</f>
        <v>0</v>
      </c>
      <c r="D80" s="139"/>
      <c r="E80" s="18">
        <f>IFERROR(IF(B80&gt;=1,(IF(M80=1,SUM(ALLO!GY83:HJ83)+SUMIFS(ARR!$M$7:$M$206,ARR!$H$7:$H$206,C80),0)),0),0)</f>
        <v>0</v>
      </c>
      <c r="F80" s="19"/>
      <c r="G80" s="20">
        <f t="shared" si="5"/>
        <v>0</v>
      </c>
      <c r="H80" s="21">
        <f t="shared" si="6"/>
        <v>0</v>
      </c>
      <c r="I80" s="22">
        <f t="shared" si="7"/>
        <v>0</v>
      </c>
      <c r="J80" s="1">
        <f>IFERROR(IF(B80&gt;=1,SUM(ALLO!GA83:GL83),0),0)</f>
        <v>0</v>
      </c>
      <c r="K80" s="1">
        <f>IFERROR(IF(B80&gt;=1,SUM(ALLO!GM83:GX83),0),0)</f>
        <v>0</v>
      </c>
      <c r="L80" s="1">
        <f t="shared" si="8"/>
        <v>0</v>
      </c>
      <c r="M80" s="1">
        <f t="shared" si="9"/>
        <v>0</v>
      </c>
    </row>
    <row r="81" spans="1:13" ht="24.95" customHeight="1" x14ac:dyDescent="0.25">
      <c r="A81" s="12" t="e">
        <f>#REF!</f>
        <v>#REF!</v>
      </c>
      <c r="B81" s="12">
        <f>OTH!B81</f>
        <v>0</v>
      </c>
      <c r="C81" s="11">
        <f>OTH!C81</f>
        <v>0</v>
      </c>
      <c r="D81" s="139"/>
      <c r="E81" s="18">
        <f>IFERROR(IF(B81&gt;=1,(IF(M81=1,SUM(ALLO!GY84:HJ84)+SUMIFS(ARR!$M$7:$M$206,ARR!$H$7:$H$206,C81),0)),0),0)</f>
        <v>0</v>
      </c>
      <c r="F81" s="19"/>
      <c r="G81" s="20">
        <f t="shared" si="5"/>
        <v>0</v>
      </c>
      <c r="H81" s="21">
        <f t="shared" si="6"/>
        <v>0</v>
      </c>
      <c r="I81" s="22">
        <f t="shared" si="7"/>
        <v>0</v>
      </c>
      <c r="J81" s="1">
        <f>IFERROR(IF(B81&gt;=1,SUM(ALLO!GA84:GL84),0),0)</f>
        <v>0</v>
      </c>
      <c r="K81" s="1">
        <f>IFERROR(IF(B81&gt;=1,SUM(ALLO!GM84:GX84),0),0)</f>
        <v>0</v>
      </c>
      <c r="L81" s="1">
        <f t="shared" si="8"/>
        <v>0</v>
      </c>
      <c r="M81" s="1">
        <f t="shared" si="9"/>
        <v>0</v>
      </c>
    </row>
    <row r="82" spans="1:13" ht="24.95" customHeight="1" x14ac:dyDescent="0.25">
      <c r="A82" s="12" t="e">
        <f>#REF!</f>
        <v>#REF!</v>
      </c>
      <c r="B82" s="12">
        <f>OTH!B82</f>
        <v>0</v>
      </c>
      <c r="C82" s="11">
        <f>OTH!C82</f>
        <v>0</v>
      </c>
      <c r="D82" s="139"/>
      <c r="E82" s="18">
        <f>IFERROR(IF(B82&gt;=1,(IF(M82=1,SUM(ALLO!GY85:HJ85)+SUMIFS(ARR!$M$7:$M$206,ARR!$H$7:$H$206,C82),0)),0),0)</f>
        <v>0</v>
      </c>
      <c r="F82" s="19"/>
      <c r="G82" s="20">
        <f t="shared" si="5"/>
        <v>0</v>
      </c>
      <c r="H82" s="21">
        <f t="shared" si="6"/>
        <v>0</v>
      </c>
      <c r="I82" s="22">
        <f t="shared" si="7"/>
        <v>0</v>
      </c>
      <c r="J82" s="1">
        <f>IFERROR(IF(B82&gt;=1,SUM(ALLO!GA85:GL85),0),0)</f>
        <v>0</v>
      </c>
      <c r="K82" s="1">
        <f>IFERROR(IF(B82&gt;=1,SUM(ALLO!GM85:GX85),0),0)</f>
        <v>0</v>
      </c>
      <c r="L82" s="1">
        <f t="shared" si="8"/>
        <v>0</v>
      </c>
      <c r="M82" s="1">
        <f t="shared" si="9"/>
        <v>0</v>
      </c>
    </row>
    <row r="83" spans="1:13" ht="24.95" customHeight="1" x14ac:dyDescent="0.25">
      <c r="A83" s="12" t="e">
        <f>#REF!</f>
        <v>#REF!</v>
      </c>
      <c r="B83" s="12">
        <f>OTH!B83</f>
        <v>0</v>
      </c>
      <c r="C83" s="11">
        <f>OTH!C83</f>
        <v>0</v>
      </c>
      <c r="D83" s="139"/>
      <c r="E83" s="18">
        <f>IFERROR(IF(B83&gt;=1,(IF(M83=1,SUM(ALLO!GY86:HJ86)+SUMIFS(ARR!$M$7:$M$206,ARR!$H$7:$H$206,C83),0)),0),0)</f>
        <v>0</v>
      </c>
      <c r="F83" s="19"/>
      <c r="G83" s="20">
        <f t="shared" si="5"/>
        <v>0</v>
      </c>
      <c r="H83" s="21">
        <f t="shared" si="6"/>
        <v>0</v>
      </c>
      <c r="I83" s="22">
        <f t="shared" si="7"/>
        <v>0</v>
      </c>
      <c r="J83" s="1">
        <f>IFERROR(IF(B83&gt;=1,SUM(ALLO!GA86:GL86),0),0)</f>
        <v>0</v>
      </c>
      <c r="K83" s="1">
        <f>IFERROR(IF(B83&gt;=1,SUM(ALLO!GM86:GX86),0),0)</f>
        <v>0</v>
      </c>
      <c r="L83" s="1">
        <f t="shared" si="8"/>
        <v>0</v>
      </c>
      <c r="M83" s="1">
        <f t="shared" si="9"/>
        <v>0</v>
      </c>
    </row>
    <row r="84" spans="1:13" ht="24.95" customHeight="1" x14ac:dyDescent="0.25">
      <c r="A84" s="12" t="e">
        <f>#REF!</f>
        <v>#REF!</v>
      </c>
      <c r="B84" s="12">
        <f>OTH!B84</f>
        <v>0</v>
      </c>
      <c r="C84" s="11">
        <f>OTH!C84</f>
        <v>0</v>
      </c>
      <c r="D84" s="139"/>
      <c r="E84" s="18">
        <f>IFERROR(IF(B84&gt;=1,(IF(M84=1,SUM(ALLO!GY87:HJ87)+SUMIFS(ARR!$M$7:$M$206,ARR!$H$7:$H$206,C84),0)),0),0)</f>
        <v>0</v>
      </c>
      <c r="F84" s="19"/>
      <c r="G84" s="20">
        <f t="shared" si="5"/>
        <v>0</v>
      </c>
      <c r="H84" s="21">
        <f t="shared" si="6"/>
        <v>0</v>
      </c>
      <c r="I84" s="22">
        <f t="shared" si="7"/>
        <v>0</v>
      </c>
      <c r="J84" s="1">
        <f>IFERROR(IF(B84&gt;=1,SUM(ALLO!GA87:GL87),0),0)</f>
        <v>0</v>
      </c>
      <c r="K84" s="1">
        <f>IFERROR(IF(B84&gt;=1,SUM(ALLO!GM87:GX87),0),0)</f>
        <v>0</v>
      </c>
      <c r="L84" s="1">
        <f t="shared" si="8"/>
        <v>0</v>
      </c>
      <c r="M84" s="1">
        <f t="shared" si="9"/>
        <v>0</v>
      </c>
    </row>
    <row r="85" spans="1:13" ht="24.95" customHeight="1" x14ac:dyDescent="0.25">
      <c r="B85" s="12">
        <f>OTH!B85</f>
        <v>0</v>
      </c>
      <c r="C85" s="11">
        <f>OTH!C85</f>
        <v>0</v>
      </c>
      <c r="D85" s="139"/>
      <c r="E85" s="18">
        <f>IFERROR(IF(B85&gt;=1,(IF(M85=1,SUM(ALLO!GY88:HJ88)+SUMIFS(ARR!$M$7:$M$206,ARR!$H$7:$H$206,C85),0)),0),0)</f>
        <v>0</v>
      </c>
      <c r="F85" s="19"/>
      <c r="G85" s="20">
        <f t="shared" si="5"/>
        <v>0</v>
      </c>
      <c r="H85" s="21">
        <f t="shared" si="6"/>
        <v>0</v>
      </c>
      <c r="I85" s="22">
        <f t="shared" si="7"/>
        <v>0</v>
      </c>
      <c r="J85" s="1">
        <f>IFERROR(IF(B85&gt;=1,SUM(ALLO!GA88:GL88),0),0)</f>
        <v>0</v>
      </c>
      <c r="K85" s="1">
        <f>IFERROR(IF(B85&gt;=1,SUM(ALLO!GM88:GX88),0),0)</f>
        <v>0</v>
      </c>
      <c r="L85" s="1">
        <f t="shared" si="8"/>
        <v>0</v>
      </c>
      <c r="M85" s="1">
        <f t="shared" si="9"/>
        <v>0</v>
      </c>
    </row>
    <row r="86" spans="1:13" ht="24.95" customHeight="1" x14ac:dyDescent="0.25">
      <c r="B86" s="12">
        <f>OTH!B86</f>
        <v>0</v>
      </c>
      <c r="C86" s="11">
        <f>OTH!C86</f>
        <v>0</v>
      </c>
      <c r="D86" s="139"/>
      <c r="E86" s="18">
        <f>IFERROR(IF(B86&gt;=1,(IF(M86=1,SUM(ALLO!GY89:HJ89)+SUMIFS(ARR!$M$7:$M$206,ARR!$H$7:$H$206,C86),0)),0),0)</f>
        <v>0</v>
      </c>
      <c r="F86" s="19"/>
      <c r="G86" s="20">
        <f t="shared" si="5"/>
        <v>0</v>
      </c>
      <c r="H86" s="21">
        <f t="shared" si="6"/>
        <v>0</v>
      </c>
      <c r="I86" s="22">
        <f t="shared" si="7"/>
        <v>0</v>
      </c>
      <c r="J86" s="1">
        <f>IFERROR(IF(B86&gt;=1,SUM(ALLO!GA89:GL89),0),0)</f>
        <v>0</v>
      </c>
      <c r="K86" s="1">
        <f>IFERROR(IF(B86&gt;=1,SUM(ALLO!GM89:GX89),0),0)</f>
        <v>0</v>
      </c>
      <c r="L86" s="1">
        <f t="shared" si="8"/>
        <v>0</v>
      </c>
      <c r="M86" s="1">
        <f t="shared" si="9"/>
        <v>0</v>
      </c>
    </row>
    <row r="87" spans="1:13" ht="24.95" customHeight="1" x14ac:dyDescent="0.25">
      <c r="B87" s="12">
        <f>OTH!B87</f>
        <v>0</v>
      </c>
      <c r="C87" s="11">
        <f>OTH!C87</f>
        <v>0</v>
      </c>
      <c r="D87" s="139"/>
      <c r="E87" s="18">
        <f>IFERROR(IF(B87&gt;=1,(IF(M87=1,SUM(ALLO!GY90:HJ90)+SUMIFS(ARR!$M$7:$M$206,ARR!$H$7:$H$206,C87),0)),0),0)</f>
        <v>0</v>
      </c>
      <c r="F87" s="19"/>
      <c r="G87" s="20">
        <f t="shared" si="5"/>
        <v>0</v>
      </c>
      <c r="H87" s="21">
        <f t="shared" si="6"/>
        <v>0</v>
      </c>
      <c r="I87" s="22">
        <f t="shared" si="7"/>
        <v>0</v>
      </c>
      <c r="J87" s="1">
        <f>IFERROR(IF(B87&gt;=1,SUM(ALLO!GA90:GL90),0),0)</f>
        <v>0</v>
      </c>
      <c r="K87" s="1">
        <f>IFERROR(IF(B87&gt;=1,SUM(ALLO!GM90:GX90),0),0)</f>
        <v>0</v>
      </c>
      <c r="L87" s="1">
        <f t="shared" si="8"/>
        <v>0</v>
      </c>
      <c r="M87" s="1">
        <f t="shared" si="9"/>
        <v>0</v>
      </c>
    </row>
    <row r="88" spans="1:13" ht="24.95" customHeight="1" x14ac:dyDescent="0.25">
      <c r="B88" s="12">
        <f>OTH!B88</f>
        <v>0</v>
      </c>
      <c r="C88" s="11">
        <f>OTH!C88</f>
        <v>0</v>
      </c>
      <c r="D88" s="139"/>
      <c r="E88" s="18">
        <f>IFERROR(IF(B88&gt;=1,(IF(M88=1,SUM(ALLO!GY91:HJ91)+SUMIFS(ARR!$M$7:$M$206,ARR!$H$7:$H$206,C88),0)),0),0)</f>
        <v>0</v>
      </c>
      <c r="F88" s="19"/>
      <c r="G88" s="20">
        <f t="shared" si="5"/>
        <v>0</v>
      </c>
      <c r="H88" s="21">
        <f t="shared" si="6"/>
        <v>0</v>
      </c>
      <c r="I88" s="22">
        <f t="shared" si="7"/>
        <v>0</v>
      </c>
      <c r="J88" s="1">
        <f>IFERROR(IF(B88&gt;=1,SUM(ALLO!GA91:GL91),0),0)</f>
        <v>0</v>
      </c>
      <c r="K88" s="1">
        <f>IFERROR(IF(B88&gt;=1,SUM(ALLO!GM91:GX91),0),0)</f>
        <v>0</v>
      </c>
      <c r="L88" s="1">
        <f t="shared" si="8"/>
        <v>0</v>
      </c>
      <c r="M88" s="1">
        <f t="shared" si="9"/>
        <v>0</v>
      </c>
    </row>
    <row r="89" spans="1:13" ht="24.95" customHeight="1" x14ac:dyDescent="0.25">
      <c r="B89" s="12">
        <f>OTH!B89</f>
        <v>0</v>
      </c>
      <c r="C89" s="11">
        <f>OTH!C89</f>
        <v>0</v>
      </c>
      <c r="D89" s="139"/>
      <c r="E89" s="18">
        <f>IFERROR(IF(B89&gt;=1,(IF(M89=1,SUM(ALLO!GY92:HJ92)+SUMIFS(ARR!$M$7:$M$206,ARR!$H$7:$H$206,C89),0)),0),0)</f>
        <v>0</v>
      </c>
      <c r="F89" s="19"/>
      <c r="G89" s="20">
        <f t="shared" si="5"/>
        <v>0</v>
      </c>
      <c r="H89" s="21">
        <f t="shared" si="6"/>
        <v>0</v>
      </c>
      <c r="I89" s="22">
        <f t="shared" si="7"/>
        <v>0</v>
      </c>
      <c r="J89" s="1">
        <f>IFERROR(IF(B89&gt;=1,SUM(ALLO!GA92:GL92),0),0)</f>
        <v>0</v>
      </c>
      <c r="K89" s="1">
        <f>IFERROR(IF(B89&gt;=1,SUM(ALLO!GM92:GX92),0),0)</f>
        <v>0</v>
      </c>
      <c r="L89" s="1">
        <f t="shared" si="8"/>
        <v>0</v>
      </c>
      <c r="M89" s="1">
        <f t="shared" si="9"/>
        <v>0</v>
      </c>
    </row>
    <row r="90" spans="1:13" ht="24.95" customHeight="1" x14ac:dyDescent="0.25">
      <c r="B90" s="12">
        <f>OTH!B90</f>
        <v>0</v>
      </c>
      <c r="C90" s="11">
        <f>OTH!C90</f>
        <v>0</v>
      </c>
      <c r="D90" s="139"/>
      <c r="E90" s="18">
        <f>IFERROR(IF(B90&gt;=1,(IF(M90=1,SUM(ALLO!GY93:HJ93)+SUMIFS(ARR!$M$7:$M$206,ARR!$H$7:$H$206,C90),0)),0),0)</f>
        <v>0</v>
      </c>
      <c r="F90" s="19"/>
      <c r="G90" s="20">
        <f t="shared" si="5"/>
        <v>0</v>
      </c>
      <c r="H90" s="21">
        <f t="shared" si="6"/>
        <v>0</v>
      </c>
      <c r="I90" s="22">
        <f t="shared" si="7"/>
        <v>0</v>
      </c>
      <c r="J90" s="1">
        <f>IFERROR(IF(B90&gt;=1,SUM(ALLO!GA93:GL93),0),0)</f>
        <v>0</v>
      </c>
      <c r="K90" s="1">
        <f>IFERROR(IF(B90&gt;=1,SUM(ALLO!GM93:GX93),0),0)</f>
        <v>0</v>
      </c>
      <c r="L90" s="1">
        <f t="shared" si="8"/>
        <v>0</v>
      </c>
      <c r="M90" s="1">
        <f t="shared" si="9"/>
        <v>0</v>
      </c>
    </row>
    <row r="91" spans="1:13" ht="24.95" customHeight="1" x14ac:dyDescent="0.25">
      <c r="B91" s="12">
        <f>OTH!B91</f>
        <v>0</v>
      </c>
      <c r="C91" s="11">
        <f>OTH!C91</f>
        <v>0</v>
      </c>
      <c r="D91" s="139"/>
      <c r="E91" s="18">
        <f>IFERROR(IF(B91&gt;=1,(IF(M91=1,SUM(ALLO!GY94:HJ94)+SUMIFS(ARR!$M$7:$M$206,ARR!$H$7:$H$206,C91),0)),0),0)</f>
        <v>0</v>
      </c>
      <c r="F91" s="19"/>
      <c r="G91" s="20">
        <f t="shared" si="5"/>
        <v>0</v>
      </c>
      <c r="H91" s="21">
        <f t="shared" si="6"/>
        <v>0</v>
      </c>
      <c r="I91" s="22">
        <f t="shared" si="7"/>
        <v>0</v>
      </c>
      <c r="J91" s="1">
        <f>IFERROR(IF(B91&gt;=1,SUM(ALLO!GA94:GL94),0),0)</f>
        <v>0</v>
      </c>
      <c r="K91" s="1">
        <f>IFERROR(IF(B91&gt;=1,SUM(ALLO!GM94:GX94),0),0)</f>
        <v>0</v>
      </c>
      <c r="L91" s="1">
        <f t="shared" si="8"/>
        <v>0</v>
      </c>
      <c r="M91" s="1">
        <f t="shared" si="9"/>
        <v>0</v>
      </c>
    </row>
    <row r="92" spans="1:13" ht="24.95" customHeight="1" x14ac:dyDescent="0.25">
      <c r="B92" s="12">
        <f>OTH!B92</f>
        <v>0</v>
      </c>
      <c r="C92" s="11">
        <f>OTH!C92</f>
        <v>0</v>
      </c>
      <c r="D92" s="139"/>
      <c r="E92" s="18">
        <f>IFERROR(IF(B92&gt;=1,(IF(M92=1,SUM(ALLO!GY95:HJ95)+SUMIFS(ARR!$M$7:$M$206,ARR!$H$7:$H$206,C92),0)),0),0)</f>
        <v>0</v>
      </c>
      <c r="F92" s="19"/>
      <c r="G92" s="20">
        <f t="shared" si="5"/>
        <v>0</v>
      </c>
      <c r="H92" s="21">
        <f t="shared" si="6"/>
        <v>0</v>
      </c>
      <c r="I92" s="22">
        <f t="shared" si="7"/>
        <v>0</v>
      </c>
      <c r="J92" s="1">
        <f>IFERROR(IF(B92&gt;=1,SUM(ALLO!GA95:GL95),0),0)</f>
        <v>0</v>
      </c>
      <c r="K92" s="1">
        <f>IFERROR(IF(B92&gt;=1,SUM(ALLO!GM95:GX95),0),0)</f>
        <v>0</v>
      </c>
      <c r="L92" s="1">
        <f t="shared" si="8"/>
        <v>0</v>
      </c>
      <c r="M92" s="1">
        <f t="shared" si="9"/>
        <v>0</v>
      </c>
    </row>
    <row r="93" spans="1:13" ht="24.95" customHeight="1" x14ac:dyDescent="0.25">
      <c r="B93" s="12">
        <f>OTH!B93</f>
        <v>0</v>
      </c>
      <c r="C93" s="11">
        <f>OTH!C93</f>
        <v>0</v>
      </c>
      <c r="D93" s="139"/>
      <c r="E93" s="18">
        <f>IFERROR(IF(B93&gt;=1,(IF(M93=1,SUM(ALLO!GY96:HJ96)+SUMIFS(ARR!$M$7:$M$206,ARR!$H$7:$H$206,C93),0)),0),0)</f>
        <v>0</v>
      </c>
      <c r="F93" s="19"/>
      <c r="G93" s="20">
        <f t="shared" si="5"/>
        <v>0</v>
      </c>
      <c r="H93" s="21">
        <f t="shared" si="6"/>
        <v>0</v>
      </c>
      <c r="I93" s="22">
        <f t="shared" si="7"/>
        <v>0</v>
      </c>
      <c r="J93" s="1">
        <f>IFERROR(IF(B93&gt;=1,SUM(ALLO!GA96:GL96),0),0)</f>
        <v>0</v>
      </c>
      <c r="K93" s="1">
        <f>IFERROR(IF(B93&gt;=1,SUM(ALLO!GM96:GX96),0),0)</f>
        <v>0</v>
      </c>
      <c r="L93" s="1">
        <f t="shared" si="8"/>
        <v>0</v>
      </c>
      <c r="M93" s="1">
        <f t="shared" si="9"/>
        <v>0</v>
      </c>
    </row>
    <row r="94" spans="1:13" ht="24.95" customHeight="1" x14ac:dyDescent="0.25">
      <c r="B94" s="12">
        <f>OTH!B94</f>
        <v>0</v>
      </c>
      <c r="C94" s="11">
        <f>OTH!C94</f>
        <v>0</v>
      </c>
      <c r="D94" s="139"/>
      <c r="E94" s="18">
        <f>IFERROR(IF(B94&gt;=1,(IF(M94=1,SUM(ALLO!GY97:HJ97)+SUMIFS(ARR!$M$7:$M$206,ARR!$H$7:$H$206,C94),0)),0),0)</f>
        <v>0</v>
      </c>
      <c r="F94" s="19"/>
      <c r="G94" s="20">
        <f t="shared" si="5"/>
        <v>0</v>
      </c>
      <c r="H94" s="21">
        <f t="shared" si="6"/>
        <v>0</v>
      </c>
      <c r="I94" s="22">
        <f t="shared" si="7"/>
        <v>0</v>
      </c>
      <c r="J94" s="1">
        <f>IFERROR(IF(B94&gt;=1,SUM(ALLO!GA97:GL97),0),0)</f>
        <v>0</v>
      </c>
      <c r="K94" s="1">
        <f>IFERROR(IF(B94&gt;=1,SUM(ALLO!GM97:GX97),0),0)</f>
        <v>0</v>
      </c>
      <c r="L94" s="1">
        <f t="shared" si="8"/>
        <v>0</v>
      </c>
      <c r="M94" s="1">
        <f t="shared" si="9"/>
        <v>0</v>
      </c>
    </row>
    <row r="95" spans="1:13" ht="24.95" customHeight="1" x14ac:dyDescent="0.25">
      <c r="B95" s="12">
        <f>OTH!B95</f>
        <v>0</v>
      </c>
      <c r="C95" s="11">
        <f>OTH!C95</f>
        <v>0</v>
      </c>
      <c r="D95" s="139"/>
      <c r="E95" s="18">
        <f>IFERROR(IF(B95&gt;=1,(IF(M95=1,SUM(ALLO!GY98:HJ98)+SUMIFS(ARR!$M$7:$M$206,ARR!$H$7:$H$206,C95),0)),0),0)</f>
        <v>0</v>
      </c>
      <c r="F95" s="19"/>
      <c r="G95" s="20">
        <f t="shared" si="5"/>
        <v>0</v>
      </c>
      <c r="H95" s="21">
        <f t="shared" si="6"/>
        <v>0</v>
      </c>
      <c r="I95" s="22">
        <f t="shared" si="7"/>
        <v>0</v>
      </c>
      <c r="J95" s="1">
        <f>IFERROR(IF(B95&gt;=1,SUM(ALLO!GA98:GL98),0),0)</f>
        <v>0</v>
      </c>
      <c r="K95" s="1">
        <f>IFERROR(IF(B95&gt;=1,SUM(ALLO!GM98:GX98),0),0)</f>
        <v>0</v>
      </c>
      <c r="L95" s="1">
        <f t="shared" si="8"/>
        <v>0</v>
      </c>
      <c r="M95" s="1">
        <f t="shared" si="9"/>
        <v>0</v>
      </c>
    </row>
    <row r="96" spans="1:13" ht="24.95" customHeight="1" x14ac:dyDescent="0.25">
      <c r="B96" s="12">
        <f>OTH!B96</f>
        <v>0</v>
      </c>
      <c r="C96" s="11">
        <f>OTH!C96</f>
        <v>0</v>
      </c>
      <c r="D96" s="139"/>
      <c r="E96" s="18">
        <f>IFERROR(IF(B96&gt;=1,(IF(M96=1,SUM(ALLO!GY99:HJ99)+SUMIFS(ARR!$M$7:$M$206,ARR!$H$7:$H$206,C96),0)),0),0)</f>
        <v>0</v>
      </c>
      <c r="F96" s="19"/>
      <c r="G96" s="20">
        <f t="shared" si="5"/>
        <v>0</v>
      </c>
      <c r="H96" s="21">
        <f t="shared" si="6"/>
        <v>0</v>
      </c>
      <c r="I96" s="22">
        <f t="shared" si="7"/>
        <v>0</v>
      </c>
      <c r="J96" s="1">
        <f>IFERROR(IF(B96&gt;=1,SUM(ALLO!GA99:GL99),0),0)</f>
        <v>0</v>
      </c>
      <c r="K96" s="1">
        <f>IFERROR(IF(B96&gt;=1,SUM(ALLO!GM99:GX99),0),0)</f>
        <v>0</v>
      </c>
      <c r="L96" s="1">
        <f t="shared" si="8"/>
        <v>0</v>
      </c>
      <c r="M96" s="1">
        <f t="shared" si="9"/>
        <v>0</v>
      </c>
    </row>
    <row r="97" spans="2:13" ht="24.95" customHeight="1" x14ac:dyDescent="0.25">
      <c r="B97" s="12">
        <f>OTH!B97</f>
        <v>0</v>
      </c>
      <c r="C97" s="11">
        <f>OTH!C97</f>
        <v>0</v>
      </c>
      <c r="D97" s="139"/>
      <c r="E97" s="18">
        <f>IFERROR(IF(B97&gt;=1,(IF(M97=1,SUM(ALLO!GY100:HJ100)+SUMIFS(ARR!$M$7:$M$206,ARR!$H$7:$H$206,C97),0)),0),0)</f>
        <v>0</v>
      </c>
      <c r="F97" s="19"/>
      <c r="G97" s="20">
        <f t="shared" si="5"/>
        <v>0</v>
      </c>
      <c r="H97" s="21">
        <f t="shared" si="6"/>
        <v>0</v>
      </c>
      <c r="I97" s="22">
        <f t="shared" si="7"/>
        <v>0</v>
      </c>
      <c r="J97" s="1">
        <f>IFERROR(IF(B97&gt;=1,SUM(ALLO!GA100:GL100),0),0)</f>
        <v>0</v>
      </c>
      <c r="K97" s="1">
        <f>IFERROR(IF(B97&gt;=1,SUM(ALLO!GM100:GX100),0),0)</f>
        <v>0</v>
      </c>
      <c r="L97" s="1">
        <f t="shared" si="8"/>
        <v>0</v>
      </c>
      <c r="M97" s="1">
        <f t="shared" si="9"/>
        <v>0</v>
      </c>
    </row>
    <row r="98" spans="2:13" ht="24.95" customHeight="1" x14ac:dyDescent="0.25">
      <c r="B98" s="12">
        <f>OTH!B98</f>
        <v>0</v>
      </c>
      <c r="C98" s="11">
        <f>OTH!C98</f>
        <v>0</v>
      </c>
      <c r="D98" s="139"/>
      <c r="E98" s="18">
        <f>IFERROR(IF(B98&gt;=1,(IF(M98=1,SUM(ALLO!GY101:HJ101)+SUMIFS(ARR!$M$7:$M$206,ARR!$H$7:$H$206,C98),0)),0),0)</f>
        <v>0</v>
      </c>
      <c r="F98" s="19"/>
      <c r="G98" s="20">
        <f t="shared" si="5"/>
        <v>0</v>
      </c>
      <c r="H98" s="21">
        <f t="shared" si="6"/>
        <v>0</v>
      </c>
      <c r="I98" s="22">
        <f t="shared" si="7"/>
        <v>0</v>
      </c>
      <c r="J98" s="1">
        <f>IFERROR(IF(B98&gt;=1,SUM(ALLO!GA101:GL101),0),0)</f>
        <v>0</v>
      </c>
      <c r="K98" s="1">
        <f>IFERROR(IF(B98&gt;=1,SUM(ALLO!GM101:GX101),0),0)</f>
        <v>0</v>
      </c>
      <c r="L98" s="1">
        <f t="shared" si="8"/>
        <v>0</v>
      </c>
      <c r="M98" s="1">
        <f t="shared" si="9"/>
        <v>0</v>
      </c>
    </row>
    <row r="99" spans="2:13" ht="24.95" customHeight="1" x14ac:dyDescent="0.25">
      <c r="B99" s="12">
        <f>OTH!B99</f>
        <v>0</v>
      </c>
      <c r="C99" s="11">
        <f>OTH!C99</f>
        <v>0</v>
      </c>
      <c r="D99" s="139"/>
      <c r="E99" s="18">
        <f>IFERROR(IF(B99&gt;=1,(IF(M99=1,SUM(ALLO!GY102:HJ102)+SUMIFS(ARR!$M$7:$M$206,ARR!$H$7:$H$206,C99),0)),0),0)</f>
        <v>0</v>
      </c>
      <c r="F99" s="19"/>
      <c r="G99" s="20">
        <f t="shared" si="5"/>
        <v>0</v>
      </c>
      <c r="H99" s="21">
        <f t="shared" si="6"/>
        <v>0</v>
      </c>
      <c r="I99" s="22">
        <f t="shared" si="7"/>
        <v>0</v>
      </c>
      <c r="J99" s="1">
        <f>IFERROR(IF(B99&gt;=1,SUM(ALLO!GA102:GL102),0),0)</f>
        <v>0</v>
      </c>
      <c r="K99" s="1">
        <f>IFERROR(IF(B99&gt;=1,SUM(ALLO!GM102:GX102),0),0)</f>
        <v>0</v>
      </c>
      <c r="L99" s="1">
        <f t="shared" si="8"/>
        <v>0</v>
      </c>
      <c r="M99" s="1">
        <f t="shared" si="9"/>
        <v>0</v>
      </c>
    </row>
    <row r="100" spans="2:13" ht="24.95" customHeight="1" x14ac:dyDescent="0.25">
      <c r="B100" s="12">
        <f>OTH!B100</f>
        <v>0</v>
      </c>
      <c r="C100" s="11">
        <f>OTH!C100</f>
        <v>0</v>
      </c>
      <c r="D100" s="139"/>
      <c r="E100" s="18">
        <f>IFERROR(IF(B100&gt;=1,(IF(M100=1,SUM(ALLO!GY103:HJ103)+SUMIFS(ARR!$M$7:$M$206,ARR!$H$7:$H$206,C100),0)),0),0)</f>
        <v>0</v>
      </c>
      <c r="F100" s="19"/>
      <c r="G100" s="20">
        <f t="shared" si="5"/>
        <v>0</v>
      </c>
      <c r="H100" s="21">
        <f t="shared" si="6"/>
        <v>0</v>
      </c>
      <c r="I100" s="22">
        <f t="shared" si="7"/>
        <v>0</v>
      </c>
      <c r="J100" s="1">
        <f>IFERROR(IF(B100&gt;=1,SUM(ALLO!GA103:GL103),0),0)</f>
        <v>0</v>
      </c>
      <c r="K100" s="1">
        <f>IFERROR(IF(B100&gt;=1,SUM(ALLO!GM103:GX103),0),0)</f>
        <v>0</v>
      </c>
      <c r="L100" s="1">
        <f t="shared" si="8"/>
        <v>0</v>
      </c>
      <c r="M100" s="1">
        <f t="shared" si="9"/>
        <v>0</v>
      </c>
    </row>
    <row r="101" spans="2:13" ht="24.95" customHeight="1" x14ac:dyDescent="0.25">
      <c r="B101" s="12">
        <f>OTH!B101</f>
        <v>0</v>
      </c>
      <c r="C101" s="11">
        <f>OTH!C101</f>
        <v>0</v>
      </c>
      <c r="D101" s="139"/>
      <c r="E101" s="18">
        <f>IFERROR(IF(B101&gt;=1,(IF(M101=1,SUM(ALLO!GY104:HJ104)+SUMIFS(ARR!$M$7:$M$206,ARR!$H$7:$H$206,C101),0)),0),0)</f>
        <v>0</v>
      </c>
      <c r="F101" s="19"/>
      <c r="G101" s="20">
        <f t="shared" si="5"/>
        <v>0</v>
      </c>
      <c r="H101" s="21">
        <f t="shared" si="6"/>
        <v>0</v>
      </c>
      <c r="I101" s="22">
        <f t="shared" si="7"/>
        <v>0</v>
      </c>
      <c r="J101" s="1">
        <f>IFERROR(IF(B101&gt;=1,SUM(ALLO!GA104:GL104),0),0)</f>
        <v>0</v>
      </c>
      <c r="K101" s="1">
        <f>IFERROR(IF(B101&gt;=1,SUM(ALLO!GM104:GX104),0),0)</f>
        <v>0</v>
      </c>
      <c r="L101" s="1">
        <f t="shared" si="8"/>
        <v>0</v>
      </c>
      <c r="M101" s="1">
        <f t="shared" si="9"/>
        <v>0</v>
      </c>
    </row>
    <row r="102" spans="2:13" ht="24.95" customHeight="1" x14ac:dyDescent="0.25">
      <c r="B102" s="12">
        <f>OTH!B102</f>
        <v>0</v>
      </c>
      <c r="C102" s="11">
        <f>OTH!C102</f>
        <v>0</v>
      </c>
      <c r="D102" s="139"/>
      <c r="E102" s="18">
        <f>IFERROR(IF(B102&gt;=1,(IF(M102=1,SUM(ALLO!GY105:HJ105)+SUMIFS(ARR!$M$7:$M$206,ARR!$H$7:$H$206,C102),0)),0),0)</f>
        <v>0</v>
      </c>
      <c r="F102" s="19"/>
      <c r="G102" s="20">
        <f t="shared" si="5"/>
        <v>0</v>
      </c>
      <c r="H102" s="21">
        <f t="shared" si="6"/>
        <v>0</v>
      </c>
      <c r="I102" s="22">
        <f t="shared" si="7"/>
        <v>0</v>
      </c>
      <c r="J102" s="1">
        <f>IFERROR(IF(B102&gt;=1,SUM(ALLO!GA105:GL105),0),0)</f>
        <v>0</v>
      </c>
      <c r="K102" s="1">
        <f>IFERROR(IF(B102&gt;=1,SUM(ALLO!GM105:GX105),0),0)</f>
        <v>0</v>
      </c>
      <c r="L102" s="1">
        <f t="shared" si="8"/>
        <v>0</v>
      </c>
      <c r="M102" s="1">
        <f t="shared" si="9"/>
        <v>0</v>
      </c>
    </row>
    <row r="103" spans="2:13" ht="24.95" customHeight="1" x14ac:dyDescent="0.25">
      <c r="B103" s="12">
        <f>OTH!B103</f>
        <v>0</v>
      </c>
      <c r="C103" s="11">
        <f>OTH!C103</f>
        <v>0</v>
      </c>
      <c r="D103" s="139"/>
      <c r="E103" s="18">
        <f>IFERROR(IF(B103&gt;=1,(IF(M103=1,SUM(ALLO!GY106:HJ106)+SUMIFS(ARR!$M$7:$M$206,ARR!$H$7:$H$206,C103),0)),0),0)</f>
        <v>0</v>
      </c>
      <c r="F103" s="19"/>
      <c r="G103" s="20">
        <f t="shared" si="5"/>
        <v>0</v>
      </c>
      <c r="H103" s="21">
        <f t="shared" si="6"/>
        <v>0</v>
      </c>
      <c r="I103" s="22">
        <f t="shared" si="7"/>
        <v>0</v>
      </c>
      <c r="J103" s="1">
        <f>IFERROR(IF(B103&gt;=1,SUM(ALLO!GA106:GL106),0),0)</f>
        <v>0</v>
      </c>
      <c r="K103" s="1">
        <f>IFERROR(IF(B103&gt;=1,SUM(ALLO!GM106:GX106),0),0)</f>
        <v>0</v>
      </c>
      <c r="L103" s="1">
        <f t="shared" si="8"/>
        <v>0</v>
      </c>
      <c r="M103" s="1">
        <f t="shared" si="9"/>
        <v>0</v>
      </c>
    </row>
    <row r="104" spans="2:13" ht="24.95" customHeight="1" x14ac:dyDescent="0.25">
      <c r="B104" s="12">
        <f>OTH!B104</f>
        <v>0</v>
      </c>
      <c r="C104" s="11">
        <f>OTH!C104</f>
        <v>0</v>
      </c>
      <c r="D104" s="139"/>
      <c r="E104" s="18">
        <f>IFERROR(IF(B104&gt;=1,(IF(M104=1,SUM(ALLO!GY107:HJ107)+SUMIFS(ARR!$M$7:$M$206,ARR!$H$7:$H$206,C104),0)),0),0)</f>
        <v>0</v>
      </c>
      <c r="F104" s="19"/>
      <c r="G104" s="20">
        <f t="shared" si="5"/>
        <v>0</v>
      </c>
      <c r="H104" s="21">
        <f t="shared" si="6"/>
        <v>0</v>
      </c>
      <c r="I104" s="22">
        <f t="shared" si="7"/>
        <v>0</v>
      </c>
      <c r="J104" s="1">
        <f>IFERROR(IF(B104&gt;=1,SUM(ALLO!GA107:GL107),0),0)</f>
        <v>0</v>
      </c>
      <c r="K104" s="1">
        <f>IFERROR(IF(B104&gt;=1,SUM(ALLO!GM107:GX107),0),0)</f>
        <v>0</v>
      </c>
      <c r="L104" s="1">
        <f t="shared" si="8"/>
        <v>0</v>
      </c>
      <c r="M104" s="1">
        <f t="shared" si="9"/>
        <v>0</v>
      </c>
    </row>
    <row r="105" spans="2:13" ht="18.75" x14ac:dyDescent="0.25">
      <c r="B105" s="12">
        <f>OTH!B105</f>
        <v>0</v>
      </c>
      <c r="C105" s="11">
        <f>OTH!C105</f>
        <v>0</v>
      </c>
      <c r="D105" s="139"/>
      <c r="E105" s="18">
        <f>IFERROR(IF(B105&gt;=1,(IF(M105=1,SUM(ALLO!GY108:HJ108)+SUMIFS(ARR!$M$7:$M$206,ARR!$H$7:$H$206,C105),0)),0),0)</f>
        <v>0</v>
      </c>
      <c r="F105" s="19"/>
      <c r="G105" s="20">
        <f t="shared" si="5"/>
        <v>0</v>
      </c>
      <c r="H105" s="21">
        <f t="shared" si="6"/>
        <v>0</v>
      </c>
      <c r="I105" s="22">
        <f t="shared" si="7"/>
        <v>0</v>
      </c>
      <c r="J105" s="1">
        <f>IFERROR(IF(B105&gt;=1,SUM(ALLO!GA108:GL108),0),0)</f>
        <v>0</v>
      </c>
      <c r="K105" s="1">
        <f>IFERROR(IF(B105&gt;=1,SUM(ALLO!GM108:GX108),0),0)</f>
        <v>0</v>
      </c>
      <c r="L105" s="1">
        <f t="shared" si="8"/>
        <v>0</v>
      </c>
      <c r="M105" s="1">
        <f t="shared" si="9"/>
        <v>0</v>
      </c>
    </row>
    <row r="106" spans="2:13" ht="18.75" x14ac:dyDescent="0.25">
      <c r="B106" s="12">
        <f>OTH!B106</f>
        <v>0</v>
      </c>
      <c r="C106" s="11">
        <f>OTH!C106</f>
        <v>0</v>
      </c>
      <c r="D106" s="139"/>
      <c r="E106" s="18">
        <f>IFERROR(IF(B106&gt;=1,(IF(M106=1,SUM(ALLO!GY109:HJ109)+SUMIFS(ARR!$M$7:$M$206,ARR!$H$7:$H$206,C106),0)),0),0)</f>
        <v>0</v>
      </c>
      <c r="F106" s="19"/>
      <c r="G106" s="20">
        <f t="shared" si="5"/>
        <v>0</v>
      </c>
      <c r="H106" s="21">
        <f t="shared" si="6"/>
        <v>0</v>
      </c>
      <c r="I106" s="22">
        <f t="shared" si="7"/>
        <v>0</v>
      </c>
      <c r="J106" s="1">
        <f>IFERROR(IF(B106&gt;=1,SUM(ALLO!GA109:GL109),0),0)</f>
        <v>0</v>
      </c>
      <c r="K106" s="1">
        <f>IFERROR(IF(B106&gt;=1,SUM(ALLO!GM109:GX109),0),0)</f>
        <v>0</v>
      </c>
      <c r="L106" s="1">
        <f t="shared" si="8"/>
        <v>0</v>
      </c>
      <c r="M106" s="1">
        <f t="shared" si="9"/>
        <v>0</v>
      </c>
    </row>
    <row r="107" spans="2:13" ht="18.75" x14ac:dyDescent="0.25">
      <c r="B107" s="12">
        <f>OTH!B107</f>
        <v>0</v>
      </c>
      <c r="C107" s="11">
        <f>OTH!C107</f>
        <v>0</v>
      </c>
      <c r="D107" s="139"/>
      <c r="E107" s="18">
        <f>IFERROR(IF(B107&gt;=1,(IF(M107=1,SUM(ALLO!GY110:HJ110)+SUMIFS(ARR!$M$7:$M$206,ARR!$H$7:$H$206,C107),0)),0),0)</f>
        <v>0</v>
      </c>
      <c r="F107" s="19"/>
      <c r="G107" s="20">
        <f t="shared" si="5"/>
        <v>0</v>
      </c>
      <c r="H107" s="21">
        <f t="shared" si="6"/>
        <v>0</v>
      </c>
      <c r="I107" s="22">
        <f t="shared" si="7"/>
        <v>0</v>
      </c>
      <c r="J107" s="1">
        <f>IFERROR(IF(B107&gt;=1,SUM(ALLO!GA110:GL110),0),0)</f>
        <v>0</v>
      </c>
      <c r="K107" s="1">
        <f>IFERROR(IF(B107&gt;=1,SUM(ALLO!GM110:GX110),0),0)</f>
        <v>0</v>
      </c>
      <c r="L107" s="1">
        <f t="shared" si="8"/>
        <v>0</v>
      </c>
      <c r="M107" s="1">
        <f t="shared" si="9"/>
        <v>0</v>
      </c>
    </row>
    <row r="108" spans="2:13" ht="18.75" x14ac:dyDescent="0.25">
      <c r="B108" s="12">
        <f>OTH!B108</f>
        <v>0</v>
      </c>
      <c r="C108" s="11">
        <f>OTH!C108</f>
        <v>0</v>
      </c>
      <c r="D108" s="139"/>
      <c r="E108" s="18">
        <f>IFERROR(IF(B108&gt;=1,(IF(M108=1,SUM(ALLO!GY111:HJ111)+SUMIFS(ARR!$M$7:$M$206,ARR!$H$7:$H$206,C108),0)),0),0)</f>
        <v>0</v>
      </c>
      <c r="F108" s="19"/>
      <c r="G108" s="20">
        <f t="shared" si="5"/>
        <v>0</v>
      </c>
      <c r="H108" s="21">
        <f t="shared" si="6"/>
        <v>0</v>
      </c>
      <c r="I108" s="22">
        <f t="shared" si="7"/>
        <v>0</v>
      </c>
      <c r="J108" s="1">
        <f>IFERROR(IF(B108&gt;=1,SUM(ALLO!GA111:GL111),0),0)</f>
        <v>0</v>
      </c>
      <c r="K108" s="1">
        <f>IFERROR(IF(B108&gt;=1,SUM(ALLO!GM111:GX111),0),0)</f>
        <v>0</v>
      </c>
      <c r="L108" s="1">
        <f t="shared" si="8"/>
        <v>0</v>
      </c>
      <c r="M108" s="1">
        <f t="shared" si="9"/>
        <v>0</v>
      </c>
    </row>
    <row r="109" spans="2:13" ht="18.75" x14ac:dyDescent="0.25">
      <c r="B109" s="12">
        <f>OTH!B109</f>
        <v>0</v>
      </c>
      <c r="C109" s="11">
        <f>OTH!C109</f>
        <v>0</v>
      </c>
      <c r="D109" s="139"/>
      <c r="E109" s="18">
        <f>IFERROR(IF(B109&gt;=1,(IF(M109=1,SUM(ALLO!GY112:HJ112)+SUMIFS(ARR!$M$7:$M$206,ARR!$H$7:$H$206,C109),0)),0),0)</f>
        <v>0</v>
      </c>
      <c r="F109" s="19"/>
      <c r="G109" s="20">
        <f t="shared" si="5"/>
        <v>0</v>
      </c>
      <c r="H109" s="21">
        <f t="shared" si="6"/>
        <v>0</v>
      </c>
      <c r="I109" s="22">
        <f t="shared" si="7"/>
        <v>0</v>
      </c>
      <c r="J109" s="1">
        <f>IFERROR(IF(B109&gt;=1,SUM(ALLO!GA112:GL112),0),0)</f>
        <v>0</v>
      </c>
      <c r="K109" s="1">
        <f>IFERROR(IF(B109&gt;=1,SUM(ALLO!GM112:GX112),0),0)</f>
        <v>0</v>
      </c>
      <c r="L109" s="1">
        <f t="shared" si="8"/>
        <v>0</v>
      </c>
      <c r="M109" s="1">
        <f t="shared" si="9"/>
        <v>0</v>
      </c>
    </row>
    <row r="110" spans="2:13" ht="18.75" x14ac:dyDescent="0.25">
      <c r="B110" s="12">
        <f>OTH!B110</f>
        <v>0</v>
      </c>
      <c r="C110" s="11">
        <f>OTH!C110</f>
        <v>0</v>
      </c>
      <c r="D110" s="139"/>
      <c r="E110" s="18">
        <f>IFERROR(IF(B110&gt;=1,(IF(M110=1,SUM(ALLO!GY113:HJ113)+SUMIFS(ARR!$M$7:$M$206,ARR!$H$7:$H$206,C110),0)),0),0)</f>
        <v>0</v>
      </c>
      <c r="F110" s="19"/>
      <c r="G110" s="20">
        <f t="shared" si="5"/>
        <v>0</v>
      </c>
      <c r="H110" s="21">
        <f t="shared" si="6"/>
        <v>0</v>
      </c>
      <c r="I110" s="22">
        <f t="shared" si="7"/>
        <v>0</v>
      </c>
      <c r="J110" s="1">
        <f>IFERROR(IF(B110&gt;=1,SUM(ALLO!GA113:GL113),0),0)</f>
        <v>0</v>
      </c>
      <c r="K110" s="1">
        <f>IFERROR(IF(B110&gt;=1,SUM(ALLO!GM113:GX113),0),0)</f>
        <v>0</v>
      </c>
      <c r="L110" s="1">
        <f t="shared" si="8"/>
        <v>0</v>
      </c>
      <c r="M110" s="1">
        <f t="shared" si="9"/>
        <v>0</v>
      </c>
    </row>
    <row r="111" spans="2:13" ht="18.75" x14ac:dyDescent="0.25">
      <c r="B111" s="12">
        <f>OTH!B111</f>
        <v>0</v>
      </c>
      <c r="C111" s="11">
        <f>OTH!C111</f>
        <v>0</v>
      </c>
      <c r="D111" s="139"/>
      <c r="E111" s="18">
        <f>IFERROR(IF(B111&gt;=1,(IF(M111=1,SUM(ALLO!GY114:HJ114)+SUMIFS(ARR!$M$7:$M$206,ARR!$H$7:$H$206,C111),0)),0),0)</f>
        <v>0</v>
      </c>
      <c r="F111" s="19"/>
      <c r="G111" s="20">
        <f t="shared" si="5"/>
        <v>0</v>
      </c>
      <c r="H111" s="21">
        <f t="shared" si="6"/>
        <v>0</v>
      </c>
      <c r="I111" s="22">
        <f t="shared" si="7"/>
        <v>0</v>
      </c>
      <c r="J111" s="1">
        <f>IFERROR(IF(B111&gt;=1,SUM(ALLO!GA114:GL114),0),0)</f>
        <v>0</v>
      </c>
      <c r="K111" s="1">
        <f>IFERROR(IF(B111&gt;=1,SUM(ALLO!GM114:GX114),0),0)</f>
        <v>0</v>
      </c>
      <c r="L111" s="1">
        <f t="shared" si="8"/>
        <v>0</v>
      </c>
      <c r="M111" s="1">
        <f t="shared" si="9"/>
        <v>0</v>
      </c>
    </row>
    <row r="112" spans="2:13" ht="18.75" x14ac:dyDescent="0.25">
      <c r="B112" s="12">
        <f>OTH!B112</f>
        <v>0</v>
      </c>
      <c r="C112" s="11">
        <f>OTH!C112</f>
        <v>0</v>
      </c>
      <c r="D112" s="139"/>
      <c r="E112" s="18">
        <f>IFERROR(IF(B112&gt;=1,(IF(M112=1,SUM(ALLO!GY115:HJ115)+SUMIFS(ARR!$M$7:$M$206,ARR!$H$7:$H$206,C112),0)),0),0)</f>
        <v>0</v>
      </c>
      <c r="F112" s="19"/>
      <c r="G112" s="20">
        <f t="shared" si="5"/>
        <v>0</v>
      </c>
      <c r="H112" s="21">
        <f t="shared" si="6"/>
        <v>0</v>
      </c>
      <c r="I112" s="22">
        <f t="shared" si="7"/>
        <v>0</v>
      </c>
      <c r="J112" s="1">
        <f>IFERROR(IF(B112&gt;=1,SUM(ALLO!GA115:GL115),0),0)</f>
        <v>0</v>
      </c>
      <c r="K112" s="1">
        <f>IFERROR(IF(B112&gt;=1,SUM(ALLO!GM115:GX115),0),0)</f>
        <v>0</v>
      </c>
      <c r="L112" s="1">
        <f t="shared" si="8"/>
        <v>0</v>
      </c>
      <c r="M112" s="1">
        <f t="shared" si="9"/>
        <v>0</v>
      </c>
    </row>
    <row r="113" spans="2:13" ht="18.75" x14ac:dyDescent="0.25">
      <c r="B113" s="12">
        <f>OTH!B113</f>
        <v>0</v>
      </c>
      <c r="C113" s="11">
        <f>OTH!C113</f>
        <v>0</v>
      </c>
      <c r="D113" s="139"/>
      <c r="E113" s="18">
        <f>IFERROR(IF(B113&gt;=1,(IF(M113=1,SUM(ALLO!GY116:HJ116)+SUMIFS(ARR!$M$7:$M$206,ARR!$H$7:$H$206,C113),0)),0),0)</f>
        <v>0</v>
      </c>
      <c r="F113" s="19"/>
      <c r="G113" s="20">
        <f t="shared" si="5"/>
        <v>0</v>
      </c>
      <c r="H113" s="21">
        <f t="shared" si="6"/>
        <v>0</v>
      </c>
      <c r="I113" s="22">
        <f t="shared" si="7"/>
        <v>0</v>
      </c>
      <c r="J113" s="1">
        <f>IFERROR(IF(B113&gt;=1,SUM(ALLO!GA116:GL116),0),0)</f>
        <v>0</v>
      </c>
      <c r="K113" s="1">
        <f>IFERROR(IF(B113&gt;=1,SUM(ALLO!GM116:GX116),0),0)</f>
        <v>0</v>
      </c>
      <c r="L113" s="1">
        <f t="shared" si="8"/>
        <v>0</v>
      </c>
      <c r="M113" s="1">
        <f t="shared" si="9"/>
        <v>0</v>
      </c>
    </row>
    <row r="114" spans="2:13" ht="18.75" x14ac:dyDescent="0.25">
      <c r="B114" s="12">
        <f>OTH!B114</f>
        <v>0</v>
      </c>
      <c r="C114" s="11">
        <f>OTH!C114</f>
        <v>0</v>
      </c>
      <c r="D114" s="139"/>
      <c r="E114" s="18">
        <f>IFERROR(IF(B114&gt;=1,(IF(M114=1,SUM(ALLO!GY117:HJ117)+SUMIFS(ARR!$M$7:$M$206,ARR!$H$7:$H$206,C114),0)),0),0)</f>
        <v>0</v>
      </c>
      <c r="F114" s="19"/>
      <c r="G114" s="20">
        <f t="shared" si="5"/>
        <v>0</v>
      </c>
      <c r="H114" s="21">
        <f t="shared" si="6"/>
        <v>0</v>
      </c>
      <c r="I114" s="22">
        <f t="shared" si="7"/>
        <v>0</v>
      </c>
      <c r="J114" s="1">
        <f>IFERROR(IF(B114&gt;=1,SUM(ALLO!GA117:GL117),0),0)</f>
        <v>0</v>
      </c>
      <c r="K114" s="1">
        <f>IFERROR(IF(B114&gt;=1,SUM(ALLO!GM117:GX117),0),0)</f>
        <v>0</v>
      </c>
      <c r="L114" s="1">
        <f t="shared" si="8"/>
        <v>0</v>
      </c>
      <c r="M114" s="1">
        <f t="shared" si="9"/>
        <v>0</v>
      </c>
    </row>
    <row r="115" spans="2:13" ht="18.75" x14ac:dyDescent="0.25">
      <c r="B115" s="12">
        <f>OTH!B115</f>
        <v>0</v>
      </c>
      <c r="C115" s="11">
        <f>OTH!C115</f>
        <v>0</v>
      </c>
      <c r="D115" s="139"/>
      <c r="E115" s="18">
        <f>IFERROR(IF(B115&gt;=1,(IF(M115=1,SUM(ALLO!GY118:HJ118)+SUMIFS(ARR!$M$7:$M$206,ARR!$H$7:$H$206,C115),0)),0),0)</f>
        <v>0</v>
      </c>
      <c r="F115" s="19"/>
      <c r="G115" s="20">
        <f t="shared" si="5"/>
        <v>0</v>
      </c>
      <c r="H115" s="21">
        <f t="shared" si="6"/>
        <v>0</v>
      </c>
      <c r="I115" s="22">
        <f t="shared" si="7"/>
        <v>0</v>
      </c>
      <c r="J115" s="1">
        <f>IFERROR(IF(B115&gt;=1,SUM(ALLO!GA118:GL118),0),0)</f>
        <v>0</v>
      </c>
      <c r="K115" s="1">
        <f>IFERROR(IF(B115&gt;=1,SUM(ALLO!GM118:GX118),0),0)</f>
        <v>0</v>
      </c>
      <c r="L115" s="1">
        <f t="shared" si="8"/>
        <v>0</v>
      </c>
      <c r="M115" s="1">
        <f t="shared" si="9"/>
        <v>0</v>
      </c>
    </row>
    <row r="116" spans="2:13" ht="18.75" x14ac:dyDescent="0.25">
      <c r="B116" s="12">
        <f>OTH!B116</f>
        <v>0</v>
      </c>
      <c r="C116" s="11">
        <f>OTH!C116</f>
        <v>0</v>
      </c>
      <c r="D116" s="139"/>
      <c r="E116" s="18">
        <f>IFERROR(IF(B116&gt;=1,(IF(M116=1,SUM(ALLO!GY119:HJ119)+SUMIFS(ARR!$M$7:$M$206,ARR!$H$7:$H$206,C116),0)),0),0)</f>
        <v>0</v>
      </c>
      <c r="F116" s="19"/>
      <c r="G116" s="20">
        <f t="shared" si="5"/>
        <v>0</v>
      </c>
      <c r="H116" s="21">
        <f t="shared" si="6"/>
        <v>0</v>
      </c>
      <c r="I116" s="22">
        <f t="shared" si="7"/>
        <v>0</v>
      </c>
      <c r="J116" s="1">
        <f>IFERROR(IF(B116&gt;=1,SUM(ALLO!GA119:GL119),0),0)</f>
        <v>0</v>
      </c>
      <c r="K116" s="1">
        <f>IFERROR(IF(B116&gt;=1,SUM(ALLO!GM119:GX119),0),0)</f>
        <v>0</v>
      </c>
      <c r="L116" s="1">
        <f t="shared" si="8"/>
        <v>0</v>
      </c>
      <c r="M116" s="1">
        <f t="shared" si="9"/>
        <v>0</v>
      </c>
    </row>
    <row r="117" spans="2:13" ht="18.75" x14ac:dyDescent="0.25">
      <c r="B117" s="12">
        <f>OTH!B117</f>
        <v>0</v>
      </c>
      <c r="C117" s="11">
        <f>OTH!C117</f>
        <v>0</v>
      </c>
      <c r="D117" s="139"/>
      <c r="E117" s="18">
        <f>IFERROR(IF(B117&gt;=1,(IF(M117=1,SUM(ALLO!GY120:HJ120)+SUMIFS(ARR!$M$7:$M$206,ARR!$H$7:$H$206,C117),0)),0),0)</f>
        <v>0</v>
      </c>
      <c r="F117" s="19"/>
      <c r="G117" s="20">
        <f t="shared" si="5"/>
        <v>0</v>
      </c>
      <c r="H117" s="21">
        <f t="shared" si="6"/>
        <v>0</v>
      </c>
      <c r="I117" s="22">
        <f t="shared" si="7"/>
        <v>0</v>
      </c>
      <c r="J117" s="1">
        <f>IFERROR(IF(B117&gt;=1,SUM(ALLO!GA120:GL120),0),0)</f>
        <v>0</v>
      </c>
      <c r="K117" s="1">
        <f>IFERROR(IF(B117&gt;=1,SUM(ALLO!GM120:GX120),0),0)</f>
        <v>0</v>
      </c>
      <c r="L117" s="1">
        <f t="shared" si="8"/>
        <v>0</v>
      </c>
      <c r="M117" s="1">
        <f t="shared" si="9"/>
        <v>0</v>
      </c>
    </row>
    <row r="118" spans="2:13" ht="18.75" x14ac:dyDescent="0.25">
      <c r="B118" s="12">
        <f>OTH!B118</f>
        <v>0</v>
      </c>
      <c r="C118" s="11">
        <f>OTH!C118</f>
        <v>0</v>
      </c>
      <c r="D118" s="139"/>
      <c r="E118" s="18">
        <f>IFERROR(IF(B118&gt;=1,(IF(M118=1,SUM(ALLO!GY121:HJ121)+SUMIFS(ARR!$M$7:$M$206,ARR!$H$7:$H$206,C118),0)),0),0)</f>
        <v>0</v>
      </c>
      <c r="F118" s="19"/>
      <c r="G118" s="20">
        <f t="shared" si="5"/>
        <v>0</v>
      </c>
      <c r="H118" s="21">
        <f t="shared" si="6"/>
        <v>0</v>
      </c>
      <c r="I118" s="22">
        <f t="shared" si="7"/>
        <v>0</v>
      </c>
      <c r="J118" s="1">
        <f>IFERROR(IF(B118&gt;=1,SUM(ALLO!GA121:GL121),0),0)</f>
        <v>0</v>
      </c>
      <c r="K118" s="1">
        <f>IFERROR(IF(B118&gt;=1,SUM(ALLO!GM121:GX121),0),0)</f>
        <v>0</v>
      </c>
      <c r="L118" s="1">
        <f t="shared" si="8"/>
        <v>0</v>
      </c>
      <c r="M118" s="1">
        <f t="shared" si="9"/>
        <v>0</v>
      </c>
    </row>
    <row r="119" spans="2:13" ht="18.75" x14ac:dyDescent="0.25">
      <c r="B119" s="12">
        <f>OTH!B119</f>
        <v>0</v>
      </c>
      <c r="C119" s="11">
        <f>OTH!C119</f>
        <v>0</v>
      </c>
      <c r="D119" s="139"/>
      <c r="E119" s="18">
        <f>IFERROR(IF(B119&gt;=1,(IF(M119=1,SUM(ALLO!GY122:HJ122)+SUMIFS(ARR!$M$7:$M$206,ARR!$H$7:$H$206,C119),0)),0),0)</f>
        <v>0</v>
      </c>
      <c r="F119" s="19"/>
      <c r="G119" s="20">
        <f t="shared" si="5"/>
        <v>0</v>
      </c>
      <c r="H119" s="21">
        <f t="shared" si="6"/>
        <v>0</v>
      </c>
      <c r="I119" s="22">
        <f t="shared" si="7"/>
        <v>0</v>
      </c>
      <c r="J119" s="1">
        <f>IFERROR(IF(B119&gt;=1,SUM(ALLO!GA122:GL122),0),0)</f>
        <v>0</v>
      </c>
      <c r="K119" s="1">
        <f>IFERROR(IF(B119&gt;=1,SUM(ALLO!GM122:GX122),0),0)</f>
        <v>0</v>
      </c>
      <c r="L119" s="1">
        <f t="shared" si="8"/>
        <v>0</v>
      </c>
      <c r="M119" s="1">
        <f t="shared" si="9"/>
        <v>0</v>
      </c>
    </row>
    <row r="120" spans="2:13" ht="18.75" x14ac:dyDescent="0.25">
      <c r="B120" s="12">
        <f>OTH!B120</f>
        <v>0</v>
      </c>
      <c r="C120" s="11">
        <f>OTH!C120</f>
        <v>0</v>
      </c>
      <c r="D120" s="139"/>
      <c r="E120" s="18">
        <f>IFERROR(IF(B120&gt;=1,(IF(M120=1,SUM(ALLO!GY123:HJ123)+SUMIFS(ARR!$M$7:$M$206,ARR!$H$7:$H$206,C120),0)),0),0)</f>
        <v>0</v>
      </c>
      <c r="F120" s="19"/>
      <c r="G120" s="20">
        <f t="shared" si="5"/>
        <v>0</v>
      </c>
      <c r="H120" s="21">
        <f t="shared" si="6"/>
        <v>0</v>
      </c>
      <c r="I120" s="22">
        <f t="shared" si="7"/>
        <v>0</v>
      </c>
      <c r="J120" s="1">
        <f>IFERROR(IF(B120&gt;=1,SUM(ALLO!GA123:GL123),0),0)</f>
        <v>0</v>
      </c>
      <c r="K120" s="1">
        <f>IFERROR(IF(B120&gt;=1,SUM(ALLO!GM123:GX123),0),0)</f>
        <v>0</v>
      </c>
      <c r="L120" s="1">
        <f t="shared" si="8"/>
        <v>0</v>
      </c>
      <c r="M120" s="1">
        <f t="shared" si="9"/>
        <v>0</v>
      </c>
    </row>
    <row r="121" spans="2:13" ht="18.75" x14ac:dyDescent="0.25">
      <c r="B121" s="12">
        <f>OTH!B121</f>
        <v>0</v>
      </c>
      <c r="C121" s="11">
        <f>OTH!C121</f>
        <v>0</v>
      </c>
      <c r="D121" s="139"/>
      <c r="E121" s="18">
        <f>IFERROR(IF(B121&gt;=1,(IF(M121=1,SUM(ALLO!GY124:HJ124)+SUMIFS(ARR!$M$7:$M$206,ARR!$H$7:$H$206,C121),0)),0),0)</f>
        <v>0</v>
      </c>
      <c r="F121" s="19"/>
      <c r="G121" s="20">
        <f t="shared" si="5"/>
        <v>0</v>
      </c>
      <c r="H121" s="21">
        <f t="shared" si="6"/>
        <v>0</v>
      </c>
      <c r="I121" s="22">
        <f t="shared" si="7"/>
        <v>0</v>
      </c>
      <c r="J121" s="1">
        <f>IFERROR(IF(B121&gt;=1,SUM(ALLO!GA124:GL124),0),0)</f>
        <v>0</v>
      </c>
      <c r="K121" s="1">
        <f>IFERROR(IF(B121&gt;=1,SUM(ALLO!GM124:GX124),0),0)</f>
        <v>0</v>
      </c>
      <c r="L121" s="1">
        <f t="shared" si="8"/>
        <v>0</v>
      </c>
      <c r="M121" s="1">
        <f t="shared" si="9"/>
        <v>0</v>
      </c>
    </row>
    <row r="122" spans="2:13" ht="18.75" x14ac:dyDescent="0.25">
      <c r="B122" s="12">
        <f>OTH!B122</f>
        <v>0</v>
      </c>
      <c r="C122" s="11">
        <f>OTH!C122</f>
        <v>0</v>
      </c>
      <c r="D122" s="139"/>
      <c r="E122" s="18">
        <f>IFERROR(IF(B122&gt;=1,(IF(M122=1,SUM(ALLO!GY125:HJ125)+SUMIFS(ARR!$M$7:$M$206,ARR!$H$7:$H$206,C122),0)),0),0)</f>
        <v>0</v>
      </c>
      <c r="F122" s="19"/>
      <c r="G122" s="20">
        <f t="shared" si="5"/>
        <v>0</v>
      </c>
      <c r="H122" s="21">
        <f t="shared" si="6"/>
        <v>0</v>
      </c>
      <c r="I122" s="22">
        <f t="shared" si="7"/>
        <v>0</v>
      </c>
      <c r="J122" s="1">
        <f>IFERROR(IF(B122&gt;=1,SUM(ALLO!GA125:GL125),0),0)</f>
        <v>0</v>
      </c>
      <c r="K122" s="1">
        <f>IFERROR(IF(B122&gt;=1,SUM(ALLO!GM125:GX125),0),0)</f>
        <v>0</v>
      </c>
      <c r="L122" s="1">
        <f t="shared" si="8"/>
        <v>0</v>
      </c>
      <c r="M122" s="1">
        <f t="shared" si="9"/>
        <v>0</v>
      </c>
    </row>
    <row r="123" spans="2:13" ht="18.75" x14ac:dyDescent="0.25">
      <c r="B123" s="12">
        <f>OTH!B123</f>
        <v>0</v>
      </c>
      <c r="C123" s="11">
        <f>OTH!C123</f>
        <v>0</v>
      </c>
      <c r="D123" s="139"/>
      <c r="E123" s="18">
        <f>IFERROR(IF(B123&gt;=1,(IF(M123=1,SUM(ALLO!GY126:HJ126)+SUMIFS(ARR!$M$7:$M$206,ARR!$H$7:$H$206,C123),0)),0),0)</f>
        <v>0</v>
      </c>
      <c r="F123" s="19"/>
      <c r="G123" s="20">
        <f t="shared" si="5"/>
        <v>0</v>
      </c>
      <c r="H123" s="21">
        <f t="shared" si="6"/>
        <v>0</v>
      </c>
      <c r="I123" s="22">
        <f t="shared" si="7"/>
        <v>0</v>
      </c>
      <c r="J123" s="1">
        <f>IFERROR(IF(B123&gt;=1,SUM(ALLO!GA126:GL126),0),0)</f>
        <v>0</v>
      </c>
      <c r="K123" s="1">
        <f>IFERROR(IF(B123&gt;=1,SUM(ALLO!GM126:GX126),0),0)</f>
        <v>0</v>
      </c>
      <c r="L123" s="1">
        <f t="shared" si="8"/>
        <v>0</v>
      </c>
      <c r="M123" s="1">
        <f t="shared" si="9"/>
        <v>0</v>
      </c>
    </row>
    <row r="124" spans="2:13" ht="18.75" x14ac:dyDescent="0.25">
      <c r="B124" s="12">
        <f>OTH!B124</f>
        <v>0</v>
      </c>
      <c r="C124" s="11">
        <f>OTH!C124</f>
        <v>0</v>
      </c>
      <c r="D124" s="139"/>
      <c r="E124" s="18">
        <f>IFERROR(IF(B124&gt;=1,(IF(M124=1,SUM(ALLO!GY127:HJ127)+SUMIFS(ARR!$M$7:$M$206,ARR!$H$7:$H$206,C124),0)),0),0)</f>
        <v>0</v>
      </c>
      <c r="F124" s="19"/>
      <c r="G124" s="20">
        <f t="shared" si="5"/>
        <v>0</v>
      </c>
      <c r="H124" s="21">
        <f t="shared" si="6"/>
        <v>0</v>
      </c>
      <c r="I124" s="22">
        <f t="shared" si="7"/>
        <v>0</v>
      </c>
      <c r="J124" s="1">
        <f>IFERROR(IF(B124&gt;=1,SUM(ALLO!GA127:GL127),0),0)</f>
        <v>0</v>
      </c>
      <c r="K124" s="1">
        <f>IFERROR(IF(B124&gt;=1,SUM(ALLO!GM127:GX127),0),0)</f>
        <v>0</v>
      </c>
      <c r="L124" s="1">
        <f t="shared" si="8"/>
        <v>0</v>
      </c>
      <c r="M124" s="1">
        <f t="shared" si="9"/>
        <v>0</v>
      </c>
    </row>
    <row r="125" spans="2:13" ht="18.75" x14ac:dyDescent="0.25">
      <c r="B125" s="12">
        <f>OTH!B125</f>
        <v>0</v>
      </c>
      <c r="C125" s="11">
        <f>OTH!C125</f>
        <v>0</v>
      </c>
      <c r="D125" s="139"/>
      <c r="E125" s="18">
        <f>IFERROR(IF(B125&gt;=1,(IF(M125=1,SUM(ALLO!GY128:HJ128)+SUMIFS(ARR!$M$7:$M$206,ARR!$H$7:$H$206,C125),0)),0),0)</f>
        <v>0</v>
      </c>
      <c r="F125" s="19"/>
      <c r="G125" s="20">
        <f t="shared" si="5"/>
        <v>0</v>
      </c>
      <c r="H125" s="21">
        <f t="shared" si="6"/>
        <v>0</v>
      </c>
      <c r="I125" s="22">
        <f t="shared" si="7"/>
        <v>0</v>
      </c>
      <c r="J125" s="1">
        <f>IFERROR(IF(B125&gt;=1,SUM(ALLO!GA128:GL128),0),0)</f>
        <v>0</v>
      </c>
      <c r="K125" s="1">
        <f>IFERROR(IF(B125&gt;=1,SUM(ALLO!GM128:GX128),0),0)</f>
        <v>0</v>
      </c>
      <c r="L125" s="1">
        <f t="shared" si="8"/>
        <v>0</v>
      </c>
      <c r="M125" s="1">
        <f t="shared" si="9"/>
        <v>0</v>
      </c>
    </row>
    <row r="126" spans="2:13" ht="18.75" x14ac:dyDescent="0.25">
      <c r="B126" s="12">
        <f>OTH!B126</f>
        <v>0</v>
      </c>
      <c r="C126" s="11">
        <f>OTH!C126</f>
        <v>0</v>
      </c>
      <c r="D126" s="139"/>
      <c r="E126" s="18">
        <f>IFERROR(IF(B126&gt;=1,(IF(M126=1,SUM(ALLO!GY129:HJ129)+SUMIFS(ARR!$M$7:$M$206,ARR!$H$7:$H$206,C126),0)),0),0)</f>
        <v>0</v>
      </c>
      <c r="F126" s="19"/>
      <c r="G126" s="20">
        <f t="shared" si="5"/>
        <v>0</v>
      </c>
      <c r="H126" s="21">
        <f t="shared" si="6"/>
        <v>0</v>
      </c>
      <c r="I126" s="22">
        <f t="shared" si="7"/>
        <v>0</v>
      </c>
      <c r="J126" s="1">
        <f>IFERROR(IF(B126&gt;=1,SUM(ALLO!GA129:GL129),0),0)</f>
        <v>0</v>
      </c>
      <c r="K126" s="1">
        <f>IFERROR(IF(B126&gt;=1,SUM(ALLO!GM129:GX129),0),0)</f>
        <v>0</v>
      </c>
      <c r="L126" s="1">
        <f t="shared" si="8"/>
        <v>0</v>
      </c>
      <c r="M126" s="1">
        <f t="shared" si="9"/>
        <v>0</v>
      </c>
    </row>
    <row r="127" spans="2:13" ht="18.75" x14ac:dyDescent="0.25">
      <c r="B127" s="12">
        <f>OTH!B127</f>
        <v>0</v>
      </c>
      <c r="C127" s="11">
        <f>OTH!C127</f>
        <v>0</v>
      </c>
      <c r="D127" s="139"/>
      <c r="E127" s="18">
        <f>IFERROR(IF(B127&gt;=1,(IF(M127=1,SUM(ALLO!GY130:HJ130)+SUMIFS(ARR!$M$7:$M$206,ARR!$H$7:$H$206,C127),0)),0),0)</f>
        <v>0</v>
      </c>
      <c r="F127" s="19"/>
      <c r="G127" s="20">
        <f t="shared" si="5"/>
        <v>0</v>
      </c>
      <c r="H127" s="21">
        <f t="shared" si="6"/>
        <v>0</v>
      </c>
      <c r="I127" s="22">
        <f t="shared" si="7"/>
        <v>0</v>
      </c>
      <c r="J127" s="1">
        <f>IFERROR(IF(B127&gt;=1,SUM(ALLO!GA130:GL130),0),0)</f>
        <v>0</v>
      </c>
      <c r="K127" s="1">
        <f>IFERROR(IF(B127&gt;=1,SUM(ALLO!GM130:GX130),0),0)</f>
        <v>0</v>
      </c>
      <c r="L127" s="1">
        <f t="shared" si="8"/>
        <v>0</v>
      </c>
      <c r="M127" s="1">
        <f t="shared" si="9"/>
        <v>0</v>
      </c>
    </row>
    <row r="128" spans="2:13" ht="18.75" x14ac:dyDescent="0.25">
      <c r="B128" s="12">
        <f>OTH!B128</f>
        <v>0</v>
      </c>
      <c r="C128" s="11">
        <f>OTH!C128</f>
        <v>0</v>
      </c>
      <c r="D128" s="139"/>
      <c r="E128" s="18">
        <f>IFERROR(IF(B128&gt;=1,(IF(M128=1,SUM(ALLO!GY131:HJ131)+SUMIFS(ARR!$M$7:$M$206,ARR!$H$7:$H$206,C128),0)),0),0)</f>
        <v>0</v>
      </c>
      <c r="F128" s="19"/>
      <c r="G128" s="20">
        <f t="shared" si="5"/>
        <v>0</v>
      </c>
      <c r="H128" s="21">
        <f t="shared" si="6"/>
        <v>0</v>
      </c>
      <c r="I128" s="22">
        <f t="shared" si="7"/>
        <v>0</v>
      </c>
      <c r="J128" s="1">
        <f>IFERROR(IF(B128&gt;=1,SUM(ALLO!GA131:GL131),0),0)</f>
        <v>0</v>
      </c>
      <c r="K128" s="1">
        <f>IFERROR(IF(B128&gt;=1,SUM(ALLO!GM131:GX131),0),0)</f>
        <v>0</v>
      </c>
      <c r="L128" s="1">
        <f t="shared" si="8"/>
        <v>0</v>
      </c>
      <c r="M128" s="1">
        <f t="shared" si="9"/>
        <v>0</v>
      </c>
    </row>
    <row r="129" spans="2:13" ht="18.75" x14ac:dyDescent="0.25">
      <c r="B129" s="12">
        <f>OTH!B129</f>
        <v>0</v>
      </c>
      <c r="C129" s="11">
        <f>OTH!C129</f>
        <v>0</v>
      </c>
      <c r="D129" s="139"/>
      <c r="E129" s="18">
        <f>IFERROR(IF(B129&gt;=1,(IF(M129=1,SUM(ALLO!GY132:HJ132)+SUMIFS(ARR!$M$7:$M$206,ARR!$H$7:$H$206,C129),0)),0),0)</f>
        <v>0</v>
      </c>
      <c r="F129" s="19"/>
      <c r="G129" s="20">
        <f t="shared" si="5"/>
        <v>0</v>
      </c>
      <c r="H129" s="21">
        <f t="shared" si="6"/>
        <v>0</v>
      </c>
      <c r="I129" s="22">
        <f t="shared" si="7"/>
        <v>0</v>
      </c>
      <c r="J129" s="1">
        <f>IFERROR(IF(B129&gt;=1,SUM(ALLO!GA132:GL132),0),0)</f>
        <v>0</v>
      </c>
      <c r="K129" s="1">
        <f>IFERROR(IF(B129&gt;=1,SUM(ALLO!GM132:GX132),0),0)</f>
        <v>0</v>
      </c>
      <c r="L129" s="1">
        <f t="shared" si="8"/>
        <v>0</v>
      </c>
      <c r="M129" s="1">
        <f t="shared" si="9"/>
        <v>0</v>
      </c>
    </row>
    <row r="130" spans="2:13" ht="18.75" x14ac:dyDescent="0.25">
      <c r="B130" s="12">
        <f>OTH!B130</f>
        <v>0</v>
      </c>
      <c r="C130" s="11">
        <f>OTH!C130</f>
        <v>0</v>
      </c>
      <c r="D130" s="139"/>
      <c r="E130" s="18">
        <f>IFERROR(IF(B130&gt;=1,(IF(M130=1,SUM(ALLO!GY133:HJ133)+SUMIFS(ARR!$M$7:$M$206,ARR!$H$7:$H$206,C130),0)),0),0)</f>
        <v>0</v>
      </c>
      <c r="F130" s="19"/>
      <c r="G130" s="20">
        <f t="shared" si="5"/>
        <v>0</v>
      </c>
      <c r="H130" s="21">
        <f t="shared" si="6"/>
        <v>0</v>
      </c>
      <c r="I130" s="22">
        <f t="shared" si="7"/>
        <v>0</v>
      </c>
      <c r="J130" s="1">
        <f>IFERROR(IF(B130&gt;=1,SUM(ALLO!GA133:GL133),0),0)</f>
        <v>0</v>
      </c>
      <c r="K130" s="1">
        <f>IFERROR(IF(B130&gt;=1,SUM(ALLO!GM133:GX133),0),0)</f>
        <v>0</v>
      </c>
      <c r="L130" s="1">
        <f t="shared" si="8"/>
        <v>0</v>
      </c>
      <c r="M130" s="1">
        <f t="shared" si="9"/>
        <v>0</v>
      </c>
    </row>
    <row r="131" spans="2:13" ht="18.75" x14ac:dyDescent="0.25">
      <c r="B131" s="12">
        <f>OTH!B131</f>
        <v>0</v>
      </c>
      <c r="C131" s="11">
        <f>OTH!C131</f>
        <v>0</v>
      </c>
      <c r="D131" s="139"/>
      <c r="E131" s="18">
        <f>IFERROR(IF(B131&gt;=1,(IF(M131=1,SUM(ALLO!GY134:HJ134)+SUMIFS(ARR!$M$7:$M$206,ARR!$H$7:$H$206,C131),0)),0),0)</f>
        <v>0</v>
      </c>
      <c r="F131" s="19"/>
      <c r="G131" s="20">
        <f t="shared" si="5"/>
        <v>0</v>
      </c>
      <c r="H131" s="21">
        <f t="shared" si="6"/>
        <v>0</v>
      </c>
      <c r="I131" s="22">
        <f t="shared" si="7"/>
        <v>0</v>
      </c>
      <c r="J131" s="1">
        <f>IFERROR(IF(B131&gt;=1,SUM(ALLO!GA134:GL134),0),0)</f>
        <v>0</v>
      </c>
      <c r="K131" s="1">
        <f>IFERROR(IF(B131&gt;=1,SUM(ALLO!GM134:GX134),0),0)</f>
        <v>0</v>
      </c>
      <c r="L131" s="1">
        <f t="shared" si="8"/>
        <v>0</v>
      </c>
      <c r="M131" s="1">
        <f t="shared" si="9"/>
        <v>0</v>
      </c>
    </row>
    <row r="132" spans="2:13" ht="18.75" x14ac:dyDescent="0.25">
      <c r="B132" s="12">
        <f>OTH!B132</f>
        <v>0</v>
      </c>
      <c r="C132" s="11">
        <f>OTH!C132</f>
        <v>0</v>
      </c>
      <c r="D132" s="139"/>
      <c r="E132" s="18">
        <f>IFERROR(IF(B132&gt;=1,(IF(M132=1,SUM(ALLO!GY135:HJ135)+SUMIFS(ARR!$M$7:$M$206,ARR!$H$7:$H$206,C132),0)),0),0)</f>
        <v>0</v>
      </c>
      <c r="F132" s="19"/>
      <c r="G132" s="20">
        <f t="shared" si="5"/>
        <v>0</v>
      </c>
      <c r="H132" s="21">
        <f t="shared" si="6"/>
        <v>0</v>
      </c>
      <c r="I132" s="22">
        <f t="shared" si="7"/>
        <v>0</v>
      </c>
      <c r="J132" s="1">
        <f>IFERROR(IF(B132&gt;=1,SUM(ALLO!GA135:GL135),0),0)</f>
        <v>0</v>
      </c>
      <c r="K132" s="1">
        <f>IFERROR(IF(B132&gt;=1,SUM(ALLO!GM135:GX135),0),0)</f>
        <v>0</v>
      </c>
      <c r="L132" s="1">
        <f t="shared" si="8"/>
        <v>0</v>
      </c>
      <c r="M132" s="1">
        <f t="shared" si="9"/>
        <v>0</v>
      </c>
    </row>
    <row r="133" spans="2:13" ht="18.75" x14ac:dyDescent="0.25">
      <c r="B133" s="12">
        <f>OTH!B133</f>
        <v>0</v>
      </c>
      <c r="C133" s="11">
        <f>OTH!C133</f>
        <v>0</v>
      </c>
      <c r="D133" s="139"/>
      <c r="E133" s="18">
        <f>IFERROR(IF(B133&gt;=1,(IF(M133=1,SUM(ALLO!GY136:HJ136)+SUMIFS(ARR!$M$7:$M$206,ARR!$H$7:$H$206,C133),0)),0),0)</f>
        <v>0</v>
      </c>
      <c r="F133" s="19"/>
      <c r="G133" s="20">
        <f t="shared" si="5"/>
        <v>0</v>
      </c>
      <c r="H133" s="21">
        <f t="shared" si="6"/>
        <v>0</v>
      </c>
      <c r="I133" s="22">
        <f t="shared" si="7"/>
        <v>0</v>
      </c>
      <c r="J133" s="1">
        <f>IFERROR(IF(B133&gt;=1,SUM(ALLO!GA136:GL136),0),0)</f>
        <v>0</v>
      </c>
      <c r="K133" s="1">
        <f>IFERROR(IF(B133&gt;=1,SUM(ALLO!GM136:GX136),0),0)</f>
        <v>0</v>
      </c>
      <c r="L133" s="1">
        <f t="shared" si="8"/>
        <v>0</v>
      </c>
      <c r="M133" s="1">
        <f t="shared" si="9"/>
        <v>0</v>
      </c>
    </row>
    <row r="134" spans="2:13" ht="18.75" x14ac:dyDescent="0.25">
      <c r="B134" s="12">
        <f>OTH!B134</f>
        <v>0</v>
      </c>
      <c r="C134" s="11">
        <f>OTH!C134</f>
        <v>0</v>
      </c>
      <c r="D134" s="139"/>
      <c r="E134" s="18">
        <f>IFERROR(IF(B134&gt;=1,(IF(M134=1,SUM(ALLO!GY137:HJ137)+SUMIFS(ARR!$M$7:$M$206,ARR!$H$7:$H$206,C134),0)),0),0)</f>
        <v>0</v>
      </c>
      <c r="F134" s="19"/>
      <c r="G134" s="20">
        <f t="shared" ref="G134:G197" si="10">IFERROR(IF(B134&gt;=1,(IF(M134=1,(IF(L134&gt;=1,ROUND(L134/10,0),0)),0)),0),0)</f>
        <v>0</v>
      </c>
      <c r="H134" s="21">
        <f t="shared" ref="H134:H197" si="11">IFERROR(IF(B134&gt;=1,(IF(M134=1,(IF(F134&gt;=1,(IF((F134-G134)&gt;=E134,E134,IF((F134-G134)&lt;E134,F134-G134,0))),0)),0)),0),0)</f>
        <v>0</v>
      </c>
      <c r="I134" s="22">
        <f t="shared" ref="I134:I197" si="12">IFERROR(IF(B134&gt;=1,(IF(M134=1,E134+G134,0)),0),0)</f>
        <v>0</v>
      </c>
      <c r="J134" s="1">
        <f>IFERROR(IF(B134&gt;=1,SUM(ALLO!GA137:GL137),0),0)</f>
        <v>0</v>
      </c>
      <c r="K134" s="1">
        <f>IFERROR(IF(B134&gt;=1,SUM(ALLO!GM137:GX137),0),0)</f>
        <v>0</v>
      </c>
      <c r="L134" s="1">
        <f t="shared" ref="L134:L197" si="13">J134+K134</f>
        <v>0</v>
      </c>
      <c r="M134" s="1">
        <f t="shared" ref="M134:M197" si="14">IFERROR(IF(B134&gt;=1,(IF(D134="YES",1,0)),0),0)</f>
        <v>0</v>
      </c>
    </row>
    <row r="135" spans="2:13" ht="18.75" x14ac:dyDescent="0.25">
      <c r="B135" s="12">
        <f>OTH!B135</f>
        <v>0</v>
      </c>
      <c r="C135" s="11">
        <f>OTH!C135</f>
        <v>0</v>
      </c>
      <c r="D135" s="139"/>
      <c r="E135" s="18">
        <f>IFERROR(IF(B135&gt;=1,(IF(M135=1,SUM(ALLO!GY138:HJ138)+SUMIFS(ARR!$M$7:$M$206,ARR!$H$7:$H$206,C135),0)),0),0)</f>
        <v>0</v>
      </c>
      <c r="F135" s="19"/>
      <c r="G135" s="20">
        <f t="shared" si="10"/>
        <v>0</v>
      </c>
      <c r="H135" s="21">
        <f t="shared" si="11"/>
        <v>0</v>
      </c>
      <c r="I135" s="22">
        <f t="shared" si="12"/>
        <v>0</v>
      </c>
      <c r="J135" s="1">
        <f>IFERROR(IF(B135&gt;=1,SUM(ALLO!GA138:GL138),0),0)</f>
        <v>0</v>
      </c>
      <c r="K135" s="1">
        <f>IFERROR(IF(B135&gt;=1,SUM(ALLO!GM138:GX138),0),0)</f>
        <v>0</v>
      </c>
      <c r="L135" s="1">
        <f t="shared" si="13"/>
        <v>0</v>
      </c>
      <c r="M135" s="1">
        <f t="shared" si="14"/>
        <v>0</v>
      </c>
    </row>
    <row r="136" spans="2:13" ht="18.75" x14ac:dyDescent="0.25">
      <c r="B136" s="12">
        <f>OTH!B136</f>
        <v>0</v>
      </c>
      <c r="C136" s="11">
        <f>OTH!C136</f>
        <v>0</v>
      </c>
      <c r="D136" s="139"/>
      <c r="E136" s="18">
        <f>IFERROR(IF(B136&gt;=1,(IF(M136=1,SUM(ALLO!GY139:HJ139)+SUMIFS(ARR!$M$7:$M$206,ARR!$H$7:$H$206,C136),0)),0),0)</f>
        <v>0</v>
      </c>
      <c r="F136" s="19"/>
      <c r="G136" s="20">
        <f t="shared" si="10"/>
        <v>0</v>
      </c>
      <c r="H136" s="21">
        <f t="shared" si="11"/>
        <v>0</v>
      </c>
      <c r="I136" s="22">
        <f t="shared" si="12"/>
        <v>0</v>
      </c>
      <c r="J136" s="1">
        <f>IFERROR(IF(B136&gt;=1,SUM(ALLO!GA139:GL139),0),0)</f>
        <v>0</v>
      </c>
      <c r="K136" s="1">
        <f>IFERROR(IF(B136&gt;=1,SUM(ALLO!GM139:GX139),0),0)</f>
        <v>0</v>
      </c>
      <c r="L136" s="1">
        <f t="shared" si="13"/>
        <v>0</v>
      </c>
      <c r="M136" s="1">
        <f t="shared" si="14"/>
        <v>0</v>
      </c>
    </row>
    <row r="137" spans="2:13" ht="18.75" x14ac:dyDescent="0.25">
      <c r="B137" s="12">
        <f>OTH!B137</f>
        <v>0</v>
      </c>
      <c r="C137" s="11">
        <f>OTH!C137</f>
        <v>0</v>
      </c>
      <c r="D137" s="139"/>
      <c r="E137" s="18">
        <f>IFERROR(IF(B137&gt;=1,(IF(M137=1,SUM(ALLO!GY140:HJ140)+SUMIFS(ARR!$M$7:$M$206,ARR!$H$7:$H$206,C137),0)),0),0)</f>
        <v>0</v>
      </c>
      <c r="F137" s="19"/>
      <c r="G137" s="20">
        <f t="shared" si="10"/>
        <v>0</v>
      </c>
      <c r="H137" s="21">
        <f t="shared" si="11"/>
        <v>0</v>
      </c>
      <c r="I137" s="22">
        <f t="shared" si="12"/>
        <v>0</v>
      </c>
      <c r="J137" s="1">
        <f>IFERROR(IF(B137&gt;=1,SUM(ALLO!GA140:GL140),0),0)</f>
        <v>0</v>
      </c>
      <c r="K137" s="1">
        <f>IFERROR(IF(B137&gt;=1,SUM(ALLO!GM140:GX140),0),0)</f>
        <v>0</v>
      </c>
      <c r="L137" s="1">
        <f t="shared" si="13"/>
        <v>0</v>
      </c>
      <c r="M137" s="1">
        <f t="shared" si="14"/>
        <v>0</v>
      </c>
    </row>
    <row r="138" spans="2:13" ht="18.75" x14ac:dyDescent="0.25">
      <c r="B138" s="12">
        <f>OTH!B138</f>
        <v>0</v>
      </c>
      <c r="C138" s="11">
        <f>OTH!C138</f>
        <v>0</v>
      </c>
      <c r="D138" s="139"/>
      <c r="E138" s="18">
        <f>IFERROR(IF(B138&gt;=1,(IF(M138=1,SUM(ALLO!GY141:HJ141)+SUMIFS(ARR!$M$7:$M$206,ARR!$H$7:$H$206,C138),0)),0),0)</f>
        <v>0</v>
      </c>
      <c r="F138" s="19"/>
      <c r="G138" s="20">
        <f t="shared" si="10"/>
        <v>0</v>
      </c>
      <c r="H138" s="21">
        <f t="shared" si="11"/>
        <v>0</v>
      </c>
      <c r="I138" s="22">
        <f t="shared" si="12"/>
        <v>0</v>
      </c>
      <c r="J138" s="1">
        <f>IFERROR(IF(B138&gt;=1,SUM(ALLO!GA141:GL141),0),0)</f>
        <v>0</v>
      </c>
      <c r="K138" s="1">
        <f>IFERROR(IF(B138&gt;=1,SUM(ALLO!GM141:GX141),0),0)</f>
        <v>0</v>
      </c>
      <c r="L138" s="1">
        <f t="shared" si="13"/>
        <v>0</v>
      </c>
      <c r="M138" s="1">
        <f t="shared" si="14"/>
        <v>0</v>
      </c>
    </row>
    <row r="139" spans="2:13" ht="18.75" x14ac:dyDescent="0.25">
      <c r="B139" s="12">
        <f>OTH!B139</f>
        <v>0</v>
      </c>
      <c r="C139" s="11">
        <f>OTH!C139</f>
        <v>0</v>
      </c>
      <c r="D139" s="139"/>
      <c r="E139" s="18">
        <f>IFERROR(IF(B139&gt;=1,(IF(M139=1,SUM(ALLO!GY142:HJ142)+SUMIFS(ARR!$M$7:$M$206,ARR!$H$7:$H$206,C139),0)),0),0)</f>
        <v>0</v>
      </c>
      <c r="F139" s="19"/>
      <c r="G139" s="20">
        <f t="shared" si="10"/>
        <v>0</v>
      </c>
      <c r="H139" s="21">
        <f t="shared" si="11"/>
        <v>0</v>
      </c>
      <c r="I139" s="22">
        <f t="shared" si="12"/>
        <v>0</v>
      </c>
      <c r="J139" s="1">
        <f>IFERROR(IF(B139&gt;=1,SUM(ALLO!GA142:GL142),0),0)</f>
        <v>0</v>
      </c>
      <c r="K139" s="1">
        <f>IFERROR(IF(B139&gt;=1,SUM(ALLO!GM142:GX142),0),0)</f>
        <v>0</v>
      </c>
      <c r="L139" s="1">
        <f t="shared" si="13"/>
        <v>0</v>
      </c>
      <c r="M139" s="1">
        <f t="shared" si="14"/>
        <v>0</v>
      </c>
    </row>
    <row r="140" spans="2:13" ht="18.75" x14ac:dyDescent="0.25">
      <c r="B140" s="12">
        <f>OTH!B140</f>
        <v>0</v>
      </c>
      <c r="C140" s="11">
        <f>OTH!C140</f>
        <v>0</v>
      </c>
      <c r="D140" s="139"/>
      <c r="E140" s="18">
        <f>IFERROR(IF(B140&gt;=1,(IF(M140=1,SUM(ALLO!GY143:HJ143)+SUMIFS(ARR!$M$7:$M$206,ARR!$H$7:$H$206,C140),0)),0),0)</f>
        <v>0</v>
      </c>
      <c r="F140" s="19"/>
      <c r="G140" s="20">
        <f t="shared" si="10"/>
        <v>0</v>
      </c>
      <c r="H140" s="21">
        <f t="shared" si="11"/>
        <v>0</v>
      </c>
      <c r="I140" s="22">
        <f t="shared" si="12"/>
        <v>0</v>
      </c>
      <c r="J140" s="1">
        <f>IFERROR(IF(B140&gt;=1,SUM(ALLO!GA143:GL143),0),0)</f>
        <v>0</v>
      </c>
      <c r="K140" s="1">
        <f>IFERROR(IF(B140&gt;=1,SUM(ALLO!GM143:GX143),0),0)</f>
        <v>0</v>
      </c>
      <c r="L140" s="1">
        <f t="shared" si="13"/>
        <v>0</v>
      </c>
      <c r="M140" s="1">
        <f t="shared" si="14"/>
        <v>0</v>
      </c>
    </row>
    <row r="141" spans="2:13" ht="18.75" x14ac:dyDescent="0.25">
      <c r="B141" s="12">
        <f>OTH!B141</f>
        <v>0</v>
      </c>
      <c r="C141" s="11">
        <f>OTH!C141</f>
        <v>0</v>
      </c>
      <c r="D141" s="139"/>
      <c r="E141" s="18">
        <f>IFERROR(IF(B141&gt;=1,(IF(M141=1,SUM(ALLO!GY144:HJ144)+SUMIFS(ARR!$M$7:$M$206,ARR!$H$7:$H$206,C141),0)),0),0)</f>
        <v>0</v>
      </c>
      <c r="F141" s="19"/>
      <c r="G141" s="20">
        <f t="shared" si="10"/>
        <v>0</v>
      </c>
      <c r="H141" s="21">
        <f t="shared" si="11"/>
        <v>0</v>
      </c>
      <c r="I141" s="22">
        <f t="shared" si="12"/>
        <v>0</v>
      </c>
      <c r="J141" s="1">
        <f>IFERROR(IF(B141&gt;=1,SUM(ALLO!GA144:GL144),0),0)</f>
        <v>0</v>
      </c>
      <c r="K141" s="1">
        <f>IFERROR(IF(B141&gt;=1,SUM(ALLO!GM144:GX144),0),0)</f>
        <v>0</v>
      </c>
      <c r="L141" s="1">
        <f t="shared" si="13"/>
        <v>0</v>
      </c>
      <c r="M141" s="1">
        <f t="shared" si="14"/>
        <v>0</v>
      </c>
    </row>
    <row r="142" spans="2:13" ht="18.75" x14ac:dyDescent="0.25">
      <c r="B142" s="12">
        <f>OTH!B142</f>
        <v>0</v>
      </c>
      <c r="C142" s="11">
        <f>OTH!C142</f>
        <v>0</v>
      </c>
      <c r="D142" s="139"/>
      <c r="E142" s="18">
        <f>IFERROR(IF(B142&gt;=1,(IF(M142=1,SUM(ALLO!GY145:HJ145)+SUMIFS(ARR!$M$7:$M$206,ARR!$H$7:$H$206,C142),0)),0),0)</f>
        <v>0</v>
      </c>
      <c r="F142" s="19"/>
      <c r="G142" s="20">
        <f t="shared" si="10"/>
        <v>0</v>
      </c>
      <c r="H142" s="21">
        <f t="shared" si="11"/>
        <v>0</v>
      </c>
      <c r="I142" s="22">
        <f t="shared" si="12"/>
        <v>0</v>
      </c>
      <c r="J142" s="1">
        <f>IFERROR(IF(B142&gt;=1,SUM(ALLO!GA145:GL145),0),0)</f>
        <v>0</v>
      </c>
      <c r="K142" s="1">
        <f>IFERROR(IF(B142&gt;=1,SUM(ALLO!GM145:GX145),0),0)</f>
        <v>0</v>
      </c>
      <c r="L142" s="1">
        <f t="shared" si="13"/>
        <v>0</v>
      </c>
      <c r="M142" s="1">
        <f t="shared" si="14"/>
        <v>0</v>
      </c>
    </row>
    <row r="143" spans="2:13" ht="18.75" x14ac:dyDescent="0.25">
      <c r="B143" s="12">
        <f>OTH!B143</f>
        <v>0</v>
      </c>
      <c r="C143" s="11">
        <f>OTH!C143</f>
        <v>0</v>
      </c>
      <c r="D143" s="139"/>
      <c r="E143" s="18">
        <f>IFERROR(IF(B143&gt;=1,(IF(M143=1,SUM(ALLO!GY146:HJ146)+SUMIFS(ARR!$M$7:$M$206,ARR!$H$7:$H$206,C143),0)),0),0)</f>
        <v>0</v>
      </c>
      <c r="F143" s="19"/>
      <c r="G143" s="20">
        <f t="shared" si="10"/>
        <v>0</v>
      </c>
      <c r="H143" s="21">
        <f t="shared" si="11"/>
        <v>0</v>
      </c>
      <c r="I143" s="22">
        <f t="shared" si="12"/>
        <v>0</v>
      </c>
      <c r="J143" s="1">
        <f>IFERROR(IF(B143&gt;=1,SUM(ALLO!GA146:GL146),0),0)</f>
        <v>0</v>
      </c>
      <c r="K143" s="1">
        <f>IFERROR(IF(B143&gt;=1,SUM(ALLO!GM146:GX146),0),0)</f>
        <v>0</v>
      </c>
      <c r="L143" s="1">
        <f t="shared" si="13"/>
        <v>0</v>
      </c>
      <c r="M143" s="1">
        <f t="shared" si="14"/>
        <v>0</v>
      </c>
    </row>
    <row r="144" spans="2:13" ht="18.75" x14ac:dyDescent="0.25">
      <c r="B144" s="12">
        <f>OTH!B144</f>
        <v>0</v>
      </c>
      <c r="C144" s="11">
        <f>OTH!C144</f>
        <v>0</v>
      </c>
      <c r="D144" s="139"/>
      <c r="E144" s="18">
        <f>IFERROR(IF(B144&gt;=1,(IF(M144=1,SUM(ALLO!GY147:HJ147)+SUMIFS(ARR!$M$7:$M$206,ARR!$H$7:$H$206,C144),0)),0),0)</f>
        <v>0</v>
      </c>
      <c r="F144" s="19"/>
      <c r="G144" s="20">
        <f t="shared" si="10"/>
        <v>0</v>
      </c>
      <c r="H144" s="21">
        <f t="shared" si="11"/>
        <v>0</v>
      </c>
      <c r="I144" s="22">
        <f t="shared" si="12"/>
        <v>0</v>
      </c>
      <c r="J144" s="1">
        <f>IFERROR(IF(B144&gt;=1,SUM(ALLO!GA147:GL147),0),0)</f>
        <v>0</v>
      </c>
      <c r="K144" s="1">
        <f>IFERROR(IF(B144&gt;=1,SUM(ALLO!GM147:GX147),0),0)</f>
        <v>0</v>
      </c>
      <c r="L144" s="1">
        <f t="shared" si="13"/>
        <v>0</v>
      </c>
      <c r="M144" s="1">
        <f t="shared" si="14"/>
        <v>0</v>
      </c>
    </row>
    <row r="145" spans="2:13" ht="18.75" x14ac:dyDescent="0.25">
      <c r="B145" s="12">
        <f>OTH!B145</f>
        <v>0</v>
      </c>
      <c r="C145" s="11">
        <f>OTH!C145</f>
        <v>0</v>
      </c>
      <c r="D145" s="139"/>
      <c r="E145" s="18">
        <f>IFERROR(IF(B145&gt;=1,(IF(M145=1,SUM(ALLO!GY148:HJ148)+SUMIFS(ARR!$M$7:$M$206,ARR!$H$7:$H$206,C145),0)),0),0)</f>
        <v>0</v>
      </c>
      <c r="F145" s="19"/>
      <c r="G145" s="20">
        <f t="shared" si="10"/>
        <v>0</v>
      </c>
      <c r="H145" s="21">
        <f t="shared" si="11"/>
        <v>0</v>
      </c>
      <c r="I145" s="22">
        <f t="shared" si="12"/>
        <v>0</v>
      </c>
      <c r="J145" s="1">
        <f>IFERROR(IF(B145&gt;=1,SUM(ALLO!GA148:GL148),0),0)</f>
        <v>0</v>
      </c>
      <c r="K145" s="1">
        <f>IFERROR(IF(B145&gt;=1,SUM(ALLO!GM148:GX148),0),0)</f>
        <v>0</v>
      </c>
      <c r="L145" s="1">
        <f t="shared" si="13"/>
        <v>0</v>
      </c>
      <c r="M145" s="1">
        <f t="shared" si="14"/>
        <v>0</v>
      </c>
    </row>
    <row r="146" spans="2:13" ht="18.75" x14ac:dyDescent="0.25">
      <c r="B146" s="12">
        <f>OTH!B146</f>
        <v>0</v>
      </c>
      <c r="C146" s="11">
        <f>OTH!C146</f>
        <v>0</v>
      </c>
      <c r="D146" s="139"/>
      <c r="E146" s="18">
        <f>IFERROR(IF(B146&gt;=1,(IF(M146=1,SUM(ALLO!GY149:HJ149)+SUMIFS(ARR!$M$7:$M$206,ARR!$H$7:$H$206,C146),0)),0),0)</f>
        <v>0</v>
      </c>
      <c r="F146" s="19"/>
      <c r="G146" s="20">
        <f t="shared" si="10"/>
        <v>0</v>
      </c>
      <c r="H146" s="21">
        <f t="shared" si="11"/>
        <v>0</v>
      </c>
      <c r="I146" s="22">
        <f t="shared" si="12"/>
        <v>0</v>
      </c>
      <c r="J146" s="1">
        <f>IFERROR(IF(B146&gt;=1,SUM(ALLO!GA149:GL149),0),0)</f>
        <v>0</v>
      </c>
      <c r="K146" s="1">
        <f>IFERROR(IF(B146&gt;=1,SUM(ALLO!GM149:GX149),0),0)</f>
        <v>0</v>
      </c>
      <c r="L146" s="1">
        <f t="shared" si="13"/>
        <v>0</v>
      </c>
      <c r="M146" s="1">
        <f t="shared" si="14"/>
        <v>0</v>
      </c>
    </row>
    <row r="147" spans="2:13" ht="18.75" x14ac:dyDescent="0.25">
      <c r="B147" s="12">
        <f>OTH!B147</f>
        <v>0</v>
      </c>
      <c r="C147" s="11">
        <f>OTH!C147</f>
        <v>0</v>
      </c>
      <c r="D147" s="139"/>
      <c r="E147" s="18">
        <f>IFERROR(IF(B147&gt;=1,(IF(M147=1,SUM(ALLO!GY150:HJ150)+SUMIFS(ARR!$M$7:$M$206,ARR!$H$7:$H$206,C147),0)),0),0)</f>
        <v>0</v>
      </c>
      <c r="F147" s="19"/>
      <c r="G147" s="20">
        <f t="shared" si="10"/>
        <v>0</v>
      </c>
      <c r="H147" s="21">
        <f t="shared" si="11"/>
        <v>0</v>
      </c>
      <c r="I147" s="22">
        <f t="shared" si="12"/>
        <v>0</v>
      </c>
      <c r="J147" s="1">
        <f>IFERROR(IF(B147&gt;=1,SUM(ALLO!GA150:GL150),0),0)</f>
        <v>0</v>
      </c>
      <c r="K147" s="1">
        <f>IFERROR(IF(B147&gt;=1,SUM(ALLO!GM150:GX150),0),0)</f>
        <v>0</v>
      </c>
      <c r="L147" s="1">
        <f t="shared" si="13"/>
        <v>0</v>
      </c>
      <c r="M147" s="1">
        <f t="shared" si="14"/>
        <v>0</v>
      </c>
    </row>
    <row r="148" spans="2:13" ht="18.75" x14ac:dyDescent="0.25">
      <c r="B148" s="12">
        <f>OTH!B148</f>
        <v>0</v>
      </c>
      <c r="C148" s="11">
        <f>OTH!C148</f>
        <v>0</v>
      </c>
      <c r="D148" s="139"/>
      <c r="E148" s="18">
        <f>IFERROR(IF(B148&gt;=1,(IF(M148=1,SUM(ALLO!GY151:HJ151)+SUMIFS(ARR!$M$7:$M$206,ARR!$H$7:$H$206,C148),0)),0),0)</f>
        <v>0</v>
      </c>
      <c r="F148" s="19"/>
      <c r="G148" s="20">
        <f t="shared" si="10"/>
        <v>0</v>
      </c>
      <c r="H148" s="21">
        <f t="shared" si="11"/>
        <v>0</v>
      </c>
      <c r="I148" s="22">
        <f t="shared" si="12"/>
        <v>0</v>
      </c>
      <c r="J148" s="1">
        <f>IFERROR(IF(B148&gt;=1,SUM(ALLO!GA151:GL151),0),0)</f>
        <v>0</v>
      </c>
      <c r="K148" s="1">
        <f>IFERROR(IF(B148&gt;=1,SUM(ALLO!GM151:GX151),0),0)</f>
        <v>0</v>
      </c>
      <c r="L148" s="1">
        <f t="shared" si="13"/>
        <v>0</v>
      </c>
      <c r="M148" s="1">
        <f t="shared" si="14"/>
        <v>0</v>
      </c>
    </row>
    <row r="149" spans="2:13" ht="18.75" x14ac:dyDescent="0.25">
      <c r="B149" s="12">
        <f>OTH!B149</f>
        <v>0</v>
      </c>
      <c r="C149" s="11">
        <f>OTH!C149</f>
        <v>0</v>
      </c>
      <c r="D149" s="139"/>
      <c r="E149" s="18">
        <f>IFERROR(IF(B149&gt;=1,(IF(M149=1,SUM(ALLO!GY152:HJ152)+SUMIFS(ARR!$M$7:$M$206,ARR!$H$7:$H$206,C149),0)),0),0)</f>
        <v>0</v>
      </c>
      <c r="F149" s="19"/>
      <c r="G149" s="20">
        <f t="shared" si="10"/>
        <v>0</v>
      </c>
      <c r="H149" s="21">
        <f t="shared" si="11"/>
        <v>0</v>
      </c>
      <c r="I149" s="22">
        <f t="shared" si="12"/>
        <v>0</v>
      </c>
      <c r="J149" s="1">
        <f>IFERROR(IF(B149&gt;=1,SUM(ALLO!GA152:GL152),0),0)</f>
        <v>0</v>
      </c>
      <c r="K149" s="1">
        <f>IFERROR(IF(B149&gt;=1,SUM(ALLO!GM152:GX152),0),0)</f>
        <v>0</v>
      </c>
      <c r="L149" s="1">
        <f t="shared" si="13"/>
        <v>0</v>
      </c>
      <c r="M149" s="1">
        <f t="shared" si="14"/>
        <v>0</v>
      </c>
    </row>
    <row r="150" spans="2:13" ht="18.75" x14ac:dyDescent="0.25">
      <c r="B150" s="12">
        <f>OTH!B150</f>
        <v>0</v>
      </c>
      <c r="C150" s="11">
        <f>OTH!C150</f>
        <v>0</v>
      </c>
      <c r="D150" s="139"/>
      <c r="E150" s="18">
        <f>IFERROR(IF(B150&gt;=1,(IF(M150=1,SUM(ALLO!GY153:HJ153)+SUMIFS(ARR!$M$7:$M$206,ARR!$H$7:$H$206,C150),0)),0),0)</f>
        <v>0</v>
      </c>
      <c r="F150" s="19"/>
      <c r="G150" s="20">
        <f t="shared" si="10"/>
        <v>0</v>
      </c>
      <c r="H150" s="21">
        <f t="shared" si="11"/>
        <v>0</v>
      </c>
      <c r="I150" s="22">
        <f t="shared" si="12"/>
        <v>0</v>
      </c>
      <c r="J150" s="1">
        <f>IFERROR(IF(B150&gt;=1,SUM(ALLO!GA153:GL153),0),0)</f>
        <v>0</v>
      </c>
      <c r="K150" s="1">
        <f>IFERROR(IF(B150&gt;=1,SUM(ALLO!GM153:GX153),0),0)</f>
        <v>0</v>
      </c>
      <c r="L150" s="1">
        <f t="shared" si="13"/>
        <v>0</v>
      </c>
      <c r="M150" s="1">
        <f t="shared" si="14"/>
        <v>0</v>
      </c>
    </row>
    <row r="151" spans="2:13" ht="18.75" x14ac:dyDescent="0.25">
      <c r="B151" s="12">
        <f>OTH!B151</f>
        <v>0</v>
      </c>
      <c r="C151" s="11">
        <f>OTH!C151</f>
        <v>0</v>
      </c>
      <c r="D151" s="139"/>
      <c r="E151" s="18">
        <f>IFERROR(IF(B151&gt;=1,(IF(M151=1,SUM(ALLO!GY154:HJ154)+SUMIFS(ARR!$M$7:$M$206,ARR!$H$7:$H$206,C151),0)),0),0)</f>
        <v>0</v>
      </c>
      <c r="F151" s="19"/>
      <c r="G151" s="20">
        <f t="shared" si="10"/>
        <v>0</v>
      </c>
      <c r="H151" s="21">
        <f t="shared" si="11"/>
        <v>0</v>
      </c>
      <c r="I151" s="22">
        <f t="shared" si="12"/>
        <v>0</v>
      </c>
      <c r="J151" s="1">
        <f>IFERROR(IF(B151&gt;=1,SUM(ALLO!GA154:GL154),0),0)</f>
        <v>0</v>
      </c>
      <c r="K151" s="1">
        <f>IFERROR(IF(B151&gt;=1,SUM(ALLO!GM154:GX154),0),0)</f>
        <v>0</v>
      </c>
      <c r="L151" s="1">
        <f t="shared" si="13"/>
        <v>0</v>
      </c>
      <c r="M151" s="1">
        <f t="shared" si="14"/>
        <v>0</v>
      </c>
    </row>
    <row r="152" spans="2:13" ht="18.75" x14ac:dyDescent="0.25">
      <c r="B152" s="12">
        <f>OTH!B152</f>
        <v>0</v>
      </c>
      <c r="C152" s="11">
        <f>OTH!C152</f>
        <v>0</v>
      </c>
      <c r="D152" s="139"/>
      <c r="E152" s="18">
        <f>IFERROR(IF(B152&gt;=1,(IF(M152=1,SUM(ALLO!GY155:HJ155)+SUMIFS(ARR!$M$7:$M$206,ARR!$H$7:$H$206,C152),0)),0),0)</f>
        <v>0</v>
      </c>
      <c r="F152" s="19"/>
      <c r="G152" s="20">
        <f t="shared" si="10"/>
        <v>0</v>
      </c>
      <c r="H152" s="21">
        <f t="shared" si="11"/>
        <v>0</v>
      </c>
      <c r="I152" s="22">
        <f t="shared" si="12"/>
        <v>0</v>
      </c>
      <c r="J152" s="1">
        <f>IFERROR(IF(B152&gt;=1,SUM(ALLO!GA155:GL155),0),0)</f>
        <v>0</v>
      </c>
      <c r="K152" s="1">
        <f>IFERROR(IF(B152&gt;=1,SUM(ALLO!GM155:GX155),0),0)</f>
        <v>0</v>
      </c>
      <c r="L152" s="1">
        <f t="shared" si="13"/>
        <v>0</v>
      </c>
      <c r="M152" s="1">
        <f t="shared" si="14"/>
        <v>0</v>
      </c>
    </row>
    <row r="153" spans="2:13" ht="18.75" x14ac:dyDescent="0.25">
      <c r="B153" s="12">
        <f>OTH!B153</f>
        <v>0</v>
      </c>
      <c r="C153" s="11">
        <f>OTH!C153</f>
        <v>0</v>
      </c>
      <c r="D153" s="139"/>
      <c r="E153" s="18">
        <f>IFERROR(IF(B153&gt;=1,(IF(M153=1,SUM(ALLO!GY156:HJ156)+SUMIFS(ARR!$M$7:$M$206,ARR!$H$7:$H$206,C153),0)),0),0)</f>
        <v>0</v>
      </c>
      <c r="F153" s="19"/>
      <c r="G153" s="20">
        <f t="shared" si="10"/>
        <v>0</v>
      </c>
      <c r="H153" s="21">
        <f t="shared" si="11"/>
        <v>0</v>
      </c>
      <c r="I153" s="22">
        <f t="shared" si="12"/>
        <v>0</v>
      </c>
      <c r="J153" s="1">
        <f>IFERROR(IF(B153&gt;=1,SUM(ALLO!GA156:GL156),0),0)</f>
        <v>0</v>
      </c>
      <c r="K153" s="1">
        <f>IFERROR(IF(B153&gt;=1,SUM(ALLO!GM156:GX156),0),0)</f>
        <v>0</v>
      </c>
      <c r="L153" s="1">
        <f t="shared" si="13"/>
        <v>0</v>
      </c>
      <c r="M153" s="1">
        <f t="shared" si="14"/>
        <v>0</v>
      </c>
    </row>
    <row r="154" spans="2:13" ht="18.75" x14ac:dyDescent="0.25">
      <c r="B154" s="12">
        <f>OTH!B154</f>
        <v>0</v>
      </c>
      <c r="C154" s="11">
        <f>OTH!C154</f>
        <v>0</v>
      </c>
      <c r="D154" s="139"/>
      <c r="E154" s="18">
        <f>IFERROR(IF(B154&gt;=1,(IF(M154=1,SUM(ALLO!GY157:HJ157)+SUMIFS(ARR!$M$7:$M$206,ARR!$H$7:$H$206,C154),0)),0),0)</f>
        <v>0</v>
      </c>
      <c r="F154" s="19"/>
      <c r="G154" s="20">
        <f t="shared" si="10"/>
        <v>0</v>
      </c>
      <c r="H154" s="21">
        <f t="shared" si="11"/>
        <v>0</v>
      </c>
      <c r="I154" s="22">
        <f t="shared" si="12"/>
        <v>0</v>
      </c>
      <c r="J154" s="1">
        <f>IFERROR(IF(B154&gt;=1,SUM(ALLO!GA157:GL157),0),0)</f>
        <v>0</v>
      </c>
      <c r="K154" s="1">
        <f>IFERROR(IF(B154&gt;=1,SUM(ALLO!GM157:GX157),0),0)</f>
        <v>0</v>
      </c>
      <c r="L154" s="1">
        <f t="shared" si="13"/>
        <v>0</v>
      </c>
      <c r="M154" s="1">
        <f t="shared" si="14"/>
        <v>0</v>
      </c>
    </row>
    <row r="155" spans="2:13" ht="18.75" x14ac:dyDescent="0.25">
      <c r="B155" s="12">
        <f>OTH!B155</f>
        <v>0</v>
      </c>
      <c r="C155" s="11">
        <f>OTH!C155</f>
        <v>0</v>
      </c>
      <c r="D155" s="139"/>
      <c r="E155" s="18">
        <f>IFERROR(IF(B155&gt;=1,(IF(M155=1,SUM(ALLO!GY158:HJ158)+SUMIFS(ARR!$M$7:$M$206,ARR!$H$7:$H$206,C155),0)),0),0)</f>
        <v>0</v>
      </c>
      <c r="F155" s="19"/>
      <c r="G155" s="20">
        <f t="shared" si="10"/>
        <v>0</v>
      </c>
      <c r="H155" s="21">
        <f t="shared" si="11"/>
        <v>0</v>
      </c>
      <c r="I155" s="22">
        <f t="shared" si="12"/>
        <v>0</v>
      </c>
      <c r="J155" s="1">
        <f>IFERROR(IF(B155&gt;=1,SUM(ALLO!GA158:GL158),0),0)</f>
        <v>0</v>
      </c>
      <c r="K155" s="1">
        <f>IFERROR(IF(B155&gt;=1,SUM(ALLO!GM158:GX158),0),0)</f>
        <v>0</v>
      </c>
      <c r="L155" s="1">
        <f t="shared" si="13"/>
        <v>0</v>
      </c>
      <c r="M155" s="1">
        <f t="shared" si="14"/>
        <v>0</v>
      </c>
    </row>
    <row r="156" spans="2:13" ht="18.75" x14ac:dyDescent="0.25">
      <c r="B156" s="12">
        <f>OTH!B156</f>
        <v>0</v>
      </c>
      <c r="C156" s="11">
        <f>OTH!C156</f>
        <v>0</v>
      </c>
      <c r="D156" s="139"/>
      <c r="E156" s="18">
        <f>IFERROR(IF(B156&gt;=1,(IF(M156=1,SUM(ALLO!GY159:HJ159)+SUMIFS(ARR!$M$7:$M$206,ARR!$H$7:$H$206,C156),0)),0),0)</f>
        <v>0</v>
      </c>
      <c r="F156" s="19"/>
      <c r="G156" s="20">
        <f t="shared" si="10"/>
        <v>0</v>
      </c>
      <c r="H156" s="21">
        <f t="shared" si="11"/>
        <v>0</v>
      </c>
      <c r="I156" s="22">
        <f t="shared" si="12"/>
        <v>0</v>
      </c>
      <c r="J156" s="1">
        <f>IFERROR(IF(B156&gt;=1,SUM(ALLO!GA159:GL159),0),0)</f>
        <v>0</v>
      </c>
      <c r="K156" s="1">
        <f>IFERROR(IF(B156&gt;=1,SUM(ALLO!GM159:GX159),0),0)</f>
        <v>0</v>
      </c>
      <c r="L156" s="1">
        <f t="shared" si="13"/>
        <v>0</v>
      </c>
      <c r="M156" s="1">
        <f t="shared" si="14"/>
        <v>0</v>
      </c>
    </row>
    <row r="157" spans="2:13" ht="18.75" x14ac:dyDescent="0.25">
      <c r="B157" s="12">
        <f>OTH!B157</f>
        <v>0</v>
      </c>
      <c r="C157" s="11">
        <f>OTH!C157</f>
        <v>0</v>
      </c>
      <c r="D157" s="139"/>
      <c r="E157" s="18">
        <f>IFERROR(IF(B157&gt;=1,(IF(M157=1,SUM(ALLO!GY160:HJ160)+SUMIFS(ARR!$M$7:$M$206,ARR!$H$7:$H$206,C157),0)),0),0)</f>
        <v>0</v>
      </c>
      <c r="F157" s="19"/>
      <c r="G157" s="20">
        <f t="shared" si="10"/>
        <v>0</v>
      </c>
      <c r="H157" s="21">
        <f t="shared" si="11"/>
        <v>0</v>
      </c>
      <c r="I157" s="22">
        <f t="shared" si="12"/>
        <v>0</v>
      </c>
      <c r="J157" s="1">
        <f>IFERROR(IF(B157&gt;=1,SUM(ALLO!GA160:GL160),0),0)</f>
        <v>0</v>
      </c>
      <c r="K157" s="1">
        <f>IFERROR(IF(B157&gt;=1,SUM(ALLO!GM160:GX160),0),0)</f>
        <v>0</v>
      </c>
      <c r="L157" s="1">
        <f t="shared" si="13"/>
        <v>0</v>
      </c>
      <c r="M157" s="1">
        <f t="shared" si="14"/>
        <v>0</v>
      </c>
    </row>
    <row r="158" spans="2:13" ht="18.75" x14ac:dyDescent="0.25">
      <c r="B158" s="12">
        <f>OTH!B158</f>
        <v>0</v>
      </c>
      <c r="C158" s="11">
        <f>OTH!C158</f>
        <v>0</v>
      </c>
      <c r="D158" s="139"/>
      <c r="E158" s="18">
        <f>IFERROR(IF(B158&gt;=1,(IF(M158=1,SUM(ALLO!GY161:HJ161)+SUMIFS(ARR!$M$7:$M$206,ARR!$H$7:$H$206,C158),0)),0),0)</f>
        <v>0</v>
      </c>
      <c r="F158" s="19"/>
      <c r="G158" s="20">
        <f t="shared" si="10"/>
        <v>0</v>
      </c>
      <c r="H158" s="21">
        <f t="shared" si="11"/>
        <v>0</v>
      </c>
      <c r="I158" s="22">
        <f t="shared" si="12"/>
        <v>0</v>
      </c>
      <c r="J158" s="1">
        <f>IFERROR(IF(B158&gt;=1,SUM(ALLO!GA161:GL161),0),0)</f>
        <v>0</v>
      </c>
      <c r="K158" s="1">
        <f>IFERROR(IF(B158&gt;=1,SUM(ALLO!GM161:GX161),0),0)</f>
        <v>0</v>
      </c>
      <c r="L158" s="1">
        <f t="shared" si="13"/>
        <v>0</v>
      </c>
      <c r="M158" s="1">
        <f t="shared" si="14"/>
        <v>0</v>
      </c>
    </row>
    <row r="159" spans="2:13" ht="18.75" x14ac:dyDescent="0.25">
      <c r="B159" s="12">
        <f>OTH!B159</f>
        <v>0</v>
      </c>
      <c r="C159" s="11">
        <f>OTH!C159</f>
        <v>0</v>
      </c>
      <c r="D159" s="139"/>
      <c r="E159" s="18">
        <f>IFERROR(IF(B159&gt;=1,(IF(M159=1,SUM(ALLO!GY162:HJ162)+SUMIFS(ARR!$M$7:$M$206,ARR!$H$7:$H$206,C159),0)),0),0)</f>
        <v>0</v>
      </c>
      <c r="F159" s="19"/>
      <c r="G159" s="20">
        <f t="shared" si="10"/>
        <v>0</v>
      </c>
      <c r="H159" s="21">
        <f t="shared" si="11"/>
        <v>0</v>
      </c>
      <c r="I159" s="22">
        <f t="shared" si="12"/>
        <v>0</v>
      </c>
      <c r="J159" s="1">
        <f>IFERROR(IF(B159&gt;=1,SUM(ALLO!GA162:GL162),0),0)</f>
        <v>0</v>
      </c>
      <c r="K159" s="1">
        <f>IFERROR(IF(B159&gt;=1,SUM(ALLO!GM162:GX162),0),0)</f>
        <v>0</v>
      </c>
      <c r="L159" s="1">
        <f t="shared" si="13"/>
        <v>0</v>
      </c>
      <c r="M159" s="1">
        <f t="shared" si="14"/>
        <v>0</v>
      </c>
    </row>
    <row r="160" spans="2:13" ht="18.75" x14ac:dyDescent="0.25">
      <c r="B160" s="12">
        <f>OTH!B160</f>
        <v>0</v>
      </c>
      <c r="C160" s="11">
        <f>OTH!C160</f>
        <v>0</v>
      </c>
      <c r="D160" s="139"/>
      <c r="E160" s="18">
        <f>IFERROR(IF(B160&gt;=1,(IF(M160=1,SUM(ALLO!GY163:HJ163)+SUMIFS(ARR!$M$7:$M$206,ARR!$H$7:$H$206,C160),0)),0),0)</f>
        <v>0</v>
      </c>
      <c r="F160" s="19"/>
      <c r="G160" s="20">
        <f t="shared" si="10"/>
        <v>0</v>
      </c>
      <c r="H160" s="21">
        <f t="shared" si="11"/>
        <v>0</v>
      </c>
      <c r="I160" s="22">
        <f t="shared" si="12"/>
        <v>0</v>
      </c>
      <c r="J160" s="1">
        <f>IFERROR(IF(B160&gt;=1,SUM(ALLO!GA163:GL163),0),0)</f>
        <v>0</v>
      </c>
      <c r="K160" s="1">
        <f>IFERROR(IF(B160&gt;=1,SUM(ALLO!GM163:GX163),0),0)</f>
        <v>0</v>
      </c>
      <c r="L160" s="1">
        <f t="shared" si="13"/>
        <v>0</v>
      </c>
      <c r="M160" s="1">
        <f t="shared" si="14"/>
        <v>0</v>
      </c>
    </row>
    <row r="161" spans="2:13" ht="18.75" x14ac:dyDescent="0.25">
      <c r="B161" s="12">
        <f>OTH!B161</f>
        <v>0</v>
      </c>
      <c r="C161" s="11">
        <f>OTH!C161</f>
        <v>0</v>
      </c>
      <c r="D161" s="139"/>
      <c r="E161" s="18">
        <f>IFERROR(IF(B161&gt;=1,(IF(M161=1,SUM(ALLO!GY164:HJ164)+SUMIFS(ARR!$M$7:$M$206,ARR!$H$7:$H$206,C161),0)),0),0)</f>
        <v>0</v>
      </c>
      <c r="F161" s="19"/>
      <c r="G161" s="20">
        <f t="shared" si="10"/>
        <v>0</v>
      </c>
      <c r="H161" s="21">
        <f t="shared" si="11"/>
        <v>0</v>
      </c>
      <c r="I161" s="22">
        <f t="shared" si="12"/>
        <v>0</v>
      </c>
      <c r="J161" s="1">
        <f>IFERROR(IF(B161&gt;=1,SUM(ALLO!GA164:GL164),0),0)</f>
        <v>0</v>
      </c>
      <c r="K161" s="1">
        <f>IFERROR(IF(B161&gt;=1,SUM(ALLO!GM164:GX164),0),0)</f>
        <v>0</v>
      </c>
      <c r="L161" s="1">
        <f t="shared" si="13"/>
        <v>0</v>
      </c>
      <c r="M161" s="1">
        <f t="shared" si="14"/>
        <v>0</v>
      </c>
    </row>
    <row r="162" spans="2:13" ht="18.75" x14ac:dyDescent="0.25">
      <c r="B162" s="12">
        <f>OTH!B162</f>
        <v>0</v>
      </c>
      <c r="C162" s="11">
        <f>OTH!C162</f>
        <v>0</v>
      </c>
      <c r="D162" s="139"/>
      <c r="E162" s="18">
        <f>IFERROR(IF(B162&gt;=1,(IF(M162=1,SUM(ALLO!GY165:HJ165)+SUMIFS(ARR!$M$7:$M$206,ARR!$H$7:$H$206,C162),0)),0),0)</f>
        <v>0</v>
      </c>
      <c r="F162" s="19"/>
      <c r="G162" s="20">
        <f t="shared" si="10"/>
        <v>0</v>
      </c>
      <c r="H162" s="21">
        <f t="shared" si="11"/>
        <v>0</v>
      </c>
      <c r="I162" s="22">
        <f t="shared" si="12"/>
        <v>0</v>
      </c>
      <c r="J162" s="1">
        <f>IFERROR(IF(B162&gt;=1,SUM(ALLO!GA165:GL165),0),0)</f>
        <v>0</v>
      </c>
      <c r="K162" s="1">
        <f>IFERROR(IF(B162&gt;=1,SUM(ALLO!GM165:GX165),0),0)</f>
        <v>0</v>
      </c>
      <c r="L162" s="1">
        <f t="shared" si="13"/>
        <v>0</v>
      </c>
      <c r="M162" s="1">
        <f t="shared" si="14"/>
        <v>0</v>
      </c>
    </row>
    <row r="163" spans="2:13" ht="18.75" x14ac:dyDescent="0.25">
      <c r="B163" s="12">
        <f>OTH!B163</f>
        <v>0</v>
      </c>
      <c r="C163" s="11">
        <f>OTH!C163</f>
        <v>0</v>
      </c>
      <c r="D163" s="139"/>
      <c r="E163" s="18">
        <f>IFERROR(IF(B163&gt;=1,(IF(M163=1,SUM(ALLO!GY166:HJ166)+SUMIFS(ARR!$M$7:$M$206,ARR!$H$7:$H$206,C163),0)),0),0)</f>
        <v>0</v>
      </c>
      <c r="F163" s="19"/>
      <c r="G163" s="20">
        <f t="shared" si="10"/>
        <v>0</v>
      </c>
      <c r="H163" s="21">
        <f t="shared" si="11"/>
        <v>0</v>
      </c>
      <c r="I163" s="22">
        <f t="shared" si="12"/>
        <v>0</v>
      </c>
      <c r="J163" s="1">
        <f>IFERROR(IF(B163&gt;=1,SUM(ALLO!GA166:GL166),0),0)</f>
        <v>0</v>
      </c>
      <c r="K163" s="1">
        <f>IFERROR(IF(B163&gt;=1,SUM(ALLO!GM166:GX166),0),0)</f>
        <v>0</v>
      </c>
      <c r="L163" s="1">
        <f t="shared" si="13"/>
        <v>0</v>
      </c>
      <c r="M163" s="1">
        <f t="shared" si="14"/>
        <v>0</v>
      </c>
    </row>
    <row r="164" spans="2:13" ht="18.75" x14ac:dyDescent="0.25">
      <c r="B164" s="12">
        <f>OTH!B164</f>
        <v>0</v>
      </c>
      <c r="C164" s="11">
        <f>OTH!C164</f>
        <v>0</v>
      </c>
      <c r="D164" s="139"/>
      <c r="E164" s="18">
        <f>IFERROR(IF(B164&gt;=1,(IF(M164=1,SUM(ALLO!GY167:HJ167)+SUMIFS(ARR!$M$7:$M$206,ARR!$H$7:$H$206,C164),0)),0),0)</f>
        <v>0</v>
      </c>
      <c r="F164" s="19"/>
      <c r="G164" s="20">
        <f t="shared" si="10"/>
        <v>0</v>
      </c>
      <c r="H164" s="21">
        <f t="shared" si="11"/>
        <v>0</v>
      </c>
      <c r="I164" s="22">
        <f t="shared" si="12"/>
        <v>0</v>
      </c>
      <c r="J164" s="1">
        <f>IFERROR(IF(B164&gt;=1,SUM(ALLO!GA167:GL167),0),0)</f>
        <v>0</v>
      </c>
      <c r="K164" s="1">
        <f>IFERROR(IF(B164&gt;=1,SUM(ALLO!GM167:GX167),0),0)</f>
        <v>0</v>
      </c>
      <c r="L164" s="1">
        <f t="shared" si="13"/>
        <v>0</v>
      </c>
      <c r="M164" s="1">
        <f t="shared" si="14"/>
        <v>0</v>
      </c>
    </row>
    <row r="165" spans="2:13" ht="18.75" x14ac:dyDescent="0.25">
      <c r="B165" s="12">
        <f>OTH!B165</f>
        <v>0</v>
      </c>
      <c r="C165" s="11">
        <f>OTH!C165</f>
        <v>0</v>
      </c>
      <c r="D165" s="139"/>
      <c r="E165" s="18">
        <f>IFERROR(IF(B165&gt;=1,(IF(M165=1,SUM(ALLO!GY168:HJ168)+SUMIFS(ARR!$M$7:$M$206,ARR!$H$7:$H$206,C165),0)),0),0)</f>
        <v>0</v>
      </c>
      <c r="F165" s="19"/>
      <c r="G165" s="20">
        <f t="shared" si="10"/>
        <v>0</v>
      </c>
      <c r="H165" s="21">
        <f t="shared" si="11"/>
        <v>0</v>
      </c>
      <c r="I165" s="22">
        <f t="shared" si="12"/>
        <v>0</v>
      </c>
      <c r="J165" s="1">
        <f>IFERROR(IF(B165&gt;=1,SUM(ALLO!GA168:GL168),0),0)</f>
        <v>0</v>
      </c>
      <c r="K165" s="1">
        <f>IFERROR(IF(B165&gt;=1,SUM(ALLO!GM168:GX168),0),0)</f>
        <v>0</v>
      </c>
      <c r="L165" s="1">
        <f t="shared" si="13"/>
        <v>0</v>
      </c>
      <c r="M165" s="1">
        <f t="shared" si="14"/>
        <v>0</v>
      </c>
    </row>
    <row r="166" spans="2:13" ht="18.75" x14ac:dyDescent="0.25">
      <c r="B166" s="12">
        <f>OTH!B166</f>
        <v>0</v>
      </c>
      <c r="C166" s="11">
        <f>OTH!C166</f>
        <v>0</v>
      </c>
      <c r="D166" s="139"/>
      <c r="E166" s="18">
        <f>IFERROR(IF(B166&gt;=1,(IF(M166=1,SUM(ALLO!GY169:HJ169)+SUMIFS(ARR!$M$7:$M$206,ARR!$H$7:$H$206,C166),0)),0),0)</f>
        <v>0</v>
      </c>
      <c r="F166" s="19"/>
      <c r="G166" s="20">
        <f t="shared" si="10"/>
        <v>0</v>
      </c>
      <c r="H166" s="21">
        <f t="shared" si="11"/>
        <v>0</v>
      </c>
      <c r="I166" s="22">
        <f t="shared" si="12"/>
        <v>0</v>
      </c>
      <c r="J166" s="1">
        <f>IFERROR(IF(B166&gt;=1,SUM(ALLO!GA169:GL169),0),0)</f>
        <v>0</v>
      </c>
      <c r="K166" s="1">
        <f>IFERROR(IF(B166&gt;=1,SUM(ALLO!GM169:GX169),0),0)</f>
        <v>0</v>
      </c>
      <c r="L166" s="1">
        <f t="shared" si="13"/>
        <v>0</v>
      </c>
      <c r="M166" s="1">
        <f t="shared" si="14"/>
        <v>0</v>
      </c>
    </row>
    <row r="167" spans="2:13" ht="18.75" x14ac:dyDescent="0.25">
      <c r="B167" s="12">
        <f>OTH!B167</f>
        <v>0</v>
      </c>
      <c r="C167" s="11">
        <f>OTH!C167</f>
        <v>0</v>
      </c>
      <c r="D167" s="139"/>
      <c r="E167" s="18">
        <f>IFERROR(IF(B167&gt;=1,(IF(M167=1,SUM(ALLO!GY170:HJ170)+SUMIFS(ARR!$M$7:$M$206,ARR!$H$7:$H$206,C167),0)),0),0)</f>
        <v>0</v>
      </c>
      <c r="F167" s="19"/>
      <c r="G167" s="20">
        <f t="shared" si="10"/>
        <v>0</v>
      </c>
      <c r="H167" s="21">
        <f t="shared" si="11"/>
        <v>0</v>
      </c>
      <c r="I167" s="22">
        <f t="shared" si="12"/>
        <v>0</v>
      </c>
      <c r="J167" s="1">
        <f>IFERROR(IF(B167&gt;=1,SUM(ALLO!GA170:GL170),0),0)</f>
        <v>0</v>
      </c>
      <c r="K167" s="1">
        <f>IFERROR(IF(B167&gt;=1,SUM(ALLO!GM170:GX170),0),0)</f>
        <v>0</v>
      </c>
      <c r="L167" s="1">
        <f t="shared" si="13"/>
        <v>0</v>
      </c>
      <c r="M167" s="1">
        <f t="shared" si="14"/>
        <v>0</v>
      </c>
    </row>
    <row r="168" spans="2:13" ht="18.75" x14ac:dyDescent="0.25">
      <c r="B168" s="12">
        <f>OTH!B168</f>
        <v>0</v>
      </c>
      <c r="C168" s="11">
        <f>OTH!C168</f>
        <v>0</v>
      </c>
      <c r="D168" s="139"/>
      <c r="E168" s="18">
        <f>IFERROR(IF(B168&gt;=1,(IF(M168=1,SUM(ALLO!GY171:HJ171)+SUMIFS(ARR!$M$7:$M$206,ARR!$H$7:$H$206,C168),0)),0),0)</f>
        <v>0</v>
      </c>
      <c r="F168" s="19"/>
      <c r="G168" s="20">
        <f t="shared" si="10"/>
        <v>0</v>
      </c>
      <c r="H168" s="21">
        <f t="shared" si="11"/>
        <v>0</v>
      </c>
      <c r="I168" s="22">
        <f t="shared" si="12"/>
        <v>0</v>
      </c>
      <c r="J168" s="1">
        <f>IFERROR(IF(B168&gt;=1,SUM(ALLO!GA171:GL171),0),0)</f>
        <v>0</v>
      </c>
      <c r="K168" s="1">
        <f>IFERROR(IF(B168&gt;=1,SUM(ALLO!GM171:GX171),0),0)</f>
        <v>0</v>
      </c>
      <c r="L168" s="1">
        <f t="shared" si="13"/>
        <v>0</v>
      </c>
      <c r="M168" s="1">
        <f t="shared" si="14"/>
        <v>0</v>
      </c>
    </row>
    <row r="169" spans="2:13" ht="18.75" x14ac:dyDescent="0.25">
      <c r="B169" s="12">
        <f>OTH!B169</f>
        <v>0</v>
      </c>
      <c r="C169" s="11">
        <f>OTH!C169</f>
        <v>0</v>
      </c>
      <c r="D169" s="139"/>
      <c r="E169" s="18">
        <f>IFERROR(IF(B169&gt;=1,(IF(M169=1,SUM(ALLO!GY172:HJ172)+SUMIFS(ARR!$M$7:$M$206,ARR!$H$7:$H$206,C169),0)),0),0)</f>
        <v>0</v>
      </c>
      <c r="F169" s="19"/>
      <c r="G169" s="20">
        <f t="shared" si="10"/>
        <v>0</v>
      </c>
      <c r="H169" s="21">
        <f t="shared" si="11"/>
        <v>0</v>
      </c>
      <c r="I169" s="22">
        <f t="shared" si="12"/>
        <v>0</v>
      </c>
      <c r="J169" s="1">
        <f>IFERROR(IF(B169&gt;=1,SUM(ALLO!GA172:GL172),0),0)</f>
        <v>0</v>
      </c>
      <c r="K169" s="1">
        <f>IFERROR(IF(B169&gt;=1,SUM(ALLO!GM172:GX172),0),0)</f>
        <v>0</v>
      </c>
      <c r="L169" s="1">
        <f t="shared" si="13"/>
        <v>0</v>
      </c>
      <c r="M169" s="1">
        <f t="shared" si="14"/>
        <v>0</v>
      </c>
    </row>
    <row r="170" spans="2:13" ht="18.75" x14ac:dyDescent="0.25">
      <c r="B170" s="12">
        <f>OTH!B170</f>
        <v>0</v>
      </c>
      <c r="C170" s="11">
        <f>OTH!C170</f>
        <v>0</v>
      </c>
      <c r="D170" s="139"/>
      <c r="E170" s="18">
        <f>IFERROR(IF(B170&gt;=1,(IF(M170=1,SUM(ALLO!GY173:HJ173)+SUMIFS(ARR!$M$7:$M$206,ARR!$H$7:$H$206,C170),0)),0),0)</f>
        <v>0</v>
      </c>
      <c r="F170" s="19"/>
      <c r="G170" s="20">
        <f t="shared" si="10"/>
        <v>0</v>
      </c>
      <c r="H170" s="21">
        <f t="shared" si="11"/>
        <v>0</v>
      </c>
      <c r="I170" s="22">
        <f t="shared" si="12"/>
        <v>0</v>
      </c>
      <c r="J170" s="1">
        <f>IFERROR(IF(B170&gt;=1,SUM(ALLO!GA173:GL173),0),0)</f>
        <v>0</v>
      </c>
      <c r="K170" s="1">
        <f>IFERROR(IF(B170&gt;=1,SUM(ALLO!GM173:GX173),0),0)</f>
        <v>0</v>
      </c>
      <c r="L170" s="1">
        <f t="shared" si="13"/>
        <v>0</v>
      </c>
      <c r="M170" s="1">
        <f t="shared" si="14"/>
        <v>0</v>
      </c>
    </row>
    <row r="171" spans="2:13" ht="18.75" x14ac:dyDescent="0.25">
      <c r="B171" s="12">
        <f>OTH!B171</f>
        <v>0</v>
      </c>
      <c r="C171" s="11">
        <f>OTH!C171</f>
        <v>0</v>
      </c>
      <c r="D171" s="139"/>
      <c r="E171" s="18">
        <f>IFERROR(IF(B171&gt;=1,(IF(M171=1,SUM(ALLO!GY174:HJ174)+SUMIFS(ARR!$M$7:$M$206,ARR!$H$7:$H$206,C171),0)),0),0)</f>
        <v>0</v>
      </c>
      <c r="F171" s="19"/>
      <c r="G171" s="20">
        <f t="shared" si="10"/>
        <v>0</v>
      </c>
      <c r="H171" s="21">
        <f t="shared" si="11"/>
        <v>0</v>
      </c>
      <c r="I171" s="22">
        <f t="shared" si="12"/>
        <v>0</v>
      </c>
      <c r="J171" s="1">
        <f>IFERROR(IF(B171&gt;=1,SUM(ALLO!GA174:GL174),0),0)</f>
        <v>0</v>
      </c>
      <c r="K171" s="1">
        <f>IFERROR(IF(B171&gt;=1,SUM(ALLO!GM174:GX174),0),0)</f>
        <v>0</v>
      </c>
      <c r="L171" s="1">
        <f t="shared" si="13"/>
        <v>0</v>
      </c>
      <c r="M171" s="1">
        <f t="shared" si="14"/>
        <v>0</v>
      </c>
    </row>
    <row r="172" spans="2:13" ht="18.75" x14ac:dyDescent="0.25">
      <c r="B172" s="12">
        <f>OTH!B172</f>
        <v>0</v>
      </c>
      <c r="C172" s="11">
        <f>OTH!C172</f>
        <v>0</v>
      </c>
      <c r="D172" s="139"/>
      <c r="E172" s="18">
        <f>IFERROR(IF(B172&gt;=1,(IF(M172=1,SUM(ALLO!GY175:HJ175)+SUMIFS(ARR!$M$7:$M$206,ARR!$H$7:$H$206,C172),0)),0),0)</f>
        <v>0</v>
      </c>
      <c r="F172" s="19"/>
      <c r="G172" s="20">
        <f t="shared" si="10"/>
        <v>0</v>
      </c>
      <c r="H172" s="21">
        <f t="shared" si="11"/>
        <v>0</v>
      </c>
      <c r="I172" s="22">
        <f t="shared" si="12"/>
        <v>0</v>
      </c>
      <c r="J172" s="1">
        <f>IFERROR(IF(B172&gt;=1,SUM(ALLO!GA175:GL175),0),0)</f>
        <v>0</v>
      </c>
      <c r="K172" s="1">
        <f>IFERROR(IF(B172&gt;=1,SUM(ALLO!GM175:GX175),0),0)</f>
        <v>0</v>
      </c>
      <c r="L172" s="1">
        <f t="shared" si="13"/>
        <v>0</v>
      </c>
      <c r="M172" s="1">
        <f t="shared" si="14"/>
        <v>0</v>
      </c>
    </row>
    <row r="173" spans="2:13" ht="18.75" x14ac:dyDescent="0.25">
      <c r="B173" s="12">
        <f>OTH!B173</f>
        <v>0</v>
      </c>
      <c r="C173" s="11">
        <f>OTH!C173</f>
        <v>0</v>
      </c>
      <c r="D173" s="139"/>
      <c r="E173" s="18">
        <f>IFERROR(IF(B173&gt;=1,(IF(M173=1,SUM(ALLO!GY176:HJ176)+SUMIFS(ARR!$M$7:$M$206,ARR!$H$7:$H$206,C173),0)),0),0)</f>
        <v>0</v>
      </c>
      <c r="F173" s="19"/>
      <c r="G173" s="20">
        <f t="shared" si="10"/>
        <v>0</v>
      </c>
      <c r="H173" s="21">
        <f t="shared" si="11"/>
        <v>0</v>
      </c>
      <c r="I173" s="22">
        <f t="shared" si="12"/>
        <v>0</v>
      </c>
      <c r="J173" s="1">
        <f>IFERROR(IF(B173&gt;=1,SUM(ALLO!GA176:GL176),0),0)</f>
        <v>0</v>
      </c>
      <c r="K173" s="1">
        <f>IFERROR(IF(B173&gt;=1,SUM(ALLO!GM176:GX176),0),0)</f>
        <v>0</v>
      </c>
      <c r="L173" s="1">
        <f t="shared" si="13"/>
        <v>0</v>
      </c>
      <c r="M173" s="1">
        <f t="shared" si="14"/>
        <v>0</v>
      </c>
    </row>
    <row r="174" spans="2:13" ht="18.75" x14ac:dyDescent="0.25">
      <c r="B174" s="12">
        <f>OTH!B174</f>
        <v>0</v>
      </c>
      <c r="C174" s="11">
        <f>OTH!C174</f>
        <v>0</v>
      </c>
      <c r="D174" s="139"/>
      <c r="E174" s="18">
        <f>IFERROR(IF(B174&gt;=1,(IF(M174=1,SUM(ALLO!GY177:HJ177)+SUMIFS(ARR!$M$7:$M$206,ARR!$H$7:$H$206,C174),0)),0),0)</f>
        <v>0</v>
      </c>
      <c r="F174" s="19"/>
      <c r="G174" s="20">
        <f t="shared" si="10"/>
        <v>0</v>
      </c>
      <c r="H174" s="21">
        <f t="shared" si="11"/>
        <v>0</v>
      </c>
      <c r="I174" s="22">
        <f t="shared" si="12"/>
        <v>0</v>
      </c>
      <c r="J174" s="1">
        <f>IFERROR(IF(B174&gt;=1,SUM(ALLO!GA177:GL177),0),0)</f>
        <v>0</v>
      </c>
      <c r="K174" s="1">
        <f>IFERROR(IF(B174&gt;=1,SUM(ALLO!GM177:GX177),0),0)</f>
        <v>0</v>
      </c>
      <c r="L174" s="1">
        <f t="shared" si="13"/>
        <v>0</v>
      </c>
      <c r="M174" s="1">
        <f t="shared" si="14"/>
        <v>0</v>
      </c>
    </row>
    <row r="175" spans="2:13" ht="18.75" x14ac:dyDescent="0.25">
      <c r="B175" s="12">
        <f>OTH!B175</f>
        <v>0</v>
      </c>
      <c r="C175" s="11">
        <f>OTH!C175</f>
        <v>0</v>
      </c>
      <c r="D175" s="139"/>
      <c r="E175" s="18">
        <f>IFERROR(IF(B175&gt;=1,(IF(M175=1,SUM(ALLO!GY178:HJ178)+SUMIFS(ARR!$M$7:$M$206,ARR!$H$7:$H$206,C175),0)),0),0)</f>
        <v>0</v>
      </c>
      <c r="F175" s="19"/>
      <c r="G175" s="20">
        <f t="shared" si="10"/>
        <v>0</v>
      </c>
      <c r="H175" s="21">
        <f t="shared" si="11"/>
        <v>0</v>
      </c>
      <c r="I175" s="22">
        <f t="shared" si="12"/>
        <v>0</v>
      </c>
      <c r="J175" s="1">
        <f>IFERROR(IF(B175&gt;=1,SUM(ALLO!GA178:GL178),0),0)</f>
        <v>0</v>
      </c>
      <c r="K175" s="1">
        <f>IFERROR(IF(B175&gt;=1,SUM(ALLO!GM178:GX178),0),0)</f>
        <v>0</v>
      </c>
      <c r="L175" s="1">
        <f t="shared" si="13"/>
        <v>0</v>
      </c>
      <c r="M175" s="1">
        <f t="shared" si="14"/>
        <v>0</v>
      </c>
    </row>
    <row r="176" spans="2:13" ht="18.75" x14ac:dyDescent="0.25">
      <c r="B176" s="12">
        <f>OTH!B176</f>
        <v>0</v>
      </c>
      <c r="C176" s="11">
        <f>OTH!C176</f>
        <v>0</v>
      </c>
      <c r="D176" s="139"/>
      <c r="E176" s="18">
        <f>IFERROR(IF(B176&gt;=1,(IF(M176=1,SUM(ALLO!GY179:HJ179)+SUMIFS(ARR!$M$7:$M$206,ARR!$H$7:$H$206,C176),0)),0),0)</f>
        <v>0</v>
      </c>
      <c r="F176" s="19"/>
      <c r="G176" s="20">
        <f t="shared" si="10"/>
        <v>0</v>
      </c>
      <c r="H176" s="21">
        <f t="shared" si="11"/>
        <v>0</v>
      </c>
      <c r="I176" s="22">
        <f t="shared" si="12"/>
        <v>0</v>
      </c>
      <c r="J176" s="1">
        <f>IFERROR(IF(B176&gt;=1,SUM(ALLO!GA179:GL179),0),0)</f>
        <v>0</v>
      </c>
      <c r="K176" s="1">
        <f>IFERROR(IF(B176&gt;=1,SUM(ALLO!GM179:GX179),0),0)</f>
        <v>0</v>
      </c>
      <c r="L176" s="1">
        <f t="shared" si="13"/>
        <v>0</v>
      </c>
      <c r="M176" s="1">
        <f t="shared" si="14"/>
        <v>0</v>
      </c>
    </row>
    <row r="177" spans="2:13" ht="18.75" x14ac:dyDescent="0.25">
      <c r="B177" s="12">
        <f>OTH!B177</f>
        <v>0</v>
      </c>
      <c r="C177" s="11">
        <f>OTH!C177</f>
        <v>0</v>
      </c>
      <c r="D177" s="139"/>
      <c r="E177" s="18">
        <f>IFERROR(IF(B177&gt;=1,(IF(M177=1,SUM(ALLO!GY180:HJ180)+SUMIFS(ARR!$M$7:$M$206,ARR!$H$7:$H$206,C177),0)),0),0)</f>
        <v>0</v>
      </c>
      <c r="F177" s="19"/>
      <c r="G177" s="20">
        <f t="shared" si="10"/>
        <v>0</v>
      </c>
      <c r="H177" s="21">
        <f t="shared" si="11"/>
        <v>0</v>
      </c>
      <c r="I177" s="22">
        <f t="shared" si="12"/>
        <v>0</v>
      </c>
      <c r="J177" s="1">
        <f>IFERROR(IF(B177&gt;=1,SUM(ALLO!GA180:GL180),0),0)</f>
        <v>0</v>
      </c>
      <c r="K177" s="1">
        <f>IFERROR(IF(B177&gt;=1,SUM(ALLO!GM180:GX180),0),0)</f>
        <v>0</v>
      </c>
      <c r="L177" s="1">
        <f t="shared" si="13"/>
        <v>0</v>
      </c>
      <c r="M177" s="1">
        <f t="shared" si="14"/>
        <v>0</v>
      </c>
    </row>
    <row r="178" spans="2:13" ht="18.75" x14ac:dyDescent="0.25">
      <c r="B178" s="12">
        <f>OTH!B178</f>
        <v>0</v>
      </c>
      <c r="C178" s="11">
        <f>OTH!C178</f>
        <v>0</v>
      </c>
      <c r="D178" s="139"/>
      <c r="E178" s="18">
        <f>IFERROR(IF(B178&gt;=1,(IF(M178=1,SUM(ALLO!GY181:HJ181)+SUMIFS(ARR!$M$7:$M$206,ARR!$H$7:$H$206,C178),0)),0),0)</f>
        <v>0</v>
      </c>
      <c r="F178" s="19"/>
      <c r="G178" s="20">
        <f t="shared" si="10"/>
        <v>0</v>
      </c>
      <c r="H178" s="21">
        <f t="shared" si="11"/>
        <v>0</v>
      </c>
      <c r="I178" s="22">
        <f t="shared" si="12"/>
        <v>0</v>
      </c>
      <c r="J178" s="1">
        <f>IFERROR(IF(B178&gt;=1,SUM(ALLO!GA181:GL181),0),0)</f>
        <v>0</v>
      </c>
      <c r="K178" s="1">
        <f>IFERROR(IF(B178&gt;=1,SUM(ALLO!GM181:GX181),0),0)</f>
        <v>0</v>
      </c>
      <c r="L178" s="1">
        <f t="shared" si="13"/>
        <v>0</v>
      </c>
      <c r="M178" s="1">
        <f t="shared" si="14"/>
        <v>0</v>
      </c>
    </row>
    <row r="179" spans="2:13" ht="18.75" x14ac:dyDescent="0.25">
      <c r="B179" s="12">
        <f>OTH!B179</f>
        <v>0</v>
      </c>
      <c r="C179" s="11">
        <f>OTH!C179</f>
        <v>0</v>
      </c>
      <c r="D179" s="139"/>
      <c r="E179" s="18">
        <f>IFERROR(IF(B179&gt;=1,(IF(M179=1,SUM(ALLO!GY182:HJ182)+SUMIFS(ARR!$M$7:$M$206,ARR!$H$7:$H$206,C179),0)),0),0)</f>
        <v>0</v>
      </c>
      <c r="F179" s="19"/>
      <c r="G179" s="20">
        <f t="shared" si="10"/>
        <v>0</v>
      </c>
      <c r="H179" s="21">
        <f t="shared" si="11"/>
        <v>0</v>
      </c>
      <c r="I179" s="22">
        <f t="shared" si="12"/>
        <v>0</v>
      </c>
      <c r="J179" s="1">
        <f>IFERROR(IF(B179&gt;=1,SUM(ALLO!GA182:GL182),0),0)</f>
        <v>0</v>
      </c>
      <c r="K179" s="1">
        <f>IFERROR(IF(B179&gt;=1,SUM(ALLO!GM182:GX182),0),0)</f>
        <v>0</v>
      </c>
      <c r="L179" s="1">
        <f t="shared" si="13"/>
        <v>0</v>
      </c>
      <c r="M179" s="1">
        <f t="shared" si="14"/>
        <v>0</v>
      </c>
    </row>
    <row r="180" spans="2:13" ht="18.75" x14ac:dyDescent="0.25">
      <c r="B180" s="12">
        <f>OTH!B180</f>
        <v>0</v>
      </c>
      <c r="C180" s="11">
        <f>OTH!C180</f>
        <v>0</v>
      </c>
      <c r="D180" s="139"/>
      <c r="E180" s="18">
        <f>IFERROR(IF(B180&gt;=1,(IF(M180=1,SUM(ALLO!GY183:HJ183)+SUMIFS(ARR!$M$7:$M$206,ARR!$H$7:$H$206,C180),0)),0),0)</f>
        <v>0</v>
      </c>
      <c r="F180" s="19"/>
      <c r="G180" s="20">
        <f t="shared" si="10"/>
        <v>0</v>
      </c>
      <c r="H180" s="21">
        <f t="shared" si="11"/>
        <v>0</v>
      </c>
      <c r="I180" s="22">
        <f t="shared" si="12"/>
        <v>0</v>
      </c>
      <c r="J180" s="1">
        <f>IFERROR(IF(B180&gt;=1,SUM(ALLO!GA183:GL183),0),0)</f>
        <v>0</v>
      </c>
      <c r="K180" s="1">
        <f>IFERROR(IF(B180&gt;=1,SUM(ALLO!GM183:GX183),0),0)</f>
        <v>0</v>
      </c>
      <c r="L180" s="1">
        <f t="shared" si="13"/>
        <v>0</v>
      </c>
      <c r="M180" s="1">
        <f t="shared" si="14"/>
        <v>0</v>
      </c>
    </row>
    <row r="181" spans="2:13" ht="18.75" x14ac:dyDescent="0.25">
      <c r="B181" s="12">
        <f>OTH!B181</f>
        <v>0</v>
      </c>
      <c r="C181" s="11">
        <f>OTH!C181</f>
        <v>0</v>
      </c>
      <c r="D181" s="139"/>
      <c r="E181" s="18">
        <f>IFERROR(IF(B181&gt;=1,(IF(M181=1,SUM(ALLO!GY184:HJ184)+SUMIFS(ARR!$M$7:$M$206,ARR!$H$7:$H$206,C181),0)),0),0)</f>
        <v>0</v>
      </c>
      <c r="F181" s="19"/>
      <c r="G181" s="20">
        <f t="shared" si="10"/>
        <v>0</v>
      </c>
      <c r="H181" s="21">
        <f t="shared" si="11"/>
        <v>0</v>
      </c>
      <c r="I181" s="22">
        <f t="shared" si="12"/>
        <v>0</v>
      </c>
      <c r="J181" s="1">
        <f>IFERROR(IF(B181&gt;=1,SUM(ALLO!GA184:GL184),0),0)</f>
        <v>0</v>
      </c>
      <c r="K181" s="1">
        <f>IFERROR(IF(B181&gt;=1,SUM(ALLO!GM184:GX184),0),0)</f>
        <v>0</v>
      </c>
      <c r="L181" s="1">
        <f t="shared" si="13"/>
        <v>0</v>
      </c>
      <c r="M181" s="1">
        <f t="shared" si="14"/>
        <v>0</v>
      </c>
    </row>
    <row r="182" spans="2:13" ht="18.75" x14ac:dyDescent="0.25">
      <c r="B182" s="12">
        <f>OTH!B182</f>
        <v>0</v>
      </c>
      <c r="C182" s="11">
        <f>OTH!C182</f>
        <v>0</v>
      </c>
      <c r="D182" s="139"/>
      <c r="E182" s="18">
        <f>IFERROR(IF(B182&gt;=1,(IF(M182=1,SUM(ALLO!GY185:HJ185)+SUMIFS(ARR!$M$7:$M$206,ARR!$H$7:$H$206,C182),0)),0),0)</f>
        <v>0</v>
      </c>
      <c r="F182" s="19"/>
      <c r="G182" s="20">
        <f t="shared" si="10"/>
        <v>0</v>
      </c>
      <c r="H182" s="21">
        <f t="shared" si="11"/>
        <v>0</v>
      </c>
      <c r="I182" s="22">
        <f t="shared" si="12"/>
        <v>0</v>
      </c>
      <c r="J182" s="1">
        <f>IFERROR(IF(B182&gt;=1,SUM(ALLO!GA185:GL185),0),0)</f>
        <v>0</v>
      </c>
      <c r="K182" s="1">
        <f>IFERROR(IF(B182&gt;=1,SUM(ALLO!GM185:GX185),0),0)</f>
        <v>0</v>
      </c>
      <c r="L182" s="1">
        <f t="shared" si="13"/>
        <v>0</v>
      </c>
      <c r="M182" s="1">
        <f t="shared" si="14"/>
        <v>0</v>
      </c>
    </row>
    <row r="183" spans="2:13" ht="18.75" x14ac:dyDescent="0.25">
      <c r="B183" s="12">
        <f>OTH!B183</f>
        <v>0</v>
      </c>
      <c r="C183" s="11">
        <f>OTH!C183</f>
        <v>0</v>
      </c>
      <c r="D183" s="139"/>
      <c r="E183" s="18">
        <f>IFERROR(IF(B183&gt;=1,(IF(M183=1,SUM(ALLO!GY186:HJ186)+SUMIFS(ARR!$M$7:$M$206,ARR!$H$7:$H$206,C183),0)),0),0)</f>
        <v>0</v>
      </c>
      <c r="F183" s="19"/>
      <c r="G183" s="20">
        <f t="shared" si="10"/>
        <v>0</v>
      </c>
      <c r="H183" s="21">
        <f t="shared" si="11"/>
        <v>0</v>
      </c>
      <c r="I183" s="22">
        <f t="shared" si="12"/>
        <v>0</v>
      </c>
      <c r="J183" s="1">
        <f>IFERROR(IF(B183&gt;=1,SUM(ALLO!GA186:GL186),0),0)</f>
        <v>0</v>
      </c>
      <c r="K183" s="1">
        <f>IFERROR(IF(B183&gt;=1,SUM(ALLO!GM186:GX186),0),0)</f>
        <v>0</v>
      </c>
      <c r="L183" s="1">
        <f t="shared" si="13"/>
        <v>0</v>
      </c>
      <c r="M183" s="1">
        <f t="shared" si="14"/>
        <v>0</v>
      </c>
    </row>
    <row r="184" spans="2:13" ht="18.75" x14ac:dyDescent="0.25">
      <c r="B184" s="12">
        <f>OTH!B184</f>
        <v>0</v>
      </c>
      <c r="C184" s="11">
        <f>OTH!C184</f>
        <v>0</v>
      </c>
      <c r="D184" s="139"/>
      <c r="E184" s="18">
        <f>IFERROR(IF(B184&gt;=1,(IF(M184=1,SUM(ALLO!GY187:HJ187)+SUMIFS(ARR!$M$7:$M$206,ARR!$H$7:$H$206,C184),0)),0),0)</f>
        <v>0</v>
      </c>
      <c r="F184" s="19"/>
      <c r="G184" s="20">
        <f t="shared" si="10"/>
        <v>0</v>
      </c>
      <c r="H184" s="21">
        <f t="shared" si="11"/>
        <v>0</v>
      </c>
      <c r="I184" s="22">
        <f t="shared" si="12"/>
        <v>0</v>
      </c>
      <c r="J184" s="1">
        <f>IFERROR(IF(B184&gt;=1,SUM(ALLO!GA187:GL187),0),0)</f>
        <v>0</v>
      </c>
      <c r="K184" s="1">
        <f>IFERROR(IF(B184&gt;=1,SUM(ALLO!GM187:GX187),0),0)</f>
        <v>0</v>
      </c>
      <c r="L184" s="1">
        <f t="shared" si="13"/>
        <v>0</v>
      </c>
      <c r="M184" s="1">
        <f t="shared" si="14"/>
        <v>0</v>
      </c>
    </row>
    <row r="185" spans="2:13" ht="18.75" x14ac:dyDescent="0.25">
      <c r="B185" s="12">
        <f>OTH!B185</f>
        <v>0</v>
      </c>
      <c r="C185" s="11">
        <f>OTH!C185</f>
        <v>0</v>
      </c>
      <c r="D185" s="139"/>
      <c r="E185" s="18">
        <f>IFERROR(IF(B185&gt;=1,(IF(M185=1,SUM(ALLO!GY188:HJ188)+SUMIFS(ARR!$M$7:$M$206,ARR!$H$7:$H$206,C185),0)),0),0)</f>
        <v>0</v>
      </c>
      <c r="F185" s="19"/>
      <c r="G185" s="20">
        <f t="shared" si="10"/>
        <v>0</v>
      </c>
      <c r="H185" s="21">
        <f t="shared" si="11"/>
        <v>0</v>
      </c>
      <c r="I185" s="22">
        <f t="shared" si="12"/>
        <v>0</v>
      </c>
      <c r="J185" s="1">
        <f>IFERROR(IF(B185&gt;=1,SUM(ALLO!GA188:GL188),0),0)</f>
        <v>0</v>
      </c>
      <c r="K185" s="1">
        <f>IFERROR(IF(B185&gt;=1,SUM(ALLO!GM188:GX188),0),0)</f>
        <v>0</v>
      </c>
      <c r="L185" s="1">
        <f t="shared" si="13"/>
        <v>0</v>
      </c>
      <c r="M185" s="1">
        <f t="shared" si="14"/>
        <v>0</v>
      </c>
    </row>
    <row r="186" spans="2:13" ht="18.75" x14ac:dyDescent="0.25">
      <c r="B186" s="12">
        <f>OTH!B186</f>
        <v>0</v>
      </c>
      <c r="C186" s="11">
        <f>OTH!C186</f>
        <v>0</v>
      </c>
      <c r="D186" s="139"/>
      <c r="E186" s="18">
        <f>IFERROR(IF(B186&gt;=1,(IF(M186=1,SUM(ALLO!GY189:HJ189)+SUMIFS(ARR!$M$7:$M$206,ARR!$H$7:$H$206,C186),0)),0),0)</f>
        <v>0</v>
      </c>
      <c r="F186" s="19"/>
      <c r="G186" s="20">
        <f t="shared" si="10"/>
        <v>0</v>
      </c>
      <c r="H186" s="21">
        <f t="shared" si="11"/>
        <v>0</v>
      </c>
      <c r="I186" s="22">
        <f t="shared" si="12"/>
        <v>0</v>
      </c>
      <c r="J186" s="1">
        <f>IFERROR(IF(B186&gt;=1,SUM(ALLO!GA189:GL189),0),0)</f>
        <v>0</v>
      </c>
      <c r="K186" s="1">
        <f>IFERROR(IF(B186&gt;=1,SUM(ALLO!GM189:GX189),0),0)</f>
        <v>0</v>
      </c>
      <c r="L186" s="1">
        <f t="shared" si="13"/>
        <v>0</v>
      </c>
      <c r="M186" s="1">
        <f t="shared" si="14"/>
        <v>0</v>
      </c>
    </row>
    <row r="187" spans="2:13" ht="18.75" x14ac:dyDescent="0.25">
      <c r="B187" s="12">
        <f>OTH!B187</f>
        <v>0</v>
      </c>
      <c r="C187" s="11">
        <f>OTH!C187</f>
        <v>0</v>
      </c>
      <c r="D187" s="139"/>
      <c r="E187" s="18">
        <f>IFERROR(IF(B187&gt;=1,(IF(M187=1,SUM(ALLO!GY190:HJ190)+SUMIFS(ARR!$M$7:$M$206,ARR!$H$7:$H$206,C187),0)),0),0)</f>
        <v>0</v>
      </c>
      <c r="F187" s="19"/>
      <c r="G187" s="20">
        <f t="shared" si="10"/>
        <v>0</v>
      </c>
      <c r="H187" s="21">
        <f t="shared" si="11"/>
        <v>0</v>
      </c>
      <c r="I187" s="22">
        <f t="shared" si="12"/>
        <v>0</v>
      </c>
      <c r="J187" s="1">
        <f>IFERROR(IF(B187&gt;=1,SUM(ALLO!GA190:GL190),0),0)</f>
        <v>0</v>
      </c>
      <c r="K187" s="1">
        <f>IFERROR(IF(B187&gt;=1,SUM(ALLO!GM190:GX190),0),0)</f>
        <v>0</v>
      </c>
      <c r="L187" s="1">
        <f t="shared" si="13"/>
        <v>0</v>
      </c>
      <c r="M187" s="1">
        <f t="shared" si="14"/>
        <v>0</v>
      </c>
    </row>
    <row r="188" spans="2:13" ht="18.75" x14ac:dyDescent="0.25">
      <c r="B188" s="12">
        <f>OTH!B188</f>
        <v>0</v>
      </c>
      <c r="C188" s="11">
        <f>OTH!C188</f>
        <v>0</v>
      </c>
      <c r="D188" s="139"/>
      <c r="E188" s="18">
        <f>IFERROR(IF(B188&gt;=1,(IF(M188=1,SUM(ALLO!GY191:HJ191)+SUMIFS(ARR!$M$7:$M$206,ARR!$H$7:$H$206,C188),0)),0),0)</f>
        <v>0</v>
      </c>
      <c r="F188" s="19"/>
      <c r="G188" s="20">
        <f t="shared" si="10"/>
        <v>0</v>
      </c>
      <c r="H188" s="21">
        <f t="shared" si="11"/>
        <v>0</v>
      </c>
      <c r="I188" s="22">
        <f t="shared" si="12"/>
        <v>0</v>
      </c>
      <c r="J188" s="1">
        <f>IFERROR(IF(B188&gt;=1,SUM(ALLO!GA191:GL191),0),0)</f>
        <v>0</v>
      </c>
      <c r="K188" s="1">
        <f>IFERROR(IF(B188&gt;=1,SUM(ALLO!GM191:GX191),0),0)</f>
        <v>0</v>
      </c>
      <c r="L188" s="1">
        <f t="shared" si="13"/>
        <v>0</v>
      </c>
      <c r="M188" s="1">
        <f t="shared" si="14"/>
        <v>0</v>
      </c>
    </row>
    <row r="189" spans="2:13" ht="18.75" x14ac:dyDescent="0.25">
      <c r="B189" s="12">
        <f>OTH!B189</f>
        <v>0</v>
      </c>
      <c r="C189" s="11">
        <f>OTH!C189</f>
        <v>0</v>
      </c>
      <c r="D189" s="139"/>
      <c r="E189" s="18">
        <f>IFERROR(IF(B189&gt;=1,(IF(M189=1,SUM(ALLO!GY192:HJ192)+SUMIFS(ARR!$M$7:$M$206,ARR!$H$7:$H$206,C189),0)),0),0)</f>
        <v>0</v>
      </c>
      <c r="F189" s="19"/>
      <c r="G189" s="20">
        <f t="shared" si="10"/>
        <v>0</v>
      </c>
      <c r="H189" s="21">
        <f t="shared" si="11"/>
        <v>0</v>
      </c>
      <c r="I189" s="22">
        <f t="shared" si="12"/>
        <v>0</v>
      </c>
      <c r="J189" s="1">
        <f>IFERROR(IF(B189&gt;=1,SUM(ALLO!GA192:GL192),0),0)</f>
        <v>0</v>
      </c>
      <c r="K189" s="1">
        <f>IFERROR(IF(B189&gt;=1,SUM(ALLO!GM192:GX192),0),0)</f>
        <v>0</v>
      </c>
      <c r="L189" s="1">
        <f t="shared" si="13"/>
        <v>0</v>
      </c>
      <c r="M189" s="1">
        <f t="shared" si="14"/>
        <v>0</v>
      </c>
    </row>
    <row r="190" spans="2:13" ht="18.75" x14ac:dyDescent="0.25">
      <c r="B190" s="12">
        <f>OTH!B190</f>
        <v>0</v>
      </c>
      <c r="C190" s="11">
        <f>OTH!C190</f>
        <v>0</v>
      </c>
      <c r="D190" s="139"/>
      <c r="E190" s="18">
        <f>IFERROR(IF(B190&gt;=1,(IF(M190=1,SUM(ALLO!GY193:HJ193)+SUMIFS(ARR!$M$7:$M$206,ARR!$H$7:$H$206,C190),0)),0),0)</f>
        <v>0</v>
      </c>
      <c r="F190" s="19"/>
      <c r="G190" s="20">
        <f t="shared" si="10"/>
        <v>0</v>
      </c>
      <c r="H190" s="21">
        <f t="shared" si="11"/>
        <v>0</v>
      </c>
      <c r="I190" s="22">
        <f t="shared" si="12"/>
        <v>0</v>
      </c>
      <c r="J190" s="1">
        <f>IFERROR(IF(B190&gt;=1,SUM(ALLO!GA193:GL193),0),0)</f>
        <v>0</v>
      </c>
      <c r="K190" s="1">
        <f>IFERROR(IF(B190&gt;=1,SUM(ALLO!GM193:GX193),0),0)</f>
        <v>0</v>
      </c>
      <c r="L190" s="1">
        <f t="shared" si="13"/>
        <v>0</v>
      </c>
      <c r="M190" s="1">
        <f t="shared" si="14"/>
        <v>0</v>
      </c>
    </row>
    <row r="191" spans="2:13" ht="18.75" x14ac:dyDescent="0.25">
      <c r="B191" s="12">
        <f>OTH!B191</f>
        <v>0</v>
      </c>
      <c r="C191" s="11">
        <f>OTH!C191</f>
        <v>0</v>
      </c>
      <c r="D191" s="139"/>
      <c r="E191" s="18">
        <f>IFERROR(IF(B191&gt;=1,(IF(M191=1,SUM(ALLO!GY194:HJ194)+SUMIFS(ARR!$M$7:$M$206,ARR!$H$7:$H$206,C191),0)),0),0)</f>
        <v>0</v>
      </c>
      <c r="F191" s="19"/>
      <c r="G191" s="20">
        <f t="shared" si="10"/>
        <v>0</v>
      </c>
      <c r="H191" s="21">
        <f t="shared" si="11"/>
        <v>0</v>
      </c>
      <c r="I191" s="22">
        <f t="shared" si="12"/>
        <v>0</v>
      </c>
      <c r="J191" s="1">
        <f>IFERROR(IF(B191&gt;=1,SUM(ALLO!GA194:GL194),0),0)</f>
        <v>0</v>
      </c>
      <c r="K191" s="1">
        <f>IFERROR(IF(B191&gt;=1,SUM(ALLO!GM194:GX194),0),0)</f>
        <v>0</v>
      </c>
      <c r="L191" s="1">
        <f t="shared" si="13"/>
        <v>0</v>
      </c>
      <c r="M191" s="1">
        <f t="shared" si="14"/>
        <v>0</v>
      </c>
    </row>
    <row r="192" spans="2:13" ht="18.75" x14ac:dyDescent="0.25">
      <c r="B192" s="12">
        <f>OTH!B192</f>
        <v>0</v>
      </c>
      <c r="C192" s="11">
        <f>OTH!C192</f>
        <v>0</v>
      </c>
      <c r="D192" s="139"/>
      <c r="E192" s="18">
        <f>IFERROR(IF(B192&gt;=1,(IF(M192=1,SUM(ALLO!GY195:HJ195)+SUMIFS(ARR!$M$7:$M$206,ARR!$H$7:$H$206,C192),0)),0),0)</f>
        <v>0</v>
      </c>
      <c r="F192" s="19"/>
      <c r="G192" s="20">
        <f t="shared" si="10"/>
        <v>0</v>
      </c>
      <c r="H192" s="21">
        <f t="shared" si="11"/>
        <v>0</v>
      </c>
      <c r="I192" s="22">
        <f t="shared" si="12"/>
        <v>0</v>
      </c>
      <c r="J192" s="1">
        <f>IFERROR(IF(B192&gt;=1,SUM(ALLO!GA195:GL195),0),0)</f>
        <v>0</v>
      </c>
      <c r="K192" s="1">
        <f>IFERROR(IF(B192&gt;=1,SUM(ALLO!GM195:GX195),0),0)</f>
        <v>0</v>
      </c>
      <c r="L192" s="1">
        <f t="shared" si="13"/>
        <v>0</v>
      </c>
      <c r="M192" s="1">
        <f t="shared" si="14"/>
        <v>0</v>
      </c>
    </row>
    <row r="193" spans="2:13" ht="18.75" x14ac:dyDescent="0.25">
      <c r="B193" s="12">
        <f>OTH!B193</f>
        <v>0</v>
      </c>
      <c r="C193" s="11">
        <f>OTH!C193</f>
        <v>0</v>
      </c>
      <c r="D193" s="139"/>
      <c r="E193" s="18">
        <f>IFERROR(IF(B193&gt;=1,(IF(M193=1,SUM(ALLO!GY196:HJ196)+SUMIFS(ARR!$M$7:$M$206,ARR!$H$7:$H$206,C193),0)),0),0)</f>
        <v>0</v>
      </c>
      <c r="F193" s="19"/>
      <c r="G193" s="20">
        <f t="shared" si="10"/>
        <v>0</v>
      </c>
      <c r="H193" s="21">
        <f t="shared" si="11"/>
        <v>0</v>
      </c>
      <c r="I193" s="22">
        <f t="shared" si="12"/>
        <v>0</v>
      </c>
      <c r="J193" s="1">
        <f>IFERROR(IF(B193&gt;=1,SUM(ALLO!GA196:GL196),0),0)</f>
        <v>0</v>
      </c>
      <c r="K193" s="1">
        <f>IFERROR(IF(B193&gt;=1,SUM(ALLO!GM196:GX196),0),0)</f>
        <v>0</v>
      </c>
      <c r="L193" s="1">
        <f t="shared" si="13"/>
        <v>0</v>
      </c>
      <c r="M193" s="1">
        <f t="shared" si="14"/>
        <v>0</v>
      </c>
    </row>
    <row r="194" spans="2:13" ht="18.75" x14ac:dyDescent="0.25">
      <c r="B194" s="12">
        <f>OTH!B194</f>
        <v>0</v>
      </c>
      <c r="C194" s="11">
        <f>OTH!C194</f>
        <v>0</v>
      </c>
      <c r="D194" s="139"/>
      <c r="E194" s="18">
        <f>IFERROR(IF(B194&gt;=1,(IF(M194=1,SUM(ALLO!GY197:HJ197)+SUMIFS(ARR!$M$7:$M$206,ARR!$H$7:$H$206,C194),0)),0),0)</f>
        <v>0</v>
      </c>
      <c r="F194" s="19"/>
      <c r="G194" s="20">
        <f t="shared" si="10"/>
        <v>0</v>
      </c>
      <c r="H194" s="21">
        <f t="shared" si="11"/>
        <v>0</v>
      </c>
      <c r="I194" s="22">
        <f t="shared" si="12"/>
        <v>0</v>
      </c>
      <c r="J194" s="1">
        <f>IFERROR(IF(B194&gt;=1,SUM(ALLO!GA197:GL197),0),0)</f>
        <v>0</v>
      </c>
      <c r="K194" s="1">
        <f>IFERROR(IF(B194&gt;=1,SUM(ALLO!GM197:GX197),0),0)</f>
        <v>0</v>
      </c>
      <c r="L194" s="1">
        <f t="shared" si="13"/>
        <v>0</v>
      </c>
      <c r="M194" s="1">
        <f t="shared" si="14"/>
        <v>0</v>
      </c>
    </row>
    <row r="195" spans="2:13" ht="18.75" x14ac:dyDescent="0.25">
      <c r="B195" s="12">
        <f>OTH!B195</f>
        <v>0</v>
      </c>
      <c r="C195" s="11">
        <f>OTH!C195</f>
        <v>0</v>
      </c>
      <c r="D195" s="139"/>
      <c r="E195" s="18">
        <f>IFERROR(IF(B195&gt;=1,(IF(M195=1,SUM(ALLO!GY198:HJ198)+SUMIFS(ARR!$M$7:$M$206,ARR!$H$7:$H$206,C195),0)),0),0)</f>
        <v>0</v>
      </c>
      <c r="F195" s="19"/>
      <c r="G195" s="20">
        <f t="shared" si="10"/>
        <v>0</v>
      </c>
      <c r="H195" s="21">
        <f t="shared" si="11"/>
        <v>0</v>
      </c>
      <c r="I195" s="22">
        <f t="shared" si="12"/>
        <v>0</v>
      </c>
      <c r="J195" s="1">
        <f>IFERROR(IF(B195&gt;=1,SUM(ALLO!GA198:GL198),0),0)</f>
        <v>0</v>
      </c>
      <c r="K195" s="1">
        <f>IFERROR(IF(B195&gt;=1,SUM(ALLO!GM198:GX198),0),0)</f>
        <v>0</v>
      </c>
      <c r="L195" s="1">
        <f t="shared" si="13"/>
        <v>0</v>
      </c>
      <c r="M195" s="1">
        <f t="shared" si="14"/>
        <v>0</v>
      </c>
    </row>
    <row r="196" spans="2:13" ht="18.75" x14ac:dyDescent="0.25">
      <c r="B196" s="12">
        <f>OTH!B196</f>
        <v>0</v>
      </c>
      <c r="C196" s="11">
        <f>OTH!C196</f>
        <v>0</v>
      </c>
      <c r="D196" s="139"/>
      <c r="E196" s="18">
        <f>IFERROR(IF(B196&gt;=1,(IF(M196=1,SUM(ALLO!GY199:HJ199)+SUMIFS(ARR!$M$7:$M$206,ARR!$H$7:$H$206,C196),0)),0),0)</f>
        <v>0</v>
      </c>
      <c r="F196" s="19"/>
      <c r="G196" s="20">
        <f t="shared" si="10"/>
        <v>0</v>
      </c>
      <c r="H196" s="21">
        <f t="shared" si="11"/>
        <v>0</v>
      </c>
      <c r="I196" s="22">
        <f t="shared" si="12"/>
        <v>0</v>
      </c>
      <c r="J196" s="1">
        <f>IFERROR(IF(B196&gt;=1,SUM(ALLO!GA199:GL199),0),0)</f>
        <v>0</v>
      </c>
      <c r="K196" s="1">
        <f>IFERROR(IF(B196&gt;=1,SUM(ALLO!GM199:GX199),0),0)</f>
        <v>0</v>
      </c>
      <c r="L196" s="1">
        <f t="shared" si="13"/>
        <v>0</v>
      </c>
      <c r="M196" s="1">
        <f t="shared" si="14"/>
        <v>0</v>
      </c>
    </row>
    <row r="197" spans="2:13" ht="18.75" x14ac:dyDescent="0.25">
      <c r="B197" s="12">
        <f>OTH!B197</f>
        <v>0</v>
      </c>
      <c r="C197" s="11">
        <f>OTH!C197</f>
        <v>0</v>
      </c>
      <c r="D197" s="139"/>
      <c r="E197" s="18">
        <f>IFERROR(IF(B197&gt;=1,(IF(M197=1,SUM(ALLO!GY200:HJ200)+SUMIFS(ARR!$M$7:$M$206,ARR!$H$7:$H$206,C197),0)),0),0)</f>
        <v>0</v>
      </c>
      <c r="F197" s="19"/>
      <c r="G197" s="20">
        <f t="shared" si="10"/>
        <v>0</v>
      </c>
      <c r="H197" s="21">
        <f t="shared" si="11"/>
        <v>0</v>
      </c>
      <c r="I197" s="22">
        <f t="shared" si="12"/>
        <v>0</v>
      </c>
      <c r="J197" s="1">
        <f>IFERROR(IF(B197&gt;=1,SUM(ALLO!GA200:GL200),0),0)</f>
        <v>0</v>
      </c>
      <c r="K197" s="1">
        <f>IFERROR(IF(B197&gt;=1,SUM(ALLO!GM200:GX200),0),0)</f>
        <v>0</v>
      </c>
      <c r="L197" s="1">
        <f t="shared" si="13"/>
        <v>0</v>
      </c>
      <c r="M197" s="1">
        <f t="shared" si="14"/>
        <v>0</v>
      </c>
    </row>
    <row r="198" spans="2:13" ht="18.75" x14ac:dyDescent="0.25">
      <c r="B198" s="12">
        <f>OTH!B198</f>
        <v>0</v>
      </c>
      <c r="C198" s="11">
        <f>OTH!C198</f>
        <v>0</v>
      </c>
      <c r="D198" s="139"/>
      <c r="E198" s="18">
        <f>IFERROR(IF(B198&gt;=1,(IF(M198=1,SUM(ALLO!GY201:HJ201)+SUMIFS(ARR!$M$7:$M$206,ARR!$H$7:$H$206,C198),0)),0),0)</f>
        <v>0</v>
      </c>
      <c r="F198" s="19"/>
      <c r="G198" s="20">
        <f t="shared" ref="G198:G204" si="15">IFERROR(IF(B198&gt;=1,(IF(M198=1,(IF(L198&gt;=1,ROUND(L198/10,0),0)),0)),0),0)</f>
        <v>0</v>
      </c>
      <c r="H198" s="21">
        <f t="shared" ref="H198:H204" si="16">IFERROR(IF(B198&gt;=1,(IF(M198=1,(IF(F198&gt;=1,(IF((F198-G198)&gt;=E198,E198,IF((F198-G198)&lt;E198,F198-G198,0))),0)),0)),0),0)</f>
        <v>0</v>
      </c>
      <c r="I198" s="22">
        <f t="shared" ref="I198:I204" si="17">IFERROR(IF(B198&gt;=1,(IF(M198=1,E198+G198,0)),0),0)</f>
        <v>0</v>
      </c>
      <c r="J198" s="1">
        <f>IFERROR(IF(B198&gt;=1,SUM(ALLO!GA201:GL201),0),0)</f>
        <v>0</v>
      </c>
      <c r="K198" s="1">
        <f>IFERROR(IF(B198&gt;=1,SUM(ALLO!GM201:GX201),0),0)</f>
        <v>0</v>
      </c>
      <c r="L198" s="1">
        <f t="shared" ref="L198:L204" si="18">J198+K198</f>
        <v>0</v>
      </c>
      <c r="M198" s="1">
        <f t="shared" ref="M198:M204" si="19">IFERROR(IF(B198&gt;=1,(IF(D198="YES",1,0)),0),0)</f>
        <v>0</v>
      </c>
    </row>
    <row r="199" spans="2:13" ht="18.75" x14ac:dyDescent="0.25">
      <c r="B199" s="12">
        <f>OTH!B199</f>
        <v>0</v>
      </c>
      <c r="C199" s="11">
        <f>OTH!C199</f>
        <v>0</v>
      </c>
      <c r="D199" s="139"/>
      <c r="E199" s="18">
        <f>IFERROR(IF(B199&gt;=1,(IF(M199=1,SUM(ALLO!GY202:HJ202)+SUMIFS(ARR!$M$7:$M$206,ARR!$H$7:$H$206,C199),0)),0),0)</f>
        <v>0</v>
      </c>
      <c r="F199" s="19"/>
      <c r="G199" s="20">
        <f t="shared" si="15"/>
        <v>0</v>
      </c>
      <c r="H199" s="21">
        <f t="shared" si="16"/>
        <v>0</v>
      </c>
      <c r="I199" s="22">
        <f t="shared" si="17"/>
        <v>0</v>
      </c>
      <c r="J199" s="1">
        <f>IFERROR(IF(B199&gt;=1,SUM(ALLO!GA202:GL202),0),0)</f>
        <v>0</v>
      </c>
      <c r="K199" s="1">
        <f>IFERROR(IF(B199&gt;=1,SUM(ALLO!GM202:GX202),0),0)</f>
        <v>0</v>
      </c>
      <c r="L199" s="1">
        <f t="shared" si="18"/>
        <v>0</v>
      </c>
      <c r="M199" s="1">
        <f t="shared" si="19"/>
        <v>0</v>
      </c>
    </row>
    <row r="200" spans="2:13" ht="18.75" x14ac:dyDescent="0.25">
      <c r="B200" s="12">
        <f>OTH!B200</f>
        <v>0</v>
      </c>
      <c r="C200" s="11">
        <f>OTH!C200</f>
        <v>0</v>
      </c>
      <c r="D200" s="139"/>
      <c r="E200" s="18">
        <f>IFERROR(IF(B200&gt;=1,(IF(M200=1,SUM(ALLO!GY203:HJ203)+SUMIFS(ARR!$M$7:$M$206,ARR!$H$7:$H$206,C200),0)),0),0)</f>
        <v>0</v>
      </c>
      <c r="F200" s="19"/>
      <c r="G200" s="20">
        <f t="shared" si="15"/>
        <v>0</v>
      </c>
      <c r="H200" s="21">
        <f t="shared" si="16"/>
        <v>0</v>
      </c>
      <c r="I200" s="22">
        <f t="shared" si="17"/>
        <v>0</v>
      </c>
      <c r="J200" s="1">
        <f>IFERROR(IF(B200&gt;=1,SUM(ALLO!GA203:GL203),0),0)</f>
        <v>0</v>
      </c>
      <c r="K200" s="1">
        <f>IFERROR(IF(B200&gt;=1,SUM(ALLO!GM203:GX203),0),0)</f>
        <v>0</v>
      </c>
      <c r="L200" s="1">
        <f t="shared" si="18"/>
        <v>0</v>
      </c>
      <c r="M200" s="1">
        <f t="shared" si="19"/>
        <v>0</v>
      </c>
    </row>
    <row r="201" spans="2:13" ht="18.75" x14ac:dyDescent="0.25">
      <c r="B201" s="12">
        <f>OTH!B201</f>
        <v>0</v>
      </c>
      <c r="C201" s="11">
        <f>OTH!C201</f>
        <v>0</v>
      </c>
      <c r="D201" s="139"/>
      <c r="E201" s="18">
        <f>IFERROR(IF(B201&gt;=1,(IF(M201=1,SUM(ALLO!GY204:HJ204)+SUMIFS(ARR!$M$7:$M$206,ARR!$H$7:$H$206,C201),0)),0),0)</f>
        <v>0</v>
      </c>
      <c r="F201" s="19"/>
      <c r="G201" s="20">
        <f t="shared" si="15"/>
        <v>0</v>
      </c>
      <c r="H201" s="21">
        <f t="shared" si="16"/>
        <v>0</v>
      </c>
      <c r="I201" s="22">
        <f t="shared" si="17"/>
        <v>0</v>
      </c>
      <c r="J201" s="1">
        <f>IFERROR(IF(B201&gt;=1,SUM(ALLO!GA204:GL204),0),0)</f>
        <v>0</v>
      </c>
      <c r="K201" s="1">
        <f>IFERROR(IF(B201&gt;=1,SUM(ALLO!GM204:GX204),0),0)</f>
        <v>0</v>
      </c>
      <c r="L201" s="1">
        <f t="shared" si="18"/>
        <v>0</v>
      </c>
      <c r="M201" s="1">
        <f t="shared" si="19"/>
        <v>0</v>
      </c>
    </row>
    <row r="202" spans="2:13" ht="18.75" x14ac:dyDescent="0.25">
      <c r="B202" s="12">
        <f>OTH!B202</f>
        <v>0</v>
      </c>
      <c r="C202" s="11">
        <f>OTH!C202</f>
        <v>0</v>
      </c>
      <c r="D202" s="139"/>
      <c r="E202" s="18">
        <f>IFERROR(IF(B202&gt;=1,(IF(M202=1,SUM(ALLO!GY205:HJ205)+SUMIFS(ARR!$M$7:$M$206,ARR!$H$7:$H$206,C202),0)),0),0)</f>
        <v>0</v>
      </c>
      <c r="F202" s="19"/>
      <c r="G202" s="20">
        <f t="shared" si="15"/>
        <v>0</v>
      </c>
      <c r="H202" s="21">
        <f t="shared" si="16"/>
        <v>0</v>
      </c>
      <c r="I202" s="22">
        <f t="shared" si="17"/>
        <v>0</v>
      </c>
      <c r="J202" s="1">
        <f>IFERROR(IF(B202&gt;=1,SUM(ALLO!GA205:GL205),0),0)</f>
        <v>0</v>
      </c>
      <c r="K202" s="1">
        <f>IFERROR(IF(B202&gt;=1,SUM(ALLO!GM205:GX205),0),0)</f>
        <v>0</v>
      </c>
      <c r="L202" s="1">
        <f t="shared" si="18"/>
        <v>0</v>
      </c>
      <c r="M202" s="1">
        <f t="shared" si="19"/>
        <v>0</v>
      </c>
    </row>
    <row r="203" spans="2:13" ht="18.75" x14ac:dyDescent="0.25">
      <c r="B203" s="12">
        <f>OTH!B203</f>
        <v>0</v>
      </c>
      <c r="C203" s="11">
        <f>OTH!C203</f>
        <v>0</v>
      </c>
      <c r="D203" s="139"/>
      <c r="E203" s="18">
        <f>IFERROR(IF(B203&gt;=1,(IF(M203=1,SUM(ALLO!GY206:HJ206)+SUMIFS(ARR!$M$7:$M$206,ARR!$H$7:$H$206,C203),0)),0),0)</f>
        <v>0</v>
      </c>
      <c r="F203" s="19"/>
      <c r="G203" s="20">
        <f t="shared" si="15"/>
        <v>0</v>
      </c>
      <c r="H203" s="21">
        <f t="shared" si="16"/>
        <v>0</v>
      </c>
      <c r="I203" s="22">
        <f t="shared" si="17"/>
        <v>0</v>
      </c>
      <c r="J203" s="1">
        <f>IFERROR(IF(B203&gt;=1,SUM(ALLO!GA206:GL206),0),0)</f>
        <v>0</v>
      </c>
      <c r="K203" s="1">
        <f>IFERROR(IF(B203&gt;=1,SUM(ALLO!GM206:GX206),0),0)</f>
        <v>0</v>
      </c>
      <c r="L203" s="1">
        <f t="shared" si="18"/>
        <v>0</v>
      </c>
      <c r="M203" s="1">
        <f t="shared" si="19"/>
        <v>0</v>
      </c>
    </row>
    <row r="204" spans="2:13" ht="18.75" x14ac:dyDescent="0.25">
      <c r="B204" s="12">
        <f>OTH!B204</f>
        <v>0</v>
      </c>
      <c r="C204" s="11">
        <f>OTH!C204</f>
        <v>0</v>
      </c>
      <c r="D204" s="139"/>
      <c r="E204" s="18">
        <f>IFERROR(IF(B204&gt;=1,(IF(M204=1,SUM(ALLO!GY207:HJ207)+SUMIFS(ARR!$M$7:$M$206,ARR!$H$7:$H$206,C204),0)),0),0)</f>
        <v>0</v>
      </c>
      <c r="F204" s="19"/>
      <c r="G204" s="20">
        <f t="shared" si="15"/>
        <v>0</v>
      </c>
      <c r="H204" s="21">
        <f t="shared" si="16"/>
        <v>0</v>
      </c>
      <c r="I204" s="22">
        <f t="shared" si="17"/>
        <v>0</v>
      </c>
      <c r="J204" s="1">
        <f>IFERROR(IF(B204&gt;=1,SUM(ALLO!GA207:GL207),0),0)</f>
        <v>0</v>
      </c>
      <c r="K204" s="1">
        <f>IFERROR(IF(B204&gt;=1,SUM(ALLO!GM207:GX207),0),0)</f>
        <v>0</v>
      </c>
      <c r="L204" s="1">
        <f t="shared" si="18"/>
        <v>0</v>
      </c>
      <c r="M204" s="1">
        <f t="shared" si="19"/>
        <v>0</v>
      </c>
    </row>
  </sheetData>
  <sheetProtection password="CD8E" sheet="1" objects="1" scenarios="1"/>
  <mergeCells count="9">
    <mergeCell ref="I1:I4"/>
    <mergeCell ref="B1:H1"/>
    <mergeCell ref="B2:B3"/>
    <mergeCell ref="C2:C3"/>
    <mergeCell ref="E2:E3"/>
    <mergeCell ref="F2:F3"/>
    <mergeCell ref="G2:G3"/>
    <mergeCell ref="H2:H3"/>
    <mergeCell ref="D2:D3"/>
  </mergeCells>
  <conditionalFormatting sqref="B4:H4">
    <cfRule type="cellIs" dxfId="96" priority="12" operator="equal">
      <formula>0</formula>
    </cfRule>
  </conditionalFormatting>
  <conditionalFormatting sqref="A5:A84">
    <cfRule type="expression" dxfId="95" priority="11">
      <formula>$A5=0</formula>
    </cfRule>
  </conditionalFormatting>
  <conditionalFormatting sqref="B5:I5 E6:E204">
    <cfRule type="expression" dxfId="94" priority="3">
      <formula>$B5=0</formula>
    </cfRule>
  </conditionalFormatting>
  <conditionalFormatting sqref="B6:D204 F6:I204">
    <cfRule type="expression" dxfId="93" priority="1">
      <formula>$B6=0</formula>
    </cfRule>
  </conditionalFormatting>
  <dataValidations count="1">
    <dataValidation type="list" allowBlank="1" showInputMessage="1" showErrorMessage="1" promptTitle="मकान किराया छूट" prompt="आप यदि प्राप्त मकान किराया की छूट लेना चाहते है तो 'YES' चयन करें" sqref="D5:D204">
      <formula1>YES</formula1>
    </dataValidation>
  </dataValidations>
  <pageMargins left="0" right="0" top="0" bottom="0" header="0" footer="0"/>
  <pageSetup paperSize="9" scale="92"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499984740745262"/>
  </sheetPr>
  <dimension ref="A1:DD209"/>
  <sheetViews>
    <sheetView view="pageBreakPreview" topLeftCell="BL7" zoomScaleNormal="100" zoomScaleSheetLayoutView="100" workbookViewId="0">
      <pane xSplit="2" ySplit="3" topLeftCell="BN10" activePane="bottomRight" state="frozen"/>
      <selection activeCell="BL7" sqref="BL7"/>
      <selection pane="topRight" activeCell="BN7" sqref="BN7"/>
      <selection pane="bottomLeft" activeCell="BL10" sqref="BL10"/>
      <selection pane="bottomRight" activeCell="BT12" sqref="BT12"/>
    </sheetView>
  </sheetViews>
  <sheetFormatPr defaultRowHeight="15" x14ac:dyDescent="0.25"/>
  <cols>
    <col min="1" max="63" width="9.140625" style="1" hidden="1" customWidth="1"/>
    <col min="64" max="64" width="7.42578125" style="1" customWidth="1"/>
    <col min="65" max="65" width="21.5703125" style="1" customWidth="1"/>
    <col min="66" max="66" width="21.42578125" style="1" customWidth="1"/>
    <col min="67" max="67" width="8.7109375" style="1" customWidth="1"/>
    <col min="68" max="68" width="16.28515625" style="1" customWidth="1"/>
    <col min="69" max="69" width="10.7109375" style="1" customWidth="1"/>
    <col min="70" max="70" width="8.7109375" style="1" customWidth="1"/>
    <col min="71" max="71" width="6.28515625" style="1" customWidth="1"/>
    <col min="72" max="73" width="8.7109375" style="1" customWidth="1"/>
    <col min="74" max="74" width="6.28515625" style="1" customWidth="1"/>
    <col min="75" max="76" width="8.7109375" style="1" customWidth="1"/>
    <col min="77" max="77" width="6.28515625" style="1" customWidth="1"/>
    <col min="78" max="79" width="8.7109375" style="1" customWidth="1"/>
    <col min="80" max="80" width="6.28515625" style="1" customWidth="1"/>
    <col min="81" max="82" width="8.7109375" style="1" customWidth="1"/>
    <col min="83" max="83" width="10.7109375" style="1" customWidth="1"/>
    <col min="84" max="107" width="8.7109375" style="1" customWidth="1"/>
    <col min="108" max="108" width="9.140625" style="1" hidden="1" customWidth="1"/>
    <col min="109" max="16384" width="9.140625" style="1"/>
  </cols>
  <sheetData>
    <row r="1" spans="1:108" hidden="1" x14ac:dyDescent="0.25">
      <c r="A1" s="1" t="s">
        <v>207</v>
      </c>
      <c r="B1" s="1">
        <v>1</v>
      </c>
      <c r="C1" s="1">
        <v>1</v>
      </c>
      <c r="D1" s="1">
        <v>2</v>
      </c>
      <c r="E1" s="1">
        <v>3</v>
      </c>
      <c r="F1" s="1">
        <v>4</v>
      </c>
      <c r="G1" s="1">
        <v>5</v>
      </c>
      <c r="H1" s="1">
        <v>6</v>
      </c>
      <c r="I1" s="1">
        <v>7</v>
      </c>
      <c r="J1" s="1">
        <v>8</v>
      </c>
      <c r="K1" s="1">
        <v>9</v>
      </c>
      <c r="L1" s="1">
        <v>10</v>
      </c>
      <c r="M1" s="1">
        <v>11</v>
      </c>
      <c r="N1" s="1">
        <v>12</v>
      </c>
      <c r="O1" s="1">
        <v>13</v>
      </c>
      <c r="P1" s="1">
        <v>14</v>
      </c>
      <c r="Q1" s="1">
        <v>15</v>
      </c>
      <c r="R1" s="1">
        <v>16</v>
      </c>
      <c r="S1" s="1">
        <v>17</v>
      </c>
      <c r="T1" s="1">
        <v>18</v>
      </c>
      <c r="U1" s="1">
        <v>19</v>
      </c>
      <c r="V1" s="1">
        <v>20</v>
      </c>
      <c r="W1" s="1">
        <v>21</v>
      </c>
      <c r="X1" s="1">
        <v>22</v>
      </c>
      <c r="Y1" s="1">
        <v>23</v>
      </c>
      <c r="Z1" s="1">
        <v>24</v>
      </c>
      <c r="AA1" s="1">
        <v>25</v>
      </c>
      <c r="AB1" s="1">
        <v>26</v>
      </c>
      <c r="AC1" s="1">
        <v>27</v>
      </c>
      <c r="AD1" s="1">
        <v>28</v>
      </c>
      <c r="AE1" s="1">
        <v>29</v>
      </c>
      <c r="AF1" s="1">
        <v>30</v>
      </c>
      <c r="AG1" s="1">
        <v>31</v>
      </c>
      <c r="AH1" s="1">
        <v>32</v>
      </c>
      <c r="AI1" s="1">
        <v>33</v>
      </c>
      <c r="AJ1" s="1">
        <v>34</v>
      </c>
      <c r="AK1" s="1">
        <v>35</v>
      </c>
      <c r="AL1" s="1">
        <v>36</v>
      </c>
      <c r="AM1" s="1">
        <v>37</v>
      </c>
      <c r="AN1" s="1">
        <v>38</v>
      </c>
      <c r="AO1" s="1">
        <v>39</v>
      </c>
      <c r="AP1" s="1">
        <v>40</v>
      </c>
      <c r="AQ1" s="1">
        <v>41</v>
      </c>
      <c r="AR1" s="1">
        <v>42</v>
      </c>
      <c r="AS1" s="1">
        <v>43</v>
      </c>
      <c r="AT1" s="1">
        <v>44</v>
      </c>
      <c r="AU1" s="1">
        <v>45</v>
      </c>
      <c r="AV1" s="1">
        <v>46</v>
      </c>
      <c r="AW1" s="1">
        <v>47</v>
      </c>
      <c r="AX1" s="1">
        <v>48</v>
      </c>
      <c r="AY1" s="1">
        <v>49</v>
      </c>
      <c r="AZ1" s="1">
        <v>50</v>
      </c>
      <c r="BA1" s="1">
        <v>51</v>
      </c>
      <c r="BB1" s="1">
        <v>52</v>
      </c>
      <c r="BC1" s="1">
        <v>53</v>
      </c>
      <c r="BD1" s="1">
        <v>54</v>
      </c>
      <c r="BE1" s="1">
        <v>55</v>
      </c>
      <c r="BF1" s="1">
        <v>56</v>
      </c>
      <c r="BG1" s="1">
        <v>57</v>
      </c>
    </row>
    <row r="2" spans="1:108" hidden="1" x14ac:dyDescent="0.25">
      <c r="A2" s="1" t="s">
        <v>236</v>
      </c>
      <c r="B2" s="1">
        <v>2</v>
      </c>
      <c r="BQ2" s="33"/>
    </row>
    <row r="3" spans="1:108" hidden="1" x14ac:dyDescent="0.25"/>
    <row r="4" spans="1:108" hidden="1" x14ac:dyDescent="0.25">
      <c r="BL4" s="1">
        <v>1</v>
      </c>
      <c r="BM4" s="1">
        <v>2</v>
      </c>
      <c r="BN4" s="1">
        <v>3</v>
      </c>
      <c r="BO4" s="1">
        <v>4</v>
      </c>
      <c r="BP4" s="1">
        <v>5</v>
      </c>
      <c r="BQ4" s="1">
        <v>6</v>
      </c>
      <c r="BR4" s="1">
        <v>7</v>
      </c>
      <c r="BS4" s="1">
        <v>8</v>
      </c>
      <c r="BT4" s="1">
        <v>9</v>
      </c>
      <c r="BU4" s="1">
        <v>10</v>
      </c>
      <c r="BV4" s="1">
        <v>11</v>
      </c>
      <c r="BW4" s="1">
        <v>12</v>
      </c>
      <c r="BX4" s="1">
        <v>13</v>
      </c>
      <c r="BY4" s="1">
        <v>14</v>
      </c>
      <c r="BZ4" s="1">
        <v>15</v>
      </c>
      <c r="CA4" s="1">
        <v>16</v>
      </c>
      <c r="CB4" s="1">
        <v>17</v>
      </c>
      <c r="CC4" s="1">
        <v>18</v>
      </c>
      <c r="CD4" s="1">
        <v>19</v>
      </c>
      <c r="CE4" s="1">
        <v>20</v>
      </c>
      <c r="CF4" s="1">
        <v>21</v>
      </c>
      <c r="CG4" s="1">
        <v>22</v>
      </c>
      <c r="CH4" s="1">
        <v>23</v>
      </c>
      <c r="CI4" s="1">
        <v>24</v>
      </c>
      <c r="CJ4" s="1">
        <v>25</v>
      </c>
      <c r="CK4" s="1">
        <v>26</v>
      </c>
      <c r="CL4" s="1">
        <v>27</v>
      </c>
      <c r="CM4" s="1">
        <v>28</v>
      </c>
      <c r="CN4" s="1">
        <v>29</v>
      </c>
      <c r="CO4" s="1">
        <v>30</v>
      </c>
      <c r="CP4" s="1">
        <v>31</v>
      </c>
      <c r="CQ4" s="1">
        <v>32</v>
      </c>
      <c r="CR4" s="1">
        <v>33</v>
      </c>
      <c r="CS4" s="1">
        <v>34</v>
      </c>
      <c r="CT4" s="1">
        <v>35</v>
      </c>
      <c r="CU4" s="1">
        <v>36</v>
      </c>
      <c r="CV4" s="1">
        <v>37</v>
      </c>
      <c r="CW4" s="1">
        <v>38</v>
      </c>
      <c r="CY4" s="1">
        <v>39</v>
      </c>
      <c r="CZ4" s="1">
        <v>40</v>
      </c>
      <c r="DA4" s="1">
        <v>41</v>
      </c>
      <c r="DC4" s="1">
        <v>42</v>
      </c>
    </row>
    <row r="5" spans="1:108" hidden="1" x14ac:dyDescent="0.25"/>
    <row r="6" spans="1:108" hidden="1" x14ac:dyDescent="0.25">
      <c r="AK6" s="1">
        <v>25000</v>
      </c>
      <c r="AL6" s="1">
        <v>25000</v>
      </c>
      <c r="AM6" s="1">
        <v>75000</v>
      </c>
      <c r="AN6" s="1">
        <v>40000</v>
      </c>
      <c r="AP6" s="1">
        <v>24000</v>
      </c>
      <c r="AQ6" s="1">
        <v>10000</v>
      </c>
      <c r="AR6" s="1">
        <v>75000</v>
      </c>
    </row>
    <row r="7" spans="1:108" ht="33" customHeight="1" x14ac:dyDescent="0.25">
      <c r="AJ7" s="444" t="s">
        <v>318</v>
      </c>
      <c r="AK7" s="446" t="s">
        <v>329</v>
      </c>
      <c r="AL7" s="447" t="s">
        <v>319</v>
      </c>
      <c r="AM7" s="442" t="s">
        <v>330</v>
      </c>
      <c r="AN7" s="445" t="s">
        <v>331</v>
      </c>
      <c r="AO7" s="441" t="s">
        <v>320</v>
      </c>
      <c r="AP7" s="442" t="s">
        <v>332</v>
      </c>
      <c r="AQ7" s="443" t="s">
        <v>333</v>
      </c>
      <c r="AR7" s="444" t="s">
        <v>334</v>
      </c>
      <c r="AS7" s="445" t="s">
        <v>322</v>
      </c>
      <c r="AT7" s="432" t="s">
        <v>321</v>
      </c>
      <c r="BL7" s="439" t="s">
        <v>4</v>
      </c>
      <c r="BM7" s="438" t="s">
        <v>5</v>
      </c>
      <c r="BN7" s="438" t="s">
        <v>7</v>
      </c>
      <c r="BO7" s="437" t="s">
        <v>497</v>
      </c>
      <c r="BP7" s="436" t="s">
        <v>496</v>
      </c>
      <c r="BQ7" s="430" t="s">
        <v>521</v>
      </c>
      <c r="BR7" s="430"/>
      <c r="BS7" s="430"/>
      <c r="BT7" s="430"/>
      <c r="BU7" s="430"/>
      <c r="BV7" s="430"/>
      <c r="BW7" s="430"/>
      <c r="BX7" s="430"/>
      <c r="BY7" s="430"/>
      <c r="BZ7" s="430"/>
      <c r="CA7" s="430"/>
      <c r="CB7" s="430"/>
      <c r="CC7" s="430"/>
      <c r="CD7" s="430"/>
      <c r="CE7" s="431" t="s">
        <v>522</v>
      </c>
      <c r="CF7" s="431"/>
      <c r="CG7" s="431"/>
      <c r="CH7" s="431"/>
      <c r="CI7" s="431"/>
      <c r="CJ7" s="431"/>
      <c r="CK7" s="431"/>
      <c r="CL7" s="431"/>
      <c r="CM7" s="431"/>
      <c r="CN7" s="431"/>
      <c r="CO7" s="431"/>
      <c r="CP7" s="431"/>
      <c r="CQ7" s="431"/>
      <c r="CR7" s="431"/>
      <c r="CS7" s="431"/>
      <c r="CT7" s="431"/>
      <c r="CU7" s="449" t="s">
        <v>524</v>
      </c>
      <c r="CV7" s="449"/>
      <c r="CW7" s="449"/>
      <c r="CX7" s="449"/>
      <c r="CY7" s="449"/>
      <c r="CZ7" s="449"/>
      <c r="DA7" s="449"/>
      <c r="DB7" s="449"/>
      <c r="DC7" s="449"/>
    </row>
    <row r="8" spans="1:108" ht="16.5" customHeight="1" x14ac:dyDescent="0.25">
      <c r="AJ8" s="444"/>
      <c r="AK8" s="446"/>
      <c r="AL8" s="447"/>
      <c r="AM8" s="442"/>
      <c r="AN8" s="445"/>
      <c r="AO8" s="441"/>
      <c r="AP8" s="442"/>
      <c r="AQ8" s="443"/>
      <c r="AR8" s="444"/>
      <c r="AS8" s="445"/>
      <c r="AT8" s="433"/>
      <c r="BL8" s="439"/>
      <c r="BM8" s="438"/>
      <c r="BN8" s="438"/>
      <c r="BO8" s="437"/>
      <c r="BP8" s="436"/>
      <c r="BQ8" s="435" t="s">
        <v>505</v>
      </c>
      <c r="BR8" s="422">
        <v>1</v>
      </c>
      <c r="BS8" s="422"/>
      <c r="BT8" s="422"/>
      <c r="BU8" s="422">
        <v>2</v>
      </c>
      <c r="BV8" s="422"/>
      <c r="BW8" s="422"/>
      <c r="BX8" s="422">
        <v>3</v>
      </c>
      <c r="BY8" s="422"/>
      <c r="BZ8" s="422"/>
      <c r="CA8" s="422">
        <v>4</v>
      </c>
      <c r="CB8" s="422"/>
      <c r="CC8" s="422"/>
      <c r="CD8" s="435" t="s">
        <v>511</v>
      </c>
      <c r="CE8" s="440" t="s">
        <v>505</v>
      </c>
      <c r="CF8" s="167">
        <v>1</v>
      </c>
      <c r="CG8" s="448">
        <v>0</v>
      </c>
      <c r="CH8" s="167">
        <f>1+CF9</f>
        <v>250001</v>
      </c>
      <c r="CI8" s="448">
        <v>0.05</v>
      </c>
      <c r="CJ8" s="167">
        <f>1+CH9</f>
        <v>500001</v>
      </c>
      <c r="CK8" s="448">
        <v>0.1</v>
      </c>
      <c r="CL8" s="167">
        <f>1+CJ9</f>
        <v>750001</v>
      </c>
      <c r="CM8" s="448">
        <v>0.15</v>
      </c>
      <c r="CN8" s="167">
        <f>1+CL9</f>
        <v>1000001</v>
      </c>
      <c r="CO8" s="448">
        <v>0.2</v>
      </c>
      <c r="CP8" s="167">
        <f>1+CN9</f>
        <v>1250001</v>
      </c>
      <c r="CQ8" s="448">
        <v>0.25</v>
      </c>
      <c r="CR8" s="167">
        <f>1+CP9</f>
        <v>1500001</v>
      </c>
      <c r="CS8" s="448">
        <v>0.3</v>
      </c>
      <c r="CT8" s="440" t="s">
        <v>511</v>
      </c>
      <c r="CU8" s="450" t="s">
        <v>517</v>
      </c>
      <c r="CV8" s="429" t="s">
        <v>525</v>
      </c>
      <c r="CW8" s="429" t="s">
        <v>526</v>
      </c>
      <c r="CX8" s="429" t="s">
        <v>527</v>
      </c>
      <c r="CY8" s="429" t="s">
        <v>528</v>
      </c>
      <c r="CZ8" s="429" t="s">
        <v>529</v>
      </c>
      <c r="DA8" s="429" t="s">
        <v>511</v>
      </c>
      <c r="DB8" s="429" t="s">
        <v>530</v>
      </c>
      <c r="DC8" s="429" t="s">
        <v>531</v>
      </c>
    </row>
    <row r="9" spans="1:108" ht="24.95" customHeight="1" x14ac:dyDescent="0.25">
      <c r="G9" s="1">
        <v>1</v>
      </c>
      <c r="H9" s="1">
        <v>2</v>
      </c>
      <c r="I9" s="1">
        <v>3</v>
      </c>
      <c r="J9" s="1" t="s">
        <v>440</v>
      </c>
      <c r="K9" s="1" t="s">
        <v>441</v>
      </c>
      <c r="L9" s="1" t="s">
        <v>442</v>
      </c>
      <c r="M9" s="1" t="s">
        <v>443</v>
      </c>
      <c r="N9" s="1" t="s">
        <v>444</v>
      </c>
      <c r="O9" s="1" t="s">
        <v>445</v>
      </c>
      <c r="P9" s="1" t="s">
        <v>446</v>
      </c>
      <c r="Q9" s="1" t="s">
        <v>447</v>
      </c>
      <c r="R9" s="1" t="s">
        <v>447</v>
      </c>
      <c r="S9" s="1" t="s">
        <v>448</v>
      </c>
      <c r="T9" s="1" t="s">
        <v>448</v>
      </c>
      <c r="U9" s="1" t="s">
        <v>448</v>
      </c>
      <c r="V9" s="1" t="s">
        <v>449</v>
      </c>
      <c r="W9" s="1" t="s">
        <v>498</v>
      </c>
      <c r="X9" s="1" t="s">
        <v>450</v>
      </c>
      <c r="Y9" s="1" t="s">
        <v>451</v>
      </c>
      <c r="Z9" s="1" t="s">
        <v>510</v>
      </c>
      <c r="AA9" s="1" t="s">
        <v>452</v>
      </c>
      <c r="AB9" s="1" t="s">
        <v>453</v>
      </c>
      <c r="AC9" s="1" t="s">
        <v>454</v>
      </c>
      <c r="AD9" s="1" t="s">
        <v>455</v>
      </c>
      <c r="AE9" s="1" t="s">
        <v>492</v>
      </c>
      <c r="AF9" s="1" t="s">
        <v>493</v>
      </c>
      <c r="AG9" s="1" t="s">
        <v>499</v>
      </c>
      <c r="AH9" s="1" t="s">
        <v>442</v>
      </c>
      <c r="AI9" s="1" t="s">
        <v>500</v>
      </c>
      <c r="AJ9" s="444"/>
      <c r="AK9" s="446"/>
      <c r="AL9" s="447"/>
      <c r="AM9" s="442"/>
      <c r="AN9" s="445"/>
      <c r="AO9" s="441"/>
      <c r="AP9" s="442"/>
      <c r="AQ9" s="443"/>
      <c r="AR9" s="444"/>
      <c r="AS9" s="445"/>
      <c r="AT9" s="434"/>
      <c r="AU9" s="1" t="s">
        <v>501</v>
      </c>
      <c r="AV9" s="1" t="s">
        <v>503</v>
      </c>
      <c r="AW9" s="1" t="s">
        <v>502</v>
      </c>
      <c r="AX9" s="6">
        <v>0.3</v>
      </c>
      <c r="AY9" s="1" t="s">
        <v>504</v>
      </c>
      <c r="AZ9" s="1" t="s">
        <v>451</v>
      </c>
      <c r="BL9" s="439"/>
      <c r="BM9" s="438"/>
      <c r="BN9" s="438"/>
      <c r="BO9" s="437"/>
      <c r="BP9" s="436"/>
      <c r="BQ9" s="435"/>
      <c r="BR9" s="140" t="s">
        <v>512</v>
      </c>
      <c r="BS9" s="140" t="s">
        <v>513</v>
      </c>
      <c r="BT9" s="140" t="s">
        <v>514</v>
      </c>
      <c r="BU9" s="140" t="s">
        <v>512</v>
      </c>
      <c r="BV9" s="140" t="s">
        <v>513</v>
      </c>
      <c r="BW9" s="140" t="s">
        <v>514</v>
      </c>
      <c r="BX9" s="140" t="s">
        <v>512</v>
      </c>
      <c r="BY9" s="140" t="s">
        <v>513</v>
      </c>
      <c r="BZ9" s="140" t="s">
        <v>514</v>
      </c>
      <c r="CA9" s="140" t="s">
        <v>512</v>
      </c>
      <c r="CB9" s="140" t="s">
        <v>513</v>
      </c>
      <c r="CC9" s="140" t="s">
        <v>514</v>
      </c>
      <c r="CD9" s="435"/>
      <c r="CE9" s="440"/>
      <c r="CF9" s="167">
        <v>250000</v>
      </c>
      <c r="CG9" s="448"/>
      <c r="CH9" s="167">
        <f>CF9+250000</f>
        <v>500000</v>
      </c>
      <c r="CI9" s="448"/>
      <c r="CJ9" s="167">
        <f>CH9+250000</f>
        <v>750000</v>
      </c>
      <c r="CK9" s="448"/>
      <c r="CL9" s="167">
        <f>CJ9+250000</f>
        <v>1000000</v>
      </c>
      <c r="CM9" s="448"/>
      <c r="CN9" s="167">
        <f>CL9+250000</f>
        <v>1250000</v>
      </c>
      <c r="CO9" s="448"/>
      <c r="CP9" s="167">
        <f>CN9+250000</f>
        <v>1500000</v>
      </c>
      <c r="CQ9" s="448"/>
      <c r="CR9" s="167" t="s">
        <v>523</v>
      </c>
      <c r="CS9" s="448"/>
      <c r="CT9" s="440"/>
      <c r="CU9" s="450"/>
      <c r="CV9" s="429"/>
      <c r="CW9" s="429"/>
      <c r="CX9" s="429"/>
      <c r="CY9" s="429"/>
      <c r="CZ9" s="429"/>
      <c r="DA9" s="429"/>
      <c r="DB9" s="429"/>
      <c r="DC9" s="429"/>
    </row>
    <row r="10" spans="1:108" ht="18" customHeight="1" x14ac:dyDescent="0.25">
      <c r="C10" s="1">
        <f>BL10</f>
        <v>0</v>
      </c>
      <c r="D10" s="1">
        <f>IFERROR(IF(BL10&gt;=1,(IF(LEN(BO10)=3,VLOOKUP(BO10,$A$1:$B$2,2,0),0)),0),0)</f>
        <v>0</v>
      </c>
      <c r="E10" s="1">
        <f>ALLO!A8</f>
        <v>0</v>
      </c>
      <c r="F10" s="1">
        <f>BL10</f>
        <v>0</v>
      </c>
      <c r="G10" s="1">
        <f>$F10*10+G$9</f>
        <v>1</v>
      </c>
      <c r="H10" s="1">
        <f t="shared" ref="H10:I25" si="0">$F10*10+H$9</f>
        <v>2</v>
      </c>
      <c r="I10" s="1">
        <f t="shared" si="0"/>
        <v>3</v>
      </c>
      <c r="J10" s="1">
        <f>SUM(ALLO!GA8:GL8)</f>
        <v>0</v>
      </c>
      <c r="K10" s="1">
        <f>SUM(ALLO!GM8:GX8)</f>
        <v>0</v>
      </c>
      <c r="L10" s="1">
        <f>SUM(ALLO!GY8:HJ8)</f>
        <v>0</v>
      </c>
      <c r="M10" s="1">
        <f>SUM(ALLO!EU8:FF8)</f>
        <v>0</v>
      </c>
      <c r="N10" s="1">
        <f>SUM(ALLO!FG8:FR8)</f>
        <v>0</v>
      </c>
      <c r="O10" s="1">
        <f>ALLO!HR8</f>
        <v>0</v>
      </c>
      <c r="P10" s="1">
        <f>ALLO!HU8</f>
        <v>0</v>
      </c>
      <c r="Q10" s="1">
        <f>ALLO!IP8</f>
        <v>0</v>
      </c>
      <c r="R10" s="1">
        <f>ALLO!IS8</f>
        <v>0</v>
      </c>
      <c r="S10" s="1">
        <f>IFERROR(IF($BL10&gt;=1,INDEX(ARR!$D$8:$AG$207,MATCH(G10,ARR!$D$8:$D$207,0),12),0),0)</f>
        <v>0</v>
      </c>
      <c r="T10" s="1">
        <f>IFERROR(IF($BL10&gt;=1,INDEX(ARR!$D$8:$AG$207,MATCH(H10,ARR!$D$8:$D$207,0),12),0),0)</f>
        <v>0</v>
      </c>
      <c r="U10" s="1">
        <f>IFERROR(IF($BL10&gt;=1,INDEX(ARR!$D$8:$AG$207,MATCH(I10,ARR!$D$8:$D$207,0),12),0),0)</f>
        <v>0</v>
      </c>
      <c r="V10" s="1">
        <f>SUM(J10:U10)</f>
        <v>0</v>
      </c>
      <c r="W10" s="1">
        <f>IFERROR(IF(BL10&gt;=1,(IF(E10=1,V10,IF(E10=2,V10+Y10,0))),0),0)</f>
        <v>0</v>
      </c>
      <c r="X10" s="1">
        <f>SUM(DED!AH10:AS10)+ALLO!IQ8+ALLO!IT8+DED!FT10+ALLO!HP8</f>
        <v>0</v>
      </c>
      <c r="Y10" s="1">
        <f>SUM(DED!FA10:FL10)+ALLO!IR8+ALLO!IU8+DED!FV10</f>
        <v>0</v>
      </c>
      <c r="Z10" s="1">
        <f>SUM(DED!BF10:BQ10)+DED!FW10</f>
        <v>0</v>
      </c>
      <c r="AA10" s="1">
        <f>DED!ES10+DED!GC10</f>
        <v>0</v>
      </c>
      <c r="AB10" s="1">
        <f>SUM(DED!DZ10:EK10)+OTH!I5+DED!FZ10</f>
        <v>0</v>
      </c>
      <c r="AC10" s="1">
        <f>SUM(DED!FM10:FS10)+DED!GD10</f>
        <v>0</v>
      </c>
      <c r="AD10" s="1">
        <f>SUM(DED!CP10:DA10)+DED!GE10</f>
        <v>0</v>
      </c>
      <c r="AE10" s="1">
        <f>SUM(DED!DB10:DM10)+OTH!N5+DED!GA10</f>
        <v>0</v>
      </c>
      <c r="AF10" s="1">
        <f>SUM(DED!DN10:DY10)+OTH!O5+DED!GB10</f>
        <v>0</v>
      </c>
      <c r="AG10" s="1">
        <f>SUM(OTH!D5:H5)+SUM(OTH!J5:M5)+SUM(X10:AB10)+AE10</f>
        <v>0</v>
      </c>
      <c r="AH10" s="1">
        <f>HRA!H5</f>
        <v>0</v>
      </c>
      <c r="AI10" s="1">
        <f>OTH!AC5+OTH!AD5+50000</f>
        <v>50000</v>
      </c>
      <c r="AJ10" s="1">
        <f>OTH!P5</f>
        <v>0</v>
      </c>
      <c r="AK10" s="1">
        <f>IFERROR(IF(OTH!Q5&gt;=AK$6,AK$6,OTH!Q5),0)</f>
        <v>0</v>
      </c>
      <c r="AL10" s="1">
        <f>IFERROR(IF(OTH!R5&gt;=AL$6,AL$6,OTH!R5),0)</f>
        <v>0</v>
      </c>
      <c r="AM10" s="1">
        <f>IFERROR(IF(OTH!S5&gt;=AM$6,AM$6,OTH!S5),0)</f>
        <v>0</v>
      </c>
      <c r="AN10" s="1">
        <f>IFERROR(IF(OTH!T5&gt;=AN$6,AN$6,OTH!T5),0)</f>
        <v>0</v>
      </c>
      <c r="AO10" s="1">
        <f>OTH!U5</f>
        <v>0</v>
      </c>
      <c r="AP10" s="1">
        <f>IFERROR(IF(OTH!V5&gt;=AP$6,AP$6,OTH!V5),0)</f>
        <v>0</v>
      </c>
      <c r="AQ10" s="1">
        <f>IFERROR(IF(OTH!W5&gt;=AQ$6,AQ$6,OTH!W5),0)</f>
        <v>0</v>
      </c>
      <c r="AR10" s="1">
        <f>IFERROR(IF(OTH!X5&gt;=AR$6,AR$6,OTH!X5),0)</f>
        <v>0</v>
      </c>
      <c r="AS10" s="1">
        <f>OTH!Y5</f>
        <v>0</v>
      </c>
      <c r="AT10" s="1">
        <f>OTH!Z5+AC10</f>
        <v>0</v>
      </c>
      <c r="AU10" s="1">
        <f>OTH!AE5+OTH!AF5</f>
        <v>0</v>
      </c>
      <c r="AV10" s="1">
        <f>OTH!AA5</f>
        <v>0</v>
      </c>
      <c r="AW10" s="1">
        <f>OTH!AB5</f>
        <v>0</v>
      </c>
      <c r="AX10" s="1">
        <f>IFERROR(IF(AV10&gt;=1,ROUND(AV10*0.3,0),0),0)</f>
        <v>0</v>
      </c>
      <c r="AY10" s="1">
        <f>AV10-(AF10+AW10+AX10)</f>
        <v>0</v>
      </c>
      <c r="AZ10" s="1">
        <f>IFERROR(IF(BL10&gt;=1,(IF(BP10="YES",(IF(AG10&gt;150000,(IF(E10=2,(IF(AG10-150000&gt;=50000,(IF(Y10&gt;=50000,50000,IF(Y10&gt;=1,Y10,0))),IF(AG10-150000&gt;=1,(IF(Y10&gt;=50000,AG10-150000,IF(Y10&gt;=1,Y10,0))),0))),0)),0)),0)),0),0)</f>
        <v>0</v>
      </c>
      <c r="BA10" s="1">
        <f>IFERROR(IF(AZ10&gt;=1,Y10-AZ10,Y10),0)</f>
        <v>0</v>
      </c>
      <c r="BB10" s="1">
        <f>IFERROR(IF(BL10&gt;=1,(IF(AG10-Y10+BA10&gt;=150000,150000,IF(AG10-Y10+BA10&gt;=1,AG10-Y10+BA10,0))),0),0)</f>
        <v>0</v>
      </c>
      <c r="BC10" s="1">
        <f>EMP!X6</f>
        <v>0</v>
      </c>
      <c r="BD10" s="1">
        <f>IFERROR(IF($BL10&gt;=1,(IF(BR10&gt;=1,0)),0),0)</f>
        <v>0</v>
      </c>
      <c r="BE10" s="1">
        <f>IFERROR(IF($BL10&gt;=1,(IF(BU10&gt;=1,(IF($BC10&gt;=80,20/100,IF($BC10&gt;=1,5/100,0))),0)),0),0)</f>
        <v>0</v>
      </c>
      <c r="BF10" s="1">
        <f>IFERROR(IF(BL10&gt;=1,(IF(BC10&gt;=1,1000000,0)),0),0)</f>
        <v>0</v>
      </c>
      <c r="BG10" s="1">
        <f>IFERROR(IF(BL10&gt;=1,W10+AU10+AY10-AH10-AI10-BB10-Y10-SUM(AK10:AT10),0),0)</f>
        <v>0</v>
      </c>
      <c r="BL10" s="163">
        <f>EMP!O6</f>
        <v>0</v>
      </c>
      <c r="BM10" s="164">
        <f>EMP!P6</f>
        <v>0</v>
      </c>
      <c r="BN10" s="163">
        <f>EMP!Q6</f>
        <v>0</v>
      </c>
      <c r="BO10" s="177"/>
      <c r="BP10" s="178"/>
      <c r="BQ10" s="168">
        <f>IFERROR(IF(BL10&gt;=1,(IF(BG10&gt;=1,ROUNDUP(BG10/10,0)*10,0)),0),0)</f>
        <v>0</v>
      </c>
      <c r="BR10" s="168">
        <f>IFERROR(IF($BL10&gt;=1,(IF($BC10&gt;=80,(IF($BQ10&gt;=500000,500000,IF($BQ10&gt;=1,$BQ10,0))),IF($BC10&gt;=60,(IF($BQ10&gt;=300000,300000,IF($BQ10&gt;=1,$BQ10,0))),IF(BC10&gt;=1,(IF($BQ10&gt;=250000,250000,IF($BQ10&gt;=1,$BQ10,0))),0)))),0),0)</f>
        <v>0</v>
      </c>
      <c r="BS10" s="169">
        <f>IFERROR(IF($BL10&gt;=1,(IF(BR10&gt;=1,"0%")),0),0)</f>
        <v>0</v>
      </c>
      <c r="BT10" s="168">
        <f>IFERROR(IF($BL10&gt;=1,(IF(BR10&gt;=1,0)),0),0)</f>
        <v>0</v>
      </c>
      <c r="BU10" s="168">
        <f>IFERROR(IF($BL10&gt;=1,(IF($BC10&gt;=80,(IF($BQ10&gt;=1000000,500000,IF($BQ10&gt;=500001,$BQ10-500000,0))),IF($BC10&gt;=60,(IF($BQ10&gt;=500000,200000,IF($BQ10&gt;=300001,$BQ10-300000,0))),IF(BF10&gt;=1,(IF($BQ10&gt;=500000,250000,IF($BQ10&gt;=250001,$BQ10-250000,0))),0)))),0),0)</f>
        <v>0</v>
      </c>
      <c r="BV10" s="169">
        <f>IFERROR(IF($BL10&gt;=1,(IF(BU10&gt;=1,(IF($BC10&gt;=80,"20%",IF($BC10&gt;=1,"5%",0))),0)),0),0)</f>
        <v>0</v>
      </c>
      <c r="BW10" s="168">
        <f>IFERROR(IF($BL10&gt;=1,(IF(BU10&gt;=1,(IF($BC10&gt;=80,ROUND(BU10*20/100,0),IF($BC10&gt;=1,ROUND(BU10*5/100,0),0))),0)),0),0)</f>
        <v>0</v>
      </c>
      <c r="BX10" s="168">
        <f>IFERROR(IF($BL10&gt;=1,(IF($BC10&gt;=80,(IF($BQ10&gt;=1000001,$BQ10-1000000,0)),IF($BC10&gt;=1,(IF($BQ10&gt;=1000000,500000,IF($BQ10&gt;=500001,$BQ10-500000,0))),0))),0),0)</f>
        <v>0</v>
      </c>
      <c r="BY10" s="169">
        <f>IFERROR(IF($BL10&gt;=1,(IF(BX10&gt;=1,(IF($BC10&gt;=80,"30%",IF($BC10&gt;=1,"20%",0))),0)),0),0)</f>
        <v>0</v>
      </c>
      <c r="BZ10" s="168">
        <f>IFERROR(IF($BL10&gt;=1,(IF(BX10&gt;=1,(IF($BC10&gt;=80,ROUND(BX10*30/100,0),IF($BC10&gt;=1,ROUND(BX10*20/100,0),0))),0)),0),0)</f>
        <v>0</v>
      </c>
      <c r="CA10" s="168">
        <f>IFERROR(IF($BL10&gt;=1,(IF($BC10&gt;=80,0,IF($BC10&gt;=1,(IF($BQ10&gt;=1000001,$BQ10-1000000,0)),0))),0),0)</f>
        <v>0</v>
      </c>
      <c r="CB10" s="169">
        <f>IFERROR(IF($BL10&gt;=1,(IF(CA10&gt;=1,(IF($BC10&gt;=80,"",IF($BC10&gt;=1,"30%",0))),0)),0),0)</f>
        <v>0</v>
      </c>
      <c r="CC10" s="168">
        <f>IFERROR(IF($BL10&gt;=1,(IF(CA10&gt;=1,(IF($BC10&gt;=80,0,IF($BC10&gt;=1,ROUND(CA10*30/100,0),0))),0)),0),0)</f>
        <v>0</v>
      </c>
      <c r="CD10" s="168">
        <f>BT10+BW10+BZ10+CC10</f>
        <v>0</v>
      </c>
      <c r="CE10" s="170">
        <f>IFERROR(IF(BL10&gt;=1,ROUNDUP((W10+AU10+AY10)/10,0)*10,0),0)</f>
        <v>0</v>
      </c>
      <c r="CF10" s="170">
        <f t="shared" ref="CF10:CF73" si="1">IFERROR(IF($BL10&gt;=1,(IF($CE10&gt;=CF$9,250000,IF($CE10&gt;=CF$8,$CE10,0))),0),0)</f>
        <v>0</v>
      </c>
      <c r="CG10" s="170">
        <f>IFERROR(IF($BL10&gt;=1,(IF(CF10&gt;=1,0)),0),0)</f>
        <v>0</v>
      </c>
      <c r="CH10" s="170">
        <f t="shared" ref="CH10" si="2">IFERROR(IF($BL10&gt;=1,(IF($CE10&gt;=CH$9,250000,IF($CE10&gt;=CH$8,$CE10-CF$9,0))),0),0)</f>
        <v>0</v>
      </c>
      <c r="CI10" s="170">
        <f>IFERROR(IF($BL10&gt;=1,(IF(CH10&gt;=1,ROUND(CH10*5/100,0),0)),0),0)</f>
        <v>0</v>
      </c>
      <c r="CJ10" s="170">
        <f t="shared" ref="CJ10" si="3">IFERROR(IF($BL10&gt;=1,(IF($CE10&gt;=CJ$9,250000,IF($CE10&gt;=CJ$8,$CE10-CH$9,0))),0),0)</f>
        <v>0</v>
      </c>
      <c r="CK10" s="170">
        <f>IFERROR(IF($BL10&gt;=1,(IF(CJ10&gt;=1,ROUND(CJ10*10/100,0),0)),0),0)</f>
        <v>0</v>
      </c>
      <c r="CL10" s="170">
        <f t="shared" ref="CL10" si="4">IFERROR(IF($BL10&gt;=1,(IF($CE10&gt;=CL$9,250000,IF($CE10&gt;=CL$8,$CE10-CJ$9,0))),0),0)</f>
        <v>0</v>
      </c>
      <c r="CM10" s="170">
        <f>IFERROR(IF($BL10&gt;=1,(IF(CL10&gt;=1,ROUND(CL10*15/100,0),0)),0),0)</f>
        <v>0</v>
      </c>
      <c r="CN10" s="170">
        <f t="shared" ref="CN10" si="5">IFERROR(IF($BL10&gt;=1,(IF($CE10&gt;=CN$9,250000,IF($CE10&gt;=CN$8,$CE10-CL$9,0))),0),0)</f>
        <v>0</v>
      </c>
      <c r="CO10" s="170">
        <f>IFERROR(IF($BL10&gt;=1,(IF(CN10&gt;=1,ROUND(CN10*20/100,0),0)),0),0)</f>
        <v>0</v>
      </c>
      <c r="CP10" s="170">
        <f t="shared" ref="CP10" si="6">IFERROR(IF($BL10&gt;=1,(IF($CE10&gt;=CP$9,250000,IF($CE10&gt;=CP$8,$CE10-CN$9,0))),0),0)</f>
        <v>0</v>
      </c>
      <c r="CQ10" s="170">
        <f>IFERROR(IF($BL10&gt;=1,(IF(CP10&gt;=1,ROUND(CP10*25/100,0),0)),0),0)</f>
        <v>0</v>
      </c>
      <c r="CR10" s="170">
        <f t="shared" ref="CR10" si="7">IFERROR(IF($BL10&gt;=1,(IF($CE10&gt;=CR$8,$CE10-CP$9,0)),0),0)</f>
        <v>0</v>
      </c>
      <c r="CS10" s="170">
        <f>IFERROR(IF($BL10&gt;=1,(IF(CR10&gt;=1,ROUND(CR10*30/100,0),0)),0),0)</f>
        <v>0</v>
      </c>
      <c r="CT10" s="170">
        <f>CG10+CI10+CK10+CM10+CO10+CQ10+CS10</f>
        <v>0</v>
      </c>
      <c r="CU10" s="171">
        <f>IFERROR(IF(BL10&gt;=1,(IF(D10=1,CD10,IF(D10=2,CT10,0))),0),0)</f>
        <v>0</v>
      </c>
      <c r="CV10" s="171">
        <f>IFERROR(IF(BL10&gt;=1,(IF(D10=1,(IF(BQ10&gt;=500001,0,IF(BQ10&gt;=1,CU10,0))),0)),0),0)</f>
        <v>0</v>
      </c>
      <c r="CW10" s="171">
        <f>CU10-CV10</f>
        <v>0</v>
      </c>
      <c r="CX10" s="172">
        <f>OTH!P5</f>
        <v>0</v>
      </c>
      <c r="CY10" s="171">
        <f>IFERROR(IF(BL10&gt;=1,(IF(AJ10&gt;=1,(IF(CW10&gt;=AJ10,CW10-AJ10,0)),CW10)),0),0)</f>
        <v>0</v>
      </c>
      <c r="CZ10" s="171">
        <f>IFERROR(IF(CY10&gt;=1,ROUNDUP(CY10*4/100,0),0),0)</f>
        <v>0</v>
      </c>
      <c r="DA10" s="171">
        <f>CY10+CZ10</f>
        <v>0</v>
      </c>
      <c r="DB10" s="171">
        <f>AD10</f>
        <v>0</v>
      </c>
      <c r="DC10" s="171">
        <f>DA10-DB10</f>
        <v>0</v>
      </c>
      <c r="DD10" s="1">
        <f>IFERROR(IF(BL10&gt;=1,(IF(MOD(BL10,2)=1,1,2)),0),0)</f>
        <v>0</v>
      </c>
    </row>
    <row r="11" spans="1:108" ht="18" customHeight="1" x14ac:dyDescent="0.25">
      <c r="C11" s="1">
        <f t="shared" ref="C11:C74" si="8">BL11</f>
        <v>0</v>
      </c>
      <c r="D11" s="1">
        <f t="shared" ref="D11:D74" si="9">IFERROR(IF(BL11&gt;=1,(IF(LEN(BO11)=3,VLOOKUP(BO11,$A$1:$B$2,2,0),0)),0),0)</f>
        <v>0</v>
      </c>
      <c r="E11" s="1">
        <f>ALLO!A9</f>
        <v>0</v>
      </c>
      <c r="F11" s="1">
        <f t="shared" ref="F11:F74" si="10">BL11</f>
        <v>0</v>
      </c>
      <c r="G11" s="1">
        <f t="shared" ref="G11:I42" si="11">$F11*10+G$9</f>
        <v>1</v>
      </c>
      <c r="H11" s="1">
        <f t="shared" si="0"/>
        <v>2</v>
      </c>
      <c r="I11" s="1">
        <f t="shared" si="0"/>
        <v>3</v>
      </c>
      <c r="J11" s="1">
        <f>SUM(ALLO!GA9:GL9)</f>
        <v>0</v>
      </c>
      <c r="K11" s="1">
        <f>SUM(ALLO!GM9:GX9)</f>
        <v>0</v>
      </c>
      <c r="L11" s="1">
        <f>SUM(ALLO!GY9:HJ9)</f>
        <v>0</v>
      </c>
      <c r="M11" s="1">
        <f>SUM(ALLO!EU9:FF9)</f>
        <v>0</v>
      </c>
      <c r="N11" s="1">
        <f>SUM(ALLO!FG9:FR9)</f>
        <v>0</v>
      </c>
      <c r="O11" s="1">
        <f>ALLO!HR9</f>
        <v>0</v>
      </c>
      <c r="P11" s="1">
        <f>ALLO!HU9</f>
        <v>0</v>
      </c>
      <c r="Q11" s="1">
        <f>ALLO!IP9</f>
        <v>0</v>
      </c>
      <c r="R11" s="1">
        <f>ALLO!IS9</f>
        <v>0</v>
      </c>
      <c r="S11" s="1">
        <f>IFERROR(IF($BL11&gt;=1,INDEX(ARR!$D$8:$AG$207,MATCH(G11,ARR!$D$8:$D$207,0),12),0),0)</f>
        <v>0</v>
      </c>
      <c r="T11" s="1">
        <f>IFERROR(IF($BL11&gt;=1,INDEX(ARR!$D$8:$AG$207,MATCH(H11,ARR!$D$8:$D$207,0),12),0),0)</f>
        <v>0</v>
      </c>
      <c r="U11" s="1">
        <f>IFERROR(IF($BL11&gt;=1,INDEX(ARR!$D$8:$AG$207,MATCH(I11,ARR!$D$8:$D$207,0),12),0),0)</f>
        <v>0</v>
      </c>
      <c r="V11" s="1">
        <f t="shared" ref="V11:V74" si="12">SUM(J11:U11)</f>
        <v>0</v>
      </c>
      <c r="W11" s="1">
        <f t="shared" ref="W11:W74" si="13">IFERROR(IF(BL11&gt;=1,(IF(E11=1,V11,IF(E11=2,V11+Y11,0))),0),0)</f>
        <v>0</v>
      </c>
      <c r="X11" s="1">
        <f>SUM(DED!AH11:AS11)+ALLO!IQ9+ALLO!IT9+DED!FT11+ALLO!HP9</f>
        <v>0</v>
      </c>
      <c r="Y11" s="1">
        <f>SUM(DED!FA11:FL11)+ALLO!IR9+ALLO!IU9+DED!FV11</f>
        <v>0</v>
      </c>
      <c r="Z11" s="1">
        <f>SUM(DED!BF11:BQ11)+DED!FW11</f>
        <v>0</v>
      </c>
      <c r="AA11" s="1">
        <f>DED!ES11+DED!GC11</f>
        <v>0</v>
      </c>
      <c r="AB11" s="1">
        <f>SUM(DED!DZ11:EK11)+OTH!I6+DED!FZ11</f>
        <v>0</v>
      </c>
      <c r="AC11" s="1">
        <f>SUM(DED!FM11:FS11)+DED!GD11</f>
        <v>0</v>
      </c>
      <c r="AD11" s="1">
        <f>SUM(DED!CP11:DA11)+DED!GE11</f>
        <v>0</v>
      </c>
      <c r="AE11" s="1">
        <f>SUM(DED!DB11:DM11)+OTH!N6+DED!GA11</f>
        <v>0</v>
      </c>
      <c r="AF11" s="1">
        <f>SUM(DED!DN11:DY11)+OTH!O6+DED!GB11</f>
        <v>0</v>
      </c>
      <c r="AG11" s="1">
        <f>SUM(OTH!D6:H6)+SUM(OTH!J6:M6)+SUM(X11:AB11)+AE11</f>
        <v>0</v>
      </c>
      <c r="AH11" s="1">
        <f>HRA!H6</f>
        <v>0</v>
      </c>
      <c r="AI11" s="1">
        <f>OTH!AC6+OTH!AD6+50000</f>
        <v>50000</v>
      </c>
      <c r="AJ11" s="1">
        <f>OTH!P6</f>
        <v>0</v>
      </c>
      <c r="AK11" s="1">
        <f>IFERROR(IF(OTH!Q6&gt;=AK$6,AK$6,OTH!Q6),0)</f>
        <v>0</v>
      </c>
      <c r="AL11" s="1">
        <f>IFERROR(IF(OTH!R6&gt;=AL$6,AL$6,OTH!R6),0)</f>
        <v>0</v>
      </c>
      <c r="AM11" s="1">
        <f>IFERROR(IF(OTH!S6&gt;=AM$6,AM$6,OTH!S6),0)</f>
        <v>0</v>
      </c>
      <c r="AN11" s="1">
        <f>IFERROR(IF(OTH!T6&gt;=AN$6,AN$6,OTH!T6),0)</f>
        <v>0</v>
      </c>
      <c r="AO11" s="1">
        <f>OTH!U6</f>
        <v>0</v>
      </c>
      <c r="AP11" s="1">
        <f>IFERROR(IF(OTH!V6&gt;=AP$6,AP$6,OTH!V6),0)</f>
        <v>0</v>
      </c>
      <c r="AQ11" s="1">
        <f>IFERROR(IF(OTH!W6&gt;=AQ$6,AQ$6,OTH!W6),0)</f>
        <v>0</v>
      </c>
      <c r="AR11" s="1">
        <f>IFERROR(IF(OTH!X6&gt;=AR$6,AR$6,OTH!X6),0)</f>
        <v>0</v>
      </c>
      <c r="AS11" s="1">
        <f>OTH!Y6</f>
        <v>0</v>
      </c>
      <c r="AT11" s="1">
        <f>OTH!Z6+AC11</f>
        <v>0</v>
      </c>
      <c r="AU11" s="1">
        <f>OTH!AE6+OTH!AF6</f>
        <v>0</v>
      </c>
      <c r="AV11" s="1">
        <f>OTH!AA6</f>
        <v>0</v>
      </c>
      <c r="AW11" s="1">
        <f>OTH!AB6</f>
        <v>0</v>
      </c>
      <c r="AX11" s="1">
        <f t="shared" ref="AX11:AX74" si="14">IFERROR(IF(AV11&gt;=1,ROUND(AV11*0.3,0),0),0)</f>
        <v>0</v>
      </c>
      <c r="AY11" s="1">
        <f t="shared" ref="AY11:AY74" si="15">AV11-(AF11+AW11+AX11)</f>
        <v>0</v>
      </c>
      <c r="AZ11" s="1">
        <f t="shared" ref="AZ11:AZ74" si="16">IFERROR(IF(BL11&gt;=1,(IF(BP11="YES",(IF(AG11&gt;150000,(IF(E11=2,(IF(AG11-150000&gt;=50000,(IF(Y11&gt;=50000,50000,IF(Y11&gt;=1,Y11,0))),IF(AG11-150000&gt;=1,(IF(Y11&gt;=50000,AG11-150000,IF(Y11&gt;=1,Y11,0))),0))),0)),0)),0)),0),0)</f>
        <v>0</v>
      </c>
      <c r="BA11" s="1">
        <f t="shared" ref="BA11:BA74" si="17">IFERROR(IF(AZ11&gt;=1,Y11-AZ11,Y11),0)</f>
        <v>0</v>
      </c>
      <c r="BB11" s="1">
        <f t="shared" ref="BB11:BB74" si="18">IFERROR(IF(BL11&gt;=1,(IF(AG11-Y11+BA11&gt;=150000,150000,IF(AG11-Y11+BA11&gt;=1,AG11-Y11+BA11,0))),0),0)</f>
        <v>0</v>
      </c>
      <c r="BC11" s="1">
        <f>EMP!X7</f>
        <v>0</v>
      </c>
      <c r="BD11" s="1">
        <f t="shared" ref="BD11:BD74" si="19">IFERROR(IF($BL11&gt;=1,(IF(BR11&gt;=1,0)),0),0)</f>
        <v>0</v>
      </c>
      <c r="BE11" s="1">
        <f t="shared" ref="BE11:BE74" si="20">IFERROR(IF($BL11&gt;=1,(IF(BU11&gt;=1,(IF($BC11&gt;=80,20/100,IF($BC11&gt;=1,5/100,0))),0)),0),0)</f>
        <v>0</v>
      </c>
      <c r="BF11" s="1">
        <f t="shared" ref="BF11:BF74" si="21">IFERROR(IF(BL11&gt;=1,(IF(BC11&gt;=1,1000000,0)),0),0)</f>
        <v>0</v>
      </c>
      <c r="BG11" s="1">
        <f t="shared" ref="BG11:BG74" si="22">IFERROR(IF(BL11&gt;=1,W11+AU11+AY11-AH11-AI11-BB11-Y11-SUM(AK11:AT11),0),0)</f>
        <v>0</v>
      </c>
      <c r="BL11" s="165">
        <f>EMP!O7</f>
        <v>0</v>
      </c>
      <c r="BM11" s="166">
        <f>EMP!P7</f>
        <v>0</v>
      </c>
      <c r="BN11" s="165">
        <f>EMP!Q7</f>
        <v>0</v>
      </c>
      <c r="BO11" s="179"/>
      <c r="BP11" s="180"/>
      <c r="BQ11" s="173">
        <f t="shared" ref="BQ11:BQ74" si="23">IFERROR(IF(BL11&gt;=1,(IF(BG11&gt;=1,ROUNDUP(BG11/10,0)*10,0)),0),0)</f>
        <v>0</v>
      </c>
      <c r="BR11" s="173">
        <f t="shared" ref="BR11:BR74" si="24">IFERROR(IF($BL11&gt;=1,(IF($BC11&gt;=80,(IF($BQ11&gt;=500000,500000,IF($BQ11&gt;=1,$BQ11,0))),IF($BC11&gt;=60,(IF($BQ11&gt;=300000,300000,IF($BQ11&gt;=1,$BQ11,0))),IF(BC11&gt;=1,(IF($BQ11&gt;=250000,250000,IF($BQ11&gt;=1,$BQ11,0))),0)))),0),0)</f>
        <v>0</v>
      </c>
      <c r="BS11" s="174">
        <f t="shared" ref="BS11:BS74" si="25">IFERROR(IF($BL11&gt;=1,(IF(BR11&gt;=1,"0%")),0),0)</f>
        <v>0</v>
      </c>
      <c r="BT11" s="173">
        <f t="shared" ref="BT11:BT74" si="26">IFERROR(IF($BL11&gt;=1,(IF(BR11&gt;=1,0)),0),0)</f>
        <v>0</v>
      </c>
      <c r="BU11" s="173">
        <f t="shared" ref="BU11:BU74" si="27">IFERROR(IF($BL11&gt;=1,(IF($BC11&gt;=80,(IF($BQ11&gt;=1000000,500000,IF($BQ11&gt;=500001,$BQ11-500000,0))),IF($BC11&gt;=60,(IF($BQ11&gt;=500000,200000,IF($BQ11&gt;=300001,$BQ11-300000,0))),IF(BF11&gt;=1,(IF($BQ11&gt;=500000,250000,IF($BQ11&gt;=250001,$BQ11-250000,0))),0)))),0),0)</f>
        <v>0</v>
      </c>
      <c r="BV11" s="174">
        <f t="shared" ref="BV11:BV74" si="28">IFERROR(IF($BL11&gt;=1,(IF(BU11&gt;=1,(IF($BC11&gt;=80,"20%",IF($BC11&gt;=1,"5%",0))),0)),0),0)</f>
        <v>0</v>
      </c>
      <c r="BW11" s="173">
        <f t="shared" ref="BW11:BW74" si="29">IFERROR(IF($BL11&gt;=1,(IF(BU11&gt;=1,(IF($BC11&gt;=80,ROUND(BU11*20/100,0),IF($BC11&gt;=1,ROUND(BU11*5/100,0),0))),0)),0),0)</f>
        <v>0</v>
      </c>
      <c r="BX11" s="173">
        <f t="shared" ref="BX11:BX74" si="30">IFERROR(IF($BL11&gt;=1,(IF($BC11&gt;=80,(IF($BQ11&gt;=1000001,$BQ11-1000000,0)),IF($BC11&gt;=1,(IF($BQ11&gt;=1000000,500000,IF($BQ11&gt;=500001,$BQ11-500000,0))),0))),0),0)</f>
        <v>0</v>
      </c>
      <c r="BY11" s="174">
        <f t="shared" ref="BY11:BY74" si="31">IFERROR(IF($BL11&gt;=1,(IF(BX11&gt;=1,(IF($BC11&gt;=80,"30%",IF($BC11&gt;=1,"20%",0))),0)),0),0)</f>
        <v>0</v>
      </c>
      <c r="BZ11" s="173">
        <f t="shared" ref="BZ11:BZ74" si="32">IFERROR(IF($BL11&gt;=1,(IF(BX11&gt;=1,(IF($BC11&gt;=80,ROUND(BX11*30/100,0),IF($BC11&gt;=1,ROUND(BX11*20/100,0),0))),0)),0),0)</f>
        <v>0</v>
      </c>
      <c r="CA11" s="173">
        <f t="shared" ref="CA11:CA74" si="33">IFERROR(IF($BL11&gt;=1,(IF($BC11&gt;=80,0,IF($BC11&gt;=1,(IF($BQ11&gt;=1000001,$BQ11-1000000,0)),0))),0),0)</f>
        <v>0</v>
      </c>
      <c r="CB11" s="174">
        <f t="shared" ref="CB11:CB74" si="34">IFERROR(IF($BL11&gt;=1,(IF(CA11&gt;=1,(IF($BC11&gt;=80,"",IF($BC11&gt;=1,"30%",0))),0)),0),0)</f>
        <v>0</v>
      </c>
      <c r="CC11" s="173">
        <f t="shared" ref="CC11:CC74" si="35">IFERROR(IF($BL11&gt;=1,(IF(CA11&gt;=1,(IF($BC11&gt;=80,0,IF($BC11&gt;=1,ROUND(CA11*30/100,0),0))),0)),0),0)</f>
        <v>0</v>
      </c>
      <c r="CD11" s="173">
        <f t="shared" ref="CD11:CD74" si="36">BT11+BW11+BZ11+CC11</f>
        <v>0</v>
      </c>
      <c r="CE11" s="175">
        <f t="shared" ref="CE11:CE74" si="37">IFERROR(IF(BL11&gt;=1,ROUNDUP((W11+AU11+AY11)/10,0)*10,0),0)</f>
        <v>0</v>
      </c>
      <c r="CF11" s="175">
        <f t="shared" si="1"/>
        <v>0</v>
      </c>
      <c r="CG11" s="175">
        <f t="shared" ref="CG11:CG74" si="38">IFERROR(IF($BL11&gt;=1,(IF(CF11&gt;=1,0)),0),0)</f>
        <v>0</v>
      </c>
      <c r="CH11" s="175">
        <f t="shared" ref="CH11:CH74" si="39">IFERROR(IF($BL11&gt;=1,(IF($CE11&gt;=CH$9,250000,IF($CE11&gt;=CH$8,$CE11-CF$9,0))),0),0)</f>
        <v>0</v>
      </c>
      <c r="CI11" s="175">
        <f t="shared" ref="CI11:CI74" si="40">IFERROR(IF($BL11&gt;=1,(IF(CH11&gt;=1,ROUND(CH11*5/100,0),0)),0),0)</f>
        <v>0</v>
      </c>
      <c r="CJ11" s="175">
        <f t="shared" ref="CJ11:CJ74" si="41">IFERROR(IF($BL11&gt;=1,(IF($CE11&gt;=CJ$9,250000,IF($CE11&gt;=CJ$8,$CE11-CH$9,0))),0),0)</f>
        <v>0</v>
      </c>
      <c r="CK11" s="175">
        <f t="shared" ref="CK11:CK74" si="42">IFERROR(IF($BL11&gt;=1,(IF(CJ11&gt;=1,ROUND(CJ11*10/100,0),0)),0),0)</f>
        <v>0</v>
      </c>
      <c r="CL11" s="175">
        <f t="shared" ref="CL11:CL74" si="43">IFERROR(IF($BL11&gt;=1,(IF($CE11&gt;=CL$9,250000,IF($CE11&gt;=CL$8,$CE11-CJ$9,0))),0),0)</f>
        <v>0</v>
      </c>
      <c r="CM11" s="175">
        <f t="shared" ref="CM11:CM74" si="44">IFERROR(IF($BL11&gt;=1,(IF(CL11&gt;=1,ROUND(CL11*15/100,0),0)),0),0)</f>
        <v>0</v>
      </c>
      <c r="CN11" s="175">
        <f t="shared" ref="CN11:CN74" si="45">IFERROR(IF($BL11&gt;=1,(IF($CE11&gt;=CN$9,250000,IF($CE11&gt;=CN$8,$CE11-CL$9,0))),0),0)</f>
        <v>0</v>
      </c>
      <c r="CO11" s="175">
        <f t="shared" ref="CO11:CO74" si="46">IFERROR(IF($BL11&gt;=1,(IF(CN11&gt;=1,ROUND(CN11*20/100,0),0)),0),0)</f>
        <v>0</v>
      </c>
      <c r="CP11" s="175">
        <f t="shared" ref="CP11:CP74" si="47">IFERROR(IF($BL11&gt;=1,(IF($CE11&gt;=CP$9,250000,IF($CE11&gt;=CP$8,$CE11-CN$9,0))),0),0)</f>
        <v>0</v>
      </c>
      <c r="CQ11" s="175">
        <f t="shared" ref="CQ11:CQ74" si="48">IFERROR(IF($BL11&gt;=1,(IF(CP11&gt;=1,ROUND(CP11*25/100,0),0)),0),0)</f>
        <v>0</v>
      </c>
      <c r="CR11" s="175">
        <f t="shared" ref="CR11:CR74" si="49">IFERROR(IF($BL11&gt;=1,(IF($CE11&gt;=CR$8,$CE11-CP$9,0)),0),0)</f>
        <v>0</v>
      </c>
      <c r="CS11" s="175">
        <f t="shared" ref="CS11:CS74" si="50">IFERROR(IF($BL11&gt;=1,(IF(CR11&gt;=1,ROUND(CR11*30/100,0),0)),0),0)</f>
        <v>0</v>
      </c>
      <c r="CT11" s="175">
        <f t="shared" ref="CT11:CT74" si="51">CG11+CI11+CK11+CM11+CO11+CQ11+CS11</f>
        <v>0</v>
      </c>
      <c r="CU11" s="176">
        <f t="shared" ref="CU11:CU74" si="52">IFERROR(IF(BL11&gt;=1,(IF(D11=1,CD11,IF(D11=2,CT11,0))),0),0)</f>
        <v>0</v>
      </c>
      <c r="CV11" s="176">
        <f t="shared" ref="CV11:CV74" si="53">IFERROR(IF(BL11&gt;=1,(IF(D11=1,(IF(BQ11&gt;=500001,0,IF(BQ11&gt;=1,CU11,0))),0)),0),0)</f>
        <v>0</v>
      </c>
      <c r="CW11" s="176">
        <f t="shared" ref="CW11:CW74" si="54">CU11-CV11</f>
        <v>0</v>
      </c>
      <c r="CX11" s="172">
        <f>OTH!P6</f>
        <v>0</v>
      </c>
      <c r="CY11" s="176">
        <f t="shared" ref="CY11:CY74" si="55">IFERROR(IF(BL11&gt;=1,(IF(AJ11&gt;=1,(IF(CW11&gt;=AJ11,CW11-AJ11,0)),CW11)),0),0)</f>
        <v>0</v>
      </c>
      <c r="CZ11" s="176">
        <f t="shared" ref="CZ11:CZ74" si="56">IFERROR(IF(CY11&gt;=1,ROUNDUP(CY11*4/100,0),0),0)</f>
        <v>0</v>
      </c>
      <c r="DA11" s="176">
        <f t="shared" ref="DA11:DA74" si="57">CY11+CZ11</f>
        <v>0</v>
      </c>
      <c r="DB11" s="171">
        <f t="shared" ref="DB11:DB74" si="58">AD11</f>
        <v>0</v>
      </c>
      <c r="DC11" s="171">
        <f t="shared" ref="DC11:DC74" si="59">DA11-DB11</f>
        <v>0</v>
      </c>
      <c r="DD11" s="1">
        <f t="shared" ref="DD11:DD74" si="60">IFERROR(IF(BL11&gt;=1,(IF(MOD(BL11,2)=1,1,2)),0),0)</f>
        <v>0</v>
      </c>
    </row>
    <row r="12" spans="1:108" ht="18" customHeight="1" x14ac:dyDescent="0.25">
      <c r="C12" s="1">
        <f t="shared" si="8"/>
        <v>0</v>
      </c>
      <c r="D12" s="1">
        <f t="shared" si="9"/>
        <v>0</v>
      </c>
      <c r="E12" s="1">
        <f>ALLO!A10</f>
        <v>0</v>
      </c>
      <c r="F12" s="1">
        <f t="shared" si="10"/>
        <v>0</v>
      </c>
      <c r="G12" s="1">
        <f t="shared" si="11"/>
        <v>1</v>
      </c>
      <c r="H12" s="1">
        <f t="shared" si="0"/>
        <v>2</v>
      </c>
      <c r="I12" s="1">
        <f t="shared" si="0"/>
        <v>3</v>
      </c>
      <c r="J12" s="1">
        <f>SUM(ALLO!GA10:GL10)</f>
        <v>0</v>
      </c>
      <c r="K12" s="1">
        <f>SUM(ALLO!GM10:GX10)</f>
        <v>0</v>
      </c>
      <c r="L12" s="1">
        <f>SUM(ALLO!GY10:HJ10)</f>
        <v>0</v>
      </c>
      <c r="M12" s="1">
        <f>SUM(ALLO!EU10:FF10)</f>
        <v>0</v>
      </c>
      <c r="N12" s="1">
        <f>SUM(ALLO!FG10:FR10)</f>
        <v>0</v>
      </c>
      <c r="O12" s="1">
        <f>ALLO!HR10</f>
        <v>0</v>
      </c>
      <c r="P12" s="1">
        <f>ALLO!HU10</f>
        <v>0</v>
      </c>
      <c r="Q12" s="1">
        <f>ALLO!IP10</f>
        <v>0</v>
      </c>
      <c r="R12" s="1">
        <f>ALLO!IS10</f>
        <v>0</v>
      </c>
      <c r="S12" s="1">
        <f>IFERROR(IF($BL12&gt;=1,INDEX(ARR!$D$8:$AG$207,MATCH(G12,ARR!$D$8:$D$207,0),12),0),0)</f>
        <v>0</v>
      </c>
      <c r="T12" s="1">
        <f>IFERROR(IF($BL12&gt;=1,INDEX(ARR!$D$8:$AG$207,MATCH(H12,ARR!$D$8:$D$207,0),12),0),0)</f>
        <v>0</v>
      </c>
      <c r="U12" s="1">
        <f>IFERROR(IF($BL12&gt;=1,INDEX(ARR!$D$8:$AG$207,MATCH(I12,ARR!$D$8:$D$207,0),12),0),0)</f>
        <v>0</v>
      </c>
      <c r="V12" s="1">
        <f t="shared" si="12"/>
        <v>0</v>
      </c>
      <c r="W12" s="1">
        <f t="shared" si="13"/>
        <v>0</v>
      </c>
      <c r="X12" s="1">
        <f>SUM(DED!AH12:AS12)+ALLO!IQ10+ALLO!IT10+DED!FT12+ALLO!HP10</f>
        <v>0</v>
      </c>
      <c r="Y12" s="1">
        <f>SUM(DED!FA12:FL12)+ALLO!IR10+ALLO!IU10+DED!FV12</f>
        <v>0</v>
      </c>
      <c r="Z12" s="1">
        <f>SUM(DED!BF12:BQ12)+DED!FW12</f>
        <v>0</v>
      </c>
      <c r="AA12" s="1">
        <f>DED!ES12+DED!GC12</f>
        <v>0</v>
      </c>
      <c r="AB12" s="1">
        <f>SUM(DED!DZ12:EK12)+OTH!I7+DED!FZ12</f>
        <v>0</v>
      </c>
      <c r="AC12" s="1">
        <f>SUM(DED!FM12:FS12)+DED!GD12</f>
        <v>0</v>
      </c>
      <c r="AD12" s="1">
        <f>SUM(DED!CP12:DA12)+DED!GE12</f>
        <v>0</v>
      </c>
      <c r="AE12" s="1">
        <f>SUM(DED!DB12:DM12)+OTH!N7+DED!GA12</f>
        <v>0</v>
      </c>
      <c r="AF12" s="1">
        <f>SUM(DED!DN12:DY12)+OTH!O7+DED!GB12</f>
        <v>0</v>
      </c>
      <c r="AG12" s="1">
        <f>SUM(OTH!D7:H7)+SUM(OTH!J7:M7)+SUM(X12:AB12)+AE12</f>
        <v>0</v>
      </c>
      <c r="AH12" s="1">
        <f>HRA!H7</f>
        <v>0</v>
      </c>
      <c r="AI12" s="1">
        <f>OTH!AC7+OTH!AD7+50000</f>
        <v>50000</v>
      </c>
      <c r="AJ12" s="1">
        <f>OTH!P7</f>
        <v>0</v>
      </c>
      <c r="AK12" s="1">
        <f>IFERROR(IF(OTH!Q7&gt;=AK$6,AK$6,OTH!Q7),0)</f>
        <v>0</v>
      </c>
      <c r="AL12" s="1">
        <f>IFERROR(IF(OTH!R7&gt;=AL$6,AL$6,OTH!R7),0)</f>
        <v>0</v>
      </c>
      <c r="AM12" s="1">
        <f>IFERROR(IF(OTH!S7&gt;=AM$6,AM$6,OTH!S7),0)</f>
        <v>0</v>
      </c>
      <c r="AN12" s="1">
        <f>IFERROR(IF(OTH!T7&gt;=AN$6,AN$6,OTH!T7),0)</f>
        <v>0</v>
      </c>
      <c r="AO12" s="1">
        <f>OTH!U7</f>
        <v>0</v>
      </c>
      <c r="AP12" s="1">
        <f>IFERROR(IF(OTH!V7&gt;=AP$6,AP$6,OTH!V7),0)</f>
        <v>0</v>
      </c>
      <c r="AQ12" s="1">
        <f>IFERROR(IF(OTH!W7&gt;=AQ$6,AQ$6,OTH!W7),0)</f>
        <v>0</v>
      </c>
      <c r="AR12" s="1">
        <f>IFERROR(IF(OTH!X7&gt;=AR$6,AR$6,OTH!X7),0)</f>
        <v>0</v>
      </c>
      <c r="AS12" s="1">
        <f>OTH!Y7</f>
        <v>0</v>
      </c>
      <c r="AT12" s="1">
        <f>OTH!Z7+AC12</f>
        <v>0</v>
      </c>
      <c r="AU12" s="1">
        <f>OTH!AE7+OTH!AF7</f>
        <v>0</v>
      </c>
      <c r="AV12" s="1">
        <f>OTH!AA7</f>
        <v>0</v>
      </c>
      <c r="AW12" s="1">
        <f>OTH!AB7</f>
        <v>0</v>
      </c>
      <c r="AX12" s="1">
        <f t="shared" si="14"/>
        <v>0</v>
      </c>
      <c r="AY12" s="1">
        <f t="shared" si="15"/>
        <v>0</v>
      </c>
      <c r="AZ12" s="1">
        <f t="shared" si="16"/>
        <v>0</v>
      </c>
      <c r="BA12" s="1">
        <f t="shared" si="17"/>
        <v>0</v>
      </c>
      <c r="BB12" s="1">
        <f t="shared" si="18"/>
        <v>0</v>
      </c>
      <c r="BC12" s="1">
        <f>EMP!X8</f>
        <v>0</v>
      </c>
      <c r="BD12" s="1">
        <f t="shared" si="19"/>
        <v>0</v>
      </c>
      <c r="BE12" s="1">
        <f t="shared" si="20"/>
        <v>0</v>
      </c>
      <c r="BF12" s="1">
        <f t="shared" si="21"/>
        <v>0</v>
      </c>
      <c r="BG12" s="1">
        <f t="shared" si="22"/>
        <v>0</v>
      </c>
      <c r="BL12" s="165">
        <f>EMP!O8</f>
        <v>0</v>
      </c>
      <c r="BM12" s="166">
        <f>EMP!P8</f>
        <v>0</v>
      </c>
      <c r="BN12" s="165">
        <f>EMP!Q8</f>
        <v>0</v>
      </c>
      <c r="BO12" s="179"/>
      <c r="BP12" s="180"/>
      <c r="BQ12" s="173">
        <f t="shared" si="23"/>
        <v>0</v>
      </c>
      <c r="BR12" s="173">
        <f t="shared" si="24"/>
        <v>0</v>
      </c>
      <c r="BS12" s="174">
        <f t="shared" si="25"/>
        <v>0</v>
      </c>
      <c r="BT12" s="173">
        <f t="shared" si="26"/>
        <v>0</v>
      </c>
      <c r="BU12" s="173">
        <f t="shared" si="27"/>
        <v>0</v>
      </c>
      <c r="BV12" s="174">
        <f t="shared" si="28"/>
        <v>0</v>
      </c>
      <c r="BW12" s="173">
        <f t="shared" si="29"/>
        <v>0</v>
      </c>
      <c r="BX12" s="173">
        <f t="shared" si="30"/>
        <v>0</v>
      </c>
      <c r="BY12" s="174">
        <f t="shared" si="31"/>
        <v>0</v>
      </c>
      <c r="BZ12" s="173">
        <f t="shared" si="32"/>
        <v>0</v>
      </c>
      <c r="CA12" s="173">
        <f t="shared" si="33"/>
        <v>0</v>
      </c>
      <c r="CB12" s="174">
        <f t="shared" si="34"/>
        <v>0</v>
      </c>
      <c r="CC12" s="173">
        <f t="shared" si="35"/>
        <v>0</v>
      </c>
      <c r="CD12" s="173">
        <f t="shared" si="36"/>
        <v>0</v>
      </c>
      <c r="CE12" s="175">
        <f t="shared" si="37"/>
        <v>0</v>
      </c>
      <c r="CF12" s="175">
        <f t="shared" si="1"/>
        <v>0</v>
      </c>
      <c r="CG12" s="175">
        <f t="shared" si="38"/>
        <v>0</v>
      </c>
      <c r="CH12" s="175">
        <f t="shared" si="39"/>
        <v>0</v>
      </c>
      <c r="CI12" s="175">
        <f t="shared" si="40"/>
        <v>0</v>
      </c>
      <c r="CJ12" s="175">
        <f t="shared" si="41"/>
        <v>0</v>
      </c>
      <c r="CK12" s="175">
        <f t="shared" si="42"/>
        <v>0</v>
      </c>
      <c r="CL12" s="175">
        <f t="shared" si="43"/>
        <v>0</v>
      </c>
      <c r="CM12" s="175">
        <f t="shared" si="44"/>
        <v>0</v>
      </c>
      <c r="CN12" s="175">
        <f t="shared" si="45"/>
        <v>0</v>
      </c>
      <c r="CO12" s="175">
        <f t="shared" si="46"/>
        <v>0</v>
      </c>
      <c r="CP12" s="175">
        <f t="shared" si="47"/>
        <v>0</v>
      </c>
      <c r="CQ12" s="175">
        <f t="shared" si="48"/>
        <v>0</v>
      </c>
      <c r="CR12" s="175">
        <f t="shared" si="49"/>
        <v>0</v>
      </c>
      <c r="CS12" s="175">
        <f t="shared" si="50"/>
        <v>0</v>
      </c>
      <c r="CT12" s="175">
        <f t="shared" si="51"/>
        <v>0</v>
      </c>
      <c r="CU12" s="176">
        <f t="shared" si="52"/>
        <v>0</v>
      </c>
      <c r="CV12" s="176">
        <f t="shared" si="53"/>
        <v>0</v>
      </c>
      <c r="CW12" s="176">
        <f t="shared" si="54"/>
        <v>0</v>
      </c>
      <c r="CX12" s="172">
        <f>OTH!P7</f>
        <v>0</v>
      </c>
      <c r="CY12" s="176">
        <f t="shared" si="55"/>
        <v>0</v>
      </c>
      <c r="CZ12" s="176">
        <f t="shared" si="56"/>
        <v>0</v>
      </c>
      <c r="DA12" s="176">
        <f t="shared" si="57"/>
        <v>0</v>
      </c>
      <c r="DB12" s="171">
        <f t="shared" si="58"/>
        <v>0</v>
      </c>
      <c r="DC12" s="171">
        <f t="shared" si="59"/>
        <v>0</v>
      </c>
      <c r="DD12" s="1">
        <f t="shared" si="60"/>
        <v>0</v>
      </c>
    </row>
    <row r="13" spans="1:108" ht="18" customHeight="1" x14ac:dyDescent="0.25">
      <c r="C13" s="1">
        <f t="shared" si="8"/>
        <v>0</v>
      </c>
      <c r="D13" s="1">
        <f t="shared" si="9"/>
        <v>0</v>
      </c>
      <c r="E13" s="1">
        <f>ALLO!A11</f>
        <v>0</v>
      </c>
      <c r="F13" s="1">
        <f t="shared" si="10"/>
        <v>0</v>
      </c>
      <c r="G13" s="1">
        <f t="shared" si="11"/>
        <v>1</v>
      </c>
      <c r="H13" s="1">
        <f t="shared" si="0"/>
        <v>2</v>
      </c>
      <c r="I13" s="1">
        <f t="shared" si="0"/>
        <v>3</v>
      </c>
      <c r="J13" s="1">
        <f>SUM(ALLO!GA11:GL11)</f>
        <v>0</v>
      </c>
      <c r="K13" s="1">
        <f>SUM(ALLO!GM11:GX11)</f>
        <v>0</v>
      </c>
      <c r="L13" s="1">
        <f>SUM(ALLO!GY11:HJ11)</f>
        <v>0</v>
      </c>
      <c r="M13" s="1">
        <f>SUM(ALLO!EU11:FF11)</f>
        <v>0</v>
      </c>
      <c r="N13" s="1">
        <f>SUM(ALLO!FG11:FR11)</f>
        <v>0</v>
      </c>
      <c r="O13" s="1">
        <f>ALLO!HR11</f>
        <v>0</v>
      </c>
      <c r="P13" s="1">
        <f>ALLO!HU11</f>
        <v>0</v>
      </c>
      <c r="Q13" s="1">
        <f>ALLO!IP11</f>
        <v>0</v>
      </c>
      <c r="R13" s="1">
        <f>ALLO!IS11</f>
        <v>0</v>
      </c>
      <c r="S13" s="1">
        <f>IFERROR(IF($BL13&gt;=1,INDEX(ARR!$D$8:$AG$207,MATCH(G13,ARR!$D$8:$D$207,0),12),0),0)</f>
        <v>0</v>
      </c>
      <c r="T13" s="1">
        <f>IFERROR(IF($BL13&gt;=1,INDEX(ARR!$D$8:$AG$207,MATCH(H13,ARR!$D$8:$D$207,0),12),0),0)</f>
        <v>0</v>
      </c>
      <c r="U13" s="1">
        <f>IFERROR(IF($BL13&gt;=1,INDEX(ARR!$D$8:$AG$207,MATCH(I13,ARR!$D$8:$D$207,0),12),0),0)</f>
        <v>0</v>
      </c>
      <c r="V13" s="1">
        <f t="shared" si="12"/>
        <v>0</v>
      </c>
      <c r="W13" s="1">
        <f t="shared" si="13"/>
        <v>0</v>
      </c>
      <c r="X13" s="1">
        <f>SUM(DED!AH13:AS13)+ALLO!IQ11+ALLO!IT11+DED!FT13+ALLO!HP11</f>
        <v>0</v>
      </c>
      <c r="Y13" s="1">
        <f>SUM(DED!FA13:FL13)+ALLO!IR11+ALLO!IU11+DED!FV13</f>
        <v>0</v>
      </c>
      <c r="Z13" s="1">
        <f>SUM(DED!BF13:BQ13)+DED!FW13</f>
        <v>0</v>
      </c>
      <c r="AA13" s="1">
        <f>DED!ES13+DED!GC13</f>
        <v>0</v>
      </c>
      <c r="AB13" s="1">
        <f>SUM(DED!DZ13:EK13)+OTH!I8+DED!FZ13</f>
        <v>0</v>
      </c>
      <c r="AC13" s="1">
        <f>SUM(DED!FM13:FS13)+DED!GD13</f>
        <v>0</v>
      </c>
      <c r="AD13" s="1">
        <f>SUM(DED!CP13:DA13)+DED!GE13</f>
        <v>0</v>
      </c>
      <c r="AE13" s="1">
        <f>SUM(DED!DB13:DM13)+OTH!N8+DED!GA13</f>
        <v>0</v>
      </c>
      <c r="AF13" s="1">
        <f>SUM(DED!DN13:DY13)+OTH!O8+DED!GB13</f>
        <v>0</v>
      </c>
      <c r="AG13" s="1">
        <f>SUM(OTH!D8:H8)+SUM(OTH!J8:M8)+SUM(X13:AB13)+AE13</f>
        <v>0</v>
      </c>
      <c r="AH13" s="1">
        <f>HRA!H8</f>
        <v>0</v>
      </c>
      <c r="AI13" s="1">
        <f>OTH!AC8+OTH!AD8+50000</f>
        <v>50000</v>
      </c>
      <c r="AJ13" s="1">
        <f>OTH!P8</f>
        <v>0</v>
      </c>
      <c r="AK13" s="1">
        <f>IFERROR(IF(OTH!Q8&gt;=AK$6,AK$6,OTH!Q8),0)</f>
        <v>0</v>
      </c>
      <c r="AL13" s="1">
        <f>IFERROR(IF(OTH!R8&gt;=AL$6,AL$6,OTH!R8),0)</f>
        <v>0</v>
      </c>
      <c r="AM13" s="1">
        <f>IFERROR(IF(OTH!S8&gt;=AM$6,AM$6,OTH!S8),0)</f>
        <v>0</v>
      </c>
      <c r="AN13" s="1">
        <f>IFERROR(IF(OTH!T8&gt;=AN$6,AN$6,OTH!T8),0)</f>
        <v>0</v>
      </c>
      <c r="AO13" s="1">
        <f>OTH!U8</f>
        <v>0</v>
      </c>
      <c r="AP13" s="1">
        <f>IFERROR(IF(OTH!V8&gt;=AP$6,AP$6,OTH!V8),0)</f>
        <v>0</v>
      </c>
      <c r="AQ13" s="1">
        <f>IFERROR(IF(OTH!W8&gt;=AQ$6,AQ$6,OTH!W8),0)</f>
        <v>0</v>
      </c>
      <c r="AR13" s="1">
        <f>IFERROR(IF(OTH!X8&gt;=AR$6,AR$6,OTH!X8),0)</f>
        <v>0</v>
      </c>
      <c r="AS13" s="1">
        <f>OTH!Y8</f>
        <v>0</v>
      </c>
      <c r="AT13" s="1">
        <f>OTH!Z8+AC13</f>
        <v>0</v>
      </c>
      <c r="AU13" s="1">
        <f>OTH!AE8+OTH!AF8</f>
        <v>0</v>
      </c>
      <c r="AV13" s="1">
        <f>OTH!AA8</f>
        <v>0</v>
      </c>
      <c r="AW13" s="1">
        <f>OTH!AB8</f>
        <v>0</v>
      </c>
      <c r="AX13" s="1">
        <f t="shared" si="14"/>
        <v>0</v>
      </c>
      <c r="AY13" s="1">
        <f t="shared" si="15"/>
        <v>0</v>
      </c>
      <c r="AZ13" s="1">
        <f t="shared" si="16"/>
        <v>0</v>
      </c>
      <c r="BA13" s="1">
        <f t="shared" si="17"/>
        <v>0</v>
      </c>
      <c r="BB13" s="1">
        <f t="shared" si="18"/>
        <v>0</v>
      </c>
      <c r="BC13" s="1">
        <f>EMP!X9</f>
        <v>0</v>
      </c>
      <c r="BD13" s="1">
        <f t="shared" si="19"/>
        <v>0</v>
      </c>
      <c r="BE13" s="1">
        <f t="shared" si="20"/>
        <v>0</v>
      </c>
      <c r="BF13" s="1">
        <f t="shared" si="21"/>
        <v>0</v>
      </c>
      <c r="BG13" s="1">
        <f t="shared" si="22"/>
        <v>0</v>
      </c>
      <c r="BL13" s="165">
        <f>EMP!O9</f>
        <v>0</v>
      </c>
      <c r="BM13" s="166">
        <f>EMP!P9</f>
        <v>0</v>
      </c>
      <c r="BN13" s="165">
        <f>EMP!Q9</f>
        <v>0</v>
      </c>
      <c r="BO13" s="179"/>
      <c r="BP13" s="180"/>
      <c r="BQ13" s="173">
        <f t="shared" si="23"/>
        <v>0</v>
      </c>
      <c r="BR13" s="173">
        <f t="shared" si="24"/>
        <v>0</v>
      </c>
      <c r="BS13" s="174">
        <f t="shared" si="25"/>
        <v>0</v>
      </c>
      <c r="BT13" s="173">
        <f t="shared" si="26"/>
        <v>0</v>
      </c>
      <c r="BU13" s="173">
        <f t="shared" si="27"/>
        <v>0</v>
      </c>
      <c r="BV13" s="174">
        <f t="shared" si="28"/>
        <v>0</v>
      </c>
      <c r="BW13" s="173">
        <f t="shared" si="29"/>
        <v>0</v>
      </c>
      <c r="BX13" s="173">
        <f t="shared" si="30"/>
        <v>0</v>
      </c>
      <c r="BY13" s="174">
        <f t="shared" si="31"/>
        <v>0</v>
      </c>
      <c r="BZ13" s="173">
        <f t="shared" si="32"/>
        <v>0</v>
      </c>
      <c r="CA13" s="173">
        <f t="shared" si="33"/>
        <v>0</v>
      </c>
      <c r="CB13" s="174">
        <f t="shared" si="34"/>
        <v>0</v>
      </c>
      <c r="CC13" s="173">
        <f t="shared" si="35"/>
        <v>0</v>
      </c>
      <c r="CD13" s="173">
        <f t="shared" si="36"/>
        <v>0</v>
      </c>
      <c r="CE13" s="175">
        <f t="shared" si="37"/>
        <v>0</v>
      </c>
      <c r="CF13" s="175">
        <f t="shared" si="1"/>
        <v>0</v>
      </c>
      <c r="CG13" s="175">
        <f t="shared" si="38"/>
        <v>0</v>
      </c>
      <c r="CH13" s="175">
        <f t="shared" si="39"/>
        <v>0</v>
      </c>
      <c r="CI13" s="175">
        <f t="shared" si="40"/>
        <v>0</v>
      </c>
      <c r="CJ13" s="175">
        <f t="shared" si="41"/>
        <v>0</v>
      </c>
      <c r="CK13" s="175">
        <f t="shared" si="42"/>
        <v>0</v>
      </c>
      <c r="CL13" s="175">
        <f t="shared" si="43"/>
        <v>0</v>
      </c>
      <c r="CM13" s="175">
        <f t="shared" si="44"/>
        <v>0</v>
      </c>
      <c r="CN13" s="175">
        <f t="shared" si="45"/>
        <v>0</v>
      </c>
      <c r="CO13" s="175">
        <f t="shared" si="46"/>
        <v>0</v>
      </c>
      <c r="CP13" s="175">
        <f t="shared" si="47"/>
        <v>0</v>
      </c>
      <c r="CQ13" s="175">
        <f t="shared" si="48"/>
        <v>0</v>
      </c>
      <c r="CR13" s="175">
        <f t="shared" si="49"/>
        <v>0</v>
      </c>
      <c r="CS13" s="175">
        <f t="shared" si="50"/>
        <v>0</v>
      </c>
      <c r="CT13" s="175">
        <f t="shared" si="51"/>
        <v>0</v>
      </c>
      <c r="CU13" s="176">
        <f t="shared" si="52"/>
        <v>0</v>
      </c>
      <c r="CV13" s="176">
        <f t="shared" si="53"/>
        <v>0</v>
      </c>
      <c r="CW13" s="176">
        <f t="shared" si="54"/>
        <v>0</v>
      </c>
      <c r="CX13" s="172">
        <f>OTH!P8</f>
        <v>0</v>
      </c>
      <c r="CY13" s="176">
        <f t="shared" si="55"/>
        <v>0</v>
      </c>
      <c r="CZ13" s="176">
        <f t="shared" si="56"/>
        <v>0</v>
      </c>
      <c r="DA13" s="176">
        <f t="shared" si="57"/>
        <v>0</v>
      </c>
      <c r="DB13" s="171">
        <f t="shared" si="58"/>
        <v>0</v>
      </c>
      <c r="DC13" s="171">
        <f t="shared" si="59"/>
        <v>0</v>
      </c>
      <c r="DD13" s="1">
        <f t="shared" si="60"/>
        <v>0</v>
      </c>
    </row>
    <row r="14" spans="1:108" ht="18" customHeight="1" x14ac:dyDescent="0.25">
      <c r="C14" s="1">
        <f t="shared" si="8"/>
        <v>0</v>
      </c>
      <c r="D14" s="1">
        <f t="shared" si="9"/>
        <v>0</v>
      </c>
      <c r="E14" s="1">
        <f>ALLO!A12</f>
        <v>0</v>
      </c>
      <c r="F14" s="1">
        <f t="shared" si="10"/>
        <v>0</v>
      </c>
      <c r="G14" s="1">
        <f t="shared" si="11"/>
        <v>1</v>
      </c>
      <c r="H14" s="1">
        <f t="shared" si="0"/>
        <v>2</v>
      </c>
      <c r="I14" s="1">
        <f t="shared" si="0"/>
        <v>3</v>
      </c>
      <c r="J14" s="1">
        <f>SUM(ALLO!GA12:GL12)</f>
        <v>0</v>
      </c>
      <c r="K14" s="1">
        <f>SUM(ALLO!GM12:GX12)</f>
        <v>0</v>
      </c>
      <c r="L14" s="1">
        <f>SUM(ALLO!GY12:HJ12)</f>
        <v>0</v>
      </c>
      <c r="M14" s="1">
        <f>SUM(ALLO!EU12:FF12)</f>
        <v>0</v>
      </c>
      <c r="N14" s="1">
        <f>SUM(ALLO!FG12:FR12)</f>
        <v>0</v>
      </c>
      <c r="O14" s="1">
        <f>ALLO!HR12</f>
        <v>0</v>
      </c>
      <c r="P14" s="1">
        <f>ALLO!HU12</f>
        <v>0</v>
      </c>
      <c r="Q14" s="1">
        <f>ALLO!IP12</f>
        <v>0</v>
      </c>
      <c r="R14" s="1">
        <f>ALLO!IS12</f>
        <v>0</v>
      </c>
      <c r="S14" s="1">
        <f>IFERROR(IF($BL14&gt;=1,INDEX(ARR!$D$8:$AG$207,MATCH(G14,ARR!$D$8:$D$207,0),12),0),0)</f>
        <v>0</v>
      </c>
      <c r="T14" s="1">
        <f>IFERROR(IF($BL14&gt;=1,INDEX(ARR!$D$8:$AG$207,MATCH(H14,ARR!$D$8:$D$207,0),12),0),0)</f>
        <v>0</v>
      </c>
      <c r="U14" s="1">
        <f>IFERROR(IF($BL14&gt;=1,INDEX(ARR!$D$8:$AG$207,MATCH(I14,ARR!$D$8:$D$207,0),12),0),0)</f>
        <v>0</v>
      </c>
      <c r="V14" s="1">
        <f t="shared" si="12"/>
        <v>0</v>
      </c>
      <c r="W14" s="1">
        <f t="shared" si="13"/>
        <v>0</v>
      </c>
      <c r="X14" s="1">
        <f>SUM(DED!AH14:AS14)+ALLO!IQ12+ALLO!IT12+DED!FT14+ALLO!HP12</f>
        <v>0</v>
      </c>
      <c r="Y14" s="1">
        <f>SUM(DED!FA14:FL14)+ALLO!IR12+ALLO!IU12+DED!FV14</f>
        <v>0</v>
      </c>
      <c r="Z14" s="1">
        <f>SUM(DED!BF14:BQ14)+DED!FW14</f>
        <v>0</v>
      </c>
      <c r="AA14" s="1">
        <f>DED!ES14+DED!GC14</f>
        <v>0</v>
      </c>
      <c r="AB14" s="1">
        <f>SUM(DED!DZ14:EK14)+OTH!I9+DED!FZ14</f>
        <v>0</v>
      </c>
      <c r="AC14" s="1">
        <f>SUM(DED!FM14:FS14)+DED!GD14</f>
        <v>0</v>
      </c>
      <c r="AD14" s="1">
        <f>SUM(DED!CP14:DA14)+DED!GE14</f>
        <v>0</v>
      </c>
      <c r="AE14" s="1">
        <f>SUM(DED!DB14:DM14)+OTH!N9+DED!GA14</f>
        <v>0</v>
      </c>
      <c r="AF14" s="1">
        <f>SUM(DED!DN14:DY14)+OTH!O9+DED!GB14</f>
        <v>0</v>
      </c>
      <c r="AG14" s="1">
        <f>SUM(OTH!D9:H9)+SUM(OTH!J9:M9)+SUM(X14:AB14)+AE14</f>
        <v>0</v>
      </c>
      <c r="AH14" s="1">
        <f>HRA!H9</f>
        <v>0</v>
      </c>
      <c r="AI14" s="1">
        <f>OTH!AC9+OTH!AD9+50000</f>
        <v>50000</v>
      </c>
      <c r="AJ14" s="1">
        <f>OTH!P9</f>
        <v>0</v>
      </c>
      <c r="AK14" s="1">
        <f>IFERROR(IF(OTH!Q9&gt;=AK$6,AK$6,OTH!Q9),0)</f>
        <v>0</v>
      </c>
      <c r="AL14" s="1">
        <f>IFERROR(IF(OTH!R9&gt;=AL$6,AL$6,OTH!R9),0)</f>
        <v>0</v>
      </c>
      <c r="AM14" s="1">
        <f>IFERROR(IF(OTH!S9&gt;=AM$6,AM$6,OTH!S9),0)</f>
        <v>0</v>
      </c>
      <c r="AN14" s="1">
        <f>IFERROR(IF(OTH!T9&gt;=AN$6,AN$6,OTH!T9),0)</f>
        <v>0</v>
      </c>
      <c r="AO14" s="1">
        <f>OTH!U9</f>
        <v>0</v>
      </c>
      <c r="AP14" s="1">
        <f>IFERROR(IF(OTH!V9&gt;=AP$6,AP$6,OTH!V9),0)</f>
        <v>0</v>
      </c>
      <c r="AQ14" s="1">
        <f>IFERROR(IF(OTH!W9&gt;=AQ$6,AQ$6,OTH!W9),0)</f>
        <v>0</v>
      </c>
      <c r="AR14" s="1">
        <f>IFERROR(IF(OTH!X9&gt;=AR$6,AR$6,OTH!X9),0)</f>
        <v>0</v>
      </c>
      <c r="AS14" s="1">
        <f>OTH!Y9</f>
        <v>0</v>
      </c>
      <c r="AT14" s="1">
        <f>OTH!Z9+AC14</f>
        <v>0</v>
      </c>
      <c r="AU14" s="1">
        <f>OTH!AE9+OTH!AF9</f>
        <v>0</v>
      </c>
      <c r="AV14" s="1">
        <f>OTH!AA9</f>
        <v>0</v>
      </c>
      <c r="AW14" s="1">
        <f>OTH!AB9</f>
        <v>0</v>
      </c>
      <c r="AX14" s="1">
        <f t="shared" si="14"/>
        <v>0</v>
      </c>
      <c r="AY14" s="1">
        <f t="shared" si="15"/>
        <v>0</v>
      </c>
      <c r="AZ14" s="1">
        <f t="shared" si="16"/>
        <v>0</v>
      </c>
      <c r="BA14" s="1">
        <f t="shared" si="17"/>
        <v>0</v>
      </c>
      <c r="BB14" s="1">
        <f t="shared" si="18"/>
        <v>0</v>
      </c>
      <c r="BC14" s="1">
        <f>EMP!X10</f>
        <v>0</v>
      </c>
      <c r="BD14" s="1">
        <f t="shared" si="19"/>
        <v>0</v>
      </c>
      <c r="BE14" s="1">
        <f t="shared" si="20"/>
        <v>0</v>
      </c>
      <c r="BF14" s="1">
        <f t="shared" si="21"/>
        <v>0</v>
      </c>
      <c r="BG14" s="1">
        <f t="shared" si="22"/>
        <v>0</v>
      </c>
      <c r="BL14" s="165">
        <f>EMP!O10</f>
        <v>0</v>
      </c>
      <c r="BM14" s="166">
        <f>EMP!P10</f>
        <v>0</v>
      </c>
      <c r="BN14" s="165">
        <f>EMP!Q10</f>
        <v>0</v>
      </c>
      <c r="BO14" s="179"/>
      <c r="BP14" s="180"/>
      <c r="BQ14" s="173">
        <f t="shared" si="23"/>
        <v>0</v>
      </c>
      <c r="BR14" s="173">
        <f t="shared" si="24"/>
        <v>0</v>
      </c>
      <c r="BS14" s="174">
        <f t="shared" si="25"/>
        <v>0</v>
      </c>
      <c r="BT14" s="173">
        <f t="shared" si="26"/>
        <v>0</v>
      </c>
      <c r="BU14" s="173">
        <f t="shared" si="27"/>
        <v>0</v>
      </c>
      <c r="BV14" s="174">
        <f t="shared" si="28"/>
        <v>0</v>
      </c>
      <c r="BW14" s="173">
        <f t="shared" si="29"/>
        <v>0</v>
      </c>
      <c r="BX14" s="173">
        <f t="shared" si="30"/>
        <v>0</v>
      </c>
      <c r="BY14" s="174">
        <f t="shared" si="31"/>
        <v>0</v>
      </c>
      <c r="BZ14" s="173">
        <f t="shared" si="32"/>
        <v>0</v>
      </c>
      <c r="CA14" s="173">
        <f t="shared" si="33"/>
        <v>0</v>
      </c>
      <c r="CB14" s="174">
        <f t="shared" si="34"/>
        <v>0</v>
      </c>
      <c r="CC14" s="173">
        <f t="shared" si="35"/>
        <v>0</v>
      </c>
      <c r="CD14" s="173">
        <f t="shared" si="36"/>
        <v>0</v>
      </c>
      <c r="CE14" s="175">
        <f t="shared" si="37"/>
        <v>0</v>
      </c>
      <c r="CF14" s="175">
        <f t="shared" si="1"/>
        <v>0</v>
      </c>
      <c r="CG14" s="175">
        <f t="shared" si="38"/>
        <v>0</v>
      </c>
      <c r="CH14" s="175">
        <f t="shared" si="39"/>
        <v>0</v>
      </c>
      <c r="CI14" s="175">
        <f t="shared" si="40"/>
        <v>0</v>
      </c>
      <c r="CJ14" s="175">
        <f t="shared" si="41"/>
        <v>0</v>
      </c>
      <c r="CK14" s="175">
        <f t="shared" si="42"/>
        <v>0</v>
      </c>
      <c r="CL14" s="175">
        <f t="shared" si="43"/>
        <v>0</v>
      </c>
      <c r="CM14" s="175">
        <f t="shared" si="44"/>
        <v>0</v>
      </c>
      <c r="CN14" s="175">
        <f t="shared" si="45"/>
        <v>0</v>
      </c>
      <c r="CO14" s="175">
        <f t="shared" si="46"/>
        <v>0</v>
      </c>
      <c r="CP14" s="175">
        <f t="shared" si="47"/>
        <v>0</v>
      </c>
      <c r="CQ14" s="175">
        <f t="shared" si="48"/>
        <v>0</v>
      </c>
      <c r="CR14" s="175">
        <f t="shared" si="49"/>
        <v>0</v>
      </c>
      <c r="CS14" s="175">
        <f t="shared" si="50"/>
        <v>0</v>
      </c>
      <c r="CT14" s="175">
        <f t="shared" si="51"/>
        <v>0</v>
      </c>
      <c r="CU14" s="176">
        <f t="shared" si="52"/>
        <v>0</v>
      </c>
      <c r="CV14" s="176">
        <f t="shared" si="53"/>
        <v>0</v>
      </c>
      <c r="CW14" s="176">
        <f t="shared" si="54"/>
        <v>0</v>
      </c>
      <c r="CX14" s="172">
        <f>OTH!P9</f>
        <v>0</v>
      </c>
      <c r="CY14" s="176">
        <f t="shared" si="55"/>
        <v>0</v>
      </c>
      <c r="CZ14" s="176">
        <f t="shared" si="56"/>
        <v>0</v>
      </c>
      <c r="DA14" s="176">
        <f t="shared" si="57"/>
        <v>0</v>
      </c>
      <c r="DB14" s="171">
        <f t="shared" si="58"/>
        <v>0</v>
      </c>
      <c r="DC14" s="171">
        <f t="shared" si="59"/>
        <v>0</v>
      </c>
      <c r="DD14" s="1">
        <f t="shared" si="60"/>
        <v>0</v>
      </c>
    </row>
    <row r="15" spans="1:108" ht="18" customHeight="1" x14ac:dyDescent="0.25">
      <c r="C15" s="1">
        <f t="shared" si="8"/>
        <v>0</v>
      </c>
      <c r="D15" s="1">
        <f t="shared" si="9"/>
        <v>0</v>
      </c>
      <c r="E15" s="1">
        <f>ALLO!A13</f>
        <v>0</v>
      </c>
      <c r="F15" s="1">
        <f t="shared" si="10"/>
        <v>0</v>
      </c>
      <c r="G15" s="1">
        <f t="shared" si="11"/>
        <v>1</v>
      </c>
      <c r="H15" s="1">
        <f t="shared" si="0"/>
        <v>2</v>
      </c>
      <c r="I15" s="1">
        <f t="shared" si="0"/>
        <v>3</v>
      </c>
      <c r="J15" s="1">
        <f>SUM(ALLO!GA13:GL13)</f>
        <v>0</v>
      </c>
      <c r="K15" s="1">
        <f>SUM(ALLO!GM13:GX13)</f>
        <v>0</v>
      </c>
      <c r="L15" s="1">
        <f>SUM(ALLO!GY13:HJ13)</f>
        <v>0</v>
      </c>
      <c r="M15" s="1">
        <f>SUM(ALLO!EU13:FF13)</f>
        <v>0</v>
      </c>
      <c r="N15" s="1">
        <f>SUM(ALLO!FG13:FR13)</f>
        <v>0</v>
      </c>
      <c r="O15" s="1">
        <f>ALLO!HR13</f>
        <v>0</v>
      </c>
      <c r="P15" s="1">
        <f>ALLO!HU13</f>
        <v>0</v>
      </c>
      <c r="Q15" s="1">
        <f>ALLO!IP13</f>
        <v>0</v>
      </c>
      <c r="R15" s="1">
        <f>ALLO!IS13</f>
        <v>0</v>
      </c>
      <c r="S15" s="1">
        <f>IFERROR(IF($BL15&gt;=1,INDEX(ARR!$D$8:$AG$207,MATCH(G15,ARR!$D$8:$D$207,0),12),0),0)</f>
        <v>0</v>
      </c>
      <c r="T15" s="1">
        <f>IFERROR(IF($BL15&gt;=1,INDEX(ARR!$D$8:$AG$207,MATCH(H15,ARR!$D$8:$D$207,0),12),0),0)</f>
        <v>0</v>
      </c>
      <c r="U15" s="1">
        <f>IFERROR(IF($BL15&gt;=1,INDEX(ARR!$D$8:$AG$207,MATCH(I15,ARR!$D$8:$D$207,0),12),0),0)</f>
        <v>0</v>
      </c>
      <c r="V15" s="1">
        <f t="shared" si="12"/>
        <v>0</v>
      </c>
      <c r="W15" s="1">
        <f t="shared" si="13"/>
        <v>0</v>
      </c>
      <c r="X15" s="1">
        <f>SUM(DED!AH15:AS15)+ALLO!IQ13+ALLO!IT13+DED!FT15+ALLO!HP13</f>
        <v>0</v>
      </c>
      <c r="Y15" s="1">
        <f>SUM(DED!FA15:FL15)+ALLO!IR13+ALLO!IU13+DED!FV15</f>
        <v>0</v>
      </c>
      <c r="Z15" s="1">
        <f>SUM(DED!BF15:BQ15)+DED!FW15</f>
        <v>0</v>
      </c>
      <c r="AA15" s="1">
        <f>DED!ES15+DED!GC15</f>
        <v>0</v>
      </c>
      <c r="AB15" s="1">
        <f>SUM(DED!DZ15:EK15)+OTH!I10+DED!FZ15</f>
        <v>0</v>
      </c>
      <c r="AC15" s="1">
        <f>SUM(DED!FM15:FS15)+DED!GD15</f>
        <v>0</v>
      </c>
      <c r="AD15" s="1">
        <f>SUM(DED!CP15:DA15)+DED!GE15</f>
        <v>0</v>
      </c>
      <c r="AE15" s="1">
        <f>SUM(DED!DB15:DM15)+OTH!N10+DED!GA15</f>
        <v>0</v>
      </c>
      <c r="AF15" s="1">
        <f>SUM(DED!DN15:DY15)+OTH!O10+DED!GB15</f>
        <v>0</v>
      </c>
      <c r="AG15" s="1">
        <f>SUM(OTH!D10:H10)+SUM(OTH!J10:M10)+SUM(X15:AB15)+AE15</f>
        <v>0</v>
      </c>
      <c r="AH15" s="1">
        <f>HRA!H10</f>
        <v>0</v>
      </c>
      <c r="AI15" s="1">
        <f>OTH!AC10+OTH!AD10+50000</f>
        <v>50000</v>
      </c>
      <c r="AJ15" s="1">
        <f>OTH!P10</f>
        <v>0</v>
      </c>
      <c r="AK15" s="1">
        <f>IFERROR(IF(OTH!Q10&gt;=AK$6,AK$6,OTH!Q10),0)</f>
        <v>0</v>
      </c>
      <c r="AL15" s="1">
        <f>IFERROR(IF(OTH!R10&gt;=AL$6,AL$6,OTH!R10),0)</f>
        <v>0</v>
      </c>
      <c r="AM15" s="1">
        <f>IFERROR(IF(OTH!S10&gt;=AM$6,AM$6,OTH!S10),0)</f>
        <v>0</v>
      </c>
      <c r="AN15" s="1">
        <f>IFERROR(IF(OTH!T10&gt;=AN$6,AN$6,OTH!T10),0)</f>
        <v>0</v>
      </c>
      <c r="AO15" s="1">
        <f>OTH!U10</f>
        <v>0</v>
      </c>
      <c r="AP15" s="1">
        <f>IFERROR(IF(OTH!V10&gt;=AP$6,AP$6,OTH!V10),0)</f>
        <v>0</v>
      </c>
      <c r="AQ15" s="1">
        <f>IFERROR(IF(OTH!W10&gt;=AQ$6,AQ$6,OTH!W10),0)</f>
        <v>0</v>
      </c>
      <c r="AR15" s="1">
        <f>IFERROR(IF(OTH!X10&gt;=AR$6,AR$6,OTH!X10),0)</f>
        <v>0</v>
      </c>
      <c r="AS15" s="1">
        <f>OTH!Y10</f>
        <v>0</v>
      </c>
      <c r="AT15" s="1">
        <f>OTH!Z10+AC15</f>
        <v>0</v>
      </c>
      <c r="AU15" s="1">
        <f>OTH!AE10+OTH!AF10</f>
        <v>0</v>
      </c>
      <c r="AV15" s="1">
        <f>OTH!AA10</f>
        <v>0</v>
      </c>
      <c r="AW15" s="1">
        <f>OTH!AB10</f>
        <v>0</v>
      </c>
      <c r="AX15" s="1">
        <f t="shared" si="14"/>
        <v>0</v>
      </c>
      <c r="AY15" s="1">
        <f t="shared" si="15"/>
        <v>0</v>
      </c>
      <c r="AZ15" s="1">
        <f t="shared" si="16"/>
        <v>0</v>
      </c>
      <c r="BA15" s="1">
        <f t="shared" si="17"/>
        <v>0</v>
      </c>
      <c r="BB15" s="1">
        <f t="shared" si="18"/>
        <v>0</v>
      </c>
      <c r="BC15" s="1">
        <f>EMP!X11</f>
        <v>0</v>
      </c>
      <c r="BD15" s="1">
        <f t="shared" si="19"/>
        <v>0</v>
      </c>
      <c r="BE15" s="1">
        <f t="shared" si="20"/>
        <v>0</v>
      </c>
      <c r="BF15" s="1">
        <f t="shared" si="21"/>
        <v>0</v>
      </c>
      <c r="BG15" s="1">
        <f t="shared" si="22"/>
        <v>0</v>
      </c>
      <c r="BL15" s="165">
        <f>EMP!O11</f>
        <v>0</v>
      </c>
      <c r="BM15" s="166">
        <f>EMP!P11</f>
        <v>0</v>
      </c>
      <c r="BN15" s="165">
        <f>EMP!Q11</f>
        <v>0</v>
      </c>
      <c r="BO15" s="179"/>
      <c r="BP15" s="180"/>
      <c r="BQ15" s="173">
        <f t="shared" si="23"/>
        <v>0</v>
      </c>
      <c r="BR15" s="173">
        <f t="shared" si="24"/>
        <v>0</v>
      </c>
      <c r="BS15" s="174">
        <f t="shared" si="25"/>
        <v>0</v>
      </c>
      <c r="BT15" s="173">
        <f t="shared" si="26"/>
        <v>0</v>
      </c>
      <c r="BU15" s="173">
        <f t="shared" si="27"/>
        <v>0</v>
      </c>
      <c r="BV15" s="174">
        <f t="shared" si="28"/>
        <v>0</v>
      </c>
      <c r="BW15" s="173">
        <f t="shared" si="29"/>
        <v>0</v>
      </c>
      <c r="BX15" s="173">
        <f t="shared" si="30"/>
        <v>0</v>
      </c>
      <c r="BY15" s="174">
        <f t="shared" si="31"/>
        <v>0</v>
      </c>
      <c r="BZ15" s="173">
        <f t="shared" si="32"/>
        <v>0</v>
      </c>
      <c r="CA15" s="173">
        <f t="shared" si="33"/>
        <v>0</v>
      </c>
      <c r="CB15" s="174">
        <f t="shared" si="34"/>
        <v>0</v>
      </c>
      <c r="CC15" s="173">
        <f t="shared" si="35"/>
        <v>0</v>
      </c>
      <c r="CD15" s="173">
        <f t="shared" si="36"/>
        <v>0</v>
      </c>
      <c r="CE15" s="175">
        <f t="shared" si="37"/>
        <v>0</v>
      </c>
      <c r="CF15" s="175">
        <f t="shared" si="1"/>
        <v>0</v>
      </c>
      <c r="CG15" s="175">
        <f t="shared" si="38"/>
        <v>0</v>
      </c>
      <c r="CH15" s="175">
        <f t="shared" si="39"/>
        <v>0</v>
      </c>
      <c r="CI15" s="175">
        <f t="shared" si="40"/>
        <v>0</v>
      </c>
      <c r="CJ15" s="175">
        <f t="shared" si="41"/>
        <v>0</v>
      </c>
      <c r="CK15" s="175">
        <f t="shared" si="42"/>
        <v>0</v>
      </c>
      <c r="CL15" s="175">
        <f t="shared" si="43"/>
        <v>0</v>
      </c>
      <c r="CM15" s="175">
        <f t="shared" si="44"/>
        <v>0</v>
      </c>
      <c r="CN15" s="175">
        <f t="shared" si="45"/>
        <v>0</v>
      </c>
      <c r="CO15" s="175">
        <f t="shared" si="46"/>
        <v>0</v>
      </c>
      <c r="CP15" s="175">
        <f t="shared" si="47"/>
        <v>0</v>
      </c>
      <c r="CQ15" s="175">
        <f t="shared" si="48"/>
        <v>0</v>
      </c>
      <c r="CR15" s="175">
        <f t="shared" si="49"/>
        <v>0</v>
      </c>
      <c r="CS15" s="175">
        <f t="shared" si="50"/>
        <v>0</v>
      </c>
      <c r="CT15" s="175">
        <f t="shared" si="51"/>
        <v>0</v>
      </c>
      <c r="CU15" s="176">
        <f t="shared" si="52"/>
        <v>0</v>
      </c>
      <c r="CV15" s="176">
        <f t="shared" si="53"/>
        <v>0</v>
      </c>
      <c r="CW15" s="176">
        <f t="shared" si="54"/>
        <v>0</v>
      </c>
      <c r="CX15" s="172">
        <f>OTH!P10</f>
        <v>0</v>
      </c>
      <c r="CY15" s="176">
        <f t="shared" si="55"/>
        <v>0</v>
      </c>
      <c r="CZ15" s="176">
        <f t="shared" si="56"/>
        <v>0</v>
      </c>
      <c r="DA15" s="176">
        <f t="shared" si="57"/>
        <v>0</v>
      </c>
      <c r="DB15" s="171">
        <f t="shared" si="58"/>
        <v>0</v>
      </c>
      <c r="DC15" s="171">
        <f t="shared" si="59"/>
        <v>0</v>
      </c>
      <c r="DD15" s="1">
        <f t="shared" si="60"/>
        <v>0</v>
      </c>
    </row>
    <row r="16" spans="1:108" ht="18" customHeight="1" x14ac:dyDescent="0.25">
      <c r="C16" s="1">
        <f t="shared" si="8"/>
        <v>0</v>
      </c>
      <c r="D16" s="1">
        <f t="shared" si="9"/>
        <v>0</v>
      </c>
      <c r="E16" s="1">
        <f>ALLO!A14</f>
        <v>0</v>
      </c>
      <c r="F16" s="1">
        <f t="shared" si="10"/>
        <v>0</v>
      </c>
      <c r="G16" s="1">
        <f t="shared" si="11"/>
        <v>1</v>
      </c>
      <c r="H16" s="1">
        <f t="shared" si="0"/>
        <v>2</v>
      </c>
      <c r="I16" s="1">
        <f t="shared" si="0"/>
        <v>3</v>
      </c>
      <c r="J16" s="1">
        <f>SUM(ALLO!GA14:GL14)</f>
        <v>0</v>
      </c>
      <c r="K16" s="1">
        <f>SUM(ALLO!GM14:GX14)</f>
        <v>0</v>
      </c>
      <c r="L16" s="1">
        <f>SUM(ALLO!GY14:HJ14)</f>
        <v>0</v>
      </c>
      <c r="M16" s="1">
        <f>SUM(ALLO!EU14:FF14)</f>
        <v>0</v>
      </c>
      <c r="N16" s="1">
        <f>SUM(ALLO!FG14:FR14)</f>
        <v>0</v>
      </c>
      <c r="O16" s="1">
        <f>ALLO!HR14</f>
        <v>0</v>
      </c>
      <c r="P16" s="1">
        <f>ALLO!HU14</f>
        <v>0</v>
      </c>
      <c r="Q16" s="1">
        <f>ALLO!IP14</f>
        <v>0</v>
      </c>
      <c r="R16" s="1">
        <f>ALLO!IS14</f>
        <v>0</v>
      </c>
      <c r="S16" s="1">
        <f>IFERROR(IF($BL16&gt;=1,INDEX(ARR!$D$8:$AG$207,MATCH(G16,ARR!$D$8:$D$207,0),12),0),0)</f>
        <v>0</v>
      </c>
      <c r="T16" s="1">
        <f>IFERROR(IF($BL16&gt;=1,INDEX(ARR!$D$8:$AG$207,MATCH(H16,ARR!$D$8:$D$207,0),12),0),0)</f>
        <v>0</v>
      </c>
      <c r="U16" s="1">
        <f>IFERROR(IF($BL16&gt;=1,INDEX(ARR!$D$8:$AG$207,MATCH(I16,ARR!$D$8:$D$207,0),12),0),0)</f>
        <v>0</v>
      </c>
      <c r="V16" s="1">
        <f t="shared" si="12"/>
        <v>0</v>
      </c>
      <c r="W16" s="1">
        <f t="shared" si="13"/>
        <v>0</v>
      </c>
      <c r="X16" s="1">
        <f>SUM(DED!AH16:AS16)+ALLO!IQ14+ALLO!IT14+DED!FT16+ALLO!HP14</f>
        <v>0</v>
      </c>
      <c r="Y16" s="1">
        <f>SUM(DED!FA16:FL16)+ALLO!IR14+ALLO!IU14+DED!FV16</f>
        <v>0</v>
      </c>
      <c r="Z16" s="1">
        <f>SUM(DED!BF16:BQ16)+DED!FW16</f>
        <v>0</v>
      </c>
      <c r="AA16" s="1">
        <f>DED!ES16+DED!GC16</f>
        <v>0</v>
      </c>
      <c r="AB16" s="1">
        <f>SUM(DED!DZ16:EK16)+OTH!I11+DED!FZ16</f>
        <v>0</v>
      </c>
      <c r="AC16" s="1">
        <f>SUM(DED!FM16:FS16)+DED!GD16</f>
        <v>0</v>
      </c>
      <c r="AD16" s="1">
        <f>SUM(DED!CP16:DA16)+DED!GE16</f>
        <v>0</v>
      </c>
      <c r="AE16" s="1">
        <f>SUM(DED!DB16:DM16)+OTH!N11+DED!GA16</f>
        <v>0</v>
      </c>
      <c r="AF16" s="1">
        <f>SUM(DED!DN16:DY16)+OTH!O11+DED!GB16</f>
        <v>0</v>
      </c>
      <c r="AG16" s="1">
        <f>SUM(OTH!D11:H11)+SUM(OTH!J11:M11)+SUM(X16:AB16)+AE16</f>
        <v>0</v>
      </c>
      <c r="AH16" s="1">
        <f>HRA!H11</f>
        <v>0</v>
      </c>
      <c r="AI16" s="1">
        <f>OTH!AC11+OTH!AD11+50000</f>
        <v>50000</v>
      </c>
      <c r="AJ16" s="1">
        <f>OTH!P11</f>
        <v>0</v>
      </c>
      <c r="AK16" s="1">
        <f>IFERROR(IF(OTH!Q11&gt;=AK$6,AK$6,OTH!Q11),0)</f>
        <v>0</v>
      </c>
      <c r="AL16" s="1">
        <f>IFERROR(IF(OTH!R11&gt;=AL$6,AL$6,OTH!R11),0)</f>
        <v>0</v>
      </c>
      <c r="AM16" s="1">
        <f>IFERROR(IF(OTH!S11&gt;=AM$6,AM$6,OTH!S11),0)</f>
        <v>0</v>
      </c>
      <c r="AN16" s="1">
        <f>IFERROR(IF(OTH!T11&gt;=AN$6,AN$6,OTH!T11),0)</f>
        <v>0</v>
      </c>
      <c r="AO16" s="1">
        <f>OTH!U11</f>
        <v>0</v>
      </c>
      <c r="AP16" s="1">
        <f>IFERROR(IF(OTH!V11&gt;=AP$6,AP$6,OTH!V11),0)</f>
        <v>0</v>
      </c>
      <c r="AQ16" s="1">
        <f>IFERROR(IF(OTH!W11&gt;=AQ$6,AQ$6,OTH!W11),0)</f>
        <v>0</v>
      </c>
      <c r="AR16" s="1">
        <f>IFERROR(IF(OTH!X11&gt;=AR$6,AR$6,OTH!X11),0)</f>
        <v>0</v>
      </c>
      <c r="AS16" s="1">
        <f>OTH!Y11</f>
        <v>0</v>
      </c>
      <c r="AT16" s="1">
        <f>OTH!Z11+AC16</f>
        <v>0</v>
      </c>
      <c r="AU16" s="1">
        <f>OTH!AE11+OTH!AF11</f>
        <v>0</v>
      </c>
      <c r="AV16" s="1">
        <f>OTH!AA11</f>
        <v>0</v>
      </c>
      <c r="AW16" s="1">
        <f>OTH!AB11</f>
        <v>0</v>
      </c>
      <c r="AX16" s="1">
        <f t="shared" si="14"/>
        <v>0</v>
      </c>
      <c r="AY16" s="1">
        <f t="shared" si="15"/>
        <v>0</v>
      </c>
      <c r="AZ16" s="1">
        <f t="shared" si="16"/>
        <v>0</v>
      </c>
      <c r="BA16" s="1">
        <f t="shared" si="17"/>
        <v>0</v>
      </c>
      <c r="BB16" s="1">
        <f t="shared" si="18"/>
        <v>0</v>
      </c>
      <c r="BC16" s="1">
        <f>EMP!X12</f>
        <v>0</v>
      </c>
      <c r="BD16" s="1">
        <f t="shared" si="19"/>
        <v>0</v>
      </c>
      <c r="BE16" s="1">
        <f t="shared" si="20"/>
        <v>0</v>
      </c>
      <c r="BF16" s="1">
        <f t="shared" si="21"/>
        <v>0</v>
      </c>
      <c r="BG16" s="1">
        <f t="shared" si="22"/>
        <v>0</v>
      </c>
      <c r="BL16" s="165">
        <f>EMP!O12</f>
        <v>0</v>
      </c>
      <c r="BM16" s="166">
        <f>EMP!P12</f>
        <v>0</v>
      </c>
      <c r="BN16" s="165">
        <f>EMP!Q12</f>
        <v>0</v>
      </c>
      <c r="BO16" s="179"/>
      <c r="BP16" s="180"/>
      <c r="BQ16" s="173">
        <f t="shared" si="23"/>
        <v>0</v>
      </c>
      <c r="BR16" s="173">
        <f t="shared" si="24"/>
        <v>0</v>
      </c>
      <c r="BS16" s="174">
        <f t="shared" si="25"/>
        <v>0</v>
      </c>
      <c r="BT16" s="173">
        <f t="shared" si="26"/>
        <v>0</v>
      </c>
      <c r="BU16" s="173">
        <f t="shared" si="27"/>
        <v>0</v>
      </c>
      <c r="BV16" s="174">
        <f t="shared" si="28"/>
        <v>0</v>
      </c>
      <c r="BW16" s="173">
        <f t="shared" si="29"/>
        <v>0</v>
      </c>
      <c r="BX16" s="173">
        <f t="shared" si="30"/>
        <v>0</v>
      </c>
      <c r="BY16" s="174">
        <f t="shared" si="31"/>
        <v>0</v>
      </c>
      <c r="BZ16" s="173">
        <f t="shared" si="32"/>
        <v>0</v>
      </c>
      <c r="CA16" s="173">
        <f t="shared" si="33"/>
        <v>0</v>
      </c>
      <c r="CB16" s="174">
        <f t="shared" si="34"/>
        <v>0</v>
      </c>
      <c r="CC16" s="173">
        <f t="shared" si="35"/>
        <v>0</v>
      </c>
      <c r="CD16" s="173">
        <f t="shared" si="36"/>
        <v>0</v>
      </c>
      <c r="CE16" s="175">
        <f t="shared" si="37"/>
        <v>0</v>
      </c>
      <c r="CF16" s="175">
        <f t="shared" si="1"/>
        <v>0</v>
      </c>
      <c r="CG16" s="175">
        <f t="shared" si="38"/>
        <v>0</v>
      </c>
      <c r="CH16" s="175">
        <f t="shared" si="39"/>
        <v>0</v>
      </c>
      <c r="CI16" s="175">
        <f t="shared" si="40"/>
        <v>0</v>
      </c>
      <c r="CJ16" s="175">
        <f t="shared" si="41"/>
        <v>0</v>
      </c>
      <c r="CK16" s="175">
        <f t="shared" si="42"/>
        <v>0</v>
      </c>
      <c r="CL16" s="175">
        <f t="shared" si="43"/>
        <v>0</v>
      </c>
      <c r="CM16" s="175">
        <f t="shared" si="44"/>
        <v>0</v>
      </c>
      <c r="CN16" s="175">
        <f t="shared" si="45"/>
        <v>0</v>
      </c>
      <c r="CO16" s="175">
        <f t="shared" si="46"/>
        <v>0</v>
      </c>
      <c r="CP16" s="175">
        <f t="shared" si="47"/>
        <v>0</v>
      </c>
      <c r="CQ16" s="175">
        <f t="shared" si="48"/>
        <v>0</v>
      </c>
      <c r="CR16" s="175">
        <f t="shared" si="49"/>
        <v>0</v>
      </c>
      <c r="CS16" s="175">
        <f t="shared" si="50"/>
        <v>0</v>
      </c>
      <c r="CT16" s="175">
        <f t="shared" si="51"/>
        <v>0</v>
      </c>
      <c r="CU16" s="176">
        <f t="shared" si="52"/>
        <v>0</v>
      </c>
      <c r="CV16" s="176">
        <f t="shared" si="53"/>
        <v>0</v>
      </c>
      <c r="CW16" s="176">
        <f t="shared" si="54"/>
        <v>0</v>
      </c>
      <c r="CX16" s="172">
        <f>OTH!P11</f>
        <v>0</v>
      </c>
      <c r="CY16" s="176">
        <f t="shared" si="55"/>
        <v>0</v>
      </c>
      <c r="CZ16" s="176">
        <f t="shared" si="56"/>
        <v>0</v>
      </c>
      <c r="DA16" s="176">
        <f t="shared" si="57"/>
        <v>0</v>
      </c>
      <c r="DB16" s="171">
        <f t="shared" si="58"/>
        <v>0</v>
      </c>
      <c r="DC16" s="171">
        <f t="shared" si="59"/>
        <v>0</v>
      </c>
      <c r="DD16" s="1">
        <f t="shared" si="60"/>
        <v>0</v>
      </c>
    </row>
    <row r="17" spans="3:108" ht="18" customHeight="1" x14ac:dyDescent="0.25">
      <c r="C17" s="1">
        <f t="shared" si="8"/>
        <v>0</v>
      </c>
      <c r="D17" s="1">
        <f t="shared" si="9"/>
        <v>0</v>
      </c>
      <c r="E17" s="1">
        <f>ALLO!A15</f>
        <v>0</v>
      </c>
      <c r="F17" s="1">
        <f t="shared" si="10"/>
        <v>0</v>
      </c>
      <c r="G17" s="1">
        <f t="shared" si="11"/>
        <v>1</v>
      </c>
      <c r="H17" s="1">
        <f t="shared" si="0"/>
        <v>2</v>
      </c>
      <c r="I17" s="1">
        <f t="shared" si="0"/>
        <v>3</v>
      </c>
      <c r="J17" s="1">
        <f>SUM(ALLO!GA15:GL15)</f>
        <v>0</v>
      </c>
      <c r="K17" s="1">
        <f>SUM(ALLO!GM15:GX15)</f>
        <v>0</v>
      </c>
      <c r="L17" s="1">
        <f>SUM(ALLO!GY15:HJ15)</f>
        <v>0</v>
      </c>
      <c r="M17" s="1">
        <f>SUM(ALLO!EU15:FF15)</f>
        <v>0</v>
      </c>
      <c r="N17" s="1">
        <f>SUM(ALLO!FG15:FR15)</f>
        <v>0</v>
      </c>
      <c r="O17" s="1">
        <f>ALLO!HR15</f>
        <v>0</v>
      </c>
      <c r="P17" s="1">
        <f>ALLO!HU15</f>
        <v>0</v>
      </c>
      <c r="Q17" s="1">
        <f>ALLO!IP15</f>
        <v>0</v>
      </c>
      <c r="R17" s="1">
        <f>ALLO!IS15</f>
        <v>0</v>
      </c>
      <c r="S17" s="1">
        <f>IFERROR(IF($BL17&gt;=1,INDEX(ARR!$D$8:$AG$207,MATCH(G17,ARR!$D$8:$D$207,0),12),0),0)</f>
        <v>0</v>
      </c>
      <c r="T17" s="1">
        <f>IFERROR(IF($BL17&gt;=1,INDEX(ARR!$D$8:$AG$207,MATCH(H17,ARR!$D$8:$D$207,0),12),0),0)</f>
        <v>0</v>
      </c>
      <c r="U17" s="1">
        <f>IFERROR(IF($BL17&gt;=1,INDEX(ARR!$D$8:$AG$207,MATCH(I17,ARR!$D$8:$D$207,0),12),0),0)</f>
        <v>0</v>
      </c>
      <c r="V17" s="1">
        <f t="shared" si="12"/>
        <v>0</v>
      </c>
      <c r="W17" s="1">
        <f t="shared" si="13"/>
        <v>0</v>
      </c>
      <c r="X17" s="1">
        <f>SUM(DED!AH17:AS17)+ALLO!IQ15+ALLO!IT15+DED!FT17+ALLO!HP15</f>
        <v>0</v>
      </c>
      <c r="Y17" s="1">
        <f>SUM(DED!FA17:FL17)+ALLO!IR15+ALLO!IU15+DED!FV17</f>
        <v>0</v>
      </c>
      <c r="Z17" s="1">
        <f>SUM(DED!BF17:BQ17)+DED!FW17</f>
        <v>0</v>
      </c>
      <c r="AA17" s="1">
        <f>DED!ES17+DED!GC17</f>
        <v>0</v>
      </c>
      <c r="AB17" s="1">
        <f>SUM(DED!DZ17:EK17)+OTH!I12+DED!FZ17</f>
        <v>0</v>
      </c>
      <c r="AC17" s="1">
        <f>SUM(DED!FM17:FS17)+DED!GD17</f>
        <v>0</v>
      </c>
      <c r="AD17" s="1">
        <f>SUM(DED!CP17:DA17)+DED!GE17</f>
        <v>0</v>
      </c>
      <c r="AE17" s="1">
        <f>SUM(DED!DB17:DM17)+OTH!N12+DED!GA17</f>
        <v>0</v>
      </c>
      <c r="AF17" s="1">
        <f>SUM(DED!DN17:DY17)+OTH!O12+DED!GB17</f>
        <v>0</v>
      </c>
      <c r="AG17" s="1">
        <f>SUM(OTH!D12:H12)+SUM(OTH!J12:M12)+SUM(X17:AB17)+AE17</f>
        <v>0</v>
      </c>
      <c r="AH17" s="1">
        <f>HRA!H12</f>
        <v>0</v>
      </c>
      <c r="AI17" s="1">
        <f>OTH!AC12+OTH!AD12+50000</f>
        <v>50000</v>
      </c>
      <c r="AJ17" s="1">
        <f>OTH!P12</f>
        <v>0</v>
      </c>
      <c r="AK17" s="1">
        <f>IFERROR(IF(OTH!Q12&gt;=AK$6,AK$6,OTH!Q12),0)</f>
        <v>0</v>
      </c>
      <c r="AL17" s="1">
        <f>IFERROR(IF(OTH!R12&gt;=AL$6,AL$6,OTH!R12),0)</f>
        <v>0</v>
      </c>
      <c r="AM17" s="1">
        <f>IFERROR(IF(OTH!S12&gt;=AM$6,AM$6,OTH!S12),0)</f>
        <v>0</v>
      </c>
      <c r="AN17" s="1">
        <f>IFERROR(IF(OTH!T12&gt;=AN$6,AN$6,OTH!T12),0)</f>
        <v>0</v>
      </c>
      <c r="AO17" s="1">
        <f>OTH!U12</f>
        <v>0</v>
      </c>
      <c r="AP17" s="1">
        <f>IFERROR(IF(OTH!V12&gt;=AP$6,AP$6,OTH!V12),0)</f>
        <v>0</v>
      </c>
      <c r="AQ17" s="1">
        <f>IFERROR(IF(OTH!W12&gt;=AQ$6,AQ$6,OTH!W12),0)</f>
        <v>0</v>
      </c>
      <c r="AR17" s="1">
        <f>IFERROR(IF(OTH!X12&gt;=AR$6,AR$6,OTH!X12),0)</f>
        <v>0</v>
      </c>
      <c r="AS17" s="1">
        <f>OTH!Y12</f>
        <v>0</v>
      </c>
      <c r="AT17" s="1">
        <f>OTH!Z12+AC17</f>
        <v>0</v>
      </c>
      <c r="AU17" s="1">
        <f>OTH!AE12+OTH!AF12</f>
        <v>0</v>
      </c>
      <c r="AV17" s="1">
        <f>OTH!AA12</f>
        <v>0</v>
      </c>
      <c r="AW17" s="1">
        <f>OTH!AB12</f>
        <v>0</v>
      </c>
      <c r="AX17" s="1">
        <f t="shared" si="14"/>
        <v>0</v>
      </c>
      <c r="AY17" s="1">
        <f t="shared" si="15"/>
        <v>0</v>
      </c>
      <c r="AZ17" s="1">
        <f t="shared" si="16"/>
        <v>0</v>
      </c>
      <c r="BA17" s="1">
        <f t="shared" si="17"/>
        <v>0</v>
      </c>
      <c r="BB17" s="1">
        <f t="shared" si="18"/>
        <v>0</v>
      </c>
      <c r="BC17" s="1">
        <f>EMP!X13</f>
        <v>0</v>
      </c>
      <c r="BD17" s="1">
        <f t="shared" si="19"/>
        <v>0</v>
      </c>
      <c r="BE17" s="1">
        <f t="shared" si="20"/>
        <v>0</v>
      </c>
      <c r="BF17" s="1">
        <f t="shared" si="21"/>
        <v>0</v>
      </c>
      <c r="BG17" s="1">
        <f t="shared" si="22"/>
        <v>0</v>
      </c>
      <c r="BL17" s="165">
        <f>EMP!O13</f>
        <v>0</v>
      </c>
      <c r="BM17" s="166">
        <f>EMP!P13</f>
        <v>0</v>
      </c>
      <c r="BN17" s="165">
        <f>EMP!Q13</f>
        <v>0</v>
      </c>
      <c r="BO17" s="179"/>
      <c r="BP17" s="180"/>
      <c r="BQ17" s="173">
        <f t="shared" si="23"/>
        <v>0</v>
      </c>
      <c r="BR17" s="173">
        <f t="shared" si="24"/>
        <v>0</v>
      </c>
      <c r="BS17" s="174">
        <f t="shared" si="25"/>
        <v>0</v>
      </c>
      <c r="BT17" s="173">
        <f t="shared" si="26"/>
        <v>0</v>
      </c>
      <c r="BU17" s="173">
        <f t="shared" si="27"/>
        <v>0</v>
      </c>
      <c r="BV17" s="174">
        <f t="shared" si="28"/>
        <v>0</v>
      </c>
      <c r="BW17" s="173">
        <f t="shared" si="29"/>
        <v>0</v>
      </c>
      <c r="BX17" s="173">
        <f t="shared" si="30"/>
        <v>0</v>
      </c>
      <c r="BY17" s="174">
        <f t="shared" si="31"/>
        <v>0</v>
      </c>
      <c r="BZ17" s="173">
        <f t="shared" si="32"/>
        <v>0</v>
      </c>
      <c r="CA17" s="173">
        <f t="shared" si="33"/>
        <v>0</v>
      </c>
      <c r="CB17" s="174">
        <f t="shared" si="34"/>
        <v>0</v>
      </c>
      <c r="CC17" s="173">
        <f t="shared" si="35"/>
        <v>0</v>
      </c>
      <c r="CD17" s="173">
        <f t="shared" si="36"/>
        <v>0</v>
      </c>
      <c r="CE17" s="175">
        <f t="shared" si="37"/>
        <v>0</v>
      </c>
      <c r="CF17" s="175">
        <f t="shared" si="1"/>
        <v>0</v>
      </c>
      <c r="CG17" s="175">
        <f t="shared" si="38"/>
        <v>0</v>
      </c>
      <c r="CH17" s="175">
        <f t="shared" si="39"/>
        <v>0</v>
      </c>
      <c r="CI17" s="175">
        <f t="shared" si="40"/>
        <v>0</v>
      </c>
      <c r="CJ17" s="175">
        <f t="shared" si="41"/>
        <v>0</v>
      </c>
      <c r="CK17" s="175">
        <f t="shared" si="42"/>
        <v>0</v>
      </c>
      <c r="CL17" s="175">
        <f t="shared" si="43"/>
        <v>0</v>
      </c>
      <c r="CM17" s="175">
        <f t="shared" si="44"/>
        <v>0</v>
      </c>
      <c r="CN17" s="175">
        <f t="shared" si="45"/>
        <v>0</v>
      </c>
      <c r="CO17" s="175">
        <f t="shared" si="46"/>
        <v>0</v>
      </c>
      <c r="CP17" s="175">
        <f t="shared" si="47"/>
        <v>0</v>
      </c>
      <c r="CQ17" s="175">
        <f t="shared" si="48"/>
        <v>0</v>
      </c>
      <c r="CR17" s="175">
        <f t="shared" si="49"/>
        <v>0</v>
      </c>
      <c r="CS17" s="175">
        <f t="shared" si="50"/>
        <v>0</v>
      </c>
      <c r="CT17" s="175">
        <f t="shared" si="51"/>
        <v>0</v>
      </c>
      <c r="CU17" s="176">
        <f t="shared" si="52"/>
        <v>0</v>
      </c>
      <c r="CV17" s="176">
        <f t="shared" si="53"/>
        <v>0</v>
      </c>
      <c r="CW17" s="176">
        <f t="shared" si="54"/>
        <v>0</v>
      </c>
      <c r="CX17" s="172">
        <f>OTH!P12</f>
        <v>0</v>
      </c>
      <c r="CY17" s="176">
        <f t="shared" si="55"/>
        <v>0</v>
      </c>
      <c r="CZ17" s="176">
        <f t="shared" si="56"/>
        <v>0</v>
      </c>
      <c r="DA17" s="176">
        <f t="shared" si="57"/>
        <v>0</v>
      </c>
      <c r="DB17" s="171">
        <f t="shared" si="58"/>
        <v>0</v>
      </c>
      <c r="DC17" s="171">
        <f t="shared" si="59"/>
        <v>0</v>
      </c>
      <c r="DD17" s="1">
        <f t="shared" si="60"/>
        <v>0</v>
      </c>
    </row>
    <row r="18" spans="3:108" ht="18" customHeight="1" x14ac:dyDescent="0.25">
      <c r="C18" s="1">
        <f t="shared" si="8"/>
        <v>0</v>
      </c>
      <c r="D18" s="1">
        <f t="shared" si="9"/>
        <v>0</v>
      </c>
      <c r="E18" s="1">
        <f>ALLO!A16</f>
        <v>0</v>
      </c>
      <c r="F18" s="1">
        <f t="shared" si="10"/>
        <v>0</v>
      </c>
      <c r="G18" s="1">
        <f t="shared" si="11"/>
        <v>1</v>
      </c>
      <c r="H18" s="1">
        <f t="shared" si="0"/>
        <v>2</v>
      </c>
      <c r="I18" s="1">
        <f t="shared" si="0"/>
        <v>3</v>
      </c>
      <c r="J18" s="1">
        <f>SUM(ALLO!GA16:GL16)</f>
        <v>0</v>
      </c>
      <c r="K18" s="1">
        <f>SUM(ALLO!GM16:GX16)</f>
        <v>0</v>
      </c>
      <c r="L18" s="1">
        <f>SUM(ALLO!GY16:HJ16)</f>
        <v>0</v>
      </c>
      <c r="M18" s="1">
        <f>SUM(ALLO!EU16:FF16)</f>
        <v>0</v>
      </c>
      <c r="N18" s="1">
        <f>SUM(ALLO!FG16:FR16)</f>
        <v>0</v>
      </c>
      <c r="O18" s="1">
        <f>ALLO!HR16</f>
        <v>0</v>
      </c>
      <c r="P18" s="1">
        <f>ALLO!HU16</f>
        <v>0</v>
      </c>
      <c r="Q18" s="1">
        <f>ALLO!IP16</f>
        <v>0</v>
      </c>
      <c r="R18" s="1">
        <f>ALLO!IS16</f>
        <v>0</v>
      </c>
      <c r="S18" s="1">
        <f>IFERROR(IF($BL18&gt;=1,INDEX(ARR!$D$8:$AG$207,MATCH(G18,ARR!$D$8:$D$207,0),12),0),0)</f>
        <v>0</v>
      </c>
      <c r="T18" s="1">
        <f>IFERROR(IF($BL18&gt;=1,INDEX(ARR!$D$8:$AG$207,MATCH(H18,ARR!$D$8:$D$207,0),12),0),0)</f>
        <v>0</v>
      </c>
      <c r="U18" s="1">
        <f>IFERROR(IF($BL18&gt;=1,INDEX(ARR!$D$8:$AG$207,MATCH(I18,ARR!$D$8:$D$207,0),12),0),0)</f>
        <v>0</v>
      </c>
      <c r="V18" s="1">
        <f t="shared" si="12"/>
        <v>0</v>
      </c>
      <c r="W18" s="1">
        <f t="shared" si="13"/>
        <v>0</v>
      </c>
      <c r="X18" s="1">
        <f>SUM(DED!AH18:AS18)+ALLO!IQ16+ALLO!IT16+DED!FT18+ALLO!HP16</f>
        <v>0</v>
      </c>
      <c r="Y18" s="1">
        <f>SUM(DED!FA18:FL18)+ALLO!IR16+ALLO!IU16+DED!FV18</f>
        <v>0</v>
      </c>
      <c r="Z18" s="1">
        <f>SUM(DED!BF18:BQ18)+DED!FW18</f>
        <v>0</v>
      </c>
      <c r="AA18" s="1">
        <f>DED!ES18+DED!GC18</f>
        <v>0</v>
      </c>
      <c r="AB18" s="1">
        <f>SUM(DED!DZ18:EK18)+OTH!I13+DED!FZ18</f>
        <v>0</v>
      </c>
      <c r="AC18" s="1">
        <f>SUM(DED!FM18:FS18)+DED!GD18</f>
        <v>0</v>
      </c>
      <c r="AD18" s="1">
        <f>SUM(DED!CP18:DA18)+DED!GE18</f>
        <v>0</v>
      </c>
      <c r="AE18" s="1">
        <f>SUM(DED!DB18:DM18)+OTH!N13+DED!GA18</f>
        <v>0</v>
      </c>
      <c r="AF18" s="1">
        <f>SUM(DED!DN18:DY18)+OTH!O13+DED!GB18</f>
        <v>0</v>
      </c>
      <c r="AG18" s="1">
        <f>SUM(OTH!D13:H13)+SUM(OTH!J13:M13)+SUM(X18:AB18)+AE18</f>
        <v>0</v>
      </c>
      <c r="AH18" s="1">
        <f>HRA!H13</f>
        <v>0</v>
      </c>
      <c r="AI18" s="1">
        <f>OTH!AC13+OTH!AD13+50000</f>
        <v>50000</v>
      </c>
      <c r="AJ18" s="1">
        <f>OTH!P13</f>
        <v>0</v>
      </c>
      <c r="AK18" s="1">
        <f>IFERROR(IF(OTH!Q13&gt;=AK$6,AK$6,OTH!Q13),0)</f>
        <v>0</v>
      </c>
      <c r="AL18" s="1">
        <f>IFERROR(IF(OTH!R13&gt;=AL$6,AL$6,OTH!R13),0)</f>
        <v>0</v>
      </c>
      <c r="AM18" s="1">
        <f>IFERROR(IF(OTH!S13&gt;=AM$6,AM$6,OTH!S13),0)</f>
        <v>0</v>
      </c>
      <c r="AN18" s="1">
        <f>IFERROR(IF(OTH!T13&gt;=AN$6,AN$6,OTH!T13),0)</f>
        <v>0</v>
      </c>
      <c r="AO18" s="1">
        <f>OTH!U13</f>
        <v>0</v>
      </c>
      <c r="AP18" s="1">
        <f>IFERROR(IF(OTH!V13&gt;=AP$6,AP$6,OTH!V13),0)</f>
        <v>0</v>
      </c>
      <c r="AQ18" s="1">
        <f>IFERROR(IF(OTH!W13&gt;=AQ$6,AQ$6,OTH!W13),0)</f>
        <v>0</v>
      </c>
      <c r="AR18" s="1">
        <f>IFERROR(IF(OTH!X13&gt;=AR$6,AR$6,OTH!X13),0)</f>
        <v>0</v>
      </c>
      <c r="AS18" s="1">
        <f>OTH!Y13</f>
        <v>0</v>
      </c>
      <c r="AT18" s="1">
        <f>OTH!Z13+AC18</f>
        <v>0</v>
      </c>
      <c r="AU18" s="1">
        <f>OTH!AE13+OTH!AF13</f>
        <v>0</v>
      </c>
      <c r="AV18" s="1">
        <f>OTH!AA13</f>
        <v>0</v>
      </c>
      <c r="AW18" s="1">
        <f>OTH!AB13</f>
        <v>0</v>
      </c>
      <c r="AX18" s="1">
        <f t="shared" si="14"/>
        <v>0</v>
      </c>
      <c r="AY18" s="1">
        <f t="shared" si="15"/>
        <v>0</v>
      </c>
      <c r="AZ18" s="1">
        <f t="shared" si="16"/>
        <v>0</v>
      </c>
      <c r="BA18" s="1">
        <f t="shared" si="17"/>
        <v>0</v>
      </c>
      <c r="BB18" s="1">
        <f t="shared" si="18"/>
        <v>0</v>
      </c>
      <c r="BC18" s="1">
        <f>EMP!X14</f>
        <v>0</v>
      </c>
      <c r="BD18" s="1">
        <f t="shared" si="19"/>
        <v>0</v>
      </c>
      <c r="BE18" s="1">
        <f t="shared" si="20"/>
        <v>0</v>
      </c>
      <c r="BF18" s="1">
        <f t="shared" si="21"/>
        <v>0</v>
      </c>
      <c r="BG18" s="1">
        <f t="shared" si="22"/>
        <v>0</v>
      </c>
      <c r="BL18" s="165">
        <f>EMP!O14</f>
        <v>0</v>
      </c>
      <c r="BM18" s="166">
        <f>EMP!P14</f>
        <v>0</v>
      </c>
      <c r="BN18" s="165">
        <f>EMP!Q14</f>
        <v>0</v>
      </c>
      <c r="BO18" s="179"/>
      <c r="BP18" s="180"/>
      <c r="BQ18" s="173">
        <f t="shared" si="23"/>
        <v>0</v>
      </c>
      <c r="BR18" s="173">
        <f t="shared" si="24"/>
        <v>0</v>
      </c>
      <c r="BS18" s="174">
        <f t="shared" si="25"/>
        <v>0</v>
      </c>
      <c r="BT18" s="173">
        <f t="shared" si="26"/>
        <v>0</v>
      </c>
      <c r="BU18" s="173">
        <f t="shared" si="27"/>
        <v>0</v>
      </c>
      <c r="BV18" s="174">
        <f t="shared" si="28"/>
        <v>0</v>
      </c>
      <c r="BW18" s="173">
        <f t="shared" si="29"/>
        <v>0</v>
      </c>
      <c r="BX18" s="173">
        <f t="shared" si="30"/>
        <v>0</v>
      </c>
      <c r="BY18" s="174">
        <f t="shared" si="31"/>
        <v>0</v>
      </c>
      <c r="BZ18" s="173">
        <f t="shared" si="32"/>
        <v>0</v>
      </c>
      <c r="CA18" s="173">
        <f t="shared" si="33"/>
        <v>0</v>
      </c>
      <c r="CB18" s="174">
        <f t="shared" si="34"/>
        <v>0</v>
      </c>
      <c r="CC18" s="173">
        <f t="shared" si="35"/>
        <v>0</v>
      </c>
      <c r="CD18" s="173">
        <f t="shared" si="36"/>
        <v>0</v>
      </c>
      <c r="CE18" s="175">
        <f t="shared" si="37"/>
        <v>0</v>
      </c>
      <c r="CF18" s="175">
        <f t="shared" si="1"/>
        <v>0</v>
      </c>
      <c r="CG18" s="175">
        <f t="shared" si="38"/>
        <v>0</v>
      </c>
      <c r="CH18" s="175">
        <f t="shared" si="39"/>
        <v>0</v>
      </c>
      <c r="CI18" s="175">
        <f t="shared" si="40"/>
        <v>0</v>
      </c>
      <c r="CJ18" s="175">
        <f t="shared" si="41"/>
        <v>0</v>
      </c>
      <c r="CK18" s="175">
        <f t="shared" si="42"/>
        <v>0</v>
      </c>
      <c r="CL18" s="175">
        <f t="shared" si="43"/>
        <v>0</v>
      </c>
      <c r="CM18" s="175">
        <f t="shared" si="44"/>
        <v>0</v>
      </c>
      <c r="CN18" s="175">
        <f t="shared" si="45"/>
        <v>0</v>
      </c>
      <c r="CO18" s="175">
        <f t="shared" si="46"/>
        <v>0</v>
      </c>
      <c r="CP18" s="175">
        <f t="shared" si="47"/>
        <v>0</v>
      </c>
      <c r="CQ18" s="175">
        <f t="shared" si="48"/>
        <v>0</v>
      </c>
      <c r="CR18" s="175">
        <f t="shared" si="49"/>
        <v>0</v>
      </c>
      <c r="CS18" s="175">
        <f t="shared" si="50"/>
        <v>0</v>
      </c>
      <c r="CT18" s="175">
        <f t="shared" si="51"/>
        <v>0</v>
      </c>
      <c r="CU18" s="176">
        <f t="shared" si="52"/>
        <v>0</v>
      </c>
      <c r="CV18" s="176">
        <f t="shared" si="53"/>
        <v>0</v>
      </c>
      <c r="CW18" s="176">
        <f t="shared" si="54"/>
        <v>0</v>
      </c>
      <c r="CX18" s="172">
        <f>OTH!P13</f>
        <v>0</v>
      </c>
      <c r="CY18" s="176">
        <f t="shared" si="55"/>
        <v>0</v>
      </c>
      <c r="CZ18" s="176">
        <f t="shared" si="56"/>
        <v>0</v>
      </c>
      <c r="DA18" s="176">
        <f t="shared" si="57"/>
        <v>0</v>
      </c>
      <c r="DB18" s="171">
        <f t="shared" si="58"/>
        <v>0</v>
      </c>
      <c r="DC18" s="171">
        <f t="shared" si="59"/>
        <v>0</v>
      </c>
      <c r="DD18" s="1">
        <f t="shared" si="60"/>
        <v>0</v>
      </c>
    </row>
    <row r="19" spans="3:108" ht="18" customHeight="1" x14ac:dyDescent="0.25">
      <c r="C19" s="1">
        <f t="shared" si="8"/>
        <v>0</v>
      </c>
      <c r="D19" s="1">
        <f t="shared" si="9"/>
        <v>0</v>
      </c>
      <c r="E19" s="1">
        <f>ALLO!A17</f>
        <v>0</v>
      </c>
      <c r="F19" s="1">
        <f t="shared" si="10"/>
        <v>0</v>
      </c>
      <c r="G19" s="1">
        <f t="shared" si="11"/>
        <v>1</v>
      </c>
      <c r="H19" s="1">
        <f t="shared" si="0"/>
        <v>2</v>
      </c>
      <c r="I19" s="1">
        <f t="shared" si="0"/>
        <v>3</v>
      </c>
      <c r="J19" s="1">
        <f>SUM(ALLO!GA17:GL17)</f>
        <v>0</v>
      </c>
      <c r="K19" s="1">
        <f>SUM(ALLO!GM17:GX17)</f>
        <v>0</v>
      </c>
      <c r="L19" s="1">
        <f>SUM(ALLO!GY17:HJ17)</f>
        <v>0</v>
      </c>
      <c r="M19" s="1">
        <f>SUM(ALLO!EU17:FF17)</f>
        <v>0</v>
      </c>
      <c r="N19" s="1">
        <f>SUM(ALLO!FG17:FR17)</f>
        <v>0</v>
      </c>
      <c r="O19" s="1">
        <f>ALLO!HR17</f>
        <v>0</v>
      </c>
      <c r="P19" s="1">
        <f>ALLO!HU17</f>
        <v>0</v>
      </c>
      <c r="Q19" s="1">
        <f>ALLO!IP17</f>
        <v>0</v>
      </c>
      <c r="R19" s="1">
        <f>ALLO!IS17</f>
        <v>0</v>
      </c>
      <c r="S19" s="1">
        <f>IFERROR(IF($BL19&gt;=1,INDEX(ARR!$D$8:$AG$207,MATCH(G19,ARR!$D$8:$D$207,0),12),0),0)</f>
        <v>0</v>
      </c>
      <c r="T19" s="1">
        <f>IFERROR(IF($BL19&gt;=1,INDEX(ARR!$D$8:$AG$207,MATCH(H19,ARR!$D$8:$D$207,0),12),0),0)</f>
        <v>0</v>
      </c>
      <c r="U19" s="1">
        <f>IFERROR(IF($BL19&gt;=1,INDEX(ARR!$D$8:$AG$207,MATCH(I19,ARR!$D$8:$D$207,0),12),0),0)</f>
        <v>0</v>
      </c>
      <c r="V19" s="1">
        <f t="shared" si="12"/>
        <v>0</v>
      </c>
      <c r="W19" s="1">
        <f t="shared" si="13"/>
        <v>0</v>
      </c>
      <c r="X19" s="1">
        <f>SUM(DED!AH19:AS19)+ALLO!IQ17+ALLO!IT17+DED!FT19+ALLO!HP17</f>
        <v>0</v>
      </c>
      <c r="Y19" s="1">
        <f>SUM(DED!FA19:FL19)+ALLO!IR17+ALLO!IU17+DED!FV19</f>
        <v>0</v>
      </c>
      <c r="Z19" s="1">
        <f>SUM(DED!BF19:BQ19)+DED!FW19</f>
        <v>0</v>
      </c>
      <c r="AA19" s="1">
        <f>DED!ES19+DED!GC19</f>
        <v>0</v>
      </c>
      <c r="AB19" s="1">
        <f>SUM(DED!DZ19:EK19)+OTH!I14+DED!FZ19</f>
        <v>0</v>
      </c>
      <c r="AC19" s="1">
        <f>SUM(DED!FM19:FS19)+DED!GD19</f>
        <v>0</v>
      </c>
      <c r="AD19" s="1">
        <f>SUM(DED!CP19:DA19)+DED!GE19</f>
        <v>0</v>
      </c>
      <c r="AE19" s="1">
        <f>SUM(DED!DB19:DM19)+OTH!N14+DED!GA19</f>
        <v>0</v>
      </c>
      <c r="AF19" s="1">
        <f>SUM(DED!DN19:DY19)+OTH!O14+DED!GB19</f>
        <v>0</v>
      </c>
      <c r="AG19" s="1">
        <f>SUM(OTH!D14:H14)+SUM(OTH!J14:M14)+SUM(X19:AB19)+AE19</f>
        <v>0</v>
      </c>
      <c r="AH19" s="1">
        <f>HRA!H14</f>
        <v>0</v>
      </c>
      <c r="AI19" s="1">
        <f>OTH!AC14+OTH!AD14+50000</f>
        <v>50000</v>
      </c>
      <c r="AJ19" s="1">
        <f>OTH!P14</f>
        <v>0</v>
      </c>
      <c r="AK19" s="1">
        <f>IFERROR(IF(OTH!Q14&gt;=AK$6,AK$6,OTH!Q14),0)</f>
        <v>0</v>
      </c>
      <c r="AL19" s="1">
        <f>IFERROR(IF(OTH!R14&gt;=AL$6,AL$6,OTH!R14),0)</f>
        <v>0</v>
      </c>
      <c r="AM19" s="1">
        <f>IFERROR(IF(OTH!S14&gt;=AM$6,AM$6,OTH!S14),0)</f>
        <v>0</v>
      </c>
      <c r="AN19" s="1">
        <f>IFERROR(IF(OTH!T14&gt;=AN$6,AN$6,OTH!T14),0)</f>
        <v>0</v>
      </c>
      <c r="AO19" s="1">
        <f>OTH!U14</f>
        <v>0</v>
      </c>
      <c r="AP19" s="1">
        <f>IFERROR(IF(OTH!V14&gt;=AP$6,AP$6,OTH!V14),0)</f>
        <v>0</v>
      </c>
      <c r="AQ19" s="1">
        <f>IFERROR(IF(OTH!W14&gt;=AQ$6,AQ$6,OTH!W14),0)</f>
        <v>0</v>
      </c>
      <c r="AR19" s="1">
        <f>IFERROR(IF(OTH!X14&gt;=AR$6,AR$6,OTH!X14),0)</f>
        <v>0</v>
      </c>
      <c r="AS19" s="1">
        <f>OTH!Y14</f>
        <v>0</v>
      </c>
      <c r="AT19" s="1">
        <f>OTH!Z14+AC19</f>
        <v>0</v>
      </c>
      <c r="AU19" s="1">
        <f>OTH!AE14+OTH!AF14</f>
        <v>0</v>
      </c>
      <c r="AV19" s="1">
        <f>OTH!AA14</f>
        <v>0</v>
      </c>
      <c r="AW19" s="1">
        <f>OTH!AB14</f>
        <v>0</v>
      </c>
      <c r="AX19" s="1">
        <f t="shared" si="14"/>
        <v>0</v>
      </c>
      <c r="AY19" s="1">
        <f t="shared" si="15"/>
        <v>0</v>
      </c>
      <c r="AZ19" s="1">
        <f t="shared" si="16"/>
        <v>0</v>
      </c>
      <c r="BA19" s="1">
        <f t="shared" si="17"/>
        <v>0</v>
      </c>
      <c r="BB19" s="1">
        <f t="shared" si="18"/>
        <v>0</v>
      </c>
      <c r="BC19" s="1">
        <f>EMP!X15</f>
        <v>0</v>
      </c>
      <c r="BD19" s="1">
        <f t="shared" si="19"/>
        <v>0</v>
      </c>
      <c r="BE19" s="1">
        <f t="shared" si="20"/>
        <v>0</v>
      </c>
      <c r="BF19" s="1">
        <f t="shared" si="21"/>
        <v>0</v>
      </c>
      <c r="BG19" s="1">
        <f t="shared" si="22"/>
        <v>0</v>
      </c>
      <c r="BL19" s="165">
        <f>EMP!O15</f>
        <v>0</v>
      </c>
      <c r="BM19" s="166">
        <f>EMP!P15</f>
        <v>0</v>
      </c>
      <c r="BN19" s="165">
        <f>EMP!Q15</f>
        <v>0</v>
      </c>
      <c r="BO19" s="179"/>
      <c r="BP19" s="180"/>
      <c r="BQ19" s="173">
        <f t="shared" si="23"/>
        <v>0</v>
      </c>
      <c r="BR19" s="173">
        <f t="shared" si="24"/>
        <v>0</v>
      </c>
      <c r="BS19" s="174">
        <f t="shared" si="25"/>
        <v>0</v>
      </c>
      <c r="BT19" s="173">
        <f t="shared" si="26"/>
        <v>0</v>
      </c>
      <c r="BU19" s="173">
        <f t="shared" si="27"/>
        <v>0</v>
      </c>
      <c r="BV19" s="174">
        <f t="shared" si="28"/>
        <v>0</v>
      </c>
      <c r="BW19" s="173">
        <f t="shared" si="29"/>
        <v>0</v>
      </c>
      <c r="BX19" s="173">
        <f t="shared" si="30"/>
        <v>0</v>
      </c>
      <c r="BY19" s="174">
        <f t="shared" si="31"/>
        <v>0</v>
      </c>
      <c r="BZ19" s="173">
        <f t="shared" si="32"/>
        <v>0</v>
      </c>
      <c r="CA19" s="173">
        <f t="shared" si="33"/>
        <v>0</v>
      </c>
      <c r="CB19" s="174">
        <f t="shared" si="34"/>
        <v>0</v>
      </c>
      <c r="CC19" s="173">
        <f t="shared" si="35"/>
        <v>0</v>
      </c>
      <c r="CD19" s="173">
        <f t="shared" si="36"/>
        <v>0</v>
      </c>
      <c r="CE19" s="175">
        <f t="shared" si="37"/>
        <v>0</v>
      </c>
      <c r="CF19" s="175">
        <f t="shared" si="1"/>
        <v>0</v>
      </c>
      <c r="CG19" s="175">
        <f t="shared" si="38"/>
        <v>0</v>
      </c>
      <c r="CH19" s="175">
        <f t="shared" si="39"/>
        <v>0</v>
      </c>
      <c r="CI19" s="175">
        <f t="shared" si="40"/>
        <v>0</v>
      </c>
      <c r="CJ19" s="175">
        <f t="shared" si="41"/>
        <v>0</v>
      </c>
      <c r="CK19" s="175">
        <f t="shared" si="42"/>
        <v>0</v>
      </c>
      <c r="CL19" s="175">
        <f t="shared" si="43"/>
        <v>0</v>
      </c>
      <c r="CM19" s="175">
        <f t="shared" si="44"/>
        <v>0</v>
      </c>
      <c r="CN19" s="175">
        <f t="shared" si="45"/>
        <v>0</v>
      </c>
      <c r="CO19" s="175">
        <f t="shared" si="46"/>
        <v>0</v>
      </c>
      <c r="CP19" s="175">
        <f t="shared" si="47"/>
        <v>0</v>
      </c>
      <c r="CQ19" s="175">
        <f t="shared" si="48"/>
        <v>0</v>
      </c>
      <c r="CR19" s="175">
        <f t="shared" si="49"/>
        <v>0</v>
      </c>
      <c r="CS19" s="175">
        <f t="shared" si="50"/>
        <v>0</v>
      </c>
      <c r="CT19" s="175">
        <f t="shared" si="51"/>
        <v>0</v>
      </c>
      <c r="CU19" s="176">
        <f t="shared" si="52"/>
        <v>0</v>
      </c>
      <c r="CV19" s="176">
        <f t="shared" si="53"/>
        <v>0</v>
      </c>
      <c r="CW19" s="176">
        <f t="shared" si="54"/>
        <v>0</v>
      </c>
      <c r="CX19" s="172">
        <f>OTH!P14</f>
        <v>0</v>
      </c>
      <c r="CY19" s="176">
        <f t="shared" si="55"/>
        <v>0</v>
      </c>
      <c r="CZ19" s="176">
        <f t="shared" si="56"/>
        <v>0</v>
      </c>
      <c r="DA19" s="176">
        <f t="shared" si="57"/>
        <v>0</v>
      </c>
      <c r="DB19" s="171">
        <f t="shared" si="58"/>
        <v>0</v>
      </c>
      <c r="DC19" s="171">
        <f t="shared" si="59"/>
        <v>0</v>
      </c>
      <c r="DD19" s="1">
        <f t="shared" si="60"/>
        <v>0</v>
      </c>
    </row>
    <row r="20" spans="3:108" ht="18" customHeight="1" x14ac:dyDescent="0.25">
      <c r="C20" s="1">
        <f t="shared" si="8"/>
        <v>0</v>
      </c>
      <c r="D20" s="1">
        <f t="shared" si="9"/>
        <v>0</v>
      </c>
      <c r="E20" s="1">
        <f>ALLO!A18</f>
        <v>0</v>
      </c>
      <c r="F20" s="1">
        <f t="shared" si="10"/>
        <v>0</v>
      </c>
      <c r="G20" s="1">
        <f t="shared" si="11"/>
        <v>1</v>
      </c>
      <c r="H20" s="1">
        <f t="shared" si="0"/>
        <v>2</v>
      </c>
      <c r="I20" s="1">
        <f t="shared" si="0"/>
        <v>3</v>
      </c>
      <c r="J20" s="1">
        <f>SUM(ALLO!GA18:GL18)</f>
        <v>0</v>
      </c>
      <c r="K20" s="1">
        <f>SUM(ALLO!GM18:GX18)</f>
        <v>0</v>
      </c>
      <c r="L20" s="1">
        <f>SUM(ALLO!GY18:HJ18)</f>
        <v>0</v>
      </c>
      <c r="M20" s="1">
        <f>SUM(ALLO!EU18:FF18)</f>
        <v>0</v>
      </c>
      <c r="N20" s="1">
        <f>SUM(ALLO!FG18:FR18)</f>
        <v>0</v>
      </c>
      <c r="O20" s="1">
        <f>ALLO!HR18</f>
        <v>0</v>
      </c>
      <c r="P20" s="1">
        <f>ALLO!HU18</f>
        <v>0</v>
      </c>
      <c r="Q20" s="1">
        <f>ALLO!IP18</f>
        <v>0</v>
      </c>
      <c r="R20" s="1">
        <f>ALLO!IS18</f>
        <v>0</v>
      </c>
      <c r="S20" s="1">
        <f>IFERROR(IF($BL20&gt;=1,INDEX(ARR!$D$8:$AG$207,MATCH(G20,ARR!$D$8:$D$207,0),12),0),0)</f>
        <v>0</v>
      </c>
      <c r="T20" s="1">
        <f>IFERROR(IF($BL20&gt;=1,INDEX(ARR!$D$8:$AG$207,MATCH(H20,ARR!$D$8:$D$207,0),12),0),0)</f>
        <v>0</v>
      </c>
      <c r="U20" s="1">
        <f>IFERROR(IF($BL20&gt;=1,INDEX(ARR!$D$8:$AG$207,MATCH(I20,ARR!$D$8:$D$207,0),12),0),0)</f>
        <v>0</v>
      </c>
      <c r="V20" s="1">
        <f t="shared" si="12"/>
        <v>0</v>
      </c>
      <c r="W20" s="1">
        <f t="shared" si="13"/>
        <v>0</v>
      </c>
      <c r="X20" s="1">
        <f>SUM(DED!AH20:AS20)+ALLO!IQ18+ALLO!IT18+DED!FT20+ALLO!HP18</f>
        <v>0</v>
      </c>
      <c r="Y20" s="1">
        <f>SUM(DED!FA20:FL20)+ALLO!IR18+ALLO!IU18+DED!FV20</f>
        <v>0</v>
      </c>
      <c r="Z20" s="1">
        <f>SUM(DED!BF20:BQ20)+DED!FW20</f>
        <v>0</v>
      </c>
      <c r="AA20" s="1">
        <f>DED!ES20+DED!GC20</f>
        <v>0</v>
      </c>
      <c r="AB20" s="1">
        <f>SUM(DED!DZ20:EK20)+OTH!I15+DED!FZ20</f>
        <v>0</v>
      </c>
      <c r="AC20" s="1">
        <f>SUM(DED!FM20:FS20)+DED!GD20</f>
        <v>0</v>
      </c>
      <c r="AD20" s="1">
        <f>SUM(DED!CP20:DA20)+DED!GE20</f>
        <v>0</v>
      </c>
      <c r="AE20" s="1">
        <f>SUM(DED!DB20:DM20)+OTH!N15+DED!GA20</f>
        <v>0</v>
      </c>
      <c r="AF20" s="1">
        <f>SUM(DED!DN20:DY20)+OTH!O15+DED!GB20</f>
        <v>0</v>
      </c>
      <c r="AG20" s="1">
        <f>SUM(OTH!D15:H15)+SUM(OTH!J15:M15)+SUM(X20:AB20)+AE20</f>
        <v>0</v>
      </c>
      <c r="AH20" s="1">
        <f>HRA!H15</f>
        <v>0</v>
      </c>
      <c r="AI20" s="1">
        <f>OTH!AC15+OTH!AD15+50000</f>
        <v>50000</v>
      </c>
      <c r="AJ20" s="1">
        <f>OTH!P15</f>
        <v>0</v>
      </c>
      <c r="AK20" s="1">
        <f>IFERROR(IF(OTH!Q15&gt;=AK$6,AK$6,OTH!Q15),0)</f>
        <v>0</v>
      </c>
      <c r="AL20" s="1">
        <f>IFERROR(IF(OTH!R15&gt;=AL$6,AL$6,OTH!R15),0)</f>
        <v>0</v>
      </c>
      <c r="AM20" s="1">
        <f>IFERROR(IF(OTH!S15&gt;=AM$6,AM$6,OTH!S15),0)</f>
        <v>0</v>
      </c>
      <c r="AN20" s="1">
        <f>IFERROR(IF(OTH!T15&gt;=AN$6,AN$6,OTH!T15),0)</f>
        <v>0</v>
      </c>
      <c r="AO20" s="1">
        <f>OTH!U15</f>
        <v>0</v>
      </c>
      <c r="AP20" s="1">
        <f>IFERROR(IF(OTH!V15&gt;=AP$6,AP$6,OTH!V15),0)</f>
        <v>0</v>
      </c>
      <c r="AQ20" s="1">
        <f>IFERROR(IF(OTH!W15&gt;=AQ$6,AQ$6,OTH!W15),0)</f>
        <v>0</v>
      </c>
      <c r="AR20" s="1">
        <f>IFERROR(IF(OTH!X15&gt;=AR$6,AR$6,OTH!X15),0)</f>
        <v>0</v>
      </c>
      <c r="AS20" s="1">
        <f>OTH!Y15</f>
        <v>0</v>
      </c>
      <c r="AT20" s="1">
        <f>OTH!Z15+AC20</f>
        <v>0</v>
      </c>
      <c r="AU20" s="1">
        <f>OTH!AE15+OTH!AF15</f>
        <v>0</v>
      </c>
      <c r="AV20" s="1">
        <f>OTH!AA15</f>
        <v>0</v>
      </c>
      <c r="AW20" s="1">
        <f>OTH!AB15</f>
        <v>0</v>
      </c>
      <c r="AX20" s="1">
        <f t="shared" si="14"/>
        <v>0</v>
      </c>
      <c r="AY20" s="1">
        <f t="shared" si="15"/>
        <v>0</v>
      </c>
      <c r="AZ20" s="1">
        <f t="shared" si="16"/>
        <v>0</v>
      </c>
      <c r="BA20" s="1">
        <f t="shared" si="17"/>
        <v>0</v>
      </c>
      <c r="BB20" s="1">
        <f t="shared" si="18"/>
        <v>0</v>
      </c>
      <c r="BC20" s="1">
        <f>EMP!X16</f>
        <v>0</v>
      </c>
      <c r="BD20" s="1">
        <f t="shared" si="19"/>
        <v>0</v>
      </c>
      <c r="BE20" s="1">
        <f t="shared" si="20"/>
        <v>0</v>
      </c>
      <c r="BF20" s="1">
        <f t="shared" si="21"/>
        <v>0</v>
      </c>
      <c r="BG20" s="1">
        <f t="shared" si="22"/>
        <v>0</v>
      </c>
      <c r="BL20" s="165">
        <f>EMP!O16</f>
        <v>0</v>
      </c>
      <c r="BM20" s="166">
        <f>EMP!P16</f>
        <v>0</v>
      </c>
      <c r="BN20" s="165">
        <f>EMP!Q16</f>
        <v>0</v>
      </c>
      <c r="BO20" s="179"/>
      <c r="BP20" s="180"/>
      <c r="BQ20" s="173">
        <f t="shared" si="23"/>
        <v>0</v>
      </c>
      <c r="BR20" s="173">
        <f t="shared" si="24"/>
        <v>0</v>
      </c>
      <c r="BS20" s="174">
        <f t="shared" si="25"/>
        <v>0</v>
      </c>
      <c r="BT20" s="173">
        <f t="shared" si="26"/>
        <v>0</v>
      </c>
      <c r="BU20" s="173">
        <f t="shared" si="27"/>
        <v>0</v>
      </c>
      <c r="BV20" s="174">
        <f t="shared" si="28"/>
        <v>0</v>
      </c>
      <c r="BW20" s="173">
        <f t="shared" si="29"/>
        <v>0</v>
      </c>
      <c r="BX20" s="173">
        <f t="shared" si="30"/>
        <v>0</v>
      </c>
      <c r="BY20" s="174">
        <f t="shared" si="31"/>
        <v>0</v>
      </c>
      <c r="BZ20" s="173">
        <f t="shared" si="32"/>
        <v>0</v>
      </c>
      <c r="CA20" s="173">
        <f t="shared" si="33"/>
        <v>0</v>
      </c>
      <c r="CB20" s="174">
        <f t="shared" si="34"/>
        <v>0</v>
      </c>
      <c r="CC20" s="173">
        <f t="shared" si="35"/>
        <v>0</v>
      </c>
      <c r="CD20" s="173">
        <f t="shared" si="36"/>
        <v>0</v>
      </c>
      <c r="CE20" s="175">
        <f t="shared" si="37"/>
        <v>0</v>
      </c>
      <c r="CF20" s="175">
        <f t="shared" si="1"/>
        <v>0</v>
      </c>
      <c r="CG20" s="175">
        <f t="shared" si="38"/>
        <v>0</v>
      </c>
      <c r="CH20" s="175">
        <f t="shared" si="39"/>
        <v>0</v>
      </c>
      <c r="CI20" s="175">
        <f t="shared" si="40"/>
        <v>0</v>
      </c>
      <c r="CJ20" s="175">
        <f t="shared" si="41"/>
        <v>0</v>
      </c>
      <c r="CK20" s="175">
        <f t="shared" si="42"/>
        <v>0</v>
      </c>
      <c r="CL20" s="175">
        <f t="shared" si="43"/>
        <v>0</v>
      </c>
      <c r="CM20" s="175">
        <f t="shared" si="44"/>
        <v>0</v>
      </c>
      <c r="CN20" s="175">
        <f t="shared" si="45"/>
        <v>0</v>
      </c>
      <c r="CO20" s="175">
        <f t="shared" si="46"/>
        <v>0</v>
      </c>
      <c r="CP20" s="175">
        <f t="shared" si="47"/>
        <v>0</v>
      </c>
      <c r="CQ20" s="175">
        <f t="shared" si="48"/>
        <v>0</v>
      </c>
      <c r="CR20" s="175">
        <f t="shared" si="49"/>
        <v>0</v>
      </c>
      <c r="CS20" s="175">
        <f t="shared" si="50"/>
        <v>0</v>
      </c>
      <c r="CT20" s="175">
        <f t="shared" si="51"/>
        <v>0</v>
      </c>
      <c r="CU20" s="176">
        <f t="shared" si="52"/>
        <v>0</v>
      </c>
      <c r="CV20" s="176">
        <f t="shared" si="53"/>
        <v>0</v>
      </c>
      <c r="CW20" s="176">
        <f t="shared" si="54"/>
        <v>0</v>
      </c>
      <c r="CX20" s="172">
        <f>OTH!P15</f>
        <v>0</v>
      </c>
      <c r="CY20" s="176">
        <f t="shared" si="55"/>
        <v>0</v>
      </c>
      <c r="CZ20" s="176">
        <f t="shared" si="56"/>
        <v>0</v>
      </c>
      <c r="DA20" s="176">
        <f t="shared" si="57"/>
        <v>0</v>
      </c>
      <c r="DB20" s="171">
        <f t="shared" si="58"/>
        <v>0</v>
      </c>
      <c r="DC20" s="171">
        <f t="shared" si="59"/>
        <v>0</v>
      </c>
      <c r="DD20" s="1">
        <f t="shared" si="60"/>
        <v>0</v>
      </c>
    </row>
    <row r="21" spans="3:108" ht="18" customHeight="1" x14ac:dyDescent="0.25">
      <c r="C21" s="1">
        <f t="shared" si="8"/>
        <v>0</v>
      </c>
      <c r="D21" s="1">
        <f t="shared" si="9"/>
        <v>0</v>
      </c>
      <c r="E21" s="1">
        <f>ALLO!A19</f>
        <v>0</v>
      </c>
      <c r="F21" s="1">
        <f t="shared" si="10"/>
        <v>0</v>
      </c>
      <c r="G21" s="1">
        <f t="shared" si="11"/>
        <v>1</v>
      </c>
      <c r="H21" s="1">
        <f t="shared" si="0"/>
        <v>2</v>
      </c>
      <c r="I21" s="1">
        <f t="shared" si="0"/>
        <v>3</v>
      </c>
      <c r="J21" s="1">
        <f>SUM(ALLO!GA19:GL19)</f>
        <v>0</v>
      </c>
      <c r="K21" s="1">
        <f>SUM(ALLO!GM19:GX19)</f>
        <v>0</v>
      </c>
      <c r="L21" s="1">
        <f>SUM(ALLO!GY19:HJ19)</f>
        <v>0</v>
      </c>
      <c r="M21" s="1">
        <f>SUM(ALLO!EU19:FF19)</f>
        <v>0</v>
      </c>
      <c r="N21" s="1">
        <f>SUM(ALLO!FG19:FR19)</f>
        <v>0</v>
      </c>
      <c r="O21" s="1">
        <f>ALLO!HR19</f>
        <v>0</v>
      </c>
      <c r="P21" s="1">
        <f>ALLO!HU19</f>
        <v>0</v>
      </c>
      <c r="Q21" s="1">
        <f>ALLO!IP19</f>
        <v>0</v>
      </c>
      <c r="R21" s="1">
        <f>ALLO!IS19</f>
        <v>0</v>
      </c>
      <c r="S21" s="1">
        <f>IFERROR(IF($BL21&gt;=1,INDEX(ARR!$D$8:$AG$207,MATCH(G21,ARR!$D$8:$D$207,0),12),0),0)</f>
        <v>0</v>
      </c>
      <c r="T21" s="1">
        <f>IFERROR(IF($BL21&gt;=1,INDEX(ARR!$D$8:$AG$207,MATCH(H21,ARR!$D$8:$D$207,0),12),0),0)</f>
        <v>0</v>
      </c>
      <c r="U21" s="1">
        <f>IFERROR(IF($BL21&gt;=1,INDEX(ARR!$D$8:$AG$207,MATCH(I21,ARR!$D$8:$D$207,0),12),0),0)</f>
        <v>0</v>
      </c>
      <c r="V21" s="1">
        <f t="shared" si="12"/>
        <v>0</v>
      </c>
      <c r="W21" s="1">
        <f t="shared" si="13"/>
        <v>0</v>
      </c>
      <c r="X21" s="1">
        <f>SUM(DED!AH21:AS21)+ALLO!IQ19+ALLO!IT19+DED!FT21+ALLO!HP19</f>
        <v>0</v>
      </c>
      <c r="Y21" s="1">
        <f>SUM(DED!FA21:FL21)+ALLO!IR19+ALLO!IU19+DED!FV21</f>
        <v>0</v>
      </c>
      <c r="Z21" s="1">
        <f>SUM(DED!BF21:BQ21)+DED!FW21</f>
        <v>0</v>
      </c>
      <c r="AA21" s="1">
        <f>DED!ES21+DED!GC21</f>
        <v>0</v>
      </c>
      <c r="AB21" s="1">
        <f>SUM(DED!DZ21:EK21)+OTH!I16+DED!FZ21</f>
        <v>0</v>
      </c>
      <c r="AC21" s="1">
        <f>SUM(DED!FM21:FS21)+DED!GD21</f>
        <v>0</v>
      </c>
      <c r="AD21" s="1">
        <f>SUM(DED!CP21:DA21)+DED!GE21</f>
        <v>0</v>
      </c>
      <c r="AE21" s="1">
        <f>SUM(DED!DB21:DM21)+OTH!N16+DED!GA21</f>
        <v>0</v>
      </c>
      <c r="AF21" s="1">
        <f>SUM(DED!DN21:DY21)+OTH!O16+DED!GB21</f>
        <v>0</v>
      </c>
      <c r="AG21" s="1">
        <f>SUM(OTH!D16:H16)+SUM(OTH!J16:M16)+SUM(X21:AB21)+AE21</f>
        <v>0</v>
      </c>
      <c r="AH21" s="1">
        <f>HRA!H16</f>
        <v>0</v>
      </c>
      <c r="AI21" s="1">
        <f>OTH!AC16+OTH!AD16+50000</f>
        <v>50000</v>
      </c>
      <c r="AJ21" s="1">
        <f>OTH!P16</f>
        <v>0</v>
      </c>
      <c r="AK21" s="1">
        <f>IFERROR(IF(OTH!Q16&gt;=AK$6,AK$6,OTH!Q16),0)</f>
        <v>0</v>
      </c>
      <c r="AL21" s="1">
        <f>IFERROR(IF(OTH!R16&gt;=AL$6,AL$6,OTH!R16),0)</f>
        <v>0</v>
      </c>
      <c r="AM21" s="1">
        <f>IFERROR(IF(OTH!S16&gt;=AM$6,AM$6,OTH!S16),0)</f>
        <v>0</v>
      </c>
      <c r="AN21" s="1">
        <f>IFERROR(IF(OTH!T16&gt;=AN$6,AN$6,OTH!T16),0)</f>
        <v>0</v>
      </c>
      <c r="AO21" s="1">
        <f>OTH!U16</f>
        <v>0</v>
      </c>
      <c r="AP21" s="1">
        <f>IFERROR(IF(OTH!V16&gt;=AP$6,AP$6,OTH!V16),0)</f>
        <v>0</v>
      </c>
      <c r="AQ21" s="1">
        <f>IFERROR(IF(OTH!W16&gt;=AQ$6,AQ$6,OTH!W16),0)</f>
        <v>0</v>
      </c>
      <c r="AR21" s="1">
        <f>IFERROR(IF(OTH!X16&gt;=AR$6,AR$6,OTH!X16),0)</f>
        <v>0</v>
      </c>
      <c r="AS21" s="1">
        <f>OTH!Y16</f>
        <v>0</v>
      </c>
      <c r="AT21" s="1">
        <f>OTH!Z16+AC21</f>
        <v>0</v>
      </c>
      <c r="AU21" s="1">
        <f>OTH!AE16+OTH!AF16</f>
        <v>0</v>
      </c>
      <c r="AV21" s="1">
        <f>OTH!AA16</f>
        <v>0</v>
      </c>
      <c r="AW21" s="1">
        <f>OTH!AB16</f>
        <v>0</v>
      </c>
      <c r="AX21" s="1">
        <f t="shared" si="14"/>
        <v>0</v>
      </c>
      <c r="AY21" s="1">
        <f t="shared" si="15"/>
        <v>0</v>
      </c>
      <c r="AZ21" s="1">
        <f t="shared" si="16"/>
        <v>0</v>
      </c>
      <c r="BA21" s="1">
        <f t="shared" si="17"/>
        <v>0</v>
      </c>
      <c r="BB21" s="1">
        <f t="shared" si="18"/>
        <v>0</v>
      </c>
      <c r="BC21" s="1">
        <f>EMP!X17</f>
        <v>0</v>
      </c>
      <c r="BD21" s="1">
        <f t="shared" si="19"/>
        <v>0</v>
      </c>
      <c r="BE21" s="1">
        <f t="shared" si="20"/>
        <v>0</v>
      </c>
      <c r="BF21" s="1">
        <f t="shared" si="21"/>
        <v>0</v>
      </c>
      <c r="BG21" s="1">
        <f t="shared" si="22"/>
        <v>0</v>
      </c>
      <c r="BL21" s="165">
        <f>EMP!O17</f>
        <v>0</v>
      </c>
      <c r="BM21" s="166">
        <f>EMP!P17</f>
        <v>0</v>
      </c>
      <c r="BN21" s="165">
        <f>EMP!Q17</f>
        <v>0</v>
      </c>
      <c r="BO21" s="179"/>
      <c r="BP21" s="180"/>
      <c r="BQ21" s="173">
        <f t="shared" si="23"/>
        <v>0</v>
      </c>
      <c r="BR21" s="173">
        <f t="shared" si="24"/>
        <v>0</v>
      </c>
      <c r="BS21" s="174">
        <f t="shared" si="25"/>
        <v>0</v>
      </c>
      <c r="BT21" s="173">
        <f t="shared" si="26"/>
        <v>0</v>
      </c>
      <c r="BU21" s="173">
        <f t="shared" si="27"/>
        <v>0</v>
      </c>
      <c r="BV21" s="174">
        <f t="shared" si="28"/>
        <v>0</v>
      </c>
      <c r="BW21" s="173">
        <f t="shared" si="29"/>
        <v>0</v>
      </c>
      <c r="BX21" s="173">
        <f t="shared" si="30"/>
        <v>0</v>
      </c>
      <c r="BY21" s="174">
        <f t="shared" si="31"/>
        <v>0</v>
      </c>
      <c r="BZ21" s="173">
        <f t="shared" si="32"/>
        <v>0</v>
      </c>
      <c r="CA21" s="173">
        <f t="shared" si="33"/>
        <v>0</v>
      </c>
      <c r="CB21" s="174">
        <f t="shared" si="34"/>
        <v>0</v>
      </c>
      <c r="CC21" s="173">
        <f t="shared" si="35"/>
        <v>0</v>
      </c>
      <c r="CD21" s="173">
        <f t="shared" si="36"/>
        <v>0</v>
      </c>
      <c r="CE21" s="175">
        <f t="shared" si="37"/>
        <v>0</v>
      </c>
      <c r="CF21" s="175">
        <f t="shared" si="1"/>
        <v>0</v>
      </c>
      <c r="CG21" s="175">
        <f t="shared" si="38"/>
        <v>0</v>
      </c>
      <c r="CH21" s="175">
        <f t="shared" si="39"/>
        <v>0</v>
      </c>
      <c r="CI21" s="175">
        <f t="shared" si="40"/>
        <v>0</v>
      </c>
      <c r="CJ21" s="175">
        <f t="shared" si="41"/>
        <v>0</v>
      </c>
      <c r="CK21" s="175">
        <f t="shared" si="42"/>
        <v>0</v>
      </c>
      <c r="CL21" s="175">
        <f t="shared" si="43"/>
        <v>0</v>
      </c>
      <c r="CM21" s="175">
        <f t="shared" si="44"/>
        <v>0</v>
      </c>
      <c r="CN21" s="175">
        <f t="shared" si="45"/>
        <v>0</v>
      </c>
      <c r="CO21" s="175">
        <f t="shared" si="46"/>
        <v>0</v>
      </c>
      <c r="CP21" s="175">
        <f t="shared" si="47"/>
        <v>0</v>
      </c>
      <c r="CQ21" s="175">
        <f t="shared" si="48"/>
        <v>0</v>
      </c>
      <c r="CR21" s="175">
        <f t="shared" si="49"/>
        <v>0</v>
      </c>
      <c r="CS21" s="175">
        <f t="shared" si="50"/>
        <v>0</v>
      </c>
      <c r="CT21" s="175">
        <f t="shared" si="51"/>
        <v>0</v>
      </c>
      <c r="CU21" s="176">
        <f t="shared" si="52"/>
        <v>0</v>
      </c>
      <c r="CV21" s="176">
        <f t="shared" si="53"/>
        <v>0</v>
      </c>
      <c r="CW21" s="176">
        <f t="shared" si="54"/>
        <v>0</v>
      </c>
      <c r="CX21" s="172">
        <f>OTH!P16</f>
        <v>0</v>
      </c>
      <c r="CY21" s="176">
        <f t="shared" si="55"/>
        <v>0</v>
      </c>
      <c r="CZ21" s="176">
        <f t="shared" si="56"/>
        <v>0</v>
      </c>
      <c r="DA21" s="176">
        <f t="shared" si="57"/>
        <v>0</v>
      </c>
      <c r="DB21" s="171">
        <f t="shared" si="58"/>
        <v>0</v>
      </c>
      <c r="DC21" s="171">
        <f t="shared" si="59"/>
        <v>0</v>
      </c>
      <c r="DD21" s="1">
        <f t="shared" si="60"/>
        <v>0</v>
      </c>
    </row>
    <row r="22" spans="3:108" ht="18" customHeight="1" x14ac:dyDescent="0.25">
      <c r="C22" s="1">
        <f t="shared" si="8"/>
        <v>0</v>
      </c>
      <c r="D22" s="1">
        <f t="shared" si="9"/>
        <v>0</v>
      </c>
      <c r="E22" s="1">
        <f>ALLO!A20</f>
        <v>0</v>
      </c>
      <c r="F22" s="1">
        <f t="shared" si="10"/>
        <v>0</v>
      </c>
      <c r="G22" s="1">
        <f t="shared" si="11"/>
        <v>1</v>
      </c>
      <c r="H22" s="1">
        <f t="shared" si="0"/>
        <v>2</v>
      </c>
      <c r="I22" s="1">
        <f t="shared" si="0"/>
        <v>3</v>
      </c>
      <c r="J22" s="1">
        <f>SUM(ALLO!GA20:GL20)</f>
        <v>0</v>
      </c>
      <c r="K22" s="1">
        <f>SUM(ALLO!GM20:GX20)</f>
        <v>0</v>
      </c>
      <c r="L22" s="1">
        <f>SUM(ALLO!GY20:HJ20)</f>
        <v>0</v>
      </c>
      <c r="M22" s="1">
        <f>SUM(ALLO!EU20:FF20)</f>
        <v>0</v>
      </c>
      <c r="N22" s="1">
        <f>SUM(ALLO!FG20:FR20)</f>
        <v>0</v>
      </c>
      <c r="O22" s="1">
        <f>ALLO!HR20</f>
        <v>0</v>
      </c>
      <c r="P22" s="1">
        <f>ALLO!HU20</f>
        <v>0</v>
      </c>
      <c r="Q22" s="1">
        <f>ALLO!IP20</f>
        <v>0</v>
      </c>
      <c r="R22" s="1">
        <f>ALLO!IS20</f>
        <v>0</v>
      </c>
      <c r="S22" s="1">
        <f>IFERROR(IF($BL22&gt;=1,INDEX(ARR!$D$8:$AG$207,MATCH(G22,ARR!$D$8:$D$207,0),12),0),0)</f>
        <v>0</v>
      </c>
      <c r="T22" s="1">
        <f>IFERROR(IF($BL22&gt;=1,INDEX(ARR!$D$8:$AG$207,MATCH(H22,ARR!$D$8:$D$207,0),12),0),0)</f>
        <v>0</v>
      </c>
      <c r="U22" s="1">
        <f>IFERROR(IF($BL22&gt;=1,INDEX(ARR!$D$8:$AG$207,MATCH(I22,ARR!$D$8:$D$207,0),12),0),0)</f>
        <v>0</v>
      </c>
      <c r="V22" s="1">
        <f t="shared" si="12"/>
        <v>0</v>
      </c>
      <c r="W22" s="1">
        <f t="shared" si="13"/>
        <v>0</v>
      </c>
      <c r="X22" s="1">
        <f>SUM(DED!AH22:AS22)+ALLO!IQ20+ALLO!IT20+DED!FT22+ALLO!HP20</f>
        <v>0</v>
      </c>
      <c r="Y22" s="1">
        <f>SUM(DED!FA22:FL22)+ALLO!IR20+ALLO!IU20+DED!FV22</f>
        <v>0</v>
      </c>
      <c r="Z22" s="1">
        <f>SUM(DED!BF22:BQ22)+DED!FW22</f>
        <v>0</v>
      </c>
      <c r="AA22" s="1">
        <f>DED!ES22+DED!GC22</f>
        <v>0</v>
      </c>
      <c r="AB22" s="1">
        <f>SUM(DED!DZ22:EK22)+OTH!I17+DED!FZ22</f>
        <v>0</v>
      </c>
      <c r="AC22" s="1">
        <f>SUM(DED!FM22:FS22)+DED!GD22</f>
        <v>0</v>
      </c>
      <c r="AD22" s="1">
        <f>SUM(DED!CP22:DA22)+DED!GE22</f>
        <v>0</v>
      </c>
      <c r="AE22" s="1">
        <f>SUM(DED!DB22:DM22)+OTH!N17+DED!GA22</f>
        <v>0</v>
      </c>
      <c r="AF22" s="1">
        <f>SUM(DED!DN22:DY22)+OTH!O17+DED!GB22</f>
        <v>0</v>
      </c>
      <c r="AG22" s="1">
        <f>SUM(OTH!D17:H17)+SUM(OTH!J17:M17)+SUM(X22:AB22)+AE22</f>
        <v>0</v>
      </c>
      <c r="AH22" s="1">
        <f>HRA!H17</f>
        <v>0</v>
      </c>
      <c r="AI22" s="1">
        <f>OTH!AC17+OTH!AD17+50000</f>
        <v>50000</v>
      </c>
      <c r="AJ22" s="1">
        <f>OTH!P17</f>
        <v>0</v>
      </c>
      <c r="AK22" s="1">
        <f>IFERROR(IF(OTH!Q17&gt;=AK$6,AK$6,OTH!Q17),0)</f>
        <v>0</v>
      </c>
      <c r="AL22" s="1">
        <f>IFERROR(IF(OTH!R17&gt;=AL$6,AL$6,OTH!R17),0)</f>
        <v>0</v>
      </c>
      <c r="AM22" s="1">
        <f>IFERROR(IF(OTH!S17&gt;=AM$6,AM$6,OTH!S17),0)</f>
        <v>0</v>
      </c>
      <c r="AN22" s="1">
        <f>IFERROR(IF(OTH!T17&gt;=AN$6,AN$6,OTH!T17),0)</f>
        <v>0</v>
      </c>
      <c r="AO22" s="1">
        <f>OTH!U17</f>
        <v>0</v>
      </c>
      <c r="AP22" s="1">
        <f>IFERROR(IF(OTH!V17&gt;=AP$6,AP$6,OTH!V17),0)</f>
        <v>0</v>
      </c>
      <c r="AQ22" s="1">
        <f>IFERROR(IF(OTH!W17&gt;=AQ$6,AQ$6,OTH!W17),0)</f>
        <v>0</v>
      </c>
      <c r="AR22" s="1">
        <f>IFERROR(IF(OTH!X17&gt;=AR$6,AR$6,OTH!X17),0)</f>
        <v>0</v>
      </c>
      <c r="AS22" s="1">
        <f>OTH!Y17</f>
        <v>0</v>
      </c>
      <c r="AT22" s="1">
        <f>OTH!Z17+AC22</f>
        <v>0</v>
      </c>
      <c r="AU22" s="1">
        <f>OTH!AE17+OTH!AF17</f>
        <v>0</v>
      </c>
      <c r="AV22" s="1">
        <f>OTH!AA17</f>
        <v>0</v>
      </c>
      <c r="AW22" s="1">
        <f>OTH!AB17</f>
        <v>0</v>
      </c>
      <c r="AX22" s="1">
        <f t="shared" si="14"/>
        <v>0</v>
      </c>
      <c r="AY22" s="1">
        <f t="shared" si="15"/>
        <v>0</v>
      </c>
      <c r="AZ22" s="1">
        <f t="shared" si="16"/>
        <v>0</v>
      </c>
      <c r="BA22" s="1">
        <f t="shared" si="17"/>
        <v>0</v>
      </c>
      <c r="BB22" s="1">
        <f t="shared" si="18"/>
        <v>0</v>
      </c>
      <c r="BC22" s="1">
        <f>EMP!X18</f>
        <v>0</v>
      </c>
      <c r="BD22" s="1">
        <f t="shared" si="19"/>
        <v>0</v>
      </c>
      <c r="BE22" s="1">
        <f t="shared" si="20"/>
        <v>0</v>
      </c>
      <c r="BF22" s="1">
        <f t="shared" si="21"/>
        <v>0</v>
      </c>
      <c r="BG22" s="1">
        <f t="shared" si="22"/>
        <v>0</v>
      </c>
      <c r="BL22" s="165">
        <f>EMP!O18</f>
        <v>0</v>
      </c>
      <c r="BM22" s="166">
        <f>EMP!P18</f>
        <v>0</v>
      </c>
      <c r="BN22" s="165">
        <f>EMP!Q18</f>
        <v>0</v>
      </c>
      <c r="BO22" s="179"/>
      <c r="BP22" s="180"/>
      <c r="BQ22" s="173">
        <f t="shared" si="23"/>
        <v>0</v>
      </c>
      <c r="BR22" s="173">
        <f t="shared" si="24"/>
        <v>0</v>
      </c>
      <c r="BS22" s="174">
        <f t="shared" si="25"/>
        <v>0</v>
      </c>
      <c r="BT22" s="173">
        <f t="shared" si="26"/>
        <v>0</v>
      </c>
      <c r="BU22" s="173">
        <f t="shared" si="27"/>
        <v>0</v>
      </c>
      <c r="BV22" s="174">
        <f t="shared" si="28"/>
        <v>0</v>
      </c>
      <c r="BW22" s="173">
        <f t="shared" si="29"/>
        <v>0</v>
      </c>
      <c r="BX22" s="173">
        <f t="shared" si="30"/>
        <v>0</v>
      </c>
      <c r="BY22" s="174">
        <f t="shared" si="31"/>
        <v>0</v>
      </c>
      <c r="BZ22" s="173">
        <f t="shared" si="32"/>
        <v>0</v>
      </c>
      <c r="CA22" s="173">
        <f t="shared" si="33"/>
        <v>0</v>
      </c>
      <c r="CB22" s="174">
        <f t="shared" si="34"/>
        <v>0</v>
      </c>
      <c r="CC22" s="173">
        <f t="shared" si="35"/>
        <v>0</v>
      </c>
      <c r="CD22" s="173">
        <f t="shared" si="36"/>
        <v>0</v>
      </c>
      <c r="CE22" s="175">
        <f t="shared" si="37"/>
        <v>0</v>
      </c>
      <c r="CF22" s="175">
        <f t="shared" si="1"/>
        <v>0</v>
      </c>
      <c r="CG22" s="175">
        <f t="shared" si="38"/>
        <v>0</v>
      </c>
      <c r="CH22" s="175">
        <f t="shared" si="39"/>
        <v>0</v>
      </c>
      <c r="CI22" s="175">
        <f t="shared" si="40"/>
        <v>0</v>
      </c>
      <c r="CJ22" s="175">
        <f t="shared" si="41"/>
        <v>0</v>
      </c>
      <c r="CK22" s="175">
        <f t="shared" si="42"/>
        <v>0</v>
      </c>
      <c r="CL22" s="175">
        <f t="shared" si="43"/>
        <v>0</v>
      </c>
      <c r="CM22" s="175">
        <f t="shared" si="44"/>
        <v>0</v>
      </c>
      <c r="CN22" s="175">
        <f t="shared" si="45"/>
        <v>0</v>
      </c>
      <c r="CO22" s="175">
        <f t="shared" si="46"/>
        <v>0</v>
      </c>
      <c r="CP22" s="175">
        <f t="shared" si="47"/>
        <v>0</v>
      </c>
      <c r="CQ22" s="175">
        <f t="shared" si="48"/>
        <v>0</v>
      </c>
      <c r="CR22" s="175">
        <f t="shared" si="49"/>
        <v>0</v>
      </c>
      <c r="CS22" s="175">
        <f t="shared" si="50"/>
        <v>0</v>
      </c>
      <c r="CT22" s="175">
        <f t="shared" si="51"/>
        <v>0</v>
      </c>
      <c r="CU22" s="176">
        <f t="shared" si="52"/>
        <v>0</v>
      </c>
      <c r="CV22" s="176">
        <f t="shared" si="53"/>
        <v>0</v>
      </c>
      <c r="CW22" s="176">
        <f t="shared" si="54"/>
        <v>0</v>
      </c>
      <c r="CX22" s="172">
        <f>OTH!P17</f>
        <v>0</v>
      </c>
      <c r="CY22" s="176">
        <f t="shared" si="55"/>
        <v>0</v>
      </c>
      <c r="CZ22" s="176">
        <f t="shared" si="56"/>
        <v>0</v>
      </c>
      <c r="DA22" s="176">
        <f t="shared" si="57"/>
        <v>0</v>
      </c>
      <c r="DB22" s="171">
        <f t="shared" si="58"/>
        <v>0</v>
      </c>
      <c r="DC22" s="171">
        <f t="shared" si="59"/>
        <v>0</v>
      </c>
      <c r="DD22" s="1">
        <f t="shared" si="60"/>
        <v>0</v>
      </c>
    </row>
    <row r="23" spans="3:108" ht="18" customHeight="1" x14ac:dyDescent="0.25">
      <c r="C23" s="1">
        <f t="shared" si="8"/>
        <v>0</v>
      </c>
      <c r="D23" s="1">
        <f t="shared" si="9"/>
        <v>0</v>
      </c>
      <c r="E23" s="1">
        <f>ALLO!A21</f>
        <v>0</v>
      </c>
      <c r="F23" s="1">
        <f t="shared" si="10"/>
        <v>0</v>
      </c>
      <c r="G23" s="1">
        <f t="shared" si="11"/>
        <v>1</v>
      </c>
      <c r="H23" s="1">
        <f t="shared" si="0"/>
        <v>2</v>
      </c>
      <c r="I23" s="1">
        <f t="shared" si="0"/>
        <v>3</v>
      </c>
      <c r="J23" s="1">
        <f>SUM(ALLO!GA21:GL21)</f>
        <v>0</v>
      </c>
      <c r="K23" s="1">
        <f>SUM(ALLO!GM21:GX21)</f>
        <v>0</v>
      </c>
      <c r="L23" s="1">
        <f>SUM(ALLO!GY21:HJ21)</f>
        <v>0</v>
      </c>
      <c r="M23" s="1">
        <f>SUM(ALLO!EU21:FF21)</f>
        <v>0</v>
      </c>
      <c r="N23" s="1">
        <f>SUM(ALLO!FG21:FR21)</f>
        <v>0</v>
      </c>
      <c r="O23" s="1">
        <f>ALLO!HR21</f>
        <v>0</v>
      </c>
      <c r="P23" s="1">
        <f>ALLO!HU21</f>
        <v>0</v>
      </c>
      <c r="Q23" s="1">
        <f>ALLO!IP21</f>
        <v>0</v>
      </c>
      <c r="R23" s="1">
        <f>ALLO!IS21</f>
        <v>0</v>
      </c>
      <c r="S23" s="1">
        <f>IFERROR(IF($BL23&gt;=1,INDEX(ARR!$D$8:$AG$207,MATCH(G23,ARR!$D$8:$D$207,0),12),0),0)</f>
        <v>0</v>
      </c>
      <c r="T23" s="1">
        <f>IFERROR(IF($BL23&gt;=1,INDEX(ARR!$D$8:$AG$207,MATCH(H23,ARR!$D$8:$D$207,0),12),0),0)</f>
        <v>0</v>
      </c>
      <c r="U23" s="1">
        <f>IFERROR(IF($BL23&gt;=1,INDEX(ARR!$D$8:$AG$207,MATCH(I23,ARR!$D$8:$D$207,0),12),0),0)</f>
        <v>0</v>
      </c>
      <c r="V23" s="1">
        <f t="shared" si="12"/>
        <v>0</v>
      </c>
      <c r="W23" s="1">
        <f t="shared" si="13"/>
        <v>0</v>
      </c>
      <c r="X23" s="1">
        <f>SUM(DED!AH23:AS23)+ALLO!IQ21+ALLO!IT21+DED!FT23+ALLO!HP21</f>
        <v>0</v>
      </c>
      <c r="Y23" s="1">
        <f>SUM(DED!FA23:FL23)+ALLO!IR21+ALLO!IU21+DED!FV23</f>
        <v>0</v>
      </c>
      <c r="Z23" s="1">
        <f>SUM(DED!BF23:BQ23)+DED!FW23</f>
        <v>0</v>
      </c>
      <c r="AA23" s="1">
        <f>DED!ES23+DED!GC23</f>
        <v>0</v>
      </c>
      <c r="AB23" s="1">
        <f>SUM(DED!DZ23:EK23)+OTH!I18+DED!FZ23</f>
        <v>0</v>
      </c>
      <c r="AC23" s="1">
        <f>SUM(DED!FM23:FS23)+DED!GD23</f>
        <v>0</v>
      </c>
      <c r="AD23" s="1">
        <f>SUM(DED!CP23:DA23)+DED!GE23</f>
        <v>0</v>
      </c>
      <c r="AE23" s="1">
        <f>SUM(DED!DB23:DM23)+OTH!N18+DED!GA23</f>
        <v>0</v>
      </c>
      <c r="AF23" s="1">
        <f>SUM(DED!DN23:DY23)+OTH!O18+DED!GB23</f>
        <v>0</v>
      </c>
      <c r="AG23" s="1">
        <f>SUM(OTH!D18:H18)+SUM(OTH!J18:M18)+SUM(X23:AB23)+AE23</f>
        <v>0</v>
      </c>
      <c r="AH23" s="1">
        <f>HRA!H18</f>
        <v>0</v>
      </c>
      <c r="AI23" s="1">
        <f>OTH!AC18+OTH!AD18+50000</f>
        <v>50000</v>
      </c>
      <c r="AJ23" s="1">
        <f>OTH!P18</f>
        <v>0</v>
      </c>
      <c r="AK23" s="1">
        <f>IFERROR(IF(OTH!Q18&gt;=AK$6,AK$6,OTH!Q18),0)</f>
        <v>0</v>
      </c>
      <c r="AL23" s="1">
        <f>IFERROR(IF(OTH!R18&gt;=AL$6,AL$6,OTH!R18),0)</f>
        <v>0</v>
      </c>
      <c r="AM23" s="1">
        <f>IFERROR(IF(OTH!S18&gt;=AM$6,AM$6,OTH!S18),0)</f>
        <v>0</v>
      </c>
      <c r="AN23" s="1">
        <f>IFERROR(IF(OTH!T18&gt;=AN$6,AN$6,OTH!T18),0)</f>
        <v>0</v>
      </c>
      <c r="AO23" s="1">
        <f>OTH!U18</f>
        <v>0</v>
      </c>
      <c r="AP23" s="1">
        <f>IFERROR(IF(OTH!V18&gt;=AP$6,AP$6,OTH!V18),0)</f>
        <v>0</v>
      </c>
      <c r="AQ23" s="1">
        <f>IFERROR(IF(OTH!W18&gt;=AQ$6,AQ$6,OTH!W18),0)</f>
        <v>0</v>
      </c>
      <c r="AR23" s="1">
        <f>IFERROR(IF(OTH!X18&gt;=AR$6,AR$6,OTH!X18),0)</f>
        <v>0</v>
      </c>
      <c r="AS23" s="1">
        <f>OTH!Y18</f>
        <v>0</v>
      </c>
      <c r="AT23" s="1">
        <f>OTH!Z18+AC23</f>
        <v>0</v>
      </c>
      <c r="AU23" s="1">
        <f>OTH!AE18+OTH!AF18</f>
        <v>0</v>
      </c>
      <c r="AV23" s="1">
        <f>OTH!AA18</f>
        <v>0</v>
      </c>
      <c r="AW23" s="1">
        <f>OTH!AB18</f>
        <v>0</v>
      </c>
      <c r="AX23" s="1">
        <f t="shared" si="14"/>
        <v>0</v>
      </c>
      <c r="AY23" s="1">
        <f t="shared" si="15"/>
        <v>0</v>
      </c>
      <c r="AZ23" s="1">
        <f t="shared" si="16"/>
        <v>0</v>
      </c>
      <c r="BA23" s="1">
        <f t="shared" si="17"/>
        <v>0</v>
      </c>
      <c r="BB23" s="1">
        <f t="shared" si="18"/>
        <v>0</v>
      </c>
      <c r="BC23" s="1">
        <f>EMP!X19</f>
        <v>0</v>
      </c>
      <c r="BD23" s="1">
        <f t="shared" si="19"/>
        <v>0</v>
      </c>
      <c r="BE23" s="1">
        <f t="shared" si="20"/>
        <v>0</v>
      </c>
      <c r="BF23" s="1">
        <f t="shared" si="21"/>
        <v>0</v>
      </c>
      <c r="BG23" s="1">
        <f t="shared" si="22"/>
        <v>0</v>
      </c>
      <c r="BL23" s="165">
        <f>EMP!O19</f>
        <v>0</v>
      </c>
      <c r="BM23" s="166">
        <f>EMP!P19</f>
        <v>0</v>
      </c>
      <c r="BN23" s="165">
        <f>EMP!Q19</f>
        <v>0</v>
      </c>
      <c r="BO23" s="179"/>
      <c r="BP23" s="180"/>
      <c r="BQ23" s="173">
        <f t="shared" si="23"/>
        <v>0</v>
      </c>
      <c r="BR23" s="173">
        <f t="shared" si="24"/>
        <v>0</v>
      </c>
      <c r="BS23" s="174">
        <f t="shared" si="25"/>
        <v>0</v>
      </c>
      <c r="BT23" s="173">
        <f t="shared" si="26"/>
        <v>0</v>
      </c>
      <c r="BU23" s="173">
        <f t="shared" si="27"/>
        <v>0</v>
      </c>
      <c r="BV23" s="174">
        <f t="shared" si="28"/>
        <v>0</v>
      </c>
      <c r="BW23" s="173">
        <f t="shared" si="29"/>
        <v>0</v>
      </c>
      <c r="BX23" s="173">
        <f t="shared" si="30"/>
        <v>0</v>
      </c>
      <c r="BY23" s="174">
        <f t="shared" si="31"/>
        <v>0</v>
      </c>
      <c r="BZ23" s="173">
        <f t="shared" si="32"/>
        <v>0</v>
      </c>
      <c r="CA23" s="173">
        <f t="shared" si="33"/>
        <v>0</v>
      </c>
      <c r="CB23" s="174">
        <f t="shared" si="34"/>
        <v>0</v>
      </c>
      <c r="CC23" s="173">
        <f t="shared" si="35"/>
        <v>0</v>
      </c>
      <c r="CD23" s="173">
        <f t="shared" si="36"/>
        <v>0</v>
      </c>
      <c r="CE23" s="175">
        <f t="shared" si="37"/>
        <v>0</v>
      </c>
      <c r="CF23" s="175">
        <f t="shared" si="1"/>
        <v>0</v>
      </c>
      <c r="CG23" s="175">
        <f t="shared" si="38"/>
        <v>0</v>
      </c>
      <c r="CH23" s="175">
        <f t="shared" si="39"/>
        <v>0</v>
      </c>
      <c r="CI23" s="175">
        <f t="shared" si="40"/>
        <v>0</v>
      </c>
      <c r="CJ23" s="175">
        <f t="shared" si="41"/>
        <v>0</v>
      </c>
      <c r="CK23" s="175">
        <f t="shared" si="42"/>
        <v>0</v>
      </c>
      <c r="CL23" s="175">
        <f t="shared" si="43"/>
        <v>0</v>
      </c>
      <c r="CM23" s="175">
        <f t="shared" si="44"/>
        <v>0</v>
      </c>
      <c r="CN23" s="175">
        <f t="shared" si="45"/>
        <v>0</v>
      </c>
      <c r="CO23" s="175">
        <f t="shared" si="46"/>
        <v>0</v>
      </c>
      <c r="CP23" s="175">
        <f t="shared" si="47"/>
        <v>0</v>
      </c>
      <c r="CQ23" s="175">
        <f t="shared" si="48"/>
        <v>0</v>
      </c>
      <c r="CR23" s="175">
        <f t="shared" si="49"/>
        <v>0</v>
      </c>
      <c r="CS23" s="175">
        <f t="shared" si="50"/>
        <v>0</v>
      </c>
      <c r="CT23" s="175">
        <f t="shared" si="51"/>
        <v>0</v>
      </c>
      <c r="CU23" s="176">
        <f t="shared" si="52"/>
        <v>0</v>
      </c>
      <c r="CV23" s="176">
        <f t="shared" si="53"/>
        <v>0</v>
      </c>
      <c r="CW23" s="176">
        <f t="shared" si="54"/>
        <v>0</v>
      </c>
      <c r="CX23" s="172">
        <f>OTH!P18</f>
        <v>0</v>
      </c>
      <c r="CY23" s="176">
        <f t="shared" si="55"/>
        <v>0</v>
      </c>
      <c r="CZ23" s="176">
        <f t="shared" si="56"/>
        <v>0</v>
      </c>
      <c r="DA23" s="176">
        <f t="shared" si="57"/>
        <v>0</v>
      </c>
      <c r="DB23" s="171">
        <f t="shared" si="58"/>
        <v>0</v>
      </c>
      <c r="DC23" s="171">
        <f t="shared" si="59"/>
        <v>0</v>
      </c>
      <c r="DD23" s="1">
        <f t="shared" si="60"/>
        <v>0</v>
      </c>
    </row>
    <row r="24" spans="3:108" ht="18" customHeight="1" x14ac:dyDescent="0.25">
      <c r="C24" s="1">
        <f t="shared" si="8"/>
        <v>0</v>
      </c>
      <c r="D24" s="1">
        <f t="shared" si="9"/>
        <v>0</v>
      </c>
      <c r="E24" s="1">
        <f>ALLO!A22</f>
        <v>0</v>
      </c>
      <c r="F24" s="1">
        <f t="shared" si="10"/>
        <v>0</v>
      </c>
      <c r="G24" s="1">
        <f t="shared" si="11"/>
        <v>1</v>
      </c>
      <c r="H24" s="1">
        <f t="shared" si="0"/>
        <v>2</v>
      </c>
      <c r="I24" s="1">
        <f t="shared" si="0"/>
        <v>3</v>
      </c>
      <c r="J24" s="1">
        <f>SUM(ALLO!GA22:GL22)</f>
        <v>0</v>
      </c>
      <c r="K24" s="1">
        <f>SUM(ALLO!GM22:GX22)</f>
        <v>0</v>
      </c>
      <c r="L24" s="1">
        <f>SUM(ALLO!GY22:HJ22)</f>
        <v>0</v>
      </c>
      <c r="M24" s="1">
        <f>SUM(ALLO!EU22:FF22)</f>
        <v>0</v>
      </c>
      <c r="N24" s="1">
        <f>SUM(ALLO!FG22:FR22)</f>
        <v>0</v>
      </c>
      <c r="O24" s="1">
        <f>ALLO!HR22</f>
        <v>0</v>
      </c>
      <c r="P24" s="1">
        <f>ALLO!HU22</f>
        <v>0</v>
      </c>
      <c r="Q24" s="1">
        <f>ALLO!IP22</f>
        <v>0</v>
      </c>
      <c r="R24" s="1">
        <f>ALLO!IS22</f>
        <v>0</v>
      </c>
      <c r="S24" s="1">
        <f>IFERROR(IF($BL24&gt;=1,INDEX(ARR!$D$8:$AG$207,MATCH(G24,ARR!$D$8:$D$207,0),12),0),0)</f>
        <v>0</v>
      </c>
      <c r="T24" s="1">
        <f>IFERROR(IF($BL24&gt;=1,INDEX(ARR!$D$8:$AG$207,MATCH(H24,ARR!$D$8:$D$207,0),12),0),0)</f>
        <v>0</v>
      </c>
      <c r="U24" s="1">
        <f>IFERROR(IF($BL24&gt;=1,INDEX(ARR!$D$8:$AG$207,MATCH(I24,ARR!$D$8:$D$207,0),12),0),0)</f>
        <v>0</v>
      </c>
      <c r="V24" s="1">
        <f t="shared" si="12"/>
        <v>0</v>
      </c>
      <c r="W24" s="1">
        <f t="shared" si="13"/>
        <v>0</v>
      </c>
      <c r="X24" s="1">
        <f>SUM(DED!AH24:AS24)+ALLO!IQ22+ALLO!IT22+DED!FT24+ALLO!HP22</f>
        <v>0</v>
      </c>
      <c r="Y24" s="1">
        <f>SUM(DED!FA24:FL24)+ALLO!IR22+ALLO!IU22+DED!FV24</f>
        <v>0</v>
      </c>
      <c r="Z24" s="1">
        <f>SUM(DED!BF24:BQ24)+DED!FW24</f>
        <v>0</v>
      </c>
      <c r="AA24" s="1">
        <f>DED!ES24+DED!GC24</f>
        <v>0</v>
      </c>
      <c r="AB24" s="1">
        <f>SUM(DED!DZ24:EK24)+OTH!I19+DED!FZ24</f>
        <v>0</v>
      </c>
      <c r="AC24" s="1">
        <f>SUM(DED!FM24:FS24)+DED!GD24</f>
        <v>0</v>
      </c>
      <c r="AD24" s="1">
        <f>SUM(DED!CP24:DA24)+DED!GE24</f>
        <v>0</v>
      </c>
      <c r="AE24" s="1">
        <f>SUM(DED!DB24:DM24)+OTH!N19+DED!GA24</f>
        <v>0</v>
      </c>
      <c r="AF24" s="1">
        <f>SUM(DED!DN24:DY24)+OTH!O19+DED!GB24</f>
        <v>0</v>
      </c>
      <c r="AG24" s="1">
        <f>SUM(OTH!D19:H19)+SUM(OTH!J19:M19)+SUM(X24:AB24)+AE24</f>
        <v>0</v>
      </c>
      <c r="AH24" s="1">
        <f>HRA!H19</f>
        <v>0</v>
      </c>
      <c r="AI24" s="1">
        <f>OTH!AC19+OTH!AD19+50000</f>
        <v>50000</v>
      </c>
      <c r="AJ24" s="1">
        <f>OTH!P19</f>
        <v>0</v>
      </c>
      <c r="AK24" s="1">
        <f>IFERROR(IF(OTH!Q19&gt;=AK$6,AK$6,OTH!Q19),0)</f>
        <v>0</v>
      </c>
      <c r="AL24" s="1">
        <f>IFERROR(IF(OTH!R19&gt;=AL$6,AL$6,OTH!R19),0)</f>
        <v>0</v>
      </c>
      <c r="AM24" s="1">
        <f>IFERROR(IF(OTH!S19&gt;=AM$6,AM$6,OTH!S19),0)</f>
        <v>0</v>
      </c>
      <c r="AN24" s="1">
        <f>IFERROR(IF(OTH!T19&gt;=AN$6,AN$6,OTH!T19),0)</f>
        <v>0</v>
      </c>
      <c r="AO24" s="1">
        <f>OTH!U19</f>
        <v>0</v>
      </c>
      <c r="AP24" s="1">
        <f>IFERROR(IF(OTH!V19&gt;=AP$6,AP$6,OTH!V19),0)</f>
        <v>0</v>
      </c>
      <c r="AQ24" s="1">
        <f>IFERROR(IF(OTH!W19&gt;=AQ$6,AQ$6,OTH!W19),0)</f>
        <v>0</v>
      </c>
      <c r="AR24" s="1">
        <f>IFERROR(IF(OTH!X19&gt;=AR$6,AR$6,OTH!X19),0)</f>
        <v>0</v>
      </c>
      <c r="AS24" s="1">
        <f>OTH!Y19</f>
        <v>0</v>
      </c>
      <c r="AT24" s="1">
        <f>OTH!Z19+AC24</f>
        <v>0</v>
      </c>
      <c r="AU24" s="1">
        <f>OTH!AE19+OTH!AF19</f>
        <v>0</v>
      </c>
      <c r="AV24" s="1">
        <f>OTH!AA19</f>
        <v>0</v>
      </c>
      <c r="AW24" s="1">
        <f>OTH!AB19</f>
        <v>0</v>
      </c>
      <c r="AX24" s="1">
        <f t="shared" si="14"/>
        <v>0</v>
      </c>
      <c r="AY24" s="1">
        <f t="shared" si="15"/>
        <v>0</v>
      </c>
      <c r="AZ24" s="1">
        <f t="shared" si="16"/>
        <v>0</v>
      </c>
      <c r="BA24" s="1">
        <f t="shared" si="17"/>
        <v>0</v>
      </c>
      <c r="BB24" s="1">
        <f t="shared" si="18"/>
        <v>0</v>
      </c>
      <c r="BC24" s="1">
        <f>EMP!X20</f>
        <v>0</v>
      </c>
      <c r="BD24" s="1">
        <f t="shared" si="19"/>
        <v>0</v>
      </c>
      <c r="BE24" s="1">
        <f t="shared" si="20"/>
        <v>0</v>
      </c>
      <c r="BF24" s="1">
        <f t="shared" si="21"/>
        <v>0</v>
      </c>
      <c r="BG24" s="1">
        <f t="shared" si="22"/>
        <v>0</v>
      </c>
      <c r="BL24" s="165">
        <f>EMP!O20</f>
        <v>0</v>
      </c>
      <c r="BM24" s="166">
        <f>EMP!P20</f>
        <v>0</v>
      </c>
      <c r="BN24" s="165">
        <f>EMP!Q20</f>
        <v>0</v>
      </c>
      <c r="BO24" s="179"/>
      <c r="BP24" s="180"/>
      <c r="BQ24" s="173">
        <f t="shared" si="23"/>
        <v>0</v>
      </c>
      <c r="BR24" s="173">
        <f t="shared" si="24"/>
        <v>0</v>
      </c>
      <c r="BS24" s="174">
        <f t="shared" si="25"/>
        <v>0</v>
      </c>
      <c r="BT24" s="173">
        <f t="shared" si="26"/>
        <v>0</v>
      </c>
      <c r="BU24" s="173">
        <f t="shared" si="27"/>
        <v>0</v>
      </c>
      <c r="BV24" s="174">
        <f t="shared" si="28"/>
        <v>0</v>
      </c>
      <c r="BW24" s="173">
        <f t="shared" si="29"/>
        <v>0</v>
      </c>
      <c r="BX24" s="173">
        <f t="shared" si="30"/>
        <v>0</v>
      </c>
      <c r="BY24" s="174">
        <f t="shared" si="31"/>
        <v>0</v>
      </c>
      <c r="BZ24" s="173">
        <f t="shared" si="32"/>
        <v>0</v>
      </c>
      <c r="CA24" s="173">
        <f t="shared" si="33"/>
        <v>0</v>
      </c>
      <c r="CB24" s="174">
        <f t="shared" si="34"/>
        <v>0</v>
      </c>
      <c r="CC24" s="173">
        <f t="shared" si="35"/>
        <v>0</v>
      </c>
      <c r="CD24" s="173">
        <f t="shared" si="36"/>
        <v>0</v>
      </c>
      <c r="CE24" s="175">
        <f t="shared" si="37"/>
        <v>0</v>
      </c>
      <c r="CF24" s="175">
        <f t="shared" si="1"/>
        <v>0</v>
      </c>
      <c r="CG24" s="175">
        <f t="shared" si="38"/>
        <v>0</v>
      </c>
      <c r="CH24" s="175">
        <f t="shared" si="39"/>
        <v>0</v>
      </c>
      <c r="CI24" s="175">
        <f t="shared" si="40"/>
        <v>0</v>
      </c>
      <c r="CJ24" s="175">
        <f t="shared" si="41"/>
        <v>0</v>
      </c>
      <c r="CK24" s="175">
        <f t="shared" si="42"/>
        <v>0</v>
      </c>
      <c r="CL24" s="175">
        <f t="shared" si="43"/>
        <v>0</v>
      </c>
      <c r="CM24" s="175">
        <f t="shared" si="44"/>
        <v>0</v>
      </c>
      <c r="CN24" s="175">
        <f t="shared" si="45"/>
        <v>0</v>
      </c>
      <c r="CO24" s="175">
        <f t="shared" si="46"/>
        <v>0</v>
      </c>
      <c r="CP24" s="175">
        <f t="shared" si="47"/>
        <v>0</v>
      </c>
      <c r="CQ24" s="175">
        <f t="shared" si="48"/>
        <v>0</v>
      </c>
      <c r="CR24" s="175">
        <f t="shared" si="49"/>
        <v>0</v>
      </c>
      <c r="CS24" s="175">
        <f t="shared" si="50"/>
        <v>0</v>
      </c>
      <c r="CT24" s="175">
        <f t="shared" si="51"/>
        <v>0</v>
      </c>
      <c r="CU24" s="176">
        <f t="shared" si="52"/>
        <v>0</v>
      </c>
      <c r="CV24" s="176">
        <f t="shared" si="53"/>
        <v>0</v>
      </c>
      <c r="CW24" s="176">
        <f t="shared" si="54"/>
        <v>0</v>
      </c>
      <c r="CX24" s="172">
        <f>OTH!P19</f>
        <v>0</v>
      </c>
      <c r="CY24" s="176">
        <f t="shared" si="55"/>
        <v>0</v>
      </c>
      <c r="CZ24" s="176">
        <f t="shared" si="56"/>
        <v>0</v>
      </c>
      <c r="DA24" s="176">
        <f t="shared" si="57"/>
        <v>0</v>
      </c>
      <c r="DB24" s="171">
        <f t="shared" si="58"/>
        <v>0</v>
      </c>
      <c r="DC24" s="171">
        <f t="shared" si="59"/>
        <v>0</v>
      </c>
      <c r="DD24" s="1">
        <f t="shared" si="60"/>
        <v>0</v>
      </c>
    </row>
    <row r="25" spans="3:108" ht="18" customHeight="1" x14ac:dyDescent="0.25">
      <c r="C25" s="1">
        <f t="shared" si="8"/>
        <v>0</v>
      </c>
      <c r="D25" s="1">
        <f t="shared" si="9"/>
        <v>0</v>
      </c>
      <c r="E25" s="1">
        <f>ALLO!A23</f>
        <v>0</v>
      </c>
      <c r="F25" s="1">
        <f t="shared" si="10"/>
        <v>0</v>
      </c>
      <c r="G25" s="1">
        <f t="shared" si="11"/>
        <v>1</v>
      </c>
      <c r="H25" s="1">
        <f t="shared" si="0"/>
        <v>2</v>
      </c>
      <c r="I25" s="1">
        <f t="shared" si="0"/>
        <v>3</v>
      </c>
      <c r="J25" s="1">
        <f>SUM(ALLO!GA23:GL23)</f>
        <v>0</v>
      </c>
      <c r="K25" s="1">
        <f>SUM(ALLO!GM23:GX23)</f>
        <v>0</v>
      </c>
      <c r="L25" s="1">
        <f>SUM(ALLO!GY23:HJ23)</f>
        <v>0</v>
      </c>
      <c r="M25" s="1">
        <f>SUM(ALLO!EU23:FF23)</f>
        <v>0</v>
      </c>
      <c r="N25" s="1">
        <f>SUM(ALLO!FG23:FR23)</f>
        <v>0</v>
      </c>
      <c r="O25" s="1">
        <f>ALLO!HR23</f>
        <v>0</v>
      </c>
      <c r="P25" s="1">
        <f>ALLO!HU23</f>
        <v>0</v>
      </c>
      <c r="Q25" s="1">
        <f>ALLO!IP23</f>
        <v>0</v>
      </c>
      <c r="R25" s="1">
        <f>ALLO!IS23</f>
        <v>0</v>
      </c>
      <c r="S25" s="1">
        <f>IFERROR(IF($BL25&gt;=1,INDEX(ARR!$D$8:$AG$207,MATCH(G25,ARR!$D$8:$D$207,0),12),0),0)</f>
        <v>0</v>
      </c>
      <c r="T25" s="1">
        <f>IFERROR(IF($BL25&gt;=1,INDEX(ARR!$D$8:$AG$207,MATCH(H25,ARR!$D$8:$D$207,0),12),0),0)</f>
        <v>0</v>
      </c>
      <c r="U25" s="1">
        <f>IFERROR(IF($BL25&gt;=1,INDEX(ARR!$D$8:$AG$207,MATCH(I25,ARR!$D$8:$D$207,0),12),0),0)</f>
        <v>0</v>
      </c>
      <c r="V25" s="1">
        <f t="shared" si="12"/>
        <v>0</v>
      </c>
      <c r="W25" s="1">
        <f t="shared" si="13"/>
        <v>0</v>
      </c>
      <c r="X25" s="1">
        <f>SUM(DED!AH25:AS25)+ALLO!IQ23+ALLO!IT23+DED!FT25+ALLO!HP23</f>
        <v>0</v>
      </c>
      <c r="Y25" s="1">
        <f>SUM(DED!FA25:FL25)+ALLO!IR23+ALLO!IU23+DED!FV25</f>
        <v>0</v>
      </c>
      <c r="Z25" s="1">
        <f>SUM(DED!BF25:BQ25)+DED!FW25</f>
        <v>0</v>
      </c>
      <c r="AA25" s="1">
        <f>DED!ES25+DED!GC25</f>
        <v>0</v>
      </c>
      <c r="AB25" s="1">
        <f>SUM(DED!DZ25:EK25)+OTH!I20+DED!FZ25</f>
        <v>0</v>
      </c>
      <c r="AC25" s="1">
        <f>SUM(DED!FM25:FS25)+DED!GD25</f>
        <v>0</v>
      </c>
      <c r="AD25" s="1">
        <f>SUM(DED!CP25:DA25)+DED!GE25</f>
        <v>0</v>
      </c>
      <c r="AE25" s="1">
        <f>SUM(DED!DB25:DM25)+OTH!N20+DED!GA25</f>
        <v>0</v>
      </c>
      <c r="AF25" s="1">
        <f>SUM(DED!DN25:DY25)+OTH!O20+DED!GB25</f>
        <v>0</v>
      </c>
      <c r="AG25" s="1">
        <f>SUM(OTH!D20:H20)+SUM(OTH!J20:M20)+SUM(X25:AB25)+AE25</f>
        <v>0</v>
      </c>
      <c r="AH25" s="1">
        <f>HRA!H20</f>
        <v>0</v>
      </c>
      <c r="AI25" s="1">
        <f>OTH!AC20+OTH!AD20+50000</f>
        <v>50000</v>
      </c>
      <c r="AJ25" s="1">
        <f>OTH!P20</f>
        <v>0</v>
      </c>
      <c r="AK25" s="1">
        <f>IFERROR(IF(OTH!Q20&gt;=AK$6,AK$6,OTH!Q20),0)</f>
        <v>0</v>
      </c>
      <c r="AL25" s="1">
        <f>IFERROR(IF(OTH!R20&gt;=AL$6,AL$6,OTH!R20),0)</f>
        <v>0</v>
      </c>
      <c r="AM25" s="1">
        <f>IFERROR(IF(OTH!S20&gt;=AM$6,AM$6,OTH!S20),0)</f>
        <v>0</v>
      </c>
      <c r="AN25" s="1">
        <f>IFERROR(IF(OTH!T20&gt;=AN$6,AN$6,OTH!T20),0)</f>
        <v>0</v>
      </c>
      <c r="AO25" s="1">
        <f>OTH!U20</f>
        <v>0</v>
      </c>
      <c r="AP25" s="1">
        <f>IFERROR(IF(OTH!V20&gt;=AP$6,AP$6,OTH!V20),0)</f>
        <v>0</v>
      </c>
      <c r="AQ25" s="1">
        <f>IFERROR(IF(OTH!W20&gt;=AQ$6,AQ$6,OTH!W20),0)</f>
        <v>0</v>
      </c>
      <c r="AR25" s="1">
        <f>IFERROR(IF(OTH!X20&gt;=AR$6,AR$6,OTH!X20),0)</f>
        <v>0</v>
      </c>
      <c r="AS25" s="1">
        <f>OTH!Y20</f>
        <v>0</v>
      </c>
      <c r="AT25" s="1">
        <f>OTH!Z20+AC25</f>
        <v>0</v>
      </c>
      <c r="AU25" s="1">
        <f>OTH!AE20+OTH!AF20</f>
        <v>0</v>
      </c>
      <c r="AV25" s="1">
        <f>OTH!AA20</f>
        <v>0</v>
      </c>
      <c r="AW25" s="1">
        <f>OTH!AB20</f>
        <v>0</v>
      </c>
      <c r="AX25" s="1">
        <f t="shared" si="14"/>
        <v>0</v>
      </c>
      <c r="AY25" s="1">
        <f t="shared" si="15"/>
        <v>0</v>
      </c>
      <c r="AZ25" s="1">
        <f t="shared" si="16"/>
        <v>0</v>
      </c>
      <c r="BA25" s="1">
        <f t="shared" si="17"/>
        <v>0</v>
      </c>
      <c r="BB25" s="1">
        <f t="shared" si="18"/>
        <v>0</v>
      </c>
      <c r="BC25" s="1">
        <f>EMP!X21</f>
        <v>0</v>
      </c>
      <c r="BD25" s="1">
        <f t="shared" si="19"/>
        <v>0</v>
      </c>
      <c r="BE25" s="1">
        <f t="shared" si="20"/>
        <v>0</v>
      </c>
      <c r="BF25" s="1">
        <f t="shared" si="21"/>
        <v>0</v>
      </c>
      <c r="BG25" s="1">
        <f t="shared" si="22"/>
        <v>0</v>
      </c>
      <c r="BL25" s="165">
        <f>EMP!O21</f>
        <v>0</v>
      </c>
      <c r="BM25" s="166">
        <f>EMP!P21</f>
        <v>0</v>
      </c>
      <c r="BN25" s="165">
        <f>EMP!Q21</f>
        <v>0</v>
      </c>
      <c r="BO25" s="179"/>
      <c r="BP25" s="180"/>
      <c r="BQ25" s="173">
        <f t="shared" si="23"/>
        <v>0</v>
      </c>
      <c r="BR25" s="173">
        <f t="shared" si="24"/>
        <v>0</v>
      </c>
      <c r="BS25" s="174">
        <f t="shared" si="25"/>
        <v>0</v>
      </c>
      <c r="BT25" s="173">
        <f t="shared" si="26"/>
        <v>0</v>
      </c>
      <c r="BU25" s="173">
        <f t="shared" si="27"/>
        <v>0</v>
      </c>
      <c r="BV25" s="174">
        <f t="shared" si="28"/>
        <v>0</v>
      </c>
      <c r="BW25" s="173">
        <f t="shared" si="29"/>
        <v>0</v>
      </c>
      <c r="BX25" s="173">
        <f t="shared" si="30"/>
        <v>0</v>
      </c>
      <c r="BY25" s="174">
        <f t="shared" si="31"/>
        <v>0</v>
      </c>
      <c r="BZ25" s="173">
        <f t="shared" si="32"/>
        <v>0</v>
      </c>
      <c r="CA25" s="173">
        <f t="shared" si="33"/>
        <v>0</v>
      </c>
      <c r="CB25" s="174">
        <f t="shared" si="34"/>
        <v>0</v>
      </c>
      <c r="CC25" s="173">
        <f t="shared" si="35"/>
        <v>0</v>
      </c>
      <c r="CD25" s="173">
        <f t="shared" si="36"/>
        <v>0</v>
      </c>
      <c r="CE25" s="175">
        <f t="shared" si="37"/>
        <v>0</v>
      </c>
      <c r="CF25" s="175">
        <f t="shared" si="1"/>
        <v>0</v>
      </c>
      <c r="CG25" s="175">
        <f t="shared" si="38"/>
        <v>0</v>
      </c>
      <c r="CH25" s="175">
        <f t="shared" si="39"/>
        <v>0</v>
      </c>
      <c r="CI25" s="175">
        <f t="shared" si="40"/>
        <v>0</v>
      </c>
      <c r="CJ25" s="175">
        <f t="shared" si="41"/>
        <v>0</v>
      </c>
      <c r="CK25" s="175">
        <f t="shared" si="42"/>
        <v>0</v>
      </c>
      <c r="CL25" s="175">
        <f t="shared" si="43"/>
        <v>0</v>
      </c>
      <c r="CM25" s="175">
        <f t="shared" si="44"/>
        <v>0</v>
      </c>
      <c r="CN25" s="175">
        <f t="shared" si="45"/>
        <v>0</v>
      </c>
      <c r="CO25" s="175">
        <f t="shared" si="46"/>
        <v>0</v>
      </c>
      <c r="CP25" s="175">
        <f t="shared" si="47"/>
        <v>0</v>
      </c>
      <c r="CQ25" s="175">
        <f t="shared" si="48"/>
        <v>0</v>
      </c>
      <c r="CR25" s="175">
        <f t="shared" si="49"/>
        <v>0</v>
      </c>
      <c r="CS25" s="175">
        <f t="shared" si="50"/>
        <v>0</v>
      </c>
      <c r="CT25" s="175">
        <f t="shared" si="51"/>
        <v>0</v>
      </c>
      <c r="CU25" s="176">
        <f t="shared" si="52"/>
        <v>0</v>
      </c>
      <c r="CV25" s="176">
        <f t="shared" si="53"/>
        <v>0</v>
      </c>
      <c r="CW25" s="176">
        <f t="shared" si="54"/>
        <v>0</v>
      </c>
      <c r="CX25" s="172">
        <f>OTH!P20</f>
        <v>0</v>
      </c>
      <c r="CY25" s="176">
        <f t="shared" si="55"/>
        <v>0</v>
      </c>
      <c r="CZ25" s="176">
        <f t="shared" si="56"/>
        <v>0</v>
      </c>
      <c r="DA25" s="176">
        <f t="shared" si="57"/>
        <v>0</v>
      </c>
      <c r="DB25" s="171">
        <f t="shared" si="58"/>
        <v>0</v>
      </c>
      <c r="DC25" s="171">
        <f t="shared" si="59"/>
        <v>0</v>
      </c>
      <c r="DD25" s="1">
        <f t="shared" si="60"/>
        <v>0</v>
      </c>
    </row>
    <row r="26" spans="3:108" ht="18" customHeight="1" x14ac:dyDescent="0.25">
      <c r="C26" s="1">
        <f t="shared" si="8"/>
        <v>0</v>
      </c>
      <c r="D26" s="1">
        <f t="shared" si="9"/>
        <v>0</v>
      </c>
      <c r="E26" s="1">
        <f>ALLO!A24</f>
        <v>0</v>
      </c>
      <c r="F26" s="1">
        <f t="shared" si="10"/>
        <v>0</v>
      </c>
      <c r="G26" s="1">
        <f t="shared" si="11"/>
        <v>1</v>
      </c>
      <c r="H26" s="1">
        <f t="shared" si="11"/>
        <v>2</v>
      </c>
      <c r="I26" s="1">
        <f t="shared" si="11"/>
        <v>3</v>
      </c>
      <c r="J26" s="1">
        <f>SUM(ALLO!GA24:GL24)</f>
        <v>0</v>
      </c>
      <c r="K26" s="1">
        <f>SUM(ALLO!GM24:GX24)</f>
        <v>0</v>
      </c>
      <c r="L26" s="1">
        <f>SUM(ALLO!GY24:HJ24)</f>
        <v>0</v>
      </c>
      <c r="M26" s="1">
        <f>SUM(ALLO!EU24:FF24)</f>
        <v>0</v>
      </c>
      <c r="N26" s="1">
        <f>SUM(ALLO!FG24:FR24)</f>
        <v>0</v>
      </c>
      <c r="O26" s="1">
        <f>ALLO!HR24</f>
        <v>0</v>
      </c>
      <c r="P26" s="1">
        <f>ALLO!HU24</f>
        <v>0</v>
      </c>
      <c r="Q26" s="1">
        <f>ALLO!IP24</f>
        <v>0</v>
      </c>
      <c r="R26" s="1">
        <f>ALLO!IS24</f>
        <v>0</v>
      </c>
      <c r="S26" s="1">
        <f>IFERROR(IF($BL26&gt;=1,INDEX(ARR!$D$8:$AG$207,MATCH(G26,ARR!$D$8:$D$207,0),12),0),0)</f>
        <v>0</v>
      </c>
      <c r="T26" s="1">
        <f>IFERROR(IF($BL26&gt;=1,INDEX(ARR!$D$8:$AG$207,MATCH(H26,ARR!$D$8:$D$207,0),12),0),0)</f>
        <v>0</v>
      </c>
      <c r="U26" s="1">
        <f>IFERROR(IF($BL26&gt;=1,INDEX(ARR!$D$8:$AG$207,MATCH(I26,ARR!$D$8:$D$207,0),12),0),0)</f>
        <v>0</v>
      </c>
      <c r="V26" s="1">
        <f t="shared" si="12"/>
        <v>0</v>
      </c>
      <c r="W26" s="1">
        <f t="shared" si="13"/>
        <v>0</v>
      </c>
      <c r="X26" s="1">
        <f>SUM(DED!AH26:AS26)+ALLO!IQ24+ALLO!IT24+DED!FT26+ALLO!HP24</f>
        <v>0</v>
      </c>
      <c r="Y26" s="1">
        <f>SUM(DED!FA26:FL26)+ALLO!IR24+ALLO!IU24+DED!FV26</f>
        <v>0</v>
      </c>
      <c r="Z26" s="1">
        <f>SUM(DED!BF26:BQ26)+DED!FW26</f>
        <v>0</v>
      </c>
      <c r="AA26" s="1">
        <f>DED!ES26+DED!GC26</f>
        <v>0</v>
      </c>
      <c r="AB26" s="1">
        <f>SUM(DED!DZ26:EK26)+OTH!I21+DED!FZ26</f>
        <v>0</v>
      </c>
      <c r="AC26" s="1">
        <f>SUM(DED!FM26:FS26)+DED!GD26</f>
        <v>0</v>
      </c>
      <c r="AD26" s="1">
        <f>SUM(DED!CP26:DA26)+DED!GE26</f>
        <v>0</v>
      </c>
      <c r="AE26" s="1">
        <f>SUM(DED!DB26:DM26)+OTH!N21+DED!GA26</f>
        <v>0</v>
      </c>
      <c r="AF26" s="1">
        <f>SUM(DED!DN26:DY26)+OTH!O21+DED!GB26</f>
        <v>0</v>
      </c>
      <c r="AG26" s="1">
        <f>SUM(OTH!D21:H21)+SUM(OTH!J21:M21)+SUM(X26:AB26)+AE26</f>
        <v>0</v>
      </c>
      <c r="AH26" s="1">
        <f>HRA!H21</f>
        <v>0</v>
      </c>
      <c r="AI26" s="1">
        <f>OTH!AC21+OTH!AD21+50000</f>
        <v>50000</v>
      </c>
      <c r="AJ26" s="1">
        <f>OTH!P21</f>
        <v>0</v>
      </c>
      <c r="AK26" s="1">
        <f>IFERROR(IF(OTH!Q21&gt;=AK$6,AK$6,OTH!Q21),0)</f>
        <v>0</v>
      </c>
      <c r="AL26" s="1">
        <f>IFERROR(IF(OTH!R21&gt;=AL$6,AL$6,OTH!R21),0)</f>
        <v>0</v>
      </c>
      <c r="AM26" s="1">
        <f>IFERROR(IF(OTH!S21&gt;=AM$6,AM$6,OTH!S21),0)</f>
        <v>0</v>
      </c>
      <c r="AN26" s="1">
        <f>IFERROR(IF(OTH!T21&gt;=AN$6,AN$6,OTH!T21),0)</f>
        <v>0</v>
      </c>
      <c r="AO26" s="1">
        <f>OTH!U21</f>
        <v>0</v>
      </c>
      <c r="AP26" s="1">
        <f>IFERROR(IF(OTH!V21&gt;=AP$6,AP$6,OTH!V21),0)</f>
        <v>0</v>
      </c>
      <c r="AQ26" s="1">
        <f>IFERROR(IF(OTH!W21&gt;=AQ$6,AQ$6,OTH!W21),0)</f>
        <v>0</v>
      </c>
      <c r="AR26" s="1">
        <f>IFERROR(IF(OTH!X21&gt;=AR$6,AR$6,OTH!X21),0)</f>
        <v>0</v>
      </c>
      <c r="AS26" s="1">
        <f>OTH!Y21</f>
        <v>0</v>
      </c>
      <c r="AT26" s="1">
        <f>OTH!Z21+AC26</f>
        <v>0</v>
      </c>
      <c r="AU26" s="1">
        <f>OTH!AE21+OTH!AF21</f>
        <v>0</v>
      </c>
      <c r="AV26" s="1">
        <f>OTH!AA21</f>
        <v>0</v>
      </c>
      <c r="AW26" s="1">
        <f>OTH!AB21</f>
        <v>0</v>
      </c>
      <c r="AX26" s="1">
        <f t="shared" si="14"/>
        <v>0</v>
      </c>
      <c r="AY26" s="1">
        <f t="shared" si="15"/>
        <v>0</v>
      </c>
      <c r="AZ26" s="1">
        <f t="shared" si="16"/>
        <v>0</v>
      </c>
      <c r="BA26" s="1">
        <f t="shared" si="17"/>
        <v>0</v>
      </c>
      <c r="BB26" s="1">
        <f t="shared" si="18"/>
        <v>0</v>
      </c>
      <c r="BC26" s="1">
        <f>EMP!X22</f>
        <v>0</v>
      </c>
      <c r="BD26" s="1">
        <f t="shared" si="19"/>
        <v>0</v>
      </c>
      <c r="BE26" s="1">
        <f t="shared" si="20"/>
        <v>0</v>
      </c>
      <c r="BF26" s="1">
        <f t="shared" si="21"/>
        <v>0</v>
      </c>
      <c r="BG26" s="1">
        <f t="shared" si="22"/>
        <v>0</v>
      </c>
      <c r="BL26" s="165">
        <f>EMP!O22</f>
        <v>0</v>
      </c>
      <c r="BM26" s="166">
        <f>EMP!P22</f>
        <v>0</v>
      </c>
      <c r="BN26" s="165">
        <f>EMP!Q22</f>
        <v>0</v>
      </c>
      <c r="BO26" s="179"/>
      <c r="BP26" s="180"/>
      <c r="BQ26" s="173">
        <f t="shared" si="23"/>
        <v>0</v>
      </c>
      <c r="BR26" s="173">
        <f t="shared" si="24"/>
        <v>0</v>
      </c>
      <c r="BS26" s="174">
        <f t="shared" si="25"/>
        <v>0</v>
      </c>
      <c r="BT26" s="173">
        <f t="shared" si="26"/>
        <v>0</v>
      </c>
      <c r="BU26" s="173">
        <f t="shared" si="27"/>
        <v>0</v>
      </c>
      <c r="BV26" s="174">
        <f t="shared" si="28"/>
        <v>0</v>
      </c>
      <c r="BW26" s="173">
        <f t="shared" si="29"/>
        <v>0</v>
      </c>
      <c r="BX26" s="173">
        <f t="shared" si="30"/>
        <v>0</v>
      </c>
      <c r="BY26" s="174">
        <f t="shared" si="31"/>
        <v>0</v>
      </c>
      <c r="BZ26" s="173">
        <f t="shared" si="32"/>
        <v>0</v>
      </c>
      <c r="CA26" s="173">
        <f t="shared" si="33"/>
        <v>0</v>
      </c>
      <c r="CB26" s="174">
        <f t="shared" si="34"/>
        <v>0</v>
      </c>
      <c r="CC26" s="173">
        <f t="shared" si="35"/>
        <v>0</v>
      </c>
      <c r="CD26" s="173">
        <f t="shared" si="36"/>
        <v>0</v>
      </c>
      <c r="CE26" s="175">
        <f t="shared" si="37"/>
        <v>0</v>
      </c>
      <c r="CF26" s="175">
        <f t="shared" si="1"/>
        <v>0</v>
      </c>
      <c r="CG26" s="175">
        <f t="shared" si="38"/>
        <v>0</v>
      </c>
      <c r="CH26" s="175">
        <f t="shared" si="39"/>
        <v>0</v>
      </c>
      <c r="CI26" s="175">
        <f t="shared" si="40"/>
        <v>0</v>
      </c>
      <c r="CJ26" s="175">
        <f t="shared" si="41"/>
        <v>0</v>
      </c>
      <c r="CK26" s="175">
        <f t="shared" si="42"/>
        <v>0</v>
      </c>
      <c r="CL26" s="175">
        <f t="shared" si="43"/>
        <v>0</v>
      </c>
      <c r="CM26" s="175">
        <f t="shared" si="44"/>
        <v>0</v>
      </c>
      <c r="CN26" s="175">
        <f t="shared" si="45"/>
        <v>0</v>
      </c>
      <c r="CO26" s="175">
        <f t="shared" si="46"/>
        <v>0</v>
      </c>
      <c r="CP26" s="175">
        <f t="shared" si="47"/>
        <v>0</v>
      </c>
      <c r="CQ26" s="175">
        <f t="shared" si="48"/>
        <v>0</v>
      </c>
      <c r="CR26" s="175">
        <f t="shared" si="49"/>
        <v>0</v>
      </c>
      <c r="CS26" s="175">
        <f t="shared" si="50"/>
        <v>0</v>
      </c>
      <c r="CT26" s="175">
        <f t="shared" si="51"/>
        <v>0</v>
      </c>
      <c r="CU26" s="176">
        <f t="shared" si="52"/>
        <v>0</v>
      </c>
      <c r="CV26" s="176">
        <f t="shared" si="53"/>
        <v>0</v>
      </c>
      <c r="CW26" s="176">
        <f t="shared" si="54"/>
        <v>0</v>
      </c>
      <c r="CX26" s="172">
        <f>OTH!P21</f>
        <v>0</v>
      </c>
      <c r="CY26" s="176">
        <f t="shared" si="55"/>
        <v>0</v>
      </c>
      <c r="CZ26" s="176">
        <f t="shared" si="56"/>
        <v>0</v>
      </c>
      <c r="DA26" s="176">
        <f t="shared" si="57"/>
        <v>0</v>
      </c>
      <c r="DB26" s="171">
        <f t="shared" si="58"/>
        <v>0</v>
      </c>
      <c r="DC26" s="171">
        <f t="shared" si="59"/>
        <v>0</v>
      </c>
      <c r="DD26" s="1">
        <f t="shared" si="60"/>
        <v>0</v>
      </c>
    </row>
    <row r="27" spans="3:108" ht="18" customHeight="1" x14ac:dyDescent="0.25">
      <c r="C27" s="1">
        <f t="shared" si="8"/>
        <v>0</v>
      </c>
      <c r="D27" s="1">
        <f t="shared" si="9"/>
        <v>0</v>
      </c>
      <c r="E27" s="1">
        <f>ALLO!A25</f>
        <v>0</v>
      </c>
      <c r="F27" s="1">
        <f t="shared" si="10"/>
        <v>0</v>
      </c>
      <c r="G27" s="1">
        <f t="shared" si="11"/>
        <v>1</v>
      </c>
      <c r="H27" s="1">
        <f t="shared" si="11"/>
        <v>2</v>
      </c>
      <c r="I27" s="1">
        <f t="shared" si="11"/>
        <v>3</v>
      </c>
      <c r="J27" s="1">
        <f>SUM(ALLO!GA25:GL25)</f>
        <v>0</v>
      </c>
      <c r="K27" s="1">
        <f>SUM(ALLO!GM25:GX25)</f>
        <v>0</v>
      </c>
      <c r="L27" s="1">
        <f>SUM(ALLO!GY25:HJ25)</f>
        <v>0</v>
      </c>
      <c r="M27" s="1">
        <f>SUM(ALLO!EU25:FF25)</f>
        <v>0</v>
      </c>
      <c r="N27" s="1">
        <f>SUM(ALLO!FG25:FR25)</f>
        <v>0</v>
      </c>
      <c r="O27" s="1">
        <f>ALLO!HR25</f>
        <v>0</v>
      </c>
      <c r="P27" s="1">
        <f>ALLO!HU25</f>
        <v>0</v>
      </c>
      <c r="Q27" s="1">
        <f>ALLO!IP25</f>
        <v>0</v>
      </c>
      <c r="R27" s="1">
        <f>ALLO!IS25</f>
        <v>0</v>
      </c>
      <c r="S27" s="1">
        <f>IFERROR(IF($BL27&gt;=1,INDEX(ARR!$D$8:$AG$207,MATCH(G27,ARR!$D$8:$D$207,0),12),0),0)</f>
        <v>0</v>
      </c>
      <c r="T27" s="1">
        <f>IFERROR(IF($BL27&gt;=1,INDEX(ARR!$D$8:$AG$207,MATCH(H27,ARR!$D$8:$D$207,0),12),0),0)</f>
        <v>0</v>
      </c>
      <c r="U27" s="1">
        <f>IFERROR(IF($BL27&gt;=1,INDEX(ARR!$D$8:$AG$207,MATCH(I27,ARR!$D$8:$D$207,0),12),0),0)</f>
        <v>0</v>
      </c>
      <c r="V27" s="1">
        <f t="shared" si="12"/>
        <v>0</v>
      </c>
      <c r="W27" s="1">
        <f t="shared" si="13"/>
        <v>0</v>
      </c>
      <c r="X27" s="1">
        <f>SUM(DED!AH27:AS27)+ALLO!IQ25+ALLO!IT25+DED!FT27+ALLO!HP25</f>
        <v>0</v>
      </c>
      <c r="Y27" s="1">
        <f>SUM(DED!FA27:FL27)+ALLO!IR25+ALLO!IU25+DED!FV27</f>
        <v>0</v>
      </c>
      <c r="Z27" s="1">
        <f>SUM(DED!BF27:BQ27)+DED!FW27</f>
        <v>0</v>
      </c>
      <c r="AA27" s="1">
        <f>DED!ES27+DED!GC27</f>
        <v>0</v>
      </c>
      <c r="AB27" s="1">
        <f>SUM(DED!DZ27:EK27)+OTH!I22+DED!FZ27</f>
        <v>0</v>
      </c>
      <c r="AC27" s="1">
        <f>SUM(DED!FM27:FS27)+DED!GD27</f>
        <v>0</v>
      </c>
      <c r="AD27" s="1">
        <f>SUM(DED!CP27:DA27)+DED!GE27</f>
        <v>0</v>
      </c>
      <c r="AE27" s="1">
        <f>SUM(DED!DB27:DM27)+OTH!N22+DED!GA27</f>
        <v>0</v>
      </c>
      <c r="AF27" s="1">
        <f>SUM(DED!DN27:DY27)+OTH!O22+DED!GB27</f>
        <v>0</v>
      </c>
      <c r="AG27" s="1">
        <f>SUM(OTH!D22:H22)+SUM(OTH!J22:M22)+SUM(X27:AB27)+AE27</f>
        <v>0</v>
      </c>
      <c r="AH27" s="1">
        <f>HRA!H22</f>
        <v>0</v>
      </c>
      <c r="AI27" s="1">
        <f>OTH!AC22+OTH!AD22+50000</f>
        <v>50000</v>
      </c>
      <c r="AJ27" s="1">
        <f>OTH!P22</f>
        <v>0</v>
      </c>
      <c r="AK27" s="1">
        <f>IFERROR(IF(OTH!Q22&gt;=AK$6,AK$6,OTH!Q22),0)</f>
        <v>0</v>
      </c>
      <c r="AL27" s="1">
        <f>IFERROR(IF(OTH!R22&gt;=AL$6,AL$6,OTH!R22),0)</f>
        <v>0</v>
      </c>
      <c r="AM27" s="1">
        <f>IFERROR(IF(OTH!S22&gt;=AM$6,AM$6,OTH!S22),0)</f>
        <v>0</v>
      </c>
      <c r="AN27" s="1">
        <f>IFERROR(IF(OTH!T22&gt;=AN$6,AN$6,OTH!T22),0)</f>
        <v>0</v>
      </c>
      <c r="AO27" s="1">
        <f>OTH!U22</f>
        <v>0</v>
      </c>
      <c r="AP27" s="1">
        <f>IFERROR(IF(OTH!V22&gt;=AP$6,AP$6,OTH!V22),0)</f>
        <v>0</v>
      </c>
      <c r="AQ27" s="1">
        <f>IFERROR(IF(OTH!W22&gt;=AQ$6,AQ$6,OTH!W22),0)</f>
        <v>0</v>
      </c>
      <c r="AR27" s="1">
        <f>IFERROR(IF(OTH!X22&gt;=AR$6,AR$6,OTH!X22),0)</f>
        <v>0</v>
      </c>
      <c r="AS27" s="1">
        <f>OTH!Y22</f>
        <v>0</v>
      </c>
      <c r="AT27" s="1">
        <f>OTH!Z22+AC27</f>
        <v>0</v>
      </c>
      <c r="AU27" s="1">
        <f>OTH!AE22+OTH!AF22</f>
        <v>0</v>
      </c>
      <c r="AV27" s="1">
        <f>OTH!AA22</f>
        <v>0</v>
      </c>
      <c r="AW27" s="1">
        <f>OTH!AB22</f>
        <v>0</v>
      </c>
      <c r="AX27" s="1">
        <f t="shared" si="14"/>
        <v>0</v>
      </c>
      <c r="AY27" s="1">
        <f t="shared" si="15"/>
        <v>0</v>
      </c>
      <c r="AZ27" s="1">
        <f t="shared" si="16"/>
        <v>0</v>
      </c>
      <c r="BA27" s="1">
        <f t="shared" si="17"/>
        <v>0</v>
      </c>
      <c r="BB27" s="1">
        <f t="shared" si="18"/>
        <v>0</v>
      </c>
      <c r="BC27" s="1">
        <f>EMP!X23</f>
        <v>0</v>
      </c>
      <c r="BD27" s="1">
        <f t="shared" si="19"/>
        <v>0</v>
      </c>
      <c r="BE27" s="1">
        <f t="shared" si="20"/>
        <v>0</v>
      </c>
      <c r="BF27" s="1">
        <f t="shared" si="21"/>
        <v>0</v>
      </c>
      <c r="BG27" s="1">
        <f t="shared" si="22"/>
        <v>0</v>
      </c>
      <c r="BL27" s="165">
        <f>EMP!O23</f>
        <v>0</v>
      </c>
      <c r="BM27" s="166">
        <f>EMP!P23</f>
        <v>0</v>
      </c>
      <c r="BN27" s="165">
        <f>EMP!Q23</f>
        <v>0</v>
      </c>
      <c r="BO27" s="179"/>
      <c r="BP27" s="180"/>
      <c r="BQ27" s="173">
        <f t="shared" si="23"/>
        <v>0</v>
      </c>
      <c r="BR27" s="173">
        <f t="shared" si="24"/>
        <v>0</v>
      </c>
      <c r="BS27" s="174">
        <f t="shared" si="25"/>
        <v>0</v>
      </c>
      <c r="BT27" s="173">
        <f t="shared" si="26"/>
        <v>0</v>
      </c>
      <c r="BU27" s="173">
        <f t="shared" si="27"/>
        <v>0</v>
      </c>
      <c r="BV27" s="174">
        <f t="shared" si="28"/>
        <v>0</v>
      </c>
      <c r="BW27" s="173">
        <f t="shared" si="29"/>
        <v>0</v>
      </c>
      <c r="BX27" s="173">
        <f t="shared" si="30"/>
        <v>0</v>
      </c>
      <c r="BY27" s="174">
        <f t="shared" si="31"/>
        <v>0</v>
      </c>
      <c r="BZ27" s="173">
        <f t="shared" si="32"/>
        <v>0</v>
      </c>
      <c r="CA27" s="173">
        <f t="shared" si="33"/>
        <v>0</v>
      </c>
      <c r="CB27" s="174">
        <f t="shared" si="34"/>
        <v>0</v>
      </c>
      <c r="CC27" s="173">
        <f t="shared" si="35"/>
        <v>0</v>
      </c>
      <c r="CD27" s="173">
        <f t="shared" si="36"/>
        <v>0</v>
      </c>
      <c r="CE27" s="175">
        <f t="shared" si="37"/>
        <v>0</v>
      </c>
      <c r="CF27" s="175">
        <f t="shared" si="1"/>
        <v>0</v>
      </c>
      <c r="CG27" s="175">
        <f t="shared" si="38"/>
        <v>0</v>
      </c>
      <c r="CH27" s="175">
        <f t="shared" si="39"/>
        <v>0</v>
      </c>
      <c r="CI27" s="175">
        <f t="shared" si="40"/>
        <v>0</v>
      </c>
      <c r="CJ27" s="175">
        <f t="shared" si="41"/>
        <v>0</v>
      </c>
      <c r="CK27" s="175">
        <f t="shared" si="42"/>
        <v>0</v>
      </c>
      <c r="CL27" s="175">
        <f t="shared" si="43"/>
        <v>0</v>
      </c>
      <c r="CM27" s="175">
        <f t="shared" si="44"/>
        <v>0</v>
      </c>
      <c r="CN27" s="175">
        <f t="shared" si="45"/>
        <v>0</v>
      </c>
      <c r="CO27" s="175">
        <f t="shared" si="46"/>
        <v>0</v>
      </c>
      <c r="CP27" s="175">
        <f t="shared" si="47"/>
        <v>0</v>
      </c>
      <c r="CQ27" s="175">
        <f t="shared" si="48"/>
        <v>0</v>
      </c>
      <c r="CR27" s="175">
        <f t="shared" si="49"/>
        <v>0</v>
      </c>
      <c r="CS27" s="175">
        <f t="shared" si="50"/>
        <v>0</v>
      </c>
      <c r="CT27" s="175">
        <f t="shared" si="51"/>
        <v>0</v>
      </c>
      <c r="CU27" s="176">
        <f t="shared" si="52"/>
        <v>0</v>
      </c>
      <c r="CV27" s="176">
        <f t="shared" si="53"/>
        <v>0</v>
      </c>
      <c r="CW27" s="176">
        <f t="shared" si="54"/>
        <v>0</v>
      </c>
      <c r="CX27" s="172">
        <f>OTH!P22</f>
        <v>0</v>
      </c>
      <c r="CY27" s="176">
        <f t="shared" si="55"/>
        <v>0</v>
      </c>
      <c r="CZ27" s="176">
        <f t="shared" si="56"/>
        <v>0</v>
      </c>
      <c r="DA27" s="176">
        <f t="shared" si="57"/>
        <v>0</v>
      </c>
      <c r="DB27" s="171">
        <f t="shared" si="58"/>
        <v>0</v>
      </c>
      <c r="DC27" s="171">
        <f t="shared" si="59"/>
        <v>0</v>
      </c>
      <c r="DD27" s="1">
        <f t="shared" si="60"/>
        <v>0</v>
      </c>
    </row>
    <row r="28" spans="3:108" ht="18" customHeight="1" x14ac:dyDescent="0.25">
      <c r="C28" s="1">
        <f t="shared" si="8"/>
        <v>0</v>
      </c>
      <c r="D28" s="1">
        <f t="shared" si="9"/>
        <v>0</v>
      </c>
      <c r="E28" s="1">
        <f>ALLO!A26</f>
        <v>0</v>
      </c>
      <c r="F28" s="1">
        <f t="shared" si="10"/>
        <v>0</v>
      </c>
      <c r="G28" s="1">
        <f t="shared" si="11"/>
        <v>1</v>
      </c>
      <c r="H28" s="1">
        <f t="shared" si="11"/>
        <v>2</v>
      </c>
      <c r="I28" s="1">
        <f t="shared" si="11"/>
        <v>3</v>
      </c>
      <c r="J28" s="1">
        <f>SUM(ALLO!GA26:GL26)</f>
        <v>0</v>
      </c>
      <c r="K28" s="1">
        <f>SUM(ALLO!GM26:GX26)</f>
        <v>0</v>
      </c>
      <c r="L28" s="1">
        <f>SUM(ALLO!GY26:HJ26)</f>
        <v>0</v>
      </c>
      <c r="M28" s="1">
        <f>SUM(ALLO!EU26:FF26)</f>
        <v>0</v>
      </c>
      <c r="N28" s="1">
        <f>SUM(ALLO!FG26:FR26)</f>
        <v>0</v>
      </c>
      <c r="O28" s="1">
        <f>ALLO!HR26</f>
        <v>0</v>
      </c>
      <c r="P28" s="1">
        <f>ALLO!HU26</f>
        <v>0</v>
      </c>
      <c r="Q28" s="1">
        <f>ALLO!IP26</f>
        <v>0</v>
      </c>
      <c r="R28" s="1">
        <f>ALLO!IS26</f>
        <v>0</v>
      </c>
      <c r="S28" s="1">
        <f>IFERROR(IF($BL28&gt;=1,INDEX(ARR!$D$8:$AG$207,MATCH(G28,ARR!$D$8:$D$207,0),12),0),0)</f>
        <v>0</v>
      </c>
      <c r="T28" s="1">
        <f>IFERROR(IF($BL28&gt;=1,INDEX(ARR!$D$8:$AG$207,MATCH(H28,ARR!$D$8:$D$207,0),12),0),0)</f>
        <v>0</v>
      </c>
      <c r="U28" s="1">
        <f>IFERROR(IF($BL28&gt;=1,INDEX(ARR!$D$8:$AG$207,MATCH(I28,ARR!$D$8:$D$207,0),12),0),0)</f>
        <v>0</v>
      </c>
      <c r="V28" s="1">
        <f t="shared" si="12"/>
        <v>0</v>
      </c>
      <c r="W28" s="1">
        <f t="shared" si="13"/>
        <v>0</v>
      </c>
      <c r="X28" s="1">
        <f>SUM(DED!AH28:AS28)+ALLO!IQ26+ALLO!IT26+DED!FT28+ALLO!HP26</f>
        <v>0</v>
      </c>
      <c r="Y28" s="1">
        <f>SUM(DED!FA28:FL28)+ALLO!IR26+ALLO!IU26+DED!FV28</f>
        <v>0</v>
      </c>
      <c r="Z28" s="1">
        <f>SUM(DED!BF28:BQ28)+DED!FW28</f>
        <v>0</v>
      </c>
      <c r="AA28" s="1">
        <f>DED!ES28+DED!GC28</f>
        <v>0</v>
      </c>
      <c r="AB28" s="1">
        <f>SUM(DED!DZ28:EK28)+OTH!I23+DED!FZ28</f>
        <v>0</v>
      </c>
      <c r="AC28" s="1">
        <f>SUM(DED!FM28:FS28)+DED!GD28</f>
        <v>0</v>
      </c>
      <c r="AD28" s="1">
        <f>SUM(DED!CP28:DA28)+DED!GE28</f>
        <v>0</v>
      </c>
      <c r="AE28" s="1">
        <f>SUM(DED!DB28:DM28)+OTH!N23+DED!GA28</f>
        <v>0</v>
      </c>
      <c r="AF28" s="1">
        <f>SUM(DED!DN28:DY28)+OTH!O23+DED!GB28</f>
        <v>0</v>
      </c>
      <c r="AG28" s="1">
        <f>SUM(OTH!D23:H23)+SUM(OTH!J23:M23)+SUM(X28:AB28)+AE28</f>
        <v>0</v>
      </c>
      <c r="AH28" s="1">
        <f>HRA!H23</f>
        <v>0</v>
      </c>
      <c r="AI28" s="1">
        <f>OTH!AC23+OTH!AD23+50000</f>
        <v>50000</v>
      </c>
      <c r="AJ28" s="1">
        <f>OTH!P23</f>
        <v>0</v>
      </c>
      <c r="AK28" s="1">
        <f>IFERROR(IF(OTH!Q23&gt;=AK$6,AK$6,OTH!Q23),0)</f>
        <v>0</v>
      </c>
      <c r="AL28" s="1">
        <f>IFERROR(IF(OTH!R23&gt;=AL$6,AL$6,OTH!R23),0)</f>
        <v>0</v>
      </c>
      <c r="AM28" s="1">
        <f>IFERROR(IF(OTH!S23&gt;=AM$6,AM$6,OTH!S23),0)</f>
        <v>0</v>
      </c>
      <c r="AN28" s="1">
        <f>IFERROR(IF(OTH!T23&gt;=AN$6,AN$6,OTH!T23),0)</f>
        <v>0</v>
      </c>
      <c r="AO28" s="1">
        <f>OTH!U23</f>
        <v>0</v>
      </c>
      <c r="AP28" s="1">
        <f>IFERROR(IF(OTH!V23&gt;=AP$6,AP$6,OTH!V23),0)</f>
        <v>0</v>
      </c>
      <c r="AQ28" s="1">
        <f>IFERROR(IF(OTH!W23&gt;=AQ$6,AQ$6,OTH!W23),0)</f>
        <v>0</v>
      </c>
      <c r="AR28" s="1">
        <f>IFERROR(IF(OTH!X23&gt;=AR$6,AR$6,OTH!X23),0)</f>
        <v>0</v>
      </c>
      <c r="AS28" s="1">
        <f>OTH!Y23</f>
        <v>0</v>
      </c>
      <c r="AT28" s="1">
        <f>OTH!Z23+AC28</f>
        <v>0</v>
      </c>
      <c r="AU28" s="1">
        <f>OTH!AE23+OTH!AF23</f>
        <v>0</v>
      </c>
      <c r="AV28" s="1">
        <f>OTH!AA23</f>
        <v>0</v>
      </c>
      <c r="AW28" s="1">
        <f>OTH!AB23</f>
        <v>0</v>
      </c>
      <c r="AX28" s="1">
        <f t="shared" si="14"/>
        <v>0</v>
      </c>
      <c r="AY28" s="1">
        <f t="shared" si="15"/>
        <v>0</v>
      </c>
      <c r="AZ28" s="1">
        <f t="shared" si="16"/>
        <v>0</v>
      </c>
      <c r="BA28" s="1">
        <f t="shared" si="17"/>
        <v>0</v>
      </c>
      <c r="BB28" s="1">
        <f t="shared" si="18"/>
        <v>0</v>
      </c>
      <c r="BC28" s="1">
        <f>EMP!X24</f>
        <v>0</v>
      </c>
      <c r="BD28" s="1">
        <f t="shared" si="19"/>
        <v>0</v>
      </c>
      <c r="BE28" s="1">
        <f t="shared" si="20"/>
        <v>0</v>
      </c>
      <c r="BF28" s="1">
        <f t="shared" si="21"/>
        <v>0</v>
      </c>
      <c r="BG28" s="1">
        <f t="shared" si="22"/>
        <v>0</v>
      </c>
      <c r="BL28" s="165">
        <f>EMP!O24</f>
        <v>0</v>
      </c>
      <c r="BM28" s="166">
        <f>EMP!P24</f>
        <v>0</v>
      </c>
      <c r="BN28" s="165">
        <f>EMP!Q24</f>
        <v>0</v>
      </c>
      <c r="BO28" s="179"/>
      <c r="BP28" s="180"/>
      <c r="BQ28" s="173">
        <f t="shared" si="23"/>
        <v>0</v>
      </c>
      <c r="BR28" s="173">
        <f t="shared" si="24"/>
        <v>0</v>
      </c>
      <c r="BS28" s="174">
        <f t="shared" si="25"/>
        <v>0</v>
      </c>
      <c r="BT28" s="173">
        <f t="shared" si="26"/>
        <v>0</v>
      </c>
      <c r="BU28" s="173">
        <f t="shared" si="27"/>
        <v>0</v>
      </c>
      <c r="BV28" s="174">
        <f t="shared" si="28"/>
        <v>0</v>
      </c>
      <c r="BW28" s="173">
        <f t="shared" si="29"/>
        <v>0</v>
      </c>
      <c r="BX28" s="173">
        <f t="shared" si="30"/>
        <v>0</v>
      </c>
      <c r="BY28" s="174">
        <f t="shared" si="31"/>
        <v>0</v>
      </c>
      <c r="BZ28" s="173">
        <f t="shared" si="32"/>
        <v>0</v>
      </c>
      <c r="CA28" s="173">
        <f t="shared" si="33"/>
        <v>0</v>
      </c>
      <c r="CB28" s="174">
        <f t="shared" si="34"/>
        <v>0</v>
      </c>
      <c r="CC28" s="173">
        <f t="shared" si="35"/>
        <v>0</v>
      </c>
      <c r="CD28" s="173">
        <f t="shared" si="36"/>
        <v>0</v>
      </c>
      <c r="CE28" s="175">
        <f t="shared" si="37"/>
        <v>0</v>
      </c>
      <c r="CF28" s="175">
        <f t="shared" si="1"/>
        <v>0</v>
      </c>
      <c r="CG28" s="175">
        <f t="shared" si="38"/>
        <v>0</v>
      </c>
      <c r="CH28" s="175">
        <f t="shared" si="39"/>
        <v>0</v>
      </c>
      <c r="CI28" s="175">
        <f t="shared" si="40"/>
        <v>0</v>
      </c>
      <c r="CJ28" s="175">
        <f t="shared" si="41"/>
        <v>0</v>
      </c>
      <c r="CK28" s="175">
        <f t="shared" si="42"/>
        <v>0</v>
      </c>
      <c r="CL28" s="175">
        <f t="shared" si="43"/>
        <v>0</v>
      </c>
      <c r="CM28" s="175">
        <f t="shared" si="44"/>
        <v>0</v>
      </c>
      <c r="CN28" s="175">
        <f t="shared" si="45"/>
        <v>0</v>
      </c>
      <c r="CO28" s="175">
        <f t="shared" si="46"/>
        <v>0</v>
      </c>
      <c r="CP28" s="175">
        <f t="shared" si="47"/>
        <v>0</v>
      </c>
      <c r="CQ28" s="175">
        <f t="shared" si="48"/>
        <v>0</v>
      </c>
      <c r="CR28" s="175">
        <f t="shared" si="49"/>
        <v>0</v>
      </c>
      <c r="CS28" s="175">
        <f t="shared" si="50"/>
        <v>0</v>
      </c>
      <c r="CT28" s="175">
        <f t="shared" si="51"/>
        <v>0</v>
      </c>
      <c r="CU28" s="176">
        <f t="shared" si="52"/>
        <v>0</v>
      </c>
      <c r="CV28" s="176">
        <f t="shared" si="53"/>
        <v>0</v>
      </c>
      <c r="CW28" s="176">
        <f t="shared" si="54"/>
        <v>0</v>
      </c>
      <c r="CX28" s="172">
        <f>OTH!P23</f>
        <v>0</v>
      </c>
      <c r="CY28" s="176">
        <f t="shared" si="55"/>
        <v>0</v>
      </c>
      <c r="CZ28" s="176">
        <f t="shared" si="56"/>
        <v>0</v>
      </c>
      <c r="DA28" s="176">
        <f t="shared" si="57"/>
        <v>0</v>
      </c>
      <c r="DB28" s="171">
        <f t="shared" si="58"/>
        <v>0</v>
      </c>
      <c r="DC28" s="171">
        <f t="shared" si="59"/>
        <v>0</v>
      </c>
      <c r="DD28" s="1">
        <f t="shared" si="60"/>
        <v>0</v>
      </c>
    </row>
    <row r="29" spans="3:108" ht="18" customHeight="1" x14ac:dyDescent="0.25">
      <c r="C29" s="1">
        <f t="shared" si="8"/>
        <v>0</v>
      </c>
      <c r="D29" s="1">
        <f t="shared" si="9"/>
        <v>0</v>
      </c>
      <c r="E29" s="1">
        <f>ALLO!A27</f>
        <v>0</v>
      </c>
      <c r="F29" s="1">
        <f t="shared" si="10"/>
        <v>0</v>
      </c>
      <c r="G29" s="1">
        <f t="shared" si="11"/>
        <v>1</v>
      </c>
      <c r="H29" s="1">
        <f t="shared" si="11"/>
        <v>2</v>
      </c>
      <c r="I29" s="1">
        <f t="shared" si="11"/>
        <v>3</v>
      </c>
      <c r="J29" s="1">
        <f>SUM(ALLO!GA27:GL27)</f>
        <v>0</v>
      </c>
      <c r="K29" s="1">
        <f>SUM(ALLO!GM27:GX27)</f>
        <v>0</v>
      </c>
      <c r="L29" s="1">
        <f>SUM(ALLO!GY27:HJ27)</f>
        <v>0</v>
      </c>
      <c r="M29" s="1">
        <f>SUM(ALLO!EU27:FF27)</f>
        <v>0</v>
      </c>
      <c r="N29" s="1">
        <f>SUM(ALLO!FG27:FR27)</f>
        <v>0</v>
      </c>
      <c r="O29" s="1">
        <f>ALLO!HR27</f>
        <v>0</v>
      </c>
      <c r="P29" s="1">
        <f>ALLO!HU27</f>
        <v>0</v>
      </c>
      <c r="Q29" s="1">
        <f>ALLO!IP27</f>
        <v>0</v>
      </c>
      <c r="R29" s="1">
        <f>ALLO!IS27</f>
        <v>0</v>
      </c>
      <c r="S29" s="1">
        <f>IFERROR(IF($BL29&gt;=1,INDEX(ARR!$D$8:$AG$207,MATCH(G29,ARR!$D$8:$D$207,0),12),0),0)</f>
        <v>0</v>
      </c>
      <c r="T29" s="1">
        <f>IFERROR(IF($BL29&gt;=1,INDEX(ARR!$D$8:$AG$207,MATCH(H29,ARR!$D$8:$D$207,0),12),0),0)</f>
        <v>0</v>
      </c>
      <c r="U29" s="1">
        <f>IFERROR(IF($BL29&gt;=1,INDEX(ARR!$D$8:$AG$207,MATCH(I29,ARR!$D$8:$D$207,0),12),0),0)</f>
        <v>0</v>
      </c>
      <c r="V29" s="1">
        <f t="shared" si="12"/>
        <v>0</v>
      </c>
      <c r="W29" s="1">
        <f t="shared" si="13"/>
        <v>0</v>
      </c>
      <c r="X29" s="1">
        <f>SUM(DED!AH29:AS29)+ALLO!IQ27+ALLO!IT27+DED!FT29+ALLO!HP27</f>
        <v>0</v>
      </c>
      <c r="Y29" s="1">
        <f>SUM(DED!FA29:FL29)+ALLO!IR27+ALLO!IU27+DED!FV29</f>
        <v>0</v>
      </c>
      <c r="Z29" s="1">
        <f>SUM(DED!BF29:BQ29)+DED!FW29</f>
        <v>0</v>
      </c>
      <c r="AA29" s="1">
        <f>DED!ES29+DED!GC29</f>
        <v>0</v>
      </c>
      <c r="AB29" s="1">
        <f>SUM(DED!DZ29:EK29)+OTH!I24+DED!FZ29</f>
        <v>0</v>
      </c>
      <c r="AC29" s="1">
        <f>SUM(DED!FM29:FS29)+DED!GD29</f>
        <v>0</v>
      </c>
      <c r="AD29" s="1">
        <f>SUM(DED!CP29:DA29)+DED!GE29</f>
        <v>0</v>
      </c>
      <c r="AE29" s="1">
        <f>SUM(DED!DB29:DM29)+OTH!N24+DED!GA29</f>
        <v>0</v>
      </c>
      <c r="AF29" s="1">
        <f>SUM(DED!DN29:DY29)+OTH!O24+DED!GB29</f>
        <v>0</v>
      </c>
      <c r="AG29" s="1">
        <f>SUM(OTH!D24:H24)+SUM(OTH!J24:M24)+SUM(X29:AB29)+AE29</f>
        <v>0</v>
      </c>
      <c r="AH29" s="1">
        <f>HRA!H24</f>
        <v>0</v>
      </c>
      <c r="AI29" s="1">
        <f>OTH!AC24+OTH!AD24+50000</f>
        <v>50000</v>
      </c>
      <c r="AJ29" s="1">
        <f>OTH!P24</f>
        <v>0</v>
      </c>
      <c r="AK29" s="1">
        <f>IFERROR(IF(OTH!Q24&gt;=AK$6,AK$6,OTH!Q24),0)</f>
        <v>0</v>
      </c>
      <c r="AL29" s="1">
        <f>IFERROR(IF(OTH!R24&gt;=AL$6,AL$6,OTH!R24),0)</f>
        <v>0</v>
      </c>
      <c r="AM29" s="1">
        <f>IFERROR(IF(OTH!S24&gt;=AM$6,AM$6,OTH!S24),0)</f>
        <v>0</v>
      </c>
      <c r="AN29" s="1">
        <f>IFERROR(IF(OTH!T24&gt;=AN$6,AN$6,OTH!T24),0)</f>
        <v>0</v>
      </c>
      <c r="AO29" s="1">
        <f>OTH!U24</f>
        <v>0</v>
      </c>
      <c r="AP29" s="1">
        <f>IFERROR(IF(OTH!V24&gt;=AP$6,AP$6,OTH!V24),0)</f>
        <v>0</v>
      </c>
      <c r="AQ29" s="1">
        <f>IFERROR(IF(OTH!W24&gt;=AQ$6,AQ$6,OTH!W24),0)</f>
        <v>0</v>
      </c>
      <c r="AR29" s="1">
        <f>IFERROR(IF(OTH!X24&gt;=AR$6,AR$6,OTH!X24),0)</f>
        <v>0</v>
      </c>
      <c r="AS29" s="1">
        <f>OTH!Y24</f>
        <v>0</v>
      </c>
      <c r="AT29" s="1">
        <f>OTH!Z24+AC29</f>
        <v>0</v>
      </c>
      <c r="AU29" s="1">
        <f>OTH!AE24+OTH!AF24</f>
        <v>0</v>
      </c>
      <c r="AV29" s="1">
        <f>OTH!AA24</f>
        <v>0</v>
      </c>
      <c r="AW29" s="1">
        <f>OTH!AB24</f>
        <v>0</v>
      </c>
      <c r="AX29" s="1">
        <f t="shared" si="14"/>
        <v>0</v>
      </c>
      <c r="AY29" s="1">
        <f t="shared" si="15"/>
        <v>0</v>
      </c>
      <c r="AZ29" s="1">
        <f t="shared" si="16"/>
        <v>0</v>
      </c>
      <c r="BA29" s="1">
        <f t="shared" si="17"/>
        <v>0</v>
      </c>
      <c r="BB29" s="1">
        <f t="shared" si="18"/>
        <v>0</v>
      </c>
      <c r="BC29" s="1">
        <f>EMP!X25</f>
        <v>0</v>
      </c>
      <c r="BD29" s="1">
        <f t="shared" si="19"/>
        <v>0</v>
      </c>
      <c r="BE29" s="1">
        <f t="shared" si="20"/>
        <v>0</v>
      </c>
      <c r="BF29" s="1">
        <f t="shared" si="21"/>
        <v>0</v>
      </c>
      <c r="BG29" s="1">
        <f t="shared" si="22"/>
        <v>0</v>
      </c>
      <c r="BL29" s="165">
        <f>EMP!O25</f>
        <v>0</v>
      </c>
      <c r="BM29" s="166">
        <f>EMP!P25</f>
        <v>0</v>
      </c>
      <c r="BN29" s="165">
        <f>EMP!Q25</f>
        <v>0</v>
      </c>
      <c r="BO29" s="179"/>
      <c r="BP29" s="180"/>
      <c r="BQ29" s="173">
        <f t="shared" si="23"/>
        <v>0</v>
      </c>
      <c r="BR29" s="173">
        <f t="shared" si="24"/>
        <v>0</v>
      </c>
      <c r="BS29" s="174">
        <f t="shared" si="25"/>
        <v>0</v>
      </c>
      <c r="BT29" s="173">
        <f t="shared" si="26"/>
        <v>0</v>
      </c>
      <c r="BU29" s="173">
        <f t="shared" si="27"/>
        <v>0</v>
      </c>
      <c r="BV29" s="174">
        <f t="shared" si="28"/>
        <v>0</v>
      </c>
      <c r="BW29" s="173">
        <f t="shared" si="29"/>
        <v>0</v>
      </c>
      <c r="BX29" s="173">
        <f t="shared" si="30"/>
        <v>0</v>
      </c>
      <c r="BY29" s="174">
        <f t="shared" si="31"/>
        <v>0</v>
      </c>
      <c r="BZ29" s="173">
        <f t="shared" si="32"/>
        <v>0</v>
      </c>
      <c r="CA29" s="173">
        <f t="shared" si="33"/>
        <v>0</v>
      </c>
      <c r="CB29" s="174">
        <f t="shared" si="34"/>
        <v>0</v>
      </c>
      <c r="CC29" s="173">
        <f t="shared" si="35"/>
        <v>0</v>
      </c>
      <c r="CD29" s="173">
        <f t="shared" si="36"/>
        <v>0</v>
      </c>
      <c r="CE29" s="175">
        <f t="shared" si="37"/>
        <v>0</v>
      </c>
      <c r="CF29" s="175">
        <f t="shared" si="1"/>
        <v>0</v>
      </c>
      <c r="CG29" s="175">
        <f t="shared" si="38"/>
        <v>0</v>
      </c>
      <c r="CH29" s="175">
        <f t="shared" si="39"/>
        <v>0</v>
      </c>
      <c r="CI29" s="175">
        <f t="shared" si="40"/>
        <v>0</v>
      </c>
      <c r="CJ29" s="175">
        <f t="shared" si="41"/>
        <v>0</v>
      </c>
      <c r="CK29" s="175">
        <f t="shared" si="42"/>
        <v>0</v>
      </c>
      <c r="CL29" s="175">
        <f t="shared" si="43"/>
        <v>0</v>
      </c>
      <c r="CM29" s="175">
        <f t="shared" si="44"/>
        <v>0</v>
      </c>
      <c r="CN29" s="175">
        <f t="shared" si="45"/>
        <v>0</v>
      </c>
      <c r="CO29" s="175">
        <f t="shared" si="46"/>
        <v>0</v>
      </c>
      <c r="CP29" s="175">
        <f t="shared" si="47"/>
        <v>0</v>
      </c>
      <c r="CQ29" s="175">
        <f t="shared" si="48"/>
        <v>0</v>
      </c>
      <c r="CR29" s="175">
        <f t="shared" si="49"/>
        <v>0</v>
      </c>
      <c r="CS29" s="175">
        <f t="shared" si="50"/>
        <v>0</v>
      </c>
      <c r="CT29" s="175">
        <f t="shared" si="51"/>
        <v>0</v>
      </c>
      <c r="CU29" s="176">
        <f t="shared" si="52"/>
        <v>0</v>
      </c>
      <c r="CV29" s="176">
        <f t="shared" si="53"/>
        <v>0</v>
      </c>
      <c r="CW29" s="176">
        <f t="shared" si="54"/>
        <v>0</v>
      </c>
      <c r="CX29" s="172">
        <f>OTH!P24</f>
        <v>0</v>
      </c>
      <c r="CY29" s="176">
        <f t="shared" si="55"/>
        <v>0</v>
      </c>
      <c r="CZ29" s="176">
        <f t="shared" si="56"/>
        <v>0</v>
      </c>
      <c r="DA29" s="176">
        <f t="shared" si="57"/>
        <v>0</v>
      </c>
      <c r="DB29" s="171">
        <f t="shared" si="58"/>
        <v>0</v>
      </c>
      <c r="DC29" s="171">
        <f t="shared" si="59"/>
        <v>0</v>
      </c>
      <c r="DD29" s="1">
        <f t="shared" si="60"/>
        <v>0</v>
      </c>
    </row>
    <row r="30" spans="3:108" ht="18" customHeight="1" x14ac:dyDescent="0.25">
      <c r="C30" s="1">
        <f t="shared" si="8"/>
        <v>0</v>
      </c>
      <c r="D30" s="1">
        <f t="shared" si="9"/>
        <v>0</v>
      </c>
      <c r="E30" s="1">
        <f>ALLO!A28</f>
        <v>0</v>
      </c>
      <c r="F30" s="1">
        <f t="shared" si="10"/>
        <v>0</v>
      </c>
      <c r="G30" s="1">
        <f t="shared" si="11"/>
        <v>1</v>
      </c>
      <c r="H30" s="1">
        <f t="shared" si="11"/>
        <v>2</v>
      </c>
      <c r="I30" s="1">
        <f t="shared" si="11"/>
        <v>3</v>
      </c>
      <c r="J30" s="1">
        <f>SUM(ALLO!GA28:GL28)</f>
        <v>0</v>
      </c>
      <c r="K30" s="1">
        <f>SUM(ALLO!GM28:GX28)</f>
        <v>0</v>
      </c>
      <c r="L30" s="1">
        <f>SUM(ALLO!GY28:HJ28)</f>
        <v>0</v>
      </c>
      <c r="M30" s="1">
        <f>SUM(ALLO!EU28:FF28)</f>
        <v>0</v>
      </c>
      <c r="N30" s="1">
        <f>SUM(ALLO!FG28:FR28)</f>
        <v>0</v>
      </c>
      <c r="O30" s="1">
        <f>ALLO!HR28</f>
        <v>0</v>
      </c>
      <c r="P30" s="1">
        <f>ALLO!HU28</f>
        <v>0</v>
      </c>
      <c r="Q30" s="1">
        <f>ALLO!IP28</f>
        <v>0</v>
      </c>
      <c r="R30" s="1">
        <f>ALLO!IS28</f>
        <v>0</v>
      </c>
      <c r="S30" s="1">
        <f>IFERROR(IF($BL30&gt;=1,INDEX(ARR!$D$8:$AG$207,MATCH(G30,ARR!$D$8:$D$207,0),12),0),0)</f>
        <v>0</v>
      </c>
      <c r="T30" s="1">
        <f>IFERROR(IF($BL30&gt;=1,INDEX(ARR!$D$8:$AG$207,MATCH(H30,ARR!$D$8:$D$207,0),12),0),0)</f>
        <v>0</v>
      </c>
      <c r="U30" s="1">
        <f>IFERROR(IF($BL30&gt;=1,INDEX(ARR!$D$8:$AG$207,MATCH(I30,ARR!$D$8:$D$207,0),12),0),0)</f>
        <v>0</v>
      </c>
      <c r="V30" s="1">
        <f t="shared" si="12"/>
        <v>0</v>
      </c>
      <c r="W30" s="1">
        <f t="shared" si="13"/>
        <v>0</v>
      </c>
      <c r="X30" s="1">
        <f>SUM(DED!AH30:AS30)+ALLO!IQ28+ALLO!IT28+DED!FT30+ALLO!HP28</f>
        <v>0</v>
      </c>
      <c r="Y30" s="1">
        <f>SUM(DED!FA30:FL30)+ALLO!IR28+ALLO!IU28+DED!FV30</f>
        <v>0</v>
      </c>
      <c r="Z30" s="1">
        <f>SUM(DED!BF30:BQ30)+DED!FW30</f>
        <v>0</v>
      </c>
      <c r="AA30" s="1">
        <f>DED!ES30+DED!GC30</f>
        <v>0</v>
      </c>
      <c r="AB30" s="1">
        <f>SUM(DED!DZ30:EK30)+OTH!I25+DED!FZ30</f>
        <v>0</v>
      </c>
      <c r="AC30" s="1">
        <f>SUM(DED!FM30:FS30)+DED!GD30</f>
        <v>0</v>
      </c>
      <c r="AD30" s="1">
        <f>SUM(DED!CP30:DA30)+DED!GE30</f>
        <v>0</v>
      </c>
      <c r="AE30" s="1">
        <f>SUM(DED!DB30:DM30)+OTH!N25+DED!GA30</f>
        <v>0</v>
      </c>
      <c r="AF30" s="1">
        <f>SUM(DED!DN30:DY30)+OTH!O25+DED!GB30</f>
        <v>0</v>
      </c>
      <c r="AG30" s="1">
        <f>SUM(OTH!D25:H25)+SUM(OTH!J25:M25)+SUM(X30:AB30)+AE30</f>
        <v>0</v>
      </c>
      <c r="AH30" s="1">
        <f>HRA!H25</f>
        <v>0</v>
      </c>
      <c r="AI30" s="1">
        <f>OTH!AC25+OTH!AD25+50000</f>
        <v>50000</v>
      </c>
      <c r="AJ30" s="1">
        <f>OTH!P25</f>
        <v>0</v>
      </c>
      <c r="AK30" s="1">
        <f>IFERROR(IF(OTH!Q25&gt;=AK$6,AK$6,OTH!Q25),0)</f>
        <v>0</v>
      </c>
      <c r="AL30" s="1">
        <f>IFERROR(IF(OTH!R25&gt;=AL$6,AL$6,OTH!R25),0)</f>
        <v>0</v>
      </c>
      <c r="AM30" s="1">
        <f>IFERROR(IF(OTH!S25&gt;=AM$6,AM$6,OTH!S25),0)</f>
        <v>0</v>
      </c>
      <c r="AN30" s="1">
        <f>IFERROR(IF(OTH!T25&gt;=AN$6,AN$6,OTH!T25),0)</f>
        <v>0</v>
      </c>
      <c r="AO30" s="1">
        <f>OTH!U25</f>
        <v>0</v>
      </c>
      <c r="AP30" s="1">
        <f>IFERROR(IF(OTH!V25&gt;=AP$6,AP$6,OTH!V25),0)</f>
        <v>0</v>
      </c>
      <c r="AQ30" s="1">
        <f>IFERROR(IF(OTH!W25&gt;=AQ$6,AQ$6,OTH!W25),0)</f>
        <v>0</v>
      </c>
      <c r="AR30" s="1">
        <f>IFERROR(IF(OTH!X25&gt;=AR$6,AR$6,OTH!X25),0)</f>
        <v>0</v>
      </c>
      <c r="AS30" s="1">
        <f>OTH!Y25</f>
        <v>0</v>
      </c>
      <c r="AT30" s="1">
        <f>OTH!Z25+AC30</f>
        <v>0</v>
      </c>
      <c r="AU30" s="1">
        <f>OTH!AE25+OTH!AF25</f>
        <v>0</v>
      </c>
      <c r="AV30" s="1">
        <f>OTH!AA25</f>
        <v>0</v>
      </c>
      <c r="AW30" s="1">
        <f>OTH!AB25</f>
        <v>0</v>
      </c>
      <c r="AX30" s="1">
        <f t="shared" si="14"/>
        <v>0</v>
      </c>
      <c r="AY30" s="1">
        <f t="shared" si="15"/>
        <v>0</v>
      </c>
      <c r="AZ30" s="1">
        <f t="shared" si="16"/>
        <v>0</v>
      </c>
      <c r="BA30" s="1">
        <f t="shared" si="17"/>
        <v>0</v>
      </c>
      <c r="BB30" s="1">
        <f t="shared" si="18"/>
        <v>0</v>
      </c>
      <c r="BC30" s="1">
        <f>EMP!X26</f>
        <v>0</v>
      </c>
      <c r="BD30" s="1">
        <f t="shared" si="19"/>
        <v>0</v>
      </c>
      <c r="BE30" s="1">
        <f t="shared" si="20"/>
        <v>0</v>
      </c>
      <c r="BF30" s="1">
        <f t="shared" si="21"/>
        <v>0</v>
      </c>
      <c r="BG30" s="1">
        <f t="shared" si="22"/>
        <v>0</v>
      </c>
      <c r="BL30" s="165">
        <f>EMP!O26</f>
        <v>0</v>
      </c>
      <c r="BM30" s="166">
        <f>EMP!P26</f>
        <v>0</v>
      </c>
      <c r="BN30" s="165">
        <f>EMP!Q26</f>
        <v>0</v>
      </c>
      <c r="BO30" s="179"/>
      <c r="BP30" s="180"/>
      <c r="BQ30" s="173">
        <f t="shared" si="23"/>
        <v>0</v>
      </c>
      <c r="BR30" s="173">
        <f t="shared" si="24"/>
        <v>0</v>
      </c>
      <c r="BS30" s="174">
        <f t="shared" si="25"/>
        <v>0</v>
      </c>
      <c r="BT30" s="173">
        <f t="shared" si="26"/>
        <v>0</v>
      </c>
      <c r="BU30" s="173">
        <f t="shared" si="27"/>
        <v>0</v>
      </c>
      <c r="BV30" s="174">
        <f t="shared" si="28"/>
        <v>0</v>
      </c>
      <c r="BW30" s="173">
        <f t="shared" si="29"/>
        <v>0</v>
      </c>
      <c r="BX30" s="173">
        <f t="shared" si="30"/>
        <v>0</v>
      </c>
      <c r="BY30" s="174">
        <f t="shared" si="31"/>
        <v>0</v>
      </c>
      <c r="BZ30" s="173">
        <f t="shared" si="32"/>
        <v>0</v>
      </c>
      <c r="CA30" s="173">
        <f t="shared" si="33"/>
        <v>0</v>
      </c>
      <c r="CB30" s="174">
        <f t="shared" si="34"/>
        <v>0</v>
      </c>
      <c r="CC30" s="173">
        <f t="shared" si="35"/>
        <v>0</v>
      </c>
      <c r="CD30" s="173">
        <f t="shared" si="36"/>
        <v>0</v>
      </c>
      <c r="CE30" s="175">
        <f t="shared" si="37"/>
        <v>0</v>
      </c>
      <c r="CF30" s="175">
        <f t="shared" si="1"/>
        <v>0</v>
      </c>
      <c r="CG30" s="175">
        <f t="shared" si="38"/>
        <v>0</v>
      </c>
      <c r="CH30" s="175">
        <f t="shared" si="39"/>
        <v>0</v>
      </c>
      <c r="CI30" s="175">
        <f t="shared" si="40"/>
        <v>0</v>
      </c>
      <c r="CJ30" s="175">
        <f t="shared" si="41"/>
        <v>0</v>
      </c>
      <c r="CK30" s="175">
        <f t="shared" si="42"/>
        <v>0</v>
      </c>
      <c r="CL30" s="175">
        <f t="shared" si="43"/>
        <v>0</v>
      </c>
      <c r="CM30" s="175">
        <f t="shared" si="44"/>
        <v>0</v>
      </c>
      <c r="CN30" s="175">
        <f t="shared" si="45"/>
        <v>0</v>
      </c>
      <c r="CO30" s="175">
        <f t="shared" si="46"/>
        <v>0</v>
      </c>
      <c r="CP30" s="175">
        <f t="shared" si="47"/>
        <v>0</v>
      </c>
      <c r="CQ30" s="175">
        <f t="shared" si="48"/>
        <v>0</v>
      </c>
      <c r="CR30" s="175">
        <f t="shared" si="49"/>
        <v>0</v>
      </c>
      <c r="CS30" s="175">
        <f t="shared" si="50"/>
        <v>0</v>
      </c>
      <c r="CT30" s="175">
        <f t="shared" si="51"/>
        <v>0</v>
      </c>
      <c r="CU30" s="176">
        <f t="shared" si="52"/>
        <v>0</v>
      </c>
      <c r="CV30" s="176">
        <f t="shared" si="53"/>
        <v>0</v>
      </c>
      <c r="CW30" s="176">
        <f t="shared" si="54"/>
        <v>0</v>
      </c>
      <c r="CX30" s="172">
        <f>OTH!P25</f>
        <v>0</v>
      </c>
      <c r="CY30" s="176">
        <f t="shared" si="55"/>
        <v>0</v>
      </c>
      <c r="CZ30" s="176">
        <f t="shared" si="56"/>
        <v>0</v>
      </c>
      <c r="DA30" s="176">
        <f t="shared" si="57"/>
        <v>0</v>
      </c>
      <c r="DB30" s="171">
        <f t="shared" si="58"/>
        <v>0</v>
      </c>
      <c r="DC30" s="171">
        <f t="shared" si="59"/>
        <v>0</v>
      </c>
      <c r="DD30" s="1">
        <f t="shared" si="60"/>
        <v>0</v>
      </c>
    </row>
    <row r="31" spans="3:108" ht="18" customHeight="1" x14ac:dyDescent="0.25">
      <c r="C31" s="1">
        <f t="shared" si="8"/>
        <v>0</v>
      </c>
      <c r="D31" s="1">
        <f t="shared" si="9"/>
        <v>0</v>
      </c>
      <c r="E31" s="1">
        <f>ALLO!A29</f>
        <v>0</v>
      </c>
      <c r="F31" s="1">
        <f t="shared" si="10"/>
        <v>0</v>
      </c>
      <c r="G31" s="1">
        <f t="shared" si="11"/>
        <v>1</v>
      </c>
      <c r="H31" s="1">
        <f t="shared" si="11"/>
        <v>2</v>
      </c>
      <c r="I31" s="1">
        <f t="shared" si="11"/>
        <v>3</v>
      </c>
      <c r="J31" s="1">
        <f>SUM(ALLO!GA29:GL29)</f>
        <v>0</v>
      </c>
      <c r="K31" s="1">
        <f>SUM(ALLO!GM29:GX29)</f>
        <v>0</v>
      </c>
      <c r="L31" s="1">
        <f>SUM(ALLO!GY29:HJ29)</f>
        <v>0</v>
      </c>
      <c r="M31" s="1">
        <f>SUM(ALLO!EU29:FF29)</f>
        <v>0</v>
      </c>
      <c r="N31" s="1">
        <f>SUM(ALLO!FG29:FR29)</f>
        <v>0</v>
      </c>
      <c r="O31" s="1">
        <f>ALLO!HR29</f>
        <v>0</v>
      </c>
      <c r="P31" s="1">
        <f>ALLO!HU29</f>
        <v>0</v>
      </c>
      <c r="Q31" s="1">
        <f>ALLO!IP29</f>
        <v>0</v>
      </c>
      <c r="R31" s="1">
        <f>ALLO!IS29</f>
        <v>0</v>
      </c>
      <c r="S31" s="1">
        <f>IFERROR(IF($BL31&gt;=1,INDEX(ARR!$D$8:$AG$207,MATCH(G31,ARR!$D$8:$D$207,0),12),0),0)</f>
        <v>0</v>
      </c>
      <c r="T31" s="1">
        <f>IFERROR(IF($BL31&gt;=1,INDEX(ARR!$D$8:$AG$207,MATCH(H31,ARR!$D$8:$D$207,0),12),0),0)</f>
        <v>0</v>
      </c>
      <c r="U31" s="1">
        <f>IFERROR(IF($BL31&gt;=1,INDEX(ARR!$D$8:$AG$207,MATCH(I31,ARR!$D$8:$D$207,0),12),0),0)</f>
        <v>0</v>
      </c>
      <c r="V31" s="1">
        <f t="shared" si="12"/>
        <v>0</v>
      </c>
      <c r="W31" s="1">
        <f t="shared" si="13"/>
        <v>0</v>
      </c>
      <c r="X31" s="1">
        <f>SUM(DED!AH31:AS31)+ALLO!IQ29+ALLO!IT29+DED!FT31+ALLO!HP29</f>
        <v>0</v>
      </c>
      <c r="Y31" s="1">
        <f>SUM(DED!FA31:FL31)+ALLO!IR29+ALLO!IU29+DED!FV31</f>
        <v>0</v>
      </c>
      <c r="Z31" s="1">
        <f>SUM(DED!BF31:BQ31)+DED!FW31</f>
        <v>0</v>
      </c>
      <c r="AA31" s="1">
        <f>DED!ES31+DED!GC31</f>
        <v>0</v>
      </c>
      <c r="AB31" s="1">
        <f>SUM(DED!DZ31:EK31)+OTH!I26+DED!FZ31</f>
        <v>0</v>
      </c>
      <c r="AC31" s="1">
        <f>SUM(DED!FM31:FS31)+DED!GD31</f>
        <v>0</v>
      </c>
      <c r="AD31" s="1">
        <f>SUM(DED!CP31:DA31)+DED!GE31</f>
        <v>0</v>
      </c>
      <c r="AE31" s="1">
        <f>SUM(DED!DB31:DM31)+OTH!N26+DED!GA31</f>
        <v>0</v>
      </c>
      <c r="AF31" s="1">
        <f>SUM(DED!DN31:DY31)+OTH!O26+DED!GB31</f>
        <v>0</v>
      </c>
      <c r="AG31" s="1">
        <f>SUM(OTH!D26:H26)+SUM(OTH!J26:M26)+SUM(X31:AB31)+AE31</f>
        <v>0</v>
      </c>
      <c r="AH31" s="1">
        <f>HRA!H26</f>
        <v>0</v>
      </c>
      <c r="AI31" s="1">
        <f>OTH!AC26+OTH!AD26+50000</f>
        <v>50000</v>
      </c>
      <c r="AJ31" s="1">
        <f>OTH!P26</f>
        <v>0</v>
      </c>
      <c r="AK31" s="1">
        <f>IFERROR(IF(OTH!Q26&gt;=AK$6,AK$6,OTH!Q26),0)</f>
        <v>0</v>
      </c>
      <c r="AL31" s="1">
        <f>IFERROR(IF(OTH!R26&gt;=AL$6,AL$6,OTH!R26),0)</f>
        <v>0</v>
      </c>
      <c r="AM31" s="1">
        <f>IFERROR(IF(OTH!S26&gt;=AM$6,AM$6,OTH!S26),0)</f>
        <v>0</v>
      </c>
      <c r="AN31" s="1">
        <f>IFERROR(IF(OTH!T26&gt;=AN$6,AN$6,OTH!T26),0)</f>
        <v>0</v>
      </c>
      <c r="AO31" s="1">
        <f>OTH!U26</f>
        <v>0</v>
      </c>
      <c r="AP31" s="1">
        <f>IFERROR(IF(OTH!V26&gt;=AP$6,AP$6,OTH!V26),0)</f>
        <v>0</v>
      </c>
      <c r="AQ31" s="1">
        <f>IFERROR(IF(OTH!W26&gt;=AQ$6,AQ$6,OTH!W26),0)</f>
        <v>0</v>
      </c>
      <c r="AR31" s="1">
        <f>IFERROR(IF(OTH!X26&gt;=AR$6,AR$6,OTH!X26),0)</f>
        <v>0</v>
      </c>
      <c r="AS31" s="1">
        <f>OTH!Y26</f>
        <v>0</v>
      </c>
      <c r="AT31" s="1">
        <f>OTH!Z26+AC31</f>
        <v>0</v>
      </c>
      <c r="AU31" s="1">
        <f>OTH!AE26+OTH!AF26</f>
        <v>0</v>
      </c>
      <c r="AV31" s="1">
        <f>OTH!AA26</f>
        <v>0</v>
      </c>
      <c r="AW31" s="1">
        <f>OTH!AB26</f>
        <v>0</v>
      </c>
      <c r="AX31" s="1">
        <f t="shared" si="14"/>
        <v>0</v>
      </c>
      <c r="AY31" s="1">
        <f t="shared" si="15"/>
        <v>0</v>
      </c>
      <c r="AZ31" s="1">
        <f t="shared" si="16"/>
        <v>0</v>
      </c>
      <c r="BA31" s="1">
        <f t="shared" si="17"/>
        <v>0</v>
      </c>
      <c r="BB31" s="1">
        <f t="shared" si="18"/>
        <v>0</v>
      </c>
      <c r="BC31" s="1">
        <f>EMP!X27</f>
        <v>0</v>
      </c>
      <c r="BD31" s="1">
        <f t="shared" si="19"/>
        <v>0</v>
      </c>
      <c r="BE31" s="1">
        <f t="shared" si="20"/>
        <v>0</v>
      </c>
      <c r="BF31" s="1">
        <f t="shared" si="21"/>
        <v>0</v>
      </c>
      <c r="BG31" s="1">
        <f t="shared" si="22"/>
        <v>0</v>
      </c>
      <c r="BL31" s="165">
        <f>EMP!O27</f>
        <v>0</v>
      </c>
      <c r="BM31" s="166">
        <f>EMP!P27</f>
        <v>0</v>
      </c>
      <c r="BN31" s="165">
        <f>EMP!Q27</f>
        <v>0</v>
      </c>
      <c r="BO31" s="179"/>
      <c r="BP31" s="180"/>
      <c r="BQ31" s="173">
        <f t="shared" si="23"/>
        <v>0</v>
      </c>
      <c r="BR31" s="173">
        <f t="shared" si="24"/>
        <v>0</v>
      </c>
      <c r="BS31" s="174">
        <f t="shared" si="25"/>
        <v>0</v>
      </c>
      <c r="BT31" s="173">
        <f t="shared" si="26"/>
        <v>0</v>
      </c>
      <c r="BU31" s="173">
        <f t="shared" si="27"/>
        <v>0</v>
      </c>
      <c r="BV31" s="174">
        <f t="shared" si="28"/>
        <v>0</v>
      </c>
      <c r="BW31" s="173">
        <f t="shared" si="29"/>
        <v>0</v>
      </c>
      <c r="BX31" s="173">
        <f t="shared" si="30"/>
        <v>0</v>
      </c>
      <c r="BY31" s="174">
        <f t="shared" si="31"/>
        <v>0</v>
      </c>
      <c r="BZ31" s="173">
        <f t="shared" si="32"/>
        <v>0</v>
      </c>
      <c r="CA31" s="173">
        <f t="shared" si="33"/>
        <v>0</v>
      </c>
      <c r="CB31" s="174">
        <f t="shared" si="34"/>
        <v>0</v>
      </c>
      <c r="CC31" s="173">
        <f t="shared" si="35"/>
        <v>0</v>
      </c>
      <c r="CD31" s="173">
        <f t="shared" si="36"/>
        <v>0</v>
      </c>
      <c r="CE31" s="175">
        <f t="shared" si="37"/>
        <v>0</v>
      </c>
      <c r="CF31" s="175">
        <f t="shared" si="1"/>
        <v>0</v>
      </c>
      <c r="CG31" s="175">
        <f t="shared" si="38"/>
        <v>0</v>
      </c>
      <c r="CH31" s="175">
        <f t="shared" si="39"/>
        <v>0</v>
      </c>
      <c r="CI31" s="175">
        <f t="shared" si="40"/>
        <v>0</v>
      </c>
      <c r="CJ31" s="175">
        <f t="shared" si="41"/>
        <v>0</v>
      </c>
      <c r="CK31" s="175">
        <f t="shared" si="42"/>
        <v>0</v>
      </c>
      <c r="CL31" s="175">
        <f t="shared" si="43"/>
        <v>0</v>
      </c>
      <c r="CM31" s="175">
        <f t="shared" si="44"/>
        <v>0</v>
      </c>
      <c r="CN31" s="175">
        <f t="shared" si="45"/>
        <v>0</v>
      </c>
      <c r="CO31" s="175">
        <f t="shared" si="46"/>
        <v>0</v>
      </c>
      <c r="CP31" s="175">
        <f t="shared" si="47"/>
        <v>0</v>
      </c>
      <c r="CQ31" s="175">
        <f t="shared" si="48"/>
        <v>0</v>
      </c>
      <c r="CR31" s="175">
        <f t="shared" si="49"/>
        <v>0</v>
      </c>
      <c r="CS31" s="175">
        <f t="shared" si="50"/>
        <v>0</v>
      </c>
      <c r="CT31" s="175">
        <f t="shared" si="51"/>
        <v>0</v>
      </c>
      <c r="CU31" s="176">
        <f t="shared" si="52"/>
        <v>0</v>
      </c>
      <c r="CV31" s="176">
        <f t="shared" si="53"/>
        <v>0</v>
      </c>
      <c r="CW31" s="176">
        <f t="shared" si="54"/>
        <v>0</v>
      </c>
      <c r="CX31" s="172">
        <f>OTH!P26</f>
        <v>0</v>
      </c>
      <c r="CY31" s="176">
        <f t="shared" si="55"/>
        <v>0</v>
      </c>
      <c r="CZ31" s="176">
        <f t="shared" si="56"/>
        <v>0</v>
      </c>
      <c r="DA31" s="176">
        <f t="shared" si="57"/>
        <v>0</v>
      </c>
      <c r="DB31" s="171">
        <f t="shared" si="58"/>
        <v>0</v>
      </c>
      <c r="DC31" s="171">
        <f t="shared" si="59"/>
        <v>0</v>
      </c>
      <c r="DD31" s="1">
        <f t="shared" si="60"/>
        <v>0</v>
      </c>
    </row>
    <row r="32" spans="3:108" ht="18" customHeight="1" x14ac:dyDescent="0.25">
      <c r="C32" s="1">
        <f t="shared" si="8"/>
        <v>0</v>
      </c>
      <c r="D32" s="1">
        <f t="shared" si="9"/>
        <v>0</v>
      </c>
      <c r="E32" s="1">
        <f>ALLO!A30</f>
        <v>0</v>
      </c>
      <c r="F32" s="1">
        <f t="shared" si="10"/>
        <v>0</v>
      </c>
      <c r="G32" s="1">
        <f t="shared" si="11"/>
        <v>1</v>
      </c>
      <c r="H32" s="1">
        <f t="shared" si="11"/>
        <v>2</v>
      </c>
      <c r="I32" s="1">
        <f t="shared" si="11"/>
        <v>3</v>
      </c>
      <c r="J32" s="1">
        <f>SUM(ALLO!GA30:GL30)</f>
        <v>0</v>
      </c>
      <c r="K32" s="1">
        <f>SUM(ALLO!GM30:GX30)</f>
        <v>0</v>
      </c>
      <c r="L32" s="1">
        <f>SUM(ALLO!GY30:HJ30)</f>
        <v>0</v>
      </c>
      <c r="M32" s="1">
        <f>SUM(ALLO!EU30:FF30)</f>
        <v>0</v>
      </c>
      <c r="N32" s="1">
        <f>SUM(ALLO!FG30:FR30)</f>
        <v>0</v>
      </c>
      <c r="O32" s="1">
        <f>ALLO!HR30</f>
        <v>0</v>
      </c>
      <c r="P32" s="1">
        <f>ALLO!HU30</f>
        <v>0</v>
      </c>
      <c r="Q32" s="1">
        <f>ALLO!IP30</f>
        <v>0</v>
      </c>
      <c r="R32" s="1">
        <f>ALLO!IS30</f>
        <v>0</v>
      </c>
      <c r="S32" s="1">
        <f>IFERROR(IF($BL32&gt;=1,INDEX(ARR!$D$8:$AG$207,MATCH(G32,ARR!$D$8:$D$207,0),12),0),0)</f>
        <v>0</v>
      </c>
      <c r="T32" s="1">
        <f>IFERROR(IF($BL32&gt;=1,INDEX(ARR!$D$8:$AG$207,MATCH(H32,ARR!$D$8:$D$207,0),12),0),0)</f>
        <v>0</v>
      </c>
      <c r="U32" s="1">
        <f>IFERROR(IF($BL32&gt;=1,INDEX(ARR!$D$8:$AG$207,MATCH(I32,ARR!$D$8:$D$207,0),12),0),0)</f>
        <v>0</v>
      </c>
      <c r="V32" s="1">
        <f t="shared" si="12"/>
        <v>0</v>
      </c>
      <c r="W32" s="1">
        <f t="shared" si="13"/>
        <v>0</v>
      </c>
      <c r="X32" s="1">
        <f>SUM(DED!AH32:AS32)+ALLO!IQ30+ALLO!IT30+DED!FT32+ALLO!HP30</f>
        <v>0</v>
      </c>
      <c r="Y32" s="1">
        <f>SUM(DED!FA32:FL32)+ALLO!IR30+ALLO!IU30+DED!FV32</f>
        <v>0</v>
      </c>
      <c r="Z32" s="1">
        <f>SUM(DED!BF32:BQ32)+DED!FW32</f>
        <v>0</v>
      </c>
      <c r="AA32" s="1">
        <f>DED!ES32+DED!GC32</f>
        <v>0</v>
      </c>
      <c r="AB32" s="1">
        <f>SUM(DED!DZ32:EK32)+OTH!I27+DED!FZ32</f>
        <v>0</v>
      </c>
      <c r="AC32" s="1">
        <f>SUM(DED!FM32:FS32)+DED!GD32</f>
        <v>0</v>
      </c>
      <c r="AD32" s="1">
        <f>SUM(DED!CP32:DA32)+DED!GE32</f>
        <v>0</v>
      </c>
      <c r="AE32" s="1">
        <f>SUM(DED!DB32:DM32)+OTH!N27+DED!GA32</f>
        <v>0</v>
      </c>
      <c r="AF32" s="1">
        <f>SUM(DED!DN32:DY32)+OTH!O27+DED!GB32</f>
        <v>0</v>
      </c>
      <c r="AG32" s="1">
        <f>SUM(OTH!D27:H27)+SUM(OTH!J27:M27)+SUM(X32:AB32)+AE32</f>
        <v>0</v>
      </c>
      <c r="AH32" s="1">
        <f>HRA!H27</f>
        <v>0</v>
      </c>
      <c r="AI32" s="1">
        <f>OTH!AC27+OTH!AD27+50000</f>
        <v>50000</v>
      </c>
      <c r="AJ32" s="1">
        <f>OTH!P27</f>
        <v>0</v>
      </c>
      <c r="AK32" s="1">
        <f>IFERROR(IF(OTH!Q27&gt;=AK$6,AK$6,OTH!Q27),0)</f>
        <v>0</v>
      </c>
      <c r="AL32" s="1">
        <f>IFERROR(IF(OTH!R27&gt;=AL$6,AL$6,OTH!R27),0)</f>
        <v>0</v>
      </c>
      <c r="AM32" s="1">
        <f>IFERROR(IF(OTH!S27&gt;=AM$6,AM$6,OTH!S27),0)</f>
        <v>0</v>
      </c>
      <c r="AN32" s="1">
        <f>IFERROR(IF(OTH!T27&gt;=AN$6,AN$6,OTH!T27),0)</f>
        <v>0</v>
      </c>
      <c r="AO32" s="1">
        <f>OTH!U27</f>
        <v>0</v>
      </c>
      <c r="AP32" s="1">
        <f>IFERROR(IF(OTH!V27&gt;=AP$6,AP$6,OTH!V27),0)</f>
        <v>0</v>
      </c>
      <c r="AQ32" s="1">
        <f>IFERROR(IF(OTH!W27&gt;=AQ$6,AQ$6,OTH!W27),0)</f>
        <v>0</v>
      </c>
      <c r="AR32" s="1">
        <f>IFERROR(IF(OTH!X27&gt;=AR$6,AR$6,OTH!X27),0)</f>
        <v>0</v>
      </c>
      <c r="AS32" s="1">
        <f>OTH!Y27</f>
        <v>0</v>
      </c>
      <c r="AT32" s="1">
        <f>OTH!Z27+AC32</f>
        <v>0</v>
      </c>
      <c r="AU32" s="1">
        <f>OTH!AE27+OTH!AF27</f>
        <v>0</v>
      </c>
      <c r="AV32" s="1">
        <f>OTH!AA27</f>
        <v>0</v>
      </c>
      <c r="AW32" s="1">
        <f>OTH!AB27</f>
        <v>0</v>
      </c>
      <c r="AX32" s="1">
        <f t="shared" si="14"/>
        <v>0</v>
      </c>
      <c r="AY32" s="1">
        <f t="shared" si="15"/>
        <v>0</v>
      </c>
      <c r="AZ32" s="1">
        <f t="shared" si="16"/>
        <v>0</v>
      </c>
      <c r="BA32" s="1">
        <f t="shared" si="17"/>
        <v>0</v>
      </c>
      <c r="BB32" s="1">
        <f t="shared" si="18"/>
        <v>0</v>
      </c>
      <c r="BC32" s="1">
        <f>EMP!X28</f>
        <v>0</v>
      </c>
      <c r="BD32" s="1">
        <f t="shared" si="19"/>
        <v>0</v>
      </c>
      <c r="BE32" s="1">
        <f t="shared" si="20"/>
        <v>0</v>
      </c>
      <c r="BF32" s="1">
        <f t="shared" si="21"/>
        <v>0</v>
      </c>
      <c r="BG32" s="1">
        <f t="shared" si="22"/>
        <v>0</v>
      </c>
      <c r="BL32" s="165">
        <f>EMP!O28</f>
        <v>0</v>
      </c>
      <c r="BM32" s="166">
        <f>EMP!P28</f>
        <v>0</v>
      </c>
      <c r="BN32" s="165">
        <f>EMP!Q28</f>
        <v>0</v>
      </c>
      <c r="BO32" s="179"/>
      <c r="BP32" s="180"/>
      <c r="BQ32" s="173">
        <f t="shared" si="23"/>
        <v>0</v>
      </c>
      <c r="BR32" s="173">
        <f t="shared" si="24"/>
        <v>0</v>
      </c>
      <c r="BS32" s="174">
        <f t="shared" si="25"/>
        <v>0</v>
      </c>
      <c r="BT32" s="173">
        <f t="shared" si="26"/>
        <v>0</v>
      </c>
      <c r="BU32" s="173">
        <f t="shared" si="27"/>
        <v>0</v>
      </c>
      <c r="BV32" s="174">
        <f t="shared" si="28"/>
        <v>0</v>
      </c>
      <c r="BW32" s="173">
        <f t="shared" si="29"/>
        <v>0</v>
      </c>
      <c r="BX32" s="173">
        <f t="shared" si="30"/>
        <v>0</v>
      </c>
      <c r="BY32" s="174">
        <f t="shared" si="31"/>
        <v>0</v>
      </c>
      <c r="BZ32" s="173">
        <f t="shared" si="32"/>
        <v>0</v>
      </c>
      <c r="CA32" s="173">
        <f t="shared" si="33"/>
        <v>0</v>
      </c>
      <c r="CB32" s="174">
        <f t="shared" si="34"/>
        <v>0</v>
      </c>
      <c r="CC32" s="173">
        <f t="shared" si="35"/>
        <v>0</v>
      </c>
      <c r="CD32" s="173">
        <f t="shared" si="36"/>
        <v>0</v>
      </c>
      <c r="CE32" s="175">
        <f t="shared" si="37"/>
        <v>0</v>
      </c>
      <c r="CF32" s="175">
        <f t="shared" si="1"/>
        <v>0</v>
      </c>
      <c r="CG32" s="175">
        <f t="shared" si="38"/>
        <v>0</v>
      </c>
      <c r="CH32" s="175">
        <f t="shared" si="39"/>
        <v>0</v>
      </c>
      <c r="CI32" s="175">
        <f t="shared" si="40"/>
        <v>0</v>
      </c>
      <c r="CJ32" s="175">
        <f t="shared" si="41"/>
        <v>0</v>
      </c>
      <c r="CK32" s="175">
        <f t="shared" si="42"/>
        <v>0</v>
      </c>
      <c r="CL32" s="175">
        <f t="shared" si="43"/>
        <v>0</v>
      </c>
      <c r="CM32" s="175">
        <f t="shared" si="44"/>
        <v>0</v>
      </c>
      <c r="CN32" s="175">
        <f t="shared" si="45"/>
        <v>0</v>
      </c>
      <c r="CO32" s="175">
        <f t="shared" si="46"/>
        <v>0</v>
      </c>
      <c r="CP32" s="175">
        <f t="shared" si="47"/>
        <v>0</v>
      </c>
      <c r="CQ32" s="175">
        <f t="shared" si="48"/>
        <v>0</v>
      </c>
      <c r="CR32" s="175">
        <f t="shared" si="49"/>
        <v>0</v>
      </c>
      <c r="CS32" s="175">
        <f t="shared" si="50"/>
        <v>0</v>
      </c>
      <c r="CT32" s="175">
        <f t="shared" si="51"/>
        <v>0</v>
      </c>
      <c r="CU32" s="176">
        <f t="shared" si="52"/>
        <v>0</v>
      </c>
      <c r="CV32" s="176">
        <f t="shared" si="53"/>
        <v>0</v>
      </c>
      <c r="CW32" s="176">
        <f t="shared" si="54"/>
        <v>0</v>
      </c>
      <c r="CX32" s="172">
        <f>OTH!P27</f>
        <v>0</v>
      </c>
      <c r="CY32" s="176">
        <f t="shared" si="55"/>
        <v>0</v>
      </c>
      <c r="CZ32" s="176">
        <f t="shared" si="56"/>
        <v>0</v>
      </c>
      <c r="DA32" s="176">
        <f t="shared" si="57"/>
        <v>0</v>
      </c>
      <c r="DB32" s="171">
        <f t="shared" si="58"/>
        <v>0</v>
      </c>
      <c r="DC32" s="171">
        <f t="shared" si="59"/>
        <v>0</v>
      </c>
      <c r="DD32" s="1">
        <f t="shared" si="60"/>
        <v>0</v>
      </c>
    </row>
    <row r="33" spans="3:108" ht="18" customHeight="1" x14ac:dyDescent="0.25">
      <c r="C33" s="1">
        <f t="shared" si="8"/>
        <v>0</v>
      </c>
      <c r="D33" s="1">
        <f t="shared" si="9"/>
        <v>0</v>
      </c>
      <c r="E33" s="1">
        <f>ALLO!A31</f>
        <v>0</v>
      </c>
      <c r="F33" s="1">
        <f t="shared" si="10"/>
        <v>0</v>
      </c>
      <c r="G33" s="1">
        <f t="shared" si="11"/>
        <v>1</v>
      </c>
      <c r="H33" s="1">
        <f t="shared" si="11"/>
        <v>2</v>
      </c>
      <c r="I33" s="1">
        <f t="shared" si="11"/>
        <v>3</v>
      </c>
      <c r="J33" s="1">
        <f>SUM(ALLO!GA31:GL31)</f>
        <v>0</v>
      </c>
      <c r="K33" s="1">
        <f>SUM(ALLO!GM31:GX31)</f>
        <v>0</v>
      </c>
      <c r="L33" s="1">
        <f>SUM(ALLO!GY31:HJ31)</f>
        <v>0</v>
      </c>
      <c r="M33" s="1">
        <f>SUM(ALLO!EU31:FF31)</f>
        <v>0</v>
      </c>
      <c r="N33" s="1">
        <f>SUM(ALLO!FG31:FR31)</f>
        <v>0</v>
      </c>
      <c r="O33" s="1">
        <f>ALLO!HR31</f>
        <v>0</v>
      </c>
      <c r="P33" s="1">
        <f>ALLO!HU31</f>
        <v>0</v>
      </c>
      <c r="Q33" s="1">
        <f>ALLO!IP31</f>
        <v>0</v>
      </c>
      <c r="R33" s="1">
        <f>ALLO!IS31</f>
        <v>0</v>
      </c>
      <c r="S33" s="1">
        <f>IFERROR(IF($BL33&gt;=1,INDEX(ARR!$D$8:$AG$207,MATCH(G33,ARR!$D$8:$D$207,0),12),0),0)</f>
        <v>0</v>
      </c>
      <c r="T33" s="1">
        <f>IFERROR(IF($BL33&gt;=1,INDEX(ARR!$D$8:$AG$207,MATCH(H33,ARR!$D$8:$D$207,0),12),0),0)</f>
        <v>0</v>
      </c>
      <c r="U33" s="1">
        <f>IFERROR(IF($BL33&gt;=1,INDEX(ARR!$D$8:$AG$207,MATCH(I33,ARR!$D$8:$D$207,0),12),0),0)</f>
        <v>0</v>
      </c>
      <c r="V33" s="1">
        <f t="shared" si="12"/>
        <v>0</v>
      </c>
      <c r="W33" s="1">
        <f t="shared" si="13"/>
        <v>0</v>
      </c>
      <c r="X33" s="1">
        <f>SUM(DED!AH33:AS33)+ALLO!IQ31+ALLO!IT31+DED!FT33+ALLO!HP31</f>
        <v>0</v>
      </c>
      <c r="Y33" s="1">
        <f>SUM(DED!FA33:FL33)+ALLO!IR31+ALLO!IU31+DED!FV33</f>
        <v>0</v>
      </c>
      <c r="Z33" s="1">
        <f>SUM(DED!BF33:BQ33)+DED!FW33</f>
        <v>0</v>
      </c>
      <c r="AA33" s="1">
        <f>DED!ES33+DED!GC33</f>
        <v>0</v>
      </c>
      <c r="AB33" s="1">
        <f>SUM(DED!DZ33:EK33)+OTH!I28+DED!FZ33</f>
        <v>0</v>
      </c>
      <c r="AC33" s="1">
        <f>SUM(DED!FM33:FS33)+DED!GD33</f>
        <v>0</v>
      </c>
      <c r="AD33" s="1">
        <f>SUM(DED!CP33:DA33)+DED!GE33</f>
        <v>0</v>
      </c>
      <c r="AE33" s="1">
        <f>SUM(DED!DB33:DM33)+OTH!N28+DED!GA33</f>
        <v>0</v>
      </c>
      <c r="AF33" s="1">
        <f>SUM(DED!DN33:DY33)+OTH!O28+DED!GB33</f>
        <v>0</v>
      </c>
      <c r="AG33" s="1">
        <f>SUM(OTH!D28:H28)+SUM(OTH!J28:M28)+SUM(X33:AB33)+AE33</f>
        <v>0</v>
      </c>
      <c r="AH33" s="1">
        <f>HRA!H28</f>
        <v>0</v>
      </c>
      <c r="AI33" s="1">
        <f>OTH!AC28+OTH!AD28+50000</f>
        <v>50000</v>
      </c>
      <c r="AJ33" s="1">
        <f>OTH!P28</f>
        <v>0</v>
      </c>
      <c r="AK33" s="1">
        <f>IFERROR(IF(OTH!Q28&gt;=AK$6,AK$6,OTH!Q28),0)</f>
        <v>0</v>
      </c>
      <c r="AL33" s="1">
        <f>IFERROR(IF(OTH!R28&gt;=AL$6,AL$6,OTH!R28),0)</f>
        <v>0</v>
      </c>
      <c r="AM33" s="1">
        <f>IFERROR(IF(OTH!S28&gt;=AM$6,AM$6,OTH!S28),0)</f>
        <v>0</v>
      </c>
      <c r="AN33" s="1">
        <f>IFERROR(IF(OTH!T28&gt;=AN$6,AN$6,OTH!T28),0)</f>
        <v>0</v>
      </c>
      <c r="AO33" s="1">
        <f>OTH!U28</f>
        <v>0</v>
      </c>
      <c r="AP33" s="1">
        <f>IFERROR(IF(OTH!V28&gt;=AP$6,AP$6,OTH!V28),0)</f>
        <v>0</v>
      </c>
      <c r="AQ33" s="1">
        <f>IFERROR(IF(OTH!W28&gt;=AQ$6,AQ$6,OTH!W28),0)</f>
        <v>0</v>
      </c>
      <c r="AR33" s="1">
        <f>IFERROR(IF(OTH!X28&gt;=AR$6,AR$6,OTH!X28),0)</f>
        <v>0</v>
      </c>
      <c r="AS33" s="1">
        <f>OTH!Y28</f>
        <v>0</v>
      </c>
      <c r="AT33" s="1">
        <f>OTH!Z28+AC33</f>
        <v>0</v>
      </c>
      <c r="AU33" s="1">
        <f>OTH!AE28+OTH!AF28</f>
        <v>0</v>
      </c>
      <c r="AV33" s="1">
        <f>OTH!AA28</f>
        <v>0</v>
      </c>
      <c r="AW33" s="1">
        <f>OTH!AB28</f>
        <v>0</v>
      </c>
      <c r="AX33" s="1">
        <f t="shared" si="14"/>
        <v>0</v>
      </c>
      <c r="AY33" s="1">
        <f t="shared" si="15"/>
        <v>0</v>
      </c>
      <c r="AZ33" s="1">
        <f t="shared" si="16"/>
        <v>0</v>
      </c>
      <c r="BA33" s="1">
        <f t="shared" si="17"/>
        <v>0</v>
      </c>
      <c r="BB33" s="1">
        <f t="shared" si="18"/>
        <v>0</v>
      </c>
      <c r="BC33" s="1">
        <f>EMP!X29</f>
        <v>0</v>
      </c>
      <c r="BD33" s="1">
        <f t="shared" si="19"/>
        <v>0</v>
      </c>
      <c r="BE33" s="1">
        <f t="shared" si="20"/>
        <v>0</v>
      </c>
      <c r="BF33" s="1">
        <f t="shared" si="21"/>
        <v>0</v>
      </c>
      <c r="BG33" s="1">
        <f t="shared" si="22"/>
        <v>0</v>
      </c>
      <c r="BL33" s="165">
        <f>EMP!O29</f>
        <v>0</v>
      </c>
      <c r="BM33" s="166">
        <f>EMP!P29</f>
        <v>0</v>
      </c>
      <c r="BN33" s="165">
        <f>EMP!Q29</f>
        <v>0</v>
      </c>
      <c r="BO33" s="179"/>
      <c r="BP33" s="180"/>
      <c r="BQ33" s="173">
        <f t="shared" si="23"/>
        <v>0</v>
      </c>
      <c r="BR33" s="173">
        <f t="shared" si="24"/>
        <v>0</v>
      </c>
      <c r="BS33" s="174">
        <f t="shared" si="25"/>
        <v>0</v>
      </c>
      <c r="BT33" s="173">
        <f t="shared" si="26"/>
        <v>0</v>
      </c>
      <c r="BU33" s="173">
        <f t="shared" si="27"/>
        <v>0</v>
      </c>
      <c r="BV33" s="174">
        <f t="shared" si="28"/>
        <v>0</v>
      </c>
      <c r="BW33" s="173">
        <f t="shared" si="29"/>
        <v>0</v>
      </c>
      <c r="BX33" s="173">
        <f t="shared" si="30"/>
        <v>0</v>
      </c>
      <c r="BY33" s="174">
        <f t="shared" si="31"/>
        <v>0</v>
      </c>
      <c r="BZ33" s="173">
        <f t="shared" si="32"/>
        <v>0</v>
      </c>
      <c r="CA33" s="173">
        <f t="shared" si="33"/>
        <v>0</v>
      </c>
      <c r="CB33" s="174">
        <f t="shared" si="34"/>
        <v>0</v>
      </c>
      <c r="CC33" s="173">
        <f t="shared" si="35"/>
        <v>0</v>
      </c>
      <c r="CD33" s="173">
        <f t="shared" si="36"/>
        <v>0</v>
      </c>
      <c r="CE33" s="175">
        <f t="shared" si="37"/>
        <v>0</v>
      </c>
      <c r="CF33" s="175">
        <f t="shared" si="1"/>
        <v>0</v>
      </c>
      <c r="CG33" s="175">
        <f t="shared" si="38"/>
        <v>0</v>
      </c>
      <c r="CH33" s="175">
        <f t="shared" si="39"/>
        <v>0</v>
      </c>
      <c r="CI33" s="175">
        <f t="shared" si="40"/>
        <v>0</v>
      </c>
      <c r="CJ33" s="175">
        <f t="shared" si="41"/>
        <v>0</v>
      </c>
      <c r="CK33" s="175">
        <f t="shared" si="42"/>
        <v>0</v>
      </c>
      <c r="CL33" s="175">
        <f t="shared" si="43"/>
        <v>0</v>
      </c>
      <c r="CM33" s="175">
        <f t="shared" si="44"/>
        <v>0</v>
      </c>
      <c r="CN33" s="175">
        <f t="shared" si="45"/>
        <v>0</v>
      </c>
      <c r="CO33" s="175">
        <f t="shared" si="46"/>
        <v>0</v>
      </c>
      <c r="CP33" s="175">
        <f t="shared" si="47"/>
        <v>0</v>
      </c>
      <c r="CQ33" s="175">
        <f t="shared" si="48"/>
        <v>0</v>
      </c>
      <c r="CR33" s="175">
        <f t="shared" si="49"/>
        <v>0</v>
      </c>
      <c r="CS33" s="175">
        <f t="shared" si="50"/>
        <v>0</v>
      </c>
      <c r="CT33" s="175">
        <f t="shared" si="51"/>
        <v>0</v>
      </c>
      <c r="CU33" s="176">
        <f t="shared" si="52"/>
        <v>0</v>
      </c>
      <c r="CV33" s="176">
        <f t="shared" si="53"/>
        <v>0</v>
      </c>
      <c r="CW33" s="176">
        <f t="shared" si="54"/>
        <v>0</v>
      </c>
      <c r="CX33" s="172">
        <f>OTH!P28</f>
        <v>0</v>
      </c>
      <c r="CY33" s="176">
        <f t="shared" si="55"/>
        <v>0</v>
      </c>
      <c r="CZ33" s="176">
        <f t="shared" si="56"/>
        <v>0</v>
      </c>
      <c r="DA33" s="176">
        <f t="shared" si="57"/>
        <v>0</v>
      </c>
      <c r="DB33" s="171">
        <f t="shared" si="58"/>
        <v>0</v>
      </c>
      <c r="DC33" s="171">
        <f t="shared" si="59"/>
        <v>0</v>
      </c>
      <c r="DD33" s="1">
        <f t="shared" si="60"/>
        <v>0</v>
      </c>
    </row>
    <row r="34" spans="3:108" ht="18" customHeight="1" x14ac:dyDescent="0.25">
      <c r="C34" s="1">
        <f t="shared" si="8"/>
        <v>0</v>
      </c>
      <c r="D34" s="1">
        <f t="shared" si="9"/>
        <v>0</v>
      </c>
      <c r="E34" s="1">
        <f>ALLO!A32</f>
        <v>0</v>
      </c>
      <c r="F34" s="1">
        <f t="shared" si="10"/>
        <v>0</v>
      </c>
      <c r="G34" s="1">
        <f t="shared" si="11"/>
        <v>1</v>
      </c>
      <c r="H34" s="1">
        <f t="shared" si="11"/>
        <v>2</v>
      </c>
      <c r="I34" s="1">
        <f t="shared" si="11"/>
        <v>3</v>
      </c>
      <c r="J34" s="1">
        <f>SUM(ALLO!GA32:GL32)</f>
        <v>0</v>
      </c>
      <c r="K34" s="1">
        <f>SUM(ALLO!GM32:GX32)</f>
        <v>0</v>
      </c>
      <c r="L34" s="1">
        <f>SUM(ALLO!GY32:HJ32)</f>
        <v>0</v>
      </c>
      <c r="M34" s="1">
        <f>SUM(ALLO!EU32:FF32)</f>
        <v>0</v>
      </c>
      <c r="N34" s="1">
        <f>SUM(ALLO!FG32:FR32)</f>
        <v>0</v>
      </c>
      <c r="O34" s="1">
        <f>ALLO!HR32</f>
        <v>0</v>
      </c>
      <c r="P34" s="1">
        <f>ALLO!HU32</f>
        <v>0</v>
      </c>
      <c r="Q34" s="1">
        <f>ALLO!IP32</f>
        <v>0</v>
      </c>
      <c r="R34" s="1">
        <f>ALLO!IS32</f>
        <v>0</v>
      </c>
      <c r="S34" s="1">
        <f>IFERROR(IF($BL34&gt;=1,INDEX(ARR!$D$8:$AG$207,MATCH(G34,ARR!$D$8:$D$207,0),12),0),0)</f>
        <v>0</v>
      </c>
      <c r="T34" s="1">
        <f>IFERROR(IF($BL34&gt;=1,INDEX(ARR!$D$8:$AG$207,MATCH(H34,ARR!$D$8:$D$207,0),12),0),0)</f>
        <v>0</v>
      </c>
      <c r="U34" s="1">
        <f>IFERROR(IF($BL34&gt;=1,INDEX(ARR!$D$8:$AG$207,MATCH(I34,ARR!$D$8:$D$207,0),12),0),0)</f>
        <v>0</v>
      </c>
      <c r="V34" s="1">
        <f t="shared" si="12"/>
        <v>0</v>
      </c>
      <c r="W34" s="1">
        <f t="shared" si="13"/>
        <v>0</v>
      </c>
      <c r="X34" s="1">
        <f>SUM(DED!AH34:AS34)+ALLO!IQ32+ALLO!IT32+DED!FT34+ALLO!HP32</f>
        <v>0</v>
      </c>
      <c r="Y34" s="1">
        <f>SUM(DED!FA34:FL34)+ALLO!IR32+ALLO!IU32+DED!FV34</f>
        <v>0</v>
      </c>
      <c r="Z34" s="1">
        <f>SUM(DED!BF34:BQ34)+DED!FW34</f>
        <v>0</v>
      </c>
      <c r="AA34" s="1">
        <f>DED!ES34+DED!GC34</f>
        <v>0</v>
      </c>
      <c r="AB34" s="1">
        <f>SUM(DED!DZ34:EK34)+OTH!I29+DED!FZ34</f>
        <v>0</v>
      </c>
      <c r="AC34" s="1">
        <f>SUM(DED!FM34:FS34)+DED!GD34</f>
        <v>0</v>
      </c>
      <c r="AD34" s="1">
        <f>SUM(DED!CP34:DA34)+DED!GE34</f>
        <v>0</v>
      </c>
      <c r="AE34" s="1">
        <f>SUM(DED!DB34:DM34)+OTH!N29+DED!GA34</f>
        <v>0</v>
      </c>
      <c r="AF34" s="1">
        <f>SUM(DED!DN34:DY34)+OTH!O29+DED!GB34</f>
        <v>0</v>
      </c>
      <c r="AG34" s="1">
        <f>SUM(OTH!D29:H29)+SUM(OTH!J29:M29)+SUM(X34:AB34)+AE34</f>
        <v>0</v>
      </c>
      <c r="AH34" s="1">
        <f>HRA!H29</f>
        <v>0</v>
      </c>
      <c r="AI34" s="1">
        <f>OTH!AC29+OTH!AD29+50000</f>
        <v>50000</v>
      </c>
      <c r="AJ34" s="1">
        <f>OTH!P29</f>
        <v>0</v>
      </c>
      <c r="AK34" s="1">
        <f>IFERROR(IF(OTH!Q29&gt;=AK$6,AK$6,OTH!Q29),0)</f>
        <v>0</v>
      </c>
      <c r="AL34" s="1">
        <f>IFERROR(IF(OTH!R29&gt;=AL$6,AL$6,OTH!R29),0)</f>
        <v>0</v>
      </c>
      <c r="AM34" s="1">
        <f>IFERROR(IF(OTH!S29&gt;=AM$6,AM$6,OTH!S29),0)</f>
        <v>0</v>
      </c>
      <c r="AN34" s="1">
        <f>IFERROR(IF(OTH!T29&gt;=AN$6,AN$6,OTH!T29),0)</f>
        <v>0</v>
      </c>
      <c r="AO34" s="1">
        <f>OTH!U29</f>
        <v>0</v>
      </c>
      <c r="AP34" s="1">
        <f>IFERROR(IF(OTH!V29&gt;=AP$6,AP$6,OTH!V29),0)</f>
        <v>0</v>
      </c>
      <c r="AQ34" s="1">
        <f>IFERROR(IF(OTH!W29&gt;=AQ$6,AQ$6,OTH!W29),0)</f>
        <v>0</v>
      </c>
      <c r="AR34" s="1">
        <f>IFERROR(IF(OTH!X29&gt;=AR$6,AR$6,OTH!X29),0)</f>
        <v>0</v>
      </c>
      <c r="AS34" s="1">
        <f>OTH!Y29</f>
        <v>0</v>
      </c>
      <c r="AT34" s="1">
        <f>OTH!Z29+AC34</f>
        <v>0</v>
      </c>
      <c r="AU34" s="1">
        <f>OTH!AE29+OTH!AF29</f>
        <v>0</v>
      </c>
      <c r="AV34" s="1">
        <f>OTH!AA29</f>
        <v>0</v>
      </c>
      <c r="AW34" s="1">
        <f>OTH!AB29</f>
        <v>0</v>
      </c>
      <c r="AX34" s="1">
        <f t="shared" si="14"/>
        <v>0</v>
      </c>
      <c r="AY34" s="1">
        <f t="shared" si="15"/>
        <v>0</v>
      </c>
      <c r="AZ34" s="1">
        <f t="shared" si="16"/>
        <v>0</v>
      </c>
      <c r="BA34" s="1">
        <f t="shared" si="17"/>
        <v>0</v>
      </c>
      <c r="BB34" s="1">
        <f t="shared" si="18"/>
        <v>0</v>
      </c>
      <c r="BC34" s="1">
        <f>EMP!X30</f>
        <v>0</v>
      </c>
      <c r="BD34" s="1">
        <f t="shared" si="19"/>
        <v>0</v>
      </c>
      <c r="BE34" s="1">
        <f t="shared" si="20"/>
        <v>0</v>
      </c>
      <c r="BF34" s="1">
        <f t="shared" si="21"/>
        <v>0</v>
      </c>
      <c r="BG34" s="1">
        <f t="shared" si="22"/>
        <v>0</v>
      </c>
      <c r="BL34" s="165">
        <f>EMP!O30</f>
        <v>0</v>
      </c>
      <c r="BM34" s="166">
        <f>EMP!P30</f>
        <v>0</v>
      </c>
      <c r="BN34" s="165">
        <f>EMP!Q30</f>
        <v>0</v>
      </c>
      <c r="BO34" s="179"/>
      <c r="BP34" s="180"/>
      <c r="BQ34" s="173">
        <f t="shared" si="23"/>
        <v>0</v>
      </c>
      <c r="BR34" s="173">
        <f t="shared" si="24"/>
        <v>0</v>
      </c>
      <c r="BS34" s="174">
        <f t="shared" si="25"/>
        <v>0</v>
      </c>
      <c r="BT34" s="173">
        <f t="shared" si="26"/>
        <v>0</v>
      </c>
      <c r="BU34" s="173">
        <f t="shared" si="27"/>
        <v>0</v>
      </c>
      <c r="BV34" s="174">
        <f t="shared" si="28"/>
        <v>0</v>
      </c>
      <c r="BW34" s="173">
        <f t="shared" si="29"/>
        <v>0</v>
      </c>
      <c r="BX34" s="173">
        <f t="shared" si="30"/>
        <v>0</v>
      </c>
      <c r="BY34" s="174">
        <f t="shared" si="31"/>
        <v>0</v>
      </c>
      <c r="BZ34" s="173">
        <f t="shared" si="32"/>
        <v>0</v>
      </c>
      <c r="CA34" s="173">
        <f t="shared" si="33"/>
        <v>0</v>
      </c>
      <c r="CB34" s="174">
        <f t="shared" si="34"/>
        <v>0</v>
      </c>
      <c r="CC34" s="173">
        <f t="shared" si="35"/>
        <v>0</v>
      </c>
      <c r="CD34" s="173">
        <f t="shared" si="36"/>
        <v>0</v>
      </c>
      <c r="CE34" s="175">
        <f t="shared" si="37"/>
        <v>0</v>
      </c>
      <c r="CF34" s="175">
        <f t="shared" si="1"/>
        <v>0</v>
      </c>
      <c r="CG34" s="175">
        <f t="shared" si="38"/>
        <v>0</v>
      </c>
      <c r="CH34" s="175">
        <f t="shared" si="39"/>
        <v>0</v>
      </c>
      <c r="CI34" s="175">
        <f t="shared" si="40"/>
        <v>0</v>
      </c>
      <c r="CJ34" s="175">
        <f t="shared" si="41"/>
        <v>0</v>
      </c>
      <c r="CK34" s="175">
        <f t="shared" si="42"/>
        <v>0</v>
      </c>
      <c r="CL34" s="175">
        <f t="shared" si="43"/>
        <v>0</v>
      </c>
      <c r="CM34" s="175">
        <f t="shared" si="44"/>
        <v>0</v>
      </c>
      <c r="CN34" s="175">
        <f t="shared" si="45"/>
        <v>0</v>
      </c>
      <c r="CO34" s="175">
        <f t="shared" si="46"/>
        <v>0</v>
      </c>
      <c r="CP34" s="175">
        <f t="shared" si="47"/>
        <v>0</v>
      </c>
      <c r="CQ34" s="175">
        <f t="shared" si="48"/>
        <v>0</v>
      </c>
      <c r="CR34" s="175">
        <f t="shared" si="49"/>
        <v>0</v>
      </c>
      <c r="CS34" s="175">
        <f t="shared" si="50"/>
        <v>0</v>
      </c>
      <c r="CT34" s="175">
        <f t="shared" si="51"/>
        <v>0</v>
      </c>
      <c r="CU34" s="176">
        <f t="shared" si="52"/>
        <v>0</v>
      </c>
      <c r="CV34" s="176">
        <f t="shared" si="53"/>
        <v>0</v>
      </c>
      <c r="CW34" s="176">
        <f t="shared" si="54"/>
        <v>0</v>
      </c>
      <c r="CX34" s="172">
        <f>OTH!P29</f>
        <v>0</v>
      </c>
      <c r="CY34" s="176">
        <f t="shared" si="55"/>
        <v>0</v>
      </c>
      <c r="CZ34" s="176">
        <f t="shared" si="56"/>
        <v>0</v>
      </c>
      <c r="DA34" s="176">
        <f t="shared" si="57"/>
        <v>0</v>
      </c>
      <c r="DB34" s="171">
        <f t="shared" si="58"/>
        <v>0</v>
      </c>
      <c r="DC34" s="171">
        <f t="shared" si="59"/>
        <v>0</v>
      </c>
      <c r="DD34" s="1">
        <f t="shared" si="60"/>
        <v>0</v>
      </c>
    </row>
    <row r="35" spans="3:108" ht="18" customHeight="1" x14ac:dyDescent="0.25">
      <c r="C35" s="1">
        <f t="shared" si="8"/>
        <v>0</v>
      </c>
      <c r="D35" s="1">
        <f t="shared" si="9"/>
        <v>0</v>
      </c>
      <c r="E35" s="1">
        <f>ALLO!A33</f>
        <v>0</v>
      </c>
      <c r="F35" s="1">
        <f t="shared" si="10"/>
        <v>0</v>
      </c>
      <c r="G35" s="1">
        <f t="shared" si="11"/>
        <v>1</v>
      </c>
      <c r="H35" s="1">
        <f t="shared" si="11"/>
        <v>2</v>
      </c>
      <c r="I35" s="1">
        <f t="shared" si="11"/>
        <v>3</v>
      </c>
      <c r="J35" s="1">
        <f>SUM(ALLO!GA33:GL33)</f>
        <v>0</v>
      </c>
      <c r="K35" s="1">
        <f>SUM(ALLO!GM33:GX33)</f>
        <v>0</v>
      </c>
      <c r="L35" s="1">
        <f>SUM(ALLO!GY33:HJ33)</f>
        <v>0</v>
      </c>
      <c r="M35" s="1">
        <f>SUM(ALLO!EU33:FF33)</f>
        <v>0</v>
      </c>
      <c r="N35" s="1">
        <f>SUM(ALLO!FG33:FR33)</f>
        <v>0</v>
      </c>
      <c r="O35" s="1">
        <f>ALLO!HR33</f>
        <v>0</v>
      </c>
      <c r="P35" s="1">
        <f>ALLO!HU33</f>
        <v>0</v>
      </c>
      <c r="Q35" s="1">
        <f>ALLO!IP33</f>
        <v>0</v>
      </c>
      <c r="R35" s="1">
        <f>ALLO!IS33</f>
        <v>0</v>
      </c>
      <c r="S35" s="1">
        <f>IFERROR(IF($BL35&gt;=1,INDEX(ARR!$D$8:$AG$207,MATCH(G35,ARR!$D$8:$D$207,0),12),0),0)</f>
        <v>0</v>
      </c>
      <c r="T35" s="1">
        <f>IFERROR(IF($BL35&gt;=1,INDEX(ARR!$D$8:$AG$207,MATCH(H35,ARR!$D$8:$D$207,0),12),0),0)</f>
        <v>0</v>
      </c>
      <c r="U35" s="1">
        <f>IFERROR(IF($BL35&gt;=1,INDEX(ARR!$D$8:$AG$207,MATCH(I35,ARR!$D$8:$D$207,0),12),0),0)</f>
        <v>0</v>
      </c>
      <c r="V35" s="1">
        <f t="shared" si="12"/>
        <v>0</v>
      </c>
      <c r="W35" s="1">
        <f t="shared" si="13"/>
        <v>0</v>
      </c>
      <c r="X35" s="1">
        <f>SUM(DED!AH35:AS35)+ALLO!IQ33+ALLO!IT33+DED!FT35+ALLO!HP33</f>
        <v>0</v>
      </c>
      <c r="Y35" s="1">
        <f>SUM(DED!FA35:FL35)+ALLO!IR33+ALLO!IU33+DED!FV35</f>
        <v>0</v>
      </c>
      <c r="Z35" s="1">
        <f>SUM(DED!BF35:BQ35)+DED!FW35</f>
        <v>0</v>
      </c>
      <c r="AA35" s="1">
        <f>DED!ES35+DED!GC35</f>
        <v>0</v>
      </c>
      <c r="AB35" s="1">
        <f>SUM(DED!DZ35:EK35)+OTH!I30+DED!FZ35</f>
        <v>0</v>
      </c>
      <c r="AC35" s="1">
        <f>SUM(DED!FM35:FS35)+DED!GD35</f>
        <v>0</v>
      </c>
      <c r="AD35" s="1">
        <f>SUM(DED!CP35:DA35)+DED!GE35</f>
        <v>0</v>
      </c>
      <c r="AE35" s="1">
        <f>SUM(DED!DB35:DM35)+OTH!N30+DED!GA35</f>
        <v>0</v>
      </c>
      <c r="AF35" s="1">
        <f>SUM(DED!DN35:DY35)+OTH!O30+DED!GB35</f>
        <v>0</v>
      </c>
      <c r="AG35" s="1">
        <f>SUM(OTH!D30:H30)+SUM(OTH!J30:M30)+SUM(X35:AB35)+AE35</f>
        <v>0</v>
      </c>
      <c r="AH35" s="1">
        <f>HRA!H30</f>
        <v>0</v>
      </c>
      <c r="AI35" s="1">
        <f>OTH!AC30+OTH!AD30+50000</f>
        <v>50000</v>
      </c>
      <c r="AJ35" s="1">
        <f>OTH!P30</f>
        <v>0</v>
      </c>
      <c r="AK35" s="1">
        <f>IFERROR(IF(OTH!Q30&gt;=AK$6,AK$6,OTH!Q30),0)</f>
        <v>0</v>
      </c>
      <c r="AL35" s="1">
        <f>IFERROR(IF(OTH!R30&gt;=AL$6,AL$6,OTH!R30),0)</f>
        <v>0</v>
      </c>
      <c r="AM35" s="1">
        <f>IFERROR(IF(OTH!S30&gt;=AM$6,AM$6,OTH!S30),0)</f>
        <v>0</v>
      </c>
      <c r="AN35" s="1">
        <f>IFERROR(IF(OTH!T30&gt;=AN$6,AN$6,OTH!T30),0)</f>
        <v>0</v>
      </c>
      <c r="AO35" s="1">
        <f>OTH!U30</f>
        <v>0</v>
      </c>
      <c r="AP35" s="1">
        <f>IFERROR(IF(OTH!V30&gt;=AP$6,AP$6,OTH!V30),0)</f>
        <v>0</v>
      </c>
      <c r="AQ35" s="1">
        <f>IFERROR(IF(OTH!W30&gt;=AQ$6,AQ$6,OTH!W30),0)</f>
        <v>0</v>
      </c>
      <c r="AR35" s="1">
        <f>IFERROR(IF(OTH!X30&gt;=AR$6,AR$6,OTH!X30),0)</f>
        <v>0</v>
      </c>
      <c r="AS35" s="1">
        <f>OTH!Y30</f>
        <v>0</v>
      </c>
      <c r="AT35" s="1">
        <f>OTH!Z30+AC35</f>
        <v>0</v>
      </c>
      <c r="AU35" s="1">
        <f>OTH!AE30+OTH!AF30</f>
        <v>0</v>
      </c>
      <c r="AV35" s="1">
        <f>OTH!AA30</f>
        <v>0</v>
      </c>
      <c r="AW35" s="1">
        <f>OTH!AB30</f>
        <v>0</v>
      </c>
      <c r="AX35" s="1">
        <f t="shared" si="14"/>
        <v>0</v>
      </c>
      <c r="AY35" s="1">
        <f t="shared" si="15"/>
        <v>0</v>
      </c>
      <c r="AZ35" s="1">
        <f t="shared" si="16"/>
        <v>0</v>
      </c>
      <c r="BA35" s="1">
        <f t="shared" si="17"/>
        <v>0</v>
      </c>
      <c r="BB35" s="1">
        <f t="shared" si="18"/>
        <v>0</v>
      </c>
      <c r="BC35" s="1">
        <f>EMP!X31</f>
        <v>0</v>
      </c>
      <c r="BD35" s="1">
        <f t="shared" si="19"/>
        <v>0</v>
      </c>
      <c r="BE35" s="1">
        <f t="shared" si="20"/>
        <v>0</v>
      </c>
      <c r="BF35" s="1">
        <f t="shared" si="21"/>
        <v>0</v>
      </c>
      <c r="BG35" s="1">
        <f t="shared" si="22"/>
        <v>0</v>
      </c>
      <c r="BL35" s="165">
        <f>EMP!O31</f>
        <v>0</v>
      </c>
      <c r="BM35" s="166">
        <f>EMP!P31</f>
        <v>0</v>
      </c>
      <c r="BN35" s="165">
        <f>EMP!Q31</f>
        <v>0</v>
      </c>
      <c r="BO35" s="179"/>
      <c r="BP35" s="180"/>
      <c r="BQ35" s="173">
        <f t="shared" si="23"/>
        <v>0</v>
      </c>
      <c r="BR35" s="173">
        <f t="shared" si="24"/>
        <v>0</v>
      </c>
      <c r="BS35" s="174">
        <f t="shared" si="25"/>
        <v>0</v>
      </c>
      <c r="BT35" s="173">
        <f t="shared" si="26"/>
        <v>0</v>
      </c>
      <c r="BU35" s="173">
        <f t="shared" si="27"/>
        <v>0</v>
      </c>
      <c r="BV35" s="174">
        <f t="shared" si="28"/>
        <v>0</v>
      </c>
      <c r="BW35" s="173">
        <f t="shared" si="29"/>
        <v>0</v>
      </c>
      <c r="BX35" s="173">
        <f t="shared" si="30"/>
        <v>0</v>
      </c>
      <c r="BY35" s="174">
        <f t="shared" si="31"/>
        <v>0</v>
      </c>
      <c r="BZ35" s="173">
        <f t="shared" si="32"/>
        <v>0</v>
      </c>
      <c r="CA35" s="173">
        <f t="shared" si="33"/>
        <v>0</v>
      </c>
      <c r="CB35" s="174">
        <f t="shared" si="34"/>
        <v>0</v>
      </c>
      <c r="CC35" s="173">
        <f t="shared" si="35"/>
        <v>0</v>
      </c>
      <c r="CD35" s="173">
        <f t="shared" si="36"/>
        <v>0</v>
      </c>
      <c r="CE35" s="175">
        <f t="shared" si="37"/>
        <v>0</v>
      </c>
      <c r="CF35" s="175">
        <f t="shared" si="1"/>
        <v>0</v>
      </c>
      <c r="CG35" s="175">
        <f t="shared" si="38"/>
        <v>0</v>
      </c>
      <c r="CH35" s="175">
        <f t="shared" si="39"/>
        <v>0</v>
      </c>
      <c r="CI35" s="175">
        <f t="shared" si="40"/>
        <v>0</v>
      </c>
      <c r="CJ35" s="175">
        <f t="shared" si="41"/>
        <v>0</v>
      </c>
      <c r="CK35" s="175">
        <f t="shared" si="42"/>
        <v>0</v>
      </c>
      <c r="CL35" s="175">
        <f t="shared" si="43"/>
        <v>0</v>
      </c>
      <c r="CM35" s="175">
        <f t="shared" si="44"/>
        <v>0</v>
      </c>
      <c r="CN35" s="175">
        <f t="shared" si="45"/>
        <v>0</v>
      </c>
      <c r="CO35" s="175">
        <f t="shared" si="46"/>
        <v>0</v>
      </c>
      <c r="CP35" s="175">
        <f t="shared" si="47"/>
        <v>0</v>
      </c>
      <c r="CQ35" s="175">
        <f t="shared" si="48"/>
        <v>0</v>
      </c>
      <c r="CR35" s="175">
        <f t="shared" si="49"/>
        <v>0</v>
      </c>
      <c r="CS35" s="175">
        <f t="shared" si="50"/>
        <v>0</v>
      </c>
      <c r="CT35" s="175">
        <f t="shared" si="51"/>
        <v>0</v>
      </c>
      <c r="CU35" s="176">
        <f t="shared" si="52"/>
        <v>0</v>
      </c>
      <c r="CV35" s="176">
        <f t="shared" si="53"/>
        <v>0</v>
      </c>
      <c r="CW35" s="176">
        <f t="shared" si="54"/>
        <v>0</v>
      </c>
      <c r="CX35" s="172">
        <f>OTH!P30</f>
        <v>0</v>
      </c>
      <c r="CY35" s="176">
        <f t="shared" si="55"/>
        <v>0</v>
      </c>
      <c r="CZ35" s="176">
        <f t="shared" si="56"/>
        <v>0</v>
      </c>
      <c r="DA35" s="176">
        <f t="shared" si="57"/>
        <v>0</v>
      </c>
      <c r="DB35" s="171">
        <f t="shared" si="58"/>
        <v>0</v>
      </c>
      <c r="DC35" s="171">
        <f t="shared" si="59"/>
        <v>0</v>
      </c>
      <c r="DD35" s="1">
        <f t="shared" si="60"/>
        <v>0</v>
      </c>
    </row>
    <row r="36" spans="3:108" ht="18" customHeight="1" x14ac:dyDescent="0.25">
      <c r="C36" s="1">
        <f t="shared" si="8"/>
        <v>0</v>
      </c>
      <c r="D36" s="1">
        <f t="shared" si="9"/>
        <v>0</v>
      </c>
      <c r="E36" s="1">
        <f>ALLO!A34</f>
        <v>0</v>
      </c>
      <c r="F36" s="1">
        <f t="shared" si="10"/>
        <v>0</v>
      </c>
      <c r="G36" s="1">
        <f t="shared" si="11"/>
        <v>1</v>
      </c>
      <c r="H36" s="1">
        <f t="shared" si="11"/>
        <v>2</v>
      </c>
      <c r="I36" s="1">
        <f t="shared" si="11"/>
        <v>3</v>
      </c>
      <c r="J36" s="1">
        <f>SUM(ALLO!GA34:GL34)</f>
        <v>0</v>
      </c>
      <c r="K36" s="1">
        <f>SUM(ALLO!GM34:GX34)</f>
        <v>0</v>
      </c>
      <c r="L36" s="1">
        <f>SUM(ALLO!GY34:HJ34)</f>
        <v>0</v>
      </c>
      <c r="M36" s="1">
        <f>SUM(ALLO!EU34:FF34)</f>
        <v>0</v>
      </c>
      <c r="N36" s="1">
        <f>SUM(ALLO!FG34:FR34)</f>
        <v>0</v>
      </c>
      <c r="O36" s="1">
        <f>ALLO!HR34</f>
        <v>0</v>
      </c>
      <c r="P36" s="1">
        <f>ALLO!HU34</f>
        <v>0</v>
      </c>
      <c r="Q36" s="1">
        <f>ALLO!IP34</f>
        <v>0</v>
      </c>
      <c r="R36" s="1">
        <f>ALLO!IS34</f>
        <v>0</v>
      </c>
      <c r="S36" s="1">
        <f>IFERROR(IF($BL36&gt;=1,INDEX(ARR!$D$8:$AG$207,MATCH(G36,ARR!$D$8:$D$207,0),12),0),0)</f>
        <v>0</v>
      </c>
      <c r="T36" s="1">
        <f>IFERROR(IF($BL36&gt;=1,INDEX(ARR!$D$8:$AG$207,MATCH(H36,ARR!$D$8:$D$207,0),12),0),0)</f>
        <v>0</v>
      </c>
      <c r="U36" s="1">
        <f>IFERROR(IF($BL36&gt;=1,INDEX(ARR!$D$8:$AG$207,MATCH(I36,ARR!$D$8:$D$207,0),12),0),0)</f>
        <v>0</v>
      </c>
      <c r="V36" s="1">
        <f t="shared" si="12"/>
        <v>0</v>
      </c>
      <c r="W36" s="1">
        <f t="shared" si="13"/>
        <v>0</v>
      </c>
      <c r="X36" s="1">
        <f>SUM(DED!AH36:AS36)+ALLO!IQ34+ALLO!IT34+DED!FT36+ALLO!HP34</f>
        <v>0</v>
      </c>
      <c r="Y36" s="1">
        <f>SUM(DED!FA36:FL36)+ALLO!IR34+ALLO!IU34+DED!FV36</f>
        <v>0</v>
      </c>
      <c r="Z36" s="1">
        <f>SUM(DED!BF36:BQ36)+DED!FW36</f>
        <v>0</v>
      </c>
      <c r="AA36" s="1">
        <f>DED!ES36+DED!GC36</f>
        <v>0</v>
      </c>
      <c r="AB36" s="1">
        <f>SUM(DED!DZ36:EK36)+OTH!I31+DED!FZ36</f>
        <v>0</v>
      </c>
      <c r="AC36" s="1">
        <f>SUM(DED!FM36:FS36)+DED!GD36</f>
        <v>0</v>
      </c>
      <c r="AD36" s="1">
        <f>SUM(DED!CP36:DA36)+DED!GE36</f>
        <v>0</v>
      </c>
      <c r="AE36" s="1">
        <f>SUM(DED!DB36:DM36)+OTH!N31+DED!GA36</f>
        <v>0</v>
      </c>
      <c r="AF36" s="1">
        <f>SUM(DED!DN36:DY36)+OTH!O31+DED!GB36</f>
        <v>0</v>
      </c>
      <c r="AG36" s="1">
        <f>SUM(OTH!D31:H31)+SUM(OTH!J31:M31)+SUM(X36:AB36)+AE36</f>
        <v>0</v>
      </c>
      <c r="AH36" s="1">
        <f>HRA!H31</f>
        <v>0</v>
      </c>
      <c r="AI36" s="1">
        <f>OTH!AC31+OTH!AD31+50000</f>
        <v>50000</v>
      </c>
      <c r="AJ36" s="1">
        <f>OTH!P31</f>
        <v>0</v>
      </c>
      <c r="AK36" s="1">
        <f>IFERROR(IF(OTH!Q31&gt;=AK$6,AK$6,OTH!Q31),0)</f>
        <v>0</v>
      </c>
      <c r="AL36" s="1">
        <f>IFERROR(IF(OTH!R31&gt;=AL$6,AL$6,OTH!R31),0)</f>
        <v>0</v>
      </c>
      <c r="AM36" s="1">
        <f>IFERROR(IF(OTH!S31&gt;=AM$6,AM$6,OTH!S31),0)</f>
        <v>0</v>
      </c>
      <c r="AN36" s="1">
        <f>IFERROR(IF(OTH!T31&gt;=AN$6,AN$6,OTH!T31),0)</f>
        <v>0</v>
      </c>
      <c r="AO36" s="1">
        <f>OTH!U31</f>
        <v>0</v>
      </c>
      <c r="AP36" s="1">
        <f>IFERROR(IF(OTH!V31&gt;=AP$6,AP$6,OTH!V31),0)</f>
        <v>0</v>
      </c>
      <c r="AQ36" s="1">
        <f>IFERROR(IF(OTH!W31&gt;=AQ$6,AQ$6,OTH!W31),0)</f>
        <v>0</v>
      </c>
      <c r="AR36" s="1">
        <f>IFERROR(IF(OTH!X31&gt;=AR$6,AR$6,OTH!X31),0)</f>
        <v>0</v>
      </c>
      <c r="AS36" s="1">
        <f>OTH!Y31</f>
        <v>0</v>
      </c>
      <c r="AT36" s="1">
        <f>OTH!Z31+AC36</f>
        <v>0</v>
      </c>
      <c r="AU36" s="1">
        <f>OTH!AE31+OTH!AF31</f>
        <v>0</v>
      </c>
      <c r="AV36" s="1">
        <f>OTH!AA31</f>
        <v>0</v>
      </c>
      <c r="AW36" s="1">
        <f>OTH!AB31</f>
        <v>0</v>
      </c>
      <c r="AX36" s="1">
        <f t="shared" si="14"/>
        <v>0</v>
      </c>
      <c r="AY36" s="1">
        <f t="shared" si="15"/>
        <v>0</v>
      </c>
      <c r="AZ36" s="1">
        <f t="shared" si="16"/>
        <v>0</v>
      </c>
      <c r="BA36" s="1">
        <f t="shared" si="17"/>
        <v>0</v>
      </c>
      <c r="BB36" s="1">
        <f t="shared" si="18"/>
        <v>0</v>
      </c>
      <c r="BC36" s="1">
        <f>EMP!X32</f>
        <v>0</v>
      </c>
      <c r="BD36" s="1">
        <f t="shared" si="19"/>
        <v>0</v>
      </c>
      <c r="BE36" s="1">
        <f t="shared" si="20"/>
        <v>0</v>
      </c>
      <c r="BF36" s="1">
        <f t="shared" si="21"/>
        <v>0</v>
      </c>
      <c r="BG36" s="1">
        <f t="shared" si="22"/>
        <v>0</v>
      </c>
      <c r="BL36" s="165">
        <f>EMP!O32</f>
        <v>0</v>
      </c>
      <c r="BM36" s="166">
        <f>EMP!P32</f>
        <v>0</v>
      </c>
      <c r="BN36" s="165">
        <f>EMP!Q32</f>
        <v>0</v>
      </c>
      <c r="BO36" s="179"/>
      <c r="BP36" s="180"/>
      <c r="BQ36" s="173">
        <f t="shared" si="23"/>
        <v>0</v>
      </c>
      <c r="BR36" s="173">
        <f t="shared" si="24"/>
        <v>0</v>
      </c>
      <c r="BS36" s="174">
        <f t="shared" si="25"/>
        <v>0</v>
      </c>
      <c r="BT36" s="173">
        <f t="shared" si="26"/>
        <v>0</v>
      </c>
      <c r="BU36" s="173">
        <f t="shared" si="27"/>
        <v>0</v>
      </c>
      <c r="BV36" s="174">
        <f t="shared" si="28"/>
        <v>0</v>
      </c>
      <c r="BW36" s="173">
        <f t="shared" si="29"/>
        <v>0</v>
      </c>
      <c r="BX36" s="173">
        <f t="shared" si="30"/>
        <v>0</v>
      </c>
      <c r="BY36" s="174">
        <f t="shared" si="31"/>
        <v>0</v>
      </c>
      <c r="BZ36" s="173">
        <f t="shared" si="32"/>
        <v>0</v>
      </c>
      <c r="CA36" s="173">
        <f t="shared" si="33"/>
        <v>0</v>
      </c>
      <c r="CB36" s="174">
        <f t="shared" si="34"/>
        <v>0</v>
      </c>
      <c r="CC36" s="173">
        <f t="shared" si="35"/>
        <v>0</v>
      </c>
      <c r="CD36" s="173">
        <f t="shared" si="36"/>
        <v>0</v>
      </c>
      <c r="CE36" s="175">
        <f t="shared" si="37"/>
        <v>0</v>
      </c>
      <c r="CF36" s="175">
        <f t="shared" si="1"/>
        <v>0</v>
      </c>
      <c r="CG36" s="175">
        <f t="shared" si="38"/>
        <v>0</v>
      </c>
      <c r="CH36" s="175">
        <f t="shared" si="39"/>
        <v>0</v>
      </c>
      <c r="CI36" s="175">
        <f t="shared" si="40"/>
        <v>0</v>
      </c>
      <c r="CJ36" s="175">
        <f t="shared" si="41"/>
        <v>0</v>
      </c>
      <c r="CK36" s="175">
        <f t="shared" si="42"/>
        <v>0</v>
      </c>
      <c r="CL36" s="175">
        <f t="shared" si="43"/>
        <v>0</v>
      </c>
      <c r="CM36" s="175">
        <f t="shared" si="44"/>
        <v>0</v>
      </c>
      <c r="CN36" s="175">
        <f t="shared" si="45"/>
        <v>0</v>
      </c>
      <c r="CO36" s="175">
        <f t="shared" si="46"/>
        <v>0</v>
      </c>
      <c r="CP36" s="175">
        <f t="shared" si="47"/>
        <v>0</v>
      </c>
      <c r="CQ36" s="175">
        <f t="shared" si="48"/>
        <v>0</v>
      </c>
      <c r="CR36" s="175">
        <f t="shared" si="49"/>
        <v>0</v>
      </c>
      <c r="CS36" s="175">
        <f t="shared" si="50"/>
        <v>0</v>
      </c>
      <c r="CT36" s="175">
        <f t="shared" si="51"/>
        <v>0</v>
      </c>
      <c r="CU36" s="176">
        <f t="shared" si="52"/>
        <v>0</v>
      </c>
      <c r="CV36" s="176">
        <f t="shared" si="53"/>
        <v>0</v>
      </c>
      <c r="CW36" s="176">
        <f t="shared" si="54"/>
        <v>0</v>
      </c>
      <c r="CX36" s="172">
        <f>OTH!P31</f>
        <v>0</v>
      </c>
      <c r="CY36" s="176">
        <f t="shared" si="55"/>
        <v>0</v>
      </c>
      <c r="CZ36" s="176">
        <f t="shared" si="56"/>
        <v>0</v>
      </c>
      <c r="DA36" s="176">
        <f t="shared" si="57"/>
        <v>0</v>
      </c>
      <c r="DB36" s="171">
        <f t="shared" si="58"/>
        <v>0</v>
      </c>
      <c r="DC36" s="171">
        <f t="shared" si="59"/>
        <v>0</v>
      </c>
      <c r="DD36" s="1">
        <f t="shared" si="60"/>
        <v>0</v>
      </c>
    </row>
    <row r="37" spans="3:108" ht="18" customHeight="1" x14ac:dyDescent="0.25">
      <c r="C37" s="1">
        <f t="shared" si="8"/>
        <v>0</v>
      </c>
      <c r="D37" s="1">
        <f t="shared" si="9"/>
        <v>0</v>
      </c>
      <c r="E37" s="1">
        <f>ALLO!A35</f>
        <v>0</v>
      </c>
      <c r="F37" s="1">
        <f t="shared" si="10"/>
        <v>0</v>
      </c>
      <c r="G37" s="1">
        <f t="shared" si="11"/>
        <v>1</v>
      </c>
      <c r="H37" s="1">
        <f t="shared" si="11"/>
        <v>2</v>
      </c>
      <c r="I37" s="1">
        <f t="shared" si="11"/>
        <v>3</v>
      </c>
      <c r="J37" s="1">
        <f>SUM(ALLO!GA35:GL35)</f>
        <v>0</v>
      </c>
      <c r="K37" s="1">
        <f>SUM(ALLO!GM35:GX35)</f>
        <v>0</v>
      </c>
      <c r="L37" s="1">
        <f>SUM(ALLO!GY35:HJ35)</f>
        <v>0</v>
      </c>
      <c r="M37" s="1">
        <f>SUM(ALLO!EU35:FF35)</f>
        <v>0</v>
      </c>
      <c r="N37" s="1">
        <f>SUM(ALLO!FG35:FR35)</f>
        <v>0</v>
      </c>
      <c r="O37" s="1">
        <f>ALLO!HR35</f>
        <v>0</v>
      </c>
      <c r="P37" s="1">
        <f>ALLO!HU35</f>
        <v>0</v>
      </c>
      <c r="Q37" s="1">
        <f>ALLO!IP35</f>
        <v>0</v>
      </c>
      <c r="R37" s="1">
        <f>ALLO!IS35</f>
        <v>0</v>
      </c>
      <c r="S37" s="1">
        <f>IFERROR(IF($BL37&gt;=1,INDEX(ARR!$D$8:$AG$207,MATCH(G37,ARR!$D$8:$D$207,0),12),0),0)</f>
        <v>0</v>
      </c>
      <c r="T37" s="1">
        <f>IFERROR(IF($BL37&gt;=1,INDEX(ARR!$D$8:$AG$207,MATCH(H37,ARR!$D$8:$D$207,0),12),0),0)</f>
        <v>0</v>
      </c>
      <c r="U37" s="1">
        <f>IFERROR(IF($BL37&gt;=1,INDEX(ARR!$D$8:$AG$207,MATCH(I37,ARR!$D$8:$D$207,0),12),0),0)</f>
        <v>0</v>
      </c>
      <c r="V37" s="1">
        <f t="shared" si="12"/>
        <v>0</v>
      </c>
      <c r="W37" s="1">
        <f>IFERROR(IF(BL37&gt;=1,(IF(E37=1,V37,IF(E37=2,V37+Y37,0))),0),0)</f>
        <v>0</v>
      </c>
      <c r="X37" s="1">
        <f>SUM(DED!AH37:AS37)+ALLO!IQ35+ALLO!IT35+DED!FT37+ALLO!HP35</f>
        <v>0</v>
      </c>
      <c r="Y37" s="1">
        <f>SUM(DED!FA37:FL37)+ALLO!IR35+ALLO!IU35+DED!FV37</f>
        <v>0</v>
      </c>
      <c r="Z37" s="1">
        <f>SUM(DED!BF37:BQ37)+DED!FW37</f>
        <v>0</v>
      </c>
      <c r="AA37" s="1">
        <f>DED!ES37+DED!GC37</f>
        <v>0</v>
      </c>
      <c r="AB37" s="1">
        <f>SUM(DED!DZ37:EK37)+OTH!I32+DED!FZ37</f>
        <v>0</v>
      </c>
      <c r="AC37" s="1">
        <f>SUM(DED!FM37:FS37)+DED!GD37</f>
        <v>0</v>
      </c>
      <c r="AD37" s="1">
        <f>SUM(DED!CP37:DA37)+DED!GE37</f>
        <v>0</v>
      </c>
      <c r="AE37" s="1">
        <f>SUM(DED!DB37:DM37)+OTH!N32+DED!GA37</f>
        <v>0</v>
      </c>
      <c r="AF37" s="1">
        <f>SUM(DED!DN37:DY37)+OTH!O32+DED!GB37</f>
        <v>0</v>
      </c>
      <c r="AG37" s="1">
        <f>SUM(OTH!D32:H32)+SUM(OTH!J32:M32)+SUM(X37:AB37)+AE37</f>
        <v>0</v>
      </c>
      <c r="AH37" s="1">
        <f>HRA!H32</f>
        <v>0</v>
      </c>
      <c r="AI37" s="1">
        <f>OTH!AC32+OTH!AD32+50000</f>
        <v>50000</v>
      </c>
      <c r="AJ37" s="1">
        <f>OTH!P32</f>
        <v>0</v>
      </c>
      <c r="AK37" s="1">
        <f>IFERROR(IF(OTH!Q32&gt;=AK$6,AK$6,OTH!Q32),0)</f>
        <v>0</v>
      </c>
      <c r="AL37" s="1">
        <f>IFERROR(IF(OTH!R32&gt;=AL$6,AL$6,OTH!R32),0)</f>
        <v>0</v>
      </c>
      <c r="AM37" s="1">
        <f>IFERROR(IF(OTH!S32&gt;=AM$6,AM$6,OTH!S32),0)</f>
        <v>0</v>
      </c>
      <c r="AN37" s="1">
        <f>IFERROR(IF(OTH!T32&gt;=AN$6,AN$6,OTH!T32),0)</f>
        <v>0</v>
      </c>
      <c r="AO37" s="1">
        <f>OTH!U32</f>
        <v>0</v>
      </c>
      <c r="AP37" s="1">
        <f>IFERROR(IF(OTH!V32&gt;=AP$6,AP$6,OTH!V32),0)</f>
        <v>0</v>
      </c>
      <c r="AQ37" s="1">
        <f>IFERROR(IF(OTH!W32&gt;=AQ$6,AQ$6,OTH!W32),0)</f>
        <v>0</v>
      </c>
      <c r="AR37" s="1">
        <f>IFERROR(IF(OTH!X32&gt;=AR$6,AR$6,OTH!X32),0)</f>
        <v>0</v>
      </c>
      <c r="AS37" s="1">
        <f>OTH!Y32</f>
        <v>0</v>
      </c>
      <c r="AT37" s="1">
        <f>OTH!Z32+AC37</f>
        <v>0</v>
      </c>
      <c r="AU37" s="1">
        <f>OTH!AE32+OTH!AF32</f>
        <v>0</v>
      </c>
      <c r="AV37" s="1">
        <f>OTH!AA32</f>
        <v>0</v>
      </c>
      <c r="AW37" s="1">
        <f>OTH!AB32</f>
        <v>0</v>
      </c>
      <c r="AX37" s="1">
        <f t="shared" si="14"/>
        <v>0</v>
      </c>
      <c r="AY37" s="1">
        <f t="shared" si="15"/>
        <v>0</v>
      </c>
      <c r="AZ37" s="1">
        <f t="shared" si="16"/>
        <v>0</v>
      </c>
      <c r="BA37" s="1">
        <f t="shared" si="17"/>
        <v>0</v>
      </c>
      <c r="BB37" s="1">
        <f t="shared" si="18"/>
        <v>0</v>
      </c>
      <c r="BC37" s="1">
        <f>EMP!X33</f>
        <v>0</v>
      </c>
      <c r="BD37" s="1">
        <f t="shared" si="19"/>
        <v>0</v>
      </c>
      <c r="BE37" s="1">
        <f t="shared" si="20"/>
        <v>0</v>
      </c>
      <c r="BF37" s="1">
        <f t="shared" si="21"/>
        <v>0</v>
      </c>
      <c r="BG37" s="1">
        <f t="shared" si="22"/>
        <v>0</v>
      </c>
      <c r="BL37" s="165">
        <f>EMP!O33</f>
        <v>0</v>
      </c>
      <c r="BM37" s="166">
        <f>EMP!P33</f>
        <v>0</v>
      </c>
      <c r="BN37" s="165">
        <f>EMP!Q33</f>
        <v>0</v>
      </c>
      <c r="BO37" s="179"/>
      <c r="BP37" s="180"/>
      <c r="BQ37" s="173">
        <f t="shared" si="23"/>
        <v>0</v>
      </c>
      <c r="BR37" s="173">
        <f t="shared" si="24"/>
        <v>0</v>
      </c>
      <c r="BS37" s="174">
        <f t="shared" si="25"/>
        <v>0</v>
      </c>
      <c r="BT37" s="173">
        <f t="shared" si="26"/>
        <v>0</v>
      </c>
      <c r="BU37" s="173">
        <f t="shared" si="27"/>
        <v>0</v>
      </c>
      <c r="BV37" s="174">
        <f t="shared" si="28"/>
        <v>0</v>
      </c>
      <c r="BW37" s="173">
        <f t="shared" si="29"/>
        <v>0</v>
      </c>
      <c r="BX37" s="173">
        <f t="shared" si="30"/>
        <v>0</v>
      </c>
      <c r="BY37" s="174">
        <f t="shared" si="31"/>
        <v>0</v>
      </c>
      <c r="BZ37" s="173">
        <f t="shared" si="32"/>
        <v>0</v>
      </c>
      <c r="CA37" s="173">
        <f t="shared" si="33"/>
        <v>0</v>
      </c>
      <c r="CB37" s="174">
        <f t="shared" si="34"/>
        <v>0</v>
      </c>
      <c r="CC37" s="173">
        <f t="shared" si="35"/>
        <v>0</v>
      </c>
      <c r="CD37" s="173">
        <f t="shared" si="36"/>
        <v>0</v>
      </c>
      <c r="CE37" s="175">
        <f t="shared" si="37"/>
        <v>0</v>
      </c>
      <c r="CF37" s="175">
        <f t="shared" si="1"/>
        <v>0</v>
      </c>
      <c r="CG37" s="175">
        <f t="shared" si="38"/>
        <v>0</v>
      </c>
      <c r="CH37" s="175">
        <f t="shared" si="39"/>
        <v>0</v>
      </c>
      <c r="CI37" s="175">
        <f t="shared" si="40"/>
        <v>0</v>
      </c>
      <c r="CJ37" s="175">
        <f t="shared" si="41"/>
        <v>0</v>
      </c>
      <c r="CK37" s="175">
        <f t="shared" si="42"/>
        <v>0</v>
      </c>
      <c r="CL37" s="175">
        <f t="shared" si="43"/>
        <v>0</v>
      </c>
      <c r="CM37" s="175">
        <f t="shared" si="44"/>
        <v>0</v>
      </c>
      <c r="CN37" s="175">
        <f t="shared" si="45"/>
        <v>0</v>
      </c>
      <c r="CO37" s="175">
        <f t="shared" si="46"/>
        <v>0</v>
      </c>
      <c r="CP37" s="175">
        <f t="shared" si="47"/>
        <v>0</v>
      </c>
      <c r="CQ37" s="175">
        <f t="shared" si="48"/>
        <v>0</v>
      </c>
      <c r="CR37" s="175">
        <f t="shared" si="49"/>
        <v>0</v>
      </c>
      <c r="CS37" s="175">
        <f t="shared" si="50"/>
        <v>0</v>
      </c>
      <c r="CT37" s="175">
        <f t="shared" si="51"/>
        <v>0</v>
      </c>
      <c r="CU37" s="176">
        <f t="shared" si="52"/>
        <v>0</v>
      </c>
      <c r="CV37" s="176">
        <f t="shared" si="53"/>
        <v>0</v>
      </c>
      <c r="CW37" s="176">
        <f t="shared" si="54"/>
        <v>0</v>
      </c>
      <c r="CX37" s="172">
        <f>OTH!P32</f>
        <v>0</v>
      </c>
      <c r="CY37" s="176">
        <f t="shared" si="55"/>
        <v>0</v>
      </c>
      <c r="CZ37" s="176">
        <f t="shared" si="56"/>
        <v>0</v>
      </c>
      <c r="DA37" s="176">
        <f t="shared" si="57"/>
        <v>0</v>
      </c>
      <c r="DB37" s="171">
        <f t="shared" si="58"/>
        <v>0</v>
      </c>
      <c r="DC37" s="171">
        <f t="shared" si="59"/>
        <v>0</v>
      </c>
      <c r="DD37" s="1">
        <f t="shared" si="60"/>
        <v>0</v>
      </c>
    </row>
    <row r="38" spans="3:108" ht="18" customHeight="1" x14ac:dyDescent="0.25">
      <c r="C38" s="1">
        <f t="shared" si="8"/>
        <v>0</v>
      </c>
      <c r="D38" s="1">
        <f t="shared" si="9"/>
        <v>0</v>
      </c>
      <c r="E38" s="1">
        <f>ALLO!A36</f>
        <v>0</v>
      </c>
      <c r="F38" s="1">
        <f t="shared" si="10"/>
        <v>0</v>
      </c>
      <c r="G38" s="1">
        <f t="shared" si="11"/>
        <v>1</v>
      </c>
      <c r="H38" s="1">
        <f t="shared" si="11"/>
        <v>2</v>
      </c>
      <c r="I38" s="1">
        <f t="shared" si="11"/>
        <v>3</v>
      </c>
      <c r="J38" s="1">
        <f>SUM(ALLO!GA36:GL36)</f>
        <v>0</v>
      </c>
      <c r="K38" s="1">
        <f>SUM(ALLO!GM36:GX36)</f>
        <v>0</v>
      </c>
      <c r="L38" s="1">
        <f>SUM(ALLO!GY36:HJ36)</f>
        <v>0</v>
      </c>
      <c r="M38" s="1">
        <f>SUM(ALLO!EU36:FF36)</f>
        <v>0</v>
      </c>
      <c r="N38" s="1">
        <f>SUM(ALLO!FG36:FR36)</f>
        <v>0</v>
      </c>
      <c r="O38" s="1">
        <f>ALLO!HR36</f>
        <v>0</v>
      </c>
      <c r="P38" s="1">
        <f>ALLO!HU36</f>
        <v>0</v>
      </c>
      <c r="Q38" s="1">
        <f>ALLO!IP36</f>
        <v>0</v>
      </c>
      <c r="R38" s="1">
        <f>ALLO!IS36</f>
        <v>0</v>
      </c>
      <c r="S38" s="1">
        <f>IFERROR(IF($BL38&gt;=1,INDEX(ARR!$D$8:$AG$207,MATCH(G38,ARR!$D$8:$D$207,0),12),0),0)</f>
        <v>0</v>
      </c>
      <c r="T38" s="1">
        <f>IFERROR(IF($BL38&gt;=1,INDEX(ARR!$D$8:$AG$207,MATCH(H38,ARR!$D$8:$D$207,0),12),0),0)</f>
        <v>0</v>
      </c>
      <c r="U38" s="1">
        <f>IFERROR(IF($BL38&gt;=1,INDEX(ARR!$D$8:$AG$207,MATCH(I38,ARR!$D$8:$D$207,0),12),0),0)</f>
        <v>0</v>
      </c>
      <c r="V38" s="1">
        <f t="shared" si="12"/>
        <v>0</v>
      </c>
      <c r="W38" s="1">
        <f t="shared" si="13"/>
        <v>0</v>
      </c>
      <c r="X38" s="1">
        <f>SUM(DED!AH38:AS38)+ALLO!IQ36+ALLO!IT36+DED!FT38+ALLO!HP36</f>
        <v>0</v>
      </c>
      <c r="Y38" s="1">
        <f>SUM(DED!FA38:FL38)+ALLO!IR36+ALLO!IU36+DED!FV38</f>
        <v>0</v>
      </c>
      <c r="Z38" s="1">
        <f>SUM(DED!BF38:BQ38)+DED!FW38</f>
        <v>0</v>
      </c>
      <c r="AA38" s="1">
        <f>DED!ES38+DED!GC38</f>
        <v>0</v>
      </c>
      <c r="AB38" s="1">
        <f>SUM(DED!DZ38:EK38)+OTH!I33+DED!FZ38</f>
        <v>0</v>
      </c>
      <c r="AC38" s="1">
        <f>SUM(DED!FM38:FS38)+DED!GD38</f>
        <v>0</v>
      </c>
      <c r="AD38" s="1">
        <f>SUM(DED!CP38:DA38)+DED!GE38</f>
        <v>0</v>
      </c>
      <c r="AE38" s="1">
        <f>SUM(DED!DB38:DM38)+OTH!N33+DED!GA38</f>
        <v>0</v>
      </c>
      <c r="AF38" s="1">
        <f>SUM(DED!DN38:DY38)+OTH!O33+DED!GB38</f>
        <v>0</v>
      </c>
      <c r="AG38" s="1">
        <f>SUM(OTH!D33:H33)+SUM(OTH!J33:M33)+SUM(X38:AB38)+AE38</f>
        <v>0</v>
      </c>
      <c r="AH38" s="1">
        <f>HRA!H33</f>
        <v>0</v>
      </c>
      <c r="AI38" s="1">
        <f>OTH!AC33+OTH!AD33+50000</f>
        <v>50000</v>
      </c>
      <c r="AJ38" s="1">
        <f>OTH!P33</f>
        <v>0</v>
      </c>
      <c r="AK38" s="1">
        <f>IFERROR(IF(OTH!Q33&gt;=AK$6,AK$6,OTH!Q33),0)</f>
        <v>0</v>
      </c>
      <c r="AL38" s="1">
        <f>IFERROR(IF(OTH!R33&gt;=AL$6,AL$6,OTH!R33),0)</f>
        <v>0</v>
      </c>
      <c r="AM38" s="1">
        <f>IFERROR(IF(OTH!S33&gt;=AM$6,AM$6,OTH!S33),0)</f>
        <v>0</v>
      </c>
      <c r="AN38" s="1">
        <f>IFERROR(IF(OTH!T33&gt;=AN$6,AN$6,OTH!T33),0)</f>
        <v>0</v>
      </c>
      <c r="AO38" s="1">
        <f>OTH!U33</f>
        <v>0</v>
      </c>
      <c r="AP38" s="1">
        <f>IFERROR(IF(OTH!V33&gt;=AP$6,AP$6,OTH!V33),0)</f>
        <v>0</v>
      </c>
      <c r="AQ38" s="1">
        <f>IFERROR(IF(OTH!W33&gt;=AQ$6,AQ$6,OTH!W33),0)</f>
        <v>0</v>
      </c>
      <c r="AR38" s="1">
        <f>IFERROR(IF(OTH!X33&gt;=AR$6,AR$6,OTH!X33),0)</f>
        <v>0</v>
      </c>
      <c r="AS38" s="1">
        <f>OTH!Y33</f>
        <v>0</v>
      </c>
      <c r="AT38" s="1">
        <f>OTH!Z33+AC38</f>
        <v>0</v>
      </c>
      <c r="AU38" s="1">
        <f>OTH!AE33+OTH!AF33</f>
        <v>0</v>
      </c>
      <c r="AV38" s="1">
        <f>OTH!AA33</f>
        <v>0</v>
      </c>
      <c r="AW38" s="1">
        <f>OTH!AB33</f>
        <v>0</v>
      </c>
      <c r="AX38" s="1">
        <f t="shared" si="14"/>
        <v>0</v>
      </c>
      <c r="AY38" s="1">
        <f t="shared" si="15"/>
        <v>0</v>
      </c>
      <c r="AZ38" s="1">
        <f t="shared" si="16"/>
        <v>0</v>
      </c>
      <c r="BA38" s="1">
        <f t="shared" si="17"/>
        <v>0</v>
      </c>
      <c r="BB38" s="1">
        <f t="shared" si="18"/>
        <v>0</v>
      </c>
      <c r="BC38" s="1">
        <f>EMP!X34</f>
        <v>0</v>
      </c>
      <c r="BD38" s="1">
        <f t="shared" si="19"/>
        <v>0</v>
      </c>
      <c r="BE38" s="1">
        <f t="shared" si="20"/>
        <v>0</v>
      </c>
      <c r="BF38" s="1">
        <f t="shared" si="21"/>
        <v>0</v>
      </c>
      <c r="BG38" s="1">
        <f t="shared" si="22"/>
        <v>0</v>
      </c>
      <c r="BL38" s="165">
        <f>EMP!O34</f>
        <v>0</v>
      </c>
      <c r="BM38" s="166">
        <f>EMP!P34</f>
        <v>0</v>
      </c>
      <c r="BN38" s="165">
        <f>EMP!Q34</f>
        <v>0</v>
      </c>
      <c r="BO38" s="179"/>
      <c r="BP38" s="180"/>
      <c r="BQ38" s="173">
        <f t="shared" si="23"/>
        <v>0</v>
      </c>
      <c r="BR38" s="173">
        <f t="shared" si="24"/>
        <v>0</v>
      </c>
      <c r="BS38" s="174">
        <f t="shared" si="25"/>
        <v>0</v>
      </c>
      <c r="BT38" s="173">
        <f t="shared" si="26"/>
        <v>0</v>
      </c>
      <c r="BU38" s="173">
        <f t="shared" si="27"/>
        <v>0</v>
      </c>
      <c r="BV38" s="174">
        <f t="shared" si="28"/>
        <v>0</v>
      </c>
      <c r="BW38" s="173">
        <f t="shared" si="29"/>
        <v>0</v>
      </c>
      <c r="BX38" s="173">
        <f t="shared" si="30"/>
        <v>0</v>
      </c>
      <c r="BY38" s="174">
        <f t="shared" si="31"/>
        <v>0</v>
      </c>
      <c r="BZ38" s="173">
        <f t="shared" si="32"/>
        <v>0</v>
      </c>
      <c r="CA38" s="173">
        <f t="shared" si="33"/>
        <v>0</v>
      </c>
      <c r="CB38" s="174">
        <f t="shared" si="34"/>
        <v>0</v>
      </c>
      <c r="CC38" s="173">
        <f t="shared" si="35"/>
        <v>0</v>
      </c>
      <c r="CD38" s="173">
        <f t="shared" si="36"/>
        <v>0</v>
      </c>
      <c r="CE38" s="175">
        <f t="shared" si="37"/>
        <v>0</v>
      </c>
      <c r="CF38" s="175">
        <f t="shared" si="1"/>
        <v>0</v>
      </c>
      <c r="CG38" s="175">
        <f t="shared" si="38"/>
        <v>0</v>
      </c>
      <c r="CH38" s="175">
        <f t="shared" si="39"/>
        <v>0</v>
      </c>
      <c r="CI38" s="175">
        <f t="shared" si="40"/>
        <v>0</v>
      </c>
      <c r="CJ38" s="175">
        <f t="shared" si="41"/>
        <v>0</v>
      </c>
      <c r="CK38" s="175">
        <f t="shared" si="42"/>
        <v>0</v>
      </c>
      <c r="CL38" s="175">
        <f t="shared" si="43"/>
        <v>0</v>
      </c>
      <c r="CM38" s="175">
        <f t="shared" si="44"/>
        <v>0</v>
      </c>
      <c r="CN38" s="175">
        <f t="shared" si="45"/>
        <v>0</v>
      </c>
      <c r="CO38" s="175">
        <f t="shared" si="46"/>
        <v>0</v>
      </c>
      <c r="CP38" s="175">
        <f t="shared" si="47"/>
        <v>0</v>
      </c>
      <c r="CQ38" s="175">
        <f t="shared" si="48"/>
        <v>0</v>
      </c>
      <c r="CR38" s="175">
        <f t="shared" si="49"/>
        <v>0</v>
      </c>
      <c r="CS38" s="175">
        <f t="shared" si="50"/>
        <v>0</v>
      </c>
      <c r="CT38" s="175">
        <f t="shared" si="51"/>
        <v>0</v>
      </c>
      <c r="CU38" s="176">
        <f t="shared" si="52"/>
        <v>0</v>
      </c>
      <c r="CV38" s="176">
        <f t="shared" si="53"/>
        <v>0</v>
      </c>
      <c r="CW38" s="176">
        <f t="shared" si="54"/>
        <v>0</v>
      </c>
      <c r="CX38" s="172">
        <f>OTH!P33</f>
        <v>0</v>
      </c>
      <c r="CY38" s="176">
        <f t="shared" si="55"/>
        <v>0</v>
      </c>
      <c r="CZ38" s="176">
        <f t="shared" si="56"/>
        <v>0</v>
      </c>
      <c r="DA38" s="176">
        <f t="shared" si="57"/>
        <v>0</v>
      </c>
      <c r="DB38" s="171">
        <f t="shared" si="58"/>
        <v>0</v>
      </c>
      <c r="DC38" s="171">
        <f t="shared" si="59"/>
        <v>0</v>
      </c>
      <c r="DD38" s="1">
        <f t="shared" si="60"/>
        <v>0</v>
      </c>
    </row>
    <row r="39" spans="3:108" ht="18" customHeight="1" x14ac:dyDescent="0.25">
      <c r="C39" s="1">
        <f t="shared" si="8"/>
        <v>0</v>
      </c>
      <c r="D39" s="1">
        <f t="shared" si="9"/>
        <v>0</v>
      </c>
      <c r="E39" s="1">
        <f>ALLO!A37</f>
        <v>0</v>
      </c>
      <c r="F39" s="1">
        <f t="shared" si="10"/>
        <v>0</v>
      </c>
      <c r="G39" s="1">
        <f t="shared" si="11"/>
        <v>1</v>
      </c>
      <c r="H39" s="1">
        <f t="shared" si="11"/>
        <v>2</v>
      </c>
      <c r="I39" s="1">
        <f t="shared" si="11"/>
        <v>3</v>
      </c>
      <c r="J39" s="1">
        <f>SUM(ALLO!GA37:GL37)</f>
        <v>0</v>
      </c>
      <c r="K39" s="1">
        <f>SUM(ALLO!GM37:GX37)</f>
        <v>0</v>
      </c>
      <c r="L39" s="1">
        <f>SUM(ALLO!GY37:HJ37)</f>
        <v>0</v>
      </c>
      <c r="M39" s="1">
        <f>SUM(ALLO!EU37:FF37)</f>
        <v>0</v>
      </c>
      <c r="N39" s="1">
        <f>SUM(ALLO!FG37:FR37)</f>
        <v>0</v>
      </c>
      <c r="O39" s="1">
        <f>ALLO!HR37</f>
        <v>0</v>
      </c>
      <c r="P39" s="1">
        <f>ALLO!HU37</f>
        <v>0</v>
      </c>
      <c r="Q39" s="1">
        <f>ALLO!IP37</f>
        <v>0</v>
      </c>
      <c r="R39" s="1">
        <f>ALLO!IS37</f>
        <v>0</v>
      </c>
      <c r="S39" s="1">
        <f>IFERROR(IF($BL39&gt;=1,INDEX(ARR!$D$8:$AG$207,MATCH(G39,ARR!$D$8:$D$207,0),12),0),0)</f>
        <v>0</v>
      </c>
      <c r="T39" s="1">
        <f>IFERROR(IF($BL39&gt;=1,INDEX(ARR!$D$8:$AG$207,MATCH(H39,ARR!$D$8:$D$207,0),12),0),0)</f>
        <v>0</v>
      </c>
      <c r="U39" s="1">
        <f>IFERROR(IF($BL39&gt;=1,INDEX(ARR!$D$8:$AG$207,MATCH(I39,ARR!$D$8:$D$207,0),12),0),0)</f>
        <v>0</v>
      </c>
      <c r="V39" s="1">
        <f t="shared" si="12"/>
        <v>0</v>
      </c>
      <c r="W39" s="1">
        <f t="shared" si="13"/>
        <v>0</v>
      </c>
      <c r="X39" s="1">
        <f>SUM(DED!AH39:AS39)+ALLO!IQ37+ALLO!IT37+DED!FT39+ALLO!HP37</f>
        <v>0</v>
      </c>
      <c r="Y39" s="1">
        <f>SUM(DED!FA39:FL39)+ALLO!IR37+ALLO!IU37+DED!FV39</f>
        <v>0</v>
      </c>
      <c r="Z39" s="1">
        <f>SUM(DED!BF39:BQ39)+DED!FW39</f>
        <v>0</v>
      </c>
      <c r="AA39" s="1">
        <f>DED!ES39+DED!GC39</f>
        <v>0</v>
      </c>
      <c r="AB39" s="1">
        <f>SUM(DED!DZ39:EK39)+OTH!I34+DED!FZ39</f>
        <v>0</v>
      </c>
      <c r="AC39" s="1">
        <f>SUM(DED!FM39:FS39)+DED!GD39</f>
        <v>0</v>
      </c>
      <c r="AD39" s="1">
        <f>SUM(DED!CP39:DA39)+DED!GE39</f>
        <v>0</v>
      </c>
      <c r="AE39" s="1">
        <f>SUM(DED!DB39:DM39)+OTH!N34+DED!GA39</f>
        <v>0</v>
      </c>
      <c r="AF39" s="1">
        <f>SUM(DED!DN39:DY39)+OTH!O34+DED!GB39</f>
        <v>0</v>
      </c>
      <c r="AG39" s="1">
        <f>SUM(OTH!D34:H34)+SUM(OTH!J34:M34)+SUM(X39:AB39)+AE39</f>
        <v>0</v>
      </c>
      <c r="AH39" s="1">
        <f>HRA!H34</f>
        <v>0</v>
      </c>
      <c r="AI39" s="1">
        <f>OTH!AC34+OTH!AD34+50000</f>
        <v>50000</v>
      </c>
      <c r="AJ39" s="1">
        <f>OTH!P34</f>
        <v>0</v>
      </c>
      <c r="AK39" s="1">
        <f>IFERROR(IF(OTH!Q34&gt;=AK$6,AK$6,OTH!Q34),0)</f>
        <v>0</v>
      </c>
      <c r="AL39" s="1">
        <f>IFERROR(IF(OTH!R34&gt;=AL$6,AL$6,OTH!R34),0)</f>
        <v>0</v>
      </c>
      <c r="AM39" s="1">
        <f>IFERROR(IF(OTH!S34&gt;=AM$6,AM$6,OTH!S34),0)</f>
        <v>0</v>
      </c>
      <c r="AN39" s="1">
        <f>IFERROR(IF(OTH!T34&gt;=AN$6,AN$6,OTH!T34),0)</f>
        <v>0</v>
      </c>
      <c r="AO39" s="1">
        <f>OTH!U34</f>
        <v>0</v>
      </c>
      <c r="AP39" s="1">
        <f>IFERROR(IF(OTH!V34&gt;=AP$6,AP$6,OTH!V34),0)</f>
        <v>0</v>
      </c>
      <c r="AQ39" s="1">
        <f>IFERROR(IF(OTH!W34&gt;=AQ$6,AQ$6,OTH!W34),0)</f>
        <v>0</v>
      </c>
      <c r="AR39" s="1">
        <f>IFERROR(IF(OTH!X34&gt;=AR$6,AR$6,OTH!X34),0)</f>
        <v>0</v>
      </c>
      <c r="AS39" s="1">
        <f>OTH!Y34</f>
        <v>0</v>
      </c>
      <c r="AT39" s="1">
        <f>OTH!Z34+AC39</f>
        <v>0</v>
      </c>
      <c r="AU39" s="1">
        <f>OTH!AE34+OTH!AF34</f>
        <v>0</v>
      </c>
      <c r="AV39" s="1">
        <f>OTH!AA34</f>
        <v>0</v>
      </c>
      <c r="AW39" s="1">
        <f>OTH!AB34</f>
        <v>0</v>
      </c>
      <c r="AX39" s="1">
        <f t="shared" si="14"/>
        <v>0</v>
      </c>
      <c r="AY39" s="1">
        <f t="shared" si="15"/>
        <v>0</v>
      </c>
      <c r="AZ39" s="1">
        <f t="shared" si="16"/>
        <v>0</v>
      </c>
      <c r="BA39" s="1">
        <f t="shared" si="17"/>
        <v>0</v>
      </c>
      <c r="BB39" s="1">
        <f t="shared" si="18"/>
        <v>0</v>
      </c>
      <c r="BC39" s="1">
        <f>EMP!X35</f>
        <v>0</v>
      </c>
      <c r="BD39" s="1">
        <f t="shared" si="19"/>
        <v>0</v>
      </c>
      <c r="BE39" s="1">
        <f t="shared" si="20"/>
        <v>0</v>
      </c>
      <c r="BF39" s="1">
        <f t="shared" si="21"/>
        <v>0</v>
      </c>
      <c r="BG39" s="1">
        <f t="shared" si="22"/>
        <v>0</v>
      </c>
      <c r="BL39" s="165">
        <f>EMP!O35</f>
        <v>0</v>
      </c>
      <c r="BM39" s="166">
        <f>EMP!P35</f>
        <v>0</v>
      </c>
      <c r="BN39" s="165">
        <f>EMP!Q35</f>
        <v>0</v>
      </c>
      <c r="BO39" s="179"/>
      <c r="BP39" s="180"/>
      <c r="BQ39" s="173">
        <f t="shared" si="23"/>
        <v>0</v>
      </c>
      <c r="BR39" s="173">
        <f t="shared" si="24"/>
        <v>0</v>
      </c>
      <c r="BS39" s="174">
        <f t="shared" si="25"/>
        <v>0</v>
      </c>
      <c r="BT39" s="173">
        <f t="shared" si="26"/>
        <v>0</v>
      </c>
      <c r="BU39" s="173">
        <f t="shared" si="27"/>
        <v>0</v>
      </c>
      <c r="BV39" s="174">
        <f t="shared" si="28"/>
        <v>0</v>
      </c>
      <c r="BW39" s="173">
        <f t="shared" si="29"/>
        <v>0</v>
      </c>
      <c r="BX39" s="173">
        <f t="shared" si="30"/>
        <v>0</v>
      </c>
      <c r="BY39" s="174">
        <f t="shared" si="31"/>
        <v>0</v>
      </c>
      <c r="BZ39" s="173">
        <f t="shared" si="32"/>
        <v>0</v>
      </c>
      <c r="CA39" s="173">
        <f t="shared" si="33"/>
        <v>0</v>
      </c>
      <c r="CB39" s="174">
        <f t="shared" si="34"/>
        <v>0</v>
      </c>
      <c r="CC39" s="173">
        <f t="shared" si="35"/>
        <v>0</v>
      </c>
      <c r="CD39" s="173">
        <f t="shared" si="36"/>
        <v>0</v>
      </c>
      <c r="CE39" s="175">
        <f t="shared" si="37"/>
        <v>0</v>
      </c>
      <c r="CF39" s="175">
        <f t="shared" si="1"/>
        <v>0</v>
      </c>
      <c r="CG39" s="175">
        <f t="shared" si="38"/>
        <v>0</v>
      </c>
      <c r="CH39" s="175">
        <f t="shared" si="39"/>
        <v>0</v>
      </c>
      <c r="CI39" s="175">
        <f t="shared" si="40"/>
        <v>0</v>
      </c>
      <c r="CJ39" s="175">
        <f t="shared" si="41"/>
        <v>0</v>
      </c>
      <c r="CK39" s="175">
        <f t="shared" si="42"/>
        <v>0</v>
      </c>
      <c r="CL39" s="175">
        <f t="shared" si="43"/>
        <v>0</v>
      </c>
      <c r="CM39" s="175">
        <f t="shared" si="44"/>
        <v>0</v>
      </c>
      <c r="CN39" s="175">
        <f t="shared" si="45"/>
        <v>0</v>
      </c>
      <c r="CO39" s="175">
        <f t="shared" si="46"/>
        <v>0</v>
      </c>
      <c r="CP39" s="175">
        <f t="shared" si="47"/>
        <v>0</v>
      </c>
      <c r="CQ39" s="175">
        <f t="shared" si="48"/>
        <v>0</v>
      </c>
      <c r="CR39" s="175">
        <f t="shared" si="49"/>
        <v>0</v>
      </c>
      <c r="CS39" s="175">
        <f t="shared" si="50"/>
        <v>0</v>
      </c>
      <c r="CT39" s="175">
        <f t="shared" si="51"/>
        <v>0</v>
      </c>
      <c r="CU39" s="176">
        <f t="shared" si="52"/>
        <v>0</v>
      </c>
      <c r="CV39" s="176">
        <f t="shared" si="53"/>
        <v>0</v>
      </c>
      <c r="CW39" s="176">
        <f t="shared" si="54"/>
        <v>0</v>
      </c>
      <c r="CX39" s="172">
        <f>OTH!P34</f>
        <v>0</v>
      </c>
      <c r="CY39" s="176">
        <f t="shared" si="55"/>
        <v>0</v>
      </c>
      <c r="CZ39" s="176">
        <f t="shared" si="56"/>
        <v>0</v>
      </c>
      <c r="DA39" s="176">
        <f t="shared" si="57"/>
        <v>0</v>
      </c>
      <c r="DB39" s="171">
        <f t="shared" si="58"/>
        <v>0</v>
      </c>
      <c r="DC39" s="171">
        <f t="shared" si="59"/>
        <v>0</v>
      </c>
      <c r="DD39" s="1">
        <f t="shared" si="60"/>
        <v>0</v>
      </c>
    </row>
    <row r="40" spans="3:108" ht="18" customHeight="1" x14ac:dyDescent="0.25">
      <c r="C40" s="1">
        <f t="shared" si="8"/>
        <v>0</v>
      </c>
      <c r="D40" s="1">
        <f t="shared" si="9"/>
        <v>0</v>
      </c>
      <c r="E40" s="1">
        <f>ALLO!A38</f>
        <v>0</v>
      </c>
      <c r="F40" s="1">
        <f t="shared" si="10"/>
        <v>0</v>
      </c>
      <c r="G40" s="1">
        <f t="shared" si="11"/>
        <v>1</v>
      </c>
      <c r="H40" s="1">
        <f t="shared" si="11"/>
        <v>2</v>
      </c>
      <c r="I40" s="1">
        <f t="shared" si="11"/>
        <v>3</v>
      </c>
      <c r="J40" s="1">
        <f>SUM(ALLO!GA38:GL38)</f>
        <v>0</v>
      </c>
      <c r="K40" s="1">
        <f>SUM(ALLO!GM38:GX38)</f>
        <v>0</v>
      </c>
      <c r="L40" s="1">
        <f>SUM(ALLO!GY38:HJ38)</f>
        <v>0</v>
      </c>
      <c r="M40" s="1">
        <f>SUM(ALLO!EU38:FF38)</f>
        <v>0</v>
      </c>
      <c r="N40" s="1">
        <f>SUM(ALLO!FG38:FR38)</f>
        <v>0</v>
      </c>
      <c r="O40" s="1">
        <f>ALLO!HR38</f>
        <v>0</v>
      </c>
      <c r="P40" s="1">
        <f>ALLO!HU38</f>
        <v>0</v>
      </c>
      <c r="Q40" s="1">
        <f>ALLO!IP38</f>
        <v>0</v>
      </c>
      <c r="R40" s="1">
        <f>ALLO!IS38</f>
        <v>0</v>
      </c>
      <c r="S40" s="1">
        <f>IFERROR(IF($BL40&gt;=1,INDEX(ARR!$D$8:$AG$207,MATCH(G40,ARR!$D$8:$D$207,0),12),0),0)</f>
        <v>0</v>
      </c>
      <c r="T40" s="1">
        <f>IFERROR(IF($BL40&gt;=1,INDEX(ARR!$D$8:$AG$207,MATCH(H40,ARR!$D$8:$D$207,0),12),0),0)</f>
        <v>0</v>
      </c>
      <c r="U40" s="1">
        <f>IFERROR(IF($BL40&gt;=1,INDEX(ARR!$D$8:$AG$207,MATCH(I40,ARR!$D$8:$D$207,0),12),0),0)</f>
        <v>0</v>
      </c>
      <c r="V40" s="1">
        <f t="shared" si="12"/>
        <v>0</v>
      </c>
      <c r="W40" s="1">
        <f t="shared" si="13"/>
        <v>0</v>
      </c>
      <c r="X40" s="1">
        <f>SUM(DED!AH40:AS40)+ALLO!IQ38+ALLO!IT38+DED!FT40+ALLO!HP38</f>
        <v>0</v>
      </c>
      <c r="Y40" s="1">
        <f>SUM(DED!FA40:FL40)+ALLO!IR38+ALLO!IU38+DED!FV40</f>
        <v>0</v>
      </c>
      <c r="Z40" s="1">
        <f>SUM(DED!BF40:BQ40)+DED!FW40</f>
        <v>0</v>
      </c>
      <c r="AA40" s="1">
        <f>DED!ES40+DED!GC40</f>
        <v>0</v>
      </c>
      <c r="AB40" s="1">
        <f>SUM(DED!DZ40:EK40)+OTH!I35+DED!FZ40</f>
        <v>0</v>
      </c>
      <c r="AC40" s="1">
        <f>SUM(DED!FM40:FS40)+DED!GD40</f>
        <v>0</v>
      </c>
      <c r="AD40" s="1">
        <f>SUM(DED!CP40:DA40)+DED!GE40</f>
        <v>0</v>
      </c>
      <c r="AE40" s="1">
        <f>SUM(DED!DB40:DM40)+OTH!N35+DED!GA40</f>
        <v>0</v>
      </c>
      <c r="AF40" s="1">
        <f>SUM(DED!DN40:DY40)+OTH!O35+DED!GB40</f>
        <v>0</v>
      </c>
      <c r="AG40" s="1">
        <f>SUM(OTH!D35:H35)+SUM(OTH!J35:M35)+SUM(X40:AB40)+AE40</f>
        <v>0</v>
      </c>
      <c r="AH40" s="1">
        <f>HRA!H35</f>
        <v>0</v>
      </c>
      <c r="AI40" s="1">
        <f>OTH!AC35+OTH!AD35+50000</f>
        <v>50000</v>
      </c>
      <c r="AJ40" s="1">
        <f>OTH!P35</f>
        <v>0</v>
      </c>
      <c r="AK40" s="1">
        <f>IFERROR(IF(OTH!Q35&gt;=AK$6,AK$6,OTH!Q35),0)</f>
        <v>0</v>
      </c>
      <c r="AL40" s="1">
        <f>IFERROR(IF(OTH!R35&gt;=AL$6,AL$6,OTH!R35),0)</f>
        <v>0</v>
      </c>
      <c r="AM40" s="1">
        <f>IFERROR(IF(OTH!S35&gt;=AM$6,AM$6,OTH!S35),0)</f>
        <v>0</v>
      </c>
      <c r="AN40" s="1">
        <f>IFERROR(IF(OTH!T35&gt;=AN$6,AN$6,OTH!T35),0)</f>
        <v>0</v>
      </c>
      <c r="AO40" s="1">
        <f>OTH!U35</f>
        <v>0</v>
      </c>
      <c r="AP40" s="1">
        <f>IFERROR(IF(OTH!V35&gt;=AP$6,AP$6,OTH!V35),0)</f>
        <v>0</v>
      </c>
      <c r="AQ40" s="1">
        <f>IFERROR(IF(OTH!W35&gt;=AQ$6,AQ$6,OTH!W35),0)</f>
        <v>0</v>
      </c>
      <c r="AR40" s="1">
        <f>IFERROR(IF(OTH!X35&gt;=AR$6,AR$6,OTH!X35),0)</f>
        <v>0</v>
      </c>
      <c r="AS40" s="1">
        <f>OTH!Y35</f>
        <v>0</v>
      </c>
      <c r="AT40" s="1">
        <f>OTH!Z35+AC40</f>
        <v>0</v>
      </c>
      <c r="AU40" s="1">
        <f>OTH!AE35+OTH!AF35</f>
        <v>0</v>
      </c>
      <c r="AV40" s="1">
        <f>OTH!AA35</f>
        <v>0</v>
      </c>
      <c r="AW40" s="1">
        <f>OTH!AB35</f>
        <v>0</v>
      </c>
      <c r="AX40" s="1">
        <f t="shared" si="14"/>
        <v>0</v>
      </c>
      <c r="AY40" s="1">
        <f t="shared" si="15"/>
        <v>0</v>
      </c>
      <c r="AZ40" s="1">
        <f t="shared" si="16"/>
        <v>0</v>
      </c>
      <c r="BA40" s="1">
        <f t="shared" si="17"/>
        <v>0</v>
      </c>
      <c r="BB40" s="1">
        <f t="shared" si="18"/>
        <v>0</v>
      </c>
      <c r="BC40" s="1">
        <f>EMP!X36</f>
        <v>0</v>
      </c>
      <c r="BD40" s="1">
        <f t="shared" si="19"/>
        <v>0</v>
      </c>
      <c r="BE40" s="1">
        <f t="shared" si="20"/>
        <v>0</v>
      </c>
      <c r="BF40" s="1">
        <f t="shared" si="21"/>
        <v>0</v>
      </c>
      <c r="BG40" s="1">
        <f t="shared" si="22"/>
        <v>0</v>
      </c>
      <c r="BL40" s="165">
        <f>EMP!O36</f>
        <v>0</v>
      </c>
      <c r="BM40" s="166">
        <f>EMP!P36</f>
        <v>0</v>
      </c>
      <c r="BN40" s="165">
        <f>EMP!Q36</f>
        <v>0</v>
      </c>
      <c r="BO40" s="179"/>
      <c r="BP40" s="180"/>
      <c r="BQ40" s="173">
        <f t="shared" si="23"/>
        <v>0</v>
      </c>
      <c r="BR40" s="173">
        <f t="shared" si="24"/>
        <v>0</v>
      </c>
      <c r="BS40" s="174">
        <f t="shared" si="25"/>
        <v>0</v>
      </c>
      <c r="BT40" s="173">
        <f t="shared" si="26"/>
        <v>0</v>
      </c>
      <c r="BU40" s="173">
        <f t="shared" si="27"/>
        <v>0</v>
      </c>
      <c r="BV40" s="174">
        <f t="shared" si="28"/>
        <v>0</v>
      </c>
      <c r="BW40" s="173">
        <f t="shared" si="29"/>
        <v>0</v>
      </c>
      <c r="BX40" s="173">
        <f t="shared" si="30"/>
        <v>0</v>
      </c>
      <c r="BY40" s="174">
        <f t="shared" si="31"/>
        <v>0</v>
      </c>
      <c r="BZ40" s="173">
        <f t="shared" si="32"/>
        <v>0</v>
      </c>
      <c r="CA40" s="173">
        <f t="shared" si="33"/>
        <v>0</v>
      </c>
      <c r="CB40" s="174">
        <f t="shared" si="34"/>
        <v>0</v>
      </c>
      <c r="CC40" s="173">
        <f t="shared" si="35"/>
        <v>0</v>
      </c>
      <c r="CD40" s="173">
        <f t="shared" si="36"/>
        <v>0</v>
      </c>
      <c r="CE40" s="175">
        <f t="shared" si="37"/>
        <v>0</v>
      </c>
      <c r="CF40" s="175">
        <f t="shared" si="1"/>
        <v>0</v>
      </c>
      <c r="CG40" s="175">
        <f t="shared" si="38"/>
        <v>0</v>
      </c>
      <c r="CH40" s="175">
        <f t="shared" si="39"/>
        <v>0</v>
      </c>
      <c r="CI40" s="175">
        <f t="shared" si="40"/>
        <v>0</v>
      </c>
      <c r="CJ40" s="175">
        <f t="shared" si="41"/>
        <v>0</v>
      </c>
      <c r="CK40" s="175">
        <f t="shared" si="42"/>
        <v>0</v>
      </c>
      <c r="CL40" s="175">
        <f t="shared" si="43"/>
        <v>0</v>
      </c>
      <c r="CM40" s="175">
        <f t="shared" si="44"/>
        <v>0</v>
      </c>
      <c r="CN40" s="175">
        <f t="shared" si="45"/>
        <v>0</v>
      </c>
      <c r="CO40" s="175">
        <f t="shared" si="46"/>
        <v>0</v>
      </c>
      <c r="CP40" s="175">
        <f t="shared" si="47"/>
        <v>0</v>
      </c>
      <c r="CQ40" s="175">
        <f t="shared" si="48"/>
        <v>0</v>
      </c>
      <c r="CR40" s="175">
        <f t="shared" si="49"/>
        <v>0</v>
      </c>
      <c r="CS40" s="175">
        <f t="shared" si="50"/>
        <v>0</v>
      </c>
      <c r="CT40" s="175">
        <f t="shared" si="51"/>
        <v>0</v>
      </c>
      <c r="CU40" s="176">
        <f t="shared" si="52"/>
        <v>0</v>
      </c>
      <c r="CV40" s="176">
        <f t="shared" si="53"/>
        <v>0</v>
      </c>
      <c r="CW40" s="176">
        <f t="shared" si="54"/>
        <v>0</v>
      </c>
      <c r="CX40" s="172">
        <f>OTH!P35</f>
        <v>0</v>
      </c>
      <c r="CY40" s="176">
        <f t="shared" si="55"/>
        <v>0</v>
      </c>
      <c r="CZ40" s="176">
        <f t="shared" si="56"/>
        <v>0</v>
      </c>
      <c r="DA40" s="176">
        <f t="shared" si="57"/>
        <v>0</v>
      </c>
      <c r="DB40" s="171">
        <f t="shared" si="58"/>
        <v>0</v>
      </c>
      <c r="DC40" s="171">
        <f t="shared" si="59"/>
        <v>0</v>
      </c>
      <c r="DD40" s="1">
        <f t="shared" si="60"/>
        <v>0</v>
      </c>
    </row>
    <row r="41" spans="3:108" ht="18" customHeight="1" x14ac:dyDescent="0.25">
      <c r="C41" s="1">
        <f t="shared" si="8"/>
        <v>0</v>
      </c>
      <c r="D41" s="1">
        <f t="shared" si="9"/>
        <v>0</v>
      </c>
      <c r="E41" s="1">
        <f>ALLO!A39</f>
        <v>0</v>
      </c>
      <c r="F41" s="1">
        <f t="shared" si="10"/>
        <v>0</v>
      </c>
      <c r="G41" s="1">
        <f t="shared" si="11"/>
        <v>1</v>
      </c>
      <c r="H41" s="1">
        <f t="shared" si="11"/>
        <v>2</v>
      </c>
      <c r="I41" s="1">
        <f t="shared" si="11"/>
        <v>3</v>
      </c>
      <c r="J41" s="1">
        <f>SUM(ALLO!GA39:GL39)</f>
        <v>0</v>
      </c>
      <c r="K41" s="1">
        <f>SUM(ALLO!GM39:GX39)</f>
        <v>0</v>
      </c>
      <c r="L41" s="1">
        <f>SUM(ALLO!GY39:HJ39)</f>
        <v>0</v>
      </c>
      <c r="M41" s="1">
        <f>SUM(ALLO!EU39:FF39)</f>
        <v>0</v>
      </c>
      <c r="N41" s="1">
        <f>SUM(ALLO!FG39:FR39)</f>
        <v>0</v>
      </c>
      <c r="O41" s="1">
        <f>ALLO!HR39</f>
        <v>0</v>
      </c>
      <c r="P41" s="1">
        <f>ALLO!HU39</f>
        <v>0</v>
      </c>
      <c r="Q41" s="1">
        <f>ALLO!IP39</f>
        <v>0</v>
      </c>
      <c r="R41" s="1">
        <f>ALLO!IS39</f>
        <v>0</v>
      </c>
      <c r="S41" s="1">
        <f>IFERROR(IF($BL41&gt;=1,INDEX(ARR!$D$8:$AG$207,MATCH(G41,ARR!$D$8:$D$207,0),12),0),0)</f>
        <v>0</v>
      </c>
      <c r="T41" s="1">
        <f>IFERROR(IF($BL41&gt;=1,INDEX(ARR!$D$8:$AG$207,MATCH(H41,ARR!$D$8:$D$207,0),12),0),0)</f>
        <v>0</v>
      </c>
      <c r="U41" s="1">
        <f>IFERROR(IF($BL41&gt;=1,INDEX(ARR!$D$8:$AG$207,MATCH(I41,ARR!$D$8:$D$207,0),12),0),0)</f>
        <v>0</v>
      </c>
      <c r="V41" s="1">
        <f>SUM(J41:U41)</f>
        <v>0</v>
      </c>
      <c r="W41" s="1">
        <f>IFERROR(IF(BL41&gt;=1,(IF(E41=1,V41,IF(E41=2,V41+Y41,0))),0),0)</f>
        <v>0</v>
      </c>
      <c r="X41" s="1">
        <f>SUM(DED!AH41:AS41)+ALLO!IQ39+ALLO!IT39+DED!FT41+ALLO!HP39</f>
        <v>0</v>
      </c>
      <c r="Y41" s="1">
        <f>SUM(DED!FA41:FL41)+ALLO!IR39+ALLO!IU39+DED!FV41</f>
        <v>0</v>
      </c>
      <c r="Z41" s="1">
        <f>SUM(DED!BF41:BQ41)+DED!FW41</f>
        <v>0</v>
      </c>
      <c r="AA41" s="1">
        <f>DED!ES41+DED!GC41</f>
        <v>0</v>
      </c>
      <c r="AB41" s="1">
        <f>SUM(DED!DZ41:EK41)+OTH!I36+DED!FZ41</f>
        <v>0</v>
      </c>
      <c r="AC41" s="1">
        <f>SUM(DED!FM41:FS41)+DED!GD41</f>
        <v>0</v>
      </c>
      <c r="AD41" s="1">
        <f>SUM(DED!CP41:DA41)+DED!GE41</f>
        <v>0</v>
      </c>
      <c r="AE41" s="1">
        <f>SUM(DED!DB41:DM41)+OTH!N36+DED!GA41</f>
        <v>0</v>
      </c>
      <c r="AF41" s="1">
        <f>SUM(DED!DN41:DY41)+OTH!O36+DED!GB41</f>
        <v>0</v>
      </c>
      <c r="AG41" s="1">
        <f>SUM(OTH!D36:H36)+SUM(OTH!J36:M36)+SUM(X41:AB41)+AE41</f>
        <v>0</v>
      </c>
      <c r="AH41" s="1">
        <f>HRA!H36</f>
        <v>0</v>
      </c>
      <c r="AI41" s="1">
        <f>OTH!AC36+OTH!AD36+50000</f>
        <v>50000</v>
      </c>
      <c r="AJ41" s="1">
        <f>OTH!P36</f>
        <v>0</v>
      </c>
      <c r="AK41" s="1">
        <f>IFERROR(IF(OTH!Q36&gt;=AK$6,AK$6,OTH!Q36),0)</f>
        <v>0</v>
      </c>
      <c r="AL41" s="1">
        <f>IFERROR(IF(OTH!R36&gt;=AL$6,AL$6,OTH!R36),0)</f>
        <v>0</v>
      </c>
      <c r="AM41" s="1">
        <f>IFERROR(IF(OTH!S36&gt;=AM$6,AM$6,OTH!S36),0)</f>
        <v>0</v>
      </c>
      <c r="AN41" s="1">
        <f>IFERROR(IF(OTH!T36&gt;=AN$6,AN$6,OTH!T36),0)</f>
        <v>0</v>
      </c>
      <c r="AO41" s="1">
        <f>OTH!U36</f>
        <v>0</v>
      </c>
      <c r="AP41" s="1">
        <f>IFERROR(IF(OTH!V36&gt;=AP$6,AP$6,OTH!V36),0)</f>
        <v>0</v>
      </c>
      <c r="AQ41" s="1">
        <f>IFERROR(IF(OTH!W36&gt;=AQ$6,AQ$6,OTH!W36),0)</f>
        <v>0</v>
      </c>
      <c r="AR41" s="1">
        <f>IFERROR(IF(OTH!X36&gt;=AR$6,AR$6,OTH!X36),0)</f>
        <v>0</v>
      </c>
      <c r="AS41" s="1">
        <f>OTH!Y36</f>
        <v>0</v>
      </c>
      <c r="AT41" s="1">
        <f>OTH!Z36+AC41</f>
        <v>0</v>
      </c>
      <c r="AU41" s="1">
        <f>OTH!AE36+OTH!AF36</f>
        <v>0</v>
      </c>
      <c r="AV41" s="1">
        <f>OTH!AA36</f>
        <v>0</v>
      </c>
      <c r="AW41" s="1">
        <f>OTH!AB36</f>
        <v>0</v>
      </c>
      <c r="AX41" s="1">
        <f t="shared" si="14"/>
        <v>0</v>
      </c>
      <c r="AY41" s="1">
        <f t="shared" si="15"/>
        <v>0</v>
      </c>
      <c r="AZ41" s="1">
        <f t="shared" si="16"/>
        <v>0</v>
      </c>
      <c r="BA41" s="1">
        <f t="shared" si="17"/>
        <v>0</v>
      </c>
      <c r="BB41" s="1">
        <f t="shared" si="18"/>
        <v>0</v>
      </c>
      <c r="BC41" s="1">
        <f>EMP!X37</f>
        <v>0</v>
      </c>
      <c r="BD41" s="1">
        <f t="shared" si="19"/>
        <v>0</v>
      </c>
      <c r="BE41" s="1">
        <f t="shared" si="20"/>
        <v>0</v>
      </c>
      <c r="BF41" s="1">
        <f t="shared" si="21"/>
        <v>0</v>
      </c>
      <c r="BG41" s="1">
        <f t="shared" si="22"/>
        <v>0</v>
      </c>
      <c r="BL41" s="165">
        <f>EMP!O37</f>
        <v>0</v>
      </c>
      <c r="BM41" s="166">
        <f>EMP!P37</f>
        <v>0</v>
      </c>
      <c r="BN41" s="165">
        <f>EMP!Q37</f>
        <v>0</v>
      </c>
      <c r="BO41" s="179"/>
      <c r="BP41" s="180"/>
      <c r="BQ41" s="173">
        <f t="shared" si="23"/>
        <v>0</v>
      </c>
      <c r="BR41" s="173">
        <f t="shared" si="24"/>
        <v>0</v>
      </c>
      <c r="BS41" s="174">
        <f t="shared" si="25"/>
        <v>0</v>
      </c>
      <c r="BT41" s="173">
        <f t="shared" si="26"/>
        <v>0</v>
      </c>
      <c r="BU41" s="173">
        <f t="shared" si="27"/>
        <v>0</v>
      </c>
      <c r="BV41" s="174">
        <f t="shared" si="28"/>
        <v>0</v>
      </c>
      <c r="BW41" s="173">
        <f t="shared" si="29"/>
        <v>0</v>
      </c>
      <c r="BX41" s="173">
        <f t="shared" si="30"/>
        <v>0</v>
      </c>
      <c r="BY41" s="174">
        <f t="shared" si="31"/>
        <v>0</v>
      </c>
      <c r="BZ41" s="173">
        <f t="shared" si="32"/>
        <v>0</v>
      </c>
      <c r="CA41" s="173">
        <f t="shared" si="33"/>
        <v>0</v>
      </c>
      <c r="CB41" s="174">
        <f t="shared" si="34"/>
        <v>0</v>
      </c>
      <c r="CC41" s="173">
        <f t="shared" si="35"/>
        <v>0</v>
      </c>
      <c r="CD41" s="173">
        <f t="shared" si="36"/>
        <v>0</v>
      </c>
      <c r="CE41" s="175">
        <f t="shared" si="37"/>
        <v>0</v>
      </c>
      <c r="CF41" s="175">
        <f t="shared" si="1"/>
        <v>0</v>
      </c>
      <c r="CG41" s="175">
        <f t="shared" si="38"/>
        <v>0</v>
      </c>
      <c r="CH41" s="175">
        <f t="shared" si="39"/>
        <v>0</v>
      </c>
      <c r="CI41" s="175">
        <f t="shared" si="40"/>
        <v>0</v>
      </c>
      <c r="CJ41" s="175">
        <f t="shared" si="41"/>
        <v>0</v>
      </c>
      <c r="CK41" s="175">
        <f t="shared" si="42"/>
        <v>0</v>
      </c>
      <c r="CL41" s="175">
        <f t="shared" si="43"/>
        <v>0</v>
      </c>
      <c r="CM41" s="175">
        <f t="shared" si="44"/>
        <v>0</v>
      </c>
      <c r="CN41" s="175">
        <f t="shared" si="45"/>
        <v>0</v>
      </c>
      <c r="CO41" s="175">
        <f t="shared" si="46"/>
        <v>0</v>
      </c>
      <c r="CP41" s="175">
        <f t="shared" si="47"/>
        <v>0</v>
      </c>
      <c r="CQ41" s="175">
        <f t="shared" si="48"/>
        <v>0</v>
      </c>
      <c r="CR41" s="175">
        <f t="shared" si="49"/>
        <v>0</v>
      </c>
      <c r="CS41" s="175">
        <f t="shared" si="50"/>
        <v>0</v>
      </c>
      <c r="CT41" s="175">
        <f t="shared" si="51"/>
        <v>0</v>
      </c>
      <c r="CU41" s="176">
        <f t="shared" si="52"/>
        <v>0</v>
      </c>
      <c r="CV41" s="176">
        <f t="shared" si="53"/>
        <v>0</v>
      </c>
      <c r="CW41" s="176">
        <f t="shared" si="54"/>
        <v>0</v>
      </c>
      <c r="CX41" s="172">
        <f>OTH!P36</f>
        <v>0</v>
      </c>
      <c r="CY41" s="176">
        <f t="shared" si="55"/>
        <v>0</v>
      </c>
      <c r="CZ41" s="176">
        <f t="shared" si="56"/>
        <v>0</v>
      </c>
      <c r="DA41" s="176">
        <f t="shared" si="57"/>
        <v>0</v>
      </c>
      <c r="DB41" s="171">
        <f t="shared" si="58"/>
        <v>0</v>
      </c>
      <c r="DC41" s="171">
        <f t="shared" si="59"/>
        <v>0</v>
      </c>
      <c r="DD41" s="1">
        <f t="shared" si="60"/>
        <v>0</v>
      </c>
    </row>
    <row r="42" spans="3:108" ht="18" customHeight="1" x14ac:dyDescent="0.25">
      <c r="C42" s="1">
        <f t="shared" si="8"/>
        <v>0</v>
      </c>
      <c r="D42" s="1">
        <f t="shared" si="9"/>
        <v>0</v>
      </c>
      <c r="E42" s="1">
        <f>ALLO!A40</f>
        <v>0</v>
      </c>
      <c r="F42" s="1">
        <f t="shared" si="10"/>
        <v>0</v>
      </c>
      <c r="G42" s="1">
        <f t="shared" si="11"/>
        <v>1</v>
      </c>
      <c r="H42" s="1">
        <f t="shared" si="11"/>
        <v>2</v>
      </c>
      <c r="I42" s="1">
        <f t="shared" si="11"/>
        <v>3</v>
      </c>
      <c r="J42" s="1">
        <f>SUM(ALLO!GA40:GL40)</f>
        <v>0</v>
      </c>
      <c r="K42" s="1">
        <f>SUM(ALLO!GM40:GX40)</f>
        <v>0</v>
      </c>
      <c r="L42" s="1">
        <f>SUM(ALLO!GY40:HJ40)</f>
        <v>0</v>
      </c>
      <c r="M42" s="1">
        <f>SUM(ALLO!EU40:FF40)</f>
        <v>0</v>
      </c>
      <c r="N42" s="1">
        <f>SUM(ALLO!FG40:FR40)</f>
        <v>0</v>
      </c>
      <c r="O42" s="1">
        <f>ALLO!HR40</f>
        <v>0</v>
      </c>
      <c r="P42" s="1">
        <f>ALLO!HU40</f>
        <v>0</v>
      </c>
      <c r="Q42" s="1">
        <f>ALLO!IP40</f>
        <v>0</v>
      </c>
      <c r="R42" s="1">
        <f>ALLO!IS40</f>
        <v>0</v>
      </c>
      <c r="S42" s="1">
        <f>IFERROR(IF($BL42&gt;=1,INDEX(ARR!$D$8:$AG$207,MATCH(G42,ARR!$D$8:$D$207,0),12),0),0)</f>
        <v>0</v>
      </c>
      <c r="T42" s="1">
        <f>IFERROR(IF($BL42&gt;=1,INDEX(ARR!$D$8:$AG$207,MATCH(H42,ARR!$D$8:$D$207,0),12),0),0)</f>
        <v>0</v>
      </c>
      <c r="U42" s="1">
        <f>IFERROR(IF($BL42&gt;=1,INDEX(ARR!$D$8:$AG$207,MATCH(I42,ARR!$D$8:$D$207,0),12),0),0)</f>
        <v>0</v>
      </c>
      <c r="V42" s="1">
        <f t="shared" si="12"/>
        <v>0</v>
      </c>
      <c r="W42" s="1">
        <f t="shared" si="13"/>
        <v>0</v>
      </c>
      <c r="X42" s="1">
        <f>SUM(DED!AH42:AS42)+ALLO!IQ40+ALLO!IT40+DED!FT42+ALLO!HP40</f>
        <v>0</v>
      </c>
      <c r="Y42" s="1">
        <f>SUM(DED!FA42:FL42)+ALLO!IR40+ALLO!IU40+DED!FV42</f>
        <v>0</v>
      </c>
      <c r="Z42" s="1">
        <f>SUM(DED!BF42:BQ42)+DED!FW42</f>
        <v>0</v>
      </c>
      <c r="AA42" s="1">
        <f>DED!ES42+DED!GC42</f>
        <v>0</v>
      </c>
      <c r="AB42" s="1">
        <f>SUM(DED!DZ42:EK42)+OTH!I37+DED!FZ42</f>
        <v>0</v>
      </c>
      <c r="AC42" s="1">
        <f>SUM(DED!FM42:FS42)+DED!GD42</f>
        <v>0</v>
      </c>
      <c r="AD42" s="1">
        <f>SUM(DED!CP42:DA42)+DED!GE42</f>
        <v>0</v>
      </c>
      <c r="AE42" s="1">
        <f>SUM(DED!DB42:DM42)+OTH!N37+DED!GA42</f>
        <v>0</v>
      </c>
      <c r="AF42" s="1">
        <f>SUM(DED!DN42:DY42)+OTH!O37+DED!GB42</f>
        <v>0</v>
      </c>
      <c r="AG42" s="1">
        <f>SUM(OTH!D37:H37)+SUM(OTH!J37:M37)+SUM(X42:AB42)+AE42</f>
        <v>0</v>
      </c>
      <c r="AH42" s="1">
        <f>HRA!H37</f>
        <v>0</v>
      </c>
      <c r="AI42" s="1">
        <f>OTH!AC37+OTH!AD37+50000</f>
        <v>50000</v>
      </c>
      <c r="AJ42" s="1">
        <f>OTH!P37</f>
        <v>0</v>
      </c>
      <c r="AK42" s="1">
        <f>IFERROR(IF(OTH!Q37&gt;=AK$6,AK$6,OTH!Q37),0)</f>
        <v>0</v>
      </c>
      <c r="AL42" s="1">
        <f>IFERROR(IF(OTH!R37&gt;=AL$6,AL$6,OTH!R37),0)</f>
        <v>0</v>
      </c>
      <c r="AM42" s="1">
        <f>IFERROR(IF(OTH!S37&gt;=AM$6,AM$6,OTH!S37),0)</f>
        <v>0</v>
      </c>
      <c r="AN42" s="1">
        <f>IFERROR(IF(OTH!T37&gt;=AN$6,AN$6,OTH!T37),0)</f>
        <v>0</v>
      </c>
      <c r="AO42" s="1">
        <f>OTH!U37</f>
        <v>0</v>
      </c>
      <c r="AP42" s="1">
        <f>IFERROR(IF(OTH!V37&gt;=AP$6,AP$6,OTH!V37),0)</f>
        <v>0</v>
      </c>
      <c r="AQ42" s="1">
        <f>IFERROR(IF(OTH!W37&gt;=AQ$6,AQ$6,OTH!W37),0)</f>
        <v>0</v>
      </c>
      <c r="AR42" s="1">
        <f>IFERROR(IF(OTH!X37&gt;=AR$6,AR$6,OTH!X37),0)</f>
        <v>0</v>
      </c>
      <c r="AS42" s="1">
        <f>OTH!Y37</f>
        <v>0</v>
      </c>
      <c r="AT42" s="1">
        <f>OTH!Z37+AC42</f>
        <v>0</v>
      </c>
      <c r="AU42" s="1">
        <f>OTH!AE37+OTH!AF37</f>
        <v>0</v>
      </c>
      <c r="AV42" s="1">
        <f>OTH!AA37</f>
        <v>0</v>
      </c>
      <c r="AW42" s="1">
        <f>OTH!AB37</f>
        <v>0</v>
      </c>
      <c r="AX42" s="1">
        <f t="shared" si="14"/>
        <v>0</v>
      </c>
      <c r="AY42" s="1">
        <f t="shared" si="15"/>
        <v>0</v>
      </c>
      <c r="AZ42" s="1">
        <f t="shared" si="16"/>
        <v>0</v>
      </c>
      <c r="BA42" s="1">
        <f t="shared" si="17"/>
        <v>0</v>
      </c>
      <c r="BB42" s="1">
        <f t="shared" si="18"/>
        <v>0</v>
      </c>
      <c r="BC42" s="1">
        <f>EMP!X38</f>
        <v>0</v>
      </c>
      <c r="BD42" s="1">
        <f t="shared" si="19"/>
        <v>0</v>
      </c>
      <c r="BE42" s="1">
        <f t="shared" si="20"/>
        <v>0</v>
      </c>
      <c r="BF42" s="1">
        <f t="shared" si="21"/>
        <v>0</v>
      </c>
      <c r="BG42" s="1">
        <f t="shared" si="22"/>
        <v>0</v>
      </c>
      <c r="BL42" s="165">
        <f>EMP!O38</f>
        <v>0</v>
      </c>
      <c r="BM42" s="166">
        <f>EMP!P38</f>
        <v>0</v>
      </c>
      <c r="BN42" s="165">
        <f>EMP!Q38</f>
        <v>0</v>
      </c>
      <c r="BO42" s="179"/>
      <c r="BP42" s="180"/>
      <c r="BQ42" s="173">
        <f t="shared" si="23"/>
        <v>0</v>
      </c>
      <c r="BR42" s="173">
        <f t="shared" si="24"/>
        <v>0</v>
      </c>
      <c r="BS42" s="174">
        <f t="shared" si="25"/>
        <v>0</v>
      </c>
      <c r="BT42" s="173">
        <f t="shared" si="26"/>
        <v>0</v>
      </c>
      <c r="BU42" s="173">
        <f t="shared" si="27"/>
        <v>0</v>
      </c>
      <c r="BV42" s="174">
        <f t="shared" si="28"/>
        <v>0</v>
      </c>
      <c r="BW42" s="173">
        <f t="shared" si="29"/>
        <v>0</v>
      </c>
      <c r="BX42" s="173">
        <f t="shared" si="30"/>
        <v>0</v>
      </c>
      <c r="BY42" s="174">
        <f t="shared" si="31"/>
        <v>0</v>
      </c>
      <c r="BZ42" s="173">
        <f t="shared" si="32"/>
        <v>0</v>
      </c>
      <c r="CA42" s="173">
        <f t="shared" si="33"/>
        <v>0</v>
      </c>
      <c r="CB42" s="174">
        <f t="shared" si="34"/>
        <v>0</v>
      </c>
      <c r="CC42" s="173">
        <f t="shared" si="35"/>
        <v>0</v>
      </c>
      <c r="CD42" s="173">
        <f t="shared" si="36"/>
        <v>0</v>
      </c>
      <c r="CE42" s="175">
        <f t="shared" si="37"/>
        <v>0</v>
      </c>
      <c r="CF42" s="175">
        <f t="shared" si="1"/>
        <v>0</v>
      </c>
      <c r="CG42" s="175">
        <f t="shared" si="38"/>
        <v>0</v>
      </c>
      <c r="CH42" s="175">
        <f t="shared" si="39"/>
        <v>0</v>
      </c>
      <c r="CI42" s="175">
        <f t="shared" si="40"/>
        <v>0</v>
      </c>
      <c r="CJ42" s="175">
        <f t="shared" si="41"/>
        <v>0</v>
      </c>
      <c r="CK42" s="175">
        <f t="shared" si="42"/>
        <v>0</v>
      </c>
      <c r="CL42" s="175">
        <f t="shared" si="43"/>
        <v>0</v>
      </c>
      <c r="CM42" s="175">
        <f t="shared" si="44"/>
        <v>0</v>
      </c>
      <c r="CN42" s="175">
        <f t="shared" si="45"/>
        <v>0</v>
      </c>
      <c r="CO42" s="175">
        <f t="shared" si="46"/>
        <v>0</v>
      </c>
      <c r="CP42" s="175">
        <f t="shared" si="47"/>
        <v>0</v>
      </c>
      <c r="CQ42" s="175">
        <f t="shared" si="48"/>
        <v>0</v>
      </c>
      <c r="CR42" s="175">
        <f t="shared" si="49"/>
        <v>0</v>
      </c>
      <c r="CS42" s="175">
        <f t="shared" si="50"/>
        <v>0</v>
      </c>
      <c r="CT42" s="175">
        <f t="shared" si="51"/>
        <v>0</v>
      </c>
      <c r="CU42" s="176">
        <f t="shared" si="52"/>
        <v>0</v>
      </c>
      <c r="CV42" s="176">
        <f t="shared" si="53"/>
        <v>0</v>
      </c>
      <c r="CW42" s="176">
        <f t="shared" si="54"/>
        <v>0</v>
      </c>
      <c r="CX42" s="172">
        <f>OTH!P37</f>
        <v>0</v>
      </c>
      <c r="CY42" s="176">
        <f t="shared" si="55"/>
        <v>0</v>
      </c>
      <c r="CZ42" s="176">
        <f t="shared" si="56"/>
        <v>0</v>
      </c>
      <c r="DA42" s="176">
        <f t="shared" si="57"/>
        <v>0</v>
      </c>
      <c r="DB42" s="171">
        <f t="shared" si="58"/>
        <v>0</v>
      </c>
      <c r="DC42" s="171">
        <f t="shared" si="59"/>
        <v>0</v>
      </c>
      <c r="DD42" s="1">
        <f t="shared" si="60"/>
        <v>0</v>
      </c>
    </row>
    <row r="43" spans="3:108" ht="18" customHeight="1" x14ac:dyDescent="0.25">
      <c r="C43" s="1">
        <f t="shared" si="8"/>
        <v>0</v>
      </c>
      <c r="D43" s="1">
        <f t="shared" si="9"/>
        <v>0</v>
      </c>
      <c r="E43" s="1">
        <f>ALLO!A41</f>
        <v>0</v>
      </c>
      <c r="F43" s="1">
        <f t="shared" si="10"/>
        <v>0</v>
      </c>
      <c r="G43" s="1">
        <f t="shared" ref="G43:I74" si="61">$F43*10+G$9</f>
        <v>1</v>
      </c>
      <c r="H43" s="1">
        <f t="shared" si="61"/>
        <v>2</v>
      </c>
      <c r="I43" s="1">
        <f t="shared" si="61"/>
        <v>3</v>
      </c>
      <c r="J43" s="1">
        <f>SUM(ALLO!GA41:GL41)</f>
        <v>0</v>
      </c>
      <c r="K43" s="1">
        <f>SUM(ALLO!GM41:GX41)</f>
        <v>0</v>
      </c>
      <c r="L43" s="1">
        <f>SUM(ALLO!GY41:HJ41)</f>
        <v>0</v>
      </c>
      <c r="M43" s="1">
        <f>SUM(ALLO!EU41:FF41)</f>
        <v>0</v>
      </c>
      <c r="N43" s="1">
        <f>SUM(ALLO!FG41:FR41)</f>
        <v>0</v>
      </c>
      <c r="O43" s="1">
        <f>ALLO!HR41</f>
        <v>0</v>
      </c>
      <c r="P43" s="1">
        <f>ALLO!HU41</f>
        <v>0</v>
      </c>
      <c r="Q43" s="1">
        <f>ALLO!IP41</f>
        <v>0</v>
      </c>
      <c r="R43" s="1">
        <f>ALLO!IS41</f>
        <v>0</v>
      </c>
      <c r="S43" s="1">
        <f>IFERROR(IF($BL43&gt;=1,INDEX(ARR!$D$8:$AG$207,MATCH(G43,ARR!$D$8:$D$207,0),12),0),0)</f>
        <v>0</v>
      </c>
      <c r="T43" s="1">
        <f>IFERROR(IF($BL43&gt;=1,INDEX(ARR!$D$8:$AG$207,MATCH(H43,ARR!$D$8:$D$207,0),12),0),0)</f>
        <v>0</v>
      </c>
      <c r="U43" s="1">
        <f>IFERROR(IF($BL43&gt;=1,INDEX(ARR!$D$8:$AG$207,MATCH(I43,ARR!$D$8:$D$207,0),12),0),0)</f>
        <v>0</v>
      </c>
      <c r="V43" s="1">
        <f t="shared" si="12"/>
        <v>0</v>
      </c>
      <c r="W43" s="1">
        <f t="shared" si="13"/>
        <v>0</v>
      </c>
      <c r="X43" s="1">
        <f>SUM(DED!AH43:AS43)+ALLO!IQ41+ALLO!IT41+DED!FT43+ALLO!HP41</f>
        <v>0</v>
      </c>
      <c r="Y43" s="1">
        <f>SUM(DED!FA43:FL43)+ALLO!IR41+ALLO!IU41+DED!FV43</f>
        <v>0</v>
      </c>
      <c r="Z43" s="1">
        <f>SUM(DED!BF43:BQ43)+DED!FW43</f>
        <v>0</v>
      </c>
      <c r="AA43" s="1">
        <f>DED!ES43+DED!GC43</f>
        <v>0</v>
      </c>
      <c r="AB43" s="1">
        <f>SUM(DED!DZ43:EK43)+OTH!I38+DED!FZ43</f>
        <v>0</v>
      </c>
      <c r="AC43" s="1">
        <f>SUM(DED!FM43:FS43)+DED!GD43</f>
        <v>0</v>
      </c>
      <c r="AD43" s="1">
        <f>SUM(DED!CP43:DA43)+DED!GE43</f>
        <v>0</v>
      </c>
      <c r="AE43" s="1">
        <f>SUM(DED!DB43:DM43)+OTH!N38+DED!GA43</f>
        <v>0</v>
      </c>
      <c r="AF43" s="1">
        <f>SUM(DED!DN43:DY43)+OTH!O38+DED!GB43</f>
        <v>0</v>
      </c>
      <c r="AG43" s="1">
        <f>SUM(OTH!D38:H38)+SUM(OTH!J38:M38)+SUM(X43:AB43)+AE43</f>
        <v>0</v>
      </c>
      <c r="AH43" s="1">
        <f>HRA!H38</f>
        <v>0</v>
      </c>
      <c r="AI43" s="1">
        <f>OTH!AC38+OTH!AD38+50000</f>
        <v>50000</v>
      </c>
      <c r="AJ43" s="1">
        <f>OTH!P38</f>
        <v>0</v>
      </c>
      <c r="AK43" s="1">
        <f>IFERROR(IF(OTH!Q38&gt;=AK$6,AK$6,OTH!Q38),0)</f>
        <v>0</v>
      </c>
      <c r="AL43" s="1">
        <f>IFERROR(IF(OTH!R38&gt;=AL$6,AL$6,OTH!R38),0)</f>
        <v>0</v>
      </c>
      <c r="AM43" s="1">
        <f>IFERROR(IF(OTH!S38&gt;=AM$6,AM$6,OTH!S38),0)</f>
        <v>0</v>
      </c>
      <c r="AN43" s="1">
        <f>IFERROR(IF(OTH!T38&gt;=AN$6,AN$6,OTH!T38),0)</f>
        <v>0</v>
      </c>
      <c r="AO43" s="1">
        <f>OTH!U38</f>
        <v>0</v>
      </c>
      <c r="AP43" s="1">
        <f>IFERROR(IF(OTH!V38&gt;=AP$6,AP$6,OTH!V38),0)</f>
        <v>0</v>
      </c>
      <c r="AQ43" s="1">
        <f>IFERROR(IF(OTH!W38&gt;=AQ$6,AQ$6,OTH!W38),0)</f>
        <v>0</v>
      </c>
      <c r="AR43" s="1">
        <f>IFERROR(IF(OTH!X38&gt;=AR$6,AR$6,OTH!X38),0)</f>
        <v>0</v>
      </c>
      <c r="AS43" s="1">
        <f>OTH!Y38</f>
        <v>0</v>
      </c>
      <c r="AT43" s="1">
        <f>OTH!Z38+AC43</f>
        <v>0</v>
      </c>
      <c r="AU43" s="1">
        <f>OTH!AE38+OTH!AF38</f>
        <v>0</v>
      </c>
      <c r="AV43" s="1">
        <f>OTH!AA38</f>
        <v>0</v>
      </c>
      <c r="AW43" s="1">
        <f>OTH!AB38</f>
        <v>0</v>
      </c>
      <c r="AX43" s="1">
        <f t="shared" si="14"/>
        <v>0</v>
      </c>
      <c r="AY43" s="1">
        <f t="shared" si="15"/>
        <v>0</v>
      </c>
      <c r="AZ43" s="1">
        <f t="shared" si="16"/>
        <v>0</v>
      </c>
      <c r="BA43" s="1">
        <f t="shared" si="17"/>
        <v>0</v>
      </c>
      <c r="BB43" s="1">
        <f t="shared" si="18"/>
        <v>0</v>
      </c>
      <c r="BC43" s="1">
        <f>EMP!X39</f>
        <v>0</v>
      </c>
      <c r="BD43" s="1">
        <f t="shared" si="19"/>
        <v>0</v>
      </c>
      <c r="BE43" s="1">
        <f t="shared" si="20"/>
        <v>0</v>
      </c>
      <c r="BF43" s="1">
        <f t="shared" si="21"/>
        <v>0</v>
      </c>
      <c r="BG43" s="1">
        <f t="shared" si="22"/>
        <v>0</v>
      </c>
      <c r="BL43" s="165">
        <f>EMP!O39</f>
        <v>0</v>
      </c>
      <c r="BM43" s="166">
        <f>EMP!P39</f>
        <v>0</v>
      </c>
      <c r="BN43" s="165">
        <f>EMP!Q39</f>
        <v>0</v>
      </c>
      <c r="BO43" s="179"/>
      <c r="BP43" s="180"/>
      <c r="BQ43" s="173">
        <f t="shared" si="23"/>
        <v>0</v>
      </c>
      <c r="BR43" s="173">
        <f t="shared" si="24"/>
        <v>0</v>
      </c>
      <c r="BS43" s="174">
        <f t="shared" si="25"/>
        <v>0</v>
      </c>
      <c r="BT43" s="173">
        <f t="shared" si="26"/>
        <v>0</v>
      </c>
      <c r="BU43" s="173">
        <f t="shared" si="27"/>
        <v>0</v>
      </c>
      <c r="BV43" s="174">
        <f t="shared" si="28"/>
        <v>0</v>
      </c>
      <c r="BW43" s="173">
        <f t="shared" si="29"/>
        <v>0</v>
      </c>
      <c r="BX43" s="173">
        <f t="shared" si="30"/>
        <v>0</v>
      </c>
      <c r="BY43" s="174">
        <f t="shared" si="31"/>
        <v>0</v>
      </c>
      <c r="BZ43" s="173">
        <f t="shared" si="32"/>
        <v>0</v>
      </c>
      <c r="CA43" s="173">
        <f t="shared" si="33"/>
        <v>0</v>
      </c>
      <c r="CB43" s="174">
        <f t="shared" si="34"/>
        <v>0</v>
      </c>
      <c r="CC43" s="173">
        <f t="shared" si="35"/>
        <v>0</v>
      </c>
      <c r="CD43" s="173">
        <f t="shared" si="36"/>
        <v>0</v>
      </c>
      <c r="CE43" s="175">
        <f t="shared" si="37"/>
        <v>0</v>
      </c>
      <c r="CF43" s="175">
        <f t="shared" si="1"/>
        <v>0</v>
      </c>
      <c r="CG43" s="175">
        <f t="shared" si="38"/>
        <v>0</v>
      </c>
      <c r="CH43" s="175">
        <f t="shared" si="39"/>
        <v>0</v>
      </c>
      <c r="CI43" s="175">
        <f t="shared" si="40"/>
        <v>0</v>
      </c>
      <c r="CJ43" s="175">
        <f t="shared" si="41"/>
        <v>0</v>
      </c>
      <c r="CK43" s="175">
        <f t="shared" si="42"/>
        <v>0</v>
      </c>
      <c r="CL43" s="175">
        <f t="shared" si="43"/>
        <v>0</v>
      </c>
      <c r="CM43" s="175">
        <f t="shared" si="44"/>
        <v>0</v>
      </c>
      <c r="CN43" s="175">
        <f t="shared" si="45"/>
        <v>0</v>
      </c>
      <c r="CO43" s="175">
        <f t="shared" si="46"/>
        <v>0</v>
      </c>
      <c r="CP43" s="175">
        <f t="shared" si="47"/>
        <v>0</v>
      </c>
      <c r="CQ43" s="175">
        <f t="shared" si="48"/>
        <v>0</v>
      </c>
      <c r="CR43" s="175">
        <f t="shared" si="49"/>
        <v>0</v>
      </c>
      <c r="CS43" s="175">
        <f t="shared" si="50"/>
        <v>0</v>
      </c>
      <c r="CT43" s="175">
        <f t="shared" si="51"/>
        <v>0</v>
      </c>
      <c r="CU43" s="176">
        <f t="shared" si="52"/>
        <v>0</v>
      </c>
      <c r="CV43" s="176">
        <f t="shared" si="53"/>
        <v>0</v>
      </c>
      <c r="CW43" s="176">
        <f t="shared" si="54"/>
        <v>0</v>
      </c>
      <c r="CX43" s="172">
        <f>OTH!P38</f>
        <v>0</v>
      </c>
      <c r="CY43" s="176">
        <f t="shared" si="55"/>
        <v>0</v>
      </c>
      <c r="CZ43" s="176">
        <f t="shared" si="56"/>
        <v>0</v>
      </c>
      <c r="DA43" s="176">
        <f t="shared" si="57"/>
        <v>0</v>
      </c>
      <c r="DB43" s="171">
        <f t="shared" si="58"/>
        <v>0</v>
      </c>
      <c r="DC43" s="171">
        <f t="shared" si="59"/>
        <v>0</v>
      </c>
      <c r="DD43" s="1">
        <f t="shared" si="60"/>
        <v>0</v>
      </c>
    </row>
    <row r="44" spans="3:108" ht="18" customHeight="1" x14ac:dyDescent="0.25">
      <c r="C44" s="1">
        <f t="shared" si="8"/>
        <v>0</v>
      </c>
      <c r="D44" s="1">
        <f t="shared" si="9"/>
        <v>0</v>
      </c>
      <c r="E44" s="1">
        <f>ALLO!A42</f>
        <v>0</v>
      </c>
      <c r="F44" s="1">
        <f t="shared" si="10"/>
        <v>0</v>
      </c>
      <c r="G44" s="1">
        <f t="shared" si="61"/>
        <v>1</v>
      </c>
      <c r="H44" s="1">
        <f t="shared" si="61"/>
        <v>2</v>
      </c>
      <c r="I44" s="1">
        <f t="shared" si="61"/>
        <v>3</v>
      </c>
      <c r="J44" s="1">
        <f>SUM(ALLO!GA42:GL42)</f>
        <v>0</v>
      </c>
      <c r="K44" s="1">
        <f>SUM(ALLO!GM42:GX42)</f>
        <v>0</v>
      </c>
      <c r="L44" s="1">
        <f>SUM(ALLO!GY42:HJ42)</f>
        <v>0</v>
      </c>
      <c r="M44" s="1">
        <f>SUM(ALLO!EU42:FF42)</f>
        <v>0</v>
      </c>
      <c r="N44" s="1">
        <f>SUM(ALLO!FG42:FR42)</f>
        <v>0</v>
      </c>
      <c r="O44" s="1">
        <f>ALLO!HR42</f>
        <v>0</v>
      </c>
      <c r="P44" s="1">
        <f>ALLO!HU42</f>
        <v>0</v>
      </c>
      <c r="Q44" s="1">
        <f>ALLO!IP42</f>
        <v>0</v>
      </c>
      <c r="R44" s="1">
        <f>ALLO!IS42</f>
        <v>0</v>
      </c>
      <c r="S44" s="1">
        <f>IFERROR(IF($BL44&gt;=1,INDEX(ARR!$D$8:$AG$207,MATCH(G44,ARR!$D$8:$D$207,0),12),0),0)</f>
        <v>0</v>
      </c>
      <c r="T44" s="1">
        <f>IFERROR(IF($BL44&gt;=1,INDEX(ARR!$D$8:$AG$207,MATCH(H44,ARR!$D$8:$D$207,0),12),0),0)</f>
        <v>0</v>
      </c>
      <c r="U44" s="1">
        <f>IFERROR(IF($BL44&gt;=1,INDEX(ARR!$D$8:$AG$207,MATCH(I44,ARR!$D$8:$D$207,0),12),0),0)</f>
        <v>0</v>
      </c>
      <c r="V44" s="1">
        <f t="shared" si="12"/>
        <v>0</v>
      </c>
      <c r="W44" s="1">
        <f t="shared" si="13"/>
        <v>0</v>
      </c>
      <c r="X44" s="1">
        <f>SUM(DED!AH44:AS44)+ALLO!IQ42+ALLO!IT42+DED!FT44+ALLO!HP42</f>
        <v>0</v>
      </c>
      <c r="Y44" s="1">
        <f>SUM(DED!FA44:FL44)+ALLO!IR42+ALLO!IU42+DED!FV44</f>
        <v>0</v>
      </c>
      <c r="Z44" s="1">
        <f>SUM(DED!BF44:BQ44)+DED!FW44</f>
        <v>0</v>
      </c>
      <c r="AA44" s="1">
        <f>DED!ES44+DED!GC44</f>
        <v>0</v>
      </c>
      <c r="AB44" s="1">
        <f>SUM(DED!DZ44:EK44)+OTH!I39+DED!FZ44</f>
        <v>0</v>
      </c>
      <c r="AC44" s="1">
        <f>SUM(DED!FM44:FS44)+DED!GD44</f>
        <v>0</v>
      </c>
      <c r="AD44" s="1">
        <f>SUM(DED!CP44:DA44)+DED!GE44</f>
        <v>0</v>
      </c>
      <c r="AE44" s="1">
        <f>SUM(DED!DB44:DM44)+OTH!N39+DED!GA44</f>
        <v>0</v>
      </c>
      <c r="AF44" s="1">
        <f>SUM(DED!DN44:DY44)+OTH!O39+DED!GB44</f>
        <v>0</v>
      </c>
      <c r="AG44" s="1">
        <f>SUM(OTH!D39:H39)+SUM(OTH!J39:M39)+SUM(X44:AB44)+AE44</f>
        <v>0</v>
      </c>
      <c r="AH44" s="1">
        <f>HRA!H39</f>
        <v>0</v>
      </c>
      <c r="AI44" s="1">
        <f>OTH!AC39+OTH!AD39+50000</f>
        <v>50000</v>
      </c>
      <c r="AJ44" s="1">
        <f>OTH!P39</f>
        <v>0</v>
      </c>
      <c r="AK44" s="1">
        <f>IFERROR(IF(OTH!Q39&gt;=AK$6,AK$6,OTH!Q39),0)</f>
        <v>0</v>
      </c>
      <c r="AL44" s="1">
        <f>IFERROR(IF(OTH!R39&gt;=AL$6,AL$6,OTH!R39),0)</f>
        <v>0</v>
      </c>
      <c r="AM44" s="1">
        <f>IFERROR(IF(OTH!S39&gt;=AM$6,AM$6,OTH!S39),0)</f>
        <v>0</v>
      </c>
      <c r="AN44" s="1">
        <f>IFERROR(IF(OTH!T39&gt;=AN$6,AN$6,OTH!T39),0)</f>
        <v>0</v>
      </c>
      <c r="AO44" s="1">
        <f>OTH!U39</f>
        <v>0</v>
      </c>
      <c r="AP44" s="1">
        <f>IFERROR(IF(OTH!V39&gt;=AP$6,AP$6,OTH!V39),0)</f>
        <v>0</v>
      </c>
      <c r="AQ44" s="1">
        <f>IFERROR(IF(OTH!W39&gt;=AQ$6,AQ$6,OTH!W39),0)</f>
        <v>0</v>
      </c>
      <c r="AR44" s="1">
        <f>IFERROR(IF(OTH!X39&gt;=AR$6,AR$6,OTH!X39),0)</f>
        <v>0</v>
      </c>
      <c r="AS44" s="1">
        <f>OTH!Y39</f>
        <v>0</v>
      </c>
      <c r="AT44" s="1">
        <f>OTH!Z39+AC44</f>
        <v>0</v>
      </c>
      <c r="AU44" s="1">
        <f>OTH!AE39+OTH!AF39</f>
        <v>0</v>
      </c>
      <c r="AV44" s="1">
        <f>OTH!AA39</f>
        <v>0</v>
      </c>
      <c r="AW44" s="1">
        <f>OTH!AB39</f>
        <v>0</v>
      </c>
      <c r="AX44" s="1">
        <f t="shared" si="14"/>
        <v>0</v>
      </c>
      <c r="AY44" s="1">
        <f t="shared" si="15"/>
        <v>0</v>
      </c>
      <c r="AZ44" s="1">
        <f t="shared" si="16"/>
        <v>0</v>
      </c>
      <c r="BA44" s="1">
        <f t="shared" si="17"/>
        <v>0</v>
      </c>
      <c r="BB44" s="1">
        <f t="shared" si="18"/>
        <v>0</v>
      </c>
      <c r="BC44" s="1">
        <f>EMP!X40</f>
        <v>0</v>
      </c>
      <c r="BD44" s="1">
        <f t="shared" si="19"/>
        <v>0</v>
      </c>
      <c r="BE44" s="1">
        <f t="shared" si="20"/>
        <v>0</v>
      </c>
      <c r="BF44" s="1">
        <f t="shared" si="21"/>
        <v>0</v>
      </c>
      <c r="BG44" s="1">
        <f t="shared" si="22"/>
        <v>0</v>
      </c>
      <c r="BL44" s="165">
        <f>EMP!O40</f>
        <v>0</v>
      </c>
      <c r="BM44" s="166">
        <f>EMP!P40</f>
        <v>0</v>
      </c>
      <c r="BN44" s="165">
        <f>EMP!Q40</f>
        <v>0</v>
      </c>
      <c r="BO44" s="179"/>
      <c r="BP44" s="180"/>
      <c r="BQ44" s="173">
        <f t="shared" si="23"/>
        <v>0</v>
      </c>
      <c r="BR44" s="173">
        <f t="shared" si="24"/>
        <v>0</v>
      </c>
      <c r="BS44" s="174">
        <f t="shared" si="25"/>
        <v>0</v>
      </c>
      <c r="BT44" s="173">
        <f t="shared" si="26"/>
        <v>0</v>
      </c>
      <c r="BU44" s="173">
        <f t="shared" si="27"/>
        <v>0</v>
      </c>
      <c r="BV44" s="174">
        <f t="shared" si="28"/>
        <v>0</v>
      </c>
      <c r="BW44" s="173">
        <f t="shared" si="29"/>
        <v>0</v>
      </c>
      <c r="BX44" s="173">
        <f t="shared" si="30"/>
        <v>0</v>
      </c>
      <c r="BY44" s="174">
        <f t="shared" si="31"/>
        <v>0</v>
      </c>
      <c r="BZ44" s="173">
        <f t="shared" si="32"/>
        <v>0</v>
      </c>
      <c r="CA44" s="173">
        <f t="shared" si="33"/>
        <v>0</v>
      </c>
      <c r="CB44" s="174">
        <f t="shared" si="34"/>
        <v>0</v>
      </c>
      <c r="CC44" s="173">
        <f t="shared" si="35"/>
        <v>0</v>
      </c>
      <c r="CD44" s="173">
        <f t="shared" si="36"/>
        <v>0</v>
      </c>
      <c r="CE44" s="175">
        <f t="shared" si="37"/>
        <v>0</v>
      </c>
      <c r="CF44" s="175">
        <f t="shared" si="1"/>
        <v>0</v>
      </c>
      <c r="CG44" s="175">
        <f t="shared" si="38"/>
        <v>0</v>
      </c>
      <c r="CH44" s="175">
        <f t="shared" si="39"/>
        <v>0</v>
      </c>
      <c r="CI44" s="175">
        <f t="shared" si="40"/>
        <v>0</v>
      </c>
      <c r="CJ44" s="175">
        <f t="shared" si="41"/>
        <v>0</v>
      </c>
      <c r="CK44" s="175">
        <f t="shared" si="42"/>
        <v>0</v>
      </c>
      <c r="CL44" s="175">
        <f t="shared" si="43"/>
        <v>0</v>
      </c>
      <c r="CM44" s="175">
        <f t="shared" si="44"/>
        <v>0</v>
      </c>
      <c r="CN44" s="175">
        <f t="shared" si="45"/>
        <v>0</v>
      </c>
      <c r="CO44" s="175">
        <f t="shared" si="46"/>
        <v>0</v>
      </c>
      <c r="CP44" s="175">
        <f t="shared" si="47"/>
        <v>0</v>
      </c>
      <c r="CQ44" s="175">
        <f t="shared" si="48"/>
        <v>0</v>
      </c>
      <c r="CR44" s="175">
        <f t="shared" si="49"/>
        <v>0</v>
      </c>
      <c r="CS44" s="175">
        <f t="shared" si="50"/>
        <v>0</v>
      </c>
      <c r="CT44" s="175">
        <f t="shared" si="51"/>
        <v>0</v>
      </c>
      <c r="CU44" s="176">
        <f t="shared" si="52"/>
        <v>0</v>
      </c>
      <c r="CV44" s="176">
        <f t="shared" si="53"/>
        <v>0</v>
      </c>
      <c r="CW44" s="176">
        <f t="shared" si="54"/>
        <v>0</v>
      </c>
      <c r="CX44" s="172">
        <f>OTH!P39</f>
        <v>0</v>
      </c>
      <c r="CY44" s="176">
        <f t="shared" si="55"/>
        <v>0</v>
      </c>
      <c r="CZ44" s="176">
        <f t="shared" si="56"/>
        <v>0</v>
      </c>
      <c r="DA44" s="176">
        <f t="shared" si="57"/>
        <v>0</v>
      </c>
      <c r="DB44" s="171">
        <f t="shared" si="58"/>
        <v>0</v>
      </c>
      <c r="DC44" s="171">
        <f t="shared" si="59"/>
        <v>0</v>
      </c>
      <c r="DD44" s="1">
        <f t="shared" si="60"/>
        <v>0</v>
      </c>
    </row>
    <row r="45" spans="3:108" ht="18" customHeight="1" x14ac:dyDescent="0.25">
      <c r="C45" s="1">
        <f t="shared" si="8"/>
        <v>0</v>
      </c>
      <c r="D45" s="1">
        <f t="shared" si="9"/>
        <v>0</v>
      </c>
      <c r="E45" s="1">
        <f>ALLO!A43</f>
        <v>0</v>
      </c>
      <c r="F45" s="1">
        <f t="shared" si="10"/>
        <v>0</v>
      </c>
      <c r="G45" s="1">
        <f t="shared" si="61"/>
        <v>1</v>
      </c>
      <c r="H45" s="1">
        <f t="shared" si="61"/>
        <v>2</v>
      </c>
      <c r="I45" s="1">
        <f t="shared" si="61"/>
        <v>3</v>
      </c>
      <c r="J45" s="1">
        <f>SUM(ALLO!GA43:GL43)</f>
        <v>0</v>
      </c>
      <c r="K45" s="1">
        <f>SUM(ALLO!GM43:GX43)</f>
        <v>0</v>
      </c>
      <c r="L45" s="1">
        <f>SUM(ALLO!GY43:HJ43)</f>
        <v>0</v>
      </c>
      <c r="M45" s="1">
        <f>SUM(ALLO!EU43:FF43)</f>
        <v>0</v>
      </c>
      <c r="N45" s="1">
        <f>SUM(ALLO!FG43:FR43)</f>
        <v>0</v>
      </c>
      <c r="O45" s="1">
        <f>ALLO!HR43</f>
        <v>0</v>
      </c>
      <c r="P45" s="1">
        <f>ALLO!HU43</f>
        <v>0</v>
      </c>
      <c r="Q45" s="1">
        <f>ALLO!IP43</f>
        <v>0</v>
      </c>
      <c r="R45" s="1">
        <f>ALLO!IS43</f>
        <v>0</v>
      </c>
      <c r="S45" s="1">
        <f>IFERROR(IF($BL45&gt;=1,INDEX(ARR!$D$8:$AG$207,MATCH(G45,ARR!$D$8:$D$207,0),12),0),0)</f>
        <v>0</v>
      </c>
      <c r="T45" s="1">
        <f>IFERROR(IF($BL45&gt;=1,INDEX(ARR!$D$8:$AG$207,MATCH(H45,ARR!$D$8:$D$207,0),12),0),0)</f>
        <v>0</v>
      </c>
      <c r="U45" s="1">
        <f>IFERROR(IF($BL45&gt;=1,INDEX(ARR!$D$8:$AG$207,MATCH(I45,ARR!$D$8:$D$207,0),12),0),0)</f>
        <v>0</v>
      </c>
      <c r="V45" s="1">
        <f t="shared" si="12"/>
        <v>0</v>
      </c>
      <c r="W45" s="1">
        <f t="shared" si="13"/>
        <v>0</v>
      </c>
      <c r="X45" s="1">
        <f>SUM(DED!AH45:AS45)+ALLO!IQ43+ALLO!IT43+DED!FT45+ALLO!HP43</f>
        <v>0</v>
      </c>
      <c r="Y45" s="1">
        <f>SUM(DED!FA45:FL45)+ALLO!IR43+ALLO!IU43+DED!FV45</f>
        <v>0</v>
      </c>
      <c r="Z45" s="1">
        <f>SUM(DED!BF45:BQ45)+DED!FW45</f>
        <v>0</v>
      </c>
      <c r="AA45" s="1">
        <f>DED!ES45+DED!GC45</f>
        <v>0</v>
      </c>
      <c r="AB45" s="1">
        <f>SUM(DED!DZ45:EK45)+OTH!I40+DED!FZ45</f>
        <v>0</v>
      </c>
      <c r="AC45" s="1">
        <f>SUM(DED!FM45:FS45)+DED!GD45</f>
        <v>0</v>
      </c>
      <c r="AD45" s="1">
        <f>SUM(DED!CP45:DA45)+DED!GE45</f>
        <v>0</v>
      </c>
      <c r="AE45" s="1">
        <f>SUM(DED!DB45:DM45)+OTH!N40+DED!GA45</f>
        <v>0</v>
      </c>
      <c r="AF45" s="1">
        <f>SUM(DED!DN45:DY45)+OTH!O40+DED!GB45</f>
        <v>0</v>
      </c>
      <c r="AG45" s="1">
        <f>SUM(OTH!D40:H40)+SUM(OTH!J40:M40)+SUM(X45:AB45)+AE45</f>
        <v>0</v>
      </c>
      <c r="AH45" s="1">
        <f>HRA!H40</f>
        <v>0</v>
      </c>
      <c r="AI45" s="1">
        <f>OTH!AC40+OTH!AD40+50000</f>
        <v>50000</v>
      </c>
      <c r="AJ45" s="1">
        <f>OTH!P40</f>
        <v>0</v>
      </c>
      <c r="AK45" s="1">
        <f>IFERROR(IF(OTH!Q40&gt;=AK$6,AK$6,OTH!Q40),0)</f>
        <v>0</v>
      </c>
      <c r="AL45" s="1">
        <f>IFERROR(IF(OTH!R40&gt;=AL$6,AL$6,OTH!R40),0)</f>
        <v>0</v>
      </c>
      <c r="AM45" s="1">
        <f>IFERROR(IF(OTH!S40&gt;=AM$6,AM$6,OTH!S40),0)</f>
        <v>0</v>
      </c>
      <c r="AN45" s="1">
        <f>IFERROR(IF(OTH!T40&gt;=AN$6,AN$6,OTH!T40),0)</f>
        <v>0</v>
      </c>
      <c r="AO45" s="1">
        <f>OTH!U40</f>
        <v>0</v>
      </c>
      <c r="AP45" s="1">
        <f>IFERROR(IF(OTH!V40&gt;=AP$6,AP$6,OTH!V40),0)</f>
        <v>0</v>
      </c>
      <c r="AQ45" s="1">
        <f>IFERROR(IF(OTH!W40&gt;=AQ$6,AQ$6,OTH!W40),0)</f>
        <v>0</v>
      </c>
      <c r="AR45" s="1">
        <f>IFERROR(IF(OTH!X40&gt;=AR$6,AR$6,OTH!X40),0)</f>
        <v>0</v>
      </c>
      <c r="AS45" s="1">
        <f>OTH!Y40</f>
        <v>0</v>
      </c>
      <c r="AT45" s="1">
        <f>OTH!Z40+AC45</f>
        <v>0</v>
      </c>
      <c r="AU45" s="1">
        <f>OTH!AE40+OTH!AF40</f>
        <v>0</v>
      </c>
      <c r="AV45" s="1">
        <f>OTH!AA40</f>
        <v>0</v>
      </c>
      <c r="AW45" s="1">
        <f>OTH!AB40</f>
        <v>0</v>
      </c>
      <c r="AX45" s="1">
        <f t="shared" si="14"/>
        <v>0</v>
      </c>
      <c r="AY45" s="1">
        <f t="shared" si="15"/>
        <v>0</v>
      </c>
      <c r="AZ45" s="1">
        <f t="shared" si="16"/>
        <v>0</v>
      </c>
      <c r="BA45" s="1">
        <f t="shared" si="17"/>
        <v>0</v>
      </c>
      <c r="BB45" s="1">
        <f t="shared" si="18"/>
        <v>0</v>
      </c>
      <c r="BC45" s="1">
        <f>EMP!X41</f>
        <v>0</v>
      </c>
      <c r="BD45" s="1">
        <f t="shared" si="19"/>
        <v>0</v>
      </c>
      <c r="BE45" s="1">
        <f t="shared" si="20"/>
        <v>0</v>
      </c>
      <c r="BF45" s="1">
        <f t="shared" si="21"/>
        <v>0</v>
      </c>
      <c r="BG45" s="1">
        <f t="shared" si="22"/>
        <v>0</v>
      </c>
      <c r="BL45" s="165">
        <f>EMP!O41</f>
        <v>0</v>
      </c>
      <c r="BM45" s="166">
        <f>EMP!P41</f>
        <v>0</v>
      </c>
      <c r="BN45" s="165">
        <f>EMP!Q41</f>
        <v>0</v>
      </c>
      <c r="BO45" s="179"/>
      <c r="BP45" s="180"/>
      <c r="BQ45" s="173">
        <f t="shared" si="23"/>
        <v>0</v>
      </c>
      <c r="BR45" s="173">
        <f t="shared" si="24"/>
        <v>0</v>
      </c>
      <c r="BS45" s="174">
        <f t="shared" si="25"/>
        <v>0</v>
      </c>
      <c r="BT45" s="173">
        <f t="shared" si="26"/>
        <v>0</v>
      </c>
      <c r="BU45" s="173">
        <f t="shared" si="27"/>
        <v>0</v>
      </c>
      <c r="BV45" s="174">
        <f t="shared" si="28"/>
        <v>0</v>
      </c>
      <c r="BW45" s="173">
        <f t="shared" si="29"/>
        <v>0</v>
      </c>
      <c r="BX45" s="173">
        <f t="shared" si="30"/>
        <v>0</v>
      </c>
      <c r="BY45" s="174">
        <f t="shared" si="31"/>
        <v>0</v>
      </c>
      <c r="BZ45" s="173">
        <f t="shared" si="32"/>
        <v>0</v>
      </c>
      <c r="CA45" s="173">
        <f t="shared" si="33"/>
        <v>0</v>
      </c>
      <c r="CB45" s="174">
        <f t="shared" si="34"/>
        <v>0</v>
      </c>
      <c r="CC45" s="173">
        <f t="shared" si="35"/>
        <v>0</v>
      </c>
      <c r="CD45" s="173">
        <f t="shared" si="36"/>
        <v>0</v>
      </c>
      <c r="CE45" s="175">
        <f t="shared" si="37"/>
        <v>0</v>
      </c>
      <c r="CF45" s="175">
        <f t="shared" si="1"/>
        <v>0</v>
      </c>
      <c r="CG45" s="175">
        <f t="shared" si="38"/>
        <v>0</v>
      </c>
      <c r="CH45" s="175">
        <f t="shared" si="39"/>
        <v>0</v>
      </c>
      <c r="CI45" s="175">
        <f t="shared" si="40"/>
        <v>0</v>
      </c>
      <c r="CJ45" s="175">
        <f t="shared" si="41"/>
        <v>0</v>
      </c>
      <c r="CK45" s="175">
        <f t="shared" si="42"/>
        <v>0</v>
      </c>
      <c r="CL45" s="175">
        <f t="shared" si="43"/>
        <v>0</v>
      </c>
      <c r="CM45" s="175">
        <f t="shared" si="44"/>
        <v>0</v>
      </c>
      <c r="CN45" s="175">
        <f t="shared" si="45"/>
        <v>0</v>
      </c>
      <c r="CO45" s="175">
        <f t="shared" si="46"/>
        <v>0</v>
      </c>
      <c r="CP45" s="175">
        <f t="shared" si="47"/>
        <v>0</v>
      </c>
      <c r="CQ45" s="175">
        <f t="shared" si="48"/>
        <v>0</v>
      </c>
      <c r="CR45" s="175">
        <f t="shared" si="49"/>
        <v>0</v>
      </c>
      <c r="CS45" s="175">
        <f t="shared" si="50"/>
        <v>0</v>
      </c>
      <c r="CT45" s="175">
        <f t="shared" si="51"/>
        <v>0</v>
      </c>
      <c r="CU45" s="176">
        <f t="shared" si="52"/>
        <v>0</v>
      </c>
      <c r="CV45" s="176">
        <f t="shared" si="53"/>
        <v>0</v>
      </c>
      <c r="CW45" s="176">
        <f t="shared" si="54"/>
        <v>0</v>
      </c>
      <c r="CX45" s="172">
        <f>OTH!P40</f>
        <v>0</v>
      </c>
      <c r="CY45" s="176">
        <f t="shared" si="55"/>
        <v>0</v>
      </c>
      <c r="CZ45" s="176">
        <f t="shared" si="56"/>
        <v>0</v>
      </c>
      <c r="DA45" s="176">
        <f t="shared" si="57"/>
        <v>0</v>
      </c>
      <c r="DB45" s="171">
        <f t="shared" si="58"/>
        <v>0</v>
      </c>
      <c r="DC45" s="171">
        <f t="shared" si="59"/>
        <v>0</v>
      </c>
      <c r="DD45" s="1">
        <f t="shared" si="60"/>
        <v>0</v>
      </c>
    </row>
    <row r="46" spans="3:108" ht="18" customHeight="1" x14ac:dyDescent="0.25">
      <c r="C46" s="1">
        <f t="shared" si="8"/>
        <v>0</v>
      </c>
      <c r="D46" s="1">
        <f t="shared" si="9"/>
        <v>0</v>
      </c>
      <c r="E46" s="1">
        <f>ALLO!A44</f>
        <v>0</v>
      </c>
      <c r="F46" s="1">
        <f t="shared" si="10"/>
        <v>0</v>
      </c>
      <c r="G46" s="1">
        <f t="shared" si="61"/>
        <v>1</v>
      </c>
      <c r="H46" s="1">
        <f t="shared" si="61"/>
        <v>2</v>
      </c>
      <c r="I46" s="1">
        <f t="shared" si="61"/>
        <v>3</v>
      </c>
      <c r="J46" s="1">
        <f>SUM(ALLO!GA44:GL44)</f>
        <v>0</v>
      </c>
      <c r="K46" s="1">
        <f>SUM(ALLO!GM44:GX44)</f>
        <v>0</v>
      </c>
      <c r="L46" s="1">
        <f>SUM(ALLO!GY44:HJ44)</f>
        <v>0</v>
      </c>
      <c r="M46" s="1">
        <f>SUM(ALLO!EU44:FF44)</f>
        <v>0</v>
      </c>
      <c r="N46" s="1">
        <f>SUM(ALLO!FG44:FR44)</f>
        <v>0</v>
      </c>
      <c r="O46" s="1">
        <f>ALLO!HR44</f>
        <v>0</v>
      </c>
      <c r="P46" s="1">
        <f>ALLO!HU44</f>
        <v>0</v>
      </c>
      <c r="Q46" s="1">
        <f>ALLO!IP44</f>
        <v>0</v>
      </c>
      <c r="R46" s="1">
        <f>ALLO!IS44</f>
        <v>0</v>
      </c>
      <c r="S46" s="1">
        <f>IFERROR(IF($BL46&gt;=1,INDEX(ARR!$D$8:$AG$207,MATCH(G46,ARR!$D$8:$D$207,0),12),0),0)</f>
        <v>0</v>
      </c>
      <c r="T46" s="1">
        <f>IFERROR(IF($BL46&gt;=1,INDEX(ARR!$D$8:$AG$207,MATCH(H46,ARR!$D$8:$D$207,0),12),0),0)</f>
        <v>0</v>
      </c>
      <c r="U46" s="1">
        <f>IFERROR(IF($BL46&gt;=1,INDEX(ARR!$D$8:$AG$207,MATCH(I46,ARR!$D$8:$D$207,0),12),0),0)</f>
        <v>0</v>
      </c>
      <c r="V46" s="1">
        <f t="shared" si="12"/>
        <v>0</v>
      </c>
      <c r="W46" s="1">
        <f t="shared" si="13"/>
        <v>0</v>
      </c>
      <c r="X46" s="1">
        <f>SUM(DED!AH46:AS46)+ALLO!IQ44+ALLO!IT44+DED!FT46+ALLO!HP44</f>
        <v>0</v>
      </c>
      <c r="Y46" s="1">
        <f>SUM(DED!FA46:FL46)+ALLO!IR44+ALLO!IU44+DED!FV46</f>
        <v>0</v>
      </c>
      <c r="Z46" s="1">
        <f>SUM(DED!BF46:BQ46)+DED!FW46</f>
        <v>0</v>
      </c>
      <c r="AA46" s="1">
        <f>DED!ES46+DED!GC46</f>
        <v>0</v>
      </c>
      <c r="AB46" s="1">
        <f>SUM(DED!DZ46:EK46)+OTH!I41+DED!FZ46</f>
        <v>0</v>
      </c>
      <c r="AC46" s="1">
        <f>SUM(DED!FM46:FS46)+DED!GD46</f>
        <v>0</v>
      </c>
      <c r="AD46" s="1">
        <f>SUM(DED!CP46:DA46)+DED!GE46</f>
        <v>0</v>
      </c>
      <c r="AE46" s="1">
        <f>SUM(DED!DB46:DM46)+OTH!N41+DED!GA46</f>
        <v>0</v>
      </c>
      <c r="AF46" s="1">
        <f>SUM(DED!DN46:DY46)+OTH!O41+DED!GB46</f>
        <v>0</v>
      </c>
      <c r="AG46" s="1">
        <f>SUM(OTH!D41:H41)+SUM(OTH!J41:M41)+SUM(X46:AB46)+AE46</f>
        <v>0</v>
      </c>
      <c r="AH46" s="1">
        <f>HRA!H41</f>
        <v>0</v>
      </c>
      <c r="AI46" s="1">
        <f>OTH!AC41+OTH!AD41+50000</f>
        <v>50000</v>
      </c>
      <c r="AJ46" s="1">
        <f>OTH!P41</f>
        <v>0</v>
      </c>
      <c r="AK46" s="1">
        <f>IFERROR(IF(OTH!Q41&gt;=AK$6,AK$6,OTH!Q41),0)</f>
        <v>0</v>
      </c>
      <c r="AL46" s="1">
        <f>IFERROR(IF(OTH!R41&gt;=AL$6,AL$6,OTH!R41),0)</f>
        <v>0</v>
      </c>
      <c r="AM46" s="1">
        <f>IFERROR(IF(OTH!S41&gt;=AM$6,AM$6,OTH!S41),0)</f>
        <v>0</v>
      </c>
      <c r="AN46" s="1">
        <f>IFERROR(IF(OTH!T41&gt;=AN$6,AN$6,OTH!T41),0)</f>
        <v>0</v>
      </c>
      <c r="AO46" s="1">
        <f>OTH!U41</f>
        <v>0</v>
      </c>
      <c r="AP46" s="1">
        <f>IFERROR(IF(OTH!V41&gt;=AP$6,AP$6,OTH!V41),0)</f>
        <v>0</v>
      </c>
      <c r="AQ46" s="1">
        <f>IFERROR(IF(OTH!W41&gt;=AQ$6,AQ$6,OTH!W41),0)</f>
        <v>0</v>
      </c>
      <c r="AR46" s="1">
        <f>IFERROR(IF(OTH!X41&gt;=AR$6,AR$6,OTH!X41),0)</f>
        <v>0</v>
      </c>
      <c r="AS46" s="1">
        <f>OTH!Y41</f>
        <v>0</v>
      </c>
      <c r="AT46" s="1">
        <f>OTH!Z41+AC46</f>
        <v>0</v>
      </c>
      <c r="AU46" s="1">
        <f>OTH!AE41+OTH!AF41</f>
        <v>0</v>
      </c>
      <c r="AV46" s="1">
        <f>OTH!AA41</f>
        <v>0</v>
      </c>
      <c r="AW46" s="1">
        <f>OTH!AB41</f>
        <v>0</v>
      </c>
      <c r="AX46" s="1">
        <f t="shared" si="14"/>
        <v>0</v>
      </c>
      <c r="AY46" s="1">
        <f t="shared" si="15"/>
        <v>0</v>
      </c>
      <c r="AZ46" s="1">
        <f t="shared" si="16"/>
        <v>0</v>
      </c>
      <c r="BA46" s="1">
        <f t="shared" si="17"/>
        <v>0</v>
      </c>
      <c r="BB46" s="1">
        <f t="shared" si="18"/>
        <v>0</v>
      </c>
      <c r="BC46" s="1">
        <f>EMP!X42</f>
        <v>0</v>
      </c>
      <c r="BD46" s="1">
        <f t="shared" si="19"/>
        <v>0</v>
      </c>
      <c r="BE46" s="1">
        <f t="shared" si="20"/>
        <v>0</v>
      </c>
      <c r="BF46" s="1">
        <f t="shared" si="21"/>
        <v>0</v>
      </c>
      <c r="BG46" s="1">
        <f t="shared" si="22"/>
        <v>0</v>
      </c>
      <c r="BL46" s="165">
        <f>EMP!O42</f>
        <v>0</v>
      </c>
      <c r="BM46" s="166">
        <f>EMP!P42</f>
        <v>0</v>
      </c>
      <c r="BN46" s="165">
        <f>EMP!Q42</f>
        <v>0</v>
      </c>
      <c r="BO46" s="179"/>
      <c r="BP46" s="180"/>
      <c r="BQ46" s="173">
        <f t="shared" si="23"/>
        <v>0</v>
      </c>
      <c r="BR46" s="173">
        <f t="shared" si="24"/>
        <v>0</v>
      </c>
      <c r="BS46" s="174">
        <f t="shared" si="25"/>
        <v>0</v>
      </c>
      <c r="BT46" s="173">
        <f t="shared" si="26"/>
        <v>0</v>
      </c>
      <c r="BU46" s="173">
        <f t="shared" si="27"/>
        <v>0</v>
      </c>
      <c r="BV46" s="174">
        <f t="shared" si="28"/>
        <v>0</v>
      </c>
      <c r="BW46" s="173">
        <f t="shared" si="29"/>
        <v>0</v>
      </c>
      <c r="BX46" s="173">
        <f t="shared" si="30"/>
        <v>0</v>
      </c>
      <c r="BY46" s="174">
        <f t="shared" si="31"/>
        <v>0</v>
      </c>
      <c r="BZ46" s="173">
        <f t="shared" si="32"/>
        <v>0</v>
      </c>
      <c r="CA46" s="173">
        <f t="shared" si="33"/>
        <v>0</v>
      </c>
      <c r="CB46" s="174">
        <f t="shared" si="34"/>
        <v>0</v>
      </c>
      <c r="CC46" s="173">
        <f t="shared" si="35"/>
        <v>0</v>
      </c>
      <c r="CD46" s="173">
        <f t="shared" si="36"/>
        <v>0</v>
      </c>
      <c r="CE46" s="175">
        <f t="shared" si="37"/>
        <v>0</v>
      </c>
      <c r="CF46" s="175">
        <f t="shared" si="1"/>
        <v>0</v>
      </c>
      <c r="CG46" s="175">
        <f t="shared" si="38"/>
        <v>0</v>
      </c>
      <c r="CH46" s="175">
        <f t="shared" si="39"/>
        <v>0</v>
      </c>
      <c r="CI46" s="175">
        <f t="shared" si="40"/>
        <v>0</v>
      </c>
      <c r="CJ46" s="175">
        <f t="shared" si="41"/>
        <v>0</v>
      </c>
      <c r="CK46" s="175">
        <f t="shared" si="42"/>
        <v>0</v>
      </c>
      <c r="CL46" s="175">
        <f t="shared" si="43"/>
        <v>0</v>
      </c>
      <c r="CM46" s="175">
        <f t="shared" si="44"/>
        <v>0</v>
      </c>
      <c r="CN46" s="175">
        <f t="shared" si="45"/>
        <v>0</v>
      </c>
      <c r="CO46" s="175">
        <f t="shared" si="46"/>
        <v>0</v>
      </c>
      <c r="CP46" s="175">
        <f t="shared" si="47"/>
        <v>0</v>
      </c>
      <c r="CQ46" s="175">
        <f t="shared" si="48"/>
        <v>0</v>
      </c>
      <c r="CR46" s="175">
        <f t="shared" si="49"/>
        <v>0</v>
      </c>
      <c r="CS46" s="175">
        <f t="shared" si="50"/>
        <v>0</v>
      </c>
      <c r="CT46" s="175">
        <f t="shared" si="51"/>
        <v>0</v>
      </c>
      <c r="CU46" s="176">
        <f t="shared" si="52"/>
        <v>0</v>
      </c>
      <c r="CV46" s="176">
        <f t="shared" si="53"/>
        <v>0</v>
      </c>
      <c r="CW46" s="176">
        <f t="shared" si="54"/>
        <v>0</v>
      </c>
      <c r="CX46" s="172">
        <f>OTH!P41</f>
        <v>0</v>
      </c>
      <c r="CY46" s="176">
        <f t="shared" si="55"/>
        <v>0</v>
      </c>
      <c r="CZ46" s="176">
        <f t="shared" si="56"/>
        <v>0</v>
      </c>
      <c r="DA46" s="176">
        <f t="shared" si="57"/>
        <v>0</v>
      </c>
      <c r="DB46" s="171">
        <f t="shared" si="58"/>
        <v>0</v>
      </c>
      <c r="DC46" s="171">
        <f t="shared" si="59"/>
        <v>0</v>
      </c>
      <c r="DD46" s="1">
        <f t="shared" si="60"/>
        <v>0</v>
      </c>
    </row>
    <row r="47" spans="3:108" ht="18" customHeight="1" x14ac:dyDescent="0.25">
      <c r="C47" s="1">
        <f t="shared" si="8"/>
        <v>0</v>
      </c>
      <c r="D47" s="1">
        <f t="shared" si="9"/>
        <v>0</v>
      </c>
      <c r="E47" s="1">
        <f>ALLO!A45</f>
        <v>0</v>
      </c>
      <c r="F47" s="1">
        <f t="shared" si="10"/>
        <v>0</v>
      </c>
      <c r="G47" s="1">
        <f t="shared" si="61"/>
        <v>1</v>
      </c>
      <c r="H47" s="1">
        <f t="shared" si="61"/>
        <v>2</v>
      </c>
      <c r="I47" s="1">
        <f t="shared" si="61"/>
        <v>3</v>
      </c>
      <c r="J47" s="1">
        <f>SUM(ALLO!GA45:GL45)</f>
        <v>0</v>
      </c>
      <c r="K47" s="1">
        <f>SUM(ALLO!GM45:GX45)</f>
        <v>0</v>
      </c>
      <c r="L47" s="1">
        <f>SUM(ALLO!GY45:HJ45)</f>
        <v>0</v>
      </c>
      <c r="M47" s="1">
        <f>SUM(ALLO!EU45:FF45)</f>
        <v>0</v>
      </c>
      <c r="N47" s="1">
        <f>SUM(ALLO!FG45:FR45)</f>
        <v>0</v>
      </c>
      <c r="O47" s="1">
        <f>ALLO!HR45</f>
        <v>0</v>
      </c>
      <c r="P47" s="1">
        <f>ALLO!HU45</f>
        <v>0</v>
      </c>
      <c r="Q47" s="1">
        <f>ALLO!IP45</f>
        <v>0</v>
      </c>
      <c r="R47" s="1">
        <f>ALLO!IS45</f>
        <v>0</v>
      </c>
      <c r="S47" s="1">
        <f>IFERROR(IF($BL47&gt;=1,INDEX(ARR!$D$8:$AG$207,MATCH(G47,ARR!$D$8:$D$207,0),12),0),0)</f>
        <v>0</v>
      </c>
      <c r="T47" s="1">
        <f>IFERROR(IF($BL47&gt;=1,INDEX(ARR!$D$8:$AG$207,MATCH(H47,ARR!$D$8:$D$207,0),12),0),0)</f>
        <v>0</v>
      </c>
      <c r="U47" s="1">
        <f>IFERROR(IF($BL47&gt;=1,INDEX(ARR!$D$8:$AG$207,MATCH(I47,ARR!$D$8:$D$207,0),12),0),0)</f>
        <v>0</v>
      </c>
      <c r="V47" s="1">
        <f t="shared" si="12"/>
        <v>0</v>
      </c>
      <c r="W47" s="1">
        <f t="shared" si="13"/>
        <v>0</v>
      </c>
      <c r="X47" s="1">
        <f>SUM(DED!AH47:AS47)+ALLO!IQ45+ALLO!IT45+DED!FT47+ALLO!HP45</f>
        <v>0</v>
      </c>
      <c r="Y47" s="1">
        <f>SUM(DED!FA47:FL47)+ALLO!IR45+ALLO!IU45+DED!FV47</f>
        <v>0</v>
      </c>
      <c r="Z47" s="1">
        <f>SUM(DED!BF47:BQ47)+DED!FW47</f>
        <v>0</v>
      </c>
      <c r="AA47" s="1">
        <f>DED!ES47+DED!GC47</f>
        <v>0</v>
      </c>
      <c r="AB47" s="1">
        <f>SUM(DED!DZ47:EK47)+OTH!I42+DED!FZ47</f>
        <v>0</v>
      </c>
      <c r="AC47" s="1">
        <f>SUM(DED!FM47:FS47)+DED!GD47</f>
        <v>0</v>
      </c>
      <c r="AD47" s="1">
        <f>SUM(DED!CP47:DA47)+DED!GE47</f>
        <v>0</v>
      </c>
      <c r="AE47" s="1">
        <f>SUM(DED!DB47:DM47)+OTH!N42+DED!GA47</f>
        <v>0</v>
      </c>
      <c r="AF47" s="1">
        <f>SUM(DED!DN47:DY47)+OTH!O42+DED!GB47</f>
        <v>0</v>
      </c>
      <c r="AG47" s="1">
        <f>SUM(OTH!D42:H42)+SUM(OTH!J42:M42)+SUM(X47:AB47)+AE47</f>
        <v>0</v>
      </c>
      <c r="AH47" s="1">
        <f>HRA!H42</f>
        <v>0</v>
      </c>
      <c r="AI47" s="1">
        <f>OTH!AC42+OTH!AD42+50000</f>
        <v>50000</v>
      </c>
      <c r="AJ47" s="1">
        <f>OTH!P42</f>
        <v>0</v>
      </c>
      <c r="AK47" s="1">
        <f>IFERROR(IF(OTH!Q42&gt;=AK$6,AK$6,OTH!Q42),0)</f>
        <v>0</v>
      </c>
      <c r="AL47" s="1">
        <f>IFERROR(IF(OTH!R42&gt;=AL$6,AL$6,OTH!R42),0)</f>
        <v>0</v>
      </c>
      <c r="AM47" s="1">
        <f>IFERROR(IF(OTH!S42&gt;=AM$6,AM$6,OTH!S42),0)</f>
        <v>0</v>
      </c>
      <c r="AN47" s="1">
        <f>IFERROR(IF(OTH!T42&gt;=AN$6,AN$6,OTH!T42),0)</f>
        <v>0</v>
      </c>
      <c r="AO47" s="1">
        <f>OTH!U42</f>
        <v>0</v>
      </c>
      <c r="AP47" s="1">
        <f>IFERROR(IF(OTH!V42&gt;=AP$6,AP$6,OTH!V42),0)</f>
        <v>0</v>
      </c>
      <c r="AQ47" s="1">
        <f>IFERROR(IF(OTH!W42&gt;=AQ$6,AQ$6,OTH!W42),0)</f>
        <v>0</v>
      </c>
      <c r="AR47" s="1">
        <f>IFERROR(IF(OTH!X42&gt;=AR$6,AR$6,OTH!X42),0)</f>
        <v>0</v>
      </c>
      <c r="AS47" s="1">
        <f>OTH!Y42</f>
        <v>0</v>
      </c>
      <c r="AT47" s="1">
        <f>OTH!Z42+AC47</f>
        <v>0</v>
      </c>
      <c r="AU47" s="1">
        <f>OTH!AE42+OTH!AF42</f>
        <v>0</v>
      </c>
      <c r="AV47" s="1">
        <f>OTH!AA42</f>
        <v>0</v>
      </c>
      <c r="AW47" s="1">
        <f>OTH!AB42</f>
        <v>0</v>
      </c>
      <c r="AX47" s="1">
        <f t="shared" si="14"/>
        <v>0</v>
      </c>
      <c r="AY47" s="1">
        <f t="shared" si="15"/>
        <v>0</v>
      </c>
      <c r="AZ47" s="1">
        <f t="shared" si="16"/>
        <v>0</v>
      </c>
      <c r="BA47" s="1">
        <f t="shared" si="17"/>
        <v>0</v>
      </c>
      <c r="BB47" s="1">
        <f t="shared" si="18"/>
        <v>0</v>
      </c>
      <c r="BC47" s="1">
        <f>EMP!X43</f>
        <v>0</v>
      </c>
      <c r="BD47" s="1">
        <f t="shared" si="19"/>
        <v>0</v>
      </c>
      <c r="BE47" s="1">
        <f t="shared" si="20"/>
        <v>0</v>
      </c>
      <c r="BF47" s="1">
        <f t="shared" si="21"/>
        <v>0</v>
      </c>
      <c r="BG47" s="1">
        <f t="shared" si="22"/>
        <v>0</v>
      </c>
      <c r="BL47" s="165">
        <f>EMP!O43</f>
        <v>0</v>
      </c>
      <c r="BM47" s="166">
        <f>EMP!P43</f>
        <v>0</v>
      </c>
      <c r="BN47" s="165">
        <f>EMP!Q43</f>
        <v>0</v>
      </c>
      <c r="BO47" s="179"/>
      <c r="BP47" s="180"/>
      <c r="BQ47" s="173">
        <f t="shared" si="23"/>
        <v>0</v>
      </c>
      <c r="BR47" s="173">
        <f t="shared" si="24"/>
        <v>0</v>
      </c>
      <c r="BS47" s="174">
        <f t="shared" si="25"/>
        <v>0</v>
      </c>
      <c r="BT47" s="173">
        <f t="shared" si="26"/>
        <v>0</v>
      </c>
      <c r="BU47" s="173">
        <f t="shared" si="27"/>
        <v>0</v>
      </c>
      <c r="BV47" s="174">
        <f t="shared" si="28"/>
        <v>0</v>
      </c>
      <c r="BW47" s="173">
        <f t="shared" si="29"/>
        <v>0</v>
      </c>
      <c r="BX47" s="173">
        <f t="shared" si="30"/>
        <v>0</v>
      </c>
      <c r="BY47" s="174">
        <f t="shared" si="31"/>
        <v>0</v>
      </c>
      <c r="BZ47" s="173">
        <f t="shared" si="32"/>
        <v>0</v>
      </c>
      <c r="CA47" s="173">
        <f t="shared" si="33"/>
        <v>0</v>
      </c>
      <c r="CB47" s="174">
        <f t="shared" si="34"/>
        <v>0</v>
      </c>
      <c r="CC47" s="173">
        <f t="shared" si="35"/>
        <v>0</v>
      </c>
      <c r="CD47" s="173">
        <f t="shared" si="36"/>
        <v>0</v>
      </c>
      <c r="CE47" s="175">
        <f t="shared" si="37"/>
        <v>0</v>
      </c>
      <c r="CF47" s="175">
        <f t="shared" si="1"/>
        <v>0</v>
      </c>
      <c r="CG47" s="175">
        <f t="shared" si="38"/>
        <v>0</v>
      </c>
      <c r="CH47" s="175">
        <f t="shared" si="39"/>
        <v>0</v>
      </c>
      <c r="CI47" s="175">
        <f t="shared" si="40"/>
        <v>0</v>
      </c>
      <c r="CJ47" s="175">
        <f t="shared" si="41"/>
        <v>0</v>
      </c>
      <c r="CK47" s="175">
        <f t="shared" si="42"/>
        <v>0</v>
      </c>
      <c r="CL47" s="175">
        <f t="shared" si="43"/>
        <v>0</v>
      </c>
      <c r="CM47" s="175">
        <f t="shared" si="44"/>
        <v>0</v>
      </c>
      <c r="CN47" s="175">
        <f t="shared" si="45"/>
        <v>0</v>
      </c>
      <c r="CO47" s="175">
        <f t="shared" si="46"/>
        <v>0</v>
      </c>
      <c r="CP47" s="175">
        <f t="shared" si="47"/>
        <v>0</v>
      </c>
      <c r="CQ47" s="175">
        <f t="shared" si="48"/>
        <v>0</v>
      </c>
      <c r="CR47" s="175">
        <f t="shared" si="49"/>
        <v>0</v>
      </c>
      <c r="CS47" s="175">
        <f t="shared" si="50"/>
        <v>0</v>
      </c>
      <c r="CT47" s="175">
        <f t="shared" si="51"/>
        <v>0</v>
      </c>
      <c r="CU47" s="176">
        <f t="shared" si="52"/>
        <v>0</v>
      </c>
      <c r="CV47" s="176">
        <f t="shared" si="53"/>
        <v>0</v>
      </c>
      <c r="CW47" s="176">
        <f t="shared" si="54"/>
        <v>0</v>
      </c>
      <c r="CX47" s="172">
        <f>OTH!P42</f>
        <v>0</v>
      </c>
      <c r="CY47" s="176">
        <f t="shared" si="55"/>
        <v>0</v>
      </c>
      <c r="CZ47" s="176">
        <f t="shared" si="56"/>
        <v>0</v>
      </c>
      <c r="DA47" s="176">
        <f t="shared" si="57"/>
        <v>0</v>
      </c>
      <c r="DB47" s="171">
        <f t="shared" si="58"/>
        <v>0</v>
      </c>
      <c r="DC47" s="171">
        <f t="shared" si="59"/>
        <v>0</v>
      </c>
      <c r="DD47" s="1">
        <f t="shared" si="60"/>
        <v>0</v>
      </c>
    </row>
    <row r="48" spans="3:108" ht="18" customHeight="1" x14ac:dyDescent="0.25">
      <c r="C48" s="1">
        <f t="shared" si="8"/>
        <v>0</v>
      </c>
      <c r="D48" s="1">
        <f t="shared" si="9"/>
        <v>0</v>
      </c>
      <c r="E48" s="1">
        <f>ALLO!A46</f>
        <v>0</v>
      </c>
      <c r="F48" s="1">
        <f t="shared" si="10"/>
        <v>0</v>
      </c>
      <c r="G48" s="1">
        <f t="shared" si="61"/>
        <v>1</v>
      </c>
      <c r="H48" s="1">
        <f t="shared" si="61"/>
        <v>2</v>
      </c>
      <c r="I48" s="1">
        <f t="shared" si="61"/>
        <v>3</v>
      </c>
      <c r="J48" s="1">
        <f>SUM(ALLO!GA46:GL46)</f>
        <v>0</v>
      </c>
      <c r="K48" s="1">
        <f>SUM(ALLO!GM46:GX46)</f>
        <v>0</v>
      </c>
      <c r="L48" s="1">
        <f>SUM(ALLO!GY46:HJ46)</f>
        <v>0</v>
      </c>
      <c r="M48" s="1">
        <f>SUM(ALLO!EU46:FF46)</f>
        <v>0</v>
      </c>
      <c r="N48" s="1">
        <f>SUM(ALLO!FG46:FR46)</f>
        <v>0</v>
      </c>
      <c r="O48" s="1">
        <f>ALLO!HR46</f>
        <v>0</v>
      </c>
      <c r="P48" s="1">
        <f>ALLO!HU46</f>
        <v>0</v>
      </c>
      <c r="Q48" s="1">
        <f>ALLO!IP46</f>
        <v>0</v>
      </c>
      <c r="R48" s="1">
        <f>ALLO!IS46</f>
        <v>0</v>
      </c>
      <c r="S48" s="1">
        <f>IFERROR(IF($BL48&gt;=1,INDEX(ARR!$D$8:$AG$207,MATCH(G48,ARR!$D$8:$D$207,0),12),0),0)</f>
        <v>0</v>
      </c>
      <c r="T48" s="1">
        <f>IFERROR(IF($BL48&gt;=1,INDEX(ARR!$D$8:$AG$207,MATCH(H48,ARR!$D$8:$D$207,0),12),0),0)</f>
        <v>0</v>
      </c>
      <c r="U48" s="1">
        <f>IFERROR(IF($BL48&gt;=1,INDEX(ARR!$D$8:$AG$207,MATCH(I48,ARR!$D$8:$D$207,0),12),0),0)</f>
        <v>0</v>
      </c>
      <c r="V48" s="1">
        <f t="shared" si="12"/>
        <v>0</v>
      </c>
      <c r="W48" s="1">
        <f t="shared" si="13"/>
        <v>0</v>
      </c>
      <c r="X48" s="1">
        <f>SUM(DED!AH48:AS48)+ALLO!IQ46+ALLO!IT46+DED!FT48+ALLO!HP46</f>
        <v>0</v>
      </c>
      <c r="Y48" s="1">
        <f>SUM(DED!FA48:FL48)+ALLO!IR46+ALLO!IU46+DED!FV48</f>
        <v>0</v>
      </c>
      <c r="Z48" s="1">
        <f>SUM(DED!BF48:BQ48)+DED!FW48</f>
        <v>0</v>
      </c>
      <c r="AA48" s="1">
        <f>DED!ES48+DED!GC48</f>
        <v>0</v>
      </c>
      <c r="AB48" s="1">
        <f>SUM(DED!DZ48:EK48)+OTH!I43+DED!FZ48</f>
        <v>0</v>
      </c>
      <c r="AC48" s="1">
        <f>SUM(DED!FM48:FS48)+DED!GD48</f>
        <v>0</v>
      </c>
      <c r="AD48" s="1">
        <f>SUM(DED!CP48:DA48)+DED!GE48</f>
        <v>0</v>
      </c>
      <c r="AE48" s="1">
        <f>SUM(DED!DB48:DM48)+OTH!N43+DED!GA48</f>
        <v>0</v>
      </c>
      <c r="AF48" s="1">
        <f>SUM(DED!DN48:DY48)+OTH!O43+DED!GB48</f>
        <v>0</v>
      </c>
      <c r="AG48" s="1">
        <f>SUM(OTH!D43:H43)+SUM(OTH!J43:M43)+SUM(X48:AB48)+AE48</f>
        <v>0</v>
      </c>
      <c r="AH48" s="1">
        <f>HRA!H43</f>
        <v>0</v>
      </c>
      <c r="AI48" s="1">
        <f>OTH!AC43+OTH!AD43+50000</f>
        <v>50000</v>
      </c>
      <c r="AJ48" s="1">
        <f>OTH!P43</f>
        <v>0</v>
      </c>
      <c r="AK48" s="1">
        <f>IFERROR(IF(OTH!Q43&gt;=AK$6,AK$6,OTH!Q43),0)</f>
        <v>0</v>
      </c>
      <c r="AL48" s="1">
        <f>IFERROR(IF(OTH!R43&gt;=AL$6,AL$6,OTH!R43),0)</f>
        <v>0</v>
      </c>
      <c r="AM48" s="1">
        <f>IFERROR(IF(OTH!S43&gt;=AM$6,AM$6,OTH!S43),0)</f>
        <v>0</v>
      </c>
      <c r="AN48" s="1">
        <f>IFERROR(IF(OTH!T43&gt;=AN$6,AN$6,OTH!T43),0)</f>
        <v>0</v>
      </c>
      <c r="AO48" s="1">
        <f>OTH!U43</f>
        <v>0</v>
      </c>
      <c r="AP48" s="1">
        <f>IFERROR(IF(OTH!V43&gt;=AP$6,AP$6,OTH!V43),0)</f>
        <v>0</v>
      </c>
      <c r="AQ48" s="1">
        <f>IFERROR(IF(OTH!W43&gt;=AQ$6,AQ$6,OTH!W43),0)</f>
        <v>0</v>
      </c>
      <c r="AR48" s="1">
        <f>IFERROR(IF(OTH!X43&gt;=AR$6,AR$6,OTH!X43),0)</f>
        <v>0</v>
      </c>
      <c r="AS48" s="1">
        <f>OTH!Y43</f>
        <v>0</v>
      </c>
      <c r="AT48" s="1">
        <f>OTH!Z43+AC48</f>
        <v>0</v>
      </c>
      <c r="AU48" s="1">
        <f>OTH!AE43+OTH!AF43</f>
        <v>0</v>
      </c>
      <c r="AV48" s="1">
        <f>OTH!AA43</f>
        <v>0</v>
      </c>
      <c r="AW48" s="1">
        <f>OTH!AB43</f>
        <v>0</v>
      </c>
      <c r="AX48" s="1">
        <f t="shared" si="14"/>
        <v>0</v>
      </c>
      <c r="AY48" s="1">
        <f t="shared" si="15"/>
        <v>0</v>
      </c>
      <c r="AZ48" s="1">
        <f t="shared" si="16"/>
        <v>0</v>
      </c>
      <c r="BA48" s="1">
        <f t="shared" si="17"/>
        <v>0</v>
      </c>
      <c r="BB48" s="1">
        <f t="shared" si="18"/>
        <v>0</v>
      </c>
      <c r="BC48" s="1">
        <f>EMP!X44</f>
        <v>0</v>
      </c>
      <c r="BD48" s="1">
        <f t="shared" si="19"/>
        <v>0</v>
      </c>
      <c r="BE48" s="1">
        <f t="shared" si="20"/>
        <v>0</v>
      </c>
      <c r="BF48" s="1">
        <f t="shared" si="21"/>
        <v>0</v>
      </c>
      <c r="BG48" s="1">
        <f t="shared" si="22"/>
        <v>0</v>
      </c>
      <c r="BL48" s="165">
        <f>EMP!O44</f>
        <v>0</v>
      </c>
      <c r="BM48" s="166">
        <f>EMP!P44</f>
        <v>0</v>
      </c>
      <c r="BN48" s="165">
        <f>EMP!Q44</f>
        <v>0</v>
      </c>
      <c r="BO48" s="179"/>
      <c r="BP48" s="180"/>
      <c r="BQ48" s="173">
        <f t="shared" si="23"/>
        <v>0</v>
      </c>
      <c r="BR48" s="173">
        <f t="shared" si="24"/>
        <v>0</v>
      </c>
      <c r="BS48" s="174">
        <f t="shared" si="25"/>
        <v>0</v>
      </c>
      <c r="BT48" s="173">
        <f t="shared" si="26"/>
        <v>0</v>
      </c>
      <c r="BU48" s="173">
        <f t="shared" si="27"/>
        <v>0</v>
      </c>
      <c r="BV48" s="174">
        <f t="shared" si="28"/>
        <v>0</v>
      </c>
      <c r="BW48" s="173">
        <f t="shared" si="29"/>
        <v>0</v>
      </c>
      <c r="BX48" s="173">
        <f t="shared" si="30"/>
        <v>0</v>
      </c>
      <c r="BY48" s="174">
        <f t="shared" si="31"/>
        <v>0</v>
      </c>
      <c r="BZ48" s="173">
        <f t="shared" si="32"/>
        <v>0</v>
      </c>
      <c r="CA48" s="173">
        <f t="shared" si="33"/>
        <v>0</v>
      </c>
      <c r="CB48" s="174">
        <f t="shared" si="34"/>
        <v>0</v>
      </c>
      <c r="CC48" s="173">
        <f t="shared" si="35"/>
        <v>0</v>
      </c>
      <c r="CD48" s="173">
        <f t="shared" si="36"/>
        <v>0</v>
      </c>
      <c r="CE48" s="175">
        <f t="shared" si="37"/>
        <v>0</v>
      </c>
      <c r="CF48" s="175">
        <f t="shared" si="1"/>
        <v>0</v>
      </c>
      <c r="CG48" s="175">
        <f t="shared" si="38"/>
        <v>0</v>
      </c>
      <c r="CH48" s="175">
        <f t="shared" si="39"/>
        <v>0</v>
      </c>
      <c r="CI48" s="175">
        <f t="shared" si="40"/>
        <v>0</v>
      </c>
      <c r="CJ48" s="175">
        <f t="shared" si="41"/>
        <v>0</v>
      </c>
      <c r="CK48" s="175">
        <f t="shared" si="42"/>
        <v>0</v>
      </c>
      <c r="CL48" s="175">
        <f t="shared" si="43"/>
        <v>0</v>
      </c>
      <c r="CM48" s="175">
        <f t="shared" si="44"/>
        <v>0</v>
      </c>
      <c r="CN48" s="175">
        <f t="shared" si="45"/>
        <v>0</v>
      </c>
      <c r="CO48" s="175">
        <f t="shared" si="46"/>
        <v>0</v>
      </c>
      <c r="CP48" s="175">
        <f t="shared" si="47"/>
        <v>0</v>
      </c>
      <c r="CQ48" s="175">
        <f t="shared" si="48"/>
        <v>0</v>
      </c>
      <c r="CR48" s="175">
        <f t="shared" si="49"/>
        <v>0</v>
      </c>
      <c r="CS48" s="175">
        <f t="shared" si="50"/>
        <v>0</v>
      </c>
      <c r="CT48" s="175">
        <f t="shared" si="51"/>
        <v>0</v>
      </c>
      <c r="CU48" s="176">
        <f t="shared" si="52"/>
        <v>0</v>
      </c>
      <c r="CV48" s="176">
        <f t="shared" si="53"/>
        <v>0</v>
      </c>
      <c r="CW48" s="176">
        <f t="shared" si="54"/>
        <v>0</v>
      </c>
      <c r="CX48" s="172">
        <f>OTH!P43</f>
        <v>0</v>
      </c>
      <c r="CY48" s="176">
        <f t="shared" si="55"/>
        <v>0</v>
      </c>
      <c r="CZ48" s="176">
        <f t="shared" si="56"/>
        <v>0</v>
      </c>
      <c r="DA48" s="176">
        <f t="shared" si="57"/>
        <v>0</v>
      </c>
      <c r="DB48" s="171">
        <f t="shared" si="58"/>
        <v>0</v>
      </c>
      <c r="DC48" s="171">
        <f t="shared" si="59"/>
        <v>0</v>
      </c>
      <c r="DD48" s="1">
        <f t="shared" si="60"/>
        <v>0</v>
      </c>
    </row>
    <row r="49" spans="3:108" ht="18" customHeight="1" x14ac:dyDescent="0.25">
      <c r="C49" s="1">
        <f t="shared" si="8"/>
        <v>0</v>
      </c>
      <c r="D49" s="1">
        <f t="shared" si="9"/>
        <v>0</v>
      </c>
      <c r="E49" s="1">
        <f>ALLO!A47</f>
        <v>0</v>
      </c>
      <c r="F49" s="1">
        <f t="shared" si="10"/>
        <v>0</v>
      </c>
      <c r="G49" s="1">
        <f t="shared" si="61"/>
        <v>1</v>
      </c>
      <c r="H49" s="1">
        <f t="shared" si="61"/>
        <v>2</v>
      </c>
      <c r="I49" s="1">
        <f t="shared" si="61"/>
        <v>3</v>
      </c>
      <c r="J49" s="1">
        <f>SUM(ALLO!GA47:GL47)</f>
        <v>0</v>
      </c>
      <c r="K49" s="1">
        <f>SUM(ALLO!GM47:GX47)</f>
        <v>0</v>
      </c>
      <c r="L49" s="1">
        <f>SUM(ALLO!GY47:HJ47)</f>
        <v>0</v>
      </c>
      <c r="M49" s="1">
        <f>SUM(ALLO!EU47:FF47)</f>
        <v>0</v>
      </c>
      <c r="N49" s="1">
        <f>SUM(ALLO!FG47:FR47)</f>
        <v>0</v>
      </c>
      <c r="O49" s="1">
        <f>ALLO!HR47</f>
        <v>0</v>
      </c>
      <c r="P49" s="1">
        <f>ALLO!HU47</f>
        <v>0</v>
      </c>
      <c r="Q49" s="1">
        <f>ALLO!IP47</f>
        <v>0</v>
      </c>
      <c r="R49" s="1">
        <f>ALLO!IS47</f>
        <v>0</v>
      </c>
      <c r="S49" s="1">
        <f>IFERROR(IF($BL49&gt;=1,INDEX(ARR!$D$8:$AG$207,MATCH(G49,ARR!$D$8:$D$207,0),12),0),0)</f>
        <v>0</v>
      </c>
      <c r="T49" s="1">
        <f>IFERROR(IF($BL49&gt;=1,INDEX(ARR!$D$8:$AG$207,MATCH(H49,ARR!$D$8:$D$207,0),12),0),0)</f>
        <v>0</v>
      </c>
      <c r="U49" s="1">
        <f>IFERROR(IF($BL49&gt;=1,INDEX(ARR!$D$8:$AG$207,MATCH(I49,ARR!$D$8:$D$207,0),12),0),0)</f>
        <v>0</v>
      </c>
      <c r="V49" s="1">
        <f t="shared" si="12"/>
        <v>0</v>
      </c>
      <c r="W49" s="1">
        <f t="shared" si="13"/>
        <v>0</v>
      </c>
      <c r="X49" s="1">
        <f>SUM(DED!AH49:AS49)+ALLO!IQ47+ALLO!IT47+DED!FT49+ALLO!HP47</f>
        <v>0</v>
      </c>
      <c r="Y49" s="1">
        <f>SUM(DED!FA49:FL49)+ALLO!IR47+ALLO!IU47+DED!FV49</f>
        <v>0</v>
      </c>
      <c r="Z49" s="1">
        <f>SUM(DED!BF49:BQ49)+DED!FW49</f>
        <v>0</v>
      </c>
      <c r="AA49" s="1">
        <f>DED!ES49+DED!GC49</f>
        <v>0</v>
      </c>
      <c r="AB49" s="1">
        <f>SUM(DED!DZ49:EK49)+OTH!I44+DED!FZ49</f>
        <v>0</v>
      </c>
      <c r="AC49" s="1">
        <f>SUM(DED!FM49:FS49)+DED!GD49</f>
        <v>0</v>
      </c>
      <c r="AD49" s="1">
        <f>SUM(DED!CP49:DA49)+DED!GE49</f>
        <v>0</v>
      </c>
      <c r="AE49" s="1">
        <f>SUM(DED!DB49:DM49)+OTH!N44+DED!GA49</f>
        <v>0</v>
      </c>
      <c r="AF49" s="1">
        <f>SUM(DED!DN49:DY49)+OTH!O44+DED!GB49</f>
        <v>0</v>
      </c>
      <c r="AG49" s="1">
        <f>SUM(OTH!D44:H44)+SUM(OTH!J44:M44)+SUM(X49:AB49)+AE49</f>
        <v>0</v>
      </c>
      <c r="AH49" s="1">
        <f>HRA!H44</f>
        <v>0</v>
      </c>
      <c r="AI49" s="1">
        <f>OTH!AC44+OTH!AD44+50000</f>
        <v>50000</v>
      </c>
      <c r="AJ49" s="1">
        <f>OTH!P44</f>
        <v>0</v>
      </c>
      <c r="AK49" s="1">
        <f>IFERROR(IF(OTH!Q44&gt;=AK$6,AK$6,OTH!Q44),0)</f>
        <v>0</v>
      </c>
      <c r="AL49" s="1">
        <f>IFERROR(IF(OTH!R44&gt;=AL$6,AL$6,OTH!R44),0)</f>
        <v>0</v>
      </c>
      <c r="AM49" s="1">
        <f>IFERROR(IF(OTH!S44&gt;=AM$6,AM$6,OTH!S44),0)</f>
        <v>0</v>
      </c>
      <c r="AN49" s="1">
        <f>IFERROR(IF(OTH!T44&gt;=AN$6,AN$6,OTH!T44),0)</f>
        <v>0</v>
      </c>
      <c r="AO49" s="1">
        <f>OTH!U44</f>
        <v>0</v>
      </c>
      <c r="AP49" s="1">
        <f>IFERROR(IF(OTH!V44&gt;=AP$6,AP$6,OTH!V44),0)</f>
        <v>0</v>
      </c>
      <c r="AQ49" s="1">
        <f>IFERROR(IF(OTH!W44&gt;=AQ$6,AQ$6,OTH!W44),0)</f>
        <v>0</v>
      </c>
      <c r="AR49" s="1">
        <f>IFERROR(IF(OTH!X44&gt;=AR$6,AR$6,OTH!X44),0)</f>
        <v>0</v>
      </c>
      <c r="AS49" s="1">
        <f>OTH!Y44</f>
        <v>0</v>
      </c>
      <c r="AT49" s="1">
        <f>OTH!Z44+AC49</f>
        <v>0</v>
      </c>
      <c r="AU49" s="1">
        <f>OTH!AE44+OTH!AF44</f>
        <v>0</v>
      </c>
      <c r="AV49" s="1">
        <f>OTH!AA44</f>
        <v>0</v>
      </c>
      <c r="AW49" s="1">
        <f>OTH!AB44</f>
        <v>0</v>
      </c>
      <c r="AX49" s="1">
        <f t="shared" si="14"/>
        <v>0</v>
      </c>
      <c r="AY49" s="1">
        <f t="shared" si="15"/>
        <v>0</v>
      </c>
      <c r="AZ49" s="1">
        <f t="shared" si="16"/>
        <v>0</v>
      </c>
      <c r="BA49" s="1">
        <f t="shared" si="17"/>
        <v>0</v>
      </c>
      <c r="BB49" s="1">
        <f t="shared" si="18"/>
        <v>0</v>
      </c>
      <c r="BC49" s="1">
        <f>EMP!X45</f>
        <v>0</v>
      </c>
      <c r="BD49" s="1">
        <f t="shared" si="19"/>
        <v>0</v>
      </c>
      <c r="BE49" s="1">
        <f t="shared" si="20"/>
        <v>0</v>
      </c>
      <c r="BF49" s="1">
        <f t="shared" si="21"/>
        <v>0</v>
      </c>
      <c r="BG49" s="1">
        <f t="shared" si="22"/>
        <v>0</v>
      </c>
      <c r="BL49" s="165">
        <f>EMP!O45</f>
        <v>0</v>
      </c>
      <c r="BM49" s="166">
        <f>EMP!P45</f>
        <v>0</v>
      </c>
      <c r="BN49" s="165">
        <f>EMP!Q45</f>
        <v>0</v>
      </c>
      <c r="BO49" s="179"/>
      <c r="BP49" s="180"/>
      <c r="BQ49" s="173">
        <f t="shared" si="23"/>
        <v>0</v>
      </c>
      <c r="BR49" s="173">
        <f t="shared" si="24"/>
        <v>0</v>
      </c>
      <c r="BS49" s="174">
        <f t="shared" si="25"/>
        <v>0</v>
      </c>
      <c r="BT49" s="173">
        <f t="shared" si="26"/>
        <v>0</v>
      </c>
      <c r="BU49" s="173">
        <f t="shared" si="27"/>
        <v>0</v>
      </c>
      <c r="BV49" s="174">
        <f t="shared" si="28"/>
        <v>0</v>
      </c>
      <c r="BW49" s="173">
        <f t="shared" si="29"/>
        <v>0</v>
      </c>
      <c r="BX49" s="173">
        <f t="shared" si="30"/>
        <v>0</v>
      </c>
      <c r="BY49" s="174">
        <f t="shared" si="31"/>
        <v>0</v>
      </c>
      <c r="BZ49" s="173">
        <f t="shared" si="32"/>
        <v>0</v>
      </c>
      <c r="CA49" s="173">
        <f t="shared" si="33"/>
        <v>0</v>
      </c>
      <c r="CB49" s="174">
        <f t="shared" si="34"/>
        <v>0</v>
      </c>
      <c r="CC49" s="173">
        <f t="shared" si="35"/>
        <v>0</v>
      </c>
      <c r="CD49" s="173">
        <f t="shared" si="36"/>
        <v>0</v>
      </c>
      <c r="CE49" s="175">
        <f t="shared" si="37"/>
        <v>0</v>
      </c>
      <c r="CF49" s="175">
        <f t="shared" si="1"/>
        <v>0</v>
      </c>
      <c r="CG49" s="175">
        <f t="shared" si="38"/>
        <v>0</v>
      </c>
      <c r="CH49" s="175">
        <f t="shared" si="39"/>
        <v>0</v>
      </c>
      <c r="CI49" s="175">
        <f t="shared" si="40"/>
        <v>0</v>
      </c>
      <c r="CJ49" s="175">
        <f t="shared" si="41"/>
        <v>0</v>
      </c>
      <c r="CK49" s="175">
        <f t="shared" si="42"/>
        <v>0</v>
      </c>
      <c r="CL49" s="175">
        <f t="shared" si="43"/>
        <v>0</v>
      </c>
      <c r="CM49" s="175">
        <f t="shared" si="44"/>
        <v>0</v>
      </c>
      <c r="CN49" s="175">
        <f t="shared" si="45"/>
        <v>0</v>
      </c>
      <c r="CO49" s="175">
        <f t="shared" si="46"/>
        <v>0</v>
      </c>
      <c r="CP49" s="175">
        <f t="shared" si="47"/>
        <v>0</v>
      </c>
      <c r="CQ49" s="175">
        <f t="shared" si="48"/>
        <v>0</v>
      </c>
      <c r="CR49" s="175">
        <f t="shared" si="49"/>
        <v>0</v>
      </c>
      <c r="CS49" s="175">
        <f t="shared" si="50"/>
        <v>0</v>
      </c>
      <c r="CT49" s="175">
        <f t="shared" si="51"/>
        <v>0</v>
      </c>
      <c r="CU49" s="176">
        <f t="shared" si="52"/>
        <v>0</v>
      </c>
      <c r="CV49" s="176">
        <f t="shared" si="53"/>
        <v>0</v>
      </c>
      <c r="CW49" s="176">
        <f t="shared" si="54"/>
        <v>0</v>
      </c>
      <c r="CX49" s="172">
        <f>OTH!P44</f>
        <v>0</v>
      </c>
      <c r="CY49" s="176">
        <f t="shared" si="55"/>
        <v>0</v>
      </c>
      <c r="CZ49" s="176">
        <f t="shared" si="56"/>
        <v>0</v>
      </c>
      <c r="DA49" s="176">
        <f t="shared" si="57"/>
        <v>0</v>
      </c>
      <c r="DB49" s="171">
        <f t="shared" si="58"/>
        <v>0</v>
      </c>
      <c r="DC49" s="171">
        <f t="shared" si="59"/>
        <v>0</v>
      </c>
      <c r="DD49" s="1">
        <f t="shared" si="60"/>
        <v>0</v>
      </c>
    </row>
    <row r="50" spans="3:108" ht="18" customHeight="1" x14ac:dyDescent="0.25">
      <c r="C50" s="1">
        <f t="shared" si="8"/>
        <v>0</v>
      </c>
      <c r="D50" s="1">
        <f t="shared" si="9"/>
        <v>0</v>
      </c>
      <c r="E50" s="1">
        <f>ALLO!A48</f>
        <v>0</v>
      </c>
      <c r="F50" s="1">
        <f t="shared" si="10"/>
        <v>0</v>
      </c>
      <c r="G50" s="1">
        <f t="shared" si="61"/>
        <v>1</v>
      </c>
      <c r="H50" s="1">
        <f t="shared" si="61"/>
        <v>2</v>
      </c>
      <c r="I50" s="1">
        <f t="shared" si="61"/>
        <v>3</v>
      </c>
      <c r="J50" s="1">
        <f>SUM(ALLO!GA48:GL48)</f>
        <v>0</v>
      </c>
      <c r="K50" s="1">
        <f>SUM(ALLO!GM48:GX48)</f>
        <v>0</v>
      </c>
      <c r="L50" s="1">
        <f>SUM(ALLO!GY48:HJ48)</f>
        <v>0</v>
      </c>
      <c r="M50" s="1">
        <f>SUM(ALLO!EU48:FF48)</f>
        <v>0</v>
      </c>
      <c r="N50" s="1">
        <f>SUM(ALLO!FG48:FR48)</f>
        <v>0</v>
      </c>
      <c r="O50" s="1">
        <f>ALLO!HR48</f>
        <v>0</v>
      </c>
      <c r="P50" s="1">
        <f>ALLO!HU48</f>
        <v>0</v>
      </c>
      <c r="Q50" s="1">
        <f>ALLO!IP48</f>
        <v>0</v>
      </c>
      <c r="R50" s="1">
        <f>ALLO!IS48</f>
        <v>0</v>
      </c>
      <c r="S50" s="1">
        <f>IFERROR(IF($BL50&gt;=1,INDEX(ARR!$D$8:$AG$207,MATCH(G50,ARR!$D$8:$D$207,0),12),0),0)</f>
        <v>0</v>
      </c>
      <c r="T50" s="1">
        <f>IFERROR(IF($BL50&gt;=1,INDEX(ARR!$D$8:$AG$207,MATCH(H50,ARR!$D$8:$D$207,0),12),0),0)</f>
        <v>0</v>
      </c>
      <c r="U50" s="1">
        <f>IFERROR(IF($BL50&gt;=1,INDEX(ARR!$D$8:$AG$207,MATCH(I50,ARR!$D$8:$D$207,0),12),0),0)</f>
        <v>0</v>
      </c>
      <c r="V50" s="1">
        <f t="shared" si="12"/>
        <v>0</v>
      </c>
      <c r="W50" s="1">
        <f t="shared" si="13"/>
        <v>0</v>
      </c>
      <c r="X50" s="1">
        <f>SUM(DED!AH50:AS50)+ALLO!IQ48+ALLO!IT48+DED!FT50+ALLO!HP48</f>
        <v>0</v>
      </c>
      <c r="Y50" s="1">
        <f>SUM(DED!FA50:FL50)+ALLO!IR48+ALLO!IU48+DED!FV50</f>
        <v>0</v>
      </c>
      <c r="Z50" s="1">
        <f>SUM(DED!BF50:BQ50)+DED!FW50</f>
        <v>0</v>
      </c>
      <c r="AA50" s="1">
        <f>DED!ES50+DED!GC50</f>
        <v>0</v>
      </c>
      <c r="AB50" s="1">
        <f>SUM(DED!DZ50:EK50)+OTH!I45+DED!FZ50</f>
        <v>0</v>
      </c>
      <c r="AC50" s="1">
        <f>SUM(DED!FM50:FS50)+DED!GD50</f>
        <v>0</v>
      </c>
      <c r="AD50" s="1">
        <f>SUM(DED!CP50:DA50)+DED!GE50</f>
        <v>0</v>
      </c>
      <c r="AE50" s="1">
        <f>SUM(DED!DB50:DM50)+OTH!N45+DED!GA50</f>
        <v>0</v>
      </c>
      <c r="AF50" s="1">
        <f>SUM(DED!DN50:DY50)+OTH!O45+DED!GB50</f>
        <v>0</v>
      </c>
      <c r="AG50" s="1">
        <f>SUM(OTH!D45:H45)+SUM(OTH!J45:M45)+SUM(X50:AB50)+AE50</f>
        <v>0</v>
      </c>
      <c r="AH50" s="1">
        <f>HRA!H45</f>
        <v>0</v>
      </c>
      <c r="AI50" s="1">
        <f>OTH!AC45+OTH!AD45+50000</f>
        <v>50000</v>
      </c>
      <c r="AJ50" s="1">
        <f>OTH!P45</f>
        <v>0</v>
      </c>
      <c r="AK50" s="1">
        <f>IFERROR(IF(OTH!Q45&gt;=AK$6,AK$6,OTH!Q45),0)</f>
        <v>0</v>
      </c>
      <c r="AL50" s="1">
        <f>IFERROR(IF(OTH!R45&gt;=AL$6,AL$6,OTH!R45),0)</f>
        <v>0</v>
      </c>
      <c r="AM50" s="1">
        <f>IFERROR(IF(OTH!S45&gt;=AM$6,AM$6,OTH!S45),0)</f>
        <v>0</v>
      </c>
      <c r="AN50" s="1">
        <f>IFERROR(IF(OTH!T45&gt;=AN$6,AN$6,OTH!T45),0)</f>
        <v>0</v>
      </c>
      <c r="AO50" s="1">
        <f>OTH!U45</f>
        <v>0</v>
      </c>
      <c r="AP50" s="1">
        <f>IFERROR(IF(OTH!V45&gt;=AP$6,AP$6,OTH!V45),0)</f>
        <v>0</v>
      </c>
      <c r="AQ50" s="1">
        <f>IFERROR(IF(OTH!W45&gt;=AQ$6,AQ$6,OTH!W45),0)</f>
        <v>0</v>
      </c>
      <c r="AR50" s="1">
        <f>IFERROR(IF(OTH!X45&gt;=AR$6,AR$6,OTH!X45),0)</f>
        <v>0</v>
      </c>
      <c r="AS50" s="1">
        <f>OTH!Y45</f>
        <v>0</v>
      </c>
      <c r="AT50" s="1">
        <f>OTH!Z45+AC50</f>
        <v>0</v>
      </c>
      <c r="AU50" s="1">
        <f>OTH!AE45+OTH!AF45</f>
        <v>0</v>
      </c>
      <c r="AV50" s="1">
        <f>OTH!AA45</f>
        <v>0</v>
      </c>
      <c r="AW50" s="1">
        <f>OTH!AB45</f>
        <v>0</v>
      </c>
      <c r="AX50" s="1">
        <f t="shared" si="14"/>
        <v>0</v>
      </c>
      <c r="AY50" s="1">
        <f t="shared" si="15"/>
        <v>0</v>
      </c>
      <c r="AZ50" s="1">
        <f t="shared" si="16"/>
        <v>0</v>
      </c>
      <c r="BA50" s="1">
        <f t="shared" si="17"/>
        <v>0</v>
      </c>
      <c r="BB50" s="1">
        <f t="shared" si="18"/>
        <v>0</v>
      </c>
      <c r="BC50" s="1">
        <f>EMP!X46</f>
        <v>0</v>
      </c>
      <c r="BD50" s="1">
        <f t="shared" si="19"/>
        <v>0</v>
      </c>
      <c r="BE50" s="1">
        <f t="shared" si="20"/>
        <v>0</v>
      </c>
      <c r="BF50" s="1">
        <f t="shared" si="21"/>
        <v>0</v>
      </c>
      <c r="BG50" s="1">
        <f t="shared" si="22"/>
        <v>0</v>
      </c>
      <c r="BL50" s="165">
        <f>EMP!O46</f>
        <v>0</v>
      </c>
      <c r="BM50" s="166">
        <f>EMP!P46</f>
        <v>0</v>
      </c>
      <c r="BN50" s="165">
        <f>EMP!Q46</f>
        <v>0</v>
      </c>
      <c r="BO50" s="179"/>
      <c r="BP50" s="180"/>
      <c r="BQ50" s="173">
        <f t="shared" si="23"/>
        <v>0</v>
      </c>
      <c r="BR50" s="173">
        <f t="shared" si="24"/>
        <v>0</v>
      </c>
      <c r="BS50" s="174">
        <f t="shared" si="25"/>
        <v>0</v>
      </c>
      <c r="BT50" s="173">
        <f t="shared" si="26"/>
        <v>0</v>
      </c>
      <c r="BU50" s="173">
        <f t="shared" si="27"/>
        <v>0</v>
      </c>
      <c r="BV50" s="174">
        <f t="shared" si="28"/>
        <v>0</v>
      </c>
      <c r="BW50" s="173">
        <f t="shared" si="29"/>
        <v>0</v>
      </c>
      <c r="BX50" s="173">
        <f t="shared" si="30"/>
        <v>0</v>
      </c>
      <c r="BY50" s="174">
        <f t="shared" si="31"/>
        <v>0</v>
      </c>
      <c r="BZ50" s="173">
        <f t="shared" si="32"/>
        <v>0</v>
      </c>
      <c r="CA50" s="173">
        <f t="shared" si="33"/>
        <v>0</v>
      </c>
      <c r="CB50" s="174">
        <f t="shared" si="34"/>
        <v>0</v>
      </c>
      <c r="CC50" s="173">
        <f t="shared" si="35"/>
        <v>0</v>
      </c>
      <c r="CD50" s="173">
        <f t="shared" si="36"/>
        <v>0</v>
      </c>
      <c r="CE50" s="175">
        <f t="shared" si="37"/>
        <v>0</v>
      </c>
      <c r="CF50" s="175">
        <f t="shared" si="1"/>
        <v>0</v>
      </c>
      <c r="CG50" s="175">
        <f t="shared" si="38"/>
        <v>0</v>
      </c>
      <c r="CH50" s="175">
        <f t="shared" si="39"/>
        <v>0</v>
      </c>
      <c r="CI50" s="175">
        <f t="shared" si="40"/>
        <v>0</v>
      </c>
      <c r="CJ50" s="175">
        <f t="shared" si="41"/>
        <v>0</v>
      </c>
      <c r="CK50" s="175">
        <f t="shared" si="42"/>
        <v>0</v>
      </c>
      <c r="CL50" s="175">
        <f t="shared" si="43"/>
        <v>0</v>
      </c>
      <c r="CM50" s="175">
        <f t="shared" si="44"/>
        <v>0</v>
      </c>
      <c r="CN50" s="175">
        <f t="shared" si="45"/>
        <v>0</v>
      </c>
      <c r="CO50" s="175">
        <f t="shared" si="46"/>
        <v>0</v>
      </c>
      <c r="CP50" s="175">
        <f t="shared" si="47"/>
        <v>0</v>
      </c>
      <c r="CQ50" s="175">
        <f t="shared" si="48"/>
        <v>0</v>
      </c>
      <c r="CR50" s="175">
        <f t="shared" si="49"/>
        <v>0</v>
      </c>
      <c r="CS50" s="175">
        <f t="shared" si="50"/>
        <v>0</v>
      </c>
      <c r="CT50" s="175">
        <f t="shared" si="51"/>
        <v>0</v>
      </c>
      <c r="CU50" s="176">
        <f t="shared" si="52"/>
        <v>0</v>
      </c>
      <c r="CV50" s="176">
        <f t="shared" si="53"/>
        <v>0</v>
      </c>
      <c r="CW50" s="176">
        <f t="shared" si="54"/>
        <v>0</v>
      </c>
      <c r="CX50" s="172">
        <f>OTH!P45</f>
        <v>0</v>
      </c>
      <c r="CY50" s="176">
        <f t="shared" si="55"/>
        <v>0</v>
      </c>
      <c r="CZ50" s="176">
        <f t="shared" si="56"/>
        <v>0</v>
      </c>
      <c r="DA50" s="176">
        <f t="shared" si="57"/>
        <v>0</v>
      </c>
      <c r="DB50" s="171">
        <f t="shared" si="58"/>
        <v>0</v>
      </c>
      <c r="DC50" s="171">
        <f t="shared" si="59"/>
        <v>0</v>
      </c>
      <c r="DD50" s="1">
        <f t="shared" si="60"/>
        <v>0</v>
      </c>
    </row>
    <row r="51" spans="3:108" ht="18" customHeight="1" x14ac:dyDescent="0.25">
      <c r="C51" s="1">
        <f t="shared" si="8"/>
        <v>0</v>
      </c>
      <c r="D51" s="1">
        <f t="shared" si="9"/>
        <v>0</v>
      </c>
      <c r="E51" s="1">
        <f>ALLO!A49</f>
        <v>0</v>
      </c>
      <c r="F51" s="1">
        <f t="shared" si="10"/>
        <v>0</v>
      </c>
      <c r="G51" s="1">
        <f t="shared" si="61"/>
        <v>1</v>
      </c>
      <c r="H51" s="1">
        <f t="shared" si="61"/>
        <v>2</v>
      </c>
      <c r="I51" s="1">
        <f t="shared" si="61"/>
        <v>3</v>
      </c>
      <c r="J51" s="1">
        <f>SUM(ALLO!GA49:GL49)</f>
        <v>0</v>
      </c>
      <c r="K51" s="1">
        <f>SUM(ALLO!GM49:GX49)</f>
        <v>0</v>
      </c>
      <c r="L51" s="1">
        <f>SUM(ALLO!GY49:HJ49)</f>
        <v>0</v>
      </c>
      <c r="M51" s="1">
        <f>SUM(ALLO!EU49:FF49)</f>
        <v>0</v>
      </c>
      <c r="N51" s="1">
        <f>SUM(ALLO!FG49:FR49)</f>
        <v>0</v>
      </c>
      <c r="O51" s="1">
        <f>ALLO!HR49</f>
        <v>0</v>
      </c>
      <c r="P51" s="1">
        <f>ALLO!HU49</f>
        <v>0</v>
      </c>
      <c r="Q51" s="1">
        <f>ALLO!IP49</f>
        <v>0</v>
      </c>
      <c r="R51" s="1">
        <f>ALLO!IS49</f>
        <v>0</v>
      </c>
      <c r="S51" s="1">
        <f>IFERROR(IF($BL51&gt;=1,INDEX(ARR!$D$8:$AG$207,MATCH(G51,ARR!$D$8:$D$207,0),12),0),0)</f>
        <v>0</v>
      </c>
      <c r="T51" s="1">
        <f>IFERROR(IF($BL51&gt;=1,INDEX(ARR!$D$8:$AG$207,MATCH(H51,ARR!$D$8:$D$207,0),12),0),0)</f>
        <v>0</v>
      </c>
      <c r="U51" s="1">
        <f>IFERROR(IF($BL51&gt;=1,INDEX(ARR!$D$8:$AG$207,MATCH(I51,ARR!$D$8:$D$207,0),12),0),0)</f>
        <v>0</v>
      </c>
      <c r="V51" s="1">
        <f t="shared" si="12"/>
        <v>0</v>
      </c>
      <c r="W51" s="1">
        <f t="shared" si="13"/>
        <v>0</v>
      </c>
      <c r="X51" s="1">
        <f>SUM(DED!AH51:AS51)+ALLO!IQ49+ALLO!IT49+DED!FT51+ALLO!HP49</f>
        <v>0</v>
      </c>
      <c r="Y51" s="1">
        <f>SUM(DED!FA51:FL51)+ALLO!IR49+ALLO!IU49+DED!FV51</f>
        <v>0</v>
      </c>
      <c r="Z51" s="1">
        <f>SUM(DED!BF51:BQ51)+DED!FW51</f>
        <v>0</v>
      </c>
      <c r="AA51" s="1">
        <f>DED!ES51+DED!GC51</f>
        <v>0</v>
      </c>
      <c r="AB51" s="1">
        <f>SUM(DED!DZ51:EK51)+OTH!I46+DED!FZ51</f>
        <v>0</v>
      </c>
      <c r="AC51" s="1">
        <f>SUM(DED!FM51:FS51)+DED!GD51</f>
        <v>0</v>
      </c>
      <c r="AD51" s="1">
        <f>SUM(DED!CP51:DA51)+DED!GE51</f>
        <v>0</v>
      </c>
      <c r="AE51" s="1">
        <f>SUM(DED!DB51:DM51)+OTH!N46+DED!GA51</f>
        <v>0</v>
      </c>
      <c r="AF51" s="1">
        <f>SUM(DED!DN51:DY51)+OTH!O46+DED!GB51</f>
        <v>0</v>
      </c>
      <c r="AG51" s="1">
        <f>SUM(OTH!D46:H46)+SUM(OTH!J46:M46)+SUM(X51:AB51)+AE51</f>
        <v>0</v>
      </c>
      <c r="AH51" s="1">
        <f>HRA!H46</f>
        <v>0</v>
      </c>
      <c r="AI51" s="1">
        <f>OTH!AC46+OTH!AD46+50000</f>
        <v>50000</v>
      </c>
      <c r="AJ51" s="1">
        <f>OTH!P46</f>
        <v>0</v>
      </c>
      <c r="AK51" s="1">
        <f>IFERROR(IF(OTH!Q46&gt;=AK$6,AK$6,OTH!Q46),0)</f>
        <v>0</v>
      </c>
      <c r="AL51" s="1">
        <f>IFERROR(IF(OTH!R46&gt;=AL$6,AL$6,OTH!R46),0)</f>
        <v>0</v>
      </c>
      <c r="AM51" s="1">
        <f>IFERROR(IF(OTH!S46&gt;=AM$6,AM$6,OTH!S46),0)</f>
        <v>0</v>
      </c>
      <c r="AN51" s="1">
        <f>IFERROR(IF(OTH!T46&gt;=AN$6,AN$6,OTH!T46),0)</f>
        <v>0</v>
      </c>
      <c r="AO51" s="1">
        <f>OTH!U46</f>
        <v>0</v>
      </c>
      <c r="AP51" s="1">
        <f>IFERROR(IF(OTH!V46&gt;=AP$6,AP$6,OTH!V46),0)</f>
        <v>0</v>
      </c>
      <c r="AQ51" s="1">
        <f>IFERROR(IF(OTH!W46&gt;=AQ$6,AQ$6,OTH!W46),0)</f>
        <v>0</v>
      </c>
      <c r="AR51" s="1">
        <f>IFERROR(IF(OTH!X46&gt;=AR$6,AR$6,OTH!X46),0)</f>
        <v>0</v>
      </c>
      <c r="AS51" s="1">
        <f>OTH!Y46</f>
        <v>0</v>
      </c>
      <c r="AT51" s="1">
        <f>OTH!Z46+AC51</f>
        <v>0</v>
      </c>
      <c r="AU51" s="1">
        <f>OTH!AE46+OTH!AF46</f>
        <v>0</v>
      </c>
      <c r="AV51" s="1">
        <f>OTH!AA46</f>
        <v>0</v>
      </c>
      <c r="AW51" s="1">
        <f>OTH!AB46</f>
        <v>0</v>
      </c>
      <c r="AX51" s="1">
        <f t="shared" si="14"/>
        <v>0</v>
      </c>
      <c r="AY51" s="1">
        <f t="shared" si="15"/>
        <v>0</v>
      </c>
      <c r="AZ51" s="1">
        <f t="shared" si="16"/>
        <v>0</v>
      </c>
      <c r="BA51" s="1">
        <f t="shared" si="17"/>
        <v>0</v>
      </c>
      <c r="BB51" s="1">
        <f t="shared" si="18"/>
        <v>0</v>
      </c>
      <c r="BC51" s="1">
        <f>EMP!X47</f>
        <v>0</v>
      </c>
      <c r="BD51" s="1">
        <f t="shared" si="19"/>
        <v>0</v>
      </c>
      <c r="BE51" s="1">
        <f t="shared" si="20"/>
        <v>0</v>
      </c>
      <c r="BF51" s="1">
        <f t="shared" si="21"/>
        <v>0</v>
      </c>
      <c r="BG51" s="1">
        <f t="shared" si="22"/>
        <v>0</v>
      </c>
      <c r="BL51" s="165">
        <f>EMP!O47</f>
        <v>0</v>
      </c>
      <c r="BM51" s="166">
        <f>EMP!P47</f>
        <v>0</v>
      </c>
      <c r="BN51" s="165">
        <f>EMP!Q47</f>
        <v>0</v>
      </c>
      <c r="BO51" s="179"/>
      <c r="BP51" s="180"/>
      <c r="BQ51" s="173">
        <f t="shared" si="23"/>
        <v>0</v>
      </c>
      <c r="BR51" s="173">
        <f t="shared" si="24"/>
        <v>0</v>
      </c>
      <c r="BS51" s="174">
        <f t="shared" si="25"/>
        <v>0</v>
      </c>
      <c r="BT51" s="173">
        <f t="shared" si="26"/>
        <v>0</v>
      </c>
      <c r="BU51" s="173">
        <f t="shared" si="27"/>
        <v>0</v>
      </c>
      <c r="BV51" s="174">
        <f t="shared" si="28"/>
        <v>0</v>
      </c>
      <c r="BW51" s="173">
        <f t="shared" si="29"/>
        <v>0</v>
      </c>
      <c r="BX51" s="173">
        <f t="shared" si="30"/>
        <v>0</v>
      </c>
      <c r="BY51" s="174">
        <f t="shared" si="31"/>
        <v>0</v>
      </c>
      <c r="BZ51" s="173">
        <f t="shared" si="32"/>
        <v>0</v>
      </c>
      <c r="CA51" s="173">
        <f t="shared" si="33"/>
        <v>0</v>
      </c>
      <c r="CB51" s="174">
        <f t="shared" si="34"/>
        <v>0</v>
      </c>
      <c r="CC51" s="173">
        <f t="shared" si="35"/>
        <v>0</v>
      </c>
      <c r="CD51" s="173">
        <f t="shared" si="36"/>
        <v>0</v>
      </c>
      <c r="CE51" s="175">
        <f t="shared" si="37"/>
        <v>0</v>
      </c>
      <c r="CF51" s="175">
        <f t="shared" si="1"/>
        <v>0</v>
      </c>
      <c r="CG51" s="175">
        <f t="shared" si="38"/>
        <v>0</v>
      </c>
      <c r="CH51" s="175">
        <f t="shared" si="39"/>
        <v>0</v>
      </c>
      <c r="CI51" s="175">
        <f t="shared" si="40"/>
        <v>0</v>
      </c>
      <c r="CJ51" s="175">
        <f t="shared" si="41"/>
        <v>0</v>
      </c>
      <c r="CK51" s="175">
        <f t="shared" si="42"/>
        <v>0</v>
      </c>
      <c r="CL51" s="175">
        <f t="shared" si="43"/>
        <v>0</v>
      </c>
      <c r="CM51" s="175">
        <f t="shared" si="44"/>
        <v>0</v>
      </c>
      <c r="CN51" s="175">
        <f t="shared" si="45"/>
        <v>0</v>
      </c>
      <c r="CO51" s="175">
        <f t="shared" si="46"/>
        <v>0</v>
      </c>
      <c r="CP51" s="175">
        <f t="shared" si="47"/>
        <v>0</v>
      </c>
      <c r="CQ51" s="175">
        <f t="shared" si="48"/>
        <v>0</v>
      </c>
      <c r="CR51" s="175">
        <f t="shared" si="49"/>
        <v>0</v>
      </c>
      <c r="CS51" s="175">
        <f t="shared" si="50"/>
        <v>0</v>
      </c>
      <c r="CT51" s="175">
        <f t="shared" si="51"/>
        <v>0</v>
      </c>
      <c r="CU51" s="176">
        <f t="shared" si="52"/>
        <v>0</v>
      </c>
      <c r="CV51" s="176">
        <f t="shared" si="53"/>
        <v>0</v>
      </c>
      <c r="CW51" s="176">
        <f t="shared" si="54"/>
        <v>0</v>
      </c>
      <c r="CX51" s="172">
        <f>OTH!P46</f>
        <v>0</v>
      </c>
      <c r="CY51" s="176">
        <f t="shared" si="55"/>
        <v>0</v>
      </c>
      <c r="CZ51" s="176">
        <f t="shared" si="56"/>
        <v>0</v>
      </c>
      <c r="DA51" s="176">
        <f t="shared" si="57"/>
        <v>0</v>
      </c>
      <c r="DB51" s="171">
        <f t="shared" si="58"/>
        <v>0</v>
      </c>
      <c r="DC51" s="171">
        <f t="shared" si="59"/>
        <v>0</v>
      </c>
      <c r="DD51" s="1">
        <f t="shared" si="60"/>
        <v>0</v>
      </c>
    </row>
    <row r="52" spans="3:108" ht="18" customHeight="1" x14ac:dyDescent="0.25">
      <c r="C52" s="1">
        <f t="shared" si="8"/>
        <v>0</v>
      </c>
      <c r="D52" s="1">
        <f t="shared" si="9"/>
        <v>0</v>
      </c>
      <c r="E52" s="1">
        <f>ALLO!A50</f>
        <v>0</v>
      </c>
      <c r="F52" s="1">
        <f t="shared" si="10"/>
        <v>0</v>
      </c>
      <c r="G52" s="1">
        <f t="shared" si="61"/>
        <v>1</v>
      </c>
      <c r="H52" s="1">
        <f t="shared" si="61"/>
        <v>2</v>
      </c>
      <c r="I52" s="1">
        <f t="shared" si="61"/>
        <v>3</v>
      </c>
      <c r="J52" s="1">
        <f>SUM(ALLO!GA50:GL50)</f>
        <v>0</v>
      </c>
      <c r="K52" s="1">
        <f>SUM(ALLO!GM50:GX50)</f>
        <v>0</v>
      </c>
      <c r="L52" s="1">
        <f>SUM(ALLO!GY50:HJ50)</f>
        <v>0</v>
      </c>
      <c r="M52" s="1">
        <f>SUM(ALLO!EU50:FF50)</f>
        <v>0</v>
      </c>
      <c r="N52" s="1">
        <f>SUM(ALLO!FG50:FR50)</f>
        <v>0</v>
      </c>
      <c r="O52" s="1">
        <f>ALLO!HR50</f>
        <v>0</v>
      </c>
      <c r="P52" s="1">
        <f>ALLO!HU50</f>
        <v>0</v>
      </c>
      <c r="Q52" s="1">
        <f>ALLO!IP50</f>
        <v>0</v>
      </c>
      <c r="R52" s="1">
        <f>ALLO!IS50</f>
        <v>0</v>
      </c>
      <c r="S52" s="1">
        <f>IFERROR(IF($BL52&gt;=1,INDEX(ARR!$D$8:$AG$207,MATCH(G52,ARR!$D$8:$D$207,0),12),0),0)</f>
        <v>0</v>
      </c>
      <c r="T52" s="1">
        <f>IFERROR(IF($BL52&gt;=1,INDEX(ARR!$D$8:$AG$207,MATCH(H52,ARR!$D$8:$D$207,0),12),0),0)</f>
        <v>0</v>
      </c>
      <c r="U52" s="1">
        <f>IFERROR(IF($BL52&gt;=1,INDEX(ARR!$D$8:$AG$207,MATCH(I52,ARR!$D$8:$D$207,0),12),0),0)</f>
        <v>0</v>
      </c>
      <c r="V52" s="1">
        <f t="shared" si="12"/>
        <v>0</v>
      </c>
      <c r="W52" s="1">
        <f t="shared" si="13"/>
        <v>0</v>
      </c>
      <c r="X52" s="1">
        <f>SUM(DED!AH52:AS52)+ALLO!IQ50+ALLO!IT50+DED!FT52+ALLO!HP50</f>
        <v>0</v>
      </c>
      <c r="Y52" s="1">
        <f>SUM(DED!FA52:FL52)+ALLO!IR50+ALLO!IU50+DED!FV52</f>
        <v>0</v>
      </c>
      <c r="Z52" s="1">
        <f>SUM(DED!BF52:BQ52)+DED!FW52</f>
        <v>0</v>
      </c>
      <c r="AA52" s="1">
        <f>DED!ES52+DED!GC52</f>
        <v>0</v>
      </c>
      <c r="AB52" s="1">
        <f>SUM(DED!DZ52:EK52)+OTH!I47+DED!FZ52</f>
        <v>0</v>
      </c>
      <c r="AC52" s="1">
        <f>SUM(DED!FM52:FS52)+DED!GD52</f>
        <v>0</v>
      </c>
      <c r="AD52" s="1">
        <f>SUM(DED!CP52:DA52)+DED!GE52</f>
        <v>0</v>
      </c>
      <c r="AE52" s="1">
        <f>SUM(DED!DB52:DM52)+OTH!N47+DED!GA52</f>
        <v>0</v>
      </c>
      <c r="AF52" s="1">
        <f>SUM(DED!DN52:DY52)+OTH!O47+DED!GB52</f>
        <v>0</v>
      </c>
      <c r="AG52" s="1">
        <f>SUM(OTH!D47:H47)+SUM(OTH!J47:M47)+SUM(X52:AB52)+AE52</f>
        <v>0</v>
      </c>
      <c r="AH52" s="1">
        <f>HRA!H47</f>
        <v>0</v>
      </c>
      <c r="AI52" s="1">
        <f>OTH!AC47+OTH!AD47+50000</f>
        <v>50000</v>
      </c>
      <c r="AJ52" s="1">
        <f>OTH!P47</f>
        <v>0</v>
      </c>
      <c r="AK52" s="1">
        <f>IFERROR(IF(OTH!Q47&gt;=AK$6,AK$6,OTH!Q47),0)</f>
        <v>0</v>
      </c>
      <c r="AL52" s="1">
        <f>IFERROR(IF(OTH!R47&gt;=AL$6,AL$6,OTH!R47),0)</f>
        <v>0</v>
      </c>
      <c r="AM52" s="1">
        <f>IFERROR(IF(OTH!S47&gt;=AM$6,AM$6,OTH!S47),0)</f>
        <v>0</v>
      </c>
      <c r="AN52" s="1">
        <f>IFERROR(IF(OTH!T47&gt;=AN$6,AN$6,OTH!T47),0)</f>
        <v>0</v>
      </c>
      <c r="AO52" s="1">
        <f>OTH!U47</f>
        <v>0</v>
      </c>
      <c r="AP52" s="1">
        <f>IFERROR(IF(OTH!V47&gt;=AP$6,AP$6,OTH!V47),0)</f>
        <v>0</v>
      </c>
      <c r="AQ52" s="1">
        <f>IFERROR(IF(OTH!W47&gt;=AQ$6,AQ$6,OTH!W47),0)</f>
        <v>0</v>
      </c>
      <c r="AR52" s="1">
        <f>IFERROR(IF(OTH!X47&gt;=AR$6,AR$6,OTH!X47),0)</f>
        <v>0</v>
      </c>
      <c r="AS52" s="1">
        <f>OTH!Y47</f>
        <v>0</v>
      </c>
      <c r="AT52" s="1">
        <f>OTH!Z47+AC52</f>
        <v>0</v>
      </c>
      <c r="AU52" s="1">
        <f>OTH!AE47+OTH!AF47</f>
        <v>0</v>
      </c>
      <c r="AV52" s="1">
        <f>OTH!AA47</f>
        <v>0</v>
      </c>
      <c r="AW52" s="1">
        <f>OTH!AB47</f>
        <v>0</v>
      </c>
      <c r="AX52" s="1">
        <f t="shared" si="14"/>
        <v>0</v>
      </c>
      <c r="AY52" s="1">
        <f t="shared" si="15"/>
        <v>0</v>
      </c>
      <c r="AZ52" s="1">
        <f t="shared" si="16"/>
        <v>0</v>
      </c>
      <c r="BA52" s="1">
        <f t="shared" si="17"/>
        <v>0</v>
      </c>
      <c r="BB52" s="1">
        <f t="shared" si="18"/>
        <v>0</v>
      </c>
      <c r="BC52" s="1">
        <f>EMP!X48</f>
        <v>0</v>
      </c>
      <c r="BD52" s="1">
        <f t="shared" si="19"/>
        <v>0</v>
      </c>
      <c r="BE52" s="1">
        <f t="shared" si="20"/>
        <v>0</v>
      </c>
      <c r="BF52" s="1">
        <f t="shared" si="21"/>
        <v>0</v>
      </c>
      <c r="BG52" s="1">
        <f t="shared" si="22"/>
        <v>0</v>
      </c>
      <c r="BL52" s="165">
        <f>EMP!O48</f>
        <v>0</v>
      </c>
      <c r="BM52" s="166">
        <f>EMP!P48</f>
        <v>0</v>
      </c>
      <c r="BN52" s="165">
        <f>EMP!Q48</f>
        <v>0</v>
      </c>
      <c r="BO52" s="179"/>
      <c r="BP52" s="180"/>
      <c r="BQ52" s="173">
        <f t="shared" si="23"/>
        <v>0</v>
      </c>
      <c r="BR52" s="173">
        <f t="shared" si="24"/>
        <v>0</v>
      </c>
      <c r="BS52" s="174">
        <f t="shared" si="25"/>
        <v>0</v>
      </c>
      <c r="BT52" s="173">
        <f t="shared" si="26"/>
        <v>0</v>
      </c>
      <c r="BU52" s="173">
        <f t="shared" si="27"/>
        <v>0</v>
      </c>
      <c r="BV52" s="174">
        <f t="shared" si="28"/>
        <v>0</v>
      </c>
      <c r="BW52" s="173">
        <f t="shared" si="29"/>
        <v>0</v>
      </c>
      <c r="BX52" s="173">
        <f t="shared" si="30"/>
        <v>0</v>
      </c>
      <c r="BY52" s="174">
        <f t="shared" si="31"/>
        <v>0</v>
      </c>
      <c r="BZ52" s="173">
        <f t="shared" si="32"/>
        <v>0</v>
      </c>
      <c r="CA52" s="173">
        <f t="shared" si="33"/>
        <v>0</v>
      </c>
      <c r="CB52" s="174">
        <f t="shared" si="34"/>
        <v>0</v>
      </c>
      <c r="CC52" s="173">
        <f t="shared" si="35"/>
        <v>0</v>
      </c>
      <c r="CD52" s="173">
        <f t="shared" si="36"/>
        <v>0</v>
      </c>
      <c r="CE52" s="175">
        <f t="shared" si="37"/>
        <v>0</v>
      </c>
      <c r="CF52" s="175">
        <f t="shared" si="1"/>
        <v>0</v>
      </c>
      <c r="CG52" s="175">
        <f t="shared" si="38"/>
        <v>0</v>
      </c>
      <c r="CH52" s="175">
        <f t="shared" si="39"/>
        <v>0</v>
      </c>
      <c r="CI52" s="175">
        <f t="shared" si="40"/>
        <v>0</v>
      </c>
      <c r="CJ52" s="175">
        <f t="shared" si="41"/>
        <v>0</v>
      </c>
      <c r="CK52" s="175">
        <f t="shared" si="42"/>
        <v>0</v>
      </c>
      <c r="CL52" s="175">
        <f t="shared" si="43"/>
        <v>0</v>
      </c>
      <c r="CM52" s="175">
        <f t="shared" si="44"/>
        <v>0</v>
      </c>
      <c r="CN52" s="175">
        <f t="shared" si="45"/>
        <v>0</v>
      </c>
      <c r="CO52" s="175">
        <f t="shared" si="46"/>
        <v>0</v>
      </c>
      <c r="CP52" s="175">
        <f t="shared" si="47"/>
        <v>0</v>
      </c>
      <c r="CQ52" s="175">
        <f t="shared" si="48"/>
        <v>0</v>
      </c>
      <c r="CR52" s="175">
        <f t="shared" si="49"/>
        <v>0</v>
      </c>
      <c r="CS52" s="175">
        <f t="shared" si="50"/>
        <v>0</v>
      </c>
      <c r="CT52" s="175">
        <f t="shared" si="51"/>
        <v>0</v>
      </c>
      <c r="CU52" s="176">
        <f t="shared" si="52"/>
        <v>0</v>
      </c>
      <c r="CV52" s="176">
        <f t="shared" si="53"/>
        <v>0</v>
      </c>
      <c r="CW52" s="176">
        <f t="shared" si="54"/>
        <v>0</v>
      </c>
      <c r="CX52" s="172">
        <f>OTH!P47</f>
        <v>0</v>
      </c>
      <c r="CY52" s="176">
        <f t="shared" si="55"/>
        <v>0</v>
      </c>
      <c r="CZ52" s="176">
        <f t="shared" si="56"/>
        <v>0</v>
      </c>
      <c r="DA52" s="176">
        <f t="shared" si="57"/>
        <v>0</v>
      </c>
      <c r="DB52" s="171">
        <f t="shared" si="58"/>
        <v>0</v>
      </c>
      <c r="DC52" s="171">
        <f t="shared" si="59"/>
        <v>0</v>
      </c>
      <c r="DD52" s="1">
        <f t="shared" si="60"/>
        <v>0</v>
      </c>
    </row>
    <row r="53" spans="3:108" ht="18" customHeight="1" x14ac:dyDescent="0.25">
      <c r="C53" s="1">
        <f t="shared" si="8"/>
        <v>0</v>
      </c>
      <c r="D53" s="1">
        <f t="shared" si="9"/>
        <v>0</v>
      </c>
      <c r="E53" s="1">
        <f>ALLO!A51</f>
        <v>0</v>
      </c>
      <c r="F53" s="1">
        <f t="shared" si="10"/>
        <v>0</v>
      </c>
      <c r="G53" s="1">
        <f t="shared" si="61"/>
        <v>1</v>
      </c>
      <c r="H53" s="1">
        <f t="shared" si="61"/>
        <v>2</v>
      </c>
      <c r="I53" s="1">
        <f t="shared" si="61"/>
        <v>3</v>
      </c>
      <c r="J53" s="1">
        <f>SUM(ALLO!GA51:GL51)</f>
        <v>0</v>
      </c>
      <c r="K53" s="1">
        <f>SUM(ALLO!GM51:GX51)</f>
        <v>0</v>
      </c>
      <c r="L53" s="1">
        <f>SUM(ALLO!GY51:HJ51)</f>
        <v>0</v>
      </c>
      <c r="M53" s="1">
        <f>SUM(ALLO!EU51:FF51)</f>
        <v>0</v>
      </c>
      <c r="N53" s="1">
        <f>SUM(ALLO!FG51:FR51)</f>
        <v>0</v>
      </c>
      <c r="O53" s="1">
        <f>ALLO!HR51</f>
        <v>0</v>
      </c>
      <c r="P53" s="1">
        <f>ALLO!HU51</f>
        <v>0</v>
      </c>
      <c r="Q53" s="1">
        <f>ALLO!IP51</f>
        <v>0</v>
      </c>
      <c r="R53" s="1">
        <f>ALLO!IS51</f>
        <v>0</v>
      </c>
      <c r="S53" s="1">
        <f>IFERROR(IF($BL53&gt;=1,INDEX(ARR!$D$8:$AG$207,MATCH(G53,ARR!$D$8:$D$207,0),12),0),0)</f>
        <v>0</v>
      </c>
      <c r="T53" s="1">
        <f>IFERROR(IF($BL53&gt;=1,INDEX(ARR!$D$8:$AG$207,MATCH(H53,ARR!$D$8:$D$207,0),12),0),0)</f>
        <v>0</v>
      </c>
      <c r="U53" s="1">
        <f>IFERROR(IF($BL53&gt;=1,INDEX(ARR!$D$8:$AG$207,MATCH(I53,ARR!$D$8:$D$207,0),12),0),0)</f>
        <v>0</v>
      </c>
      <c r="V53" s="1">
        <f t="shared" si="12"/>
        <v>0</v>
      </c>
      <c r="W53" s="1">
        <f t="shared" si="13"/>
        <v>0</v>
      </c>
      <c r="X53" s="1">
        <f>SUM(DED!AH53:AS53)+ALLO!IQ51+ALLO!IT51+DED!FT53+ALLO!HP51</f>
        <v>0</v>
      </c>
      <c r="Y53" s="1">
        <f>SUM(DED!FA53:FL53)+ALLO!IR51+ALLO!IU51+DED!FV53</f>
        <v>0</v>
      </c>
      <c r="Z53" s="1">
        <f>SUM(DED!BF53:BQ53)+DED!FW53</f>
        <v>0</v>
      </c>
      <c r="AA53" s="1">
        <f>DED!ES53+DED!GC53</f>
        <v>0</v>
      </c>
      <c r="AB53" s="1">
        <f>SUM(DED!DZ53:EK53)+OTH!I48+DED!FZ53</f>
        <v>0</v>
      </c>
      <c r="AC53" s="1">
        <f>SUM(DED!FM53:FS53)+DED!GD53</f>
        <v>0</v>
      </c>
      <c r="AD53" s="1">
        <f>SUM(DED!CP53:DA53)+DED!GE53</f>
        <v>0</v>
      </c>
      <c r="AE53" s="1">
        <f>SUM(DED!DB53:DM53)+OTH!N48+DED!GA53</f>
        <v>0</v>
      </c>
      <c r="AF53" s="1">
        <f>SUM(DED!DN53:DY53)+OTH!O48+DED!GB53</f>
        <v>0</v>
      </c>
      <c r="AG53" s="1">
        <f>SUM(OTH!D48:H48)+SUM(OTH!J48:M48)+SUM(X53:AB53)+AE53</f>
        <v>0</v>
      </c>
      <c r="AH53" s="1">
        <f>HRA!H48</f>
        <v>0</v>
      </c>
      <c r="AI53" s="1">
        <f>OTH!AC48+OTH!AD48+50000</f>
        <v>50000</v>
      </c>
      <c r="AJ53" s="1">
        <f>OTH!P48</f>
        <v>0</v>
      </c>
      <c r="AK53" s="1">
        <f>IFERROR(IF(OTH!Q48&gt;=AK$6,AK$6,OTH!Q48),0)</f>
        <v>0</v>
      </c>
      <c r="AL53" s="1">
        <f>IFERROR(IF(OTH!R48&gt;=AL$6,AL$6,OTH!R48),0)</f>
        <v>0</v>
      </c>
      <c r="AM53" s="1">
        <f>IFERROR(IF(OTH!S48&gt;=AM$6,AM$6,OTH!S48),0)</f>
        <v>0</v>
      </c>
      <c r="AN53" s="1">
        <f>IFERROR(IF(OTH!T48&gt;=AN$6,AN$6,OTH!T48),0)</f>
        <v>0</v>
      </c>
      <c r="AO53" s="1">
        <f>OTH!U48</f>
        <v>0</v>
      </c>
      <c r="AP53" s="1">
        <f>IFERROR(IF(OTH!V48&gt;=AP$6,AP$6,OTH!V48),0)</f>
        <v>0</v>
      </c>
      <c r="AQ53" s="1">
        <f>IFERROR(IF(OTH!W48&gt;=AQ$6,AQ$6,OTH!W48),0)</f>
        <v>0</v>
      </c>
      <c r="AR53" s="1">
        <f>IFERROR(IF(OTH!X48&gt;=AR$6,AR$6,OTH!X48),0)</f>
        <v>0</v>
      </c>
      <c r="AS53" s="1">
        <f>OTH!Y48</f>
        <v>0</v>
      </c>
      <c r="AT53" s="1">
        <f>OTH!Z48+AC53</f>
        <v>0</v>
      </c>
      <c r="AU53" s="1">
        <f>OTH!AE48+OTH!AF48</f>
        <v>0</v>
      </c>
      <c r="AV53" s="1">
        <f>OTH!AA48</f>
        <v>0</v>
      </c>
      <c r="AW53" s="1">
        <f>OTH!AB48</f>
        <v>0</v>
      </c>
      <c r="AX53" s="1">
        <f t="shared" si="14"/>
        <v>0</v>
      </c>
      <c r="AY53" s="1">
        <f t="shared" si="15"/>
        <v>0</v>
      </c>
      <c r="AZ53" s="1">
        <f t="shared" si="16"/>
        <v>0</v>
      </c>
      <c r="BA53" s="1">
        <f t="shared" si="17"/>
        <v>0</v>
      </c>
      <c r="BB53" s="1">
        <f t="shared" si="18"/>
        <v>0</v>
      </c>
      <c r="BC53" s="1">
        <f>EMP!X49</f>
        <v>0</v>
      </c>
      <c r="BD53" s="1">
        <f t="shared" si="19"/>
        <v>0</v>
      </c>
      <c r="BE53" s="1">
        <f t="shared" si="20"/>
        <v>0</v>
      </c>
      <c r="BF53" s="1">
        <f t="shared" si="21"/>
        <v>0</v>
      </c>
      <c r="BG53" s="1">
        <f t="shared" si="22"/>
        <v>0</v>
      </c>
      <c r="BL53" s="165">
        <f>EMP!O49</f>
        <v>0</v>
      </c>
      <c r="BM53" s="166">
        <f>EMP!P49</f>
        <v>0</v>
      </c>
      <c r="BN53" s="165">
        <f>EMP!Q49</f>
        <v>0</v>
      </c>
      <c r="BO53" s="179"/>
      <c r="BP53" s="180"/>
      <c r="BQ53" s="173">
        <f t="shared" si="23"/>
        <v>0</v>
      </c>
      <c r="BR53" s="173">
        <f t="shared" si="24"/>
        <v>0</v>
      </c>
      <c r="BS53" s="174">
        <f t="shared" si="25"/>
        <v>0</v>
      </c>
      <c r="BT53" s="173">
        <f t="shared" si="26"/>
        <v>0</v>
      </c>
      <c r="BU53" s="173">
        <f t="shared" si="27"/>
        <v>0</v>
      </c>
      <c r="BV53" s="174">
        <f t="shared" si="28"/>
        <v>0</v>
      </c>
      <c r="BW53" s="173">
        <f t="shared" si="29"/>
        <v>0</v>
      </c>
      <c r="BX53" s="173">
        <f t="shared" si="30"/>
        <v>0</v>
      </c>
      <c r="BY53" s="174">
        <f t="shared" si="31"/>
        <v>0</v>
      </c>
      <c r="BZ53" s="173">
        <f t="shared" si="32"/>
        <v>0</v>
      </c>
      <c r="CA53" s="173">
        <f t="shared" si="33"/>
        <v>0</v>
      </c>
      <c r="CB53" s="174">
        <f t="shared" si="34"/>
        <v>0</v>
      </c>
      <c r="CC53" s="173">
        <f t="shared" si="35"/>
        <v>0</v>
      </c>
      <c r="CD53" s="173">
        <f t="shared" si="36"/>
        <v>0</v>
      </c>
      <c r="CE53" s="175">
        <f t="shared" si="37"/>
        <v>0</v>
      </c>
      <c r="CF53" s="175">
        <f t="shared" si="1"/>
        <v>0</v>
      </c>
      <c r="CG53" s="175">
        <f t="shared" si="38"/>
        <v>0</v>
      </c>
      <c r="CH53" s="175">
        <f t="shared" si="39"/>
        <v>0</v>
      </c>
      <c r="CI53" s="175">
        <f t="shared" si="40"/>
        <v>0</v>
      </c>
      <c r="CJ53" s="175">
        <f t="shared" si="41"/>
        <v>0</v>
      </c>
      <c r="CK53" s="175">
        <f t="shared" si="42"/>
        <v>0</v>
      </c>
      <c r="CL53" s="175">
        <f t="shared" si="43"/>
        <v>0</v>
      </c>
      <c r="CM53" s="175">
        <f t="shared" si="44"/>
        <v>0</v>
      </c>
      <c r="CN53" s="175">
        <f t="shared" si="45"/>
        <v>0</v>
      </c>
      <c r="CO53" s="175">
        <f t="shared" si="46"/>
        <v>0</v>
      </c>
      <c r="CP53" s="175">
        <f t="shared" si="47"/>
        <v>0</v>
      </c>
      <c r="CQ53" s="175">
        <f t="shared" si="48"/>
        <v>0</v>
      </c>
      <c r="CR53" s="175">
        <f t="shared" si="49"/>
        <v>0</v>
      </c>
      <c r="CS53" s="175">
        <f t="shared" si="50"/>
        <v>0</v>
      </c>
      <c r="CT53" s="175">
        <f t="shared" si="51"/>
        <v>0</v>
      </c>
      <c r="CU53" s="176">
        <f t="shared" si="52"/>
        <v>0</v>
      </c>
      <c r="CV53" s="176">
        <f t="shared" si="53"/>
        <v>0</v>
      </c>
      <c r="CW53" s="176">
        <f t="shared" si="54"/>
        <v>0</v>
      </c>
      <c r="CX53" s="172">
        <f>OTH!P48</f>
        <v>0</v>
      </c>
      <c r="CY53" s="176">
        <f t="shared" si="55"/>
        <v>0</v>
      </c>
      <c r="CZ53" s="176">
        <f t="shared" si="56"/>
        <v>0</v>
      </c>
      <c r="DA53" s="176">
        <f t="shared" si="57"/>
        <v>0</v>
      </c>
      <c r="DB53" s="171">
        <f t="shared" si="58"/>
        <v>0</v>
      </c>
      <c r="DC53" s="171">
        <f t="shared" si="59"/>
        <v>0</v>
      </c>
      <c r="DD53" s="1">
        <f t="shared" si="60"/>
        <v>0</v>
      </c>
    </row>
    <row r="54" spans="3:108" ht="18" customHeight="1" x14ac:dyDescent="0.25">
      <c r="C54" s="1">
        <f t="shared" si="8"/>
        <v>0</v>
      </c>
      <c r="D54" s="1">
        <f t="shared" si="9"/>
        <v>0</v>
      </c>
      <c r="E54" s="1">
        <f>ALLO!A52</f>
        <v>0</v>
      </c>
      <c r="F54" s="1">
        <f t="shared" si="10"/>
        <v>0</v>
      </c>
      <c r="G54" s="1">
        <f t="shared" si="61"/>
        <v>1</v>
      </c>
      <c r="H54" s="1">
        <f t="shared" si="61"/>
        <v>2</v>
      </c>
      <c r="I54" s="1">
        <f t="shared" si="61"/>
        <v>3</v>
      </c>
      <c r="J54" s="1">
        <f>SUM(ALLO!GA52:GL52)</f>
        <v>0</v>
      </c>
      <c r="K54" s="1">
        <f>SUM(ALLO!GM52:GX52)</f>
        <v>0</v>
      </c>
      <c r="L54" s="1">
        <f>SUM(ALLO!GY52:HJ52)</f>
        <v>0</v>
      </c>
      <c r="M54" s="1">
        <f>SUM(ALLO!EU52:FF52)</f>
        <v>0</v>
      </c>
      <c r="N54" s="1">
        <f>SUM(ALLO!FG52:FR52)</f>
        <v>0</v>
      </c>
      <c r="O54" s="1">
        <f>ALLO!HR52</f>
        <v>0</v>
      </c>
      <c r="P54" s="1">
        <f>ALLO!HU52</f>
        <v>0</v>
      </c>
      <c r="Q54" s="1">
        <f>ALLO!IP52</f>
        <v>0</v>
      </c>
      <c r="R54" s="1">
        <f>ALLO!IS52</f>
        <v>0</v>
      </c>
      <c r="S54" s="1">
        <f>IFERROR(IF($BL54&gt;=1,INDEX(ARR!$D$8:$AG$207,MATCH(G54,ARR!$D$8:$D$207,0),12),0),0)</f>
        <v>0</v>
      </c>
      <c r="T54" s="1">
        <f>IFERROR(IF($BL54&gt;=1,INDEX(ARR!$D$8:$AG$207,MATCH(H54,ARR!$D$8:$D$207,0),12),0),0)</f>
        <v>0</v>
      </c>
      <c r="U54" s="1">
        <f>IFERROR(IF($BL54&gt;=1,INDEX(ARR!$D$8:$AG$207,MATCH(I54,ARR!$D$8:$D$207,0),12),0),0)</f>
        <v>0</v>
      </c>
      <c r="V54" s="1">
        <f t="shared" si="12"/>
        <v>0</v>
      </c>
      <c r="W54" s="1">
        <f t="shared" si="13"/>
        <v>0</v>
      </c>
      <c r="X54" s="1">
        <f>SUM(DED!AH54:AS54)+ALLO!IQ52+ALLO!IT52+DED!FT54+ALLO!HP52</f>
        <v>0</v>
      </c>
      <c r="Y54" s="1">
        <f>SUM(DED!FA54:FL54)+ALLO!IR52+ALLO!IU52+DED!FV54</f>
        <v>0</v>
      </c>
      <c r="Z54" s="1">
        <f>SUM(DED!BF54:BQ54)+DED!FW54</f>
        <v>0</v>
      </c>
      <c r="AA54" s="1">
        <f>DED!ES54+DED!GC54</f>
        <v>0</v>
      </c>
      <c r="AB54" s="1">
        <f>SUM(DED!DZ54:EK54)+OTH!I49+DED!FZ54</f>
        <v>0</v>
      </c>
      <c r="AC54" s="1">
        <f>SUM(DED!FM54:FS54)+DED!GD54</f>
        <v>0</v>
      </c>
      <c r="AD54" s="1">
        <f>SUM(DED!CP54:DA54)+DED!GE54</f>
        <v>0</v>
      </c>
      <c r="AE54" s="1">
        <f>SUM(DED!DB54:DM54)+OTH!N49+DED!GA54</f>
        <v>0</v>
      </c>
      <c r="AF54" s="1">
        <f>SUM(DED!DN54:DY54)+OTH!O49+DED!GB54</f>
        <v>0</v>
      </c>
      <c r="AG54" s="1">
        <f>SUM(OTH!D49:H49)+SUM(OTH!J49:M49)+SUM(X54:AB54)+AE54</f>
        <v>0</v>
      </c>
      <c r="AH54" s="1">
        <f>HRA!H49</f>
        <v>0</v>
      </c>
      <c r="AI54" s="1">
        <f>OTH!AC49+OTH!AD49+50000</f>
        <v>50000</v>
      </c>
      <c r="AJ54" s="1">
        <f>OTH!P49</f>
        <v>0</v>
      </c>
      <c r="AK54" s="1">
        <f>IFERROR(IF(OTH!Q49&gt;=AK$6,AK$6,OTH!Q49),0)</f>
        <v>0</v>
      </c>
      <c r="AL54" s="1">
        <f>IFERROR(IF(OTH!R49&gt;=AL$6,AL$6,OTH!R49),0)</f>
        <v>0</v>
      </c>
      <c r="AM54" s="1">
        <f>IFERROR(IF(OTH!S49&gt;=AM$6,AM$6,OTH!S49),0)</f>
        <v>0</v>
      </c>
      <c r="AN54" s="1">
        <f>IFERROR(IF(OTH!T49&gt;=AN$6,AN$6,OTH!T49),0)</f>
        <v>0</v>
      </c>
      <c r="AO54" s="1">
        <f>OTH!U49</f>
        <v>0</v>
      </c>
      <c r="AP54" s="1">
        <f>IFERROR(IF(OTH!V49&gt;=AP$6,AP$6,OTH!V49),0)</f>
        <v>0</v>
      </c>
      <c r="AQ54" s="1">
        <f>IFERROR(IF(OTH!W49&gt;=AQ$6,AQ$6,OTH!W49),0)</f>
        <v>0</v>
      </c>
      <c r="AR54" s="1">
        <f>IFERROR(IF(OTH!X49&gt;=AR$6,AR$6,OTH!X49),0)</f>
        <v>0</v>
      </c>
      <c r="AS54" s="1">
        <f>OTH!Y49</f>
        <v>0</v>
      </c>
      <c r="AT54" s="1">
        <f>OTH!Z49+AC54</f>
        <v>0</v>
      </c>
      <c r="AU54" s="1">
        <f>OTH!AE49+OTH!AF49</f>
        <v>0</v>
      </c>
      <c r="AV54" s="1">
        <f>OTH!AA49</f>
        <v>0</v>
      </c>
      <c r="AW54" s="1">
        <f>OTH!AB49</f>
        <v>0</v>
      </c>
      <c r="AX54" s="1">
        <f t="shared" si="14"/>
        <v>0</v>
      </c>
      <c r="AY54" s="1">
        <f t="shared" si="15"/>
        <v>0</v>
      </c>
      <c r="AZ54" s="1">
        <f t="shared" si="16"/>
        <v>0</v>
      </c>
      <c r="BA54" s="1">
        <f t="shared" si="17"/>
        <v>0</v>
      </c>
      <c r="BB54" s="1">
        <f t="shared" si="18"/>
        <v>0</v>
      </c>
      <c r="BC54" s="1">
        <f>EMP!X50</f>
        <v>0</v>
      </c>
      <c r="BD54" s="1">
        <f t="shared" si="19"/>
        <v>0</v>
      </c>
      <c r="BE54" s="1">
        <f t="shared" si="20"/>
        <v>0</v>
      </c>
      <c r="BF54" s="1">
        <f t="shared" si="21"/>
        <v>0</v>
      </c>
      <c r="BG54" s="1">
        <f t="shared" si="22"/>
        <v>0</v>
      </c>
      <c r="BL54" s="165">
        <f>EMP!O50</f>
        <v>0</v>
      </c>
      <c r="BM54" s="166">
        <f>EMP!P50</f>
        <v>0</v>
      </c>
      <c r="BN54" s="165">
        <f>EMP!Q50</f>
        <v>0</v>
      </c>
      <c r="BO54" s="179"/>
      <c r="BP54" s="180"/>
      <c r="BQ54" s="173">
        <f t="shared" si="23"/>
        <v>0</v>
      </c>
      <c r="BR54" s="173">
        <f t="shared" si="24"/>
        <v>0</v>
      </c>
      <c r="BS54" s="174">
        <f t="shared" si="25"/>
        <v>0</v>
      </c>
      <c r="BT54" s="173">
        <f t="shared" si="26"/>
        <v>0</v>
      </c>
      <c r="BU54" s="173">
        <f t="shared" si="27"/>
        <v>0</v>
      </c>
      <c r="BV54" s="174">
        <f t="shared" si="28"/>
        <v>0</v>
      </c>
      <c r="BW54" s="173">
        <f t="shared" si="29"/>
        <v>0</v>
      </c>
      <c r="BX54" s="173">
        <f t="shared" si="30"/>
        <v>0</v>
      </c>
      <c r="BY54" s="174">
        <f t="shared" si="31"/>
        <v>0</v>
      </c>
      <c r="BZ54" s="173">
        <f t="shared" si="32"/>
        <v>0</v>
      </c>
      <c r="CA54" s="173">
        <f t="shared" si="33"/>
        <v>0</v>
      </c>
      <c r="CB54" s="174">
        <f t="shared" si="34"/>
        <v>0</v>
      </c>
      <c r="CC54" s="173">
        <f t="shared" si="35"/>
        <v>0</v>
      </c>
      <c r="CD54" s="173">
        <f t="shared" si="36"/>
        <v>0</v>
      </c>
      <c r="CE54" s="175">
        <f t="shared" si="37"/>
        <v>0</v>
      </c>
      <c r="CF54" s="175">
        <f t="shared" si="1"/>
        <v>0</v>
      </c>
      <c r="CG54" s="175">
        <f t="shared" si="38"/>
        <v>0</v>
      </c>
      <c r="CH54" s="175">
        <f t="shared" si="39"/>
        <v>0</v>
      </c>
      <c r="CI54" s="175">
        <f t="shared" si="40"/>
        <v>0</v>
      </c>
      <c r="CJ54" s="175">
        <f t="shared" si="41"/>
        <v>0</v>
      </c>
      <c r="CK54" s="175">
        <f t="shared" si="42"/>
        <v>0</v>
      </c>
      <c r="CL54" s="175">
        <f t="shared" si="43"/>
        <v>0</v>
      </c>
      <c r="CM54" s="175">
        <f t="shared" si="44"/>
        <v>0</v>
      </c>
      <c r="CN54" s="175">
        <f t="shared" si="45"/>
        <v>0</v>
      </c>
      <c r="CO54" s="175">
        <f t="shared" si="46"/>
        <v>0</v>
      </c>
      <c r="CP54" s="175">
        <f t="shared" si="47"/>
        <v>0</v>
      </c>
      <c r="CQ54" s="175">
        <f t="shared" si="48"/>
        <v>0</v>
      </c>
      <c r="CR54" s="175">
        <f t="shared" si="49"/>
        <v>0</v>
      </c>
      <c r="CS54" s="175">
        <f t="shared" si="50"/>
        <v>0</v>
      </c>
      <c r="CT54" s="175">
        <f t="shared" si="51"/>
        <v>0</v>
      </c>
      <c r="CU54" s="176">
        <f t="shared" si="52"/>
        <v>0</v>
      </c>
      <c r="CV54" s="176">
        <f t="shared" si="53"/>
        <v>0</v>
      </c>
      <c r="CW54" s="176">
        <f t="shared" si="54"/>
        <v>0</v>
      </c>
      <c r="CX54" s="172">
        <f>OTH!P49</f>
        <v>0</v>
      </c>
      <c r="CY54" s="176">
        <f t="shared" si="55"/>
        <v>0</v>
      </c>
      <c r="CZ54" s="176">
        <f t="shared" si="56"/>
        <v>0</v>
      </c>
      <c r="DA54" s="176">
        <f t="shared" si="57"/>
        <v>0</v>
      </c>
      <c r="DB54" s="171">
        <f t="shared" si="58"/>
        <v>0</v>
      </c>
      <c r="DC54" s="171">
        <f t="shared" si="59"/>
        <v>0</v>
      </c>
      <c r="DD54" s="1">
        <f t="shared" si="60"/>
        <v>0</v>
      </c>
    </row>
    <row r="55" spans="3:108" ht="18" customHeight="1" x14ac:dyDescent="0.25">
      <c r="C55" s="1">
        <f t="shared" si="8"/>
        <v>0</v>
      </c>
      <c r="D55" s="1">
        <f t="shared" si="9"/>
        <v>0</v>
      </c>
      <c r="E55" s="1">
        <f>ALLO!A53</f>
        <v>0</v>
      </c>
      <c r="F55" s="1">
        <f t="shared" si="10"/>
        <v>0</v>
      </c>
      <c r="G55" s="1">
        <f t="shared" si="61"/>
        <v>1</v>
      </c>
      <c r="H55" s="1">
        <f t="shared" si="61"/>
        <v>2</v>
      </c>
      <c r="I55" s="1">
        <f t="shared" si="61"/>
        <v>3</v>
      </c>
      <c r="J55" s="1">
        <f>SUM(ALLO!GA53:GL53)</f>
        <v>0</v>
      </c>
      <c r="K55" s="1">
        <f>SUM(ALLO!GM53:GX53)</f>
        <v>0</v>
      </c>
      <c r="L55" s="1">
        <f>SUM(ALLO!GY53:HJ53)</f>
        <v>0</v>
      </c>
      <c r="M55" s="1">
        <f>SUM(ALLO!EU53:FF53)</f>
        <v>0</v>
      </c>
      <c r="N55" s="1">
        <f>SUM(ALLO!FG53:FR53)</f>
        <v>0</v>
      </c>
      <c r="O55" s="1">
        <f>ALLO!HR53</f>
        <v>0</v>
      </c>
      <c r="P55" s="1">
        <f>ALLO!HU53</f>
        <v>0</v>
      </c>
      <c r="Q55" s="1">
        <f>ALLO!IP53</f>
        <v>0</v>
      </c>
      <c r="R55" s="1">
        <f>ALLO!IS53</f>
        <v>0</v>
      </c>
      <c r="S55" s="1">
        <f>IFERROR(IF($BL55&gt;=1,INDEX(ARR!$D$8:$AG$207,MATCH(G55,ARR!$D$8:$D$207,0),12),0),0)</f>
        <v>0</v>
      </c>
      <c r="T55" s="1">
        <f>IFERROR(IF($BL55&gt;=1,INDEX(ARR!$D$8:$AG$207,MATCH(H55,ARR!$D$8:$D$207,0),12),0),0)</f>
        <v>0</v>
      </c>
      <c r="U55" s="1">
        <f>IFERROR(IF($BL55&gt;=1,INDEX(ARR!$D$8:$AG$207,MATCH(I55,ARR!$D$8:$D$207,0),12),0),0)</f>
        <v>0</v>
      </c>
      <c r="V55" s="1">
        <f t="shared" si="12"/>
        <v>0</v>
      </c>
      <c r="W55" s="1">
        <f t="shared" si="13"/>
        <v>0</v>
      </c>
      <c r="X55" s="1">
        <f>SUM(DED!AH55:AS55)+ALLO!IQ53+ALLO!IT53+DED!FT55+ALLO!HP53</f>
        <v>0</v>
      </c>
      <c r="Y55" s="1">
        <f>SUM(DED!FA55:FL55)+ALLO!IR53+ALLO!IU53+DED!FV55</f>
        <v>0</v>
      </c>
      <c r="Z55" s="1">
        <f>SUM(DED!BF55:BQ55)+DED!FW55</f>
        <v>0</v>
      </c>
      <c r="AA55" s="1">
        <f>DED!ES55+DED!GC55</f>
        <v>0</v>
      </c>
      <c r="AB55" s="1">
        <f>SUM(DED!DZ55:EK55)+OTH!I50+DED!FZ55</f>
        <v>0</v>
      </c>
      <c r="AC55" s="1">
        <f>SUM(DED!FM55:FS55)+DED!GD55</f>
        <v>0</v>
      </c>
      <c r="AD55" s="1">
        <f>SUM(DED!CP55:DA55)+DED!GE55</f>
        <v>0</v>
      </c>
      <c r="AE55" s="1">
        <f>SUM(DED!DB55:DM55)+OTH!N50+DED!GA55</f>
        <v>0</v>
      </c>
      <c r="AF55" s="1">
        <f>SUM(DED!DN55:DY55)+OTH!O50+DED!GB55</f>
        <v>0</v>
      </c>
      <c r="AG55" s="1">
        <f>SUM(OTH!D50:H50)+SUM(OTH!J50:M50)+SUM(X55:AB55)+AE55</f>
        <v>0</v>
      </c>
      <c r="AH55" s="1">
        <f>HRA!H50</f>
        <v>0</v>
      </c>
      <c r="AI55" s="1">
        <f>OTH!AC50+OTH!AD50+50000</f>
        <v>50000</v>
      </c>
      <c r="AJ55" s="1">
        <f>OTH!P50</f>
        <v>0</v>
      </c>
      <c r="AK55" s="1">
        <f>IFERROR(IF(OTH!Q50&gt;=AK$6,AK$6,OTH!Q50),0)</f>
        <v>0</v>
      </c>
      <c r="AL55" s="1">
        <f>IFERROR(IF(OTH!R50&gt;=AL$6,AL$6,OTH!R50),0)</f>
        <v>0</v>
      </c>
      <c r="AM55" s="1">
        <f>IFERROR(IF(OTH!S50&gt;=AM$6,AM$6,OTH!S50),0)</f>
        <v>0</v>
      </c>
      <c r="AN55" s="1">
        <f>IFERROR(IF(OTH!T50&gt;=AN$6,AN$6,OTH!T50),0)</f>
        <v>0</v>
      </c>
      <c r="AO55" s="1">
        <f>OTH!U50</f>
        <v>0</v>
      </c>
      <c r="AP55" s="1">
        <f>IFERROR(IF(OTH!V50&gt;=AP$6,AP$6,OTH!V50),0)</f>
        <v>0</v>
      </c>
      <c r="AQ55" s="1">
        <f>IFERROR(IF(OTH!W50&gt;=AQ$6,AQ$6,OTH!W50),0)</f>
        <v>0</v>
      </c>
      <c r="AR55" s="1">
        <f>IFERROR(IF(OTH!X50&gt;=AR$6,AR$6,OTH!X50),0)</f>
        <v>0</v>
      </c>
      <c r="AS55" s="1">
        <f>OTH!Y50</f>
        <v>0</v>
      </c>
      <c r="AT55" s="1">
        <f>OTH!Z50+AC55</f>
        <v>0</v>
      </c>
      <c r="AU55" s="1">
        <f>OTH!AE50+OTH!AF50</f>
        <v>0</v>
      </c>
      <c r="AV55" s="1">
        <f>OTH!AA50</f>
        <v>0</v>
      </c>
      <c r="AW55" s="1">
        <f>OTH!AB50</f>
        <v>0</v>
      </c>
      <c r="AX55" s="1">
        <f t="shared" si="14"/>
        <v>0</v>
      </c>
      <c r="AY55" s="1">
        <f t="shared" si="15"/>
        <v>0</v>
      </c>
      <c r="AZ55" s="1">
        <f t="shared" si="16"/>
        <v>0</v>
      </c>
      <c r="BA55" s="1">
        <f t="shared" si="17"/>
        <v>0</v>
      </c>
      <c r="BB55" s="1">
        <f t="shared" si="18"/>
        <v>0</v>
      </c>
      <c r="BC55" s="1">
        <f>EMP!X51</f>
        <v>0</v>
      </c>
      <c r="BD55" s="1">
        <f t="shared" si="19"/>
        <v>0</v>
      </c>
      <c r="BE55" s="1">
        <f t="shared" si="20"/>
        <v>0</v>
      </c>
      <c r="BF55" s="1">
        <f t="shared" si="21"/>
        <v>0</v>
      </c>
      <c r="BG55" s="1">
        <f t="shared" si="22"/>
        <v>0</v>
      </c>
      <c r="BL55" s="165">
        <f>EMP!O51</f>
        <v>0</v>
      </c>
      <c r="BM55" s="166">
        <f>EMP!P51</f>
        <v>0</v>
      </c>
      <c r="BN55" s="165">
        <f>EMP!Q51</f>
        <v>0</v>
      </c>
      <c r="BO55" s="179"/>
      <c r="BP55" s="180"/>
      <c r="BQ55" s="173">
        <f t="shared" si="23"/>
        <v>0</v>
      </c>
      <c r="BR55" s="173">
        <f t="shared" si="24"/>
        <v>0</v>
      </c>
      <c r="BS55" s="174">
        <f t="shared" si="25"/>
        <v>0</v>
      </c>
      <c r="BT55" s="173">
        <f t="shared" si="26"/>
        <v>0</v>
      </c>
      <c r="BU55" s="173">
        <f t="shared" si="27"/>
        <v>0</v>
      </c>
      <c r="BV55" s="174">
        <f t="shared" si="28"/>
        <v>0</v>
      </c>
      <c r="BW55" s="173">
        <f t="shared" si="29"/>
        <v>0</v>
      </c>
      <c r="BX55" s="173">
        <f t="shared" si="30"/>
        <v>0</v>
      </c>
      <c r="BY55" s="174">
        <f t="shared" si="31"/>
        <v>0</v>
      </c>
      <c r="BZ55" s="173">
        <f t="shared" si="32"/>
        <v>0</v>
      </c>
      <c r="CA55" s="173">
        <f t="shared" si="33"/>
        <v>0</v>
      </c>
      <c r="CB55" s="174">
        <f t="shared" si="34"/>
        <v>0</v>
      </c>
      <c r="CC55" s="173">
        <f t="shared" si="35"/>
        <v>0</v>
      </c>
      <c r="CD55" s="173">
        <f t="shared" si="36"/>
        <v>0</v>
      </c>
      <c r="CE55" s="175">
        <f t="shared" si="37"/>
        <v>0</v>
      </c>
      <c r="CF55" s="175">
        <f t="shared" si="1"/>
        <v>0</v>
      </c>
      <c r="CG55" s="175">
        <f t="shared" si="38"/>
        <v>0</v>
      </c>
      <c r="CH55" s="175">
        <f t="shared" si="39"/>
        <v>0</v>
      </c>
      <c r="CI55" s="175">
        <f t="shared" si="40"/>
        <v>0</v>
      </c>
      <c r="CJ55" s="175">
        <f t="shared" si="41"/>
        <v>0</v>
      </c>
      <c r="CK55" s="175">
        <f t="shared" si="42"/>
        <v>0</v>
      </c>
      <c r="CL55" s="175">
        <f t="shared" si="43"/>
        <v>0</v>
      </c>
      <c r="CM55" s="175">
        <f t="shared" si="44"/>
        <v>0</v>
      </c>
      <c r="CN55" s="175">
        <f t="shared" si="45"/>
        <v>0</v>
      </c>
      <c r="CO55" s="175">
        <f t="shared" si="46"/>
        <v>0</v>
      </c>
      <c r="CP55" s="175">
        <f t="shared" si="47"/>
        <v>0</v>
      </c>
      <c r="CQ55" s="175">
        <f t="shared" si="48"/>
        <v>0</v>
      </c>
      <c r="CR55" s="175">
        <f t="shared" si="49"/>
        <v>0</v>
      </c>
      <c r="CS55" s="175">
        <f t="shared" si="50"/>
        <v>0</v>
      </c>
      <c r="CT55" s="175">
        <f t="shared" si="51"/>
        <v>0</v>
      </c>
      <c r="CU55" s="176">
        <f t="shared" si="52"/>
        <v>0</v>
      </c>
      <c r="CV55" s="176">
        <f t="shared" si="53"/>
        <v>0</v>
      </c>
      <c r="CW55" s="176">
        <f t="shared" si="54"/>
        <v>0</v>
      </c>
      <c r="CX55" s="172">
        <f>OTH!P50</f>
        <v>0</v>
      </c>
      <c r="CY55" s="176">
        <f t="shared" si="55"/>
        <v>0</v>
      </c>
      <c r="CZ55" s="176">
        <f t="shared" si="56"/>
        <v>0</v>
      </c>
      <c r="DA55" s="176">
        <f t="shared" si="57"/>
        <v>0</v>
      </c>
      <c r="DB55" s="171">
        <f t="shared" si="58"/>
        <v>0</v>
      </c>
      <c r="DC55" s="171">
        <f t="shared" si="59"/>
        <v>0</v>
      </c>
      <c r="DD55" s="1">
        <f t="shared" si="60"/>
        <v>0</v>
      </c>
    </row>
    <row r="56" spans="3:108" ht="18" customHeight="1" x14ac:dyDescent="0.25">
      <c r="C56" s="1">
        <f t="shared" si="8"/>
        <v>0</v>
      </c>
      <c r="D56" s="1">
        <f t="shared" si="9"/>
        <v>0</v>
      </c>
      <c r="E56" s="1">
        <f>ALLO!A54</f>
        <v>0</v>
      </c>
      <c r="F56" s="1">
        <f t="shared" si="10"/>
        <v>0</v>
      </c>
      <c r="G56" s="1">
        <f t="shared" si="61"/>
        <v>1</v>
      </c>
      <c r="H56" s="1">
        <f t="shared" si="61"/>
        <v>2</v>
      </c>
      <c r="I56" s="1">
        <f t="shared" si="61"/>
        <v>3</v>
      </c>
      <c r="J56" s="1">
        <f>SUM(ALLO!GA54:GL54)</f>
        <v>0</v>
      </c>
      <c r="K56" s="1">
        <f>SUM(ALLO!GM54:GX54)</f>
        <v>0</v>
      </c>
      <c r="L56" s="1">
        <f>SUM(ALLO!GY54:HJ54)</f>
        <v>0</v>
      </c>
      <c r="M56" s="1">
        <f>SUM(ALLO!EU54:FF54)</f>
        <v>0</v>
      </c>
      <c r="N56" s="1">
        <f>SUM(ALLO!FG54:FR54)</f>
        <v>0</v>
      </c>
      <c r="O56" s="1">
        <f>ALLO!HR54</f>
        <v>0</v>
      </c>
      <c r="P56" s="1">
        <f>ALLO!HU54</f>
        <v>0</v>
      </c>
      <c r="Q56" s="1">
        <f>ALLO!IP54</f>
        <v>0</v>
      </c>
      <c r="R56" s="1">
        <f>ALLO!IS54</f>
        <v>0</v>
      </c>
      <c r="S56" s="1">
        <f>IFERROR(IF($BL56&gt;=1,INDEX(ARR!$D$8:$AG$207,MATCH(G56,ARR!$D$8:$D$207,0),12),0),0)</f>
        <v>0</v>
      </c>
      <c r="T56" s="1">
        <f>IFERROR(IF($BL56&gt;=1,INDEX(ARR!$D$8:$AG$207,MATCH(H56,ARR!$D$8:$D$207,0),12),0),0)</f>
        <v>0</v>
      </c>
      <c r="U56" s="1">
        <f>IFERROR(IF($BL56&gt;=1,INDEX(ARR!$D$8:$AG$207,MATCH(I56,ARR!$D$8:$D$207,0),12),0),0)</f>
        <v>0</v>
      </c>
      <c r="V56" s="1">
        <f t="shared" si="12"/>
        <v>0</v>
      </c>
      <c r="W56" s="1">
        <f t="shared" si="13"/>
        <v>0</v>
      </c>
      <c r="X56" s="1">
        <f>SUM(DED!AH56:AS56)+ALLO!IQ54+ALLO!IT54+DED!FT56+ALLO!HP54</f>
        <v>0</v>
      </c>
      <c r="Y56" s="1">
        <f>SUM(DED!FA56:FL56)+ALLO!IR54+ALLO!IU54+DED!FV56</f>
        <v>0</v>
      </c>
      <c r="Z56" s="1">
        <f>SUM(DED!BF56:BQ56)+DED!FW56</f>
        <v>0</v>
      </c>
      <c r="AA56" s="1">
        <f>DED!ES56+DED!GC56</f>
        <v>0</v>
      </c>
      <c r="AB56" s="1">
        <f>SUM(DED!DZ56:EK56)+OTH!I51+DED!FZ56</f>
        <v>0</v>
      </c>
      <c r="AC56" s="1">
        <f>SUM(DED!FM56:FS56)+DED!GD56</f>
        <v>0</v>
      </c>
      <c r="AD56" s="1">
        <f>SUM(DED!CP56:DA56)+DED!GE56</f>
        <v>0</v>
      </c>
      <c r="AE56" s="1">
        <f>SUM(DED!DB56:DM56)+OTH!N51+DED!GA56</f>
        <v>0</v>
      </c>
      <c r="AF56" s="1">
        <f>SUM(DED!DN56:DY56)+OTH!O51+DED!GB56</f>
        <v>0</v>
      </c>
      <c r="AG56" s="1">
        <f>SUM(OTH!D51:H51)+SUM(OTH!J51:M51)+SUM(X56:AB56)+AE56</f>
        <v>0</v>
      </c>
      <c r="AH56" s="1">
        <f>HRA!H51</f>
        <v>0</v>
      </c>
      <c r="AI56" s="1">
        <f>OTH!AC51+OTH!AD51+50000</f>
        <v>50000</v>
      </c>
      <c r="AJ56" s="1">
        <f>OTH!P51</f>
        <v>0</v>
      </c>
      <c r="AK56" s="1">
        <f>IFERROR(IF(OTH!Q51&gt;=AK$6,AK$6,OTH!Q51),0)</f>
        <v>0</v>
      </c>
      <c r="AL56" s="1">
        <f>IFERROR(IF(OTH!R51&gt;=AL$6,AL$6,OTH!R51),0)</f>
        <v>0</v>
      </c>
      <c r="AM56" s="1">
        <f>IFERROR(IF(OTH!S51&gt;=AM$6,AM$6,OTH!S51),0)</f>
        <v>0</v>
      </c>
      <c r="AN56" s="1">
        <f>IFERROR(IF(OTH!T51&gt;=AN$6,AN$6,OTH!T51),0)</f>
        <v>0</v>
      </c>
      <c r="AO56" s="1">
        <f>OTH!U51</f>
        <v>0</v>
      </c>
      <c r="AP56" s="1">
        <f>IFERROR(IF(OTH!V51&gt;=AP$6,AP$6,OTH!V51),0)</f>
        <v>0</v>
      </c>
      <c r="AQ56" s="1">
        <f>IFERROR(IF(OTH!W51&gt;=AQ$6,AQ$6,OTH!W51),0)</f>
        <v>0</v>
      </c>
      <c r="AR56" s="1">
        <f>IFERROR(IF(OTH!X51&gt;=AR$6,AR$6,OTH!X51),0)</f>
        <v>0</v>
      </c>
      <c r="AS56" s="1">
        <f>OTH!Y51</f>
        <v>0</v>
      </c>
      <c r="AT56" s="1">
        <f>OTH!Z51+AC56</f>
        <v>0</v>
      </c>
      <c r="AU56" s="1">
        <f>OTH!AE51+OTH!AF51</f>
        <v>0</v>
      </c>
      <c r="AV56" s="1">
        <f>OTH!AA51</f>
        <v>0</v>
      </c>
      <c r="AW56" s="1">
        <f>OTH!AB51</f>
        <v>0</v>
      </c>
      <c r="AX56" s="1">
        <f t="shared" si="14"/>
        <v>0</v>
      </c>
      <c r="AY56" s="1">
        <f t="shared" si="15"/>
        <v>0</v>
      </c>
      <c r="AZ56" s="1">
        <f t="shared" si="16"/>
        <v>0</v>
      </c>
      <c r="BA56" s="1">
        <f t="shared" si="17"/>
        <v>0</v>
      </c>
      <c r="BB56" s="1">
        <f t="shared" si="18"/>
        <v>0</v>
      </c>
      <c r="BC56" s="1">
        <f>EMP!X52</f>
        <v>0</v>
      </c>
      <c r="BD56" s="1">
        <f t="shared" si="19"/>
        <v>0</v>
      </c>
      <c r="BE56" s="1">
        <f t="shared" si="20"/>
        <v>0</v>
      </c>
      <c r="BF56" s="1">
        <f t="shared" si="21"/>
        <v>0</v>
      </c>
      <c r="BG56" s="1">
        <f t="shared" si="22"/>
        <v>0</v>
      </c>
      <c r="BL56" s="165">
        <f>EMP!O52</f>
        <v>0</v>
      </c>
      <c r="BM56" s="166">
        <f>EMP!P52</f>
        <v>0</v>
      </c>
      <c r="BN56" s="165">
        <f>EMP!Q52</f>
        <v>0</v>
      </c>
      <c r="BO56" s="179"/>
      <c r="BP56" s="180"/>
      <c r="BQ56" s="173">
        <f t="shared" si="23"/>
        <v>0</v>
      </c>
      <c r="BR56" s="173">
        <f t="shared" si="24"/>
        <v>0</v>
      </c>
      <c r="BS56" s="174">
        <f t="shared" si="25"/>
        <v>0</v>
      </c>
      <c r="BT56" s="173">
        <f t="shared" si="26"/>
        <v>0</v>
      </c>
      <c r="BU56" s="173">
        <f t="shared" si="27"/>
        <v>0</v>
      </c>
      <c r="BV56" s="174">
        <f t="shared" si="28"/>
        <v>0</v>
      </c>
      <c r="BW56" s="173">
        <f t="shared" si="29"/>
        <v>0</v>
      </c>
      <c r="BX56" s="173">
        <f t="shared" si="30"/>
        <v>0</v>
      </c>
      <c r="BY56" s="174">
        <f t="shared" si="31"/>
        <v>0</v>
      </c>
      <c r="BZ56" s="173">
        <f t="shared" si="32"/>
        <v>0</v>
      </c>
      <c r="CA56" s="173">
        <f t="shared" si="33"/>
        <v>0</v>
      </c>
      <c r="CB56" s="174">
        <f t="shared" si="34"/>
        <v>0</v>
      </c>
      <c r="CC56" s="173">
        <f t="shared" si="35"/>
        <v>0</v>
      </c>
      <c r="CD56" s="173">
        <f t="shared" si="36"/>
        <v>0</v>
      </c>
      <c r="CE56" s="175">
        <f t="shared" si="37"/>
        <v>0</v>
      </c>
      <c r="CF56" s="175">
        <f t="shared" si="1"/>
        <v>0</v>
      </c>
      <c r="CG56" s="175">
        <f t="shared" si="38"/>
        <v>0</v>
      </c>
      <c r="CH56" s="175">
        <f t="shared" si="39"/>
        <v>0</v>
      </c>
      <c r="CI56" s="175">
        <f t="shared" si="40"/>
        <v>0</v>
      </c>
      <c r="CJ56" s="175">
        <f t="shared" si="41"/>
        <v>0</v>
      </c>
      <c r="CK56" s="175">
        <f t="shared" si="42"/>
        <v>0</v>
      </c>
      <c r="CL56" s="175">
        <f t="shared" si="43"/>
        <v>0</v>
      </c>
      <c r="CM56" s="175">
        <f t="shared" si="44"/>
        <v>0</v>
      </c>
      <c r="CN56" s="175">
        <f t="shared" si="45"/>
        <v>0</v>
      </c>
      <c r="CO56" s="175">
        <f t="shared" si="46"/>
        <v>0</v>
      </c>
      <c r="CP56" s="175">
        <f t="shared" si="47"/>
        <v>0</v>
      </c>
      <c r="CQ56" s="175">
        <f t="shared" si="48"/>
        <v>0</v>
      </c>
      <c r="CR56" s="175">
        <f t="shared" si="49"/>
        <v>0</v>
      </c>
      <c r="CS56" s="175">
        <f t="shared" si="50"/>
        <v>0</v>
      </c>
      <c r="CT56" s="175">
        <f t="shared" si="51"/>
        <v>0</v>
      </c>
      <c r="CU56" s="176">
        <f t="shared" si="52"/>
        <v>0</v>
      </c>
      <c r="CV56" s="176">
        <f t="shared" si="53"/>
        <v>0</v>
      </c>
      <c r="CW56" s="176">
        <f t="shared" si="54"/>
        <v>0</v>
      </c>
      <c r="CX56" s="172">
        <f>OTH!P51</f>
        <v>0</v>
      </c>
      <c r="CY56" s="176">
        <f t="shared" si="55"/>
        <v>0</v>
      </c>
      <c r="CZ56" s="176">
        <f t="shared" si="56"/>
        <v>0</v>
      </c>
      <c r="DA56" s="176">
        <f t="shared" si="57"/>
        <v>0</v>
      </c>
      <c r="DB56" s="171">
        <f t="shared" si="58"/>
        <v>0</v>
      </c>
      <c r="DC56" s="171">
        <f t="shared" si="59"/>
        <v>0</v>
      </c>
      <c r="DD56" s="1">
        <f t="shared" si="60"/>
        <v>0</v>
      </c>
    </row>
    <row r="57" spans="3:108" ht="18" customHeight="1" x14ac:dyDescent="0.25">
      <c r="C57" s="1">
        <f t="shared" si="8"/>
        <v>0</v>
      </c>
      <c r="D57" s="1">
        <f t="shared" si="9"/>
        <v>0</v>
      </c>
      <c r="E57" s="1">
        <f>ALLO!A55</f>
        <v>0</v>
      </c>
      <c r="F57" s="1">
        <f t="shared" si="10"/>
        <v>0</v>
      </c>
      <c r="G57" s="1">
        <f t="shared" si="61"/>
        <v>1</v>
      </c>
      <c r="H57" s="1">
        <f t="shared" si="61"/>
        <v>2</v>
      </c>
      <c r="I57" s="1">
        <f t="shared" si="61"/>
        <v>3</v>
      </c>
      <c r="J57" s="1">
        <f>SUM(ALLO!GA55:GL55)</f>
        <v>0</v>
      </c>
      <c r="K57" s="1">
        <f>SUM(ALLO!GM55:GX55)</f>
        <v>0</v>
      </c>
      <c r="L57" s="1">
        <f>SUM(ALLO!GY55:HJ55)</f>
        <v>0</v>
      </c>
      <c r="M57" s="1">
        <f>SUM(ALLO!EU55:FF55)</f>
        <v>0</v>
      </c>
      <c r="N57" s="1">
        <f>SUM(ALLO!FG55:FR55)</f>
        <v>0</v>
      </c>
      <c r="O57" s="1">
        <f>ALLO!HR55</f>
        <v>0</v>
      </c>
      <c r="P57" s="1">
        <f>ALLO!HU55</f>
        <v>0</v>
      </c>
      <c r="Q57" s="1">
        <f>ALLO!IP55</f>
        <v>0</v>
      </c>
      <c r="R57" s="1">
        <f>ALLO!IS55</f>
        <v>0</v>
      </c>
      <c r="S57" s="1">
        <f>IFERROR(IF($BL57&gt;=1,INDEX(ARR!$D$8:$AG$207,MATCH(G57,ARR!$D$8:$D$207,0),12),0),0)</f>
        <v>0</v>
      </c>
      <c r="T57" s="1">
        <f>IFERROR(IF($BL57&gt;=1,INDEX(ARR!$D$8:$AG$207,MATCH(H57,ARR!$D$8:$D$207,0),12),0),0)</f>
        <v>0</v>
      </c>
      <c r="U57" s="1">
        <f>IFERROR(IF($BL57&gt;=1,INDEX(ARR!$D$8:$AG$207,MATCH(I57,ARR!$D$8:$D$207,0),12),0),0)</f>
        <v>0</v>
      </c>
      <c r="V57" s="1">
        <f t="shared" si="12"/>
        <v>0</v>
      </c>
      <c r="W57" s="1">
        <f t="shared" si="13"/>
        <v>0</v>
      </c>
      <c r="X57" s="1">
        <f>SUM(DED!AH57:AS57)+ALLO!IQ55+ALLO!IT55+DED!FT57+ALLO!HP55</f>
        <v>0</v>
      </c>
      <c r="Y57" s="1">
        <f>SUM(DED!FA57:FL57)+ALLO!IR55+ALLO!IU55+DED!FV57</f>
        <v>0</v>
      </c>
      <c r="Z57" s="1">
        <f>SUM(DED!BF57:BQ57)+DED!FW57</f>
        <v>0</v>
      </c>
      <c r="AA57" s="1">
        <f>DED!ES57+DED!GC57</f>
        <v>0</v>
      </c>
      <c r="AB57" s="1">
        <f>SUM(DED!DZ57:EK57)+OTH!I52+DED!FZ57</f>
        <v>0</v>
      </c>
      <c r="AC57" s="1">
        <f>SUM(DED!FM57:FS57)+DED!GD57</f>
        <v>0</v>
      </c>
      <c r="AD57" s="1">
        <f>SUM(DED!CP57:DA57)+DED!GE57</f>
        <v>0</v>
      </c>
      <c r="AE57" s="1">
        <f>SUM(DED!DB57:DM57)+OTH!N52+DED!GA57</f>
        <v>0</v>
      </c>
      <c r="AF57" s="1">
        <f>SUM(DED!DN57:DY57)+OTH!O52+DED!GB57</f>
        <v>0</v>
      </c>
      <c r="AG57" s="1">
        <f>SUM(OTH!D52:H52)+SUM(OTH!J52:M52)+SUM(X57:AB57)+AE57</f>
        <v>0</v>
      </c>
      <c r="AH57" s="1">
        <f>HRA!H52</f>
        <v>0</v>
      </c>
      <c r="AI57" s="1">
        <f>OTH!AC52+OTH!AD52+50000</f>
        <v>50000</v>
      </c>
      <c r="AJ57" s="1">
        <f>OTH!P52</f>
        <v>0</v>
      </c>
      <c r="AK57" s="1">
        <f>IFERROR(IF(OTH!Q52&gt;=AK$6,AK$6,OTH!Q52),0)</f>
        <v>0</v>
      </c>
      <c r="AL57" s="1">
        <f>IFERROR(IF(OTH!R52&gt;=AL$6,AL$6,OTH!R52),0)</f>
        <v>0</v>
      </c>
      <c r="AM57" s="1">
        <f>IFERROR(IF(OTH!S52&gt;=AM$6,AM$6,OTH!S52),0)</f>
        <v>0</v>
      </c>
      <c r="AN57" s="1">
        <f>IFERROR(IF(OTH!T52&gt;=AN$6,AN$6,OTH!T52),0)</f>
        <v>0</v>
      </c>
      <c r="AO57" s="1">
        <f>OTH!U52</f>
        <v>0</v>
      </c>
      <c r="AP57" s="1">
        <f>IFERROR(IF(OTH!V52&gt;=AP$6,AP$6,OTH!V52),0)</f>
        <v>0</v>
      </c>
      <c r="AQ57" s="1">
        <f>IFERROR(IF(OTH!W52&gt;=AQ$6,AQ$6,OTH!W52),0)</f>
        <v>0</v>
      </c>
      <c r="AR57" s="1">
        <f>IFERROR(IF(OTH!X52&gt;=AR$6,AR$6,OTH!X52),0)</f>
        <v>0</v>
      </c>
      <c r="AS57" s="1">
        <f>OTH!Y52</f>
        <v>0</v>
      </c>
      <c r="AT57" s="1">
        <f>OTH!Z52+AC57</f>
        <v>0</v>
      </c>
      <c r="AU57" s="1">
        <f>OTH!AE52+OTH!AF52</f>
        <v>0</v>
      </c>
      <c r="AV57" s="1">
        <f>OTH!AA52</f>
        <v>0</v>
      </c>
      <c r="AW57" s="1">
        <f>OTH!AB52</f>
        <v>0</v>
      </c>
      <c r="AX57" s="1">
        <f t="shared" si="14"/>
        <v>0</v>
      </c>
      <c r="AY57" s="1">
        <f t="shared" si="15"/>
        <v>0</v>
      </c>
      <c r="AZ57" s="1">
        <f t="shared" si="16"/>
        <v>0</v>
      </c>
      <c r="BA57" s="1">
        <f t="shared" si="17"/>
        <v>0</v>
      </c>
      <c r="BB57" s="1">
        <f t="shared" si="18"/>
        <v>0</v>
      </c>
      <c r="BC57" s="1">
        <f>EMP!X53</f>
        <v>0</v>
      </c>
      <c r="BD57" s="1">
        <f t="shared" si="19"/>
        <v>0</v>
      </c>
      <c r="BE57" s="1">
        <f t="shared" si="20"/>
        <v>0</v>
      </c>
      <c r="BF57" s="1">
        <f t="shared" si="21"/>
        <v>0</v>
      </c>
      <c r="BG57" s="1">
        <f t="shared" si="22"/>
        <v>0</v>
      </c>
      <c r="BL57" s="165">
        <f>EMP!O53</f>
        <v>0</v>
      </c>
      <c r="BM57" s="166">
        <f>EMP!P53</f>
        <v>0</v>
      </c>
      <c r="BN57" s="165">
        <f>EMP!Q53</f>
        <v>0</v>
      </c>
      <c r="BO57" s="179"/>
      <c r="BP57" s="180"/>
      <c r="BQ57" s="173">
        <f t="shared" si="23"/>
        <v>0</v>
      </c>
      <c r="BR57" s="173">
        <f t="shared" si="24"/>
        <v>0</v>
      </c>
      <c r="BS57" s="174">
        <f t="shared" si="25"/>
        <v>0</v>
      </c>
      <c r="BT57" s="173">
        <f t="shared" si="26"/>
        <v>0</v>
      </c>
      <c r="BU57" s="173">
        <f t="shared" si="27"/>
        <v>0</v>
      </c>
      <c r="BV57" s="174">
        <f t="shared" si="28"/>
        <v>0</v>
      </c>
      <c r="BW57" s="173">
        <f t="shared" si="29"/>
        <v>0</v>
      </c>
      <c r="BX57" s="173">
        <f t="shared" si="30"/>
        <v>0</v>
      </c>
      <c r="BY57" s="174">
        <f t="shared" si="31"/>
        <v>0</v>
      </c>
      <c r="BZ57" s="173">
        <f t="shared" si="32"/>
        <v>0</v>
      </c>
      <c r="CA57" s="173">
        <f t="shared" si="33"/>
        <v>0</v>
      </c>
      <c r="CB57" s="174">
        <f t="shared" si="34"/>
        <v>0</v>
      </c>
      <c r="CC57" s="173">
        <f t="shared" si="35"/>
        <v>0</v>
      </c>
      <c r="CD57" s="173">
        <f t="shared" si="36"/>
        <v>0</v>
      </c>
      <c r="CE57" s="175">
        <f t="shared" si="37"/>
        <v>0</v>
      </c>
      <c r="CF57" s="175">
        <f t="shared" si="1"/>
        <v>0</v>
      </c>
      <c r="CG57" s="175">
        <f t="shared" si="38"/>
        <v>0</v>
      </c>
      <c r="CH57" s="175">
        <f t="shared" si="39"/>
        <v>0</v>
      </c>
      <c r="CI57" s="175">
        <f t="shared" si="40"/>
        <v>0</v>
      </c>
      <c r="CJ57" s="175">
        <f t="shared" si="41"/>
        <v>0</v>
      </c>
      <c r="CK57" s="175">
        <f t="shared" si="42"/>
        <v>0</v>
      </c>
      <c r="CL57" s="175">
        <f t="shared" si="43"/>
        <v>0</v>
      </c>
      <c r="CM57" s="175">
        <f t="shared" si="44"/>
        <v>0</v>
      </c>
      <c r="CN57" s="175">
        <f t="shared" si="45"/>
        <v>0</v>
      </c>
      <c r="CO57" s="175">
        <f t="shared" si="46"/>
        <v>0</v>
      </c>
      <c r="CP57" s="175">
        <f t="shared" si="47"/>
        <v>0</v>
      </c>
      <c r="CQ57" s="175">
        <f t="shared" si="48"/>
        <v>0</v>
      </c>
      <c r="CR57" s="175">
        <f t="shared" si="49"/>
        <v>0</v>
      </c>
      <c r="CS57" s="175">
        <f t="shared" si="50"/>
        <v>0</v>
      </c>
      <c r="CT57" s="175">
        <f t="shared" si="51"/>
        <v>0</v>
      </c>
      <c r="CU57" s="176">
        <f t="shared" si="52"/>
        <v>0</v>
      </c>
      <c r="CV57" s="176">
        <f t="shared" si="53"/>
        <v>0</v>
      </c>
      <c r="CW57" s="176">
        <f t="shared" si="54"/>
        <v>0</v>
      </c>
      <c r="CX57" s="172">
        <f>OTH!P52</f>
        <v>0</v>
      </c>
      <c r="CY57" s="176">
        <f t="shared" si="55"/>
        <v>0</v>
      </c>
      <c r="CZ57" s="176">
        <f t="shared" si="56"/>
        <v>0</v>
      </c>
      <c r="DA57" s="176">
        <f t="shared" si="57"/>
        <v>0</v>
      </c>
      <c r="DB57" s="171">
        <f t="shared" si="58"/>
        <v>0</v>
      </c>
      <c r="DC57" s="171">
        <f t="shared" si="59"/>
        <v>0</v>
      </c>
      <c r="DD57" s="1">
        <f t="shared" si="60"/>
        <v>0</v>
      </c>
    </row>
    <row r="58" spans="3:108" ht="18" customHeight="1" x14ac:dyDescent="0.25">
      <c r="C58" s="1">
        <f t="shared" si="8"/>
        <v>0</v>
      </c>
      <c r="D58" s="1">
        <f t="shared" si="9"/>
        <v>0</v>
      </c>
      <c r="E58" s="1">
        <f>ALLO!A56</f>
        <v>0</v>
      </c>
      <c r="F58" s="1">
        <f t="shared" si="10"/>
        <v>0</v>
      </c>
      <c r="G58" s="1">
        <f t="shared" si="61"/>
        <v>1</v>
      </c>
      <c r="H58" s="1">
        <f t="shared" si="61"/>
        <v>2</v>
      </c>
      <c r="I58" s="1">
        <f t="shared" si="61"/>
        <v>3</v>
      </c>
      <c r="J58" s="1">
        <f>SUM(ALLO!GA56:GL56)</f>
        <v>0</v>
      </c>
      <c r="K58" s="1">
        <f>SUM(ALLO!GM56:GX56)</f>
        <v>0</v>
      </c>
      <c r="L58" s="1">
        <f>SUM(ALLO!GY56:HJ56)</f>
        <v>0</v>
      </c>
      <c r="M58" s="1">
        <f>SUM(ALLO!EU56:FF56)</f>
        <v>0</v>
      </c>
      <c r="N58" s="1">
        <f>SUM(ALLO!FG56:FR56)</f>
        <v>0</v>
      </c>
      <c r="O58" s="1">
        <f>ALLO!HR56</f>
        <v>0</v>
      </c>
      <c r="P58" s="1">
        <f>ALLO!HU56</f>
        <v>0</v>
      </c>
      <c r="Q58" s="1">
        <f>ALLO!IP56</f>
        <v>0</v>
      </c>
      <c r="R58" s="1">
        <f>ALLO!IS56</f>
        <v>0</v>
      </c>
      <c r="S58" s="1">
        <f>IFERROR(IF($BL58&gt;=1,INDEX(ARR!$D$8:$AG$207,MATCH(G58,ARR!$D$8:$D$207,0),12),0),0)</f>
        <v>0</v>
      </c>
      <c r="T58" s="1">
        <f>IFERROR(IF($BL58&gt;=1,INDEX(ARR!$D$8:$AG$207,MATCH(H58,ARR!$D$8:$D$207,0),12),0),0)</f>
        <v>0</v>
      </c>
      <c r="U58" s="1">
        <f>IFERROR(IF($BL58&gt;=1,INDEX(ARR!$D$8:$AG$207,MATCH(I58,ARR!$D$8:$D$207,0),12),0),0)</f>
        <v>0</v>
      </c>
      <c r="V58" s="1">
        <f t="shared" si="12"/>
        <v>0</v>
      </c>
      <c r="W58" s="1">
        <f t="shared" si="13"/>
        <v>0</v>
      </c>
      <c r="X58" s="1">
        <f>SUM(DED!AH58:AS58)+ALLO!IQ56+ALLO!IT56+DED!FT58+ALLO!HP56</f>
        <v>0</v>
      </c>
      <c r="Y58" s="1">
        <f>SUM(DED!FA58:FL58)+ALLO!IR56+ALLO!IU56+DED!FV58</f>
        <v>0</v>
      </c>
      <c r="Z58" s="1">
        <f>SUM(DED!BF58:BQ58)+DED!FW58</f>
        <v>0</v>
      </c>
      <c r="AA58" s="1">
        <f>DED!ES58+DED!GC58</f>
        <v>0</v>
      </c>
      <c r="AB58" s="1">
        <f>SUM(DED!DZ58:EK58)+OTH!I53+DED!FZ58</f>
        <v>0</v>
      </c>
      <c r="AC58" s="1">
        <f>SUM(DED!FM58:FS58)+DED!GD58</f>
        <v>0</v>
      </c>
      <c r="AD58" s="1">
        <f>SUM(DED!CP58:DA58)+DED!GE58</f>
        <v>0</v>
      </c>
      <c r="AE58" s="1">
        <f>SUM(DED!DB58:DM58)+OTH!N53+DED!GA58</f>
        <v>0</v>
      </c>
      <c r="AF58" s="1">
        <f>SUM(DED!DN58:DY58)+OTH!O53+DED!GB58</f>
        <v>0</v>
      </c>
      <c r="AG58" s="1">
        <f>SUM(OTH!D53:H53)+SUM(OTH!J53:M53)+SUM(X58:AB58)+AE58</f>
        <v>0</v>
      </c>
      <c r="AH58" s="1">
        <f>HRA!H53</f>
        <v>0</v>
      </c>
      <c r="AI58" s="1">
        <f>OTH!AC53+OTH!AD53+50000</f>
        <v>50000</v>
      </c>
      <c r="AJ58" s="1">
        <f>OTH!P53</f>
        <v>0</v>
      </c>
      <c r="AK58" s="1">
        <f>IFERROR(IF(OTH!Q53&gt;=AK$6,AK$6,OTH!Q53),0)</f>
        <v>0</v>
      </c>
      <c r="AL58" s="1">
        <f>IFERROR(IF(OTH!R53&gt;=AL$6,AL$6,OTH!R53),0)</f>
        <v>0</v>
      </c>
      <c r="AM58" s="1">
        <f>IFERROR(IF(OTH!S53&gt;=AM$6,AM$6,OTH!S53),0)</f>
        <v>0</v>
      </c>
      <c r="AN58" s="1">
        <f>IFERROR(IF(OTH!T53&gt;=AN$6,AN$6,OTH!T53),0)</f>
        <v>0</v>
      </c>
      <c r="AO58" s="1">
        <f>OTH!U53</f>
        <v>0</v>
      </c>
      <c r="AP58" s="1">
        <f>IFERROR(IF(OTH!V53&gt;=AP$6,AP$6,OTH!V53),0)</f>
        <v>0</v>
      </c>
      <c r="AQ58" s="1">
        <f>IFERROR(IF(OTH!W53&gt;=AQ$6,AQ$6,OTH!W53),0)</f>
        <v>0</v>
      </c>
      <c r="AR58" s="1">
        <f>IFERROR(IF(OTH!X53&gt;=AR$6,AR$6,OTH!X53),0)</f>
        <v>0</v>
      </c>
      <c r="AS58" s="1">
        <f>OTH!Y53</f>
        <v>0</v>
      </c>
      <c r="AT58" s="1">
        <f>OTH!Z53+AC58</f>
        <v>0</v>
      </c>
      <c r="AU58" s="1">
        <f>OTH!AE53+OTH!AF53</f>
        <v>0</v>
      </c>
      <c r="AV58" s="1">
        <f>OTH!AA53</f>
        <v>0</v>
      </c>
      <c r="AW58" s="1">
        <f>OTH!AB53</f>
        <v>0</v>
      </c>
      <c r="AX58" s="1">
        <f t="shared" si="14"/>
        <v>0</v>
      </c>
      <c r="AY58" s="1">
        <f t="shared" si="15"/>
        <v>0</v>
      </c>
      <c r="AZ58" s="1">
        <f t="shared" si="16"/>
        <v>0</v>
      </c>
      <c r="BA58" s="1">
        <f t="shared" si="17"/>
        <v>0</v>
      </c>
      <c r="BB58" s="1">
        <f t="shared" si="18"/>
        <v>0</v>
      </c>
      <c r="BC58" s="1">
        <f>EMP!X54</f>
        <v>0</v>
      </c>
      <c r="BD58" s="1">
        <f t="shared" si="19"/>
        <v>0</v>
      </c>
      <c r="BE58" s="1">
        <f t="shared" si="20"/>
        <v>0</v>
      </c>
      <c r="BF58" s="1">
        <f t="shared" si="21"/>
        <v>0</v>
      </c>
      <c r="BG58" s="1">
        <f t="shared" si="22"/>
        <v>0</v>
      </c>
      <c r="BL58" s="165">
        <f>EMP!O54</f>
        <v>0</v>
      </c>
      <c r="BM58" s="166">
        <f>EMP!P54</f>
        <v>0</v>
      </c>
      <c r="BN58" s="165">
        <f>EMP!Q54</f>
        <v>0</v>
      </c>
      <c r="BO58" s="179"/>
      <c r="BP58" s="180"/>
      <c r="BQ58" s="173">
        <f t="shared" si="23"/>
        <v>0</v>
      </c>
      <c r="BR58" s="173">
        <f t="shared" si="24"/>
        <v>0</v>
      </c>
      <c r="BS58" s="174">
        <f t="shared" si="25"/>
        <v>0</v>
      </c>
      <c r="BT58" s="173">
        <f t="shared" si="26"/>
        <v>0</v>
      </c>
      <c r="BU58" s="173">
        <f t="shared" si="27"/>
        <v>0</v>
      </c>
      <c r="BV58" s="174">
        <f t="shared" si="28"/>
        <v>0</v>
      </c>
      <c r="BW58" s="173">
        <f t="shared" si="29"/>
        <v>0</v>
      </c>
      <c r="BX58" s="173">
        <f t="shared" si="30"/>
        <v>0</v>
      </c>
      <c r="BY58" s="174">
        <f t="shared" si="31"/>
        <v>0</v>
      </c>
      <c r="BZ58" s="173">
        <f t="shared" si="32"/>
        <v>0</v>
      </c>
      <c r="CA58" s="173">
        <f t="shared" si="33"/>
        <v>0</v>
      </c>
      <c r="CB58" s="174">
        <f t="shared" si="34"/>
        <v>0</v>
      </c>
      <c r="CC58" s="173">
        <f t="shared" si="35"/>
        <v>0</v>
      </c>
      <c r="CD58" s="173">
        <f t="shared" si="36"/>
        <v>0</v>
      </c>
      <c r="CE58" s="175">
        <f t="shared" si="37"/>
        <v>0</v>
      </c>
      <c r="CF58" s="175">
        <f t="shared" si="1"/>
        <v>0</v>
      </c>
      <c r="CG58" s="175">
        <f t="shared" si="38"/>
        <v>0</v>
      </c>
      <c r="CH58" s="175">
        <f t="shared" si="39"/>
        <v>0</v>
      </c>
      <c r="CI58" s="175">
        <f t="shared" si="40"/>
        <v>0</v>
      </c>
      <c r="CJ58" s="175">
        <f t="shared" si="41"/>
        <v>0</v>
      </c>
      <c r="CK58" s="175">
        <f t="shared" si="42"/>
        <v>0</v>
      </c>
      <c r="CL58" s="175">
        <f t="shared" si="43"/>
        <v>0</v>
      </c>
      <c r="CM58" s="175">
        <f t="shared" si="44"/>
        <v>0</v>
      </c>
      <c r="CN58" s="175">
        <f t="shared" si="45"/>
        <v>0</v>
      </c>
      <c r="CO58" s="175">
        <f t="shared" si="46"/>
        <v>0</v>
      </c>
      <c r="CP58" s="175">
        <f t="shared" si="47"/>
        <v>0</v>
      </c>
      <c r="CQ58" s="175">
        <f t="shared" si="48"/>
        <v>0</v>
      </c>
      <c r="CR58" s="175">
        <f t="shared" si="49"/>
        <v>0</v>
      </c>
      <c r="CS58" s="175">
        <f t="shared" si="50"/>
        <v>0</v>
      </c>
      <c r="CT58" s="175">
        <f t="shared" si="51"/>
        <v>0</v>
      </c>
      <c r="CU58" s="176">
        <f t="shared" si="52"/>
        <v>0</v>
      </c>
      <c r="CV58" s="176">
        <f t="shared" si="53"/>
        <v>0</v>
      </c>
      <c r="CW58" s="176">
        <f t="shared" si="54"/>
        <v>0</v>
      </c>
      <c r="CX58" s="172">
        <f>OTH!P53</f>
        <v>0</v>
      </c>
      <c r="CY58" s="176">
        <f t="shared" si="55"/>
        <v>0</v>
      </c>
      <c r="CZ58" s="176">
        <f t="shared" si="56"/>
        <v>0</v>
      </c>
      <c r="DA58" s="176">
        <f t="shared" si="57"/>
        <v>0</v>
      </c>
      <c r="DB58" s="171">
        <f t="shared" si="58"/>
        <v>0</v>
      </c>
      <c r="DC58" s="171">
        <f t="shared" si="59"/>
        <v>0</v>
      </c>
      <c r="DD58" s="1">
        <f t="shared" si="60"/>
        <v>0</v>
      </c>
    </row>
    <row r="59" spans="3:108" ht="18" customHeight="1" x14ac:dyDescent="0.25">
      <c r="C59" s="1">
        <f t="shared" si="8"/>
        <v>0</v>
      </c>
      <c r="D59" s="1">
        <f t="shared" si="9"/>
        <v>0</v>
      </c>
      <c r="E59" s="1">
        <f>ALLO!A57</f>
        <v>0</v>
      </c>
      <c r="F59" s="1">
        <f t="shared" si="10"/>
        <v>0</v>
      </c>
      <c r="G59" s="1">
        <f t="shared" si="61"/>
        <v>1</v>
      </c>
      <c r="H59" s="1">
        <f t="shared" si="61"/>
        <v>2</v>
      </c>
      <c r="I59" s="1">
        <f t="shared" si="61"/>
        <v>3</v>
      </c>
      <c r="J59" s="1">
        <f>SUM(ALLO!GA57:GL57)</f>
        <v>0</v>
      </c>
      <c r="K59" s="1">
        <f>SUM(ALLO!GM57:GX57)</f>
        <v>0</v>
      </c>
      <c r="L59" s="1">
        <f>SUM(ALLO!GY57:HJ57)</f>
        <v>0</v>
      </c>
      <c r="M59" s="1">
        <f>SUM(ALLO!EU57:FF57)</f>
        <v>0</v>
      </c>
      <c r="N59" s="1">
        <f>SUM(ALLO!FG57:FR57)</f>
        <v>0</v>
      </c>
      <c r="O59" s="1">
        <f>ALLO!HR57</f>
        <v>0</v>
      </c>
      <c r="P59" s="1">
        <f>ALLO!HU57</f>
        <v>0</v>
      </c>
      <c r="Q59" s="1">
        <f>ALLO!IP57</f>
        <v>0</v>
      </c>
      <c r="R59" s="1">
        <f>ALLO!IS57</f>
        <v>0</v>
      </c>
      <c r="S59" s="1">
        <f>IFERROR(IF($BL59&gt;=1,INDEX(ARR!$D$8:$AG$207,MATCH(G59,ARR!$D$8:$D$207,0),12),0),0)</f>
        <v>0</v>
      </c>
      <c r="T59" s="1">
        <f>IFERROR(IF($BL59&gt;=1,INDEX(ARR!$D$8:$AG$207,MATCH(H59,ARR!$D$8:$D$207,0),12),0),0)</f>
        <v>0</v>
      </c>
      <c r="U59" s="1">
        <f>IFERROR(IF($BL59&gt;=1,INDEX(ARR!$D$8:$AG$207,MATCH(I59,ARR!$D$8:$D$207,0),12),0),0)</f>
        <v>0</v>
      </c>
      <c r="V59" s="1">
        <f t="shared" si="12"/>
        <v>0</v>
      </c>
      <c r="W59" s="1">
        <f t="shared" si="13"/>
        <v>0</v>
      </c>
      <c r="X59" s="1">
        <f>SUM(DED!AH59:AS59)+ALLO!IQ57+ALLO!IT57+DED!FT59+ALLO!HP57</f>
        <v>0</v>
      </c>
      <c r="Y59" s="1">
        <f>SUM(DED!FA59:FL59)+ALLO!IR57+ALLO!IU57+DED!FV59</f>
        <v>0</v>
      </c>
      <c r="Z59" s="1">
        <f>SUM(DED!BF59:BQ59)+DED!FW59</f>
        <v>0</v>
      </c>
      <c r="AA59" s="1">
        <f>DED!ES59+DED!GC59</f>
        <v>0</v>
      </c>
      <c r="AB59" s="1">
        <f>SUM(DED!DZ59:EK59)+OTH!I54+DED!FZ59</f>
        <v>0</v>
      </c>
      <c r="AC59" s="1">
        <f>SUM(DED!FM59:FS59)+DED!GD59</f>
        <v>0</v>
      </c>
      <c r="AD59" s="1">
        <f>SUM(DED!CP59:DA59)+DED!GE59</f>
        <v>0</v>
      </c>
      <c r="AE59" s="1">
        <f>SUM(DED!DB59:DM59)+OTH!N54+DED!GA59</f>
        <v>0</v>
      </c>
      <c r="AF59" s="1">
        <f>SUM(DED!DN59:DY59)+OTH!O54+DED!GB59</f>
        <v>0</v>
      </c>
      <c r="AG59" s="1">
        <f>SUM(OTH!D54:H54)+SUM(OTH!J54:M54)+SUM(X59:AB59)+AE59</f>
        <v>0</v>
      </c>
      <c r="AH59" s="1">
        <f>HRA!H54</f>
        <v>0</v>
      </c>
      <c r="AI59" s="1">
        <f>OTH!AC54+OTH!AD54+50000</f>
        <v>50000</v>
      </c>
      <c r="AJ59" s="1">
        <f>OTH!P54</f>
        <v>0</v>
      </c>
      <c r="AK59" s="1">
        <f>IFERROR(IF(OTH!Q54&gt;=AK$6,AK$6,OTH!Q54),0)</f>
        <v>0</v>
      </c>
      <c r="AL59" s="1">
        <f>IFERROR(IF(OTH!R54&gt;=AL$6,AL$6,OTH!R54),0)</f>
        <v>0</v>
      </c>
      <c r="AM59" s="1">
        <f>IFERROR(IF(OTH!S54&gt;=AM$6,AM$6,OTH!S54),0)</f>
        <v>0</v>
      </c>
      <c r="AN59" s="1">
        <f>IFERROR(IF(OTH!T54&gt;=AN$6,AN$6,OTH!T54),0)</f>
        <v>0</v>
      </c>
      <c r="AO59" s="1">
        <f>OTH!U54</f>
        <v>0</v>
      </c>
      <c r="AP59" s="1">
        <f>IFERROR(IF(OTH!V54&gt;=AP$6,AP$6,OTH!V54),0)</f>
        <v>0</v>
      </c>
      <c r="AQ59" s="1">
        <f>IFERROR(IF(OTH!W54&gt;=AQ$6,AQ$6,OTH!W54),0)</f>
        <v>0</v>
      </c>
      <c r="AR59" s="1">
        <f>IFERROR(IF(OTH!X54&gt;=AR$6,AR$6,OTH!X54),0)</f>
        <v>0</v>
      </c>
      <c r="AS59" s="1">
        <f>OTH!Y54</f>
        <v>0</v>
      </c>
      <c r="AT59" s="1">
        <f>OTH!Z54+AC59</f>
        <v>0</v>
      </c>
      <c r="AU59" s="1">
        <f>OTH!AE54+OTH!AF54</f>
        <v>0</v>
      </c>
      <c r="AV59" s="1">
        <f>OTH!AA54</f>
        <v>0</v>
      </c>
      <c r="AW59" s="1">
        <f>OTH!AB54</f>
        <v>0</v>
      </c>
      <c r="AX59" s="1">
        <f t="shared" si="14"/>
        <v>0</v>
      </c>
      <c r="AY59" s="1">
        <f t="shared" si="15"/>
        <v>0</v>
      </c>
      <c r="AZ59" s="1">
        <f t="shared" si="16"/>
        <v>0</v>
      </c>
      <c r="BA59" s="1">
        <f t="shared" si="17"/>
        <v>0</v>
      </c>
      <c r="BB59" s="1">
        <f t="shared" si="18"/>
        <v>0</v>
      </c>
      <c r="BC59" s="1">
        <f>EMP!X55</f>
        <v>0</v>
      </c>
      <c r="BD59" s="1">
        <f t="shared" si="19"/>
        <v>0</v>
      </c>
      <c r="BE59" s="1">
        <f t="shared" si="20"/>
        <v>0</v>
      </c>
      <c r="BF59" s="1">
        <f t="shared" si="21"/>
        <v>0</v>
      </c>
      <c r="BG59" s="1">
        <f t="shared" si="22"/>
        <v>0</v>
      </c>
      <c r="BL59" s="165">
        <f>EMP!O55</f>
        <v>0</v>
      </c>
      <c r="BM59" s="166">
        <f>EMP!P55</f>
        <v>0</v>
      </c>
      <c r="BN59" s="165">
        <f>EMP!Q55</f>
        <v>0</v>
      </c>
      <c r="BO59" s="179"/>
      <c r="BP59" s="180"/>
      <c r="BQ59" s="173">
        <f t="shared" si="23"/>
        <v>0</v>
      </c>
      <c r="BR59" s="173">
        <f t="shared" si="24"/>
        <v>0</v>
      </c>
      <c r="BS59" s="174">
        <f t="shared" si="25"/>
        <v>0</v>
      </c>
      <c r="BT59" s="173">
        <f t="shared" si="26"/>
        <v>0</v>
      </c>
      <c r="BU59" s="173">
        <f t="shared" si="27"/>
        <v>0</v>
      </c>
      <c r="BV59" s="174">
        <f t="shared" si="28"/>
        <v>0</v>
      </c>
      <c r="BW59" s="173">
        <f t="shared" si="29"/>
        <v>0</v>
      </c>
      <c r="BX59" s="173">
        <f t="shared" si="30"/>
        <v>0</v>
      </c>
      <c r="BY59" s="174">
        <f t="shared" si="31"/>
        <v>0</v>
      </c>
      <c r="BZ59" s="173">
        <f t="shared" si="32"/>
        <v>0</v>
      </c>
      <c r="CA59" s="173">
        <f t="shared" si="33"/>
        <v>0</v>
      </c>
      <c r="CB59" s="174">
        <f t="shared" si="34"/>
        <v>0</v>
      </c>
      <c r="CC59" s="173">
        <f t="shared" si="35"/>
        <v>0</v>
      </c>
      <c r="CD59" s="173">
        <f t="shared" si="36"/>
        <v>0</v>
      </c>
      <c r="CE59" s="175">
        <f t="shared" si="37"/>
        <v>0</v>
      </c>
      <c r="CF59" s="175">
        <f t="shared" si="1"/>
        <v>0</v>
      </c>
      <c r="CG59" s="175">
        <f t="shared" si="38"/>
        <v>0</v>
      </c>
      <c r="CH59" s="175">
        <f t="shared" si="39"/>
        <v>0</v>
      </c>
      <c r="CI59" s="175">
        <f t="shared" si="40"/>
        <v>0</v>
      </c>
      <c r="CJ59" s="175">
        <f t="shared" si="41"/>
        <v>0</v>
      </c>
      <c r="CK59" s="175">
        <f t="shared" si="42"/>
        <v>0</v>
      </c>
      <c r="CL59" s="175">
        <f t="shared" si="43"/>
        <v>0</v>
      </c>
      <c r="CM59" s="175">
        <f t="shared" si="44"/>
        <v>0</v>
      </c>
      <c r="CN59" s="175">
        <f t="shared" si="45"/>
        <v>0</v>
      </c>
      <c r="CO59" s="175">
        <f t="shared" si="46"/>
        <v>0</v>
      </c>
      <c r="CP59" s="175">
        <f t="shared" si="47"/>
        <v>0</v>
      </c>
      <c r="CQ59" s="175">
        <f t="shared" si="48"/>
        <v>0</v>
      </c>
      <c r="CR59" s="175">
        <f t="shared" si="49"/>
        <v>0</v>
      </c>
      <c r="CS59" s="175">
        <f t="shared" si="50"/>
        <v>0</v>
      </c>
      <c r="CT59" s="175">
        <f t="shared" si="51"/>
        <v>0</v>
      </c>
      <c r="CU59" s="176">
        <f t="shared" si="52"/>
        <v>0</v>
      </c>
      <c r="CV59" s="176">
        <f t="shared" si="53"/>
        <v>0</v>
      </c>
      <c r="CW59" s="176">
        <f t="shared" si="54"/>
        <v>0</v>
      </c>
      <c r="CX59" s="172">
        <f>OTH!P54</f>
        <v>0</v>
      </c>
      <c r="CY59" s="176">
        <f t="shared" si="55"/>
        <v>0</v>
      </c>
      <c r="CZ59" s="176">
        <f t="shared" si="56"/>
        <v>0</v>
      </c>
      <c r="DA59" s="176">
        <f t="shared" si="57"/>
        <v>0</v>
      </c>
      <c r="DB59" s="171">
        <f t="shared" si="58"/>
        <v>0</v>
      </c>
      <c r="DC59" s="171">
        <f t="shared" si="59"/>
        <v>0</v>
      </c>
      <c r="DD59" s="1">
        <f t="shared" si="60"/>
        <v>0</v>
      </c>
    </row>
    <row r="60" spans="3:108" ht="18" customHeight="1" x14ac:dyDescent="0.25">
      <c r="C60" s="1">
        <f t="shared" si="8"/>
        <v>0</v>
      </c>
      <c r="D60" s="1">
        <f t="shared" si="9"/>
        <v>0</v>
      </c>
      <c r="E60" s="1">
        <f>ALLO!A58</f>
        <v>0</v>
      </c>
      <c r="F60" s="1">
        <f t="shared" si="10"/>
        <v>0</v>
      </c>
      <c r="G60" s="1">
        <f t="shared" si="61"/>
        <v>1</v>
      </c>
      <c r="H60" s="1">
        <f t="shared" si="61"/>
        <v>2</v>
      </c>
      <c r="I60" s="1">
        <f t="shared" si="61"/>
        <v>3</v>
      </c>
      <c r="J60" s="1">
        <f>SUM(ALLO!GA58:GL58)</f>
        <v>0</v>
      </c>
      <c r="K60" s="1">
        <f>SUM(ALLO!GM58:GX58)</f>
        <v>0</v>
      </c>
      <c r="L60" s="1">
        <f>SUM(ALLO!GY58:HJ58)</f>
        <v>0</v>
      </c>
      <c r="M60" s="1">
        <f>SUM(ALLO!EU58:FF58)</f>
        <v>0</v>
      </c>
      <c r="N60" s="1">
        <f>SUM(ALLO!FG58:FR58)</f>
        <v>0</v>
      </c>
      <c r="O60" s="1">
        <f>ALLO!HR58</f>
        <v>0</v>
      </c>
      <c r="P60" s="1">
        <f>ALLO!HU58</f>
        <v>0</v>
      </c>
      <c r="Q60" s="1">
        <f>ALLO!IP58</f>
        <v>0</v>
      </c>
      <c r="R60" s="1">
        <f>ALLO!IS58</f>
        <v>0</v>
      </c>
      <c r="S60" s="1">
        <f>IFERROR(IF($BL60&gt;=1,INDEX(ARR!$D$8:$AG$207,MATCH(G60,ARR!$D$8:$D$207,0),12),0),0)</f>
        <v>0</v>
      </c>
      <c r="T60" s="1">
        <f>IFERROR(IF($BL60&gt;=1,INDEX(ARR!$D$8:$AG$207,MATCH(H60,ARR!$D$8:$D$207,0),12),0),0)</f>
        <v>0</v>
      </c>
      <c r="U60" s="1">
        <f>IFERROR(IF($BL60&gt;=1,INDEX(ARR!$D$8:$AG$207,MATCH(I60,ARR!$D$8:$D$207,0),12),0),0)</f>
        <v>0</v>
      </c>
      <c r="V60" s="1">
        <f t="shared" si="12"/>
        <v>0</v>
      </c>
      <c r="W60" s="1">
        <f t="shared" si="13"/>
        <v>0</v>
      </c>
      <c r="X60" s="1">
        <f>SUM(DED!AH60:AS60)+ALLO!IQ58+ALLO!IT58+DED!FT60+ALLO!HP58</f>
        <v>0</v>
      </c>
      <c r="Y60" s="1">
        <f>SUM(DED!FA60:FL60)+ALLO!IR58+ALLO!IU58+DED!FV60</f>
        <v>0</v>
      </c>
      <c r="Z60" s="1">
        <f>SUM(DED!BF60:BQ60)+DED!FW60</f>
        <v>0</v>
      </c>
      <c r="AA60" s="1">
        <f>DED!ES60+DED!GC60</f>
        <v>0</v>
      </c>
      <c r="AB60" s="1">
        <f>SUM(DED!DZ60:EK60)+OTH!I55+DED!FZ60</f>
        <v>0</v>
      </c>
      <c r="AC60" s="1">
        <f>SUM(DED!FM60:FS60)+DED!GD60</f>
        <v>0</v>
      </c>
      <c r="AD60" s="1">
        <f>SUM(DED!CP60:DA60)+DED!GE60</f>
        <v>0</v>
      </c>
      <c r="AE60" s="1">
        <f>SUM(DED!DB60:DM60)+OTH!N55+DED!GA60</f>
        <v>0</v>
      </c>
      <c r="AF60" s="1">
        <f>SUM(DED!DN60:DY60)+OTH!O55+DED!GB60</f>
        <v>0</v>
      </c>
      <c r="AG60" s="1">
        <f>SUM(OTH!D55:H55)+SUM(OTH!J55:M55)+SUM(X60:AB60)+AE60</f>
        <v>0</v>
      </c>
      <c r="AH60" s="1">
        <f>HRA!H55</f>
        <v>0</v>
      </c>
      <c r="AI60" s="1">
        <f>OTH!AC55+OTH!AD55+50000</f>
        <v>50000</v>
      </c>
      <c r="AJ60" s="1">
        <f>OTH!P55</f>
        <v>0</v>
      </c>
      <c r="AK60" s="1">
        <f>IFERROR(IF(OTH!Q55&gt;=AK$6,AK$6,OTH!Q55),0)</f>
        <v>0</v>
      </c>
      <c r="AL60" s="1">
        <f>IFERROR(IF(OTH!R55&gt;=AL$6,AL$6,OTH!R55),0)</f>
        <v>0</v>
      </c>
      <c r="AM60" s="1">
        <f>IFERROR(IF(OTH!S55&gt;=AM$6,AM$6,OTH!S55),0)</f>
        <v>0</v>
      </c>
      <c r="AN60" s="1">
        <f>IFERROR(IF(OTH!T55&gt;=AN$6,AN$6,OTH!T55),0)</f>
        <v>0</v>
      </c>
      <c r="AO60" s="1">
        <f>OTH!U55</f>
        <v>0</v>
      </c>
      <c r="AP60" s="1">
        <f>IFERROR(IF(OTH!V55&gt;=AP$6,AP$6,OTH!V55),0)</f>
        <v>0</v>
      </c>
      <c r="AQ60" s="1">
        <f>IFERROR(IF(OTH!W55&gt;=AQ$6,AQ$6,OTH!W55),0)</f>
        <v>0</v>
      </c>
      <c r="AR60" s="1">
        <f>IFERROR(IF(OTH!X55&gt;=AR$6,AR$6,OTH!X55),0)</f>
        <v>0</v>
      </c>
      <c r="AS60" s="1">
        <f>OTH!Y55</f>
        <v>0</v>
      </c>
      <c r="AT60" s="1">
        <f>OTH!Z55+AC60</f>
        <v>0</v>
      </c>
      <c r="AU60" s="1">
        <f>OTH!AE55+OTH!AF55</f>
        <v>0</v>
      </c>
      <c r="AV60" s="1">
        <f>OTH!AA55</f>
        <v>0</v>
      </c>
      <c r="AW60" s="1">
        <f>OTH!AB55</f>
        <v>0</v>
      </c>
      <c r="AX60" s="1">
        <f t="shared" si="14"/>
        <v>0</v>
      </c>
      <c r="AY60" s="1">
        <f t="shared" si="15"/>
        <v>0</v>
      </c>
      <c r="AZ60" s="1">
        <f t="shared" si="16"/>
        <v>0</v>
      </c>
      <c r="BA60" s="1">
        <f t="shared" si="17"/>
        <v>0</v>
      </c>
      <c r="BB60" s="1">
        <f t="shared" si="18"/>
        <v>0</v>
      </c>
      <c r="BC60" s="1">
        <f>EMP!X56</f>
        <v>0</v>
      </c>
      <c r="BD60" s="1">
        <f t="shared" si="19"/>
        <v>0</v>
      </c>
      <c r="BE60" s="1">
        <f t="shared" si="20"/>
        <v>0</v>
      </c>
      <c r="BF60" s="1">
        <f t="shared" si="21"/>
        <v>0</v>
      </c>
      <c r="BG60" s="1">
        <f t="shared" si="22"/>
        <v>0</v>
      </c>
      <c r="BL60" s="165">
        <f>EMP!O56</f>
        <v>0</v>
      </c>
      <c r="BM60" s="166">
        <f>EMP!P56</f>
        <v>0</v>
      </c>
      <c r="BN60" s="165">
        <f>EMP!Q56</f>
        <v>0</v>
      </c>
      <c r="BO60" s="179"/>
      <c r="BP60" s="180"/>
      <c r="BQ60" s="173">
        <f t="shared" si="23"/>
        <v>0</v>
      </c>
      <c r="BR60" s="173">
        <f t="shared" si="24"/>
        <v>0</v>
      </c>
      <c r="BS60" s="174">
        <f t="shared" si="25"/>
        <v>0</v>
      </c>
      <c r="BT60" s="173">
        <f t="shared" si="26"/>
        <v>0</v>
      </c>
      <c r="BU60" s="173">
        <f t="shared" si="27"/>
        <v>0</v>
      </c>
      <c r="BV60" s="174">
        <f t="shared" si="28"/>
        <v>0</v>
      </c>
      <c r="BW60" s="173">
        <f t="shared" si="29"/>
        <v>0</v>
      </c>
      <c r="BX60" s="173">
        <f t="shared" si="30"/>
        <v>0</v>
      </c>
      <c r="BY60" s="174">
        <f t="shared" si="31"/>
        <v>0</v>
      </c>
      <c r="BZ60" s="173">
        <f t="shared" si="32"/>
        <v>0</v>
      </c>
      <c r="CA60" s="173">
        <f t="shared" si="33"/>
        <v>0</v>
      </c>
      <c r="CB60" s="174">
        <f t="shared" si="34"/>
        <v>0</v>
      </c>
      <c r="CC60" s="173">
        <f t="shared" si="35"/>
        <v>0</v>
      </c>
      <c r="CD60" s="173">
        <f t="shared" si="36"/>
        <v>0</v>
      </c>
      <c r="CE60" s="175">
        <f t="shared" si="37"/>
        <v>0</v>
      </c>
      <c r="CF60" s="175">
        <f t="shared" si="1"/>
        <v>0</v>
      </c>
      <c r="CG60" s="175">
        <f t="shared" si="38"/>
        <v>0</v>
      </c>
      <c r="CH60" s="175">
        <f t="shared" si="39"/>
        <v>0</v>
      </c>
      <c r="CI60" s="175">
        <f t="shared" si="40"/>
        <v>0</v>
      </c>
      <c r="CJ60" s="175">
        <f t="shared" si="41"/>
        <v>0</v>
      </c>
      <c r="CK60" s="175">
        <f t="shared" si="42"/>
        <v>0</v>
      </c>
      <c r="CL60" s="175">
        <f t="shared" si="43"/>
        <v>0</v>
      </c>
      <c r="CM60" s="175">
        <f t="shared" si="44"/>
        <v>0</v>
      </c>
      <c r="CN60" s="175">
        <f t="shared" si="45"/>
        <v>0</v>
      </c>
      <c r="CO60" s="175">
        <f t="shared" si="46"/>
        <v>0</v>
      </c>
      <c r="CP60" s="175">
        <f t="shared" si="47"/>
        <v>0</v>
      </c>
      <c r="CQ60" s="175">
        <f t="shared" si="48"/>
        <v>0</v>
      </c>
      <c r="CR60" s="175">
        <f t="shared" si="49"/>
        <v>0</v>
      </c>
      <c r="CS60" s="175">
        <f t="shared" si="50"/>
        <v>0</v>
      </c>
      <c r="CT60" s="175">
        <f t="shared" si="51"/>
        <v>0</v>
      </c>
      <c r="CU60" s="176">
        <f t="shared" si="52"/>
        <v>0</v>
      </c>
      <c r="CV60" s="176">
        <f t="shared" si="53"/>
        <v>0</v>
      </c>
      <c r="CW60" s="176">
        <f t="shared" si="54"/>
        <v>0</v>
      </c>
      <c r="CX60" s="172">
        <f>OTH!P55</f>
        <v>0</v>
      </c>
      <c r="CY60" s="176">
        <f t="shared" si="55"/>
        <v>0</v>
      </c>
      <c r="CZ60" s="176">
        <f t="shared" si="56"/>
        <v>0</v>
      </c>
      <c r="DA60" s="176">
        <f t="shared" si="57"/>
        <v>0</v>
      </c>
      <c r="DB60" s="171">
        <f t="shared" si="58"/>
        <v>0</v>
      </c>
      <c r="DC60" s="171">
        <f t="shared" si="59"/>
        <v>0</v>
      </c>
      <c r="DD60" s="1">
        <f t="shared" si="60"/>
        <v>0</v>
      </c>
    </row>
    <row r="61" spans="3:108" ht="18" customHeight="1" x14ac:dyDescent="0.25">
      <c r="C61" s="1">
        <f t="shared" si="8"/>
        <v>0</v>
      </c>
      <c r="D61" s="1">
        <f t="shared" si="9"/>
        <v>0</v>
      </c>
      <c r="E61" s="1">
        <f>ALLO!A59</f>
        <v>0</v>
      </c>
      <c r="F61" s="1">
        <f t="shared" si="10"/>
        <v>0</v>
      </c>
      <c r="G61" s="1">
        <f t="shared" si="61"/>
        <v>1</v>
      </c>
      <c r="H61" s="1">
        <f t="shared" si="61"/>
        <v>2</v>
      </c>
      <c r="I61" s="1">
        <f t="shared" si="61"/>
        <v>3</v>
      </c>
      <c r="J61" s="1">
        <f>SUM(ALLO!GA59:GL59)</f>
        <v>0</v>
      </c>
      <c r="K61" s="1">
        <f>SUM(ALLO!GM59:GX59)</f>
        <v>0</v>
      </c>
      <c r="L61" s="1">
        <f>SUM(ALLO!GY59:HJ59)</f>
        <v>0</v>
      </c>
      <c r="M61" s="1">
        <f>SUM(ALLO!EU59:FF59)</f>
        <v>0</v>
      </c>
      <c r="N61" s="1">
        <f>SUM(ALLO!FG59:FR59)</f>
        <v>0</v>
      </c>
      <c r="O61" s="1">
        <f>ALLO!HR59</f>
        <v>0</v>
      </c>
      <c r="P61" s="1">
        <f>ALLO!HU59</f>
        <v>0</v>
      </c>
      <c r="Q61" s="1">
        <f>ALLO!IP59</f>
        <v>0</v>
      </c>
      <c r="R61" s="1">
        <f>ALLO!IS59</f>
        <v>0</v>
      </c>
      <c r="S61" s="1">
        <f>IFERROR(IF($BL61&gt;=1,INDEX(ARR!$D$8:$AG$207,MATCH(G61,ARR!$D$8:$D$207,0),12),0),0)</f>
        <v>0</v>
      </c>
      <c r="T61" s="1">
        <f>IFERROR(IF($BL61&gt;=1,INDEX(ARR!$D$8:$AG$207,MATCH(H61,ARR!$D$8:$D$207,0),12),0),0)</f>
        <v>0</v>
      </c>
      <c r="U61" s="1">
        <f>IFERROR(IF($BL61&gt;=1,INDEX(ARR!$D$8:$AG$207,MATCH(I61,ARR!$D$8:$D$207,0),12),0),0)</f>
        <v>0</v>
      </c>
      <c r="V61" s="1">
        <f t="shared" si="12"/>
        <v>0</v>
      </c>
      <c r="W61" s="1">
        <f t="shared" si="13"/>
        <v>0</v>
      </c>
      <c r="X61" s="1">
        <f>SUM(DED!AH61:AS61)+ALLO!IQ59+ALLO!IT59+DED!FT61+ALLO!HP59</f>
        <v>0</v>
      </c>
      <c r="Y61" s="1">
        <f>SUM(DED!FA61:FL61)+ALLO!IR59+ALLO!IU59+DED!FV61</f>
        <v>0</v>
      </c>
      <c r="Z61" s="1">
        <f>SUM(DED!BF61:BQ61)+DED!FW61</f>
        <v>0</v>
      </c>
      <c r="AA61" s="1">
        <f>DED!ES61+DED!GC61</f>
        <v>0</v>
      </c>
      <c r="AB61" s="1">
        <f>SUM(DED!DZ61:EK61)+OTH!I56+DED!FZ61</f>
        <v>0</v>
      </c>
      <c r="AC61" s="1">
        <f>SUM(DED!FM61:FS61)+DED!GD61</f>
        <v>0</v>
      </c>
      <c r="AD61" s="1">
        <f>SUM(DED!CP61:DA61)+DED!GE61</f>
        <v>0</v>
      </c>
      <c r="AE61" s="1">
        <f>SUM(DED!DB61:DM61)+OTH!N56+DED!GA61</f>
        <v>0</v>
      </c>
      <c r="AF61" s="1">
        <f>SUM(DED!DN61:DY61)+OTH!O56+DED!GB61</f>
        <v>0</v>
      </c>
      <c r="AG61" s="1">
        <f>SUM(OTH!D56:H56)+SUM(OTH!J56:M56)+SUM(X61:AB61)+AE61</f>
        <v>0</v>
      </c>
      <c r="AH61" s="1">
        <f>HRA!H56</f>
        <v>0</v>
      </c>
      <c r="AI61" s="1">
        <f>OTH!AC56+OTH!AD56+50000</f>
        <v>50000</v>
      </c>
      <c r="AJ61" s="1">
        <f>OTH!P56</f>
        <v>0</v>
      </c>
      <c r="AK61" s="1">
        <f>IFERROR(IF(OTH!Q56&gt;=AK$6,AK$6,OTH!Q56),0)</f>
        <v>0</v>
      </c>
      <c r="AL61" s="1">
        <f>IFERROR(IF(OTH!R56&gt;=AL$6,AL$6,OTH!R56),0)</f>
        <v>0</v>
      </c>
      <c r="AM61" s="1">
        <f>IFERROR(IF(OTH!S56&gt;=AM$6,AM$6,OTH!S56),0)</f>
        <v>0</v>
      </c>
      <c r="AN61" s="1">
        <f>IFERROR(IF(OTH!T56&gt;=AN$6,AN$6,OTH!T56),0)</f>
        <v>0</v>
      </c>
      <c r="AO61" s="1">
        <f>OTH!U56</f>
        <v>0</v>
      </c>
      <c r="AP61" s="1">
        <f>IFERROR(IF(OTH!V56&gt;=AP$6,AP$6,OTH!V56),0)</f>
        <v>0</v>
      </c>
      <c r="AQ61" s="1">
        <f>IFERROR(IF(OTH!W56&gt;=AQ$6,AQ$6,OTH!W56),0)</f>
        <v>0</v>
      </c>
      <c r="AR61" s="1">
        <f>IFERROR(IF(OTH!X56&gt;=AR$6,AR$6,OTH!X56),0)</f>
        <v>0</v>
      </c>
      <c r="AS61" s="1">
        <f>OTH!Y56</f>
        <v>0</v>
      </c>
      <c r="AT61" s="1">
        <f>OTH!Z56+AC61</f>
        <v>0</v>
      </c>
      <c r="AU61" s="1">
        <f>OTH!AE56+OTH!AF56</f>
        <v>0</v>
      </c>
      <c r="AV61" s="1">
        <f>OTH!AA56</f>
        <v>0</v>
      </c>
      <c r="AW61" s="1">
        <f>OTH!AB56</f>
        <v>0</v>
      </c>
      <c r="AX61" s="1">
        <f t="shared" si="14"/>
        <v>0</v>
      </c>
      <c r="AY61" s="1">
        <f t="shared" si="15"/>
        <v>0</v>
      </c>
      <c r="AZ61" s="1">
        <f t="shared" si="16"/>
        <v>0</v>
      </c>
      <c r="BA61" s="1">
        <f t="shared" si="17"/>
        <v>0</v>
      </c>
      <c r="BB61" s="1">
        <f t="shared" si="18"/>
        <v>0</v>
      </c>
      <c r="BC61" s="1">
        <f>EMP!X57</f>
        <v>0</v>
      </c>
      <c r="BD61" s="1">
        <f t="shared" si="19"/>
        <v>0</v>
      </c>
      <c r="BE61" s="1">
        <f t="shared" si="20"/>
        <v>0</v>
      </c>
      <c r="BF61" s="1">
        <f t="shared" si="21"/>
        <v>0</v>
      </c>
      <c r="BG61" s="1">
        <f t="shared" si="22"/>
        <v>0</v>
      </c>
      <c r="BL61" s="165">
        <f>EMP!O57</f>
        <v>0</v>
      </c>
      <c r="BM61" s="166">
        <f>EMP!P57</f>
        <v>0</v>
      </c>
      <c r="BN61" s="165">
        <f>EMP!Q57</f>
        <v>0</v>
      </c>
      <c r="BO61" s="179"/>
      <c r="BP61" s="180"/>
      <c r="BQ61" s="173">
        <f t="shared" si="23"/>
        <v>0</v>
      </c>
      <c r="BR61" s="173">
        <f t="shared" si="24"/>
        <v>0</v>
      </c>
      <c r="BS61" s="174">
        <f t="shared" si="25"/>
        <v>0</v>
      </c>
      <c r="BT61" s="173">
        <f t="shared" si="26"/>
        <v>0</v>
      </c>
      <c r="BU61" s="173">
        <f t="shared" si="27"/>
        <v>0</v>
      </c>
      <c r="BV61" s="174">
        <f t="shared" si="28"/>
        <v>0</v>
      </c>
      <c r="BW61" s="173">
        <f t="shared" si="29"/>
        <v>0</v>
      </c>
      <c r="BX61" s="173">
        <f t="shared" si="30"/>
        <v>0</v>
      </c>
      <c r="BY61" s="174">
        <f t="shared" si="31"/>
        <v>0</v>
      </c>
      <c r="BZ61" s="173">
        <f t="shared" si="32"/>
        <v>0</v>
      </c>
      <c r="CA61" s="173">
        <f t="shared" si="33"/>
        <v>0</v>
      </c>
      <c r="CB61" s="174">
        <f t="shared" si="34"/>
        <v>0</v>
      </c>
      <c r="CC61" s="173">
        <f t="shared" si="35"/>
        <v>0</v>
      </c>
      <c r="CD61" s="173">
        <f t="shared" si="36"/>
        <v>0</v>
      </c>
      <c r="CE61" s="175">
        <f t="shared" si="37"/>
        <v>0</v>
      </c>
      <c r="CF61" s="175">
        <f t="shared" si="1"/>
        <v>0</v>
      </c>
      <c r="CG61" s="175">
        <f t="shared" si="38"/>
        <v>0</v>
      </c>
      <c r="CH61" s="175">
        <f t="shared" si="39"/>
        <v>0</v>
      </c>
      <c r="CI61" s="175">
        <f t="shared" si="40"/>
        <v>0</v>
      </c>
      <c r="CJ61" s="175">
        <f t="shared" si="41"/>
        <v>0</v>
      </c>
      <c r="CK61" s="175">
        <f t="shared" si="42"/>
        <v>0</v>
      </c>
      <c r="CL61" s="175">
        <f t="shared" si="43"/>
        <v>0</v>
      </c>
      <c r="CM61" s="175">
        <f t="shared" si="44"/>
        <v>0</v>
      </c>
      <c r="CN61" s="175">
        <f t="shared" si="45"/>
        <v>0</v>
      </c>
      <c r="CO61" s="175">
        <f t="shared" si="46"/>
        <v>0</v>
      </c>
      <c r="CP61" s="175">
        <f t="shared" si="47"/>
        <v>0</v>
      </c>
      <c r="CQ61" s="175">
        <f t="shared" si="48"/>
        <v>0</v>
      </c>
      <c r="CR61" s="175">
        <f t="shared" si="49"/>
        <v>0</v>
      </c>
      <c r="CS61" s="175">
        <f t="shared" si="50"/>
        <v>0</v>
      </c>
      <c r="CT61" s="175">
        <f t="shared" si="51"/>
        <v>0</v>
      </c>
      <c r="CU61" s="176">
        <f t="shared" si="52"/>
        <v>0</v>
      </c>
      <c r="CV61" s="176">
        <f t="shared" si="53"/>
        <v>0</v>
      </c>
      <c r="CW61" s="176">
        <f t="shared" si="54"/>
        <v>0</v>
      </c>
      <c r="CX61" s="172">
        <f>OTH!P56</f>
        <v>0</v>
      </c>
      <c r="CY61" s="176">
        <f t="shared" si="55"/>
        <v>0</v>
      </c>
      <c r="CZ61" s="176">
        <f t="shared" si="56"/>
        <v>0</v>
      </c>
      <c r="DA61" s="176">
        <f t="shared" si="57"/>
        <v>0</v>
      </c>
      <c r="DB61" s="171">
        <f t="shared" si="58"/>
        <v>0</v>
      </c>
      <c r="DC61" s="171">
        <f t="shared" si="59"/>
        <v>0</v>
      </c>
      <c r="DD61" s="1">
        <f t="shared" si="60"/>
        <v>0</v>
      </c>
    </row>
    <row r="62" spans="3:108" ht="18" customHeight="1" x14ac:dyDescent="0.25">
      <c r="C62" s="1">
        <f t="shared" si="8"/>
        <v>0</v>
      </c>
      <c r="D62" s="1">
        <f t="shared" si="9"/>
        <v>0</v>
      </c>
      <c r="E62" s="1">
        <f>ALLO!A60</f>
        <v>0</v>
      </c>
      <c r="F62" s="1">
        <f t="shared" si="10"/>
        <v>0</v>
      </c>
      <c r="G62" s="1">
        <f t="shared" si="61"/>
        <v>1</v>
      </c>
      <c r="H62" s="1">
        <f t="shared" si="61"/>
        <v>2</v>
      </c>
      <c r="I62" s="1">
        <f t="shared" si="61"/>
        <v>3</v>
      </c>
      <c r="J62" s="1">
        <f>SUM(ALLO!GA60:GL60)</f>
        <v>0</v>
      </c>
      <c r="K62" s="1">
        <f>SUM(ALLO!GM60:GX60)</f>
        <v>0</v>
      </c>
      <c r="L62" s="1">
        <f>SUM(ALLO!GY60:HJ60)</f>
        <v>0</v>
      </c>
      <c r="M62" s="1">
        <f>SUM(ALLO!EU60:FF60)</f>
        <v>0</v>
      </c>
      <c r="N62" s="1">
        <f>SUM(ALLO!FG60:FR60)</f>
        <v>0</v>
      </c>
      <c r="O62" s="1">
        <f>ALLO!HR60</f>
        <v>0</v>
      </c>
      <c r="P62" s="1">
        <f>ALLO!HU60</f>
        <v>0</v>
      </c>
      <c r="Q62" s="1">
        <f>ALLO!IP60</f>
        <v>0</v>
      </c>
      <c r="R62" s="1">
        <f>ALLO!IS60</f>
        <v>0</v>
      </c>
      <c r="S62" s="1">
        <f>IFERROR(IF($BL62&gt;=1,INDEX(ARR!$D$8:$AG$207,MATCH(G62,ARR!$D$8:$D$207,0),12),0),0)</f>
        <v>0</v>
      </c>
      <c r="T62" s="1">
        <f>IFERROR(IF($BL62&gt;=1,INDEX(ARR!$D$8:$AG$207,MATCH(H62,ARR!$D$8:$D$207,0),12),0),0)</f>
        <v>0</v>
      </c>
      <c r="U62" s="1">
        <f>IFERROR(IF($BL62&gt;=1,INDEX(ARR!$D$8:$AG$207,MATCH(I62,ARR!$D$8:$D$207,0),12),0),0)</f>
        <v>0</v>
      </c>
      <c r="V62" s="1">
        <f t="shared" si="12"/>
        <v>0</v>
      </c>
      <c r="W62" s="1">
        <f t="shared" si="13"/>
        <v>0</v>
      </c>
      <c r="X62" s="1">
        <f>SUM(DED!AH62:AS62)+ALLO!IQ60+ALLO!IT60+DED!FT62+ALLO!HP60</f>
        <v>0</v>
      </c>
      <c r="Y62" s="1">
        <f>SUM(DED!FA62:FL62)+ALLO!IR60+ALLO!IU60+DED!FV62</f>
        <v>0</v>
      </c>
      <c r="Z62" s="1">
        <f>SUM(DED!BF62:BQ62)+DED!FW62</f>
        <v>0</v>
      </c>
      <c r="AA62" s="1">
        <f>DED!ES62+DED!GC62</f>
        <v>0</v>
      </c>
      <c r="AB62" s="1">
        <f>SUM(DED!DZ62:EK62)+OTH!I57+DED!FZ62</f>
        <v>0</v>
      </c>
      <c r="AC62" s="1">
        <f>SUM(DED!FM62:FS62)+DED!GD62</f>
        <v>0</v>
      </c>
      <c r="AD62" s="1">
        <f>SUM(DED!CP62:DA62)+DED!GE62</f>
        <v>0</v>
      </c>
      <c r="AE62" s="1">
        <f>SUM(DED!DB62:DM62)+OTH!N57+DED!GA62</f>
        <v>0</v>
      </c>
      <c r="AF62" s="1">
        <f>SUM(DED!DN62:DY62)+OTH!O57+DED!GB62</f>
        <v>0</v>
      </c>
      <c r="AG62" s="1">
        <f>SUM(OTH!D57:H57)+SUM(OTH!J57:M57)+SUM(X62:AB62)+AE62</f>
        <v>0</v>
      </c>
      <c r="AH62" s="1">
        <f>HRA!H57</f>
        <v>0</v>
      </c>
      <c r="AI62" s="1">
        <f>OTH!AC57+OTH!AD57+50000</f>
        <v>50000</v>
      </c>
      <c r="AJ62" s="1">
        <f>OTH!P57</f>
        <v>0</v>
      </c>
      <c r="AK62" s="1">
        <f>IFERROR(IF(OTH!Q57&gt;=AK$6,AK$6,OTH!Q57),0)</f>
        <v>0</v>
      </c>
      <c r="AL62" s="1">
        <f>IFERROR(IF(OTH!R57&gt;=AL$6,AL$6,OTH!R57),0)</f>
        <v>0</v>
      </c>
      <c r="AM62" s="1">
        <f>IFERROR(IF(OTH!S57&gt;=AM$6,AM$6,OTH!S57),0)</f>
        <v>0</v>
      </c>
      <c r="AN62" s="1">
        <f>IFERROR(IF(OTH!T57&gt;=AN$6,AN$6,OTH!T57),0)</f>
        <v>0</v>
      </c>
      <c r="AO62" s="1">
        <f>OTH!U57</f>
        <v>0</v>
      </c>
      <c r="AP62" s="1">
        <f>IFERROR(IF(OTH!V57&gt;=AP$6,AP$6,OTH!V57),0)</f>
        <v>0</v>
      </c>
      <c r="AQ62" s="1">
        <f>IFERROR(IF(OTH!W57&gt;=AQ$6,AQ$6,OTH!W57),0)</f>
        <v>0</v>
      </c>
      <c r="AR62" s="1">
        <f>IFERROR(IF(OTH!X57&gt;=AR$6,AR$6,OTH!X57),0)</f>
        <v>0</v>
      </c>
      <c r="AS62" s="1">
        <f>OTH!Y57</f>
        <v>0</v>
      </c>
      <c r="AT62" s="1">
        <f>OTH!Z57+AC62</f>
        <v>0</v>
      </c>
      <c r="AU62" s="1">
        <f>OTH!AE57+OTH!AF57</f>
        <v>0</v>
      </c>
      <c r="AV62" s="1">
        <f>OTH!AA57</f>
        <v>0</v>
      </c>
      <c r="AW62" s="1">
        <f>OTH!AB57</f>
        <v>0</v>
      </c>
      <c r="AX62" s="1">
        <f t="shared" si="14"/>
        <v>0</v>
      </c>
      <c r="AY62" s="1">
        <f t="shared" si="15"/>
        <v>0</v>
      </c>
      <c r="AZ62" s="1">
        <f t="shared" si="16"/>
        <v>0</v>
      </c>
      <c r="BA62" s="1">
        <f t="shared" si="17"/>
        <v>0</v>
      </c>
      <c r="BB62" s="1">
        <f t="shared" si="18"/>
        <v>0</v>
      </c>
      <c r="BC62" s="1">
        <f>EMP!X58</f>
        <v>0</v>
      </c>
      <c r="BD62" s="1">
        <f t="shared" si="19"/>
        <v>0</v>
      </c>
      <c r="BE62" s="1">
        <f t="shared" si="20"/>
        <v>0</v>
      </c>
      <c r="BF62" s="1">
        <f t="shared" si="21"/>
        <v>0</v>
      </c>
      <c r="BG62" s="1">
        <f t="shared" si="22"/>
        <v>0</v>
      </c>
      <c r="BL62" s="165">
        <f>EMP!O58</f>
        <v>0</v>
      </c>
      <c r="BM62" s="166">
        <f>EMP!P58</f>
        <v>0</v>
      </c>
      <c r="BN62" s="165">
        <f>EMP!Q58</f>
        <v>0</v>
      </c>
      <c r="BO62" s="179"/>
      <c r="BP62" s="180"/>
      <c r="BQ62" s="173">
        <f t="shared" si="23"/>
        <v>0</v>
      </c>
      <c r="BR62" s="173">
        <f t="shared" si="24"/>
        <v>0</v>
      </c>
      <c r="BS62" s="174">
        <f t="shared" si="25"/>
        <v>0</v>
      </c>
      <c r="BT62" s="173">
        <f t="shared" si="26"/>
        <v>0</v>
      </c>
      <c r="BU62" s="173">
        <f t="shared" si="27"/>
        <v>0</v>
      </c>
      <c r="BV62" s="174">
        <f t="shared" si="28"/>
        <v>0</v>
      </c>
      <c r="BW62" s="173">
        <f t="shared" si="29"/>
        <v>0</v>
      </c>
      <c r="BX62" s="173">
        <f t="shared" si="30"/>
        <v>0</v>
      </c>
      <c r="BY62" s="174">
        <f t="shared" si="31"/>
        <v>0</v>
      </c>
      <c r="BZ62" s="173">
        <f t="shared" si="32"/>
        <v>0</v>
      </c>
      <c r="CA62" s="173">
        <f t="shared" si="33"/>
        <v>0</v>
      </c>
      <c r="CB62" s="174">
        <f t="shared" si="34"/>
        <v>0</v>
      </c>
      <c r="CC62" s="173">
        <f t="shared" si="35"/>
        <v>0</v>
      </c>
      <c r="CD62" s="173">
        <f t="shared" si="36"/>
        <v>0</v>
      </c>
      <c r="CE62" s="175">
        <f t="shared" si="37"/>
        <v>0</v>
      </c>
      <c r="CF62" s="175">
        <f t="shared" si="1"/>
        <v>0</v>
      </c>
      <c r="CG62" s="175">
        <f t="shared" si="38"/>
        <v>0</v>
      </c>
      <c r="CH62" s="175">
        <f t="shared" si="39"/>
        <v>0</v>
      </c>
      <c r="CI62" s="175">
        <f t="shared" si="40"/>
        <v>0</v>
      </c>
      <c r="CJ62" s="175">
        <f t="shared" si="41"/>
        <v>0</v>
      </c>
      <c r="CK62" s="175">
        <f t="shared" si="42"/>
        <v>0</v>
      </c>
      <c r="CL62" s="175">
        <f t="shared" si="43"/>
        <v>0</v>
      </c>
      <c r="CM62" s="175">
        <f t="shared" si="44"/>
        <v>0</v>
      </c>
      <c r="CN62" s="175">
        <f t="shared" si="45"/>
        <v>0</v>
      </c>
      <c r="CO62" s="175">
        <f t="shared" si="46"/>
        <v>0</v>
      </c>
      <c r="CP62" s="175">
        <f t="shared" si="47"/>
        <v>0</v>
      </c>
      <c r="CQ62" s="175">
        <f t="shared" si="48"/>
        <v>0</v>
      </c>
      <c r="CR62" s="175">
        <f t="shared" si="49"/>
        <v>0</v>
      </c>
      <c r="CS62" s="175">
        <f t="shared" si="50"/>
        <v>0</v>
      </c>
      <c r="CT62" s="175">
        <f t="shared" si="51"/>
        <v>0</v>
      </c>
      <c r="CU62" s="176">
        <f t="shared" si="52"/>
        <v>0</v>
      </c>
      <c r="CV62" s="176">
        <f t="shared" si="53"/>
        <v>0</v>
      </c>
      <c r="CW62" s="176">
        <f t="shared" si="54"/>
        <v>0</v>
      </c>
      <c r="CX62" s="172">
        <f>OTH!P57</f>
        <v>0</v>
      </c>
      <c r="CY62" s="176">
        <f t="shared" si="55"/>
        <v>0</v>
      </c>
      <c r="CZ62" s="176">
        <f t="shared" si="56"/>
        <v>0</v>
      </c>
      <c r="DA62" s="176">
        <f t="shared" si="57"/>
        <v>0</v>
      </c>
      <c r="DB62" s="171">
        <f t="shared" si="58"/>
        <v>0</v>
      </c>
      <c r="DC62" s="171">
        <f t="shared" si="59"/>
        <v>0</v>
      </c>
      <c r="DD62" s="1">
        <f t="shared" si="60"/>
        <v>0</v>
      </c>
    </row>
    <row r="63" spans="3:108" ht="18" customHeight="1" x14ac:dyDescent="0.25">
      <c r="C63" s="1">
        <f t="shared" si="8"/>
        <v>0</v>
      </c>
      <c r="D63" s="1">
        <f t="shared" si="9"/>
        <v>0</v>
      </c>
      <c r="E63" s="1">
        <f>ALLO!A61</f>
        <v>0</v>
      </c>
      <c r="F63" s="1">
        <f t="shared" si="10"/>
        <v>0</v>
      </c>
      <c r="G63" s="1">
        <f t="shared" si="61"/>
        <v>1</v>
      </c>
      <c r="H63" s="1">
        <f t="shared" si="61"/>
        <v>2</v>
      </c>
      <c r="I63" s="1">
        <f t="shared" si="61"/>
        <v>3</v>
      </c>
      <c r="J63" s="1">
        <f>SUM(ALLO!GA61:GL61)</f>
        <v>0</v>
      </c>
      <c r="K63" s="1">
        <f>SUM(ALLO!GM61:GX61)</f>
        <v>0</v>
      </c>
      <c r="L63" s="1">
        <f>SUM(ALLO!GY61:HJ61)</f>
        <v>0</v>
      </c>
      <c r="M63" s="1">
        <f>SUM(ALLO!EU61:FF61)</f>
        <v>0</v>
      </c>
      <c r="N63" s="1">
        <f>SUM(ALLO!FG61:FR61)</f>
        <v>0</v>
      </c>
      <c r="O63" s="1">
        <f>ALLO!HR61</f>
        <v>0</v>
      </c>
      <c r="P63" s="1">
        <f>ALLO!HU61</f>
        <v>0</v>
      </c>
      <c r="Q63" s="1">
        <f>ALLO!IP61</f>
        <v>0</v>
      </c>
      <c r="R63" s="1">
        <f>ALLO!IS61</f>
        <v>0</v>
      </c>
      <c r="S63" s="1">
        <f>IFERROR(IF($BL63&gt;=1,INDEX(ARR!$D$8:$AG$207,MATCH(G63,ARR!$D$8:$D$207,0),12),0),0)</f>
        <v>0</v>
      </c>
      <c r="T63" s="1">
        <f>IFERROR(IF($BL63&gt;=1,INDEX(ARR!$D$8:$AG$207,MATCH(H63,ARR!$D$8:$D$207,0),12),0),0)</f>
        <v>0</v>
      </c>
      <c r="U63" s="1">
        <f>IFERROR(IF($BL63&gt;=1,INDEX(ARR!$D$8:$AG$207,MATCH(I63,ARR!$D$8:$D$207,0),12),0),0)</f>
        <v>0</v>
      </c>
      <c r="V63" s="1">
        <f t="shared" si="12"/>
        <v>0</v>
      </c>
      <c r="W63" s="1">
        <f t="shared" si="13"/>
        <v>0</v>
      </c>
      <c r="X63" s="1">
        <f>SUM(DED!AH63:AS63)+ALLO!IQ61+ALLO!IT61+DED!FT63+ALLO!HP61</f>
        <v>0</v>
      </c>
      <c r="Y63" s="1">
        <f>SUM(DED!FA63:FL63)+ALLO!IR61+ALLO!IU61+DED!FV63</f>
        <v>0</v>
      </c>
      <c r="Z63" s="1">
        <f>SUM(DED!BF63:BQ63)+DED!FW63</f>
        <v>0</v>
      </c>
      <c r="AA63" s="1">
        <f>DED!ES63+DED!GC63</f>
        <v>0</v>
      </c>
      <c r="AB63" s="1">
        <f>SUM(DED!DZ63:EK63)+OTH!I58+DED!FZ63</f>
        <v>0</v>
      </c>
      <c r="AC63" s="1">
        <f>SUM(DED!FM63:FS63)+DED!GD63</f>
        <v>0</v>
      </c>
      <c r="AD63" s="1">
        <f>SUM(DED!CP63:DA63)+DED!GE63</f>
        <v>0</v>
      </c>
      <c r="AE63" s="1">
        <f>SUM(DED!DB63:DM63)+OTH!N58+DED!GA63</f>
        <v>0</v>
      </c>
      <c r="AF63" s="1">
        <f>SUM(DED!DN63:DY63)+OTH!O58+DED!GB63</f>
        <v>0</v>
      </c>
      <c r="AG63" s="1">
        <f>SUM(OTH!D58:H58)+SUM(OTH!J58:M58)+SUM(X63:AB63)+AE63</f>
        <v>0</v>
      </c>
      <c r="AH63" s="1">
        <f>HRA!H58</f>
        <v>0</v>
      </c>
      <c r="AI63" s="1">
        <f>OTH!AC58+OTH!AD58+50000</f>
        <v>50000</v>
      </c>
      <c r="AJ63" s="1">
        <f>OTH!P58</f>
        <v>0</v>
      </c>
      <c r="AK63" s="1">
        <f>IFERROR(IF(OTH!Q58&gt;=AK$6,AK$6,OTH!Q58),0)</f>
        <v>0</v>
      </c>
      <c r="AL63" s="1">
        <f>IFERROR(IF(OTH!R58&gt;=AL$6,AL$6,OTH!R58),0)</f>
        <v>0</v>
      </c>
      <c r="AM63" s="1">
        <f>IFERROR(IF(OTH!S58&gt;=AM$6,AM$6,OTH!S58),0)</f>
        <v>0</v>
      </c>
      <c r="AN63" s="1">
        <f>IFERROR(IF(OTH!T58&gt;=AN$6,AN$6,OTH!T58),0)</f>
        <v>0</v>
      </c>
      <c r="AO63" s="1">
        <f>OTH!U58</f>
        <v>0</v>
      </c>
      <c r="AP63" s="1">
        <f>IFERROR(IF(OTH!V58&gt;=AP$6,AP$6,OTH!V58),0)</f>
        <v>0</v>
      </c>
      <c r="AQ63" s="1">
        <f>IFERROR(IF(OTH!W58&gt;=AQ$6,AQ$6,OTH!W58),0)</f>
        <v>0</v>
      </c>
      <c r="AR63" s="1">
        <f>IFERROR(IF(OTH!X58&gt;=AR$6,AR$6,OTH!X58),0)</f>
        <v>0</v>
      </c>
      <c r="AS63" s="1">
        <f>OTH!Y58</f>
        <v>0</v>
      </c>
      <c r="AT63" s="1">
        <f>OTH!Z58+AC63</f>
        <v>0</v>
      </c>
      <c r="AU63" s="1">
        <f>OTH!AE58+OTH!AF58</f>
        <v>0</v>
      </c>
      <c r="AV63" s="1">
        <f>OTH!AA58</f>
        <v>0</v>
      </c>
      <c r="AW63" s="1">
        <f>OTH!AB58</f>
        <v>0</v>
      </c>
      <c r="AX63" s="1">
        <f t="shared" si="14"/>
        <v>0</v>
      </c>
      <c r="AY63" s="1">
        <f t="shared" si="15"/>
        <v>0</v>
      </c>
      <c r="AZ63" s="1">
        <f t="shared" si="16"/>
        <v>0</v>
      </c>
      <c r="BA63" s="1">
        <f t="shared" si="17"/>
        <v>0</v>
      </c>
      <c r="BB63" s="1">
        <f t="shared" si="18"/>
        <v>0</v>
      </c>
      <c r="BC63" s="1">
        <f>EMP!X59</f>
        <v>0</v>
      </c>
      <c r="BD63" s="1">
        <f t="shared" si="19"/>
        <v>0</v>
      </c>
      <c r="BE63" s="1">
        <f t="shared" si="20"/>
        <v>0</v>
      </c>
      <c r="BF63" s="1">
        <f t="shared" si="21"/>
        <v>0</v>
      </c>
      <c r="BG63" s="1">
        <f t="shared" si="22"/>
        <v>0</v>
      </c>
      <c r="BL63" s="165">
        <f>EMP!O59</f>
        <v>0</v>
      </c>
      <c r="BM63" s="166">
        <f>EMP!P59</f>
        <v>0</v>
      </c>
      <c r="BN63" s="165">
        <f>EMP!Q59</f>
        <v>0</v>
      </c>
      <c r="BO63" s="179"/>
      <c r="BP63" s="180"/>
      <c r="BQ63" s="173">
        <f t="shared" si="23"/>
        <v>0</v>
      </c>
      <c r="BR63" s="173">
        <f t="shared" si="24"/>
        <v>0</v>
      </c>
      <c r="BS63" s="174">
        <f t="shared" si="25"/>
        <v>0</v>
      </c>
      <c r="BT63" s="173">
        <f t="shared" si="26"/>
        <v>0</v>
      </c>
      <c r="BU63" s="173">
        <f t="shared" si="27"/>
        <v>0</v>
      </c>
      <c r="BV63" s="174">
        <f t="shared" si="28"/>
        <v>0</v>
      </c>
      <c r="BW63" s="173">
        <f t="shared" si="29"/>
        <v>0</v>
      </c>
      <c r="BX63" s="173">
        <f t="shared" si="30"/>
        <v>0</v>
      </c>
      <c r="BY63" s="174">
        <f t="shared" si="31"/>
        <v>0</v>
      </c>
      <c r="BZ63" s="173">
        <f t="shared" si="32"/>
        <v>0</v>
      </c>
      <c r="CA63" s="173">
        <f t="shared" si="33"/>
        <v>0</v>
      </c>
      <c r="CB63" s="174">
        <f t="shared" si="34"/>
        <v>0</v>
      </c>
      <c r="CC63" s="173">
        <f t="shared" si="35"/>
        <v>0</v>
      </c>
      <c r="CD63" s="173">
        <f t="shared" si="36"/>
        <v>0</v>
      </c>
      <c r="CE63" s="175">
        <f t="shared" si="37"/>
        <v>0</v>
      </c>
      <c r="CF63" s="175">
        <f t="shared" si="1"/>
        <v>0</v>
      </c>
      <c r="CG63" s="175">
        <f t="shared" si="38"/>
        <v>0</v>
      </c>
      <c r="CH63" s="175">
        <f t="shared" si="39"/>
        <v>0</v>
      </c>
      <c r="CI63" s="175">
        <f t="shared" si="40"/>
        <v>0</v>
      </c>
      <c r="CJ63" s="175">
        <f t="shared" si="41"/>
        <v>0</v>
      </c>
      <c r="CK63" s="175">
        <f t="shared" si="42"/>
        <v>0</v>
      </c>
      <c r="CL63" s="175">
        <f t="shared" si="43"/>
        <v>0</v>
      </c>
      <c r="CM63" s="175">
        <f t="shared" si="44"/>
        <v>0</v>
      </c>
      <c r="CN63" s="175">
        <f t="shared" si="45"/>
        <v>0</v>
      </c>
      <c r="CO63" s="175">
        <f t="shared" si="46"/>
        <v>0</v>
      </c>
      <c r="CP63" s="175">
        <f t="shared" si="47"/>
        <v>0</v>
      </c>
      <c r="CQ63" s="175">
        <f t="shared" si="48"/>
        <v>0</v>
      </c>
      <c r="CR63" s="175">
        <f t="shared" si="49"/>
        <v>0</v>
      </c>
      <c r="CS63" s="175">
        <f t="shared" si="50"/>
        <v>0</v>
      </c>
      <c r="CT63" s="175">
        <f t="shared" si="51"/>
        <v>0</v>
      </c>
      <c r="CU63" s="176">
        <f t="shared" si="52"/>
        <v>0</v>
      </c>
      <c r="CV63" s="176">
        <f t="shared" si="53"/>
        <v>0</v>
      </c>
      <c r="CW63" s="176">
        <f t="shared" si="54"/>
        <v>0</v>
      </c>
      <c r="CX63" s="172">
        <f>OTH!P58</f>
        <v>0</v>
      </c>
      <c r="CY63" s="176">
        <f t="shared" si="55"/>
        <v>0</v>
      </c>
      <c r="CZ63" s="176">
        <f t="shared" si="56"/>
        <v>0</v>
      </c>
      <c r="DA63" s="176">
        <f t="shared" si="57"/>
        <v>0</v>
      </c>
      <c r="DB63" s="171">
        <f t="shared" si="58"/>
        <v>0</v>
      </c>
      <c r="DC63" s="171">
        <f t="shared" si="59"/>
        <v>0</v>
      </c>
      <c r="DD63" s="1">
        <f t="shared" si="60"/>
        <v>0</v>
      </c>
    </row>
    <row r="64" spans="3:108" ht="18" customHeight="1" x14ac:dyDescent="0.25">
      <c r="C64" s="1">
        <f t="shared" si="8"/>
        <v>0</v>
      </c>
      <c r="D64" s="1">
        <f t="shared" si="9"/>
        <v>0</v>
      </c>
      <c r="E64" s="1">
        <f>ALLO!A62</f>
        <v>0</v>
      </c>
      <c r="F64" s="1">
        <f t="shared" si="10"/>
        <v>0</v>
      </c>
      <c r="G64" s="1">
        <f t="shared" si="61"/>
        <v>1</v>
      </c>
      <c r="H64" s="1">
        <f t="shared" si="61"/>
        <v>2</v>
      </c>
      <c r="I64" s="1">
        <f t="shared" si="61"/>
        <v>3</v>
      </c>
      <c r="J64" s="1">
        <f>SUM(ALLO!GA62:GL62)</f>
        <v>0</v>
      </c>
      <c r="K64" s="1">
        <f>SUM(ALLO!GM62:GX62)</f>
        <v>0</v>
      </c>
      <c r="L64" s="1">
        <f>SUM(ALLO!GY62:HJ62)</f>
        <v>0</v>
      </c>
      <c r="M64" s="1">
        <f>SUM(ALLO!EU62:FF62)</f>
        <v>0</v>
      </c>
      <c r="N64" s="1">
        <f>SUM(ALLO!FG62:FR62)</f>
        <v>0</v>
      </c>
      <c r="O64" s="1">
        <f>ALLO!HR62</f>
        <v>0</v>
      </c>
      <c r="P64" s="1">
        <f>ALLO!HU62</f>
        <v>0</v>
      </c>
      <c r="Q64" s="1">
        <f>ALLO!IP62</f>
        <v>0</v>
      </c>
      <c r="R64" s="1">
        <f>ALLO!IS62</f>
        <v>0</v>
      </c>
      <c r="S64" s="1">
        <f>IFERROR(IF($BL64&gt;=1,INDEX(ARR!$D$8:$AG$207,MATCH(G64,ARR!$D$8:$D$207,0),12),0),0)</f>
        <v>0</v>
      </c>
      <c r="T64" s="1">
        <f>IFERROR(IF($BL64&gt;=1,INDEX(ARR!$D$8:$AG$207,MATCH(H64,ARR!$D$8:$D$207,0),12),0),0)</f>
        <v>0</v>
      </c>
      <c r="U64" s="1">
        <f>IFERROR(IF($BL64&gt;=1,INDEX(ARR!$D$8:$AG$207,MATCH(I64,ARR!$D$8:$D$207,0),12),0),0)</f>
        <v>0</v>
      </c>
      <c r="V64" s="1">
        <f t="shared" si="12"/>
        <v>0</v>
      </c>
      <c r="W64" s="1">
        <f t="shared" si="13"/>
        <v>0</v>
      </c>
      <c r="X64" s="1">
        <f>SUM(DED!AH64:AS64)+ALLO!IQ62+ALLO!IT62+DED!FT64+ALLO!HP62</f>
        <v>0</v>
      </c>
      <c r="Y64" s="1">
        <f>SUM(DED!FA64:FL64)+ALLO!IR62+ALLO!IU62+DED!FV64</f>
        <v>0</v>
      </c>
      <c r="Z64" s="1">
        <f>SUM(DED!BF64:BQ64)+DED!FW64</f>
        <v>0</v>
      </c>
      <c r="AA64" s="1">
        <f>DED!ES64+DED!GC64</f>
        <v>0</v>
      </c>
      <c r="AB64" s="1">
        <f>SUM(DED!DZ64:EK64)+OTH!I59+DED!FZ64</f>
        <v>0</v>
      </c>
      <c r="AC64" s="1">
        <f>SUM(DED!FM64:FS64)+DED!GD64</f>
        <v>0</v>
      </c>
      <c r="AD64" s="1">
        <f>SUM(DED!CP64:DA64)+DED!GE64</f>
        <v>0</v>
      </c>
      <c r="AE64" s="1">
        <f>SUM(DED!DB64:DM64)+OTH!N59+DED!GA64</f>
        <v>0</v>
      </c>
      <c r="AF64" s="1">
        <f>SUM(DED!DN64:DY64)+OTH!O59+DED!GB64</f>
        <v>0</v>
      </c>
      <c r="AG64" s="1">
        <f>SUM(OTH!D59:H59)+SUM(OTH!J59:M59)+SUM(X64:AB64)+AE64</f>
        <v>0</v>
      </c>
      <c r="AH64" s="1">
        <f>HRA!H59</f>
        <v>0</v>
      </c>
      <c r="AI64" s="1">
        <f>OTH!AC59+OTH!AD59+50000</f>
        <v>50000</v>
      </c>
      <c r="AJ64" s="1">
        <f>OTH!P59</f>
        <v>0</v>
      </c>
      <c r="AK64" s="1">
        <f>IFERROR(IF(OTH!Q59&gt;=AK$6,AK$6,OTH!Q59),0)</f>
        <v>0</v>
      </c>
      <c r="AL64" s="1">
        <f>IFERROR(IF(OTH!R59&gt;=AL$6,AL$6,OTH!R59),0)</f>
        <v>0</v>
      </c>
      <c r="AM64" s="1">
        <f>IFERROR(IF(OTH!S59&gt;=AM$6,AM$6,OTH!S59),0)</f>
        <v>0</v>
      </c>
      <c r="AN64" s="1">
        <f>IFERROR(IF(OTH!T59&gt;=AN$6,AN$6,OTH!T59),0)</f>
        <v>0</v>
      </c>
      <c r="AO64" s="1">
        <f>OTH!U59</f>
        <v>0</v>
      </c>
      <c r="AP64" s="1">
        <f>IFERROR(IF(OTH!V59&gt;=AP$6,AP$6,OTH!V59),0)</f>
        <v>0</v>
      </c>
      <c r="AQ64" s="1">
        <f>IFERROR(IF(OTH!W59&gt;=AQ$6,AQ$6,OTH!W59),0)</f>
        <v>0</v>
      </c>
      <c r="AR64" s="1">
        <f>IFERROR(IF(OTH!X59&gt;=AR$6,AR$6,OTH!X59),0)</f>
        <v>0</v>
      </c>
      <c r="AS64" s="1">
        <f>OTH!Y59</f>
        <v>0</v>
      </c>
      <c r="AT64" s="1">
        <f>OTH!Z59+AC64</f>
        <v>0</v>
      </c>
      <c r="AU64" s="1">
        <f>OTH!AE59+OTH!AF59</f>
        <v>0</v>
      </c>
      <c r="AV64" s="1">
        <f>OTH!AA59</f>
        <v>0</v>
      </c>
      <c r="AW64" s="1">
        <f>OTH!AB59</f>
        <v>0</v>
      </c>
      <c r="AX64" s="1">
        <f t="shared" si="14"/>
        <v>0</v>
      </c>
      <c r="AY64" s="1">
        <f t="shared" si="15"/>
        <v>0</v>
      </c>
      <c r="AZ64" s="1">
        <f t="shared" si="16"/>
        <v>0</v>
      </c>
      <c r="BA64" s="1">
        <f t="shared" si="17"/>
        <v>0</v>
      </c>
      <c r="BB64" s="1">
        <f t="shared" si="18"/>
        <v>0</v>
      </c>
      <c r="BC64" s="1">
        <f>EMP!X60</f>
        <v>0</v>
      </c>
      <c r="BD64" s="1">
        <f t="shared" si="19"/>
        <v>0</v>
      </c>
      <c r="BE64" s="1">
        <f t="shared" si="20"/>
        <v>0</v>
      </c>
      <c r="BF64" s="1">
        <f t="shared" si="21"/>
        <v>0</v>
      </c>
      <c r="BG64" s="1">
        <f t="shared" si="22"/>
        <v>0</v>
      </c>
      <c r="BL64" s="165">
        <f>EMP!O60</f>
        <v>0</v>
      </c>
      <c r="BM64" s="166">
        <f>EMP!P60</f>
        <v>0</v>
      </c>
      <c r="BN64" s="165">
        <f>EMP!Q60</f>
        <v>0</v>
      </c>
      <c r="BO64" s="179"/>
      <c r="BP64" s="180"/>
      <c r="BQ64" s="173">
        <f t="shared" si="23"/>
        <v>0</v>
      </c>
      <c r="BR64" s="173">
        <f t="shared" si="24"/>
        <v>0</v>
      </c>
      <c r="BS64" s="174">
        <f t="shared" si="25"/>
        <v>0</v>
      </c>
      <c r="BT64" s="173">
        <f t="shared" si="26"/>
        <v>0</v>
      </c>
      <c r="BU64" s="173">
        <f t="shared" si="27"/>
        <v>0</v>
      </c>
      <c r="BV64" s="174">
        <f t="shared" si="28"/>
        <v>0</v>
      </c>
      <c r="BW64" s="173">
        <f t="shared" si="29"/>
        <v>0</v>
      </c>
      <c r="BX64" s="173">
        <f t="shared" si="30"/>
        <v>0</v>
      </c>
      <c r="BY64" s="174">
        <f t="shared" si="31"/>
        <v>0</v>
      </c>
      <c r="BZ64" s="173">
        <f t="shared" si="32"/>
        <v>0</v>
      </c>
      <c r="CA64" s="173">
        <f t="shared" si="33"/>
        <v>0</v>
      </c>
      <c r="CB64" s="174">
        <f t="shared" si="34"/>
        <v>0</v>
      </c>
      <c r="CC64" s="173">
        <f t="shared" si="35"/>
        <v>0</v>
      </c>
      <c r="CD64" s="173">
        <f t="shared" si="36"/>
        <v>0</v>
      </c>
      <c r="CE64" s="175">
        <f t="shared" si="37"/>
        <v>0</v>
      </c>
      <c r="CF64" s="175">
        <f t="shared" si="1"/>
        <v>0</v>
      </c>
      <c r="CG64" s="175">
        <f t="shared" si="38"/>
        <v>0</v>
      </c>
      <c r="CH64" s="175">
        <f t="shared" si="39"/>
        <v>0</v>
      </c>
      <c r="CI64" s="175">
        <f t="shared" si="40"/>
        <v>0</v>
      </c>
      <c r="CJ64" s="175">
        <f t="shared" si="41"/>
        <v>0</v>
      </c>
      <c r="CK64" s="175">
        <f t="shared" si="42"/>
        <v>0</v>
      </c>
      <c r="CL64" s="175">
        <f t="shared" si="43"/>
        <v>0</v>
      </c>
      <c r="CM64" s="175">
        <f t="shared" si="44"/>
        <v>0</v>
      </c>
      <c r="CN64" s="175">
        <f t="shared" si="45"/>
        <v>0</v>
      </c>
      <c r="CO64" s="175">
        <f t="shared" si="46"/>
        <v>0</v>
      </c>
      <c r="CP64" s="175">
        <f t="shared" si="47"/>
        <v>0</v>
      </c>
      <c r="CQ64" s="175">
        <f t="shared" si="48"/>
        <v>0</v>
      </c>
      <c r="CR64" s="175">
        <f t="shared" si="49"/>
        <v>0</v>
      </c>
      <c r="CS64" s="175">
        <f t="shared" si="50"/>
        <v>0</v>
      </c>
      <c r="CT64" s="175">
        <f t="shared" si="51"/>
        <v>0</v>
      </c>
      <c r="CU64" s="176">
        <f t="shared" si="52"/>
        <v>0</v>
      </c>
      <c r="CV64" s="176">
        <f t="shared" si="53"/>
        <v>0</v>
      </c>
      <c r="CW64" s="176">
        <f t="shared" si="54"/>
        <v>0</v>
      </c>
      <c r="CX64" s="172">
        <f>OTH!P59</f>
        <v>0</v>
      </c>
      <c r="CY64" s="176">
        <f t="shared" si="55"/>
        <v>0</v>
      </c>
      <c r="CZ64" s="176">
        <f t="shared" si="56"/>
        <v>0</v>
      </c>
      <c r="DA64" s="176">
        <f t="shared" si="57"/>
        <v>0</v>
      </c>
      <c r="DB64" s="171">
        <f t="shared" si="58"/>
        <v>0</v>
      </c>
      <c r="DC64" s="171">
        <f t="shared" si="59"/>
        <v>0</v>
      </c>
      <c r="DD64" s="1">
        <f t="shared" si="60"/>
        <v>0</v>
      </c>
    </row>
    <row r="65" spans="3:108" ht="18" customHeight="1" x14ac:dyDescent="0.25">
      <c r="C65" s="1">
        <f t="shared" si="8"/>
        <v>0</v>
      </c>
      <c r="D65" s="1">
        <f t="shared" si="9"/>
        <v>0</v>
      </c>
      <c r="E65" s="1">
        <f>ALLO!A63</f>
        <v>0</v>
      </c>
      <c r="F65" s="1">
        <f t="shared" si="10"/>
        <v>0</v>
      </c>
      <c r="G65" s="1">
        <f t="shared" si="61"/>
        <v>1</v>
      </c>
      <c r="H65" s="1">
        <f t="shared" si="61"/>
        <v>2</v>
      </c>
      <c r="I65" s="1">
        <f t="shared" si="61"/>
        <v>3</v>
      </c>
      <c r="J65" s="1">
        <f>SUM(ALLO!GA63:GL63)</f>
        <v>0</v>
      </c>
      <c r="K65" s="1">
        <f>SUM(ALLO!GM63:GX63)</f>
        <v>0</v>
      </c>
      <c r="L65" s="1">
        <f>SUM(ALLO!GY63:HJ63)</f>
        <v>0</v>
      </c>
      <c r="M65" s="1">
        <f>SUM(ALLO!EU63:FF63)</f>
        <v>0</v>
      </c>
      <c r="N65" s="1">
        <f>SUM(ALLO!FG63:FR63)</f>
        <v>0</v>
      </c>
      <c r="O65" s="1">
        <f>ALLO!HR63</f>
        <v>0</v>
      </c>
      <c r="P65" s="1">
        <f>ALLO!HU63</f>
        <v>0</v>
      </c>
      <c r="Q65" s="1">
        <f>ALLO!IP63</f>
        <v>0</v>
      </c>
      <c r="R65" s="1">
        <f>ALLO!IS63</f>
        <v>0</v>
      </c>
      <c r="S65" s="1">
        <f>IFERROR(IF($BL65&gt;=1,INDEX(ARR!$D$8:$AG$207,MATCH(G65,ARR!$D$8:$D$207,0),12),0),0)</f>
        <v>0</v>
      </c>
      <c r="T65" s="1">
        <f>IFERROR(IF($BL65&gt;=1,INDEX(ARR!$D$8:$AG$207,MATCH(H65,ARR!$D$8:$D$207,0),12),0),0)</f>
        <v>0</v>
      </c>
      <c r="U65" s="1">
        <f>IFERROR(IF($BL65&gt;=1,INDEX(ARR!$D$8:$AG$207,MATCH(I65,ARR!$D$8:$D$207,0),12),0),0)</f>
        <v>0</v>
      </c>
      <c r="V65" s="1">
        <f t="shared" si="12"/>
        <v>0</v>
      </c>
      <c r="W65" s="1">
        <f t="shared" si="13"/>
        <v>0</v>
      </c>
      <c r="X65" s="1">
        <f>SUM(DED!AH65:AS65)+ALLO!IQ63+ALLO!IT63+DED!FT65+ALLO!HP63</f>
        <v>0</v>
      </c>
      <c r="Y65" s="1">
        <f>SUM(DED!FA65:FL65)+ALLO!IR63+ALLO!IU63+DED!FV65</f>
        <v>0</v>
      </c>
      <c r="Z65" s="1">
        <f>SUM(DED!BF65:BQ65)+DED!FW65</f>
        <v>0</v>
      </c>
      <c r="AA65" s="1">
        <f>DED!ES65+DED!GC65</f>
        <v>0</v>
      </c>
      <c r="AB65" s="1">
        <f>SUM(DED!DZ65:EK65)+OTH!I60+DED!FZ65</f>
        <v>0</v>
      </c>
      <c r="AC65" s="1">
        <f>SUM(DED!FM65:FS65)+DED!GD65</f>
        <v>0</v>
      </c>
      <c r="AD65" s="1">
        <f>SUM(DED!CP65:DA65)+DED!GE65</f>
        <v>0</v>
      </c>
      <c r="AE65" s="1">
        <f>SUM(DED!DB65:DM65)+OTH!N60+DED!GA65</f>
        <v>0</v>
      </c>
      <c r="AF65" s="1">
        <f>SUM(DED!DN65:DY65)+OTH!O60+DED!GB65</f>
        <v>0</v>
      </c>
      <c r="AG65" s="1">
        <f>SUM(OTH!D60:H60)+SUM(OTH!J60:M60)+SUM(X65:AB65)+AE65</f>
        <v>0</v>
      </c>
      <c r="AH65" s="1">
        <f>HRA!H60</f>
        <v>0</v>
      </c>
      <c r="AI65" s="1">
        <f>OTH!AC60+OTH!AD60+50000</f>
        <v>50000</v>
      </c>
      <c r="AJ65" s="1">
        <f>OTH!P60</f>
        <v>0</v>
      </c>
      <c r="AK65" s="1">
        <f>IFERROR(IF(OTH!Q60&gt;=AK$6,AK$6,OTH!Q60),0)</f>
        <v>0</v>
      </c>
      <c r="AL65" s="1">
        <f>IFERROR(IF(OTH!R60&gt;=AL$6,AL$6,OTH!R60),0)</f>
        <v>0</v>
      </c>
      <c r="AM65" s="1">
        <f>IFERROR(IF(OTH!S60&gt;=AM$6,AM$6,OTH!S60),0)</f>
        <v>0</v>
      </c>
      <c r="AN65" s="1">
        <f>IFERROR(IF(OTH!T60&gt;=AN$6,AN$6,OTH!T60),0)</f>
        <v>0</v>
      </c>
      <c r="AO65" s="1">
        <f>OTH!U60</f>
        <v>0</v>
      </c>
      <c r="AP65" s="1">
        <f>IFERROR(IF(OTH!V60&gt;=AP$6,AP$6,OTH!V60),0)</f>
        <v>0</v>
      </c>
      <c r="AQ65" s="1">
        <f>IFERROR(IF(OTH!W60&gt;=AQ$6,AQ$6,OTH!W60),0)</f>
        <v>0</v>
      </c>
      <c r="AR65" s="1">
        <f>IFERROR(IF(OTH!X60&gt;=AR$6,AR$6,OTH!X60),0)</f>
        <v>0</v>
      </c>
      <c r="AS65" s="1">
        <f>OTH!Y60</f>
        <v>0</v>
      </c>
      <c r="AT65" s="1">
        <f>OTH!Z60+AC65</f>
        <v>0</v>
      </c>
      <c r="AU65" s="1">
        <f>OTH!AE60+OTH!AF60</f>
        <v>0</v>
      </c>
      <c r="AV65" s="1">
        <f>OTH!AA60</f>
        <v>0</v>
      </c>
      <c r="AW65" s="1">
        <f>OTH!AB60</f>
        <v>0</v>
      </c>
      <c r="AX65" s="1">
        <f t="shared" si="14"/>
        <v>0</v>
      </c>
      <c r="AY65" s="1">
        <f t="shared" si="15"/>
        <v>0</v>
      </c>
      <c r="AZ65" s="1">
        <f t="shared" si="16"/>
        <v>0</v>
      </c>
      <c r="BA65" s="1">
        <f t="shared" si="17"/>
        <v>0</v>
      </c>
      <c r="BB65" s="1">
        <f t="shared" si="18"/>
        <v>0</v>
      </c>
      <c r="BC65" s="1">
        <f>EMP!X61</f>
        <v>0</v>
      </c>
      <c r="BD65" s="1">
        <f t="shared" si="19"/>
        <v>0</v>
      </c>
      <c r="BE65" s="1">
        <f t="shared" si="20"/>
        <v>0</v>
      </c>
      <c r="BF65" s="1">
        <f t="shared" si="21"/>
        <v>0</v>
      </c>
      <c r="BG65" s="1">
        <f t="shared" si="22"/>
        <v>0</v>
      </c>
      <c r="BL65" s="165">
        <f>EMP!O61</f>
        <v>0</v>
      </c>
      <c r="BM65" s="166">
        <f>EMP!P61</f>
        <v>0</v>
      </c>
      <c r="BN65" s="165">
        <f>EMP!Q61</f>
        <v>0</v>
      </c>
      <c r="BO65" s="179"/>
      <c r="BP65" s="180"/>
      <c r="BQ65" s="173">
        <f t="shared" si="23"/>
        <v>0</v>
      </c>
      <c r="BR65" s="173">
        <f t="shared" si="24"/>
        <v>0</v>
      </c>
      <c r="BS65" s="174">
        <f t="shared" si="25"/>
        <v>0</v>
      </c>
      <c r="BT65" s="173">
        <f t="shared" si="26"/>
        <v>0</v>
      </c>
      <c r="BU65" s="173">
        <f t="shared" si="27"/>
        <v>0</v>
      </c>
      <c r="BV65" s="174">
        <f t="shared" si="28"/>
        <v>0</v>
      </c>
      <c r="BW65" s="173">
        <f t="shared" si="29"/>
        <v>0</v>
      </c>
      <c r="BX65" s="173">
        <f t="shared" si="30"/>
        <v>0</v>
      </c>
      <c r="BY65" s="174">
        <f t="shared" si="31"/>
        <v>0</v>
      </c>
      <c r="BZ65" s="173">
        <f t="shared" si="32"/>
        <v>0</v>
      </c>
      <c r="CA65" s="173">
        <f t="shared" si="33"/>
        <v>0</v>
      </c>
      <c r="CB65" s="174">
        <f t="shared" si="34"/>
        <v>0</v>
      </c>
      <c r="CC65" s="173">
        <f t="shared" si="35"/>
        <v>0</v>
      </c>
      <c r="CD65" s="173">
        <f t="shared" si="36"/>
        <v>0</v>
      </c>
      <c r="CE65" s="175">
        <f t="shared" si="37"/>
        <v>0</v>
      </c>
      <c r="CF65" s="175">
        <f t="shared" si="1"/>
        <v>0</v>
      </c>
      <c r="CG65" s="175">
        <f t="shared" si="38"/>
        <v>0</v>
      </c>
      <c r="CH65" s="175">
        <f t="shared" si="39"/>
        <v>0</v>
      </c>
      <c r="CI65" s="175">
        <f t="shared" si="40"/>
        <v>0</v>
      </c>
      <c r="CJ65" s="175">
        <f t="shared" si="41"/>
        <v>0</v>
      </c>
      <c r="CK65" s="175">
        <f t="shared" si="42"/>
        <v>0</v>
      </c>
      <c r="CL65" s="175">
        <f t="shared" si="43"/>
        <v>0</v>
      </c>
      <c r="CM65" s="175">
        <f t="shared" si="44"/>
        <v>0</v>
      </c>
      <c r="CN65" s="175">
        <f t="shared" si="45"/>
        <v>0</v>
      </c>
      <c r="CO65" s="175">
        <f t="shared" si="46"/>
        <v>0</v>
      </c>
      <c r="CP65" s="175">
        <f t="shared" si="47"/>
        <v>0</v>
      </c>
      <c r="CQ65" s="175">
        <f t="shared" si="48"/>
        <v>0</v>
      </c>
      <c r="CR65" s="175">
        <f t="shared" si="49"/>
        <v>0</v>
      </c>
      <c r="CS65" s="175">
        <f t="shared" si="50"/>
        <v>0</v>
      </c>
      <c r="CT65" s="175">
        <f t="shared" si="51"/>
        <v>0</v>
      </c>
      <c r="CU65" s="176">
        <f t="shared" si="52"/>
        <v>0</v>
      </c>
      <c r="CV65" s="176">
        <f t="shared" si="53"/>
        <v>0</v>
      </c>
      <c r="CW65" s="176">
        <f t="shared" si="54"/>
        <v>0</v>
      </c>
      <c r="CX65" s="172">
        <f>OTH!P60</f>
        <v>0</v>
      </c>
      <c r="CY65" s="176">
        <f t="shared" si="55"/>
        <v>0</v>
      </c>
      <c r="CZ65" s="176">
        <f t="shared" si="56"/>
        <v>0</v>
      </c>
      <c r="DA65" s="176">
        <f t="shared" si="57"/>
        <v>0</v>
      </c>
      <c r="DB65" s="171">
        <f t="shared" si="58"/>
        <v>0</v>
      </c>
      <c r="DC65" s="171">
        <f t="shared" si="59"/>
        <v>0</v>
      </c>
      <c r="DD65" s="1">
        <f t="shared" si="60"/>
        <v>0</v>
      </c>
    </row>
    <row r="66" spans="3:108" ht="18" customHeight="1" x14ac:dyDescent="0.25">
      <c r="C66" s="1">
        <f t="shared" si="8"/>
        <v>0</v>
      </c>
      <c r="D66" s="1">
        <f t="shared" si="9"/>
        <v>0</v>
      </c>
      <c r="E66" s="1">
        <f>ALLO!A64</f>
        <v>0</v>
      </c>
      <c r="F66" s="1">
        <f t="shared" si="10"/>
        <v>0</v>
      </c>
      <c r="G66" s="1">
        <f t="shared" si="61"/>
        <v>1</v>
      </c>
      <c r="H66" s="1">
        <f t="shared" si="61"/>
        <v>2</v>
      </c>
      <c r="I66" s="1">
        <f t="shared" si="61"/>
        <v>3</v>
      </c>
      <c r="J66" s="1">
        <f>SUM(ALLO!GA64:GL64)</f>
        <v>0</v>
      </c>
      <c r="K66" s="1">
        <f>SUM(ALLO!GM64:GX64)</f>
        <v>0</v>
      </c>
      <c r="L66" s="1">
        <f>SUM(ALLO!GY64:HJ64)</f>
        <v>0</v>
      </c>
      <c r="M66" s="1">
        <f>SUM(ALLO!EU64:FF64)</f>
        <v>0</v>
      </c>
      <c r="N66" s="1">
        <f>SUM(ALLO!FG64:FR64)</f>
        <v>0</v>
      </c>
      <c r="O66" s="1">
        <f>ALLO!HR64</f>
        <v>0</v>
      </c>
      <c r="P66" s="1">
        <f>ALLO!HU64</f>
        <v>0</v>
      </c>
      <c r="Q66" s="1">
        <f>ALLO!IP64</f>
        <v>0</v>
      </c>
      <c r="R66" s="1">
        <f>ALLO!IS64</f>
        <v>0</v>
      </c>
      <c r="S66" s="1">
        <f>IFERROR(IF($BL66&gt;=1,INDEX(ARR!$D$8:$AG$207,MATCH(G66,ARR!$D$8:$D$207,0),12),0),0)</f>
        <v>0</v>
      </c>
      <c r="T66" s="1">
        <f>IFERROR(IF($BL66&gt;=1,INDEX(ARR!$D$8:$AG$207,MATCH(H66,ARR!$D$8:$D$207,0),12),0),0)</f>
        <v>0</v>
      </c>
      <c r="U66" s="1">
        <f>IFERROR(IF($BL66&gt;=1,INDEX(ARR!$D$8:$AG$207,MATCH(I66,ARR!$D$8:$D$207,0),12),0),0)</f>
        <v>0</v>
      </c>
      <c r="V66" s="1">
        <f t="shared" si="12"/>
        <v>0</v>
      </c>
      <c r="W66" s="1">
        <f t="shared" si="13"/>
        <v>0</v>
      </c>
      <c r="X66" s="1">
        <f>SUM(DED!AH66:AS66)+ALLO!IQ64+ALLO!IT64+DED!FT66+ALLO!HP64</f>
        <v>0</v>
      </c>
      <c r="Y66" s="1">
        <f>SUM(DED!FA66:FL66)+ALLO!IR64+ALLO!IU64+DED!FV66</f>
        <v>0</v>
      </c>
      <c r="Z66" s="1">
        <f>SUM(DED!BF66:BQ66)+DED!FW66</f>
        <v>0</v>
      </c>
      <c r="AA66" s="1">
        <f>DED!ES66+DED!GC66</f>
        <v>0</v>
      </c>
      <c r="AB66" s="1">
        <f>SUM(DED!DZ66:EK66)+OTH!I61+DED!FZ66</f>
        <v>0</v>
      </c>
      <c r="AC66" s="1">
        <f>SUM(DED!FM66:FS66)+DED!GD66</f>
        <v>0</v>
      </c>
      <c r="AD66" s="1">
        <f>SUM(DED!CP66:DA66)+DED!GE66</f>
        <v>0</v>
      </c>
      <c r="AE66" s="1">
        <f>SUM(DED!DB66:DM66)+OTH!N61+DED!GA66</f>
        <v>0</v>
      </c>
      <c r="AF66" s="1">
        <f>SUM(DED!DN66:DY66)+OTH!O61+DED!GB66</f>
        <v>0</v>
      </c>
      <c r="AG66" s="1">
        <f>SUM(OTH!D61:H61)+SUM(OTH!J61:M61)+SUM(X66:AB66)+AE66</f>
        <v>0</v>
      </c>
      <c r="AH66" s="1">
        <f>HRA!H61</f>
        <v>0</v>
      </c>
      <c r="AI66" s="1">
        <f>OTH!AC61+OTH!AD61+50000</f>
        <v>50000</v>
      </c>
      <c r="AJ66" s="1">
        <f>OTH!P61</f>
        <v>0</v>
      </c>
      <c r="AK66" s="1">
        <f>IFERROR(IF(OTH!Q61&gt;=AK$6,AK$6,OTH!Q61),0)</f>
        <v>0</v>
      </c>
      <c r="AL66" s="1">
        <f>IFERROR(IF(OTH!R61&gt;=AL$6,AL$6,OTH!R61),0)</f>
        <v>0</v>
      </c>
      <c r="AM66" s="1">
        <f>IFERROR(IF(OTH!S61&gt;=AM$6,AM$6,OTH!S61),0)</f>
        <v>0</v>
      </c>
      <c r="AN66" s="1">
        <f>IFERROR(IF(OTH!T61&gt;=AN$6,AN$6,OTH!T61),0)</f>
        <v>0</v>
      </c>
      <c r="AO66" s="1">
        <f>OTH!U61</f>
        <v>0</v>
      </c>
      <c r="AP66" s="1">
        <f>IFERROR(IF(OTH!V61&gt;=AP$6,AP$6,OTH!V61),0)</f>
        <v>0</v>
      </c>
      <c r="AQ66" s="1">
        <f>IFERROR(IF(OTH!W61&gt;=AQ$6,AQ$6,OTH!W61),0)</f>
        <v>0</v>
      </c>
      <c r="AR66" s="1">
        <f>IFERROR(IF(OTH!X61&gt;=AR$6,AR$6,OTH!X61),0)</f>
        <v>0</v>
      </c>
      <c r="AS66" s="1">
        <f>OTH!Y61</f>
        <v>0</v>
      </c>
      <c r="AT66" s="1">
        <f>OTH!Z61+AC66</f>
        <v>0</v>
      </c>
      <c r="AU66" s="1">
        <f>OTH!AE61+OTH!AF61</f>
        <v>0</v>
      </c>
      <c r="AV66" s="1">
        <f>OTH!AA61</f>
        <v>0</v>
      </c>
      <c r="AW66" s="1">
        <f>OTH!AB61</f>
        <v>0</v>
      </c>
      <c r="AX66" s="1">
        <f t="shared" si="14"/>
        <v>0</v>
      </c>
      <c r="AY66" s="1">
        <f t="shared" si="15"/>
        <v>0</v>
      </c>
      <c r="AZ66" s="1">
        <f t="shared" si="16"/>
        <v>0</v>
      </c>
      <c r="BA66" s="1">
        <f t="shared" si="17"/>
        <v>0</v>
      </c>
      <c r="BB66" s="1">
        <f t="shared" si="18"/>
        <v>0</v>
      </c>
      <c r="BC66" s="1">
        <f>EMP!X62</f>
        <v>0</v>
      </c>
      <c r="BD66" s="1">
        <f t="shared" si="19"/>
        <v>0</v>
      </c>
      <c r="BE66" s="1">
        <f t="shared" si="20"/>
        <v>0</v>
      </c>
      <c r="BF66" s="1">
        <f t="shared" si="21"/>
        <v>0</v>
      </c>
      <c r="BG66" s="1">
        <f t="shared" si="22"/>
        <v>0</v>
      </c>
      <c r="BL66" s="165">
        <f>EMP!O62</f>
        <v>0</v>
      </c>
      <c r="BM66" s="166">
        <f>EMP!P62</f>
        <v>0</v>
      </c>
      <c r="BN66" s="165">
        <f>EMP!Q62</f>
        <v>0</v>
      </c>
      <c r="BO66" s="179"/>
      <c r="BP66" s="180"/>
      <c r="BQ66" s="173">
        <f t="shared" si="23"/>
        <v>0</v>
      </c>
      <c r="BR66" s="173">
        <f t="shared" si="24"/>
        <v>0</v>
      </c>
      <c r="BS66" s="174">
        <f t="shared" si="25"/>
        <v>0</v>
      </c>
      <c r="BT66" s="173">
        <f t="shared" si="26"/>
        <v>0</v>
      </c>
      <c r="BU66" s="173">
        <f t="shared" si="27"/>
        <v>0</v>
      </c>
      <c r="BV66" s="174">
        <f t="shared" si="28"/>
        <v>0</v>
      </c>
      <c r="BW66" s="173">
        <f t="shared" si="29"/>
        <v>0</v>
      </c>
      <c r="BX66" s="173">
        <f t="shared" si="30"/>
        <v>0</v>
      </c>
      <c r="BY66" s="174">
        <f t="shared" si="31"/>
        <v>0</v>
      </c>
      <c r="BZ66" s="173">
        <f t="shared" si="32"/>
        <v>0</v>
      </c>
      <c r="CA66" s="173">
        <f t="shared" si="33"/>
        <v>0</v>
      </c>
      <c r="CB66" s="174">
        <f t="shared" si="34"/>
        <v>0</v>
      </c>
      <c r="CC66" s="173">
        <f t="shared" si="35"/>
        <v>0</v>
      </c>
      <c r="CD66" s="173">
        <f t="shared" si="36"/>
        <v>0</v>
      </c>
      <c r="CE66" s="175">
        <f t="shared" si="37"/>
        <v>0</v>
      </c>
      <c r="CF66" s="175">
        <f t="shared" si="1"/>
        <v>0</v>
      </c>
      <c r="CG66" s="175">
        <f t="shared" si="38"/>
        <v>0</v>
      </c>
      <c r="CH66" s="175">
        <f t="shared" si="39"/>
        <v>0</v>
      </c>
      <c r="CI66" s="175">
        <f t="shared" si="40"/>
        <v>0</v>
      </c>
      <c r="CJ66" s="175">
        <f t="shared" si="41"/>
        <v>0</v>
      </c>
      <c r="CK66" s="175">
        <f t="shared" si="42"/>
        <v>0</v>
      </c>
      <c r="CL66" s="175">
        <f t="shared" si="43"/>
        <v>0</v>
      </c>
      <c r="CM66" s="175">
        <f t="shared" si="44"/>
        <v>0</v>
      </c>
      <c r="CN66" s="175">
        <f t="shared" si="45"/>
        <v>0</v>
      </c>
      <c r="CO66" s="175">
        <f t="shared" si="46"/>
        <v>0</v>
      </c>
      <c r="CP66" s="175">
        <f t="shared" si="47"/>
        <v>0</v>
      </c>
      <c r="CQ66" s="175">
        <f t="shared" si="48"/>
        <v>0</v>
      </c>
      <c r="CR66" s="175">
        <f t="shared" si="49"/>
        <v>0</v>
      </c>
      <c r="CS66" s="175">
        <f t="shared" si="50"/>
        <v>0</v>
      </c>
      <c r="CT66" s="175">
        <f t="shared" si="51"/>
        <v>0</v>
      </c>
      <c r="CU66" s="176">
        <f t="shared" si="52"/>
        <v>0</v>
      </c>
      <c r="CV66" s="176">
        <f t="shared" si="53"/>
        <v>0</v>
      </c>
      <c r="CW66" s="176">
        <f t="shared" si="54"/>
        <v>0</v>
      </c>
      <c r="CX66" s="172">
        <f>OTH!P61</f>
        <v>0</v>
      </c>
      <c r="CY66" s="176">
        <f t="shared" si="55"/>
        <v>0</v>
      </c>
      <c r="CZ66" s="176">
        <f t="shared" si="56"/>
        <v>0</v>
      </c>
      <c r="DA66" s="176">
        <f t="shared" si="57"/>
        <v>0</v>
      </c>
      <c r="DB66" s="171">
        <f t="shared" si="58"/>
        <v>0</v>
      </c>
      <c r="DC66" s="171">
        <f t="shared" si="59"/>
        <v>0</v>
      </c>
      <c r="DD66" s="1">
        <f t="shared" si="60"/>
        <v>0</v>
      </c>
    </row>
    <row r="67" spans="3:108" ht="18" customHeight="1" x14ac:dyDescent="0.25">
      <c r="C67" s="1">
        <f t="shared" si="8"/>
        <v>0</v>
      </c>
      <c r="D67" s="1">
        <f t="shared" si="9"/>
        <v>0</v>
      </c>
      <c r="E67" s="1">
        <f>ALLO!A65</f>
        <v>0</v>
      </c>
      <c r="F67" s="1">
        <f t="shared" si="10"/>
        <v>0</v>
      </c>
      <c r="G67" s="1">
        <f t="shared" si="61"/>
        <v>1</v>
      </c>
      <c r="H67" s="1">
        <f t="shared" si="61"/>
        <v>2</v>
      </c>
      <c r="I67" s="1">
        <f t="shared" si="61"/>
        <v>3</v>
      </c>
      <c r="J67" s="1">
        <f>SUM(ALLO!GA65:GL65)</f>
        <v>0</v>
      </c>
      <c r="K67" s="1">
        <f>SUM(ALLO!GM65:GX65)</f>
        <v>0</v>
      </c>
      <c r="L67" s="1">
        <f>SUM(ALLO!GY65:HJ65)</f>
        <v>0</v>
      </c>
      <c r="M67" s="1">
        <f>SUM(ALLO!EU65:FF65)</f>
        <v>0</v>
      </c>
      <c r="N67" s="1">
        <f>SUM(ALLO!FG65:FR65)</f>
        <v>0</v>
      </c>
      <c r="O67" s="1">
        <f>ALLO!HR65</f>
        <v>0</v>
      </c>
      <c r="P67" s="1">
        <f>ALLO!HU65</f>
        <v>0</v>
      </c>
      <c r="Q67" s="1">
        <f>ALLO!IP65</f>
        <v>0</v>
      </c>
      <c r="R67" s="1">
        <f>ALLO!IS65</f>
        <v>0</v>
      </c>
      <c r="S67" s="1">
        <f>IFERROR(IF($BL67&gt;=1,INDEX(ARR!$D$8:$AG$207,MATCH(G67,ARR!$D$8:$D$207,0),12),0),0)</f>
        <v>0</v>
      </c>
      <c r="T67" s="1">
        <f>IFERROR(IF($BL67&gt;=1,INDEX(ARR!$D$8:$AG$207,MATCH(H67,ARR!$D$8:$D$207,0),12),0),0)</f>
        <v>0</v>
      </c>
      <c r="U67" s="1">
        <f>IFERROR(IF($BL67&gt;=1,INDEX(ARR!$D$8:$AG$207,MATCH(I67,ARR!$D$8:$D$207,0),12),0),0)</f>
        <v>0</v>
      </c>
      <c r="V67" s="1">
        <f t="shared" si="12"/>
        <v>0</v>
      </c>
      <c r="W67" s="1">
        <f t="shared" si="13"/>
        <v>0</v>
      </c>
      <c r="X67" s="1">
        <f>SUM(DED!AH67:AS67)+ALLO!IQ65+ALLO!IT65+DED!FT67+ALLO!HP65</f>
        <v>0</v>
      </c>
      <c r="Y67" s="1">
        <f>SUM(DED!FA67:FL67)+ALLO!IR65+ALLO!IU65+DED!FV67</f>
        <v>0</v>
      </c>
      <c r="Z67" s="1">
        <f>SUM(DED!BF67:BQ67)+DED!FW67</f>
        <v>0</v>
      </c>
      <c r="AA67" s="1">
        <f>DED!ES67+DED!GC67</f>
        <v>0</v>
      </c>
      <c r="AB67" s="1">
        <f>SUM(DED!DZ67:EK67)+OTH!I62+DED!FZ67</f>
        <v>0</v>
      </c>
      <c r="AC67" s="1">
        <f>SUM(DED!FM67:FS67)+DED!GD67</f>
        <v>0</v>
      </c>
      <c r="AD67" s="1">
        <f>SUM(DED!CP67:DA67)+DED!GE67</f>
        <v>0</v>
      </c>
      <c r="AE67" s="1">
        <f>SUM(DED!DB67:DM67)+OTH!N62+DED!GA67</f>
        <v>0</v>
      </c>
      <c r="AF67" s="1">
        <f>SUM(DED!DN67:DY67)+OTH!O62+DED!GB67</f>
        <v>0</v>
      </c>
      <c r="AG67" s="1">
        <f>SUM(OTH!D62:H62)+SUM(OTH!J62:M62)+SUM(X67:AB67)+AE67</f>
        <v>0</v>
      </c>
      <c r="AH67" s="1">
        <f>HRA!H62</f>
        <v>0</v>
      </c>
      <c r="AI67" s="1">
        <f>OTH!AC62+OTH!AD62+50000</f>
        <v>50000</v>
      </c>
      <c r="AJ67" s="1">
        <f>OTH!P62</f>
        <v>0</v>
      </c>
      <c r="AK67" s="1">
        <f>IFERROR(IF(OTH!Q62&gt;=AK$6,AK$6,OTH!Q62),0)</f>
        <v>0</v>
      </c>
      <c r="AL67" s="1">
        <f>IFERROR(IF(OTH!R62&gt;=AL$6,AL$6,OTH!R62),0)</f>
        <v>0</v>
      </c>
      <c r="AM67" s="1">
        <f>IFERROR(IF(OTH!S62&gt;=AM$6,AM$6,OTH!S62),0)</f>
        <v>0</v>
      </c>
      <c r="AN67" s="1">
        <f>IFERROR(IF(OTH!T62&gt;=AN$6,AN$6,OTH!T62),0)</f>
        <v>0</v>
      </c>
      <c r="AO67" s="1">
        <f>OTH!U62</f>
        <v>0</v>
      </c>
      <c r="AP67" s="1">
        <f>IFERROR(IF(OTH!V62&gt;=AP$6,AP$6,OTH!V62),0)</f>
        <v>0</v>
      </c>
      <c r="AQ67" s="1">
        <f>IFERROR(IF(OTH!W62&gt;=AQ$6,AQ$6,OTH!W62),0)</f>
        <v>0</v>
      </c>
      <c r="AR67" s="1">
        <f>IFERROR(IF(OTH!X62&gt;=AR$6,AR$6,OTH!X62),0)</f>
        <v>0</v>
      </c>
      <c r="AS67" s="1">
        <f>OTH!Y62</f>
        <v>0</v>
      </c>
      <c r="AT67" s="1">
        <f>OTH!Z62+AC67</f>
        <v>0</v>
      </c>
      <c r="AU67" s="1">
        <f>OTH!AE62+OTH!AF62</f>
        <v>0</v>
      </c>
      <c r="AV67" s="1">
        <f>OTH!AA62</f>
        <v>0</v>
      </c>
      <c r="AW67" s="1">
        <f>OTH!AB62</f>
        <v>0</v>
      </c>
      <c r="AX67" s="1">
        <f t="shared" si="14"/>
        <v>0</v>
      </c>
      <c r="AY67" s="1">
        <f t="shared" si="15"/>
        <v>0</v>
      </c>
      <c r="AZ67" s="1">
        <f t="shared" si="16"/>
        <v>0</v>
      </c>
      <c r="BA67" s="1">
        <f t="shared" si="17"/>
        <v>0</v>
      </c>
      <c r="BB67" s="1">
        <f t="shared" si="18"/>
        <v>0</v>
      </c>
      <c r="BC67" s="1">
        <f>EMP!X63</f>
        <v>0</v>
      </c>
      <c r="BD67" s="1">
        <f t="shared" si="19"/>
        <v>0</v>
      </c>
      <c r="BE67" s="1">
        <f t="shared" si="20"/>
        <v>0</v>
      </c>
      <c r="BF67" s="1">
        <f t="shared" si="21"/>
        <v>0</v>
      </c>
      <c r="BG67" s="1">
        <f t="shared" si="22"/>
        <v>0</v>
      </c>
      <c r="BL67" s="165">
        <f>EMP!O63</f>
        <v>0</v>
      </c>
      <c r="BM67" s="166">
        <f>EMP!P63</f>
        <v>0</v>
      </c>
      <c r="BN67" s="165">
        <f>EMP!Q63</f>
        <v>0</v>
      </c>
      <c r="BO67" s="179"/>
      <c r="BP67" s="180"/>
      <c r="BQ67" s="173">
        <f t="shared" si="23"/>
        <v>0</v>
      </c>
      <c r="BR67" s="173">
        <f t="shared" si="24"/>
        <v>0</v>
      </c>
      <c r="BS67" s="174">
        <f t="shared" si="25"/>
        <v>0</v>
      </c>
      <c r="BT67" s="173">
        <f t="shared" si="26"/>
        <v>0</v>
      </c>
      <c r="BU67" s="173">
        <f t="shared" si="27"/>
        <v>0</v>
      </c>
      <c r="BV67" s="174">
        <f t="shared" si="28"/>
        <v>0</v>
      </c>
      <c r="BW67" s="173">
        <f t="shared" si="29"/>
        <v>0</v>
      </c>
      <c r="BX67" s="173">
        <f t="shared" si="30"/>
        <v>0</v>
      </c>
      <c r="BY67" s="174">
        <f t="shared" si="31"/>
        <v>0</v>
      </c>
      <c r="BZ67" s="173">
        <f t="shared" si="32"/>
        <v>0</v>
      </c>
      <c r="CA67" s="173">
        <f t="shared" si="33"/>
        <v>0</v>
      </c>
      <c r="CB67" s="174">
        <f t="shared" si="34"/>
        <v>0</v>
      </c>
      <c r="CC67" s="173">
        <f t="shared" si="35"/>
        <v>0</v>
      </c>
      <c r="CD67" s="173">
        <f t="shared" si="36"/>
        <v>0</v>
      </c>
      <c r="CE67" s="175">
        <f t="shared" si="37"/>
        <v>0</v>
      </c>
      <c r="CF67" s="175">
        <f t="shared" si="1"/>
        <v>0</v>
      </c>
      <c r="CG67" s="175">
        <f t="shared" si="38"/>
        <v>0</v>
      </c>
      <c r="CH67" s="175">
        <f t="shared" si="39"/>
        <v>0</v>
      </c>
      <c r="CI67" s="175">
        <f t="shared" si="40"/>
        <v>0</v>
      </c>
      <c r="CJ67" s="175">
        <f t="shared" si="41"/>
        <v>0</v>
      </c>
      <c r="CK67" s="175">
        <f t="shared" si="42"/>
        <v>0</v>
      </c>
      <c r="CL67" s="175">
        <f t="shared" si="43"/>
        <v>0</v>
      </c>
      <c r="CM67" s="175">
        <f t="shared" si="44"/>
        <v>0</v>
      </c>
      <c r="CN67" s="175">
        <f t="shared" si="45"/>
        <v>0</v>
      </c>
      <c r="CO67" s="175">
        <f t="shared" si="46"/>
        <v>0</v>
      </c>
      <c r="CP67" s="175">
        <f t="shared" si="47"/>
        <v>0</v>
      </c>
      <c r="CQ67" s="175">
        <f t="shared" si="48"/>
        <v>0</v>
      </c>
      <c r="CR67" s="175">
        <f t="shared" si="49"/>
        <v>0</v>
      </c>
      <c r="CS67" s="175">
        <f t="shared" si="50"/>
        <v>0</v>
      </c>
      <c r="CT67" s="175">
        <f t="shared" si="51"/>
        <v>0</v>
      </c>
      <c r="CU67" s="176">
        <f t="shared" si="52"/>
        <v>0</v>
      </c>
      <c r="CV67" s="176">
        <f t="shared" si="53"/>
        <v>0</v>
      </c>
      <c r="CW67" s="176">
        <f t="shared" si="54"/>
        <v>0</v>
      </c>
      <c r="CX67" s="172">
        <f>OTH!P62</f>
        <v>0</v>
      </c>
      <c r="CY67" s="176">
        <f t="shared" si="55"/>
        <v>0</v>
      </c>
      <c r="CZ67" s="176">
        <f t="shared" si="56"/>
        <v>0</v>
      </c>
      <c r="DA67" s="176">
        <f t="shared" si="57"/>
        <v>0</v>
      </c>
      <c r="DB67" s="171">
        <f t="shared" si="58"/>
        <v>0</v>
      </c>
      <c r="DC67" s="171">
        <f t="shared" si="59"/>
        <v>0</v>
      </c>
      <c r="DD67" s="1">
        <f t="shared" si="60"/>
        <v>0</v>
      </c>
    </row>
    <row r="68" spans="3:108" ht="18" customHeight="1" x14ac:dyDescent="0.25">
      <c r="C68" s="1">
        <f t="shared" si="8"/>
        <v>0</v>
      </c>
      <c r="D68" s="1">
        <f t="shared" si="9"/>
        <v>0</v>
      </c>
      <c r="E68" s="1">
        <f>ALLO!A66</f>
        <v>0</v>
      </c>
      <c r="F68" s="1">
        <f t="shared" si="10"/>
        <v>0</v>
      </c>
      <c r="G68" s="1">
        <f t="shared" si="61"/>
        <v>1</v>
      </c>
      <c r="H68" s="1">
        <f t="shared" si="61"/>
        <v>2</v>
      </c>
      <c r="I68" s="1">
        <f t="shared" si="61"/>
        <v>3</v>
      </c>
      <c r="J68" s="1">
        <f>SUM(ALLO!GA66:GL66)</f>
        <v>0</v>
      </c>
      <c r="K68" s="1">
        <f>SUM(ALLO!GM66:GX66)</f>
        <v>0</v>
      </c>
      <c r="L68" s="1">
        <f>SUM(ALLO!GY66:HJ66)</f>
        <v>0</v>
      </c>
      <c r="M68" s="1">
        <f>SUM(ALLO!EU66:FF66)</f>
        <v>0</v>
      </c>
      <c r="N68" s="1">
        <f>SUM(ALLO!FG66:FR66)</f>
        <v>0</v>
      </c>
      <c r="O68" s="1">
        <f>ALLO!HR66</f>
        <v>0</v>
      </c>
      <c r="P68" s="1">
        <f>ALLO!HU66</f>
        <v>0</v>
      </c>
      <c r="Q68" s="1">
        <f>ALLO!IP66</f>
        <v>0</v>
      </c>
      <c r="R68" s="1">
        <f>ALLO!IS66</f>
        <v>0</v>
      </c>
      <c r="S68" s="1">
        <f>IFERROR(IF($BL68&gt;=1,INDEX(ARR!$D$8:$AG$207,MATCH(G68,ARR!$D$8:$D$207,0),12),0),0)</f>
        <v>0</v>
      </c>
      <c r="T68" s="1">
        <f>IFERROR(IF($BL68&gt;=1,INDEX(ARR!$D$8:$AG$207,MATCH(H68,ARR!$D$8:$D$207,0),12),0),0)</f>
        <v>0</v>
      </c>
      <c r="U68" s="1">
        <f>IFERROR(IF($BL68&gt;=1,INDEX(ARR!$D$8:$AG$207,MATCH(I68,ARR!$D$8:$D$207,0),12),0),0)</f>
        <v>0</v>
      </c>
      <c r="V68" s="1">
        <f t="shared" si="12"/>
        <v>0</v>
      </c>
      <c r="W68" s="1">
        <f t="shared" si="13"/>
        <v>0</v>
      </c>
      <c r="X68" s="1">
        <f>SUM(DED!AH68:AS68)+ALLO!IQ66+ALLO!IT66+DED!FT68+ALLO!HP66</f>
        <v>0</v>
      </c>
      <c r="Y68" s="1">
        <f>SUM(DED!FA68:FL68)+ALLO!IR66+ALLO!IU66+DED!FV68</f>
        <v>0</v>
      </c>
      <c r="Z68" s="1">
        <f>SUM(DED!BF68:BQ68)+DED!FW68</f>
        <v>0</v>
      </c>
      <c r="AA68" s="1">
        <f>DED!ES68+DED!GC68</f>
        <v>0</v>
      </c>
      <c r="AB68" s="1">
        <f>SUM(DED!DZ68:EK68)+OTH!I63+DED!FZ68</f>
        <v>0</v>
      </c>
      <c r="AC68" s="1">
        <f>SUM(DED!FM68:FS68)+DED!GD68</f>
        <v>0</v>
      </c>
      <c r="AD68" s="1">
        <f>SUM(DED!CP68:DA68)+DED!GE68</f>
        <v>0</v>
      </c>
      <c r="AE68" s="1">
        <f>SUM(DED!DB68:DM68)+OTH!N63+DED!GA68</f>
        <v>0</v>
      </c>
      <c r="AF68" s="1">
        <f>SUM(DED!DN68:DY68)+OTH!O63+DED!GB68</f>
        <v>0</v>
      </c>
      <c r="AG68" s="1">
        <f>SUM(OTH!D63:H63)+SUM(OTH!J63:M63)+SUM(X68:AB68)+AE68</f>
        <v>0</v>
      </c>
      <c r="AH68" s="1">
        <f>HRA!H63</f>
        <v>0</v>
      </c>
      <c r="AI68" s="1">
        <f>OTH!AC63+OTH!AD63+50000</f>
        <v>50000</v>
      </c>
      <c r="AJ68" s="1">
        <f>OTH!P63</f>
        <v>0</v>
      </c>
      <c r="AK68" s="1">
        <f>IFERROR(IF(OTH!Q63&gt;=AK$6,AK$6,OTH!Q63),0)</f>
        <v>0</v>
      </c>
      <c r="AL68" s="1">
        <f>IFERROR(IF(OTH!R63&gt;=AL$6,AL$6,OTH!R63),0)</f>
        <v>0</v>
      </c>
      <c r="AM68" s="1">
        <f>IFERROR(IF(OTH!S63&gt;=AM$6,AM$6,OTH!S63),0)</f>
        <v>0</v>
      </c>
      <c r="AN68" s="1">
        <f>IFERROR(IF(OTH!T63&gt;=AN$6,AN$6,OTH!T63),0)</f>
        <v>0</v>
      </c>
      <c r="AO68" s="1">
        <f>OTH!U63</f>
        <v>0</v>
      </c>
      <c r="AP68" s="1">
        <f>IFERROR(IF(OTH!V63&gt;=AP$6,AP$6,OTH!V63),0)</f>
        <v>0</v>
      </c>
      <c r="AQ68" s="1">
        <f>IFERROR(IF(OTH!W63&gt;=AQ$6,AQ$6,OTH!W63),0)</f>
        <v>0</v>
      </c>
      <c r="AR68" s="1">
        <f>IFERROR(IF(OTH!X63&gt;=AR$6,AR$6,OTH!X63),0)</f>
        <v>0</v>
      </c>
      <c r="AS68" s="1">
        <f>OTH!Y63</f>
        <v>0</v>
      </c>
      <c r="AT68" s="1">
        <f>OTH!Z63+AC68</f>
        <v>0</v>
      </c>
      <c r="AU68" s="1">
        <f>OTH!AE63+OTH!AF63</f>
        <v>0</v>
      </c>
      <c r="AV68" s="1">
        <f>OTH!AA63</f>
        <v>0</v>
      </c>
      <c r="AW68" s="1">
        <f>OTH!AB63</f>
        <v>0</v>
      </c>
      <c r="AX68" s="1">
        <f t="shared" si="14"/>
        <v>0</v>
      </c>
      <c r="AY68" s="1">
        <f t="shared" si="15"/>
        <v>0</v>
      </c>
      <c r="AZ68" s="1">
        <f t="shared" si="16"/>
        <v>0</v>
      </c>
      <c r="BA68" s="1">
        <f t="shared" si="17"/>
        <v>0</v>
      </c>
      <c r="BB68" s="1">
        <f t="shared" si="18"/>
        <v>0</v>
      </c>
      <c r="BC68" s="1">
        <f>EMP!X64</f>
        <v>0</v>
      </c>
      <c r="BD68" s="1">
        <f t="shared" si="19"/>
        <v>0</v>
      </c>
      <c r="BE68" s="1">
        <f t="shared" si="20"/>
        <v>0</v>
      </c>
      <c r="BF68" s="1">
        <f t="shared" si="21"/>
        <v>0</v>
      </c>
      <c r="BG68" s="1">
        <f t="shared" si="22"/>
        <v>0</v>
      </c>
      <c r="BL68" s="165">
        <f>EMP!O64</f>
        <v>0</v>
      </c>
      <c r="BM68" s="166">
        <f>EMP!P64</f>
        <v>0</v>
      </c>
      <c r="BN68" s="165">
        <f>EMP!Q64</f>
        <v>0</v>
      </c>
      <c r="BO68" s="179"/>
      <c r="BP68" s="180"/>
      <c r="BQ68" s="173">
        <f t="shared" si="23"/>
        <v>0</v>
      </c>
      <c r="BR68" s="173">
        <f t="shared" si="24"/>
        <v>0</v>
      </c>
      <c r="BS68" s="174">
        <f t="shared" si="25"/>
        <v>0</v>
      </c>
      <c r="BT68" s="173">
        <f t="shared" si="26"/>
        <v>0</v>
      </c>
      <c r="BU68" s="173">
        <f t="shared" si="27"/>
        <v>0</v>
      </c>
      <c r="BV68" s="174">
        <f t="shared" si="28"/>
        <v>0</v>
      </c>
      <c r="BW68" s="173">
        <f t="shared" si="29"/>
        <v>0</v>
      </c>
      <c r="BX68" s="173">
        <f t="shared" si="30"/>
        <v>0</v>
      </c>
      <c r="BY68" s="174">
        <f t="shared" si="31"/>
        <v>0</v>
      </c>
      <c r="BZ68" s="173">
        <f t="shared" si="32"/>
        <v>0</v>
      </c>
      <c r="CA68" s="173">
        <f t="shared" si="33"/>
        <v>0</v>
      </c>
      <c r="CB68" s="174">
        <f t="shared" si="34"/>
        <v>0</v>
      </c>
      <c r="CC68" s="173">
        <f t="shared" si="35"/>
        <v>0</v>
      </c>
      <c r="CD68" s="173">
        <f t="shared" si="36"/>
        <v>0</v>
      </c>
      <c r="CE68" s="175">
        <f t="shared" si="37"/>
        <v>0</v>
      </c>
      <c r="CF68" s="175">
        <f t="shared" si="1"/>
        <v>0</v>
      </c>
      <c r="CG68" s="175">
        <f t="shared" si="38"/>
        <v>0</v>
      </c>
      <c r="CH68" s="175">
        <f t="shared" si="39"/>
        <v>0</v>
      </c>
      <c r="CI68" s="175">
        <f t="shared" si="40"/>
        <v>0</v>
      </c>
      <c r="CJ68" s="175">
        <f t="shared" si="41"/>
        <v>0</v>
      </c>
      <c r="CK68" s="175">
        <f t="shared" si="42"/>
        <v>0</v>
      </c>
      <c r="CL68" s="175">
        <f t="shared" si="43"/>
        <v>0</v>
      </c>
      <c r="CM68" s="175">
        <f t="shared" si="44"/>
        <v>0</v>
      </c>
      <c r="CN68" s="175">
        <f t="shared" si="45"/>
        <v>0</v>
      </c>
      <c r="CO68" s="175">
        <f t="shared" si="46"/>
        <v>0</v>
      </c>
      <c r="CP68" s="175">
        <f t="shared" si="47"/>
        <v>0</v>
      </c>
      <c r="CQ68" s="175">
        <f t="shared" si="48"/>
        <v>0</v>
      </c>
      <c r="CR68" s="175">
        <f t="shared" si="49"/>
        <v>0</v>
      </c>
      <c r="CS68" s="175">
        <f t="shared" si="50"/>
        <v>0</v>
      </c>
      <c r="CT68" s="175">
        <f t="shared" si="51"/>
        <v>0</v>
      </c>
      <c r="CU68" s="176">
        <f t="shared" si="52"/>
        <v>0</v>
      </c>
      <c r="CV68" s="176">
        <f t="shared" si="53"/>
        <v>0</v>
      </c>
      <c r="CW68" s="176">
        <f t="shared" si="54"/>
        <v>0</v>
      </c>
      <c r="CX68" s="172">
        <f>OTH!P63</f>
        <v>0</v>
      </c>
      <c r="CY68" s="176">
        <f t="shared" si="55"/>
        <v>0</v>
      </c>
      <c r="CZ68" s="176">
        <f t="shared" si="56"/>
        <v>0</v>
      </c>
      <c r="DA68" s="176">
        <f t="shared" si="57"/>
        <v>0</v>
      </c>
      <c r="DB68" s="171">
        <f t="shared" si="58"/>
        <v>0</v>
      </c>
      <c r="DC68" s="171">
        <f t="shared" si="59"/>
        <v>0</v>
      </c>
      <c r="DD68" s="1">
        <f t="shared" si="60"/>
        <v>0</v>
      </c>
    </row>
    <row r="69" spans="3:108" ht="18" customHeight="1" x14ac:dyDescent="0.25">
      <c r="C69" s="1">
        <f t="shared" si="8"/>
        <v>0</v>
      </c>
      <c r="D69" s="1">
        <f t="shared" si="9"/>
        <v>0</v>
      </c>
      <c r="E69" s="1">
        <f>ALLO!A67</f>
        <v>0</v>
      </c>
      <c r="F69" s="1">
        <f t="shared" si="10"/>
        <v>0</v>
      </c>
      <c r="G69" s="1">
        <f t="shared" si="61"/>
        <v>1</v>
      </c>
      <c r="H69" s="1">
        <f t="shared" si="61"/>
        <v>2</v>
      </c>
      <c r="I69" s="1">
        <f t="shared" si="61"/>
        <v>3</v>
      </c>
      <c r="J69" s="1">
        <f>SUM(ALLO!GA67:GL67)</f>
        <v>0</v>
      </c>
      <c r="K69" s="1">
        <f>SUM(ALLO!GM67:GX67)</f>
        <v>0</v>
      </c>
      <c r="L69" s="1">
        <f>SUM(ALLO!GY67:HJ67)</f>
        <v>0</v>
      </c>
      <c r="M69" s="1">
        <f>SUM(ALLO!EU67:FF67)</f>
        <v>0</v>
      </c>
      <c r="N69" s="1">
        <f>SUM(ALLO!FG67:FR67)</f>
        <v>0</v>
      </c>
      <c r="O69" s="1">
        <f>ALLO!HR67</f>
        <v>0</v>
      </c>
      <c r="P69" s="1">
        <f>ALLO!HU67</f>
        <v>0</v>
      </c>
      <c r="Q69" s="1">
        <f>ALLO!IP67</f>
        <v>0</v>
      </c>
      <c r="R69" s="1">
        <f>ALLO!IS67</f>
        <v>0</v>
      </c>
      <c r="S69" s="1">
        <f>IFERROR(IF($BL69&gt;=1,INDEX(ARR!$D$8:$AG$207,MATCH(G69,ARR!$D$8:$D$207,0),12),0),0)</f>
        <v>0</v>
      </c>
      <c r="T69" s="1">
        <f>IFERROR(IF($BL69&gt;=1,INDEX(ARR!$D$8:$AG$207,MATCH(H69,ARR!$D$8:$D$207,0),12),0),0)</f>
        <v>0</v>
      </c>
      <c r="U69" s="1">
        <f>IFERROR(IF($BL69&gt;=1,INDEX(ARR!$D$8:$AG$207,MATCH(I69,ARR!$D$8:$D$207,0),12),0),0)</f>
        <v>0</v>
      </c>
      <c r="V69" s="1">
        <f t="shared" si="12"/>
        <v>0</v>
      </c>
      <c r="W69" s="1">
        <f t="shared" si="13"/>
        <v>0</v>
      </c>
      <c r="X69" s="1">
        <f>SUM(DED!AH69:AS69)+ALLO!IQ67+ALLO!IT67+DED!FT69+ALLO!HP67</f>
        <v>0</v>
      </c>
      <c r="Y69" s="1">
        <f>SUM(DED!FA69:FL69)+ALLO!IR67+ALLO!IU67+DED!FV69</f>
        <v>0</v>
      </c>
      <c r="Z69" s="1">
        <f>SUM(DED!BF69:BQ69)+DED!FW69</f>
        <v>0</v>
      </c>
      <c r="AA69" s="1">
        <f>DED!ES69+DED!GC69</f>
        <v>0</v>
      </c>
      <c r="AB69" s="1">
        <f>SUM(DED!DZ69:EK69)+OTH!I64+DED!FZ69</f>
        <v>0</v>
      </c>
      <c r="AC69" s="1">
        <f>SUM(DED!FM69:FS69)+DED!GD69</f>
        <v>0</v>
      </c>
      <c r="AD69" s="1">
        <f>SUM(DED!CP69:DA69)+DED!GE69</f>
        <v>0</v>
      </c>
      <c r="AE69" s="1">
        <f>SUM(DED!DB69:DM69)+OTH!N64+DED!GA69</f>
        <v>0</v>
      </c>
      <c r="AF69" s="1">
        <f>SUM(DED!DN69:DY69)+OTH!O64+DED!GB69</f>
        <v>0</v>
      </c>
      <c r="AG69" s="1">
        <f>SUM(OTH!D64:H64)+SUM(OTH!J64:M64)+SUM(X69:AB69)+AE69</f>
        <v>0</v>
      </c>
      <c r="AH69" s="1">
        <f>HRA!H64</f>
        <v>0</v>
      </c>
      <c r="AI69" s="1">
        <f>OTH!AC64+OTH!AD64+50000</f>
        <v>50000</v>
      </c>
      <c r="AJ69" s="1">
        <f>OTH!P64</f>
        <v>0</v>
      </c>
      <c r="AK69" s="1">
        <f>IFERROR(IF(OTH!Q64&gt;=AK$6,AK$6,OTH!Q64),0)</f>
        <v>0</v>
      </c>
      <c r="AL69" s="1">
        <f>IFERROR(IF(OTH!R64&gt;=AL$6,AL$6,OTH!R64),0)</f>
        <v>0</v>
      </c>
      <c r="AM69" s="1">
        <f>IFERROR(IF(OTH!S64&gt;=AM$6,AM$6,OTH!S64),0)</f>
        <v>0</v>
      </c>
      <c r="AN69" s="1">
        <f>IFERROR(IF(OTH!T64&gt;=AN$6,AN$6,OTH!T64),0)</f>
        <v>0</v>
      </c>
      <c r="AO69" s="1">
        <f>OTH!U64</f>
        <v>0</v>
      </c>
      <c r="AP69" s="1">
        <f>IFERROR(IF(OTH!V64&gt;=AP$6,AP$6,OTH!V64),0)</f>
        <v>0</v>
      </c>
      <c r="AQ69" s="1">
        <f>IFERROR(IF(OTH!W64&gt;=AQ$6,AQ$6,OTH!W64),0)</f>
        <v>0</v>
      </c>
      <c r="AR69" s="1">
        <f>IFERROR(IF(OTH!X64&gt;=AR$6,AR$6,OTH!X64),0)</f>
        <v>0</v>
      </c>
      <c r="AS69" s="1">
        <f>OTH!Y64</f>
        <v>0</v>
      </c>
      <c r="AT69" s="1">
        <f>OTH!Z64+AC69</f>
        <v>0</v>
      </c>
      <c r="AU69" s="1">
        <f>OTH!AE64+OTH!AF64</f>
        <v>0</v>
      </c>
      <c r="AV69" s="1">
        <f>OTH!AA64</f>
        <v>0</v>
      </c>
      <c r="AW69" s="1">
        <f>OTH!AB64</f>
        <v>0</v>
      </c>
      <c r="AX69" s="1">
        <f t="shared" si="14"/>
        <v>0</v>
      </c>
      <c r="AY69" s="1">
        <f t="shared" si="15"/>
        <v>0</v>
      </c>
      <c r="AZ69" s="1">
        <f t="shared" si="16"/>
        <v>0</v>
      </c>
      <c r="BA69" s="1">
        <f t="shared" si="17"/>
        <v>0</v>
      </c>
      <c r="BB69" s="1">
        <f t="shared" si="18"/>
        <v>0</v>
      </c>
      <c r="BC69" s="1">
        <f>EMP!X65</f>
        <v>0</v>
      </c>
      <c r="BD69" s="1">
        <f t="shared" si="19"/>
        <v>0</v>
      </c>
      <c r="BE69" s="1">
        <f t="shared" si="20"/>
        <v>0</v>
      </c>
      <c r="BF69" s="1">
        <f t="shared" si="21"/>
        <v>0</v>
      </c>
      <c r="BG69" s="1">
        <f t="shared" si="22"/>
        <v>0</v>
      </c>
      <c r="BL69" s="165">
        <f>EMP!O65</f>
        <v>0</v>
      </c>
      <c r="BM69" s="166">
        <f>EMP!P65</f>
        <v>0</v>
      </c>
      <c r="BN69" s="165">
        <f>EMP!Q65</f>
        <v>0</v>
      </c>
      <c r="BO69" s="179"/>
      <c r="BP69" s="180"/>
      <c r="BQ69" s="173">
        <f t="shared" si="23"/>
        <v>0</v>
      </c>
      <c r="BR69" s="173">
        <f t="shared" si="24"/>
        <v>0</v>
      </c>
      <c r="BS69" s="174">
        <f t="shared" si="25"/>
        <v>0</v>
      </c>
      <c r="BT69" s="173">
        <f t="shared" si="26"/>
        <v>0</v>
      </c>
      <c r="BU69" s="173">
        <f t="shared" si="27"/>
        <v>0</v>
      </c>
      <c r="BV69" s="174">
        <f t="shared" si="28"/>
        <v>0</v>
      </c>
      <c r="BW69" s="173">
        <f t="shared" si="29"/>
        <v>0</v>
      </c>
      <c r="BX69" s="173">
        <f t="shared" si="30"/>
        <v>0</v>
      </c>
      <c r="BY69" s="174">
        <f t="shared" si="31"/>
        <v>0</v>
      </c>
      <c r="BZ69" s="173">
        <f t="shared" si="32"/>
        <v>0</v>
      </c>
      <c r="CA69" s="173">
        <f t="shared" si="33"/>
        <v>0</v>
      </c>
      <c r="CB69" s="174">
        <f t="shared" si="34"/>
        <v>0</v>
      </c>
      <c r="CC69" s="173">
        <f t="shared" si="35"/>
        <v>0</v>
      </c>
      <c r="CD69" s="173">
        <f t="shared" si="36"/>
        <v>0</v>
      </c>
      <c r="CE69" s="175">
        <f t="shared" si="37"/>
        <v>0</v>
      </c>
      <c r="CF69" s="175">
        <f t="shared" si="1"/>
        <v>0</v>
      </c>
      <c r="CG69" s="175">
        <f t="shared" si="38"/>
        <v>0</v>
      </c>
      <c r="CH69" s="175">
        <f t="shared" si="39"/>
        <v>0</v>
      </c>
      <c r="CI69" s="175">
        <f t="shared" si="40"/>
        <v>0</v>
      </c>
      <c r="CJ69" s="175">
        <f t="shared" si="41"/>
        <v>0</v>
      </c>
      <c r="CK69" s="175">
        <f t="shared" si="42"/>
        <v>0</v>
      </c>
      <c r="CL69" s="175">
        <f t="shared" si="43"/>
        <v>0</v>
      </c>
      <c r="CM69" s="175">
        <f t="shared" si="44"/>
        <v>0</v>
      </c>
      <c r="CN69" s="175">
        <f t="shared" si="45"/>
        <v>0</v>
      </c>
      <c r="CO69" s="175">
        <f t="shared" si="46"/>
        <v>0</v>
      </c>
      <c r="CP69" s="175">
        <f t="shared" si="47"/>
        <v>0</v>
      </c>
      <c r="CQ69" s="175">
        <f t="shared" si="48"/>
        <v>0</v>
      </c>
      <c r="CR69" s="175">
        <f t="shared" si="49"/>
        <v>0</v>
      </c>
      <c r="CS69" s="175">
        <f t="shared" si="50"/>
        <v>0</v>
      </c>
      <c r="CT69" s="175">
        <f t="shared" si="51"/>
        <v>0</v>
      </c>
      <c r="CU69" s="176">
        <f t="shared" si="52"/>
        <v>0</v>
      </c>
      <c r="CV69" s="176">
        <f t="shared" si="53"/>
        <v>0</v>
      </c>
      <c r="CW69" s="176">
        <f t="shared" si="54"/>
        <v>0</v>
      </c>
      <c r="CX69" s="172">
        <f>OTH!P64</f>
        <v>0</v>
      </c>
      <c r="CY69" s="176">
        <f t="shared" si="55"/>
        <v>0</v>
      </c>
      <c r="CZ69" s="176">
        <f t="shared" si="56"/>
        <v>0</v>
      </c>
      <c r="DA69" s="176">
        <f t="shared" si="57"/>
        <v>0</v>
      </c>
      <c r="DB69" s="171">
        <f t="shared" si="58"/>
        <v>0</v>
      </c>
      <c r="DC69" s="171">
        <f t="shared" si="59"/>
        <v>0</v>
      </c>
      <c r="DD69" s="1">
        <f t="shared" si="60"/>
        <v>0</v>
      </c>
    </row>
    <row r="70" spans="3:108" ht="18" customHeight="1" x14ac:dyDescent="0.25">
      <c r="C70" s="1">
        <f t="shared" si="8"/>
        <v>0</v>
      </c>
      <c r="D70" s="1">
        <f t="shared" si="9"/>
        <v>0</v>
      </c>
      <c r="E70" s="1">
        <f>ALLO!A68</f>
        <v>0</v>
      </c>
      <c r="F70" s="1">
        <f t="shared" si="10"/>
        <v>0</v>
      </c>
      <c r="G70" s="1">
        <f t="shared" si="61"/>
        <v>1</v>
      </c>
      <c r="H70" s="1">
        <f t="shared" si="61"/>
        <v>2</v>
      </c>
      <c r="I70" s="1">
        <f t="shared" si="61"/>
        <v>3</v>
      </c>
      <c r="J70" s="1">
        <f>SUM(ALLO!GA68:GL68)</f>
        <v>0</v>
      </c>
      <c r="K70" s="1">
        <f>SUM(ALLO!GM68:GX68)</f>
        <v>0</v>
      </c>
      <c r="L70" s="1">
        <f>SUM(ALLO!GY68:HJ68)</f>
        <v>0</v>
      </c>
      <c r="M70" s="1">
        <f>SUM(ALLO!EU68:FF68)</f>
        <v>0</v>
      </c>
      <c r="N70" s="1">
        <f>SUM(ALLO!FG68:FR68)</f>
        <v>0</v>
      </c>
      <c r="O70" s="1">
        <f>ALLO!HR68</f>
        <v>0</v>
      </c>
      <c r="P70" s="1">
        <f>ALLO!HU68</f>
        <v>0</v>
      </c>
      <c r="Q70" s="1">
        <f>ALLO!IP68</f>
        <v>0</v>
      </c>
      <c r="R70" s="1">
        <f>ALLO!IS68</f>
        <v>0</v>
      </c>
      <c r="S70" s="1">
        <f>IFERROR(IF($BL70&gt;=1,INDEX(ARR!$D$8:$AG$207,MATCH(G70,ARR!$D$8:$D$207,0),12),0),0)</f>
        <v>0</v>
      </c>
      <c r="T70" s="1">
        <f>IFERROR(IF($BL70&gt;=1,INDEX(ARR!$D$8:$AG$207,MATCH(H70,ARR!$D$8:$D$207,0),12),0),0)</f>
        <v>0</v>
      </c>
      <c r="U70" s="1">
        <f>IFERROR(IF($BL70&gt;=1,INDEX(ARR!$D$8:$AG$207,MATCH(I70,ARR!$D$8:$D$207,0),12),0),0)</f>
        <v>0</v>
      </c>
      <c r="V70" s="1">
        <f t="shared" si="12"/>
        <v>0</v>
      </c>
      <c r="W70" s="1">
        <f t="shared" si="13"/>
        <v>0</v>
      </c>
      <c r="X70" s="1">
        <f>SUM(DED!AH70:AS70)+ALLO!IQ68+ALLO!IT68+DED!FT70+ALLO!HP68</f>
        <v>0</v>
      </c>
      <c r="Y70" s="1">
        <f>SUM(DED!FA70:FL70)+ALLO!IR68+ALLO!IU68+DED!FV70</f>
        <v>0</v>
      </c>
      <c r="Z70" s="1">
        <f>SUM(DED!BF70:BQ70)+DED!FW70</f>
        <v>0</v>
      </c>
      <c r="AA70" s="1">
        <f>DED!ES70+DED!GC70</f>
        <v>0</v>
      </c>
      <c r="AB70" s="1">
        <f>SUM(DED!DZ70:EK70)+OTH!I65+DED!FZ70</f>
        <v>0</v>
      </c>
      <c r="AC70" s="1">
        <f>SUM(DED!FM70:FS70)+DED!GD70</f>
        <v>0</v>
      </c>
      <c r="AD70" s="1">
        <f>SUM(DED!CP70:DA70)+DED!GE70</f>
        <v>0</v>
      </c>
      <c r="AE70" s="1">
        <f>SUM(DED!DB70:DM70)+OTH!N65+DED!GA70</f>
        <v>0</v>
      </c>
      <c r="AF70" s="1">
        <f>SUM(DED!DN70:DY70)+OTH!O65+DED!GB70</f>
        <v>0</v>
      </c>
      <c r="AG70" s="1">
        <f>SUM(OTH!D65:H65)+SUM(OTH!J65:M65)+SUM(X70:AB70)+AE70</f>
        <v>0</v>
      </c>
      <c r="AH70" s="1">
        <f>HRA!H65</f>
        <v>0</v>
      </c>
      <c r="AI70" s="1">
        <f>OTH!AC65+OTH!AD65+50000</f>
        <v>50000</v>
      </c>
      <c r="AJ70" s="1">
        <f>OTH!P65</f>
        <v>0</v>
      </c>
      <c r="AK70" s="1">
        <f>IFERROR(IF(OTH!Q65&gt;=AK$6,AK$6,OTH!Q65),0)</f>
        <v>0</v>
      </c>
      <c r="AL70" s="1">
        <f>IFERROR(IF(OTH!R65&gt;=AL$6,AL$6,OTH!R65),0)</f>
        <v>0</v>
      </c>
      <c r="AM70" s="1">
        <f>IFERROR(IF(OTH!S65&gt;=AM$6,AM$6,OTH!S65),0)</f>
        <v>0</v>
      </c>
      <c r="AN70" s="1">
        <f>IFERROR(IF(OTH!T65&gt;=AN$6,AN$6,OTH!T65),0)</f>
        <v>0</v>
      </c>
      <c r="AO70" s="1">
        <f>OTH!U65</f>
        <v>0</v>
      </c>
      <c r="AP70" s="1">
        <f>IFERROR(IF(OTH!V65&gt;=AP$6,AP$6,OTH!V65),0)</f>
        <v>0</v>
      </c>
      <c r="AQ70" s="1">
        <f>IFERROR(IF(OTH!W65&gt;=AQ$6,AQ$6,OTH!W65),0)</f>
        <v>0</v>
      </c>
      <c r="AR70" s="1">
        <f>IFERROR(IF(OTH!X65&gt;=AR$6,AR$6,OTH!X65),0)</f>
        <v>0</v>
      </c>
      <c r="AS70" s="1">
        <f>OTH!Y65</f>
        <v>0</v>
      </c>
      <c r="AT70" s="1">
        <f>OTH!Z65+AC70</f>
        <v>0</v>
      </c>
      <c r="AU70" s="1">
        <f>OTH!AE65+OTH!AF65</f>
        <v>0</v>
      </c>
      <c r="AV70" s="1">
        <f>OTH!AA65</f>
        <v>0</v>
      </c>
      <c r="AW70" s="1">
        <f>OTH!AB65</f>
        <v>0</v>
      </c>
      <c r="AX70" s="1">
        <f t="shared" si="14"/>
        <v>0</v>
      </c>
      <c r="AY70" s="1">
        <f t="shared" si="15"/>
        <v>0</v>
      </c>
      <c r="AZ70" s="1">
        <f t="shared" si="16"/>
        <v>0</v>
      </c>
      <c r="BA70" s="1">
        <f t="shared" si="17"/>
        <v>0</v>
      </c>
      <c r="BB70" s="1">
        <f t="shared" si="18"/>
        <v>0</v>
      </c>
      <c r="BC70" s="1">
        <f>EMP!X66</f>
        <v>0</v>
      </c>
      <c r="BD70" s="1">
        <f t="shared" si="19"/>
        <v>0</v>
      </c>
      <c r="BE70" s="1">
        <f t="shared" si="20"/>
        <v>0</v>
      </c>
      <c r="BF70" s="1">
        <f t="shared" si="21"/>
        <v>0</v>
      </c>
      <c r="BG70" s="1">
        <f t="shared" si="22"/>
        <v>0</v>
      </c>
      <c r="BL70" s="165">
        <f>EMP!O66</f>
        <v>0</v>
      </c>
      <c r="BM70" s="166">
        <f>EMP!P66</f>
        <v>0</v>
      </c>
      <c r="BN70" s="165">
        <f>EMP!Q66</f>
        <v>0</v>
      </c>
      <c r="BO70" s="179"/>
      <c r="BP70" s="180"/>
      <c r="BQ70" s="173">
        <f t="shared" si="23"/>
        <v>0</v>
      </c>
      <c r="BR70" s="173">
        <f t="shared" si="24"/>
        <v>0</v>
      </c>
      <c r="BS70" s="174">
        <f t="shared" si="25"/>
        <v>0</v>
      </c>
      <c r="BT70" s="173">
        <f t="shared" si="26"/>
        <v>0</v>
      </c>
      <c r="BU70" s="173">
        <f t="shared" si="27"/>
        <v>0</v>
      </c>
      <c r="BV70" s="174">
        <f t="shared" si="28"/>
        <v>0</v>
      </c>
      <c r="BW70" s="173">
        <f t="shared" si="29"/>
        <v>0</v>
      </c>
      <c r="BX70" s="173">
        <f t="shared" si="30"/>
        <v>0</v>
      </c>
      <c r="BY70" s="174">
        <f t="shared" si="31"/>
        <v>0</v>
      </c>
      <c r="BZ70" s="173">
        <f t="shared" si="32"/>
        <v>0</v>
      </c>
      <c r="CA70" s="173">
        <f t="shared" si="33"/>
        <v>0</v>
      </c>
      <c r="CB70" s="174">
        <f t="shared" si="34"/>
        <v>0</v>
      </c>
      <c r="CC70" s="173">
        <f t="shared" si="35"/>
        <v>0</v>
      </c>
      <c r="CD70" s="173">
        <f t="shared" si="36"/>
        <v>0</v>
      </c>
      <c r="CE70" s="175">
        <f t="shared" si="37"/>
        <v>0</v>
      </c>
      <c r="CF70" s="175">
        <f t="shared" si="1"/>
        <v>0</v>
      </c>
      <c r="CG70" s="175">
        <f t="shared" si="38"/>
        <v>0</v>
      </c>
      <c r="CH70" s="175">
        <f t="shared" si="39"/>
        <v>0</v>
      </c>
      <c r="CI70" s="175">
        <f t="shared" si="40"/>
        <v>0</v>
      </c>
      <c r="CJ70" s="175">
        <f t="shared" si="41"/>
        <v>0</v>
      </c>
      <c r="CK70" s="175">
        <f t="shared" si="42"/>
        <v>0</v>
      </c>
      <c r="CL70" s="175">
        <f t="shared" si="43"/>
        <v>0</v>
      </c>
      <c r="CM70" s="175">
        <f t="shared" si="44"/>
        <v>0</v>
      </c>
      <c r="CN70" s="175">
        <f t="shared" si="45"/>
        <v>0</v>
      </c>
      <c r="CO70" s="175">
        <f t="shared" si="46"/>
        <v>0</v>
      </c>
      <c r="CP70" s="175">
        <f t="shared" si="47"/>
        <v>0</v>
      </c>
      <c r="CQ70" s="175">
        <f t="shared" si="48"/>
        <v>0</v>
      </c>
      <c r="CR70" s="175">
        <f t="shared" si="49"/>
        <v>0</v>
      </c>
      <c r="CS70" s="175">
        <f t="shared" si="50"/>
        <v>0</v>
      </c>
      <c r="CT70" s="175">
        <f t="shared" si="51"/>
        <v>0</v>
      </c>
      <c r="CU70" s="176">
        <f t="shared" si="52"/>
        <v>0</v>
      </c>
      <c r="CV70" s="176">
        <f t="shared" si="53"/>
        <v>0</v>
      </c>
      <c r="CW70" s="176">
        <f t="shared" si="54"/>
        <v>0</v>
      </c>
      <c r="CX70" s="172">
        <f>OTH!P65</f>
        <v>0</v>
      </c>
      <c r="CY70" s="176">
        <f t="shared" si="55"/>
        <v>0</v>
      </c>
      <c r="CZ70" s="176">
        <f t="shared" si="56"/>
        <v>0</v>
      </c>
      <c r="DA70" s="176">
        <f t="shared" si="57"/>
        <v>0</v>
      </c>
      <c r="DB70" s="171">
        <f t="shared" si="58"/>
        <v>0</v>
      </c>
      <c r="DC70" s="171">
        <f t="shared" si="59"/>
        <v>0</v>
      </c>
      <c r="DD70" s="1">
        <f t="shared" si="60"/>
        <v>0</v>
      </c>
    </row>
    <row r="71" spans="3:108" ht="18" customHeight="1" x14ac:dyDescent="0.25">
      <c r="C71" s="1">
        <f t="shared" si="8"/>
        <v>0</v>
      </c>
      <c r="D71" s="1">
        <f t="shared" si="9"/>
        <v>0</v>
      </c>
      <c r="E71" s="1">
        <f>ALLO!A69</f>
        <v>0</v>
      </c>
      <c r="F71" s="1">
        <f t="shared" si="10"/>
        <v>0</v>
      </c>
      <c r="G71" s="1">
        <f t="shared" si="61"/>
        <v>1</v>
      </c>
      <c r="H71" s="1">
        <f t="shared" si="61"/>
        <v>2</v>
      </c>
      <c r="I71" s="1">
        <f t="shared" si="61"/>
        <v>3</v>
      </c>
      <c r="J71" s="1">
        <f>SUM(ALLO!GA69:GL69)</f>
        <v>0</v>
      </c>
      <c r="K71" s="1">
        <f>SUM(ALLO!GM69:GX69)</f>
        <v>0</v>
      </c>
      <c r="L71" s="1">
        <f>SUM(ALLO!GY69:HJ69)</f>
        <v>0</v>
      </c>
      <c r="M71" s="1">
        <f>SUM(ALLO!EU69:FF69)</f>
        <v>0</v>
      </c>
      <c r="N71" s="1">
        <f>SUM(ALLO!FG69:FR69)</f>
        <v>0</v>
      </c>
      <c r="O71" s="1">
        <f>ALLO!HR69</f>
        <v>0</v>
      </c>
      <c r="P71" s="1">
        <f>ALLO!HU69</f>
        <v>0</v>
      </c>
      <c r="Q71" s="1">
        <f>ALLO!IP69</f>
        <v>0</v>
      </c>
      <c r="R71" s="1">
        <f>ALLO!IS69</f>
        <v>0</v>
      </c>
      <c r="S71" s="1">
        <f>IFERROR(IF($BL71&gt;=1,INDEX(ARR!$D$8:$AG$207,MATCH(G71,ARR!$D$8:$D$207,0),12),0),0)</f>
        <v>0</v>
      </c>
      <c r="T71" s="1">
        <f>IFERROR(IF($BL71&gt;=1,INDEX(ARR!$D$8:$AG$207,MATCH(H71,ARR!$D$8:$D$207,0),12),0),0)</f>
        <v>0</v>
      </c>
      <c r="U71" s="1">
        <f>IFERROR(IF($BL71&gt;=1,INDEX(ARR!$D$8:$AG$207,MATCH(I71,ARR!$D$8:$D$207,0),12),0),0)</f>
        <v>0</v>
      </c>
      <c r="V71" s="1">
        <f t="shared" si="12"/>
        <v>0</v>
      </c>
      <c r="W71" s="1">
        <f t="shared" si="13"/>
        <v>0</v>
      </c>
      <c r="X71" s="1">
        <f>SUM(DED!AH71:AS71)+ALLO!IQ69+ALLO!IT69+DED!FT71+ALLO!HP69</f>
        <v>0</v>
      </c>
      <c r="Y71" s="1">
        <f>SUM(DED!FA71:FL71)+ALLO!IR69+ALLO!IU69+DED!FV71</f>
        <v>0</v>
      </c>
      <c r="Z71" s="1">
        <f>SUM(DED!BF71:BQ71)+DED!FW71</f>
        <v>0</v>
      </c>
      <c r="AA71" s="1">
        <f>DED!ES71+DED!GC71</f>
        <v>0</v>
      </c>
      <c r="AB71" s="1">
        <f>SUM(DED!DZ71:EK71)+OTH!I66+DED!FZ71</f>
        <v>0</v>
      </c>
      <c r="AC71" s="1">
        <f>SUM(DED!FM71:FS71)+DED!GD71</f>
        <v>0</v>
      </c>
      <c r="AD71" s="1">
        <f>SUM(DED!CP71:DA71)+DED!GE71</f>
        <v>0</v>
      </c>
      <c r="AE71" s="1">
        <f>SUM(DED!DB71:DM71)+OTH!N66+DED!GA71</f>
        <v>0</v>
      </c>
      <c r="AF71" s="1">
        <f>SUM(DED!DN71:DY71)+OTH!O66+DED!GB71</f>
        <v>0</v>
      </c>
      <c r="AG71" s="1">
        <f>SUM(OTH!D66:H66)+SUM(OTH!J66:M66)+SUM(X71:AB71)+AE71</f>
        <v>0</v>
      </c>
      <c r="AH71" s="1">
        <f>HRA!H66</f>
        <v>0</v>
      </c>
      <c r="AI71" s="1">
        <f>OTH!AC66+OTH!AD66+50000</f>
        <v>50000</v>
      </c>
      <c r="AJ71" s="1">
        <f>OTH!P66</f>
        <v>0</v>
      </c>
      <c r="AK71" s="1">
        <f>IFERROR(IF(OTH!Q66&gt;=AK$6,AK$6,OTH!Q66),0)</f>
        <v>0</v>
      </c>
      <c r="AL71" s="1">
        <f>IFERROR(IF(OTH!R66&gt;=AL$6,AL$6,OTH!R66),0)</f>
        <v>0</v>
      </c>
      <c r="AM71" s="1">
        <f>IFERROR(IF(OTH!S66&gt;=AM$6,AM$6,OTH!S66),0)</f>
        <v>0</v>
      </c>
      <c r="AN71" s="1">
        <f>IFERROR(IF(OTH!T66&gt;=AN$6,AN$6,OTH!T66),0)</f>
        <v>0</v>
      </c>
      <c r="AO71" s="1">
        <f>OTH!U66</f>
        <v>0</v>
      </c>
      <c r="AP71" s="1">
        <f>IFERROR(IF(OTH!V66&gt;=AP$6,AP$6,OTH!V66),0)</f>
        <v>0</v>
      </c>
      <c r="AQ71" s="1">
        <f>IFERROR(IF(OTH!W66&gt;=AQ$6,AQ$6,OTH!W66),0)</f>
        <v>0</v>
      </c>
      <c r="AR71" s="1">
        <f>IFERROR(IF(OTH!X66&gt;=AR$6,AR$6,OTH!X66),0)</f>
        <v>0</v>
      </c>
      <c r="AS71" s="1">
        <f>OTH!Y66</f>
        <v>0</v>
      </c>
      <c r="AT71" s="1">
        <f>OTH!Z66+AC71</f>
        <v>0</v>
      </c>
      <c r="AU71" s="1">
        <f>OTH!AE66+OTH!AF66</f>
        <v>0</v>
      </c>
      <c r="AV71" s="1">
        <f>OTH!AA66</f>
        <v>0</v>
      </c>
      <c r="AW71" s="1">
        <f>OTH!AB66</f>
        <v>0</v>
      </c>
      <c r="AX71" s="1">
        <f t="shared" si="14"/>
        <v>0</v>
      </c>
      <c r="AY71" s="1">
        <f t="shared" si="15"/>
        <v>0</v>
      </c>
      <c r="AZ71" s="1">
        <f t="shared" si="16"/>
        <v>0</v>
      </c>
      <c r="BA71" s="1">
        <f t="shared" si="17"/>
        <v>0</v>
      </c>
      <c r="BB71" s="1">
        <f t="shared" si="18"/>
        <v>0</v>
      </c>
      <c r="BC71" s="1">
        <f>EMP!X67</f>
        <v>0</v>
      </c>
      <c r="BD71" s="1">
        <f t="shared" si="19"/>
        <v>0</v>
      </c>
      <c r="BE71" s="1">
        <f t="shared" si="20"/>
        <v>0</v>
      </c>
      <c r="BF71" s="1">
        <f t="shared" si="21"/>
        <v>0</v>
      </c>
      <c r="BG71" s="1">
        <f t="shared" si="22"/>
        <v>0</v>
      </c>
      <c r="BL71" s="165">
        <f>EMP!O67</f>
        <v>0</v>
      </c>
      <c r="BM71" s="166">
        <f>EMP!P67</f>
        <v>0</v>
      </c>
      <c r="BN71" s="165">
        <f>EMP!Q67</f>
        <v>0</v>
      </c>
      <c r="BO71" s="179"/>
      <c r="BP71" s="180"/>
      <c r="BQ71" s="173">
        <f t="shared" si="23"/>
        <v>0</v>
      </c>
      <c r="BR71" s="173">
        <f t="shared" si="24"/>
        <v>0</v>
      </c>
      <c r="BS71" s="174">
        <f t="shared" si="25"/>
        <v>0</v>
      </c>
      <c r="BT71" s="173">
        <f t="shared" si="26"/>
        <v>0</v>
      </c>
      <c r="BU71" s="173">
        <f t="shared" si="27"/>
        <v>0</v>
      </c>
      <c r="BV71" s="174">
        <f t="shared" si="28"/>
        <v>0</v>
      </c>
      <c r="BW71" s="173">
        <f t="shared" si="29"/>
        <v>0</v>
      </c>
      <c r="BX71" s="173">
        <f t="shared" si="30"/>
        <v>0</v>
      </c>
      <c r="BY71" s="174">
        <f t="shared" si="31"/>
        <v>0</v>
      </c>
      <c r="BZ71" s="173">
        <f t="shared" si="32"/>
        <v>0</v>
      </c>
      <c r="CA71" s="173">
        <f t="shared" si="33"/>
        <v>0</v>
      </c>
      <c r="CB71" s="174">
        <f t="shared" si="34"/>
        <v>0</v>
      </c>
      <c r="CC71" s="173">
        <f t="shared" si="35"/>
        <v>0</v>
      </c>
      <c r="CD71" s="173">
        <f t="shared" si="36"/>
        <v>0</v>
      </c>
      <c r="CE71" s="175">
        <f t="shared" si="37"/>
        <v>0</v>
      </c>
      <c r="CF71" s="175">
        <f t="shared" si="1"/>
        <v>0</v>
      </c>
      <c r="CG71" s="175">
        <f t="shared" si="38"/>
        <v>0</v>
      </c>
      <c r="CH71" s="175">
        <f t="shared" si="39"/>
        <v>0</v>
      </c>
      <c r="CI71" s="175">
        <f t="shared" si="40"/>
        <v>0</v>
      </c>
      <c r="CJ71" s="175">
        <f t="shared" si="41"/>
        <v>0</v>
      </c>
      <c r="CK71" s="175">
        <f t="shared" si="42"/>
        <v>0</v>
      </c>
      <c r="CL71" s="175">
        <f t="shared" si="43"/>
        <v>0</v>
      </c>
      <c r="CM71" s="175">
        <f t="shared" si="44"/>
        <v>0</v>
      </c>
      <c r="CN71" s="175">
        <f t="shared" si="45"/>
        <v>0</v>
      </c>
      <c r="CO71" s="175">
        <f t="shared" si="46"/>
        <v>0</v>
      </c>
      <c r="CP71" s="175">
        <f t="shared" si="47"/>
        <v>0</v>
      </c>
      <c r="CQ71" s="175">
        <f t="shared" si="48"/>
        <v>0</v>
      </c>
      <c r="CR71" s="175">
        <f t="shared" si="49"/>
        <v>0</v>
      </c>
      <c r="CS71" s="175">
        <f t="shared" si="50"/>
        <v>0</v>
      </c>
      <c r="CT71" s="175">
        <f t="shared" si="51"/>
        <v>0</v>
      </c>
      <c r="CU71" s="176">
        <f t="shared" si="52"/>
        <v>0</v>
      </c>
      <c r="CV71" s="176">
        <f t="shared" si="53"/>
        <v>0</v>
      </c>
      <c r="CW71" s="176">
        <f t="shared" si="54"/>
        <v>0</v>
      </c>
      <c r="CX71" s="172">
        <f>OTH!P66</f>
        <v>0</v>
      </c>
      <c r="CY71" s="176">
        <f t="shared" si="55"/>
        <v>0</v>
      </c>
      <c r="CZ71" s="176">
        <f t="shared" si="56"/>
        <v>0</v>
      </c>
      <c r="DA71" s="176">
        <f t="shared" si="57"/>
        <v>0</v>
      </c>
      <c r="DB71" s="171">
        <f t="shared" si="58"/>
        <v>0</v>
      </c>
      <c r="DC71" s="171">
        <f t="shared" si="59"/>
        <v>0</v>
      </c>
      <c r="DD71" s="1">
        <f t="shared" si="60"/>
        <v>0</v>
      </c>
    </row>
    <row r="72" spans="3:108" ht="18" customHeight="1" x14ac:dyDescent="0.25">
      <c r="C72" s="1">
        <f t="shared" si="8"/>
        <v>0</v>
      </c>
      <c r="D72" s="1">
        <f t="shared" si="9"/>
        <v>0</v>
      </c>
      <c r="E72" s="1">
        <f>ALLO!A70</f>
        <v>0</v>
      </c>
      <c r="F72" s="1">
        <f t="shared" si="10"/>
        <v>0</v>
      </c>
      <c r="G72" s="1">
        <f t="shared" si="61"/>
        <v>1</v>
      </c>
      <c r="H72" s="1">
        <f t="shared" si="61"/>
        <v>2</v>
      </c>
      <c r="I72" s="1">
        <f t="shared" si="61"/>
        <v>3</v>
      </c>
      <c r="J72" s="1">
        <f>SUM(ALLO!GA70:GL70)</f>
        <v>0</v>
      </c>
      <c r="K72" s="1">
        <f>SUM(ALLO!GM70:GX70)</f>
        <v>0</v>
      </c>
      <c r="L72" s="1">
        <f>SUM(ALLO!GY70:HJ70)</f>
        <v>0</v>
      </c>
      <c r="M72" s="1">
        <f>SUM(ALLO!EU70:FF70)</f>
        <v>0</v>
      </c>
      <c r="N72" s="1">
        <f>SUM(ALLO!FG70:FR70)</f>
        <v>0</v>
      </c>
      <c r="O72" s="1">
        <f>ALLO!HR70</f>
        <v>0</v>
      </c>
      <c r="P72" s="1">
        <f>ALLO!HU70</f>
        <v>0</v>
      </c>
      <c r="Q72" s="1">
        <f>ALLO!IP70</f>
        <v>0</v>
      </c>
      <c r="R72" s="1">
        <f>ALLO!IS70</f>
        <v>0</v>
      </c>
      <c r="S72" s="1">
        <f>IFERROR(IF($BL72&gt;=1,INDEX(ARR!$D$8:$AG$207,MATCH(G72,ARR!$D$8:$D$207,0),12),0),0)</f>
        <v>0</v>
      </c>
      <c r="T72" s="1">
        <f>IFERROR(IF($BL72&gt;=1,INDEX(ARR!$D$8:$AG$207,MATCH(H72,ARR!$D$8:$D$207,0),12),0),0)</f>
        <v>0</v>
      </c>
      <c r="U72" s="1">
        <f>IFERROR(IF($BL72&gt;=1,INDEX(ARR!$D$8:$AG$207,MATCH(I72,ARR!$D$8:$D$207,0),12),0),0)</f>
        <v>0</v>
      </c>
      <c r="V72" s="1">
        <f t="shared" si="12"/>
        <v>0</v>
      </c>
      <c r="W72" s="1">
        <f t="shared" si="13"/>
        <v>0</v>
      </c>
      <c r="X72" s="1">
        <f>SUM(DED!AH72:AS72)+ALLO!IQ70+ALLO!IT70+DED!FT72+ALLO!HP70</f>
        <v>0</v>
      </c>
      <c r="Y72" s="1">
        <f>SUM(DED!FA72:FL72)+ALLO!IR70+ALLO!IU70+DED!FV72</f>
        <v>0</v>
      </c>
      <c r="Z72" s="1">
        <f>SUM(DED!BF72:BQ72)+DED!FW72</f>
        <v>0</v>
      </c>
      <c r="AA72" s="1">
        <f>DED!ES72+DED!GC72</f>
        <v>0</v>
      </c>
      <c r="AB72" s="1">
        <f>SUM(DED!DZ72:EK72)+OTH!I67+DED!FZ72</f>
        <v>0</v>
      </c>
      <c r="AC72" s="1">
        <f>SUM(DED!FM72:FS72)+DED!GD72</f>
        <v>0</v>
      </c>
      <c r="AD72" s="1">
        <f>SUM(DED!CP72:DA72)+DED!GE72</f>
        <v>0</v>
      </c>
      <c r="AE72" s="1">
        <f>SUM(DED!DB72:DM72)+OTH!N67+DED!GA72</f>
        <v>0</v>
      </c>
      <c r="AF72" s="1">
        <f>SUM(DED!DN72:DY72)+OTH!O67+DED!GB72</f>
        <v>0</v>
      </c>
      <c r="AG72" s="1">
        <f>SUM(OTH!D67:H67)+SUM(OTH!J67:M67)+SUM(X72:AB72)+AE72</f>
        <v>0</v>
      </c>
      <c r="AH72" s="1">
        <f>HRA!H67</f>
        <v>0</v>
      </c>
      <c r="AI72" s="1">
        <f>OTH!AC67+OTH!AD67+50000</f>
        <v>50000</v>
      </c>
      <c r="AJ72" s="1">
        <f>OTH!P67</f>
        <v>0</v>
      </c>
      <c r="AK72" s="1">
        <f>IFERROR(IF(OTH!Q67&gt;=AK$6,AK$6,OTH!Q67),0)</f>
        <v>0</v>
      </c>
      <c r="AL72" s="1">
        <f>IFERROR(IF(OTH!R67&gt;=AL$6,AL$6,OTH!R67),0)</f>
        <v>0</v>
      </c>
      <c r="AM72" s="1">
        <f>IFERROR(IF(OTH!S67&gt;=AM$6,AM$6,OTH!S67),0)</f>
        <v>0</v>
      </c>
      <c r="AN72" s="1">
        <f>IFERROR(IF(OTH!T67&gt;=AN$6,AN$6,OTH!T67),0)</f>
        <v>0</v>
      </c>
      <c r="AO72" s="1">
        <f>OTH!U67</f>
        <v>0</v>
      </c>
      <c r="AP72" s="1">
        <f>IFERROR(IF(OTH!V67&gt;=AP$6,AP$6,OTH!V67),0)</f>
        <v>0</v>
      </c>
      <c r="AQ72" s="1">
        <f>IFERROR(IF(OTH!W67&gt;=AQ$6,AQ$6,OTH!W67),0)</f>
        <v>0</v>
      </c>
      <c r="AR72" s="1">
        <f>IFERROR(IF(OTH!X67&gt;=AR$6,AR$6,OTH!X67),0)</f>
        <v>0</v>
      </c>
      <c r="AS72" s="1">
        <f>OTH!Y67</f>
        <v>0</v>
      </c>
      <c r="AT72" s="1">
        <f>OTH!Z67+AC72</f>
        <v>0</v>
      </c>
      <c r="AU72" s="1">
        <f>OTH!AE67+OTH!AF67</f>
        <v>0</v>
      </c>
      <c r="AV72" s="1">
        <f>OTH!AA67</f>
        <v>0</v>
      </c>
      <c r="AW72" s="1">
        <f>OTH!AB67</f>
        <v>0</v>
      </c>
      <c r="AX72" s="1">
        <f t="shared" si="14"/>
        <v>0</v>
      </c>
      <c r="AY72" s="1">
        <f t="shared" si="15"/>
        <v>0</v>
      </c>
      <c r="AZ72" s="1">
        <f t="shared" si="16"/>
        <v>0</v>
      </c>
      <c r="BA72" s="1">
        <f t="shared" si="17"/>
        <v>0</v>
      </c>
      <c r="BB72" s="1">
        <f t="shared" si="18"/>
        <v>0</v>
      </c>
      <c r="BC72" s="1">
        <f>EMP!X68</f>
        <v>0</v>
      </c>
      <c r="BD72" s="1">
        <f t="shared" si="19"/>
        <v>0</v>
      </c>
      <c r="BE72" s="1">
        <f t="shared" si="20"/>
        <v>0</v>
      </c>
      <c r="BF72" s="1">
        <f t="shared" si="21"/>
        <v>0</v>
      </c>
      <c r="BG72" s="1">
        <f t="shared" si="22"/>
        <v>0</v>
      </c>
      <c r="BL72" s="165">
        <f>EMP!O68</f>
        <v>0</v>
      </c>
      <c r="BM72" s="166">
        <f>EMP!P68</f>
        <v>0</v>
      </c>
      <c r="BN72" s="165">
        <f>EMP!Q68</f>
        <v>0</v>
      </c>
      <c r="BO72" s="179"/>
      <c r="BP72" s="180"/>
      <c r="BQ72" s="173">
        <f t="shared" si="23"/>
        <v>0</v>
      </c>
      <c r="BR72" s="173">
        <f t="shared" si="24"/>
        <v>0</v>
      </c>
      <c r="BS72" s="174">
        <f t="shared" si="25"/>
        <v>0</v>
      </c>
      <c r="BT72" s="173">
        <f t="shared" si="26"/>
        <v>0</v>
      </c>
      <c r="BU72" s="173">
        <f t="shared" si="27"/>
        <v>0</v>
      </c>
      <c r="BV72" s="174">
        <f t="shared" si="28"/>
        <v>0</v>
      </c>
      <c r="BW72" s="173">
        <f t="shared" si="29"/>
        <v>0</v>
      </c>
      <c r="BX72" s="173">
        <f t="shared" si="30"/>
        <v>0</v>
      </c>
      <c r="BY72" s="174">
        <f t="shared" si="31"/>
        <v>0</v>
      </c>
      <c r="BZ72" s="173">
        <f t="shared" si="32"/>
        <v>0</v>
      </c>
      <c r="CA72" s="173">
        <f t="shared" si="33"/>
        <v>0</v>
      </c>
      <c r="CB72" s="174">
        <f t="shared" si="34"/>
        <v>0</v>
      </c>
      <c r="CC72" s="173">
        <f t="shared" si="35"/>
        <v>0</v>
      </c>
      <c r="CD72" s="173">
        <f t="shared" si="36"/>
        <v>0</v>
      </c>
      <c r="CE72" s="175">
        <f t="shared" si="37"/>
        <v>0</v>
      </c>
      <c r="CF72" s="175">
        <f t="shared" si="1"/>
        <v>0</v>
      </c>
      <c r="CG72" s="175">
        <f t="shared" si="38"/>
        <v>0</v>
      </c>
      <c r="CH72" s="175">
        <f t="shared" si="39"/>
        <v>0</v>
      </c>
      <c r="CI72" s="175">
        <f t="shared" si="40"/>
        <v>0</v>
      </c>
      <c r="CJ72" s="175">
        <f t="shared" si="41"/>
        <v>0</v>
      </c>
      <c r="CK72" s="175">
        <f t="shared" si="42"/>
        <v>0</v>
      </c>
      <c r="CL72" s="175">
        <f t="shared" si="43"/>
        <v>0</v>
      </c>
      <c r="CM72" s="175">
        <f t="shared" si="44"/>
        <v>0</v>
      </c>
      <c r="CN72" s="175">
        <f t="shared" si="45"/>
        <v>0</v>
      </c>
      <c r="CO72" s="175">
        <f t="shared" si="46"/>
        <v>0</v>
      </c>
      <c r="CP72" s="175">
        <f t="shared" si="47"/>
        <v>0</v>
      </c>
      <c r="CQ72" s="175">
        <f t="shared" si="48"/>
        <v>0</v>
      </c>
      <c r="CR72" s="175">
        <f t="shared" si="49"/>
        <v>0</v>
      </c>
      <c r="CS72" s="175">
        <f t="shared" si="50"/>
        <v>0</v>
      </c>
      <c r="CT72" s="175">
        <f t="shared" si="51"/>
        <v>0</v>
      </c>
      <c r="CU72" s="176">
        <f t="shared" si="52"/>
        <v>0</v>
      </c>
      <c r="CV72" s="176">
        <f t="shared" si="53"/>
        <v>0</v>
      </c>
      <c r="CW72" s="176">
        <f t="shared" si="54"/>
        <v>0</v>
      </c>
      <c r="CX72" s="172">
        <f>OTH!P67</f>
        <v>0</v>
      </c>
      <c r="CY72" s="176">
        <f t="shared" si="55"/>
        <v>0</v>
      </c>
      <c r="CZ72" s="176">
        <f t="shared" si="56"/>
        <v>0</v>
      </c>
      <c r="DA72" s="176">
        <f t="shared" si="57"/>
        <v>0</v>
      </c>
      <c r="DB72" s="171">
        <f t="shared" si="58"/>
        <v>0</v>
      </c>
      <c r="DC72" s="171">
        <f t="shared" si="59"/>
        <v>0</v>
      </c>
      <c r="DD72" s="1">
        <f t="shared" si="60"/>
        <v>0</v>
      </c>
    </row>
    <row r="73" spans="3:108" ht="18" customHeight="1" x14ac:dyDescent="0.25">
      <c r="C73" s="1">
        <f t="shared" si="8"/>
        <v>0</v>
      </c>
      <c r="D73" s="1">
        <f t="shared" si="9"/>
        <v>0</v>
      </c>
      <c r="E73" s="1">
        <f>ALLO!A71</f>
        <v>0</v>
      </c>
      <c r="F73" s="1">
        <f t="shared" si="10"/>
        <v>0</v>
      </c>
      <c r="G73" s="1">
        <f t="shared" si="61"/>
        <v>1</v>
      </c>
      <c r="H73" s="1">
        <f t="shared" si="61"/>
        <v>2</v>
      </c>
      <c r="I73" s="1">
        <f t="shared" si="61"/>
        <v>3</v>
      </c>
      <c r="J73" s="1">
        <f>SUM(ALLO!GA71:GL71)</f>
        <v>0</v>
      </c>
      <c r="K73" s="1">
        <f>SUM(ALLO!GM71:GX71)</f>
        <v>0</v>
      </c>
      <c r="L73" s="1">
        <f>SUM(ALLO!GY71:HJ71)</f>
        <v>0</v>
      </c>
      <c r="M73" s="1">
        <f>SUM(ALLO!EU71:FF71)</f>
        <v>0</v>
      </c>
      <c r="N73" s="1">
        <f>SUM(ALLO!FG71:FR71)</f>
        <v>0</v>
      </c>
      <c r="O73" s="1">
        <f>ALLO!HR71</f>
        <v>0</v>
      </c>
      <c r="P73" s="1">
        <f>ALLO!HU71</f>
        <v>0</v>
      </c>
      <c r="Q73" s="1">
        <f>ALLO!IP71</f>
        <v>0</v>
      </c>
      <c r="R73" s="1">
        <f>ALLO!IS71</f>
        <v>0</v>
      </c>
      <c r="S73" s="1">
        <f>IFERROR(IF($BL73&gt;=1,INDEX(ARR!$D$8:$AG$207,MATCH(G73,ARR!$D$8:$D$207,0),12),0),0)</f>
        <v>0</v>
      </c>
      <c r="T73" s="1">
        <f>IFERROR(IF($BL73&gt;=1,INDEX(ARR!$D$8:$AG$207,MATCH(H73,ARR!$D$8:$D$207,0),12),0),0)</f>
        <v>0</v>
      </c>
      <c r="U73" s="1">
        <f>IFERROR(IF($BL73&gt;=1,INDEX(ARR!$D$8:$AG$207,MATCH(I73,ARR!$D$8:$D$207,0),12),0),0)</f>
        <v>0</v>
      </c>
      <c r="V73" s="1">
        <f t="shared" si="12"/>
        <v>0</v>
      </c>
      <c r="W73" s="1">
        <f t="shared" si="13"/>
        <v>0</v>
      </c>
      <c r="X73" s="1">
        <f>SUM(DED!AH73:AS73)+ALLO!IQ71+ALLO!IT71+DED!FT73+ALLO!HP71</f>
        <v>0</v>
      </c>
      <c r="Y73" s="1">
        <f>SUM(DED!FA73:FL73)+ALLO!IR71+ALLO!IU71+DED!FV73</f>
        <v>0</v>
      </c>
      <c r="Z73" s="1">
        <f>SUM(DED!BF73:BQ73)+DED!FW73</f>
        <v>0</v>
      </c>
      <c r="AA73" s="1">
        <f>DED!ES73+DED!GC73</f>
        <v>0</v>
      </c>
      <c r="AB73" s="1">
        <f>SUM(DED!DZ73:EK73)+OTH!I68+DED!FZ73</f>
        <v>0</v>
      </c>
      <c r="AC73" s="1">
        <f>SUM(DED!FM73:FS73)+DED!GD73</f>
        <v>0</v>
      </c>
      <c r="AD73" s="1">
        <f>SUM(DED!CP73:DA73)+DED!GE73</f>
        <v>0</v>
      </c>
      <c r="AE73" s="1">
        <f>SUM(DED!DB73:DM73)+OTH!N68+DED!GA73</f>
        <v>0</v>
      </c>
      <c r="AF73" s="1">
        <f>SUM(DED!DN73:DY73)+OTH!O68+DED!GB73</f>
        <v>0</v>
      </c>
      <c r="AG73" s="1">
        <f>SUM(OTH!D68:H68)+SUM(OTH!J68:M68)+SUM(X73:AB73)+AE73</f>
        <v>0</v>
      </c>
      <c r="AH73" s="1">
        <f>HRA!H68</f>
        <v>0</v>
      </c>
      <c r="AI73" s="1">
        <f>OTH!AC68+OTH!AD68+50000</f>
        <v>50000</v>
      </c>
      <c r="AJ73" s="1">
        <f>OTH!P68</f>
        <v>0</v>
      </c>
      <c r="AK73" s="1">
        <f>IFERROR(IF(OTH!Q68&gt;=AK$6,AK$6,OTH!Q68),0)</f>
        <v>0</v>
      </c>
      <c r="AL73" s="1">
        <f>IFERROR(IF(OTH!R68&gt;=AL$6,AL$6,OTH!R68),0)</f>
        <v>0</v>
      </c>
      <c r="AM73" s="1">
        <f>IFERROR(IF(OTH!S68&gt;=AM$6,AM$6,OTH!S68),0)</f>
        <v>0</v>
      </c>
      <c r="AN73" s="1">
        <f>IFERROR(IF(OTH!T68&gt;=AN$6,AN$6,OTH!T68),0)</f>
        <v>0</v>
      </c>
      <c r="AO73" s="1">
        <f>OTH!U68</f>
        <v>0</v>
      </c>
      <c r="AP73" s="1">
        <f>IFERROR(IF(OTH!V68&gt;=AP$6,AP$6,OTH!V68),0)</f>
        <v>0</v>
      </c>
      <c r="AQ73" s="1">
        <f>IFERROR(IF(OTH!W68&gt;=AQ$6,AQ$6,OTH!W68),0)</f>
        <v>0</v>
      </c>
      <c r="AR73" s="1">
        <f>IFERROR(IF(OTH!X68&gt;=AR$6,AR$6,OTH!X68),0)</f>
        <v>0</v>
      </c>
      <c r="AS73" s="1">
        <f>OTH!Y68</f>
        <v>0</v>
      </c>
      <c r="AT73" s="1">
        <f>OTH!Z68+AC73</f>
        <v>0</v>
      </c>
      <c r="AU73" s="1">
        <f>OTH!AE68+OTH!AF68</f>
        <v>0</v>
      </c>
      <c r="AV73" s="1">
        <f>OTH!AA68</f>
        <v>0</v>
      </c>
      <c r="AW73" s="1">
        <f>OTH!AB68</f>
        <v>0</v>
      </c>
      <c r="AX73" s="1">
        <f t="shared" si="14"/>
        <v>0</v>
      </c>
      <c r="AY73" s="1">
        <f t="shared" si="15"/>
        <v>0</v>
      </c>
      <c r="AZ73" s="1">
        <f t="shared" si="16"/>
        <v>0</v>
      </c>
      <c r="BA73" s="1">
        <f t="shared" si="17"/>
        <v>0</v>
      </c>
      <c r="BB73" s="1">
        <f t="shared" si="18"/>
        <v>0</v>
      </c>
      <c r="BC73" s="1">
        <f>EMP!X69</f>
        <v>0</v>
      </c>
      <c r="BD73" s="1">
        <f t="shared" si="19"/>
        <v>0</v>
      </c>
      <c r="BE73" s="1">
        <f t="shared" si="20"/>
        <v>0</v>
      </c>
      <c r="BF73" s="1">
        <f t="shared" si="21"/>
        <v>0</v>
      </c>
      <c r="BG73" s="1">
        <f t="shared" si="22"/>
        <v>0</v>
      </c>
      <c r="BL73" s="165">
        <f>EMP!O69</f>
        <v>0</v>
      </c>
      <c r="BM73" s="166">
        <f>EMP!P69</f>
        <v>0</v>
      </c>
      <c r="BN73" s="165">
        <f>EMP!Q69</f>
        <v>0</v>
      </c>
      <c r="BO73" s="179"/>
      <c r="BP73" s="180"/>
      <c r="BQ73" s="173">
        <f t="shared" si="23"/>
        <v>0</v>
      </c>
      <c r="BR73" s="173">
        <f t="shared" si="24"/>
        <v>0</v>
      </c>
      <c r="BS73" s="174">
        <f t="shared" si="25"/>
        <v>0</v>
      </c>
      <c r="BT73" s="173">
        <f t="shared" si="26"/>
        <v>0</v>
      </c>
      <c r="BU73" s="173">
        <f t="shared" si="27"/>
        <v>0</v>
      </c>
      <c r="BV73" s="174">
        <f t="shared" si="28"/>
        <v>0</v>
      </c>
      <c r="BW73" s="173">
        <f t="shared" si="29"/>
        <v>0</v>
      </c>
      <c r="BX73" s="173">
        <f t="shared" si="30"/>
        <v>0</v>
      </c>
      <c r="BY73" s="174">
        <f t="shared" si="31"/>
        <v>0</v>
      </c>
      <c r="BZ73" s="173">
        <f t="shared" si="32"/>
        <v>0</v>
      </c>
      <c r="CA73" s="173">
        <f t="shared" si="33"/>
        <v>0</v>
      </c>
      <c r="CB73" s="174">
        <f t="shared" si="34"/>
        <v>0</v>
      </c>
      <c r="CC73" s="173">
        <f t="shared" si="35"/>
        <v>0</v>
      </c>
      <c r="CD73" s="173">
        <f t="shared" si="36"/>
        <v>0</v>
      </c>
      <c r="CE73" s="175">
        <f t="shared" si="37"/>
        <v>0</v>
      </c>
      <c r="CF73" s="175">
        <f t="shared" si="1"/>
        <v>0</v>
      </c>
      <c r="CG73" s="175">
        <f t="shared" si="38"/>
        <v>0</v>
      </c>
      <c r="CH73" s="175">
        <f t="shared" si="39"/>
        <v>0</v>
      </c>
      <c r="CI73" s="175">
        <f t="shared" si="40"/>
        <v>0</v>
      </c>
      <c r="CJ73" s="175">
        <f t="shared" si="41"/>
        <v>0</v>
      </c>
      <c r="CK73" s="175">
        <f t="shared" si="42"/>
        <v>0</v>
      </c>
      <c r="CL73" s="175">
        <f t="shared" si="43"/>
        <v>0</v>
      </c>
      <c r="CM73" s="175">
        <f t="shared" si="44"/>
        <v>0</v>
      </c>
      <c r="CN73" s="175">
        <f t="shared" si="45"/>
        <v>0</v>
      </c>
      <c r="CO73" s="175">
        <f t="shared" si="46"/>
        <v>0</v>
      </c>
      <c r="CP73" s="175">
        <f t="shared" si="47"/>
        <v>0</v>
      </c>
      <c r="CQ73" s="175">
        <f t="shared" si="48"/>
        <v>0</v>
      </c>
      <c r="CR73" s="175">
        <f t="shared" si="49"/>
        <v>0</v>
      </c>
      <c r="CS73" s="175">
        <f t="shared" si="50"/>
        <v>0</v>
      </c>
      <c r="CT73" s="175">
        <f t="shared" si="51"/>
        <v>0</v>
      </c>
      <c r="CU73" s="176">
        <f t="shared" si="52"/>
        <v>0</v>
      </c>
      <c r="CV73" s="176">
        <f t="shared" si="53"/>
        <v>0</v>
      </c>
      <c r="CW73" s="176">
        <f t="shared" si="54"/>
        <v>0</v>
      </c>
      <c r="CX73" s="172">
        <f>OTH!P68</f>
        <v>0</v>
      </c>
      <c r="CY73" s="176">
        <f t="shared" si="55"/>
        <v>0</v>
      </c>
      <c r="CZ73" s="176">
        <f t="shared" si="56"/>
        <v>0</v>
      </c>
      <c r="DA73" s="176">
        <f t="shared" si="57"/>
        <v>0</v>
      </c>
      <c r="DB73" s="171">
        <f t="shared" si="58"/>
        <v>0</v>
      </c>
      <c r="DC73" s="171">
        <f t="shared" si="59"/>
        <v>0</v>
      </c>
      <c r="DD73" s="1">
        <f t="shared" si="60"/>
        <v>0</v>
      </c>
    </row>
    <row r="74" spans="3:108" ht="18" customHeight="1" x14ac:dyDescent="0.25">
      <c r="C74" s="1">
        <f t="shared" si="8"/>
        <v>0</v>
      </c>
      <c r="D74" s="1">
        <f t="shared" si="9"/>
        <v>0</v>
      </c>
      <c r="E74" s="1">
        <f>ALLO!A72</f>
        <v>0</v>
      </c>
      <c r="F74" s="1">
        <f t="shared" si="10"/>
        <v>0</v>
      </c>
      <c r="G74" s="1">
        <f t="shared" si="61"/>
        <v>1</v>
      </c>
      <c r="H74" s="1">
        <f t="shared" si="61"/>
        <v>2</v>
      </c>
      <c r="I74" s="1">
        <f t="shared" si="61"/>
        <v>3</v>
      </c>
      <c r="J74" s="1">
        <f>SUM(ALLO!GA72:GL72)</f>
        <v>0</v>
      </c>
      <c r="K74" s="1">
        <f>SUM(ALLO!GM72:GX72)</f>
        <v>0</v>
      </c>
      <c r="L74" s="1">
        <f>SUM(ALLO!GY72:HJ72)</f>
        <v>0</v>
      </c>
      <c r="M74" s="1">
        <f>SUM(ALLO!EU72:FF72)</f>
        <v>0</v>
      </c>
      <c r="N74" s="1">
        <f>SUM(ALLO!FG72:FR72)</f>
        <v>0</v>
      </c>
      <c r="O74" s="1">
        <f>ALLO!HR72</f>
        <v>0</v>
      </c>
      <c r="P74" s="1">
        <f>ALLO!HU72</f>
        <v>0</v>
      </c>
      <c r="Q74" s="1">
        <f>ALLO!IP72</f>
        <v>0</v>
      </c>
      <c r="R74" s="1">
        <f>ALLO!IS72</f>
        <v>0</v>
      </c>
      <c r="S74" s="1">
        <f>IFERROR(IF($BL74&gt;=1,INDEX(ARR!$D$8:$AG$207,MATCH(G74,ARR!$D$8:$D$207,0),12),0),0)</f>
        <v>0</v>
      </c>
      <c r="T74" s="1">
        <f>IFERROR(IF($BL74&gt;=1,INDEX(ARR!$D$8:$AG$207,MATCH(H74,ARR!$D$8:$D$207,0),12),0),0)</f>
        <v>0</v>
      </c>
      <c r="U74" s="1">
        <f>IFERROR(IF($BL74&gt;=1,INDEX(ARR!$D$8:$AG$207,MATCH(I74,ARR!$D$8:$D$207,0),12),0),0)</f>
        <v>0</v>
      </c>
      <c r="V74" s="1">
        <f t="shared" si="12"/>
        <v>0</v>
      </c>
      <c r="W74" s="1">
        <f t="shared" si="13"/>
        <v>0</v>
      </c>
      <c r="X74" s="1">
        <f>SUM(DED!AH74:AS74)+ALLO!IQ72+ALLO!IT72+DED!FT74+ALLO!HP72</f>
        <v>0</v>
      </c>
      <c r="Y74" s="1">
        <f>SUM(DED!FA74:FL74)+ALLO!IR72+ALLO!IU72+DED!FV74</f>
        <v>0</v>
      </c>
      <c r="Z74" s="1">
        <f>SUM(DED!BF74:BQ74)+DED!FW74</f>
        <v>0</v>
      </c>
      <c r="AA74" s="1">
        <f>DED!ES74+DED!GC74</f>
        <v>0</v>
      </c>
      <c r="AB74" s="1">
        <f>SUM(DED!DZ74:EK74)+OTH!I69+DED!FZ74</f>
        <v>0</v>
      </c>
      <c r="AC74" s="1">
        <f>SUM(DED!FM74:FS74)+DED!GD74</f>
        <v>0</v>
      </c>
      <c r="AD74" s="1">
        <f>SUM(DED!CP74:DA74)+DED!GE74</f>
        <v>0</v>
      </c>
      <c r="AE74" s="1">
        <f>SUM(DED!DB74:DM74)+OTH!N69+DED!GA74</f>
        <v>0</v>
      </c>
      <c r="AF74" s="1">
        <f>SUM(DED!DN74:DY74)+OTH!O69+DED!GB74</f>
        <v>0</v>
      </c>
      <c r="AG74" s="1">
        <f>SUM(OTH!D69:H69)+SUM(OTH!J69:M69)+SUM(X74:AB74)+AE74</f>
        <v>0</v>
      </c>
      <c r="AH74" s="1">
        <f>HRA!H69</f>
        <v>0</v>
      </c>
      <c r="AI74" s="1">
        <f>OTH!AC69+OTH!AD69+50000</f>
        <v>50000</v>
      </c>
      <c r="AJ74" s="1">
        <f>OTH!P69</f>
        <v>0</v>
      </c>
      <c r="AK74" s="1">
        <f>IFERROR(IF(OTH!Q69&gt;=AK$6,AK$6,OTH!Q69),0)</f>
        <v>0</v>
      </c>
      <c r="AL74" s="1">
        <f>IFERROR(IF(OTH!R69&gt;=AL$6,AL$6,OTH!R69),0)</f>
        <v>0</v>
      </c>
      <c r="AM74" s="1">
        <f>IFERROR(IF(OTH!S69&gt;=AM$6,AM$6,OTH!S69),0)</f>
        <v>0</v>
      </c>
      <c r="AN74" s="1">
        <f>IFERROR(IF(OTH!T69&gt;=AN$6,AN$6,OTH!T69),0)</f>
        <v>0</v>
      </c>
      <c r="AO74" s="1">
        <f>OTH!U69</f>
        <v>0</v>
      </c>
      <c r="AP74" s="1">
        <f>IFERROR(IF(OTH!V69&gt;=AP$6,AP$6,OTH!V69),0)</f>
        <v>0</v>
      </c>
      <c r="AQ74" s="1">
        <f>IFERROR(IF(OTH!W69&gt;=AQ$6,AQ$6,OTH!W69),0)</f>
        <v>0</v>
      </c>
      <c r="AR74" s="1">
        <f>IFERROR(IF(OTH!X69&gt;=AR$6,AR$6,OTH!X69),0)</f>
        <v>0</v>
      </c>
      <c r="AS74" s="1">
        <f>OTH!Y69</f>
        <v>0</v>
      </c>
      <c r="AT74" s="1">
        <f>OTH!Z69+AC74</f>
        <v>0</v>
      </c>
      <c r="AU74" s="1">
        <f>OTH!AE69+OTH!AF69</f>
        <v>0</v>
      </c>
      <c r="AV74" s="1">
        <f>OTH!AA69</f>
        <v>0</v>
      </c>
      <c r="AW74" s="1">
        <f>OTH!AB69</f>
        <v>0</v>
      </c>
      <c r="AX74" s="1">
        <f t="shared" si="14"/>
        <v>0</v>
      </c>
      <c r="AY74" s="1">
        <f t="shared" si="15"/>
        <v>0</v>
      </c>
      <c r="AZ74" s="1">
        <f t="shared" si="16"/>
        <v>0</v>
      </c>
      <c r="BA74" s="1">
        <f t="shared" si="17"/>
        <v>0</v>
      </c>
      <c r="BB74" s="1">
        <f t="shared" si="18"/>
        <v>0</v>
      </c>
      <c r="BC74" s="1">
        <f>EMP!X70</f>
        <v>0</v>
      </c>
      <c r="BD74" s="1">
        <f t="shared" si="19"/>
        <v>0</v>
      </c>
      <c r="BE74" s="1">
        <f t="shared" si="20"/>
        <v>0</v>
      </c>
      <c r="BF74" s="1">
        <f t="shared" si="21"/>
        <v>0</v>
      </c>
      <c r="BG74" s="1">
        <f t="shared" si="22"/>
        <v>0</v>
      </c>
      <c r="BL74" s="165">
        <f>EMP!O70</f>
        <v>0</v>
      </c>
      <c r="BM74" s="166">
        <f>EMP!P70</f>
        <v>0</v>
      </c>
      <c r="BN74" s="165">
        <f>EMP!Q70</f>
        <v>0</v>
      </c>
      <c r="BO74" s="179"/>
      <c r="BP74" s="180"/>
      <c r="BQ74" s="173">
        <f t="shared" si="23"/>
        <v>0</v>
      </c>
      <c r="BR74" s="173">
        <f t="shared" si="24"/>
        <v>0</v>
      </c>
      <c r="BS74" s="174">
        <f t="shared" si="25"/>
        <v>0</v>
      </c>
      <c r="BT74" s="173">
        <f t="shared" si="26"/>
        <v>0</v>
      </c>
      <c r="BU74" s="173">
        <f t="shared" si="27"/>
        <v>0</v>
      </c>
      <c r="BV74" s="174">
        <f t="shared" si="28"/>
        <v>0</v>
      </c>
      <c r="BW74" s="173">
        <f t="shared" si="29"/>
        <v>0</v>
      </c>
      <c r="BX74" s="173">
        <f t="shared" si="30"/>
        <v>0</v>
      </c>
      <c r="BY74" s="174">
        <f t="shared" si="31"/>
        <v>0</v>
      </c>
      <c r="BZ74" s="173">
        <f t="shared" si="32"/>
        <v>0</v>
      </c>
      <c r="CA74" s="173">
        <f t="shared" si="33"/>
        <v>0</v>
      </c>
      <c r="CB74" s="174">
        <f t="shared" si="34"/>
        <v>0</v>
      </c>
      <c r="CC74" s="173">
        <f t="shared" si="35"/>
        <v>0</v>
      </c>
      <c r="CD74" s="173">
        <f t="shared" si="36"/>
        <v>0</v>
      </c>
      <c r="CE74" s="175">
        <f t="shared" si="37"/>
        <v>0</v>
      </c>
      <c r="CF74" s="175">
        <f t="shared" ref="CF74:CF137" si="62">IFERROR(IF($BL74&gt;=1,(IF($CE74&gt;=CF$9,250000,IF($CE74&gt;=CF$8,$CE74,0))),0),0)</f>
        <v>0</v>
      </c>
      <c r="CG74" s="175">
        <f t="shared" si="38"/>
        <v>0</v>
      </c>
      <c r="CH74" s="175">
        <f t="shared" si="39"/>
        <v>0</v>
      </c>
      <c r="CI74" s="175">
        <f t="shared" si="40"/>
        <v>0</v>
      </c>
      <c r="CJ74" s="175">
        <f t="shared" si="41"/>
        <v>0</v>
      </c>
      <c r="CK74" s="175">
        <f t="shared" si="42"/>
        <v>0</v>
      </c>
      <c r="CL74" s="175">
        <f t="shared" si="43"/>
        <v>0</v>
      </c>
      <c r="CM74" s="175">
        <f t="shared" si="44"/>
        <v>0</v>
      </c>
      <c r="CN74" s="175">
        <f t="shared" si="45"/>
        <v>0</v>
      </c>
      <c r="CO74" s="175">
        <f t="shared" si="46"/>
        <v>0</v>
      </c>
      <c r="CP74" s="175">
        <f t="shared" si="47"/>
        <v>0</v>
      </c>
      <c r="CQ74" s="175">
        <f t="shared" si="48"/>
        <v>0</v>
      </c>
      <c r="CR74" s="175">
        <f t="shared" si="49"/>
        <v>0</v>
      </c>
      <c r="CS74" s="175">
        <f t="shared" si="50"/>
        <v>0</v>
      </c>
      <c r="CT74" s="175">
        <f t="shared" si="51"/>
        <v>0</v>
      </c>
      <c r="CU74" s="176">
        <f t="shared" si="52"/>
        <v>0</v>
      </c>
      <c r="CV74" s="176">
        <f t="shared" si="53"/>
        <v>0</v>
      </c>
      <c r="CW74" s="176">
        <f t="shared" si="54"/>
        <v>0</v>
      </c>
      <c r="CX74" s="172">
        <f>OTH!P69</f>
        <v>0</v>
      </c>
      <c r="CY74" s="176">
        <f t="shared" si="55"/>
        <v>0</v>
      </c>
      <c r="CZ74" s="176">
        <f t="shared" si="56"/>
        <v>0</v>
      </c>
      <c r="DA74" s="176">
        <f t="shared" si="57"/>
        <v>0</v>
      </c>
      <c r="DB74" s="171">
        <f t="shared" si="58"/>
        <v>0</v>
      </c>
      <c r="DC74" s="171">
        <f t="shared" si="59"/>
        <v>0</v>
      </c>
      <c r="DD74" s="1">
        <f t="shared" si="60"/>
        <v>0</v>
      </c>
    </row>
    <row r="75" spans="3:108" ht="18" customHeight="1" x14ac:dyDescent="0.25">
      <c r="C75" s="1">
        <f t="shared" ref="C75:C138" si="63">BL75</f>
        <v>0</v>
      </c>
      <c r="D75" s="1">
        <f t="shared" ref="D75:D138" si="64">IFERROR(IF(BL75&gt;=1,(IF(LEN(BO75)=3,VLOOKUP(BO75,$A$1:$B$2,2,0),0)),0),0)</f>
        <v>0</v>
      </c>
      <c r="E75" s="1">
        <f>ALLO!A73</f>
        <v>0</v>
      </c>
      <c r="F75" s="1">
        <f t="shared" ref="F75:F138" si="65">BL75</f>
        <v>0</v>
      </c>
      <c r="G75" s="1">
        <f t="shared" ref="G75:I106" si="66">$F75*10+G$9</f>
        <v>1</v>
      </c>
      <c r="H75" s="1">
        <f t="shared" si="66"/>
        <v>2</v>
      </c>
      <c r="I75" s="1">
        <f t="shared" si="66"/>
        <v>3</v>
      </c>
      <c r="J75" s="1">
        <f>SUM(ALLO!GA73:GL73)</f>
        <v>0</v>
      </c>
      <c r="K75" s="1">
        <f>SUM(ALLO!GM73:GX73)</f>
        <v>0</v>
      </c>
      <c r="L75" s="1">
        <f>SUM(ALLO!GY73:HJ73)</f>
        <v>0</v>
      </c>
      <c r="M75" s="1">
        <f>SUM(ALLO!EU73:FF73)</f>
        <v>0</v>
      </c>
      <c r="N75" s="1">
        <f>SUM(ALLO!FG73:FR73)</f>
        <v>0</v>
      </c>
      <c r="O75" s="1">
        <f>ALLO!HR73</f>
        <v>0</v>
      </c>
      <c r="P75" s="1">
        <f>ALLO!HU73</f>
        <v>0</v>
      </c>
      <c r="Q75" s="1">
        <f>ALLO!IP73</f>
        <v>0</v>
      </c>
      <c r="R75" s="1">
        <f>ALLO!IS73</f>
        <v>0</v>
      </c>
      <c r="S75" s="1">
        <f>IFERROR(IF($BL75&gt;=1,INDEX(ARR!$D$8:$AG$207,MATCH(G75,ARR!$D$8:$D$207,0),12),0),0)</f>
        <v>0</v>
      </c>
      <c r="T75" s="1">
        <f>IFERROR(IF($BL75&gt;=1,INDEX(ARR!$D$8:$AG$207,MATCH(H75,ARR!$D$8:$D$207,0),12),0),0)</f>
        <v>0</v>
      </c>
      <c r="U75" s="1">
        <f>IFERROR(IF($BL75&gt;=1,INDEX(ARR!$D$8:$AG$207,MATCH(I75,ARR!$D$8:$D$207,0),12),0),0)</f>
        <v>0</v>
      </c>
      <c r="V75" s="1">
        <f t="shared" ref="V75:V138" si="67">SUM(J75:U75)</f>
        <v>0</v>
      </c>
      <c r="W75" s="1">
        <f t="shared" ref="W75:W138" si="68">IFERROR(IF(BL75&gt;=1,(IF(E75=1,V75,IF(E75=2,V75+Y75,0))),0),0)</f>
        <v>0</v>
      </c>
      <c r="X75" s="1">
        <f>SUM(DED!AH75:AS75)+ALLO!IQ73+ALLO!IT73+DED!FT75+ALLO!HP73</f>
        <v>0</v>
      </c>
      <c r="Y75" s="1">
        <f>SUM(DED!FA75:FL75)+ALLO!IR73+ALLO!IU73+DED!FV75</f>
        <v>0</v>
      </c>
      <c r="Z75" s="1">
        <f>SUM(DED!BF75:BQ75)+DED!FW75</f>
        <v>0</v>
      </c>
      <c r="AA75" s="1">
        <f>DED!ES75+DED!GC75</f>
        <v>0</v>
      </c>
      <c r="AB75" s="1">
        <f>SUM(DED!DZ75:EK75)+OTH!I70+DED!FZ75</f>
        <v>0</v>
      </c>
      <c r="AC75" s="1">
        <f>SUM(DED!FM75:FS75)+DED!GD75</f>
        <v>0</v>
      </c>
      <c r="AD75" s="1">
        <f>SUM(DED!CP75:DA75)+DED!GE75</f>
        <v>0</v>
      </c>
      <c r="AE75" s="1">
        <f>SUM(DED!DB75:DM75)+OTH!N70+DED!GA75</f>
        <v>0</v>
      </c>
      <c r="AF75" s="1">
        <f>SUM(DED!DN75:DY75)+OTH!O70+DED!GB75</f>
        <v>0</v>
      </c>
      <c r="AG75" s="1">
        <f>SUM(OTH!D70:H70)+SUM(OTH!J70:M70)+SUM(X75:AB75)+AE75</f>
        <v>0</v>
      </c>
      <c r="AH75" s="1">
        <f>HRA!H70</f>
        <v>0</v>
      </c>
      <c r="AI75" s="1">
        <f>OTH!AC70+OTH!AD70+50000</f>
        <v>50000</v>
      </c>
      <c r="AJ75" s="1">
        <f>OTH!P70</f>
        <v>0</v>
      </c>
      <c r="AK75" s="1">
        <f>IFERROR(IF(OTH!Q70&gt;=AK$6,AK$6,OTH!Q70),0)</f>
        <v>0</v>
      </c>
      <c r="AL75" s="1">
        <f>IFERROR(IF(OTH!R70&gt;=AL$6,AL$6,OTH!R70),0)</f>
        <v>0</v>
      </c>
      <c r="AM75" s="1">
        <f>IFERROR(IF(OTH!S70&gt;=AM$6,AM$6,OTH!S70),0)</f>
        <v>0</v>
      </c>
      <c r="AN75" s="1">
        <f>IFERROR(IF(OTH!T70&gt;=AN$6,AN$6,OTH!T70),0)</f>
        <v>0</v>
      </c>
      <c r="AO75" s="1">
        <f>OTH!U70</f>
        <v>0</v>
      </c>
      <c r="AP75" s="1">
        <f>IFERROR(IF(OTH!V70&gt;=AP$6,AP$6,OTH!V70),0)</f>
        <v>0</v>
      </c>
      <c r="AQ75" s="1">
        <f>IFERROR(IF(OTH!W70&gt;=AQ$6,AQ$6,OTH!W70),0)</f>
        <v>0</v>
      </c>
      <c r="AR75" s="1">
        <f>IFERROR(IF(OTH!X70&gt;=AR$6,AR$6,OTH!X70),0)</f>
        <v>0</v>
      </c>
      <c r="AS75" s="1">
        <f>OTH!Y70</f>
        <v>0</v>
      </c>
      <c r="AT75" s="1">
        <f>OTH!Z70+AC75</f>
        <v>0</v>
      </c>
      <c r="AU75" s="1">
        <f>OTH!AE70+OTH!AF70</f>
        <v>0</v>
      </c>
      <c r="AV75" s="1">
        <f>OTH!AA70</f>
        <v>0</v>
      </c>
      <c r="AW75" s="1">
        <f>OTH!AB70</f>
        <v>0</v>
      </c>
      <c r="AX75" s="1">
        <f t="shared" ref="AX75:AX138" si="69">IFERROR(IF(AV75&gt;=1,ROUND(AV75*0.3,0),0),0)</f>
        <v>0</v>
      </c>
      <c r="AY75" s="1">
        <f t="shared" ref="AY75:AY138" si="70">AV75-(AF75+AW75+AX75)</f>
        <v>0</v>
      </c>
      <c r="AZ75" s="1">
        <f t="shared" ref="AZ75:AZ138" si="71">IFERROR(IF(BL75&gt;=1,(IF(BP75="YES",(IF(AG75&gt;150000,(IF(E75=2,(IF(AG75-150000&gt;=50000,(IF(Y75&gt;=50000,50000,IF(Y75&gt;=1,Y75,0))),IF(AG75-150000&gt;=1,(IF(Y75&gt;=50000,AG75-150000,IF(Y75&gt;=1,Y75,0))),0))),0)),0)),0)),0),0)</f>
        <v>0</v>
      </c>
      <c r="BA75" s="1">
        <f t="shared" ref="BA75:BA138" si="72">IFERROR(IF(AZ75&gt;=1,Y75-AZ75,Y75),0)</f>
        <v>0</v>
      </c>
      <c r="BB75" s="1">
        <f t="shared" ref="BB75:BB138" si="73">IFERROR(IF(BL75&gt;=1,(IF(AG75-Y75+BA75&gt;=150000,150000,IF(AG75-Y75+BA75&gt;=1,AG75-Y75+BA75,0))),0),0)</f>
        <v>0</v>
      </c>
      <c r="BC75" s="1">
        <f>EMP!X71</f>
        <v>0</v>
      </c>
      <c r="BD75" s="1">
        <f t="shared" ref="BD75:BD138" si="74">IFERROR(IF($BL75&gt;=1,(IF(BR75&gt;=1,0)),0),0)</f>
        <v>0</v>
      </c>
      <c r="BE75" s="1">
        <f t="shared" ref="BE75:BE138" si="75">IFERROR(IF($BL75&gt;=1,(IF(BU75&gt;=1,(IF($BC75&gt;=80,20/100,IF($BC75&gt;=1,5/100,0))),0)),0),0)</f>
        <v>0</v>
      </c>
      <c r="BF75" s="1">
        <f t="shared" ref="BF75:BF138" si="76">IFERROR(IF(BL75&gt;=1,(IF(BC75&gt;=1,1000000,0)),0),0)</f>
        <v>0</v>
      </c>
      <c r="BG75" s="1">
        <f t="shared" ref="BG75:BG138" si="77">IFERROR(IF(BL75&gt;=1,W75+AU75+AY75-AH75-AI75-BB75-Y75-SUM(AK75:AT75),0),0)</f>
        <v>0</v>
      </c>
      <c r="BL75" s="165">
        <f>EMP!O71</f>
        <v>0</v>
      </c>
      <c r="BM75" s="166">
        <f>EMP!P71</f>
        <v>0</v>
      </c>
      <c r="BN75" s="165">
        <f>EMP!Q71</f>
        <v>0</v>
      </c>
      <c r="BO75" s="179"/>
      <c r="BP75" s="180"/>
      <c r="BQ75" s="173">
        <f t="shared" ref="BQ75:BQ138" si="78">IFERROR(IF(BL75&gt;=1,(IF(BG75&gt;=1,ROUNDUP(BG75/10,0)*10,0)),0),0)</f>
        <v>0</v>
      </c>
      <c r="BR75" s="173">
        <f t="shared" ref="BR75:BR138" si="79">IFERROR(IF($BL75&gt;=1,(IF($BC75&gt;=80,(IF($BQ75&gt;=500000,500000,IF($BQ75&gt;=1,$BQ75,0))),IF($BC75&gt;=60,(IF($BQ75&gt;=300000,300000,IF($BQ75&gt;=1,$BQ75,0))),IF(BC75&gt;=1,(IF($BQ75&gt;=250000,250000,IF($BQ75&gt;=1,$BQ75,0))),0)))),0),0)</f>
        <v>0</v>
      </c>
      <c r="BS75" s="174">
        <f t="shared" ref="BS75:BS138" si="80">IFERROR(IF($BL75&gt;=1,(IF(BR75&gt;=1,"0%")),0),0)</f>
        <v>0</v>
      </c>
      <c r="BT75" s="173">
        <f t="shared" ref="BT75:BT138" si="81">IFERROR(IF($BL75&gt;=1,(IF(BR75&gt;=1,0)),0),0)</f>
        <v>0</v>
      </c>
      <c r="BU75" s="173">
        <f t="shared" ref="BU75:BU138" si="82">IFERROR(IF($BL75&gt;=1,(IF($BC75&gt;=80,(IF($BQ75&gt;=1000000,500000,IF($BQ75&gt;=500001,$BQ75-500000,0))),IF($BC75&gt;=60,(IF($BQ75&gt;=500000,200000,IF($BQ75&gt;=300001,$BQ75-300000,0))),IF(BF75&gt;=1,(IF($BQ75&gt;=500000,250000,IF($BQ75&gt;=250001,$BQ75-250000,0))),0)))),0),0)</f>
        <v>0</v>
      </c>
      <c r="BV75" s="174">
        <f t="shared" ref="BV75:BV138" si="83">IFERROR(IF($BL75&gt;=1,(IF(BU75&gt;=1,(IF($BC75&gt;=80,"20%",IF($BC75&gt;=1,"5%",0))),0)),0),0)</f>
        <v>0</v>
      </c>
      <c r="BW75" s="173">
        <f t="shared" ref="BW75:BW138" si="84">IFERROR(IF($BL75&gt;=1,(IF(BU75&gt;=1,(IF($BC75&gt;=80,ROUND(BU75*20/100,0),IF($BC75&gt;=1,ROUND(BU75*5/100,0),0))),0)),0),0)</f>
        <v>0</v>
      </c>
      <c r="BX75" s="173">
        <f t="shared" ref="BX75:BX138" si="85">IFERROR(IF($BL75&gt;=1,(IF($BC75&gt;=80,(IF($BQ75&gt;=1000001,$BQ75-1000000,0)),IF($BC75&gt;=1,(IF($BQ75&gt;=1000000,500000,IF($BQ75&gt;=500001,$BQ75-500000,0))),0))),0),0)</f>
        <v>0</v>
      </c>
      <c r="BY75" s="174">
        <f t="shared" ref="BY75:BY138" si="86">IFERROR(IF($BL75&gt;=1,(IF(BX75&gt;=1,(IF($BC75&gt;=80,"30%",IF($BC75&gt;=1,"20%",0))),0)),0),0)</f>
        <v>0</v>
      </c>
      <c r="BZ75" s="173">
        <f t="shared" ref="BZ75:BZ138" si="87">IFERROR(IF($BL75&gt;=1,(IF(BX75&gt;=1,(IF($BC75&gt;=80,ROUND(BX75*30/100,0),IF($BC75&gt;=1,ROUND(BX75*20/100,0),0))),0)),0),0)</f>
        <v>0</v>
      </c>
      <c r="CA75" s="173">
        <f t="shared" ref="CA75:CA138" si="88">IFERROR(IF($BL75&gt;=1,(IF($BC75&gt;=80,0,IF($BC75&gt;=1,(IF($BQ75&gt;=1000001,$BQ75-1000000,0)),0))),0),0)</f>
        <v>0</v>
      </c>
      <c r="CB75" s="174">
        <f t="shared" ref="CB75:CB138" si="89">IFERROR(IF($BL75&gt;=1,(IF(CA75&gt;=1,(IF($BC75&gt;=80,"",IF($BC75&gt;=1,"30%",0))),0)),0),0)</f>
        <v>0</v>
      </c>
      <c r="CC75" s="173">
        <f t="shared" ref="CC75:CC138" si="90">IFERROR(IF($BL75&gt;=1,(IF(CA75&gt;=1,(IF($BC75&gt;=80,0,IF($BC75&gt;=1,ROUND(CA75*30/100,0),0))),0)),0),0)</f>
        <v>0</v>
      </c>
      <c r="CD75" s="173">
        <f t="shared" ref="CD75:CD138" si="91">BT75+BW75+BZ75+CC75</f>
        <v>0</v>
      </c>
      <c r="CE75" s="175">
        <f t="shared" ref="CE75:CE138" si="92">IFERROR(IF(BL75&gt;=1,ROUNDUP((W75+AU75+AY75)/10,0)*10,0),0)</f>
        <v>0</v>
      </c>
      <c r="CF75" s="175">
        <f t="shared" si="62"/>
        <v>0</v>
      </c>
      <c r="CG75" s="175">
        <f t="shared" ref="CG75:CG138" si="93">IFERROR(IF($BL75&gt;=1,(IF(CF75&gt;=1,0)),0),0)</f>
        <v>0</v>
      </c>
      <c r="CH75" s="175">
        <f t="shared" ref="CH75:CH138" si="94">IFERROR(IF($BL75&gt;=1,(IF($CE75&gt;=CH$9,250000,IF($CE75&gt;=CH$8,$CE75-CF$9,0))),0),0)</f>
        <v>0</v>
      </c>
      <c r="CI75" s="175">
        <f t="shared" ref="CI75:CI138" si="95">IFERROR(IF($BL75&gt;=1,(IF(CH75&gt;=1,ROUND(CH75*5/100,0),0)),0),0)</f>
        <v>0</v>
      </c>
      <c r="CJ75" s="175">
        <f t="shared" ref="CJ75:CJ138" si="96">IFERROR(IF($BL75&gt;=1,(IF($CE75&gt;=CJ$9,250000,IF($CE75&gt;=CJ$8,$CE75-CH$9,0))),0),0)</f>
        <v>0</v>
      </c>
      <c r="CK75" s="175">
        <f t="shared" ref="CK75:CK138" si="97">IFERROR(IF($BL75&gt;=1,(IF(CJ75&gt;=1,ROUND(CJ75*10/100,0),0)),0),0)</f>
        <v>0</v>
      </c>
      <c r="CL75" s="175">
        <f t="shared" ref="CL75:CL138" si="98">IFERROR(IF($BL75&gt;=1,(IF($CE75&gt;=CL$9,250000,IF($CE75&gt;=CL$8,$CE75-CJ$9,0))),0),0)</f>
        <v>0</v>
      </c>
      <c r="CM75" s="175">
        <f t="shared" ref="CM75:CM138" si="99">IFERROR(IF($BL75&gt;=1,(IF(CL75&gt;=1,ROUND(CL75*15/100,0),0)),0),0)</f>
        <v>0</v>
      </c>
      <c r="CN75" s="175">
        <f t="shared" ref="CN75:CN138" si="100">IFERROR(IF($BL75&gt;=1,(IF($CE75&gt;=CN$9,250000,IF($CE75&gt;=CN$8,$CE75-CL$9,0))),0),0)</f>
        <v>0</v>
      </c>
      <c r="CO75" s="175">
        <f t="shared" ref="CO75:CO138" si="101">IFERROR(IF($BL75&gt;=1,(IF(CN75&gt;=1,ROUND(CN75*20/100,0),0)),0),0)</f>
        <v>0</v>
      </c>
      <c r="CP75" s="175">
        <f t="shared" ref="CP75:CP138" si="102">IFERROR(IF($BL75&gt;=1,(IF($CE75&gt;=CP$9,250000,IF($CE75&gt;=CP$8,$CE75-CN$9,0))),0),0)</f>
        <v>0</v>
      </c>
      <c r="CQ75" s="175">
        <f t="shared" ref="CQ75:CQ138" si="103">IFERROR(IF($BL75&gt;=1,(IF(CP75&gt;=1,ROUND(CP75*25/100,0),0)),0),0)</f>
        <v>0</v>
      </c>
      <c r="CR75" s="175">
        <f t="shared" ref="CR75:CR138" si="104">IFERROR(IF($BL75&gt;=1,(IF($CE75&gt;=CR$8,$CE75-CP$9,0)),0),0)</f>
        <v>0</v>
      </c>
      <c r="CS75" s="175">
        <f t="shared" ref="CS75:CS138" si="105">IFERROR(IF($BL75&gt;=1,(IF(CR75&gt;=1,ROUND(CR75*30/100,0),0)),0),0)</f>
        <v>0</v>
      </c>
      <c r="CT75" s="175">
        <f t="shared" ref="CT75:CT138" si="106">CG75+CI75+CK75+CM75+CO75+CQ75+CS75</f>
        <v>0</v>
      </c>
      <c r="CU75" s="176">
        <f t="shared" ref="CU75:CU138" si="107">IFERROR(IF(BL75&gt;=1,(IF(D75=1,CD75,IF(D75=2,CT75,0))),0),0)</f>
        <v>0</v>
      </c>
      <c r="CV75" s="176">
        <f t="shared" ref="CV75:CV138" si="108">IFERROR(IF(BL75&gt;=1,(IF(D75=1,(IF(BQ75&gt;=500001,0,IF(BQ75&gt;=1,CU75,0))),0)),0),0)</f>
        <v>0</v>
      </c>
      <c r="CW75" s="176">
        <f t="shared" ref="CW75:CW138" si="109">CU75-CV75</f>
        <v>0</v>
      </c>
      <c r="CX75" s="172">
        <f>OTH!P70</f>
        <v>0</v>
      </c>
      <c r="CY75" s="176">
        <f t="shared" ref="CY75:CY138" si="110">IFERROR(IF(BL75&gt;=1,(IF(AJ75&gt;=1,(IF(CW75&gt;=AJ75,CW75-AJ75,0)),CW75)),0),0)</f>
        <v>0</v>
      </c>
      <c r="CZ75" s="176">
        <f t="shared" ref="CZ75:CZ138" si="111">IFERROR(IF(CY75&gt;=1,ROUNDUP(CY75*4/100,0),0),0)</f>
        <v>0</v>
      </c>
      <c r="DA75" s="176">
        <f t="shared" ref="DA75:DA138" si="112">CY75+CZ75</f>
        <v>0</v>
      </c>
      <c r="DB75" s="171">
        <f t="shared" ref="DB75:DB138" si="113">AD75</f>
        <v>0</v>
      </c>
      <c r="DC75" s="171">
        <f t="shared" ref="DC75:DC138" si="114">DA75-DB75</f>
        <v>0</v>
      </c>
      <c r="DD75" s="1">
        <f t="shared" ref="DD75:DD138" si="115">IFERROR(IF(BL75&gt;=1,(IF(MOD(BL75,2)=1,1,2)),0),0)</f>
        <v>0</v>
      </c>
    </row>
    <row r="76" spans="3:108" ht="18" customHeight="1" x14ac:dyDescent="0.25">
      <c r="C76" s="1">
        <f t="shared" si="63"/>
        <v>0</v>
      </c>
      <c r="D76" s="1">
        <f t="shared" si="64"/>
        <v>0</v>
      </c>
      <c r="E76" s="1">
        <f>ALLO!A74</f>
        <v>0</v>
      </c>
      <c r="F76" s="1">
        <f t="shared" si="65"/>
        <v>0</v>
      </c>
      <c r="G76" s="1">
        <f t="shared" si="66"/>
        <v>1</v>
      </c>
      <c r="H76" s="1">
        <f t="shared" si="66"/>
        <v>2</v>
      </c>
      <c r="I76" s="1">
        <f t="shared" si="66"/>
        <v>3</v>
      </c>
      <c r="J76" s="1">
        <f>SUM(ALLO!GA74:GL74)</f>
        <v>0</v>
      </c>
      <c r="K76" s="1">
        <f>SUM(ALLO!GM74:GX74)</f>
        <v>0</v>
      </c>
      <c r="L76" s="1">
        <f>SUM(ALLO!GY74:HJ74)</f>
        <v>0</v>
      </c>
      <c r="M76" s="1">
        <f>SUM(ALLO!EU74:FF74)</f>
        <v>0</v>
      </c>
      <c r="N76" s="1">
        <f>SUM(ALLO!FG74:FR74)</f>
        <v>0</v>
      </c>
      <c r="O76" s="1">
        <f>ALLO!HR74</f>
        <v>0</v>
      </c>
      <c r="P76" s="1">
        <f>ALLO!HU74</f>
        <v>0</v>
      </c>
      <c r="Q76" s="1">
        <f>ALLO!IP74</f>
        <v>0</v>
      </c>
      <c r="R76" s="1">
        <f>ALLO!IS74</f>
        <v>0</v>
      </c>
      <c r="S76" s="1">
        <f>IFERROR(IF($BL76&gt;=1,INDEX(ARR!$D$8:$AG$207,MATCH(G76,ARR!$D$8:$D$207,0),12),0),0)</f>
        <v>0</v>
      </c>
      <c r="T76" s="1">
        <f>IFERROR(IF($BL76&gt;=1,INDEX(ARR!$D$8:$AG$207,MATCH(H76,ARR!$D$8:$D$207,0),12),0),0)</f>
        <v>0</v>
      </c>
      <c r="U76" s="1">
        <f>IFERROR(IF($BL76&gt;=1,INDEX(ARR!$D$8:$AG$207,MATCH(I76,ARR!$D$8:$D$207,0),12),0),0)</f>
        <v>0</v>
      </c>
      <c r="V76" s="1">
        <f t="shared" si="67"/>
        <v>0</v>
      </c>
      <c r="W76" s="1">
        <f t="shared" si="68"/>
        <v>0</v>
      </c>
      <c r="X76" s="1">
        <f>SUM(DED!AH76:AS76)+ALLO!IQ74+ALLO!IT74+DED!FT76+ALLO!HP74</f>
        <v>0</v>
      </c>
      <c r="Y76" s="1">
        <f>SUM(DED!FA76:FL76)+ALLO!IR74+ALLO!IU74+DED!FV76</f>
        <v>0</v>
      </c>
      <c r="Z76" s="1">
        <f>SUM(DED!BF76:BQ76)+DED!FW76</f>
        <v>0</v>
      </c>
      <c r="AA76" s="1">
        <f>DED!ES76+DED!GC76</f>
        <v>0</v>
      </c>
      <c r="AB76" s="1">
        <f>SUM(DED!DZ76:EK76)+OTH!I71+DED!FZ76</f>
        <v>0</v>
      </c>
      <c r="AC76" s="1">
        <f>SUM(DED!FM76:FS76)+DED!GD76</f>
        <v>0</v>
      </c>
      <c r="AD76" s="1">
        <f>SUM(DED!CP76:DA76)+DED!GE76</f>
        <v>0</v>
      </c>
      <c r="AE76" s="1">
        <f>SUM(DED!DB76:DM76)+OTH!N71+DED!GA76</f>
        <v>0</v>
      </c>
      <c r="AF76" s="1">
        <f>SUM(DED!DN76:DY76)+OTH!O71+DED!GB76</f>
        <v>0</v>
      </c>
      <c r="AG76" s="1">
        <f>SUM(OTH!D71:H71)+SUM(OTH!J71:M71)+SUM(X76:AB76)+AE76</f>
        <v>0</v>
      </c>
      <c r="AH76" s="1">
        <f>HRA!H71</f>
        <v>0</v>
      </c>
      <c r="AI76" s="1">
        <f>OTH!AC71+OTH!AD71+50000</f>
        <v>50000</v>
      </c>
      <c r="AJ76" s="1">
        <f>OTH!P71</f>
        <v>0</v>
      </c>
      <c r="AK76" s="1">
        <f>IFERROR(IF(OTH!Q71&gt;=AK$6,AK$6,OTH!Q71),0)</f>
        <v>0</v>
      </c>
      <c r="AL76" s="1">
        <f>IFERROR(IF(OTH!R71&gt;=AL$6,AL$6,OTH!R71),0)</f>
        <v>0</v>
      </c>
      <c r="AM76" s="1">
        <f>IFERROR(IF(OTH!S71&gt;=AM$6,AM$6,OTH!S71),0)</f>
        <v>0</v>
      </c>
      <c r="AN76" s="1">
        <f>IFERROR(IF(OTH!T71&gt;=AN$6,AN$6,OTH!T71),0)</f>
        <v>0</v>
      </c>
      <c r="AO76" s="1">
        <f>OTH!U71</f>
        <v>0</v>
      </c>
      <c r="AP76" s="1">
        <f>IFERROR(IF(OTH!V71&gt;=AP$6,AP$6,OTH!V71),0)</f>
        <v>0</v>
      </c>
      <c r="AQ76" s="1">
        <f>IFERROR(IF(OTH!W71&gt;=AQ$6,AQ$6,OTH!W71),0)</f>
        <v>0</v>
      </c>
      <c r="AR76" s="1">
        <f>IFERROR(IF(OTH!X71&gt;=AR$6,AR$6,OTH!X71),0)</f>
        <v>0</v>
      </c>
      <c r="AS76" s="1">
        <f>OTH!Y71</f>
        <v>0</v>
      </c>
      <c r="AT76" s="1">
        <f>OTH!Z71+AC76</f>
        <v>0</v>
      </c>
      <c r="AU76" s="1">
        <f>OTH!AE71+OTH!AF71</f>
        <v>0</v>
      </c>
      <c r="AV76" s="1">
        <f>OTH!AA71</f>
        <v>0</v>
      </c>
      <c r="AW76" s="1">
        <f>OTH!AB71</f>
        <v>0</v>
      </c>
      <c r="AX76" s="1">
        <f t="shared" si="69"/>
        <v>0</v>
      </c>
      <c r="AY76" s="1">
        <f t="shared" si="70"/>
        <v>0</v>
      </c>
      <c r="AZ76" s="1">
        <f t="shared" si="71"/>
        <v>0</v>
      </c>
      <c r="BA76" s="1">
        <f t="shared" si="72"/>
        <v>0</v>
      </c>
      <c r="BB76" s="1">
        <f t="shared" si="73"/>
        <v>0</v>
      </c>
      <c r="BC76" s="1">
        <f>EMP!X72</f>
        <v>0</v>
      </c>
      <c r="BD76" s="1">
        <f t="shared" si="74"/>
        <v>0</v>
      </c>
      <c r="BE76" s="1">
        <f t="shared" si="75"/>
        <v>0</v>
      </c>
      <c r="BF76" s="1">
        <f t="shared" si="76"/>
        <v>0</v>
      </c>
      <c r="BG76" s="1">
        <f t="shared" si="77"/>
        <v>0</v>
      </c>
      <c r="BL76" s="165">
        <f>EMP!O72</f>
        <v>0</v>
      </c>
      <c r="BM76" s="166">
        <f>EMP!P72</f>
        <v>0</v>
      </c>
      <c r="BN76" s="165">
        <f>EMP!Q72</f>
        <v>0</v>
      </c>
      <c r="BO76" s="179"/>
      <c r="BP76" s="180"/>
      <c r="BQ76" s="173">
        <f t="shared" si="78"/>
        <v>0</v>
      </c>
      <c r="BR76" s="173">
        <f t="shared" si="79"/>
        <v>0</v>
      </c>
      <c r="BS76" s="174">
        <f t="shared" si="80"/>
        <v>0</v>
      </c>
      <c r="BT76" s="173">
        <f t="shared" si="81"/>
        <v>0</v>
      </c>
      <c r="BU76" s="173">
        <f t="shared" si="82"/>
        <v>0</v>
      </c>
      <c r="BV76" s="174">
        <f t="shared" si="83"/>
        <v>0</v>
      </c>
      <c r="BW76" s="173">
        <f t="shared" si="84"/>
        <v>0</v>
      </c>
      <c r="BX76" s="173">
        <f t="shared" si="85"/>
        <v>0</v>
      </c>
      <c r="BY76" s="174">
        <f t="shared" si="86"/>
        <v>0</v>
      </c>
      <c r="BZ76" s="173">
        <f t="shared" si="87"/>
        <v>0</v>
      </c>
      <c r="CA76" s="173">
        <f t="shared" si="88"/>
        <v>0</v>
      </c>
      <c r="CB76" s="174">
        <f t="shared" si="89"/>
        <v>0</v>
      </c>
      <c r="CC76" s="173">
        <f t="shared" si="90"/>
        <v>0</v>
      </c>
      <c r="CD76" s="173">
        <f t="shared" si="91"/>
        <v>0</v>
      </c>
      <c r="CE76" s="175">
        <f t="shared" si="92"/>
        <v>0</v>
      </c>
      <c r="CF76" s="175">
        <f t="shared" si="62"/>
        <v>0</v>
      </c>
      <c r="CG76" s="175">
        <f t="shared" si="93"/>
        <v>0</v>
      </c>
      <c r="CH76" s="175">
        <f t="shared" si="94"/>
        <v>0</v>
      </c>
      <c r="CI76" s="175">
        <f t="shared" si="95"/>
        <v>0</v>
      </c>
      <c r="CJ76" s="175">
        <f t="shared" si="96"/>
        <v>0</v>
      </c>
      <c r="CK76" s="175">
        <f t="shared" si="97"/>
        <v>0</v>
      </c>
      <c r="CL76" s="175">
        <f t="shared" si="98"/>
        <v>0</v>
      </c>
      <c r="CM76" s="175">
        <f t="shared" si="99"/>
        <v>0</v>
      </c>
      <c r="CN76" s="175">
        <f t="shared" si="100"/>
        <v>0</v>
      </c>
      <c r="CO76" s="175">
        <f t="shared" si="101"/>
        <v>0</v>
      </c>
      <c r="CP76" s="175">
        <f t="shared" si="102"/>
        <v>0</v>
      </c>
      <c r="CQ76" s="175">
        <f t="shared" si="103"/>
        <v>0</v>
      </c>
      <c r="CR76" s="175">
        <f t="shared" si="104"/>
        <v>0</v>
      </c>
      <c r="CS76" s="175">
        <f t="shared" si="105"/>
        <v>0</v>
      </c>
      <c r="CT76" s="175">
        <f t="shared" si="106"/>
        <v>0</v>
      </c>
      <c r="CU76" s="176">
        <f t="shared" si="107"/>
        <v>0</v>
      </c>
      <c r="CV76" s="176">
        <f t="shared" si="108"/>
        <v>0</v>
      </c>
      <c r="CW76" s="176">
        <f t="shared" si="109"/>
        <v>0</v>
      </c>
      <c r="CX76" s="172">
        <f>OTH!P71</f>
        <v>0</v>
      </c>
      <c r="CY76" s="176">
        <f t="shared" si="110"/>
        <v>0</v>
      </c>
      <c r="CZ76" s="176">
        <f t="shared" si="111"/>
        <v>0</v>
      </c>
      <c r="DA76" s="176">
        <f t="shared" si="112"/>
        <v>0</v>
      </c>
      <c r="DB76" s="171">
        <f t="shared" si="113"/>
        <v>0</v>
      </c>
      <c r="DC76" s="171">
        <f t="shared" si="114"/>
        <v>0</v>
      </c>
      <c r="DD76" s="1">
        <f t="shared" si="115"/>
        <v>0</v>
      </c>
    </row>
    <row r="77" spans="3:108" ht="18" customHeight="1" x14ac:dyDescent="0.25">
      <c r="C77" s="1">
        <f t="shared" si="63"/>
        <v>0</v>
      </c>
      <c r="D77" s="1">
        <f t="shared" si="64"/>
        <v>0</v>
      </c>
      <c r="E77" s="1">
        <f>ALLO!A75</f>
        <v>0</v>
      </c>
      <c r="F77" s="1">
        <f t="shared" si="65"/>
        <v>0</v>
      </c>
      <c r="G77" s="1">
        <f t="shared" si="66"/>
        <v>1</v>
      </c>
      <c r="H77" s="1">
        <f t="shared" si="66"/>
        <v>2</v>
      </c>
      <c r="I77" s="1">
        <f t="shared" si="66"/>
        <v>3</v>
      </c>
      <c r="J77" s="1">
        <f>SUM(ALLO!GA75:GL75)</f>
        <v>0</v>
      </c>
      <c r="K77" s="1">
        <f>SUM(ALLO!GM75:GX75)</f>
        <v>0</v>
      </c>
      <c r="L77" s="1">
        <f>SUM(ALLO!GY75:HJ75)</f>
        <v>0</v>
      </c>
      <c r="M77" s="1">
        <f>SUM(ALLO!EU75:FF75)</f>
        <v>0</v>
      </c>
      <c r="N77" s="1">
        <f>SUM(ALLO!FG75:FR75)</f>
        <v>0</v>
      </c>
      <c r="O77" s="1">
        <f>ALLO!HR75</f>
        <v>0</v>
      </c>
      <c r="P77" s="1">
        <f>ALLO!HU75</f>
        <v>0</v>
      </c>
      <c r="Q77" s="1">
        <f>ALLO!IP75</f>
        <v>0</v>
      </c>
      <c r="R77" s="1">
        <f>ALLO!IS75</f>
        <v>0</v>
      </c>
      <c r="S77" s="1">
        <f>IFERROR(IF($BL77&gt;=1,INDEX(ARR!$D$8:$AG$207,MATCH(G77,ARR!$D$8:$D$207,0),12),0),0)</f>
        <v>0</v>
      </c>
      <c r="T77" s="1">
        <f>IFERROR(IF($BL77&gt;=1,INDEX(ARR!$D$8:$AG$207,MATCH(H77,ARR!$D$8:$D$207,0),12),0),0)</f>
        <v>0</v>
      </c>
      <c r="U77" s="1">
        <f>IFERROR(IF($BL77&gt;=1,INDEX(ARR!$D$8:$AG$207,MATCH(I77,ARR!$D$8:$D$207,0),12),0),0)</f>
        <v>0</v>
      </c>
      <c r="V77" s="1">
        <f t="shared" si="67"/>
        <v>0</v>
      </c>
      <c r="W77" s="1">
        <f t="shared" si="68"/>
        <v>0</v>
      </c>
      <c r="X77" s="1">
        <f>SUM(DED!AH77:AS77)+ALLO!IQ75+ALLO!IT75+DED!FT77+ALLO!HP75</f>
        <v>0</v>
      </c>
      <c r="Y77" s="1">
        <f>SUM(DED!FA77:FL77)+ALLO!IR75+ALLO!IU75+DED!FV77</f>
        <v>0</v>
      </c>
      <c r="Z77" s="1">
        <f>SUM(DED!BF77:BQ77)+DED!FW77</f>
        <v>0</v>
      </c>
      <c r="AA77" s="1">
        <f>DED!ES77+DED!GC77</f>
        <v>0</v>
      </c>
      <c r="AB77" s="1">
        <f>SUM(DED!DZ77:EK77)+OTH!I72+DED!FZ77</f>
        <v>0</v>
      </c>
      <c r="AC77" s="1">
        <f>SUM(DED!FM77:FS77)+DED!GD77</f>
        <v>0</v>
      </c>
      <c r="AD77" s="1">
        <f>SUM(DED!CP77:DA77)+DED!GE77</f>
        <v>0</v>
      </c>
      <c r="AE77" s="1">
        <f>SUM(DED!DB77:DM77)+OTH!N72+DED!GA77</f>
        <v>0</v>
      </c>
      <c r="AF77" s="1">
        <f>SUM(DED!DN77:DY77)+OTH!O72+DED!GB77</f>
        <v>0</v>
      </c>
      <c r="AG77" s="1">
        <f>SUM(OTH!D72:H72)+SUM(OTH!J72:M72)+SUM(X77:AB77)+AE77</f>
        <v>0</v>
      </c>
      <c r="AH77" s="1">
        <f>HRA!H72</f>
        <v>0</v>
      </c>
      <c r="AI77" s="1">
        <f>OTH!AC72+OTH!AD72+50000</f>
        <v>50000</v>
      </c>
      <c r="AJ77" s="1">
        <f>OTH!P72</f>
        <v>0</v>
      </c>
      <c r="AK77" s="1">
        <f>IFERROR(IF(OTH!Q72&gt;=AK$6,AK$6,OTH!Q72),0)</f>
        <v>0</v>
      </c>
      <c r="AL77" s="1">
        <f>IFERROR(IF(OTH!R72&gt;=AL$6,AL$6,OTH!R72),0)</f>
        <v>0</v>
      </c>
      <c r="AM77" s="1">
        <f>IFERROR(IF(OTH!S72&gt;=AM$6,AM$6,OTH!S72),0)</f>
        <v>0</v>
      </c>
      <c r="AN77" s="1">
        <f>IFERROR(IF(OTH!T72&gt;=AN$6,AN$6,OTH!T72),0)</f>
        <v>0</v>
      </c>
      <c r="AO77" s="1">
        <f>OTH!U72</f>
        <v>0</v>
      </c>
      <c r="AP77" s="1">
        <f>IFERROR(IF(OTH!V72&gt;=AP$6,AP$6,OTH!V72),0)</f>
        <v>0</v>
      </c>
      <c r="AQ77" s="1">
        <f>IFERROR(IF(OTH!W72&gt;=AQ$6,AQ$6,OTH!W72),0)</f>
        <v>0</v>
      </c>
      <c r="AR77" s="1">
        <f>IFERROR(IF(OTH!X72&gt;=AR$6,AR$6,OTH!X72),0)</f>
        <v>0</v>
      </c>
      <c r="AS77" s="1">
        <f>OTH!Y72</f>
        <v>0</v>
      </c>
      <c r="AT77" s="1">
        <f>OTH!Z72+AC77</f>
        <v>0</v>
      </c>
      <c r="AU77" s="1">
        <f>OTH!AE72+OTH!AF72</f>
        <v>0</v>
      </c>
      <c r="AV77" s="1">
        <f>OTH!AA72</f>
        <v>0</v>
      </c>
      <c r="AW77" s="1">
        <f>OTH!AB72</f>
        <v>0</v>
      </c>
      <c r="AX77" s="1">
        <f t="shared" si="69"/>
        <v>0</v>
      </c>
      <c r="AY77" s="1">
        <f t="shared" si="70"/>
        <v>0</v>
      </c>
      <c r="AZ77" s="1">
        <f t="shared" si="71"/>
        <v>0</v>
      </c>
      <c r="BA77" s="1">
        <f t="shared" si="72"/>
        <v>0</v>
      </c>
      <c r="BB77" s="1">
        <f t="shared" si="73"/>
        <v>0</v>
      </c>
      <c r="BC77" s="1">
        <f>EMP!X73</f>
        <v>0</v>
      </c>
      <c r="BD77" s="1">
        <f t="shared" si="74"/>
        <v>0</v>
      </c>
      <c r="BE77" s="1">
        <f t="shared" si="75"/>
        <v>0</v>
      </c>
      <c r="BF77" s="1">
        <f t="shared" si="76"/>
        <v>0</v>
      </c>
      <c r="BG77" s="1">
        <f t="shared" si="77"/>
        <v>0</v>
      </c>
      <c r="BL77" s="165">
        <f>EMP!O73</f>
        <v>0</v>
      </c>
      <c r="BM77" s="166">
        <f>EMP!P73</f>
        <v>0</v>
      </c>
      <c r="BN77" s="165">
        <f>EMP!Q73</f>
        <v>0</v>
      </c>
      <c r="BO77" s="179"/>
      <c r="BP77" s="180"/>
      <c r="BQ77" s="173">
        <f t="shared" si="78"/>
        <v>0</v>
      </c>
      <c r="BR77" s="173">
        <f t="shared" si="79"/>
        <v>0</v>
      </c>
      <c r="BS77" s="174">
        <f t="shared" si="80"/>
        <v>0</v>
      </c>
      <c r="BT77" s="173">
        <f t="shared" si="81"/>
        <v>0</v>
      </c>
      <c r="BU77" s="173">
        <f t="shared" si="82"/>
        <v>0</v>
      </c>
      <c r="BV77" s="174">
        <f t="shared" si="83"/>
        <v>0</v>
      </c>
      <c r="BW77" s="173">
        <f t="shared" si="84"/>
        <v>0</v>
      </c>
      <c r="BX77" s="173">
        <f t="shared" si="85"/>
        <v>0</v>
      </c>
      <c r="BY77" s="174">
        <f t="shared" si="86"/>
        <v>0</v>
      </c>
      <c r="BZ77" s="173">
        <f t="shared" si="87"/>
        <v>0</v>
      </c>
      <c r="CA77" s="173">
        <f t="shared" si="88"/>
        <v>0</v>
      </c>
      <c r="CB77" s="174">
        <f t="shared" si="89"/>
        <v>0</v>
      </c>
      <c r="CC77" s="173">
        <f t="shared" si="90"/>
        <v>0</v>
      </c>
      <c r="CD77" s="173">
        <f t="shared" si="91"/>
        <v>0</v>
      </c>
      <c r="CE77" s="175">
        <f t="shared" si="92"/>
        <v>0</v>
      </c>
      <c r="CF77" s="175">
        <f t="shared" si="62"/>
        <v>0</v>
      </c>
      <c r="CG77" s="175">
        <f t="shared" si="93"/>
        <v>0</v>
      </c>
      <c r="CH77" s="175">
        <f t="shared" si="94"/>
        <v>0</v>
      </c>
      <c r="CI77" s="175">
        <f t="shared" si="95"/>
        <v>0</v>
      </c>
      <c r="CJ77" s="175">
        <f t="shared" si="96"/>
        <v>0</v>
      </c>
      <c r="CK77" s="175">
        <f t="shared" si="97"/>
        <v>0</v>
      </c>
      <c r="CL77" s="175">
        <f t="shared" si="98"/>
        <v>0</v>
      </c>
      <c r="CM77" s="175">
        <f t="shared" si="99"/>
        <v>0</v>
      </c>
      <c r="CN77" s="175">
        <f t="shared" si="100"/>
        <v>0</v>
      </c>
      <c r="CO77" s="175">
        <f t="shared" si="101"/>
        <v>0</v>
      </c>
      <c r="CP77" s="175">
        <f t="shared" si="102"/>
        <v>0</v>
      </c>
      <c r="CQ77" s="175">
        <f t="shared" si="103"/>
        <v>0</v>
      </c>
      <c r="CR77" s="175">
        <f t="shared" si="104"/>
        <v>0</v>
      </c>
      <c r="CS77" s="175">
        <f t="shared" si="105"/>
        <v>0</v>
      </c>
      <c r="CT77" s="175">
        <f t="shared" si="106"/>
        <v>0</v>
      </c>
      <c r="CU77" s="176">
        <f t="shared" si="107"/>
        <v>0</v>
      </c>
      <c r="CV77" s="176">
        <f t="shared" si="108"/>
        <v>0</v>
      </c>
      <c r="CW77" s="176">
        <f t="shared" si="109"/>
        <v>0</v>
      </c>
      <c r="CX77" s="172">
        <f>OTH!P72</f>
        <v>0</v>
      </c>
      <c r="CY77" s="176">
        <f t="shared" si="110"/>
        <v>0</v>
      </c>
      <c r="CZ77" s="176">
        <f t="shared" si="111"/>
        <v>0</v>
      </c>
      <c r="DA77" s="176">
        <f t="shared" si="112"/>
        <v>0</v>
      </c>
      <c r="DB77" s="171">
        <f t="shared" si="113"/>
        <v>0</v>
      </c>
      <c r="DC77" s="171">
        <f t="shared" si="114"/>
        <v>0</v>
      </c>
      <c r="DD77" s="1">
        <f t="shared" si="115"/>
        <v>0</v>
      </c>
    </row>
    <row r="78" spans="3:108" ht="18" customHeight="1" x14ac:dyDescent="0.25">
      <c r="C78" s="1">
        <f t="shared" si="63"/>
        <v>0</v>
      </c>
      <c r="D78" s="1">
        <f t="shared" si="64"/>
        <v>0</v>
      </c>
      <c r="E78" s="1">
        <f>ALLO!A76</f>
        <v>0</v>
      </c>
      <c r="F78" s="1">
        <f t="shared" si="65"/>
        <v>0</v>
      </c>
      <c r="G78" s="1">
        <f t="shared" si="66"/>
        <v>1</v>
      </c>
      <c r="H78" s="1">
        <f t="shared" si="66"/>
        <v>2</v>
      </c>
      <c r="I78" s="1">
        <f t="shared" si="66"/>
        <v>3</v>
      </c>
      <c r="J78" s="1">
        <f>SUM(ALLO!GA76:GL76)</f>
        <v>0</v>
      </c>
      <c r="K78" s="1">
        <f>SUM(ALLO!GM76:GX76)</f>
        <v>0</v>
      </c>
      <c r="L78" s="1">
        <f>SUM(ALLO!GY76:HJ76)</f>
        <v>0</v>
      </c>
      <c r="M78" s="1">
        <f>SUM(ALLO!EU76:FF76)</f>
        <v>0</v>
      </c>
      <c r="N78" s="1">
        <f>SUM(ALLO!FG76:FR76)</f>
        <v>0</v>
      </c>
      <c r="O78" s="1">
        <f>ALLO!HR76</f>
        <v>0</v>
      </c>
      <c r="P78" s="1">
        <f>ALLO!HU76</f>
        <v>0</v>
      </c>
      <c r="Q78" s="1">
        <f>ALLO!IP76</f>
        <v>0</v>
      </c>
      <c r="R78" s="1">
        <f>ALLO!IS76</f>
        <v>0</v>
      </c>
      <c r="S78" s="1">
        <f>IFERROR(IF($BL78&gt;=1,INDEX(ARR!$D$8:$AG$207,MATCH(G78,ARR!$D$8:$D$207,0),12),0),0)</f>
        <v>0</v>
      </c>
      <c r="T78" s="1">
        <f>IFERROR(IF($BL78&gt;=1,INDEX(ARR!$D$8:$AG$207,MATCH(H78,ARR!$D$8:$D$207,0),12),0),0)</f>
        <v>0</v>
      </c>
      <c r="U78" s="1">
        <f>IFERROR(IF($BL78&gt;=1,INDEX(ARR!$D$8:$AG$207,MATCH(I78,ARR!$D$8:$D$207,0),12),0),0)</f>
        <v>0</v>
      </c>
      <c r="V78" s="1">
        <f t="shared" si="67"/>
        <v>0</v>
      </c>
      <c r="W78" s="1">
        <f t="shared" si="68"/>
        <v>0</v>
      </c>
      <c r="X78" s="1">
        <f>SUM(DED!AH78:AS78)+ALLO!IQ76+ALLO!IT76+DED!FT78+ALLO!HP76</f>
        <v>0</v>
      </c>
      <c r="Y78" s="1">
        <f>SUM(DED!FA78:FL78)+ALLO!IR76+ALLO!IU76+DED!FV78</f>
        <v>0</v>
      </c>
      <c r="Z78" s="1">
        <f>SUM(DED!BF78:BQ78)+DED!FW78</f>
        <v>0</v>
      </c>
      <c r="AA78" s="1">
        <f>DED!ES78+DED!GC78</f>
        <v>0</v>
      </c>
      <c r="AB78" s="1">
        <f>SUM(DED!DZ78:EK78)+OTH!I73+DED!FZ78</f>
        <v>0</v>
      </c>
      <c r="AC78" s="1">
        <f>SUM(DED!FM78:FS78)+DED!GD78</f>
        <v>0</v>
      </c>
      <c r="AD78" s="1">
        <f>SUM(DED!CP78:DA78)+DED!GE78</f>
        <v>0</v>
      </c>
      <c r="AE78" s="1">
        <f>SUM(DED!DB78:DM78)+OTH!N73+DED!GA78</f>
        <v>0</v>
      </c>
      <c r="AF78" s="1">
        <f>SUM(DED!DN78:DY78)+OTH!O73+DED!GB78</f>
        <v>0</v>
      </c>
      <c r="AG78" s="1">
        <f>SUM(OTH!D73:H73)+SUM(OTH!J73:M73)+SUM(X78:AB78)+AE78</f>
        <v>0</v>
      </c>
      <c r="AH78" s="1">
        <f>HRA!H73</f>
        <v>0</v>
      </c>
      <c r="AI78" s="1">
        <f>OTH!AC73+OTH!AD73+50000</f>
        <v>50000</v>
      </c>
      <c r="AJ78" s="1">
        <f>OTH!P73</f>
        <v>0</v>
      </c>
      <c r="AK78" s="1">
        <f>IFERROR(IF(OTH!Q73&gt;=AK$6,AK$6,OTH!Q73),0)</f>
        <v>0</v>
      </c>
      <c r="AL78" s="1">
        <f>IFERROR(IF(OTH!R73&gt;=AL$6,AL$6,OTH!R73),0)</f>
        <v>0</v>
      </c>
      <c r="AM78" s="1">
        <f>IFERROR(IF(OTH!S73&gt;=AM$6,AM$6,OTH!S73),0)</f>
        <v>0</v>
      </c>
      <c r="AN78" s="1">
        <f>IFERROR(IF(OTH!T73&gt;=AN$6,AN$6,OTH!T73),0)</f>
        <v>0</v>
      </c>
      <c r="AO78" s="1">
        <f>OTH!U73</f>
        <v>0</v>
      </c>
      <c r="AP78" s="1">
        <f>IFERROR(IF(OTH!V73&gt;=AP$6,AP$6,OTH!V73),0)</f>
        <v>0</v>
      </c>
      <c r="AQ78" s="1">
        <f>IFERROR(IF(OTH!W73&gt;=AQ$6,AQ$6,OTH!W73),0)</f>
        <v>0</v>
      </c>
      <c r="AR78" s="1">
        <f>IFERROR(IF(OTH!X73&gt;=AR$6,AR$6,OTH!X73),0)</f>
        <v>0</v>
      </c>
      <c r="AS78" s="1">
        <f>OTH!Y73</f>
        <v>0</v>
      </c>
      <c r="AT78" s="1">
        <f>OTH!Z73+AC78</f>
        <v>0</v>
      </c>
      <c r="AU78" s="1">
        <f>OTH!AE73+OTH!AF73</f>
        <v>0</v>
      </c>
      <c r="AV78" s="1">
        <f>OTH!AA73</f>
        <v>0</v>
      </c>
      <c r="AW78" s="1">
        <f>OTH!AB73</f>
        <v>0</v>
      </c>
      <c r="AX78" s="1">
        <f t="shared" si="69"/>
        <v>0</v>
      </c>
      <c r="AY78" s="1">
        <f t="shared" si="70"/>
        <v>0</v>
      </c>
      <c r="AZ78" s="1">
        <f t="shared" si="71"/>
        <v>0</v>
      </c>
      <c r="BA78" s="1">
        <f t="shared" si="72"/>
        <v>0</v>
      </c>
      <c r="BB78" s="1">
        <f t="shared" si="73"/>
        <v>0</v>
      </c>
      <c r="BC78" s="1">
        <f>EMP!X74</f>
        <v>0</v>
      </c>
      <c r="BD78" s="1">
        <f t="shared" si="74"/>
        <v>0</v>
      </c>
      <c r="BE78" s="1">
        <f t="shared" si="75"/>
        <v>0</v>
      </c>
      <c r="BF78" s="1">
        <f t="shared" si="76"/>
        <v>0</v>
      </c>
      <c r="BG78" s="1">
        <f t="shared" si="77"/>
        <v>0</v>
      </c>
      <c r="BL78" s="165">
        <f>EMP!O74</f>
        <v>0</v>
      </c>
      <c r="BM78" s="166">
        <f>EMP!P74</f>
        <v>0</v>
      </c>
      <c r="BN78" s="165">
        <f>EMP!Q74</f>
        <v>0</v>
      </c>
      <c r="BO78" s="179"/>
      <c r="BP78" s="180"/>
      <c r="BQ78" s="173">
        <f t="shared" si="78"/>
        <v>0</v>
      </c>
      <c r="BR78" s="173">
        <f t="shared" si="79"/>
        <v>0</v>
      </c>
      <c r="BS78" s="174">
        <f t="shared" si="80"/>
        <v>0</v>
      </c>
      <c r="BT78" s="173">
        <f t="shared" si="81"/>
        <v>0</v>
      </c>
      <c r="BU78" s="173">
        <f t="shared" si="82"/>
        <v>0</v>
      </c>
      <c r="BV78" s="174">
        <f t="shared" si="83"/>
        <v>0</v>
      </c>
      <c r="BW78" s="173">
        <f t="shared" si="84"/>
        <v>0</v>
      </c>
      <c r="BX78" s="173">
        <f t="shared" si="85"/>
        <v>0</v>
      </c>
      <c r="BY78" s="174">
        <f t="shared" si="86"/>
        <v>0</v>
      </c>
      <c r="BZ78" s="173">
        <f t="shared" si="87"/>
        <v>0</v>
      </c>
      <c r="CA78" s="173">
        <f t="shared" si="88"/>
        <v>0</v>
      </c>
      <c r="CB78" s="174">
        <f t="shared" si="89"/>
        <v>0</v>
      </c>
      <c r="CC78" s="173">
        <f t="shared" si="90"/>
        <v>0</v>
      </c>
      <c r="CD78" s="173">
        <f t="shared" si="91"/>
        <v>0</v>
      </c>
      <c r="CE78" s="175">
        <f t="shared" si="92"/>
        <v>0</v>
      </c>
      <c r="CF78" s="175">
        <f t="shared" si="62"/>
        <v>0</v>
      </c>
      <c r="CG78" s="175">
        <f t="shared" si="93"/>
        <v>0</v>
      </c>
      <c r="CH78" s="175">
        <f t="shared" si="94"/>
        <v>0</v>
      </c>
      <c r="CI78" s="175">
        <f t="shared" si="95"/>
        <v>0</v>
      </c>
      <c r="CJ78" s="175">
        <f t="shared" si="96"/>
        <v>0</v>
      </c>
      <c r="CK78" s="175">
        <f t="shared" si="97"/>
        <v>0</v>
      </c>
      <c r="CL78" s="175">
        <f t="shared" si="98"/>
        <v>0</v>
      </c>
      <c r="CM78" s="175">
        <f t="shared" si="99"/>
        <v>0</v>
      </c>
      <c r="CN78" s="175">
        <f t="shared" si="100"/>
        <v>0</v>
      </c>
      <c r="CO78" s="175">
        <f t="shared" si="101"/>
        <v>0</v>
      </c>
      <c r="CP78" s="175">
        <f t="shared" si="102"/>
        <v>0</v>
      </c>
      <c r="CQ78" s="175">
        <f t="shared" si="103"/>
        <v>0</v>
      </c>
      <c r="CR78" s="175">
        <f t="shared" si="104"/>
        <v>0</v>
      </c>
      <c r="CS78" s="175">
        <f t="shared" si="105"/>
        <v>0</v>
      </c>
      <c r="CT78" s="175">
        <f t="shared" si="106"/>
        <v>0</v>
      </c>
      <c r="CU78" s="176">
        <f t="shared" si="107"/>
        <v>0</v>
      </c>
      <c r="CV78" s="176">
        <f t="shared" si="108"/>
        <v>0</v>
      </c>
      <c r="CW78" s="176">
        <f t="shared" si="109"/>
        <v>0</v>
      </c>
      <c r="CX78" s="172">
        <f>OTH!P73</f>
        <v>0</v>
      </c>
      <c r="CY78" s="176">
        <f t="shared" si="110"/>
        <v>0</v>
      </c>
      <c r="CZ78" s="176">
        <f t="shared" si="111"/>
        <v>0</v>
      </c>
      <c r="DA78" s="176">
        <f t="shared" si="112"/>
        <v>0</v>
      </c>
      <c r="DB78" s="171">
        <f t="shared" si="113"/>
        <v>0</v>
      </c>
      <c r="DC78" s="171">
        <f t="shared" si="114"/>
        <v>0</v>
      </c>
      <c r="DD78" s="1">
        <f t="shared" si="115"/>
        <v>0</v>
      </c>
    </row>
    <row r="79" spans="3:108" ht="18" customHeight="1" x14ac:dyDescent="0.25">
      <c r="C79" s="1">
        <f t="shared" si="63"/>
        <v>0</v>
      </c>
      <c r="D79" s="1">
        <f t="shared" si="64"/>
        <v>0</v>
      </c>
      <c r="E79" s="1">
        <f>ALLO!A77</f>
        <v>0</v>
      </c>
      <c r="F79" s="1">
        <f t="shared" si="65"/>
        <v>0</v>
      </c>
      <c r="G79" s="1">
        <f t="shared" si="66"/>
        <v>1</v>
      </c>
      <c r="H79" s="1">
        <f t="shared" si="66"/>
        <v>2</v>
      </c>
      <c r="I79" s="1">
        <f t="shared" si="66"/>
        <v>3</v>
      </c>
      <c r="J79" s="1">
        <f>SUM(ALLO!GA77:GL77)</f>
        <v>0</v>
      </c>
      <c r="K79" s="1">
        <f>SUM(ALLO!GM77:GX77)</f>
        <v>0</v>
      </c>
      <c r="L79" s="1">
        <f>SUM(ALLO!GY77:HJ77)</f>
        <v>0</v>
      </c>
      <c r="M79" s="1">
        <f>SUM(ALLO!EU77:FF77)</f>
        <v>0</v>
      </c>
      <c r="N79" s="1">
        <f>SUM(ALLO!FG77:FR77)</f>
        <v>0</v>
      </c>
      <c r="O79" s="1">
        <f>ALLO!HR77</f>
        <v>0</v>
      </c>
      <c r="P79" s="1">
        <f>ALLO!HU77</f>
        <v>0</v>
      </c>
      <c r="Q79" s="1">
        <f>ALLO!IP77</f>
        <v>0</v>
      </c>
      <c r="R79" s="1">
        <f>ALLO!IS77</f>
        <v>0</v>
      </c>
      <c r="S79" s="1">
        <f>IFERROR(IF($BL79&gt;=1,INDEX(ARR!$D$8:$AG$207,MATCH(G79,ARR!$D$8:$D$207,0),12),0),0)</f>
        <v>0</v>
      </c>
      <c r="T79" s="1">
        <f>IFERROR(IF($BL79&gt;=1,INDEX(ARR!$D$8:$AG$207,MATCH(H79,ARR!$D$8:$D$207,0),12),0),0)</f>
        <v>0</v>
      </c>
      <c r="U79" s="1">
        <f>IFERROR(IF($BL79&gt;=1,INDEX(ARR!$D$8:$AG$207,MATCH(I79,ARR!$D$8:$D$207,0),12),0),0)</f>
        <v>0</v>
      </c>
      <c r="V79" s="1">
        <f t="shared" si="67"/>
        <v>0</v>
      </c>
      <c r="W79" s="1">
        <f t="shared" si="68"/>
        <v>0</v>
      </c>
      <c r="X79" s="1">
        <f>SUM(DED!AH79:AS79)+ALLO!IQ77+ALLO!IT77+DED!FT79+ALLO!HP77</f>
        <v>0</v>
      </c>
      <c r="Y79" s="1">
        <f>SUM(DED!FA79:FL79)+ALLO!IR77+ALLO!IU77+DED!FV79</f>
        <v>0</v>
      </c>
      <c r="Z79" s="1">
        <f>SUM(DED!BF79:BQ79)+DED!FW79</f>
        <v>0</v>
      </c>
      <c r="AA79" s="1">
        <f>DED!ES79+DED!GC79</f>
        <v>0</v>
      </c>
      <c r="AB79" s="1">
        <f>SUM(DED!DZ79:EK79)+OTH!I74+DED!FZ79</f>
        <v>0</v>
      </c>
      <c r="AC79" s="1">
        <f>SUM(DED!FM79:FS79)+DED!GD79</f>
        <v>0</v>
      </c>
      <c r="AD79" s="1">
        <f>SUM(DED!CP79:DA79)+DED!GE79</f>
        <v>0</v>
      </c>
      <c r="AE79" s="1">
        <f>SUM(DED!DB79:DM79)+OTH!N74+DED!GA79</f>
        <v>0</v>
      </c>
      <c r="AF79" s="1">
        <f>SUM(DED!DN79:DY79)+OTH!O74+DED!GB79</f>
        <v>0</v>
      </c>
      <c r="AG79" s="1">
        <f>SUM(OTH!D74:H74)+SUM(OTH!J74:M74)+SUM(X79:AB79)+AE79</f>
        <v>0</v>
      </c>
      <c r="AH79" s="1">
        <f>HRA!H74</f>
        <v>0</v>
      </c>
      <c r="AI79" s="1">
        <f>OTH!AC74+OTH!AD74+50000</f>
        <v>50000</v>
      </c>
      <c r="AJ79" s="1">
        <f>OTH!P74</f>
        <v>0</v>
      </c>
      <c r="AK79" s="1">
        <f>IFERROR(IF(OTH!Q74&gt;=AK$6,AK$6,OTH!Q74),0)</f>
        <v>0</v>
      </c>
      <c r="AL79" s="1">
        <f>IFERROR(IF(OTH!R74&gt;=AL$6,AL$6,OTH!R74),0)</f>
        <v>0</v>
      </c>
      <c r="AM79" s="1">
        <f>IFERROR(IF(OTH!S74&gt;=AM$6,AM$6,OTH!S74),0)</f>
        <v>0</v>
      </c>
      <c r="AN79" s="1">
        <f>IFERROR(IF(OTH!T74&gt;=AN$6,AN$6,OTH!T74),0)</f>
        <v>0</v>
      </c>
      <c r="AO79" s="1">
        <f>OTH!U74</f>
        <v>0</v>
      </c>
      <c r="AP79" s="1">
        <f>IFERROR(IF(OTH!V74&gt;=AP$6,AP$6,OTH!V74),0)</f>
        <v>0</v>
      </c>
      <c r="AQ79" s="1">
        <f>IFERROR(IF(OTH!W74&gt;=AQ$6,AQ$6,OTH!W74),0)</f>
        <v>0</v>
      </c>
      <c r="AR79" s="1">
        <f>IFERROR(IF(OTH!X74&gt;=AR$6,AR$6,OTH!X74),0)</f>
        <v>0</v>
      </c>
      <c r="AS79" s="1">
        <f>OTH!Y74</f>
        <v>0</v>
      </c>
      <c r="AT79" s="1">
        <f>OTH!Z74+AC79</f>
        <v>0</v>
      </c>
      <c r="AU79" s="1">
        <f>OTH!AE74+OTH!AF74</f>
        <v>0</v>
      </c>
      <c r="AV79" s="1">
        <f>OTH!AA74</f>
        <v>0</v>
      </c>
      <c r="AW79" s="1">
        <f>OTH!AB74</f>
        <v>0</v>
      </c>
      <c r="AX79" s="1">
        <f t="shared" si="69"/>
        <v>0</v>
      </c>
      <c r="AY79" s="1">
        <f t="shared" si="70"/>
        <v>0</v>
      </c>
      <c r="AZ79" s="1">
        <f t="shared" si="71"/>
        <v>0</v>
      </c>
      <c r="BA79" s="1">
        <f t="shared" si="72"/>
        <v>0</v>
      </c>
      <c r="BB79" s="1">
        <f t="shared" si="73"/>
        <v>0</v>
      </c>
      <c r="BC79" s="1">
        <f>EMP!X75</f>
        <v>0</v>
      </c>
      <c r="BD79" s="1">
        <f t="shared" si="74"/>
        <v>0</v>
      </c>
      <c r="BE79" s="1">
        <f t="shared" si="75"/>
        <v>0</v>
      </c>
      <c r="BF79" s="1">
        <f t="shared" si="76"/>
        <v>0</v>
      </c>
      <c r="BG79" s="1">
        <f t="shared" si="77"/>
        <v>0</v>
      </c>
      <c r="BL79" s="165">
        <f>EMP!O75</f>
        <v>0</v>
      </c>
      <c r="BM79" s="166">
        <f>EMP!P75</f>
        <v>0</v>
      </c>
      <c r="BN79" s="165">
        <f>EMP!Q75</f>
        <v>0</v>
      </c>
      <c r="BO79" s="179"/>
      <c r="BP79" s="180"/>
      <c r="BQ79" s="173">
        <f t="shared" si="78"/>
        <v>0</v>
      </c>
      <c r="BR79" s="173">
        <f t="shared" si="79"/>
        <v>0</v>
      </c>
      <c r="BS79" s="174">
        <f t="shared" si="80"/>
        <v>0</v>
      </c>
      <c r="BT79" s="173">
        <f t="shared" si="81"/>
        <v>0</v>
      </c>
      <c r="BU79" s="173">
        <f t="shared" si="82"/>
        <v>0</v>
      </c>
      <c r="BV79" s="174">
        <f t="shared" si="83"/>
        <v>0</v>
      </c>
      <c r="BW79" s="173">
        <f t="shared" si="84"/>
        <v>0</v>
      </c>
      <c r="BX79" s="173">
        <f t="shared" si="85"/>
        <v>0</v>
      </c>
      <c r="BY79" s="174">
        <f t="shared" si="86"/>
        <v>0</v>
      </c>
      <c r="BZ79" s="173">
        <f t="shared" si="87"/>
        <v>0</v>
      </c>
      <c r="CA79" s="173">
        <f t="shared" si="88"/>
        <v>0</v>
      </c>
      <c r="CB79" s="174">
        <f t="shared" si="89"/>
        <v>0</v>
      </c>
      <c r="CC79" s="173">
        <f t="shared" si="90"/>
        <v>0</v>
      </c>
      <c r="CD79" s="173">
        <f t="shared" si="91"/>
        <v>0</v>
      </c>
      <c r="CE79" s="175">
        <f t="shared" si="92"/>
        <v>0</v>
      </c>
      <c r="CF79" s="175">
        <f t="shared" si="62"/>
        <v>0</v>
      </c>
      <c r="CG79" s="175">
        <f t="shared" si="93"/>
        <v>0</v>
      </c>
      <c r="CH79" s="175">
        <f t="shared" si="94"/>
        <v>0</v>
      </c>
      <c r="CI79" s="175">
        <f t="shared" si="95"/>
        <v>0</v>
      </c>
      <c r="CJ79" s="175">
        <f t="shared" si="96"/>
        <v>0</v>
      </c>
      <c r="CK79" s="175">
        <f t="shared" si="97"/>
        <v>0</v>
      </c>
      <c r="CL79" s="175">
        <f t="shared" si="98"/>
        <v>0</v>
      </c>
      <c r="CM79" s="175">
        <f t="shared" si="99"/>
        <v>0</v>
      </c>
      <c r="CN79" s="175">
        <f t="shared" si="100"/>
        <v>0</v>
      </c>
      <c r="CO79" s="175">
        <f t="shared" si="101"/>
        <v>0</v>
      </c>
      <c r="CP79" s="175">
        <f t="shared" si="102"/>
        <v>0</v>
      </c>
      <c r="CQ79" s="175">
        <f t="shared" si="103"/>
        <v>0</v>
      </c>
      <c r="CR79" s="175">
        <f t="shared" si="104"/>
        <v>0</v>
      </c>
      <c r="CS79" s="175">
        <f t="shared" si="105"/>
        <v>0</v>
      </c>
      <c r="CT79" s="175">
        <f t="shared" si="106"/>
        <v>0</v>
      </c>
      <c r="CU79" s="176">
        <f t="shared" si="107"/>
        <v>0</v>
      </c>
      <c r="CV79" s="176">
        <f t="shared" si="108"/>
        <v>0</v>
      </c>
      <c r="CW79" s="176">
        <f t="shared" si="109"/>
        <v>0</v>
      </c>
      <c r="CX79" s="172">
        <f>OTH!P74</f>
        <v>0</v>
      </c>
      <c r="CY79" s="176">
        <f t="shared" si="110"/>
        <v>0</v>
      </c>
      <c r="CZ79" s="176">
        <f t="shared" si="111"/>
        <v>0</v>
      </c>
      <c r="DA79" s="176">
        <f t="shared" si="112"/>
        <v>0</v>
      </c>
      <c r="DB79" s="171">
        <f t="shared" si="113"/>
        <v>0</v>
      </c>
      <c r="DC79" s="171">
        <f t="shared" si="114"/>
        <v>0</v>
      </c>
      <c r="DD79" s="1">
        <f t="shared" si="115"/>
        <v>0</v>
      </c>
    </row>
    <row r="80" spans="3:108" ht="18" customHeight="1" x14ac:dyDescent="0.25">
      <c r="C80" s="1">
        <f t="shared" si="63"/>
        <v>0</v>
      </c>
      <c r="D80" s="1">
        <f t="shared" si="64"/>
        <v>0</v>
      </c>
      <c r="E80" s="1">
        <f>ALLO!A78</f>
        <v>0</v>
      </c>
      <c r="F80" s="1">
        <f t="shared" si="65"/>
        <v>0</v>
      </c>
      <c r="G80" s="1">
        <f t="shared" si="66"/>
        <v>1</v>
      </c>
      <c r="H80" s="1">
        <f t="shared" si="66"/>
        <v>2</v>
      </c>
      <c r="I80" s="1">
        <f t="shared" si="66"/>
        <v>3</v>
      </c>
      <c r="J80" s="1">
        <f>SUM(ALLO!GA78:GL78)</f>
        <v>0</v>
      </c>
      <c r="K80" s="1">
        <f>SUM(ALLO!GM78:GX78)</f>
        <v>0</v>
      </c>
      <c r="L80" s="1">
        <f>SUM(ALLO!GY78:HJ78)</f>
        <v>0</v>
      </c>
      <c r="M80" s="1">
        <f>SUM(ALLO!EU78:FF78)</f>
        <v>0</v>
      </c>
      <c r="N80" s="1">
        <f>SUM(ALLO!FG78:FR78)</f>
        <v>0</v>
      </c>
      <c r="O80" s="1">
        <f>ALLO!HR78</f>
        <v>0</v>
      </c>
      <c r="P80" s="1">
        <f>ALLO!HU78</f>
        <v>0</v>
      </c>
      <c r="Q80" s="1">
        <f>ALLO!IP78</f>
        <v>0</v>
      </c>
      <c r="R80" s="1">
        <f>ALLO!IS78</f>
        <v>0</v>
      </c>
      <c r="S80" s="1">
        <f>IFERROR(IF($BL80&gt;=1,INDEX(ARR!$D$8:$AG$207,MATCH(G80,ARR!$D$8:$D$207,0),12),0),0)</f>
        <v>0</v>
      </c>
      <c r="T80" s="1">
        <f>IFERROR(IF($BL80&gt;=1,INDEX(ARR!$D$8:$AG$207,MATCH(H80,ARR!$D$8:$D$207,0),12),0),0)</f>
        <v>0</v>
      </c>
      <c r="U80" s="1">
        <f>IFERROR(IF($BL80&gt;=1,INDEX(ARR!$D$8:$AG$207,MATCH(I80,ARR!$D$8:$D$207,0),12),0),0)</f>
        <v>0</v>
      </c>
      <c r="V80" s="1">
        <f t="shared" si="67"/>
        <v>0</v>
      </c>
      <c r="W80" s="1">
        <f t="shared" si="68"/>
        <v>0</v>
      </c>
      <c r="X80" s="1">
        <f>SUM(DED!AH80:AS80)+ALLO!IQ78+ALLO!IT78+DED!FT80+ALLO!HP78</f>
        <v>0</v>
      </c>
      <c r="Y80" s="1">
        <f>SUM(DED!FA80:FL80)+ALLO!IR78+ALLO!IU78+DED!FV80</f>
        <v>0</v>
      </c>
      <c r="Z80" s="1">
        <f>SUM(DED!BF80:BQ80)+DED!FW80</f>
        <v>0</v>
      </c>
      <c r="AA80" s="1">
        <f>DED!ES80+DED!GC80</f>
        <v>0</v>
      </c>
      <c r="AB80" s="1">
        <f>SUM(DED!DZ80:EK80)+OTH!I75+DED!FZ80</f>
        <v>0</v>
      </c>
      <c r="AC80" s="1">
        <f>SUM(DED!FM80:FS80)+DED!GD80</f>
        <v>0</v>
      </c>
      <c r="AD80" s="1">
        <f>SUM(DED!CP80:DA80)+DED!GE80</f>
        <v>0</v>
      </c>
      <c r="AE80" s="1">
        <f>SUM(DED!DB80:DM80)+OTH!N75+DED!GA80</f>
        <v>0</v>
      </c>
      <c r="AF80" s="1">
        <f>SUM(DED!DN80:DY80)+OTH!O75+DED!GB80</f>
        <v>0</v>
      </c>
      <c r="AG80" s="1">
        <f>SUM(OTH!D75:H75)+SUM(OTH!J75:M75)+SUM(X80:AB80)+AE80</f>
        <v>0</v>
      </c>
      <c r="AH80" s="1">
        <f>HRA!H75</f>
        <v>0</v>
      </c>
      <c r="AI80" s="1">
        <f>OTH!AC75+OTH!AD75+50000</f>
        <v>50000</v>
      </c>
      <c r="AJ80" s="1">
        <f>OTH!P75</f>
        <v>0</v>
      </c>
      <c r="AK80" s="1">
        <f>IFERROR(IF(OTH!Q75&gt;=AK$6,AK$6,OTH!Q75),0)</f>
        <v>0</v>
      </c>
      <c r="AL80" s="1">
        <f>IFERROR(IF(OTH!R75&gt;=AL$6,AL$6,OTH!R75),0)</f>
        <v>0</v>
      </c>
      <c r="AM80" s="1">
        <f>IFERROR(IF(OTH!S75&gt;=AM$6,AM$6,OTH!S75),0)</f>
        <v>0</v>
      </c>
      <c r="AN80" s="1">
        <f>IFERROR(IF(OTH!T75&gt;=AN$6,AN$6,OTH!T75),0)</f>
        <v>0</v>
      </c>
      <c r="AO80" s="1">
        <f>OTH!U75</f>
        <v>0</v>
      </c>
      <c r="AP80" s="1">
        <f>IFERROR(IF(OTH!V75&gt;=AP$6,AP$6,OTH!V75),0)</f>
        <v>0</v>
      </c>
      <c r="AQ80" s="1">
        <f>IFERROR(IF(OTH!W75&gt;=AQ$6,AQ$6,OTH!W75),0)</f>
        <v>0</v>
      </c>
      <c r="AR80" s="1">
        <f>IFERROR(IF(OTH!X75&gt;=AR$6,AR$6,OTH!X75),0)</f>
        <v>0</v>
      </c>
      <c r="AS80" s="1">
        <f>OTH!Y75</f>
        <v>0</v>
      </c>
      <c r="AT80" s="1">
        <f>OTH!Z75+AC80</f>
        <v>0</v>
      </c>
      <c r="AU80" s="1">
        <f>OTH!AE75+OTH!AF75</f>
        <v>0</v>
      </c>
      <c r="AV80" s="1">
        <f>OTH!AA75</f>
        <v>0</v>
      </c>
      <c r="AW80" s="1">
        <f>OTH!AB75</f>
        <v>0</v>
      </c>
      <c r="AX80" s="1">
        <f t="shared" si="69"/>
        <v>0</v>
      </c>
      <c r="AY80" s="1">
        <f t="shared" si="70"/>
        <v>0</v>
      </c>
      <c r="AZ80" s="1">
        <f t="shared" si="71"/>
        <v>0</v>
      </c>
      <c r="BA80" s="1">
        <f t="shared" si="72"/>
        <v>0</v>
      </c>
      <c r="BB80" s="1">
        <f t="shared" si="73"/>
        <v>0</v>
      </c>
      <c r="BC80" s="1">
        <f>EMP!X76</f>
        <v>0</v>
      </c>
      <c r="BD80" s="1">
        <f t="shared" si="74"/>
        <v>0</v>
      </c>
      <c r="BE80" s="1">
        <f t="shared" si="75"/>
        <v>0</v>
      </c>
      <c r="BF80" s="1">
        <f t="shared" si="76"/>
        <v>0</v>
      </c>
      <c r="BG80" s="1">
        <f t="shared" si="77"/>
        <v>0</v>
      </c>
      <c r="BL80" s="165">
        <f>EMP!O76</f>
        <v>0</v>
      </c>
      <c r="BM80" s="166">
        <f>EMP!P76</f>
        <v>0</v>
      </c>
      <c r="BN80" s="165">
        <f>EMP!Q76</f>
        <v>0</v>
      </c>
      <c r="BO80" s="179"/>
      <c r="BP80" s="180"/>
      <c r="BQ80" s="173">
        <f t="shared" si="78"/>
        <v>0</v>
      </c>
      <c r="BR80" s="173">
        <f t="shared" si="79"/>
        <v>0</v>
      </c>
      <c r="BS80" s="174">
        <f t="shared" si="80"/>
        <v>0</v>
      </c>
      <c r="BT80" s="173">
        <f t="shared" si="81"/>
        <v>0</v>
      </c>
      <c r="BU80" s="173">
        <f t="shared" si="82"/>
        <v>0</v>
      </c>
      <c r="BV80" s="174">
        <f t="shared" si="83"/>
        <v>0</v>
      </c>
      <c r="BW80" s="173">
        <f t="shared" si="84"/>
        <v>0</v>
      </c>
      <c r="BX80" s="173">
        <f t="shared" si="85"/>
        <v>0</v>
      </c>
      <c r="BY80" s="174">
        <f t="shared" si="86"/>
        <v>0</v>
      </c>
      <c r="BZ80" s="173">
        <f t="shared" si="87"/>
        <v>0</v>
      </c>
      <c r="CA80" s="173">
        <f t="shared" si="88"/>
        <v>0</v>
      </c>
      <c r="CB80" s="174">
        <f t="shared" si="89"/>
        <v>0</v>
      </c>
      <c r="CC80" s="173">
        <f t="shared" si="90"/>
        <v>0</v>
      </c>
      <c r="CD80" s="173">
        <f t="shared" si="91"/>
        <v>0</v>
      </c>
      <c r="CE80" s="175">
        <f t="shared" si="92"/>
        <v>0</v>
      </c>
      <c r="CF80" s="175">
        <f t="shared" si="62"/>
        <v>0</v>
      </c>
      <c r="CG80" s="175">
        <f t="shared" si="93"/>
        <v>0</v>
      </c>
      <c r="CH80" s="175">
        <f t="shared" si="94"/>
        <v>0</v>
      </c>
      <c r="CI80" s="175">
        <f t="shared" si="95"/>
        <v>0</v>
      </c>
      <c r="CJ80" s="175">
        <f t="shared" si="96"/>
        <v>0</v>
      </c>
      <c r="CK80" s="175">
        <f t="shared" si="97"/>
        <v>0</v>
      </c>
      <c r="CL80" s="175">
        <f t="shared" si="98"/>
        <v>0</v>
      </c>
      <c r="CM80" s="175">
        <f t="shared" si="99"/>
        <v>0</v>
      </c>
      <c r="CN80" s="175">
        <f t="shared" si="100"/>
        <v>0</v>
      </c>
      <c r="CO80" s="175">
        <f t="shared" si="101"/>
        <v>0</v>
      </c>
      <c r="CP80" s="175">
        <f t="shared" si="102"/>
        <v>0</v>
      </c>
      <c r="CQ80" s="175">
        <f t="shared" si="103"/>
        <v>0</v>
      </c>
      <c r="CR80" s="175">
        <f t="shared" si="104"/>
        <v>0</v>
      </c>
      <c r="CS80" s="175">
        <f t="shared" si="105"/>
        <v>0</v>
      </c>
      <c r="CT80" s="175">
        <f t="shared" si="106"/>
        <v>0</v>
      </c>
      <c r="CU80" s="176">
        <f t="shared" si="107"/>
        <v>0</v>
      </c>
      <c r="CV80" s="176">
        <f t="shared" si="108"/>
        <v>0</v>
      </c>
      <c r="CW80" s="176">
        <f t="shared" si="109"/>
        <v>0</v>
      </c>
      <c r="CX80" s="172">
        <f>OTH!P75</f>
        <v>0</v>
      </c>
      <c r="CY80" s="176">
        <f t="shared" si="110"/>
        <v>0</v>
      </c>
      <c r="CZ80" s="176">
        <f t="shared" si="111"/>
        <v>0</v>
      </c>
      <c r="DA80" s="176">
        <f t="shared" si="112"/>
        <v>0</v>
      </c>
      <c r="DB80" s="171">
        <f t="shared" si="113"/>
        <v>0</v>
      </c>
      <c r="DC80" s="171">
        <f t="shared" si="114"/>
        <v>0</v>
      </c>
      <c r="DD80" s="1">
        <f t="shared" si="115"/>
        <v>0</v>
      </c>
    </row>
    <row r="81" spans="3:108" ht="18" customHeight="1" x14ac:dyDescent="0.25">
      <c r="C81" s="1">
        <f t="shared" si="63"/>
        <v>0</v>
      </c>
      <c r="D81" s="1">
        <f t="shared" si="64"/>
        <v>0</v>
      </c>
      <c r="E81" s="1">
        <f>ALLO!A79</f>
        <v>0</v>
      </c>
      <c r="F81" s="1">
        <f t="shared" si="65"/>
        <v>0</v>
      </c>
      <c r="G81" s="1">
        <f t="shared" si="66"/>
        <v>1</v>
      </c>
      <c r="H81" s="1">
        <f t="shared" si="66"/>
        <v>2</v>
      </c>
      <c r="I81" s="1">
        <f t="shared" si="66"/>
        <v>3</v>
      </c>
      <c r="J81" s="1">
        <f>SUM(ALLO!GA79:GL79)</f>
        <v>0</v>
      </c>
      <c r="K81" s="1">
        <f>SUM(ALLO!GM79:GX79)</f>
        <v>0</v>
      </c>
      <c r="L81" s="1">
        <f>SUM(ALLO!GY79:HJ79)</f>
        <v>0</v>
      </c>
      <c r="M81" s="1">
        <f>SUM(ALLO!EU79:FF79)</f>
        <v>0</v>
      </c>
      <c r="N81" s="1">
        <f>SUM(ALLO!FG79:FR79)</f>
        <v>0</v>
      </c>
      <c r="O81" s="1">
        <f>ALLO!HR79</f>
        <v>0</v>
      </c>
      <c r="P81" s="1">
        <f>ALLO!HU79</f>
        <v>0</v>
      </c>
      <c r="Q81" s="1">
        <f>ALLO!IP79</f>
        <v>0</v>
      </c>
      <c r="R81" s="1">
        <f>ALLO!IS79</f>
        <v>0</v>
      </c>
      <c r="S81" s="1">
        <f>IFERROR(IF($BL81&gt;=1,INDEX(ARR!$D$8:$AG$207,MATCH(G81,ARR!$D$8:$D$207,0),12),0),0)</f>
        <v>0</v>
      </c>
      <c r="T81" s="1">
        <f>IFERROR(IF($BL81&gt;=1,INDEX(ARR!$D$8:$AG$207,MATCH(H81,ARR!$D$8:$D$207,0),12),0),0)</f>
        <v>0</v>
      </c>
      <c r="U81" s="1">
        <f>IFERROR(IF($BL81&gt;=1,INDEX(ARR!$D$8:$AG$207,MATCH(I81,ARR!$D$8:$D$207,0),12),0),0)</f>
        <v>0</v>
      </c>
      <c r="V81" s="1">
        <f t="shared" si="67"/>
        <v>0</v>
      </c>
      <c r="W81" s="1">
        <f t="shared" si="68"/>
        <v>0</v>
      </c>
      <c r="X81" s="1">
        <f>SUM(DED!AH81:AS81)+ALLO!IQ79+ALLO!IT79+DED!FT81+ALLO!HP79</f>
        <v>0</v>
      </c>
      <c r="Y81" s="1">
        <f>SUM(DED!FA81:FL81)+ALLO!IR79+ALLO!IU79+DED!FV81</f>
        <v>0</v>
      </c>
      <c r="Z81" s="1">
        <f>SUM(DED!BF81:BQ81)+DED!FW81</f>
        <v>0</v>
      </c>
      <c r="AA81" s="1">
        <f>DED!ES81+DED!GC81</f>
        <v>0</v>
      </c>
      <c r="AB81" s="1">
        <f>SUM(DED!DZ81:EK81)+OTH!I76+DED!FZ81</f>
        <v>0</v>
      </c>
      <c r="AC81" s="1">
        <f>SUM(DED!FM81:FS81)+DED!GD81</f>
        <v>0</v>
      </c>
      <c r="AD81" s="1">
        <f>SUM(DED!CP81:DA81)+DED!GE81</f>
        <v>0</v>
      </c>
      <c r="AE81" s="1">
        <f>SUM(DED!DB81:DM81)+OTH!N76+DED!GA81</f>
        <v>0</v>
      </c>
      <c r="AF81" s="1">
        <f>SUM(DED!DN81:DY81)+OTH!O76+DED!GB81</f>
        <v>0</v>
      </c>
      <c r="AG81" s="1">
        <f>SUM(OTH!D76:H76)+SUM(OTH!J76:M76)+SUM(X81:AB81)+AE81</f>
        <v>0</v>
      </c>
      <c r="AH81" s="1">
        <f>HRA!H76</f>
        <v>0</v>
      </c>
      <c r="AI81" s="1">
        <f>OTH!AC76+OTH!AD76+50000</f>
        <v>50000</v>
      </c>
      <c r="AJ81" s="1">
        <f>OTH!P76</f>
        <v>0</v>
      </c>
      <c r="AK81" s="1">
        <f>IFERROR(IF(OTH!Q76&gt;=AK$6,AK$6,OTH!Q76),0)</f>
        <v>0</v>
      </c>
      <c r="AL81" s="1">
        <f>IFERROR(IF(OTH!R76&gt;=AL$6,AL$6,OTH!R76),0)</f>
        <v>0</v>
      </c>
      <c r="AM81" s="1">
        <f>IFERROR(IF(OTH!S76&gt;=AM$6,AM$6,OTH!S76),0)</f>
        <v>0</v>
      </c>
      <c r="AN81" s="1">
        <f>IFERROR(IF(OTH!T76&gt;=AN$6,AN$6,OTH!T76),0)</f>
        <v>0</v>
      </c>
      <c r="AO81" s="1">
        <f>OTH!U76</f>
        <v>0</v>
      </c>
      <c r="AP81" s="1">
        <f>IFERROR(IF(OTH!V76&gt;=AP$6,AP$6,OTH!V76),0)</f>
        <v>0</v>
      </c>
      <c r="AQ81" s="1">
        <f>IFERROR(IF(OTH!W76&gt;=AQ$6,AQ$6,OTH!W76),0)</f>
        <v>0</v>
      </c>
      <c r="AR81" s="1">
        <f>IFERROR(IF(OTH!X76&gt;=AR$6,AR$6,OTH!X76),0)</f>
        <v>0</v>
      </c>
      <c r="AS81" s="1">
        <f>OTH!Y76</f>
        <v>0</v>
      </c>
      <c r="AT81" s="1">
        <f>OTH!Z76+AC81</f>
        <v>0</v>
      </c>
      <c r="AU81" s="1">
        <f>OTH!AE76+OTH!AF76</f>
        <v>0</v>
      </c>
      <c r="AV81" s="1">
        <f>OTH!AA76</f>
        <v>0</v>
      </c>
      <c r="AW81" s="1">
        <f>OTH!AB76</f>
        <v>0</v>
      </c>
      <c r="AX81" s="1">
        <f t="shared" si="69"/>
        <v>0</v>
      </c>
      <c r="AY81" s="1">
        <f t="shared" si="70"/>
        <v>0</v>
      </c>
      <c r="AZ81" s="1">
        <f t="shared" si="71"/>
        <v>0</v>
      </c>
      <c r="BA81" s="1">
        <f t="shared" si="72"/>
        <v>0</v>
      </c>
      <c r="BB81" s="1">
        <f t="shared" si="73"/>
        <v>0</v>
      </c>
      <c r="BC81" s="1">
        <f>EMP!X77</f>
        <v>0</v>
      </c>
      <c r="BD81" s="1">
        <f t="shared" si="74"/>
        <v>0</v>
      </c>
      <c r="BE81" s="1">
        <f t="shared" si="75"/>
        <v>0</v>
      </c>
      <c r="BF81" s="1">
        <f t="shared" si="76"/>
        <v>0</v>
      </c>
      <c r="BG81" s="1">
        <f t="shared" si="77"/>
        <v>0</v>
      </c>
      <c r="BL81" s="165">
        <f>EMP!O77</f>
        <v>0</v>
      </c>
      <c r="BM81" s="166">
        <f>EMP!P77</f>
        <v>0</v>
      </c>
      <c r="BN81" s="165">
        <f>EMP!Q77</f>
        <v>0</v>
      </c>
      <c r="BO81" s="179"/>
      <c r="BP81" s="180"/>
      <c r="BQ81" s="173">
        <f t="shared" si="78"/>
        <v>0</v>
      </c>
      <c r="BR81" s="173">
        <f t="shared" si="79"/>
        <v>0</v>
      </c>
      <c r="BS81" s="174">
        <f t="shared" si="80"/>
        <v>0</v>
      </c>
      <c r="BT81" s="173">
        <f t="shared" si="81"/>
        <v>0</v>
      </c>
      <c r="BU81" s="173">
        <f t="shared" si="82"/>
        <v>0</v>
      </c>
      <c r="BV81" s="174">
        <f t="shared" si="83"/>
        <v>0</v>
      </c>
      <c r="BW81" s="173">
        <f t="shared" si="84"/>
        <v>0</v>
      </c>
      <c r="BX81" s="173">
        <f t="shared" si="85"/>
        <v>0</v>
      </c>
      <c r="BY81" s="174">
        <f t="shared" si="86"/>
        <v>0</v>
      </c>
      <c r="BZ81" s="173">
        <f t="shared" si="87"/>
        <v>0</v>
      </c>
      <c r="CA81" s="173">
        <f t="shared" si="88"/>
        <v>0</v>
      </c>
      <c r="CB81" s="174">
        <f t="shared" si="89"/>
        <v>0</v>
      </c>
      <c r="CC81" s="173">
        <f t="shared" si="90"/>
        <v>0</v>
      </c>
      <c r="CD81" s="173">
        <f t="shared" si="91"/>
        <v>0</v>
      </c>
      <c r="CE81" s="175">
        <f t="shared" si="92"/>
        <v>0</v>
      </c>
      <c r="CF81" s="175">
        <f t="shared" si="62"/>
        <v>0</v>
      </c>
      <c r="CG81" s="175">
        <f t="shared" si="93"/>
        <v>0</v>
      </c>
      <c r="CH81" s="175">
        <f t="shared" si="94"/>
        <v>0</v>
      </c>
      <c r="CI81" s="175">
        <f t="shared" si="95"/>
        <v>0</v>
      </c>
      <c r="CJ81" s="175">
        <f t="shared" si="96"/>
        <v>0</v>
      </c>
      <c r="CK81" s="175">
        <f t="shared" si="97"/>
        <v>0</v>
      </c>
      <c r="CL81" s="175">
        <f t="shared" si="98"/>
        <v>0</v>
      </c>
      <c r="CM81" s="175">
        <f t="shared" si="99"/>
        <v>0</v>
      </c>
      <c r="CN81" s="175">
        <f t="shared" si="100"/>
        <v>0</v>
      </c>
      <c r="CO81" s="175">
        <f t="shared" si="101"/>
        <v>0</v>
      </c>
      <c r="CP81" s="175">
        <f t="shared" si="102"/>
        <v>0</v>
      </c>
      <c r="CQ81" s="175">
        <f t="shared" si="103"/>
        <v>0</v>
      </c>
      <c r="CR81" s="175">
        <f t="shared" si="104"/>
        <v>0</v>
      </c>
      <c r="CS81" s="175">
        <f t="shared" si="105"/>
        <v>0</v>
      </c>
      <c r="CT81" s="175">
        <f t="shared" si="106"/>
        <v>0</v>
      </c>
      <c r="CU81" s="176">
        <f t="shared" si="107"/>
        <v>0</v>
      </c>
      <c r="CV81" s="176">
        <f t="shared" si="108"/>
        <v>0</v>
      </c>
      <c r="CW81" s="176">
        <f t="shared" si="109"/>
        <v>0</v>
      </c>
      <c r="CX81" s="172">
        <f>OTH!P76</f>
        <v>0</v>
      </c>
      <c r="CY81" s="176">
        <f t="shared" si="110"/>
        <v>0</v>
      </c>
      <c r="CZ81" s="176">
        <f t="shared" si="111"/>
        <v>0</v>
      </c>
      <c r="DA81" s="176">
        <f t="shared" si="112"/>
        <v>0</v>
      </c>
      <c r="DB81" s="171">
        <f t="shared" si="113"/>
        <v>0</v>
      </c>
      <c r="DC81" s="171">
        <f t="shared" si="114"/>
        <v>0</v>
      </c>
      <c r="DD81" s="1">
        <f t="shared" si="115"/>
        <v>0</v>
      </c>
    </row>
    <row r="82" spans="3:108" ht="18" customHeight="1" x14ac:dyDescent="0.25">
      <c r="C82" s="1">
        <f t="shared" si="63"/>
        <v>0</v>
      </c>
      <c r="D82" s="1">
        <f t="shared" si="64"/>
        <v>0</v>
      </c>
      <c r="E82" s="1">
        <f>ALLO!A80</f>
        <v>0</v>
      </c>
      <c r="F82" s="1">
        <f t="shared" si="65"/>
        <v>0</v>
      </c>
      <c r="G82" s="1">
        <f t="shared" si="66"/>
        <v>1</v>
      </c>
      <c r="H82" s="1">
        <f t="shared" si="66"/>
        <v>2</v>
      </c>
      <c r="I82" s="1">
        <f t="shared" si="66"/>
        <v>3</v>
      </c>
      <c r="J82" s="1">
        <f>SUM(ALLO!GA80:GL80)</f>
        <v>0</v>
      </c>
      <c r="K82" s="1">
        <f>SUM(ALLO!GM80:GX80)</f>
        <v>0</v>
      </c>
      <c r="L82" s="1">
        <f>SUM(ALLO!GY80:HJ80)</f>
        <v>0</v>
      </c>
      <c r="M82" s="1">
        <f>SUM(ALLO!EU80:FF80)</f>
        <v>0</v>
      </c>
      <c r="N82" s="1">
        <f>SUM(ALLO!FG80:FR80)</f>
        <v>0</v>
      </c>
      <c r="O82" s="1">
        <f>ALLO!HR80</f>
        <v>0</v>
      </c>
      <c r="P82" s="1">
        <f>ALLO!HU80</f>
        <v>0</v>
      </c>
      <c r="Q82" s="1">
        <f>ALLO!IP80</f>
        <v>0</v>
      </c>
      <c r="R82" s="1">
        <f>ALLO!IS80</f>
        <v>0</v>
      </c>
      <c r="S82" s="1">
        <f>IFERROR(IF($BL82&gt;=1,INDEX(ARR!$D$8:$AG$207,MATCH(G82,ARR!$D$8:$D$207,0),12),0),0)</f>
        <v>0</v>
      </c>
      <c r="T82" s="1">
        <f>IFERROR(IF($BL82&gt;=1,INDEX(ARR!$D$8:$AG$207,MATCH(H82,ARR!$D$8:$D$207,0),12),0),0)</f>
        <v>0</v>
      </c>
      <c r="U82" s="1">
        <f>IFERROR(IF($BL82&gt;=1,INDEX(ARR!$D$8:$AG$207,MATCH(I82,ARR!$D$8:$D$207,0),12),0),0)</f>
        <v>0</v>
      </c>
      <c r="V82" s="1">
        <f t="shared" si="67"/>
        <v>0</v>
      </c>
      <c r="W82" s="1">
        <f t="shared" si="68"/>
        <v>0</v>
      </c>
      <c r="X82" s="1">
        <f>SUM(DED!AH82:AS82)+ALLO!IQ80+ALLO!IT80+DED!FT82+ALLO!HP80</f>
        <v>0</v>
      </c>
      <c r="Y82" s="1">
        <f>SUM(DED!FA82:FL82)+ALLO!IR80+ALLO!IU80+DED!FV82</f>
        <v>0</v>
      </c>
      <c r="Z82" s="1">
        <f>SUM(DED!BF82:BQ82)+DED!FW82</f>
        <v>0</v>
      </c>
      <c r="AA82" s="1">
        <f>DED!ES82+DED!GC82</f>
        <v>0</v>
      </c>
      <c r="AB82" s="1">
        <f>SUM(DED!DZ82:EK82)+OTH!I77+DED!FZ82</f>
        <v>0</v>
      </c>
      <c r="AC82" s="1">
        <f>SUM(DED!FM82:FS82)+DED!GD82</f>
        <v>0</v>
      </c>
      <c r="AD82" s="1">
        <f>SUM(DED!CP82:DA82)+DED!GE82</f>
        <v>0</v>
      </c>
      <c r="AE82" s="1">
        <f>SUM(DED!DB82:DM82)+OTH!N77+DED!GA82</f>
        <v>0</v>
      </c>
      <c r="AF82" s="1">
        <f>SUM(DED!DN82:DY82)+OTH!O77+DED!GB82</f>
        <v>0</v>
      </c>
      <c r="AG82" s="1">
        <f>SUM(OTH!D77:H77)+SUM(OTH!J77:M77)+SUM(X82:AB82)+AE82</f>
        <v>0</v>
      </c>
      <c r="AH82" s="1">
        <f>HRA!H77</f>
        <v>0</v>
      </c>
      <c r="AI82" s="1">
        <f>OTH!AC77+OTH!AD77+50000</f>
        <v>50000</v>
      </c>
      <c r="AJ82" s="1">
        <f>OTH!P77</f>
        <v>0</v>
      </c>
      <c r="AK82" s="1">
        <f>IFERROR(IF(OTH!Q77&gt;=AK$6,AK$6,OTH!Q77),0)</f>
        <v>0</v>
      </c>
      <c r="AL82" s="1">
        <f>IFERROR(IF(OTH!R77&gt;=AL$6,AL$6,OTH!R77),0)</f>
        <v>0</v>
      </c>
      <c r="AM82" s="1">
        <f>IFERROR(IF(OTH!S77&gt;=AM$6,AM$6,OTH!S77),0)</f>
        <v>0</v>
      </c>
      <c r="AN82" s="1">
        <f>IFERROR(IF(OTH!T77&gt;=AN$6,AN$6,OTH!T77),0)</f>
        <v>0</v>
      </c>
      <c r="AO82" s="1">
        <f>OTH!U77</f>
        <v>0</v>
      </c>
      <c r="AP82" s="1">
        <f>IFERROR(IF(OTH!V77&gt;=AP$6,AP$6,OTH!V77),0)</f>
        <v>0</v>
      </c>
      <c r="AQ82" s="1">
        <f>IFERROR(IF(OTH!W77&gt;=AQ$6,AQ$6,OTH!W77),0)</f>
        <v>0</v>
      </c>
      <c r="AR82" s="1">
        <f>IFERROR(IF(OTH!X77&gt;=AR$6,AR$6,OTH!X77),0)</f>
        <v>0</v>
      </c>
      <c r="AS82" s="1">
        <f>OTH!Y77</f>
        <v>0</v>
      </c>
      <c r="AT82" s="1">
        <f>OTH!Z77+AC82</f>
        <v>0</v>
      </c>
      <c r="AU82" s="1">
        <f>OTH!AE77+OTH!AF77</f>
        <v>0</v>
      </c>
      <c r="AV82" s="1">
        <f>OTH!AA77</f>
        <v>0</v>
      </c>
      <c r="AW82" s="1">
        <f>OTH!AB77</f>
        <v>0</v>
      </c>
      <c r="AX82" s="1">
        <f t="shared" si="69"/>
        <v>0</v>
      </c>
      <c r="AY82" s="1">
        <f t="shared" si="70"/>
        <v>0</v>
      </c>
      <c r="AZ82" s="1">
        <f t="shared" si="71"/>
        <v>0</v>
      </c>
      <c r="BA82" s="1">
        <f t="shared" si="72"/>
        <v>0</v>
      </c>
      <c r="BB82" s="1">
        <f t="shared" si="73"/>
        <v>0</v>
      </c>
      <c r="BC82" s="1">
        <f>EMP!X78</f>
        <v>0</v>
      </c>
      <c r="BD82" s="1">
        <f t="shared" si="74"/>
        <v>0</v>
      </c>
      <c r="BE82" s="1">
        <f t="shared" si="75"/>
        <v>0</v>
      </c>
      <c r="BF82" s="1">
        <f t="shared" si="76"/>
        <v>0</v>
      </c>
      <c r="BG82" s="1">
        <f t="shared" si="77"/>
        <v>0</v>
      </c>
      <c r="BL82" s="165">
        <f>EMP!O78</f>
        <v>0</v>
      </c>
      <c r="BM82" s="166">
        <f>EMP!P78</f>
        <v>0</v>
      </c>
      <c r="BN82" s="165">
        <f>EMP!Q78</f>
        <v>0</v>
      </c>
      <c r="BO82" s="179"/>
      <c r="BP82" s="180"/>
      <c r="BQ82" s="173">
        <f t="shared" si="78"/>
        <v>0</v>
      </c>
      <c r="BR82" s="173">
        <f t="shared" si="79"/>
        <v>0</v>
      </c>
      <c r="BS82" s="174">
        <f t="shared" si="80"/>
        <v>0</v>
      </c>
      <c r="BT82" s="173">
        <f t="shared" si="81"/>
        <v>0</v>
      </c>
      <c r="BU82" s="173">
        <f t="shared" si="82"/>
        <v>0</v>
      </c>
      <c r="BV82" s="174">
        <f t="shared" si="83"/>
        <v>0</v>
      </c>
      <c r="BW82" s="173">
        <f t="shared" si="84"/>
        <v>0</v>
      </c>
      <c r="BX82" s="173">
        <f t="shared" si="85"/>
        <v>0</v>
      </c>
      <c r="BY82" s="174">
        <f t="shared" si="86"/>
        <v>0</v>
      </c>
      <c r="BZ82" s="173">
        <f t="shared" si="87"/>
        <v>0</v>
      </c>
      <c r="CA82" s="173">
        <f t="shared" si="88"/>
        <v>0</v>
      </c>
      <c r="CB82" s="174">
        <f t="shared" si="89"/>
        <v>0</v>
      </c>
      <c r="CC82" s="173">
        <f t="shared" si="90"/>
        <v>0</v>
      </c>
      <c r="CD82" s="173">
        <f t="shared" si="91"/>
        <v>0</v>
      </c>
      <c r="CE82" s="175">
        <f t="shared" si="92"/>
        <v>0</v>
      </c>
      <c r="CF82" s="175">
        <f t="shared" si="62"/>
        <v>0</v>
      </c>
      <c r="CG82" s="175">
        <f t="shared" si="93"/>
        <v>0</v>
      </c>
      <c r="CH82" s="175">
        <f t="shared" si="94"/>
        <v>0</v>
      </c>
      <c r="CI82" s="175">
        <f t="shared" si="95"/>
        <v>0</v>
      </c>
      <c r="CJ82" s="175">
        <f t="shared" si="96"/>
        <v>0</v>
      </c>
      <c r="CK82" s="175">
        <f t="shared" si="97"/>
        <v>0</v>
      </c>
      <c r="CL82" s="175">
        <f t="shared" si="98"/>
        <v>0</v>
      </c>
      <c r="CM82" s="175">
        <f t="shared" si="99"/>
        <v>0</v>
      </c>
      <c r="CN82" s="175">
        <f t="shared" si="100"/>
        <v>0</v>
      </c>
      <c r="CO82" s="175">
        <f t="shared" si="101"/>
        <v>0</v>
      </c>
      <c r="CP82" s="175">
        <f t="shared" si="102"/>
        <v>0</v>
      </c>
      <c r="CQ82" s="175">
        <f t="shared" si="103"/>
        <v>0</v>
      </c>
      <c r="CR82" s="175">
        <f t="shared" si="104"/>
        <v>0</v>
      </c>
      <c r="CS82" s="175">
        <f t="shared" si="105"/>
        <v>0</v>
      </c>
      <c r="CT82" s="175">
        <f t="shared" si="106"/>
        <v>0</v>
      </c>
      <c r="CU82" s="176">
        <f t="shared" si="107"/>
        <v>0</v>
      </c>
      <c r="CV82" s="176">
        <f t="shared" si="108"/>
        <v>0</v>
      </c>
      <c r="CW82" s="176">
        <f t="shared" si="109"/>
        <v>0</v>
      </c>
      <c r="CX82" s="172">
        <f>OTH!P77</f>
        <v>0</v>
      </c>
      <c r="CY82" s="176">
        <f t="shared" si="110"/>
        <v>0</v>
      </c>
      <c r="CZ82" s="176">
        <f t="shared" si="111"/>
        <v>0</v>
      </c>
      <c r="DA82" s="176">
        <f t="shared" si="112"/>
        <v>0</v>
      </c>
      <c r="DB82" s="171">
        <f t="shared" si="113"/>
        <v>0</v>
      </c>
      <c r="DC82" s="171">
        <f t="shared" si="114"/>
        <v>0</v>
      </c>
      <c r="DD82" s="1">
        <f t="shared" si="115"/>
        <v>0</v>
      </c>
    </row>
    <row r="83" spans="3:108" ht="18" customHeight="1" x14ac:dyDescent="0.25">
      <c r="C83" s="1">
        <f t="shared" si="63"/>
        <v>0</v>
      </c>
      <c r="D83" s="1">
        <f t="shared" si="64"/>
        <v>0</v>
      </c>
      <c r="E83" s="1">
        <f>ALLO!A81</f>
        <v>0</v>
      </c>
      <c r="F83" s="1">
        <f t="shared" si="65"/>
        <v>0</v>
      </c>
      <c r="G83" s="1">
        <f t="shared" si="66"/>
        <v>1</v>
      </c>
      <c r="H83" s="1">
        <f t="shared" si="66"/>
        <v>2</v>
      </c>
      <c r="I83" s="1">
        <f t="shared" si="66"/>
        <v>3</v>
      </c>
      <c r="J83" s="1">
        <f>SUM(ALLO!GA81:GL81)</f>
        <v>0</v>
      </c>
      <c r="K83" s="1">
        <f>SUM(ALLO!GM81:GX81)</f>
        <v>0</v>
      </c>
      <c r="L83" s="1">
        <f>SUM(ALLO!GY81:HJ81)</f>
        <v>0</v>
      </c>
      <c r="M83" s="1">
        <f>SUM(ALLO!EU81:FF81)</f>
        <v>0</v>
      </c>
      <c r="N83" s="1">
        <f>SUM(ALLO!FG81:FR81)</f>
        <v>0</v>
      </c>
      <c r="O83" s="1">
        <f>ALLO!HR81</f>
        <v>0</v>
      </c>
      <c r="P83" s="1">
        <f>ALLO!HU81</f>
        <v>0</v>
      </c>
      <c r="Q83" s="1">
        <f>ALLO!IP81</f>
        <v>0</v>
      </c>
      <c r="R83" s="1">
        <f>ALLO!IS81</f>
        <v>0</v>
      </c>
      <c r="S83" s="1">
        <f>IFERROR(IF($BL83&gt;=1,INDEX(ARR!$D$8:$AG$207,MATCH(G83,ARR!$D$8:$D$207,0),12),0),0)</f>
        <v>0</v>
      </c>
      <c r="T83" s="1">
        <f>IFERROR(IF($BL83&gt;=1,INDEX(ARR!$D$8:$AG$207,MATCH(H83,ARR!$D$8:$D$207,0),12),0),0)</f>
        <v>0</v>
      </c>
      <c r="U83" s="1">
        <f>IFERROR(IF($BL83&gt;=1,INDEX(ARR!$D$8:$AG$207,MATCH(I83,ARR!$D$8:$D$207,0),12),0),0)</f>
        <v>0</v>
      </c>
      <c r="V83" s="1">
        <f t="shared" si="67"/>
        <v>0</v>
      </c>
      <c r="W83" s="1">
        <f t="shared" si="68"/>
        <v>0</v>
      </c>
      <c r="X83" s="1">
        <f>SUM(DED!AH83:AS83)+ALLO!IQ81+ALLO!IT81+DED!FT83+ALLO!HP81</f>
        <v>0</v>
      </c>
      <c r="Y83" s="1">
        <f>SUM(DED!FA83:FL83)+ALLO!IR81+ALLO!IU81+DED!FV83</f>
        <v>0</v>
      </c>
      <c r="Z83" s="1">
        <f>SUM(DED!BF83:BQ83)+DED!FW83</f>
        <v>0</v>
      </c>
      <c r="AA83" s="1">
        <f>DED!ES83+DED!GC83</f>
        <v>0</v>
      </c>
      <c r="AB83" s="1">
        <f>SUM(DED!DZ83:EK83)+OTH!I78+DED!FZ83</f>
        <v>0</v>
      </c>
      <c r="AC83" s="1">
        <f>SUM(DED!FM83:FS83)+DED!GD83</f>
        <v>0</v>
      </c>
      <c r="AD83" s="1">
        <f>SUM(DED!CP83:DA83)+DED!GE83</f>
        <v>0</v>
      </c>
      <c r="AE83" s="1">
        <f>SUM(DED!DB83:DM83)+OTH!N78+DED!GA83</f>
        <v>0</v>
      </c>
      <c r="AF83" s="1">
        <f>SUM(DED!DN83:DY83)+OTH!O78+DED!GB83</f>
        <v>0</v>
      </c>
      <c r="AG83" s="1">
        <f>SUM(OTH!D78:H78)+SUM(OTH!J78:M78)+SUM(X83:AB83)+AE83</f>
        <v>0</v>
      </c>
      <c r="AH83" s="1">
        <f>HRA!H78</f>
        <v>0</v>
      </c>
      <c r="AI83" s="1">
        <f>OTH!AC78+OTH!AD78+50000</f>
        <v>50000</v>
      </c>
      <c r="AJ83" s="1">
        <f>OTH!P78</f>
        <v>0</v>
      </c>
      <c r="AK83" s="1">
        <f>IFERROR(IF(OTH!Q78&gt;=AK$6,AK$6,OTH!Q78),0)</f>
        <v>0</v>
      </c>
      <c r="AL83" s="1">
        <f>IFERROR(IF(OTH!R78&gt;=AL$6,AL$6,OTH!R78),0)</f>
        <v>0</v>
      </c>
      <c r="AM83" s="1">
        <f>IFERROR(IF(OTH!S78&gt;=AM$6,AM$6,OTH!S78),0)</f>
        <v>0</v>
      </c>
      <c r="AN83" s="1">
        <f>IFERROR(IF(OTH!T78&gt;=AN$6,AN$6,OTH!T78),0)</f>
        <v>0</v>
      </c>
      <c r="AO83" s="1">
        <f>OTH!U78</f>
        <v>0</v>
      </c>
      <c r="AP83" s="1">
        <f>IFERROR(IF(OTH!V78&gt;=AP$6,AP$6,OTH!V78),0)</f>
        <v>0</v>
      </c>
      <c r="AQ83" s="1">
        <f>IFERROR(IF(OTH!W78&gt;=AQ$6,AQ$6,OTH!W78),0)</f>
        <v>0</v>
      </c>
      <c r="AR83" s="1">
        <f>IFERROR(IF(OTH!X78&gt;=AR$6,AR$6,OTH!X78),0)</f>
        <v>0</v>
      </c>
      <c r="AS83" s="1">
        <f>OTH!Y78</f>
        <v>0</v>
      </c>
      <c r="AT83" s="1">
        <f>OTH!Z78+AC83</f>
        <v>0</v>
      </c>
      <c r="AU83" s="1">
        <f>OTH!AE78+OTH!AF78</f>
        <v>0</v>
      </c>
      <c r="AV83" s="1">
        <f>OTH!AA78</f>
        <v>0</v>
      </c>
      <c r="AW83" s="1">
        <f>OTH!AB78</f>
        <v>0</v>
      </c>
      <c r="AX83" s="1">
        <f t="shared" si="69"/>
        <v>0</v>
      </c>
      <c r="AY83" s="1">
        <f t="shared" si="70"/>
        <v>0</v>
      </c>
      <c r="AZ83" s="1">
        <f t="shared" si="71"/>
        <v>0</v>
      </c>
      <c r="BA83" s="1">
        <f t="shared" si="72"/>
        <v>0</v>
      </c>
      <c r="BB83" s="1">
        <f t="shared" si="73"/>
        <v>0</v>
      </c>
      <c r="BC83" s="1">
        <f>EMP!X79</f>
        <v>0</v>
      </c>
      <c r="BD83" s="1">
        <f t="shared" si="74"/>
        <v>0</v>
      </c>
      <c r="BE83" s="1">
        <f t="shared" si="75"/>
        <v>0</v>
      </c>
      <c r="BF83" s="1">
        <f t="shared" si="76"/>
        <v>0</v>
      </c>
      <c r="BG83" s="1">
        <f t="shared" si="77"/>
        <v>0</v>
      </c>
      <c r="BL83" s="165">
        <f>EMP!O79</f>
        <v>0</v>
      </c>
      <c r="BM83" s="166">
        <f>EMP!P79</f>
        <v>0</v>
      </c>
      <c r="BN83" s="165">
        <f>EMP!Q79</f>
        <v>0</v>
      </c>
      <c r="BO83" s="179"/>
      <c r="BP83" s="180"/>
      <c r="BQ83" s="173">
        <f t="shared" si="78"/>
        <v>0</v>
      </c>
      <c r="BR83" s="173">
        <f t="shared" si="79"/>
        <v>0</v>
      </c>
      <c r="BS83" s="174">
        <f t="shared" si="80"/>
        <v>0</v>
      </c>
      <c r="BT83" s="173">
        <f t="shared" si="81"/>
        <v>0</v>
      </c>
      <c r="BU83" s="173">
        <f t="shared" si="82"/>
        <v>0</v>
      </c>
      <c r="BV83" s="174">
        <f t="shared" si="83"/>
        <v>0</v>
      </c>
      <c r="BW83" s="173">
        <f t="shared" si="84"/>
        <v>0</v>
      </c>
      <c r="BX83" s="173">
        <f t="shared" si="85"/>
        <v>0</v>
      </c>
      <c r="BY83" s="174">
        <f t="shared" si="86"/>
        <v>0</v>
      </c>
      <c r="BZ83" s="173">
        <f t="shared" si="87"/>
        <v>0</v>
      </c>
      <c r="CA83" s="173">
        <f t="shared" si="88"/>
        <v>0</v>
      </c>
      <c r="CB83" s="174">
        <f t="shared" si="89"/>
        <v>0</v>
      </c>
      <c r="CC83" s="173">
        <f t="shared" si="90"/>
        <v>0</v>
      </c>
      <c r="CD83" s="173">
        <f t="shared" si="91"/>
        <v>0</v>
      </c>
      <c r="CE83" s="175">
        <f t="shared" si="92"/>
        <v>0</v>
      </c>
      <c r="CF83" s="175">
        <f t="shared" si="62"/>
        <v>0</v>
      </c>
      <c r="CG83" s="175">
        <f t="shared" si="93"/>
        <v>0</v>
      </c>
      <c r="CH83" s="175">
        <f t="shared" si="94"/>
        <v>0</v>
      </c>
      <c r="CI83" s="175">
        <f t="shared" si="95"/>
        <v>0</v>
      </c>
      <c r="CJ83" s="175">
        <f t="shared" si="96"/>
        <v>0</v>
      </c>
      <c r="CK83" s="175">
        <f t="shared" si="97"/>
        <v>0</v>
      </c>
      <c r="CL83" s="175">
        <f t="shared" si="98"/>
        <v>0</v>
      </c>
      <c r="CM83" s="175">
        <f t="shared" si="99"/>
        <v>0</v>
      </c>
      <c r="CN83" s="175">
        <f t="shared" si="100"/>
        <v>0</v>
      </c>
      <c r="CO83" s="175">
        <f t="shared" si="101"/>
        <v>0</v>
      </c>
      <c r="CP83" s="175">
        <f t="shared" si="102"/>
        <v>0</v>
      </c>
      <c r="CQ83" s="175">
        <f t="shared" si="103"/>
        <v>0</v>
      </c>
      <c r="CR83" s="175">
        <f t="shared" si="104"/>
        <v>0</v>
      </c>
      <c r="CS83" s="175">
        <f t="shared" si="105"/>
        <v>0</v>
      </c>
      <c r="CT83" s="175">
        <f t="shared" si="106"/>
        <v>0</v>
      </c>
      <c r="CU83" s="176">
        <f t="shared" si="107"/>
        <v>0</v>
      </c>
      <c r="CV83" s="176">
        <f t="shared" si="108"/>
        <v>0</v>
      </c>
      <c r="CW83" s="176">
        <f t="shared" si="109"/>
        <v>0</v>
      </c>
      <c r="CX83" s="172">
        <f>OTH!P78</f>
        <v>0</v>
      </c>
      <c r="CY83" s="176">
        <f t="shared" si="110"/>
        <v>0</v>
      </c>
      <c r="CZ83" s="176">
        <f t="shared" si="111"/>
        <v>0</v>
      </c>
      <c r="DA83" s="176">
        <f t="shared" si="112"/>
        <v>0</v>
      </c>
      <c r="DB83" s="171">
        <f t="shared" si="113"/>
        <v>0</v>
      </c>
      <c r="DC83" s="171">
        <f t="shared" si="114"/>
        <v>0</v>
      </c>
      <c r="DD83" s="1">
        <f t="shared" si="115"/>
        <v>0</v>
      </c>
    </row>
    <row r="84" spans="3:108" ht="18" customHeight="1" x14ac:dyDescent="0.25">
      <c r="C84" s="1">
        <f t="shared" si="63"/>
        <v>0</v>
      </c>
      <c r="D84" s="1">
        <f t="shared" si="64"/>
        <v>0</v>
      </c>
      <c r="E84" s="1">
        <f>ALLO!A82</f>
        <v>0</v>
      </c>
      <c r="F84" s="1">
        <f t="shared" si="65"/>
        <v>0</v>
      </c>
      <c r="G84" s="1">
        <f t="shared" si="66"/>
        <v>1</v>
      </c>
      <c r="H84" s="1">
        <f t="shared" si="66"/>
        <v>2</v>
      </c>
      <c r="I84" s="1">
        <f t="shared" si="66"/>
        <v>3</v>
      </c>
      <c r="J84" s="1">
        <f>SUM(ALLO!GA82:GL82)</f>
        <v>0</v>
      </c>
      <c r="K84" s="1">
        <f>SUM(ALLO!GM82:GX82)</f>
        <v>0</v>
      </c>
      <c r="L84" s="1">
        <f>SUM(ALLO!GY82:HJ82)</f>
        <v>0</v>
      </c>
      <c r="M84" s="1">
        <f>SUM(ALLO!EU82:FF82)</f>
        <v>0</v>
      </c>
      <c r="N84" s="1">
        <f>SUM(ALLO!FG82:FR82)</f>
        <v>0</v>
      </c>
      <c r="O84" s="1">
        <f>ALLO!HR82</f>
        <v>0</v>
      </c>
      <c r="P84" s="1">
        <f>ALLO!HU82</f>
        <v>0</v>
      </c>
      <c r="Q84" s="1">
        <f>ALLO!IP82</f>
        <v>0</v>
      </c>
      <c r="R84" s="1">
        <f>ALLO!IS82</f>
        <v>0</v>
      </c>
      <c r="S84" s="1">
        <f>IFERROR(IF($BL84&gt;=1,INDEX(ARR!$D$8:$AG$207,MATCH(G84,ARR!$D$8:$D$207,0),12),0),0)</f>
        <v>0</v>
      </c>
      <c r="T84" s="1">
        <f>IFERROR(IF($BL84&gt;=1,INDEX(ARR!$D$8:$AG$207,MATCH(H84,ARR!$D$8:$D$207,0),12),0),0)</f>
        <v>0</v>
      </c>
      <c r="U84" s="1">
        <f>IFERROR(IF($BL84&gt;=1,INDEX(ARR!$D$8:$AG$207,MATCH(I84,ARR!$D$8:$D$207,0),12),0),0)</f>
        <v>0</v>
      </c>
      <c r="V84" s="1">
        <f t="shared" si="67"/>
        <v>0</v>
      </c>
      <c r="W84" s="1">
        <f t="shared" si="68"/>
        <v>0</v>
      </c>
      <c r="X84" s="1">
        <f>SUM(DED!AH84:AS84)+ALLO!IQ82+ALLO!IT82+DED!FT84+ALLO!HP82</f>
        <v>0</v>
      </c>
      <c r="Y84" s="1">
        <f>SUM(DED!FA84:FL84)+ALLO!IR82+ALLO!IU82+DED!FV84</f>
        <v>0</v>
      </c>
      <c r="Z84" s="1">
        <f>SUM(DED!BF84:BQ84)+DED!FW84</f>
        <v>0</v>
      </c>
      <c r="AA84" s="1">
        <f>DED!ES84+DED!GC84</f>
        <v>0</v>
      </c>
      <c r="AB84" s="1">
        <f>SUM(DED!DZ84:EK84)+OTH!I79+DED!FZ84</f>
        <v>0</v>
      </c>
      <c r="AC84" s="1">
        <f>SUM(DED!FM84:FS84)+DED!GD84</f>
        <v>0</v>
      </c>
      <c r="AD84" s="1">
        <f>SUM(DED!CP84:DA84)+DED!GE84</f>
        <v>0</v>
      </c>
      <c r="AE84" s="1">
        <f>SUM(DED!DB84:DM84)+OTH!N79+DED!GA84</f>
        <v>0</v>
      </c>
      <c r="AF84" s="1">
        <f>SUM(DED!DN84:DY84)+OTH!O79+DED!GB84</f>
        <v>0</v>
      </c>
      <c r="AG84" s="1">
        <f>SUM(OTH!D79:H79)+SUM(OTH!J79:M79)+SUM(X84:AB84)+AE84</f>
        <v>0</v>
      </c>
      <c r="AH84" s="1">
        <f>HRA!H79</f>
        <v>0</v>
      </c>
      <c r="AI84" s="1">
        <f>OTH!AC79+OTH!AD79+50000</f>
        <v>50000</v>
      </c>
      <c r="AJ84" s="1">
        <f>OTH!P79</f>
        <v>0</v>
      </c>
      <c r="AK84" s="1">
        <f>IFERROR(IF(OTH!Q79&gt;=AK$6,AK$6,OTH!Q79),0)</f>
        <v>0</v>
      </c>
      <c r="AL84" s="1">
        <f>IFERROR(IF(OTH!R79&gt;=AL$6,AL$6,OTH!R79),0)</f>
        <v>0</v>
      </c>
      <c r="AM84" s="1">
        <f>IFERROR(IF(OTH!S79&gt;=AM$6,AM$6,OTH!S79),0)</f>
        <v>0</v>
      </c>
      <c r="AN84" s="1">
        <f>IFERROR(IF(OTH!T79&gt;=AN$6,AN$6,OTH!T79),0)</f>
        <v>0</v>
      </c>
      <c r="AO84" s="1">
        <f>OTH!U79</f>
        <v>0</v>
      </c>
      <c r="AP84" s="1">
        <f>IFERROR(IF(OTH!V79&gt;=AP$6,AP$6,OTH!V79),0)</f>
        <v>0</v>
      </c>
      <c r="AQ84" s="1">
        <f>IFERROR(IF(OTH!W79&gt;=AQ$6,AQ$6,OTH!W79),0)</f>
        <v>0</v>
      </c>
      <c r="AR84" s="1">
        <f>IFERROR(IF(OTH!X79&gt;=AR$6,AR$6,OTH!X79),0)</f>
        <v>0</v>
      </c>
      <c r="AS84" s="1">
        <f>OTH!Y79</f>
        <v>0</v>
      </c>
      <c r="AT84" s="1">
        <f>OTH!Z79+AC84</f>
        <v>0</v>
      </c>
      <c r="AU84" s="1">
        <f>OTH!AE79+OTH!AF79</f>
        <v>0</v>
      </c>
      <c r="AV84" s="1">
        <f>OTH!AA79</f>
        <v>0</v>
      </c>
      <c r="AW84" s="1">
        <f>OTH!AB79</f>
        <v>0</v>
      </c>
      <c r="AX84" s="1">
        <f t="shared" si="69"/>
        <v>0</v>
      </c>
      <c r="AY84" s="1">
        <f t="shared" si="70"/>
        <v>0</v>
      </c>
      <c r="AZ84" s="1">
        <f t="shared" si="71"/>
        <v>0</v>
      </c>
      <c r="BA84" s="1">
        <f t="shared" si="72"/>
        <v>0</v>
      </c>
      <c r="BB84" s="1">
        <f t="shared" si="73"/>
        <v>0</v>
      </c>
      <c r="BC84" s="1">
        <f>EMP!X80</f>
        <v>0</v>
      </c>
      <c r="BD84" s="1">
        <f t="shared" si="74"/>
        <v>0</v>
      </c>
      <c r="BE84" s="1">
        <f t="shared" si="75"/>
        <v>0</v>
      </c>
      <c r="BF84" s="1">
        <f t="shared" si="76"/>
        <v>0</v>
      </c>
      <c r="BG84" s="1">
        <f t="shared" si="77"/>
        <v>0</v>
      </c>
      <c r="BL84" s="165">
        <f>EMP!O80</f>
        <v>0</v>
      </c>
      <c r="BM84" s="166">
        <f>EMP!P80</f>
        <v>0</v>
      </c>
      <c r="BN84" s="165">
        <f>EMP!Q80</f>
        <v>0</v>
      </c>
      <c r="BO84" s="179"/>
      <c r="BP84" s="180"/>
      <c r="BQ84" s="173">
        <f t="shared" si="78"/>
        <v>0</v>
      </c>
      <c r="BR84" s="173">
        <f t="shared" si="79"/>
        <v>0</v>
      </c>
      <c r="BS84" s="174">
        <f t="shared" si="80"/>
        <v>0</v>
      </c>
      <c r="BT84" s="173">
        <f t="shared" si="81"/>
        <v>0</v>
      </c>
      <c r="BU84" s="173">
        <f t="shared" si="82"/>
        <v>0</v>
      </c>
      <c r="BV84" s="174">
        <f t="shared" si="83"/>
        <v>0</v>
      </c>
      <c r="BW84" s="173">
        <f t="shared" si="84"/>
        <v>0</v>
      </c>
      <c r="BX84" s="173">
        <f t="shared" si="85"/>
        <v>0</v>
      </c>
      <c r="BY84" s="174">
        <f t="shared" si="86"/>
        <v>0</v>
      </c>
      <c r="BZ84" s="173">
        <f t="shared" si="87"/>
        <v>0</v>
      </c>
      <c r="CA84" s="173">
        <f t="shared" si="88"/>
        <v>0</v>
      </c>
      <c r="CB84" s="174">
        <f t="shared" si="89"/>
        <v>0</v>
      </c>
      <c r="CC84" s="173">
        <f t="shared" si="90"/>
        <v>0</v>
      </c>
      <c r="CD84" s="173">
        <f t="shared" si="91"/>
        <v>0</v>
      </c>
      <c r="CE84" s="175">
        <f t="shared" si="92"/>
        <v>0</v>
      </c>
      <c r="CF84" s="175">
        <f t="shared" si="62"/>
        <v>0</v>
      </c>
      <c r="CG84" s="175">
        <f t="shared" si="93"/>
        <v>0</v>
      </c>
      <c r="CH84" s="175">
        <f t="shared" si="94"/>
        <v>0</v>
      </c>
      <c r="CI84" s="175">
        <f t="shared" si="95"/>
        <v>0</v>
      </c>
      <c r="CJ84" s="175">
        <f t="shared" si="96"/>
        <v>0</v>
      </c>
      <c r="CK84" s="175">
        <f t="shared" si="97"/>
        <v>0</v>
      </c>
      <c r="CL84" s="175">
        <f t="shared" si="98"/>
        <v>0</v>
      </c>
      <c r="CM84" s="175">
        <f t="shared" si="99"/>
        <v>0</v>
      </c>
      <c r="CN84" s="175">
        <f t="shared" si="100"/>
        <v>0</v>
      </c>
      <c r="CO84" s="175">
        <f t="shared" si="101"/>
        <v>0</v>
      </c>
      <c r="CP84" s="175">
        <f t="shared" si="102"/>
        <v>0</v>
      </c>
      <c r="CQ84" s="175">
        <f t="shared" si="103"/>
        <v>0</v>
      </c>
      <c r="CR84" s="175">
        <f t="shared" si="104"/>
        <v>0</v>
      </c>
      <c r="CS84" s="175">
        <f t="shared" si="105"/>
        <v>0</v>
      </c>
      <c r="CT84" s="175">
        <f t="shared" si="106"/>
        <v>0</v>
      </c>
      <c r="CU84" s="176">
        <f t="shared" si="107"/>
        <v>0</v>
      </c>
      <c r="CV84" s="176">
        <f t="shared" si="108"/>
        <v>0</v>
      </c>
      <c r="CW84" s="176">
        <f t="shared" si="109"/>
        <v>0</v>
      </c>
      <c r="CX84" s="172">
        <f>OTH!P79</f>
        <v>0</v>
      </c>
      <c r="CY84" s="176">
        <f t="shared" si="110"/>
        <v>0</v>
      </c>
      <c r="CZ84" s="176">
        <f t="shared" si="111"/>
        <v>0</v>
      </c>
      <c r="DA84" s="176">
        <f t="shared" si="112"/>
        <v>0</v>
      </c>
      <c r="DB84" s="171">
        <f t="shared" si="113"/>
        <v>0</v>
      </c>
      <c r="DC84" s="171">
        <f t="shared" si="114"/>
        <v>0</v>
      </c>
      <c r="DD84" s="1">
        <f t="shared" si="115"/>
        <v>0</v>
      </c>
    </row>
    <row r="85" spans="3:108" ht="18" customHeight="1" x14ac:dyDescent="0.25">
      <c r="C85" s="1">
        <f t="shared" si="63"/>
        <v>0</v>
      </c>
      <c r="D85" s="1">
        <f t="shared" si="64"/>
        <v>0</v>
      </c>
      <c r="E85" s="1">
        <f>ALLO!A83</f>
        <v>0</v>
      </c>
      <c r="F85" s="1">
        <f t="shared" si="65"/>
        <v>0</v>
      </c>
      <c r="G85" s="1">
        <f t="shared" si="66"/>
        <v>1</v>
      </c>
      <c r="H85" s="1">
        <f t="shared" si="66"/>
        <v>2</v>
      </c>
      <c r="I85" s="1">
        <f t="shared" si="66"/>
        <v>3</v>
      </c>
      <c r="J85" s="1">
        <f>SUM(ALLO!GA83:GL83)</f>
        <v>0</v>
      </c>
      <c r="K85" s="1">
        <f>SUM(ALLO!GM83:GX83)</f>
        <v>0</v>
      </c>
      <c r="L85" s="1">
        <f>SUM(ALLO!GY83:HJ83)</f>
        <v>0</v>
      </c>
      <c r="M85" s="1">
        <f>SUM(ALLO!EU83:FF83)</f>
        <v>0</v>
      </c>
      <c r="N85" s="1">
        <f>SUM(ALLO!FG83:FR83)</f>
        <v>0</v>
      </c>
      <c r="O85" s="1">
        <f>ALLO!HR83</f>
        <v>0</v>
      </c>
      <c r="P85" s="1">
        <f>ALLO!HU83</f>
        <v>0</v>
      </c>
      <c r="Q85" s="1">
        <f>ALLO!IP83</f>
        <v>0</v>
      </c>
      <c r="R85" s="1">
        <f>ALLO!IS83</f>
        <v>0</v>
      </c>
      <c r="S85" s="1">
        <f>IFERROR(IF($BL85&gt;=1,INDEX(ARR!$D$8:$AG$207,MATCH(G85,ARR!$D$8:$D$207,0),12),0),0)</f>
        <v>0</v>
      </c>
      <c r="T85" s="1">
        <f>IFERROR(IF($BL85&gt;=1,INDEX(ARR!$D$8:$AG$207,MATCH(H85,ARR!$D$8:$D$207,0),12),0),0)</f>
        <v>0</v>
      </c>
      <c r="U85" s="1">
        <f>IFERROR(IF($BL85&gt;=1,INDEX(ARR!$D$8:$AG$207,MATCH(I85,ARR!$D$8:$D$207,0),12),0),0)</f>
        <v>0</v>
      </c>
      <c r="V85" s="1">
        <f t="shared" si="67"/>
        <v>0</v>
      </c>
      <c r="W85" s="1">
        <f t="shared" si="68"/>
        <v>0</v>
      </c>
      <c r="X85" s="1">
        <f>SUM(DED!AH85:AS85)+ALLO!IQ83+ALLO!IT83+DED!FT85+ALLO!HP83</f>
        <v>0</v>
      </c>
      <c r="Y85" s="1">
        <f>SUM(DED!FA85:FL85)+ALLO!IR83+ALLO!IU83+DED!FV85</f>
        <v>0</v>
      </c>
      <c r="Z85" s="1">
        <f>SUM(DED!BF85:BQ85)+DED!FW85</f>
        <v>0</v>
      </c>
      <c r="AA85" s="1">
        <f>DED!ES85+DED!GC85</f>
        <v>0</v>
      </c>
      <c r="AB85" s="1">
        <f>SUM(DED!DZ85:EK85)+OTH!I80+DED!FZ85</f>
        <v>0</v>
      </c>
      <c r="AC85" s="1">
        <f>SUM(DED!FM85:FS85)+DED!GD85</f>
        <v>0</v>
      </c>
      <c r="AD85" s="1">
        <f>SUM(DED!CP85:DA85)+DED!GE85</f>
        <v>0</v>
      </c>
      <c r="AE85" s="1">
        <f>SUM(DED!DB85:DM85)+OTH!N80+DED!GA85</f>
        <v>0</v>
      </c>
      <c r="AF85" s="1">
        <f>SUM(DED!DN85:DY85)+OTH!O80+DED!GB85</f>
        <v>0</v>
      </c>
      <c r="AG85" s="1">
        <f>SUM(OTH!D80:H80)+SUM(OTH!J80:M80)+SUM(X85:AB85)+AE85</f>
        <v>0</v>
      </c>
      <c r="AH85" s="1">
        <f>HRA!H80</f>
        <v>0</v>
      </c>
      <c r="AI85" s="1">
        <f>OTH!AC80+OTH!AD80+50000</f>
        <v>50000</v>
      </c>
      <c r="AJ85" s="1">
        <f>OTH!P80</f>
        <v>0</v>
      </c>
      <c r="AK85" s="1">
        <f>IFERROR(IF(OTH!Q80&gt;=AK$6,AK$6,OTH!Q80),0)</f>
        <v>0</v>
      </c>
      <c r="AL85" s="1">
        <f>IFERROR(IF(OTH!R80&gt;=AL$6,AL$6,OTH!R80),0)</f>
        <v>0</v>
      </c>
      <c r="AM85" s="1">
        <f>IFERROR(IF(OTH!S80&gt;=AM$6,AM$6,OTH!S80),0)</f>
        <v>0</v>
      </c>
      <c r="AN85" s="1">
        <f>IFERROR(IF(OTH!T80&gt;=AN$6,AN$6,OTH!T80),0)</f>
        <v>0</v>
      </c>
      <c r="AO85" s="1">
        <f>OTH!U80</f>
        <v>0</v>
      </c>
      <c r="AP85" s="1">
        <f>IFERROR(IF(OTH!V80&gt;=AP$6,AP$6,OTH!V80),0)</f>
        <v>0</v>
      </c>
      <c r="AQ85" s="1">
        <f>IFERROR(IF(OTH!W80&gt;=AQ$6,AQ$6,OTH!W80),0)</f>
        <v>0</v>
      </c>
      <c r="AR85" s="1">
        <f>IFERROR(IF(OTH!X80&gt;=AR$6,AR$6,OTH!X80),0)</f>
        <v>0</v>
      </c>
      <c r="AS85" s="1">
        <f>OTH!Y80</f>
        <v>0</v>
      </c>
      <c r="AT85" s="1">
        <f>OTH!Z80+AC85</f>
        <v>0</v>
      </c>
      <c r="AU85" s="1">
        <f>OTH!AE80+OTH!AF80</f>
        <v>0</v>
      </c>
      <c r="AV85" s="1">
        <f>OTH!AA80</f>
        <v>0</v>
      </c>
      <c r="AW85" s="1">
        <f>OTH!AB80</f>
        <v>0</v>
      </c>
      <c r="AX85" s="1">
        <f t="shared" si="69"/>
        <v>0</v>
      </c>
      <c r="AY85" s="1">
        <f t="shared" si="70"/>
        <v>0</v>
      </c>
      <c r="AZ85" s="1">
        <f t="shared" si="71"/>
        <v>0</v>
      </c>
      <c r="BA85" s="1">
        <f t="shared" si="72"/>
        <v>0</v>
      </c>
      <c r="BB85" s="1">
        <f t="shared" si="73"/>
        <v>0</v>
      </c>
      <c r="BC85" s="1">
        <f>EMP!X81</f>
        <v>0</v>
      </c>
      <c r="BD85" s="1">
        <f t="shared" si="74"/>
        <v>0</v>
      </c>
      <c r="BE85" s="1">
        <f t="shared" si="75"/>
        <v>0</v>
      </c>
      <c r="BF85" s="1">
        <f t="shared" si="76"/>
        <v>0</v>
      </c>
      <c r="BG85" s="1">
        <f t="shared" si="77"/>
        <v>0</v>
      </c>
      <c r="BL85" s="165">
        <f>EMP!O81</f>
        <v>0</v>
      </c>
      <c r="BM85" s="166">
        <f>EMP!P81</f>
        <v>0</v>
      </c>
      <c r="BN85" s="165">
        <f>EMP!Q81</f>
        <v>0</v>
      </c>
      <c r="BO85" s="179"/>
      <c r="BP85" s="180"/>
      <c r="BQ85" s="173">
        <f t="shared" si="78"/>
        <v>0</v>
      </c>
      <c r="BR85" s="173">
        <f t="shared" si="79"/>
        <v>0</v>
      </c>
      <c r="BS85" s="174">
        <f t="shared" si="80"/>
        <v>0</v>
      </c>
      <c r="BT85" s="173">
        <f t="shared" si="81"/>
        <v>0</v>
      </c>
      <c r="BU85" s="173">
        <f t="shared" si="82"/>
        <v>0</v>
      </c>
      <c r="BV85" s="174">
        <f t="shared" si="83"/>
        <v>0</v>
      </c>
      <c r="BW85" s="173">
        <f t="shared" si="84"/>
        <v>0</v>
      </c>
      <c r="BX85" s="173">
        <f t="shared" si="85"/>
        <v>0</v>
      </c>
      <c r="BY85" s="174">
        <f t="shared" si="86"/>
        <v>0</v>
      </c>
      <c r="BZ85" s="173">
        <f t="shared" si="87"/>
        <v>0</v>
      </c>
      <c r="CA85" s="173">
        <f t="shared" si="88"/>
        <v>0</v>
      </c>
      <c r="CB85" s="174">
        <f t="shared" si="89"/>
        <v>0</v>
      </c>
      <c r="CC85" s="173">
        <f t="shared" si="90"/>
        <v>0</v>
      </c>
      <c r="CD85" s="173">
        <f t="shared" si="91"/>
        <v>0</v>
      </c>
      <c r="CE85" s="175">
        <f t="shared" si="92"/>
        <v>0</v>
      </c>
      <c r="CF85" s="175">
        <f t="shared" si="62"/>
        <v>0</v>
      </c>
      <c r="CG85" s="175">
        <f t="shared" si="93"/>
        <v>0</v>
      </c>
      <c r="CH85" s="175">
        <f t="shared" si="94"/>
        <v>0</v>
      </c>
      <c r="CI85" s="175">
        <f t="shared" si="95"/>
        <v>0</v>
      </c>
      <c r="CJ85" s="175">
        <f t="shared" si="96"/>
        <v>0</v>
      </c>
      <c r="CK85" s="175">
        <f t="shared" si="97"/>
        <v>0</v>
      </c>
      <c r="CL85" s="175">
        <f t="shared" si="98"/>
        <v>0</v>
      </c>
      <c r="CM85" s="175">
        <f t="shared" si="99"/>
        <v>0</v>
      </c>
      <c r="CN85" s="175">
        <f t="shared" si="100"/>
        <v>0</v>
      </c>
      <c r="CO85" s="175">
        <f t="shared" si="101"/>
        <v>0</v>
      </c>
      <c r="CP85" s="175">
        <f t="shared" si="102"/>
        <v>0</v>
      </c>
      <c r="CQ85" s="175">
        <f t="shared" si="103"/>
        <v>0</v>
      </c>
      <c r="CR85" s="175">
        <f t="shared" si="104"/>
        <v>0</v>
      </c>
      <c r="CS85" s="175">
        <f t="shared" si="105"/>
        <v>0</v>
      </c>
      <c r="CT85" s="175">
        <f t="shared" si="106"/>
        <v>0</v>
      </c>
      <c r="CU85" s="176">
        <f t="shared" si="107"/>
        <v>0</v>
      </c>
      <c r="CV85" s="176">
        <f t="shared" si="108"/>
        <v>0</v>
      </c>
      <c r="CW85" s="176">
        <f t="shared" si="109"/>
        <v>0</v>
      </c>
      <c r="CX85" s="172">
        <f>OTH!P80</f>
        <v>0</v>
      </c>
      <c r="CY85" s="176">
        <f t="shared" si="110"/>
        <v>0</v>
      </c>
      <c r="CZ85" s="176">
        <f t="shared" si="111"/>
        <v>0</v>
      </c>
      <c r="DA85" s="176">
        <f t="shared" si="112"/>
        <v>0</v>
      </c>
      <c r="DB85" s="171">
        <f t="shared" si="113"/>
        <v>0</v>
      </c>
      <c r="DC85" s="171">
        <f t="shared" si="114"/>
        <v>0</v>
      </c>
      <c r="DD85" s="1">
        <f t="shared" si="115"/>
        <v>0</v>
      </c>
    </row>
    <row r="86" spans="3:108" ht="18" customHeight="1" x14ac:dyDescent="0.25">
      <c r="C86" s="1">
        <f t="shared" si="63"/>
        <v>0</v>
      </c>
      <c r="D86" s="1">
        <f t="shared" si="64"/>
        <v>0</v>
      </c>
      <c r="E86" s="1">
        <f>ALLO!A84</f>
        <v>0</v>
      </c>
      <c r="F86" s="1">
        <f t="shared" si="65"/>
        <v>0</v>
      </c>
      <c r="G86" s="1">
        <f t="shared" si="66"/>
        <v>1</v>
      </c>
      <c r="H86" s="1">
        <f t="shared" si="66"/>
        <v>2</v>
      </c>
      <c r="I86" s="1">
        <f t="shared" si="66"/>
        <v>3</v>
      </c>
      <c r="J86" s="1">
        <f>SUM(ALLO!GA84:GL84)</f>
        <v>0</v>
      </c>
      <c r="K86" s="1">
        <f>SUM(ALLO!GM84:GX84)</f>
        <v>0</v>
      </c>
      <c r="L86" s="1">
        <f>SUM(ALLO!GY84:HJ84)</f>
        <v>0</v>
      </c>
      <c r="M86" s="1">
        <f>SUM(ALLO!EU84:FF84)</f>
        <v>0</v>
      </c>
      <c r="N86" s="1">
        <f>SUM(ALLO!FG84:FR84)</f>
        <v>0</v>
      </c>
      <c r="O86" s="1">
        <f>ALLO!HR84</f>
        <v>0</v>
      </c>
      <c r="P86" s="1">
        <f>ALLO!HU84</f>
        <v>0</v>
      </c>
      <c r="Q86" s="1">
        <f>ALLO!IP84</f>
        <v>0</v>
      </c>
      <c r="R86" s="1">
        <f>ALLO!IS84</f>
        <v>0</v>
      </c>
      <c r="S86" s="1">
        <f>IFERROR(IF($BL86&gt;=1,INDEX(ARR!$D$8:$AG$207,MATCH(G86,ARR!$D$8:$D$207,0),12),0),0)</f>
        <v>0</v>
      </c>
      <c r="T86" s="1">
        <f>IFERROR(IF($BL86&gt;=1,INDEX(ARR!$D$8:$AG$207,MATCH(H86,ARR!$D$8:$D$207,0),12),0),0)</f>
        <v>0</v>
      </c>
      <c r="U86" s="1">
        <f>IFERROR(IF($BL86&gt;=1,INDEX(ARR!$D$8:$AG$207,MATCH(I86,ARR!$D$8:$D$207,0),12),0),0)</f>
        <v>0</v>
      </c>
      <c r="V86" s="1">
        <f t="shared" si="67"/>
        <v>0</v>
      </c>
      <c r="W86" s="1">
        <f t="shared" si="68"/>
        <v>0</v>
      </c>
      <c r="X86" s="1">
        <f>SUM(DED!AH86:AS86)+ALLO!IQ84+ALLO!IT84+DED!FT86+ALLO!HP84</f>
        <v>0</v>
      </c>
      <c r="Y86" s="1">
        <f>SUM(DED!FA86:FL86)+ALLO!IR84+ALLO!IU84+DED!FV86</f>
        <v>0</v>
      </c>
      <c r="Z86" s="1">
        <f>SUM(DED!BF86:BQ86)+DED!FW86</f>
        <v>0</v>
      </c>
      <c r="AA86" s="1">
        <f>DED!ES86+DED!GC86</f>
        <v>0</v>
      </c>
      <c r="AB86" s="1">
        <f>SUM(DED!DZ86:EK86)+OTH!I81+DED!FZ86</f>
        <v>0</v>
      </c>
      <c r="AC86" s="1">
        <f>SUM(DED!FM86:FS86)+DED!GD86</f>
        <v>0</v>
      </c>
      <c r="AD86" s="1">
        <f>SUM(DED!CP86:DA86)+DED!GE86</f>
        <v>0</v>
      </c>
      <c r="AE86" s="1">
        <f>SUM(DED!DB86:DM86)+OTH!N81+DED!GA86</f>
        <v>0</v>
      </c>
      <c r="AF86" s="1">
        <f>SUM(DED!DN86:DY86)+OTH!O81+DED!GB86</f>
        <v>0</v>
      </c>
      <c r="AG86" s="1">
        <f>SUM(OTH!D81:H81)+SUM(OTH!J81:M81)+SUM(X86:AB86)+AE86</f>
        <v>0</v>
      </c>
      <c r="AH86" s="1">
        <f>HRA!H81</f>
        <v>0</v>
      </c>
      <c r="AI86" s="1">
        <f>OTH!AC81+OTH!AD81+50000</f>
        <v>50000</v>
      </c>
      <c r="AJ86" s="1">
        <f>OTH!P81</f>
        <v>0</v>
      </c>
      <c r="AK86" s="1">
        <f>IFERROR(IF(OTH!Q81&gt;=AK$6,AK$6,OTH!Q81),0)</f>
        <v>0</v>
      </c>
      <c r="AL86" s="1">
        <f>IFERROR(IF(OTH!R81&gt;=AL$6,AL$6,OTH!R81),0)</f>
        <v>0</v>
      </c>
      <c r="AM86" s="1">
        <f>IFERROR(IF(OTH!S81&gt;=AM$6,AM$6,OTH!S81),0)</f>
        <v>0</v>
      </c>
      <c r="AN86" s="1">
        <f>IFERROR(IF(OTH!T81&gt;=AN$6,AN$6,OTH!T81),0)</f>
        <v>0</v>
      </c>
      <c r="AO86" s="1">
        <f>OTH!U81</f>
        <v>0</v>
      </c>
      <c r="AP86" s="1">
        <f>IFERROR(IF(OTH!V81&gt;=AP$6,AP$6,OTH!V81),0)</f>
        <v>0</v>
      </c>
      <c r="AQ86" s="1">
        <f>IFERROR(IF(OTH!W81&gt;=AQ$6,AQ$6,OTH!W81),0)</f>
        <v>0</v>
      </c>
      <c r="AR86" s="1">
        <f>IFERROR(IF(OTH!X81&gt;=AR$6,AR$6,OTH!X81),0)</f>
        <v>0</v>
      </c>
      <c r="AS86" s="1">
        <f>OTH!Y81</f>
        <v>0</v>
      </c>
      <c r="AT86" s="1">
        <f>OTH!Z81+AC86</f>
        <v>0</v>
      </c>
      <c r="AU86" s="1">
        <f>OTH!AE81+OTH!AF81</f>
        <v>0</v>
      </c>
      <c r="AV86" s="1">
        <f>OTH!AA81</f>
        <v>0</v>
      </c>
      <c r="AW86" s="1">
        <f>OTH!AB81</f>
        <v>0</v>
      </c>
      <c r="AX86" s="1">
        <f t="shared" si="69"/>
        <v>0</v>
      </c>
      <c r="AY86" s="1">
        <f t="shared" si="70"/>
        <v>0</v>
      </c>
      <c r="AZ86" s="1">
        <f t="shared" si="71"/>
        <v>0</v>
      </c>
      <c r="BA86" s="1">
        <f t="shared" si="72"/>
        <v>0</v>
      </c>
      <c r="BB86" s="1">
        <f t="shared" si="73"/>
        <v>0</v>
      </c>
      <c r="BC86" s="1">
        <f>EMP!X82</f>
        <v>0</v>
      </c>
      <c r="BD86" s="1">
        <f t="shared" si="74"/>
        <v>0</v>
      </c>
      <c r="BE86" s="1">
        <f t="shared" si="75"/>
        <v>0</v>
      </c>
      <c r="BF86" s="1">
        <f t="shared" si="76"/>
        <v>0</v>
      </c>
      <c r="BG86" s="1">
        <f t="shared" si="77"/>
        <v>0</v>
      </c>
      <c r="BL86" s="165">
        <f>EMP!O82</f>
        <v>0</v>
      </c>
      <c r="BM86" s="166">
        <f>EMP!P82</f>
        <v>0</v>
      </c>
      <c r="BN86" s="165">
        <f>EMP!Q82</f>
        <v>0</v>
      </c>
      <c r="BO86" s="179"/>
      <c r="BP86" s="180"/>
      <c r="BQ86" s="173">
        <f t="shared" si="78"/>
        <v>0</v>
      </c>
      <c r="BR86" s="173">
        <f t="shared" si="79"/>
        <v>0</v>
      </c>
      <c r="BS86" s="174">
        <f t="shared" si="80"/>
        <v>0</v>
      </c>
      <c r="BT86" s="173">
        <f t="shared" si="81"/>
        <v>0</v>
      </c>
      <c r="BU86" s="173">
        <f t="shared" si="82"/>
        <v>0</v>
      </c>
      <c r="BV86" s="174">
        <f t="shared" si="83"/>
        <v>0</v>
      </c>
      <c r="BW86" s="173">
        <f t="shared" si="84"/>
        <v>0</v>
      </c>
      <c r="BX86" s="173">
        <f t="shared" si="85"/>
        <v>0</v>
      </c>
      <c r="BY86" s="174">
        <f t="shared" si="86"/>
        <v>0</v>
      </c>
      <c r="BZ86" s="173">
        <f t="shared" si="87"/>
        <v>0</v>
      </c>
      <c r="CA86" s="173">
        <f t="shared" si="88"/>
        <v>0</v>
      </c>
      <c r="CB86" s="174">
        <f t="shared" si="89"/>
        <v>0</v>
      </c>
      <c r="CC86" s="173">
        <f t="shared" si="90"/>
        <v>0</v>
      </c>
      <c r="CD86" s="173">
        <f t="shared" si="91"/>
        <v>0</v>
      </c>
      <c r="CE86" s="175">
        <f t="shared" si="92"/>
        <v>0</v>
      </c>
      <c r="CF86" s="175">
        <f t="shared" si="62"/>
        <v>0</v>
      </c>
      <c r="CG86" s="175">
        <f t="shared" si="93"/>
        <v>0</v>
      </c>
      <c r="CH86" s="175">
        <f t="shared" si="94"/>
        <v>0</v>
      </c>
      <c r="CI86" s="175">
        <f t="shared" si="95"/>
        <v>0</v>
      </c>
      <c r="CJ86" s="175">
        <f t="shared" si="96"/>
        <v>0</v>
      </c>
      <c r="CK86" s="175">
        <f t="shared" si="97"/>
        <v>0</v>
      </c>
      <c r="CL86" s="175">
        <f t="shared" si="98"/>
        <v>0</v>
      </c>
      <c r="CM86" s="175">
        <f t="shared" si="99"/>
        <v>0</v>
      </c>
      <c r="CN86" s="175">
        <f t="shared" si="100"/>
        <v>0</v>
      </c>
      <c r="CO86" s="175">
        <f t="shared" si="101"/>
        <v>0</v>
      </c>
      <c r="CP86" s="175">
        <f t="shared" si="102"/>
        <v>0</v>
      </c>
      <c r="CQ86" s="175">
        <f t="shared" si="103"/>
        <v>0</v>
      </c>
      <c r="CR86" s="175">
        <f t="shared" si="104"/>
        <v>0</v>
      </c>
      <c r="CS86" s="175">
        <f t="shared" si="105"/>
        <v>0</v>
      </c>
      <c r="CT86" s="175">
        <f t="shared" si="106"/>
        <v>0</v>
      </c>
      <c r="CU86" s="176">
        <f t="shared" si="107"/>
        <v>0</v>
      </c>
      <c r="CV86" s="176">
        <f t="shared" si="108"/>
        <v>0</v>
      </c>
      <c r="CW86" s="176">
        <f t="shared" si="109"/>
        <v>0</v>
      </c>
      <c r="CX86" s="172">
        <f>OTH!P81</f>
        <v>0</v>
      </c>
      <c r="CY86" s="176">
        <f t="shared" si="110"/>
        <v>0</v>
      </c>
      <c r="CZ86" s="176">
        <f t="shared" si="111"/>
        <v>0</v>
      </c>
      <c r="DA86" s="176">
        <f t="shared" si="112"/>
        <v>0</v>
      </c>
      <c r="DB86" s="171">
        <f t="shared" si="113"/>
        <v>0</v>
      </c>
      <c r="DC86" s="171">
        <f t="shared" si="114"/>
        <v>0</v>
      </c>
      <c r="DD86" s="1">
        <f t="shared" si="115"/>
        <v>0</v>
      </c>
    </row>
    <row r="87" spans="3:108" ht="18" customHeight="1" x14ac:dyDescent="0.25">
      <c r="C87" s="1">
        <f t="shared" si="63"/>
        <v>0</v>
      </c>
      <c r="D87" s="1">
        <f t="shared" si="64"/>
        <v>0</v>
      </c>
      <c r="E87" s="1">
        <f>ALLO!A85</f>
        <v>0</v>
      </c>
      <c r="F87" s="1">
        <f t="shared" si="65"/>
        <v>0</v>
      </c>
      <c r="G87" s="1">
        <f t="shared" si="66"/>
        <v>1</v>
      </c>
      <c r="H87" s="1">
        <f t="shared" si="66"/>
        <v>2</v>
      </c>
      <c r="I87" s="1">
        <f t="shared" si="66"/>
        <v>3</v>
      </c>
      <c r="J87" s="1">
        <f>SUM(ALLO!GA85:GL85)</f>
        <v>0</v>
      </c>
      <c r="K87" s="1">
        <f>SUM(ALLO!GM85:GX85)</f>
        <v>0</v>
      </c>
      <c r="L87" s="1">
        <f>SUM(ALLO!GY85:HJ85)</f>
        <v>0</v>
      </c>
      <c r="M87" s="1">
        <f>SUM(ALLO!EU85:FF85)</f>
        <v>0</v>
      </c>
      <c r="N87" s="1">
        <f>SUM(ALLO!FG85:FR85)</f>
        <v>0</v>
      </c>
      <c r="O87" s="1">
        <f>ALLO!HR85</f>
        <v>0</v>
      </c>
      <c r="P87" s="1">
        <f>ALLO!HU85</f>
        <v>0</v>
      </c>
      <c r="Q87" s="1">
        <f>ALLO!IP85</f>
        <v>0</v>
      </c>
      <c r="R87" s="1">
        <f>ALLO!IS85</f>
        <v>0</v>
      </c>
      <c r="S87" s="1">
        <f>IFERROR(IF($BL87&gt;=1,INDEX(ARR!$D$8:$AG$207,MATCH(G87,ARR!$D$8:$D$207,0),12),0),0)</f>
        <v>0</v>
      </c>
      <c r="T87" s="1">
        <f>IFERROR(IF($BL87&gt;=1,INDEX(ARR!$D$8:$AG$207,MATCH(H87,ARR!$D$8:$D$207,0),12),0),0)</f>
        <v>0</v>
      </c>
      <c r="U87" s="1">
        <f>IFERROR(IF($BL87&gt;=1,INDEX(ARR!$D$8:$AG$207,MATCH(I87,ARR!$D$8:$D$207,0),12),0),0)</f>
        <v>0</v>
      </c>
      <c r="V87" s="1">
        <f t="shared" si="67"/>
        <v>0</v>
      </c>
      <c r="W87" s="1">
        <f t="shared" si="68"/>
        <v>0</v>
      </c>
      <c r="X87" s="1">
        <f>SUM(DED!AH87:AS87)+ALLO!IQ85+ALLO!IT85+DED!FT87+ALLO!HP85</f>
        <v>0</v>
      </c>
      <c r="Y87" s="1">
        <f>SUM(DED!FA87:FL87)+ALLO!IR85+ALLO!IU85+DED!FV87</f>
        <v>0</v>
      </c>
      <c r="Z87" s="1">
        <f>SUM(DED!BF87:BQ87)+DED!FW87</f>
        <v>0</v>
      </c>
      <c r="AA87" s="1">
        <f>DED!ES87+DED!GC87</f>
        <v>0</v>
      </c>
      <c r="AB87" s="1">
        <f>SUM(DED!DZ87:EK87)+OTH!I82+DED!FZ87</f>
        <v>0</v>
      </c>
      <c r="AC87" s="1">
        <f>SUM(DED!FM87:FS87)+DED!GD87</f>
        <v>0</v>
      </c>
      <c r="AD87" s="1">
        <f>SUM(DED!CP87:DA87)+DED!GE87</f>
        <v>0</v>
      </c>
      <c r="AE87" s="1">
        <f>SUM(DED!DB87:DM87)+OTH!N82+DED!GA87</f>
        <v>0</v>
      </c>
      <c r="AF87" s="1">
        <f>SUM(DED!DN87:DY87)+OTH!O82+DED!GB87</f>
        <v>0</v>
      </c>
      <c r="AG87" s="1">
        <f>SUM(OTH!D82:H82)+SUM(OTH!J82:M82)+SUM(X87:AB87)+AE87</f>
        <v>0</v>
      </c>
      <c r="AH87" s="1">
        <f>HRA!H82</f>
        <v>0</v>
      </c>
      <c r="AI87" s="1">
        <f>OTH!AC82+OTH!AD82+50000</f>
        <v>50000</v>
      </c>
      <c r="AJ87" s="1">
        <f>OTH!P82</f>
        <v>0</v>
      </c>
      <c r="AK87" s="1">
        <f>IFERROR(IF(OTH!Q82&gt;=AK$6,AK$6,OTH!Q82),0)</f>
        <v>0</v>
      </c>
      <c r="AL87" s="1">
        <f>IFERROR(IF(OTH!R82&gt;=AL$6,AL$6,OTH!R82),0)</f>
        <v>0</v>
      </c>
      <c r="AM87" s="1">
        <f>IFERROR(IF(OTH!S82&gt;=AM$6,AM$6,OTH!S82),0)</f>
        <v>0</v>
      </c>
      <c r="AN87" s="1">
        <f>IFERROR(IF(OTH!T82&gt;=AN$6,AN$6,OTH!T82),0)</f>
        <v>0</v>
      </c>
      <c r="AO87" s="1">
        <f>OTH!U82</f>
        <v>0</v>
      </c>
      <c r="AP87" s="1">
        <f>IFERROR(IF(OTH!V82&gt;=AP$6,AP$6,OTH!V82),0)</f>
        <v>0</v>
      </c>
      <c r="AQ87" s="1">
        <f>IFERROR(IF(OTH!W82&gt;=AQ$6,AQ$6,OTH!W82),0)</f>
        <v>0</v>
      </c>
      <c r="AR87" s="1">
        <f>IFERROR(IF(OTH!X82&gt;=AR$6,AR$6,OTH!X82),0)</f>
        <v>0</v>
      </c>
      <c r="AS87" s="1">
        <f>OTH!Y82</f>
        <v>0</v>
      </c>
      <c r="AT87" s="1">
        <f>OTH!Z82+AC87</f>
        <v>0</v>
      </c>
      <c r="AU87" s="1">
        <f>OTH!AE82+OTH!AF82</f>
        <v>0</v>
      </c>
      <c r="AV87" s="1">
        <f>OTH!AA82</f>
        <v>0</v>
      </c>
      <c r="AW87" s="1">
        <f>OTH!AB82</f>
        <v>0</v>
      </c>
      <c r="AX87" s="1">
        <f t="shared" si="69"/>
        <v>0</v>
      </c>
      <c r="AY87" s="1">
        <f t="shared" si="70"/>
        <v>0</v>
      </c>
      <c r="AZ87" s="1">
        <f t="shared" si="71"/>
        <v>0</v>
      </c>
      <c r="BA87" s="1">
        <f t="shared" si="72"/>
        <v>0</v>
      </c>
      <c r="BB87" s="1">
        <f t="shared" si="73"/>
        <v>0</v>
      </c>
      <c r="BC87" s="1">
        <f>EMP!X83</f>
        <v>0</v>
      </c>
      <c r="BD87" s="1">
        <f t="shared" si="74"/>
        <v>0</v>
      </c>
      <c r="BE87" s="1">
        <f t="shared" si="75"/>
        <v>0</v>
      </c>
      <c r="BF87" s="1">
        <f t="shared" si="76"/>
        <v>0</v>
      </c>
      <c r="BG87" s="1">
        <f t="shared" si="77"/>
        <v>0</v>
      </c>
      <c r="BL87" s="165">
        <f>EMP!O83</f>
        <v>0</v>
      </c>
      <c r="BM87" s="166">
        <f>EMP!P83</f>
        <v>0</v>
      </c>
      <c r="BN87" s="165">
        <f>EMP!Q83</f>
        <v>0</v>
      </c>
      <c r="BO87" s="179"/>
      <c r="BP87" s="180"/>
      <c r="BQ87" s="173">
        <f t="shared" si="78"/>
        <v>0</v>
      </c>
      <c r="BR87" s="173">
        <f t="shared" si="79"/>
        <v>0</v>
      </c>
      <c r="BS87" s="174">
        <f t="shared" si="80"/>
        <v>0</v>
      </c>
      <c r="BT87" s="173">
        <f t="shared" si="81"/>
        <v>0</v>
      </c>
      <c r="BU87" s="173">
        <f t="shared" si="82"/>
        <v>0</v>
      </c>
      <c r="BV87" s="174">
        <f t="shared" si="83"/>
        <v>0</v>
      </c>
      <c r="BW87" s="173">
        <f t="shared" si="84"/>
        <v>0</v>
      </c>
      <c r="BX87" s="173">
        <f t="shared" si="85"/>
        <v>0</v>
      </c>
      <c r="BY87" s="174">
        <f t="shared" si="86"/>
        <v>0</v>
      </c>
      <c r="BZ87" s="173">
        <f t="shared" si="87"/>
        <v>0</v>
      </c>
      <c r="CA87" s="173">
        <f t="shared" si="88"/>
        <v>0</v>
      </c>
      <c r="CB87" s="174">
        <f t="shared" si="89"/>
        <v>0</v>
      </c>
      <c r="CC87" s="173">
        <f t="shared" si="90"/>
        <v>0</v>
      </c>
      <c r="CD87" s="173">
        <f t="shared" si="91"/>
        <v>0</v>
      </c>
      <c r="CE87" s="175">
        <f t="shared" si="92"/>
        <v>0</v>
      </c>
      <c r="CF87" s="175">
        <f t="shared" si="62"/>
        <v>0</v>
      </c>
      <c r="CG87" s="175">
        <f t="shared" si="93"/>
        <v>0</v>
      </c>
      <c r="CH87" s="175">
        <f t="shared" si="94"/>
        <v>0</v>
      </c>
      <c r="CI87" s="175">
        <f t="shared" si="95"/>
        <v>0</v>
      </c>
      <c r="CJ87" s="175">
        <f t="shared" si="96"/>
        <v>0</v>
      </c>
      <c r="CK87" s="175">
        <f t="shared" si="97"/>
        <v>0</v>
      </c>
      <c r="CL87" s="175">
        <f t="shared" si="98"/>
        <v>0</v>
      </c>
      <c r="CM87" s="175">
        <f t="shared" si="99"/>
        <v>0</v>
      </c>
      <c r="CN87" s="175">
        <f t="shared" si="100"/>
        <v>0</v>
      </c>
      <c r="CO87" s="175">
        <f t="shared" si="101"/>
        <v>0</v>
      </c>
      <c r="CP87" s="175">
        <f t="shared" si="102"/>
        <v>0</v>
      </c>
      <c r="CQ87" s="175">
        <f t="shared" si="103"/>
        <v>0</v>
      </c>
      <c r="CR87" s="175">
        <f t="shared" si="104"/>
        <v>0</v>
      </c>
      <c r="CS87" s="175">
        <f t="shared" si="105"/>
        <v>0</v>
      </c>
      <c r="CT87" s="175">
        <f t="shared" si="106"/>
        <v>0</v>
      </c>
      <c r="CU87" s="176">
        <f t="shared" si="107"/>
        <v>0</v>
      </c>
      <c r="CV87" s="176">
        <f t="shared" si="108"/>
        <v>0</v>
      </c>
      <c r="CW87" s="176">
        <f t="shared" si="109"/>
        <v>0</v>
      </c>
      <c r="CX87" s="172">
        <f>OTH!P82</f>
        <v>0</v>
      </c>
      <c r="CY87" s="176">
        <f t="shared" si="110"/>
        <v>0</v>
      </c>
      <c r="CZ87" s="176">
        <f t="shared" si="111"/>
        <v>0</v>
      </c>
      <c r="DA87" s="176">
        <f t="shared" si="112"/>
        <v>0</v>
      </c>
      <c r="DB87" s="171">
        <f t="shared" si="113"/>
        <v>0</v>
      </c>
      <c r="DC87" s="171">
        <f t="shared" si="114"/>
        <v>0</v>
      </c>
      <c r="DD87" s="1">
        <f t="shared" si="115"/>
        <v>0</v>
      </c>
    </row>
    <row r="88" spans="3:108" ht="18" customHeight="1" x14ac:dyDescent="0.25">
      <c r="C88" s="1">
        <f t="shared" si="63"/>
        <v>0</v>
      </c>
      <c r="D88" s="1">
        <f t="shared" si="64"/>
        <v>0</v>
      </c>
      <c r="E88" s="1">
        <f>ALLO!A86</f>
        <v>0</v>
      </c>
      <c r="F88" s="1">
        <f t="shared" si="65"/>
        <v>0</v>
      </c>
      <c r="G88" s="1">
        <f t="shared" si="66"/>
        <v>1</v>
      </c>
      <c r="H88" s="1">
        <f t="shared" si="66"/>
        <v>2</v>
      </c>
      <c r="I88" s="1">
        <f t="shared" si="66"/>
        <v>3</v>
      </c>
      <c r="J88" s="1">
        <f>SUM(ALLO!GA86:GL86)</f>
        <v>0</v>
      </c>
      <c r="K88" s="1">
        <f>SUM(ALLO!GM86:GX86)</f>
        <v>0</v>
      </c>
      <c r="L88" s="1">
        <f>SUM(ALLO!GY86:HJ86)</f>
        <v>0</v>
      </c>
      <c r="M88" s="1">
        <f>SUM(ALLO!EU86:FF86)</f>
        <v>0</v>
      </c>
      <c r="N88" s="1">
        <f>SUM(ALLO!FG86:FR86)</f>
        <v>0</v>
      </c>
      <c r="O88" s="1">
        <f>ALLO!HR86</f>
        <v>0</v>
      </c>
      <c r="P88" s="1">
        <f>ALLO!HU86</f>
        <v>0</v>
      </c>
      <c r="Q88" s="1">
        <f>ALLO!IP86</f>
        <v>0</v>
      </c>
      <c r="R88" s="1">
        <f>ALLO!IS86</f>
        <v>0</v>
      </c>
      <c r="S88" s="1">
        <f>IFERROR(IF($BL88&gt;=1,INDEX(ARR!$D$8:$AG$207,MATCH(G88,ARR!$D$8:$D$207,0),12),0),0)</f>
        <v>0</v>
      </c>
      <c r="T88" s="1">
        <f>IFERROR(IF($BL88&gt;=1,INDEX(ARR!$D$8:$AG$207,MATCH(H88,ARR!$D$8:$D$207,0),12),0),0)</f>
        <v>0</v>
      </c>
      <c r="U88" s="1">
        <f>IFERROR(IF($BL88&gt;=1,INDEX(ARR!$D$8:$AG$207,MATCH(I88,ARR!$D$8:$D$207,0),12),0),0)</f>
        <v>0</v>
      </c>
      <c r="V88" s="1">
        <f t="shared" si="67"/>
        <v>0</v>
      </c>
      <c r="W88" s="1">
        <f t="shared" si="68"/>
        <v>0</v>
      </c>
      <c r="X88" s="1">
        <f>SUM(DED!AH88:AS88)+ALLO!IQ86+ALLO!IT86+DED!FT88+ALLO!HP86</f>
        <v>0</v>
      </c>
      <c r="Y88" s="1">
        <f>SUM(DED!FA88:FL88)+ALLO!IR86+ALLO!IU86+DED!FV88</f>
        <v>0</v>
      </c>
      <c r="Z88" s="1">
        <f>SUM(DED!BF88:BQ88)+DED!FW88</f>
        <v>0</v>
      </c>
      <c r="AA88" s="1">
        <f>DED!ES88+DED!GC88</f>
        <v>0</v>
      </c>
      <c r="AB88" s="1">
        <f>SUM(DED!DZ88:EK88)+OTH!I83+DED!FZ88</f>
        <v>0</v>
      </c>
      <c r="AC88" s="1">
        <f>SUM(DED!FM88:FS88)+DED!GD88</f>
        <v>0</v>
      </c>
      <c r="AD88" s="1">
        <f>SUM(DED!CP88:DA88)+DED!GE88</f>
        <v>0</v>
      </c>
      <c r="AE88" s="1">
        <f>SUM(DED!DB88:DM88)+OTH!N83+DED!GA88</f>
        <v>0</v>
      </c>
      <c r="AF88" s="1">
        <f>SUM(DED!DN88:DY88)+OTH!O83+DED!GB88</f>
        <v>0</v>
      </c>
      <c r="AG88" s="1">
        <f>SUM(OTH!D83:H83)+SUM(OTH!J83:M83)+SUM(X88:AB88)+AE88</f>
        <v>0</v>
      </c>
      <c r="AH88" s="1">
        <f>HRA!H83</f>
        <v>0</v>
      </c>
      <c r="AI88" s="1">
        <f>OTH!AC83+OTH!AD83+50000</f>
        <v>50000</v>
      </c>
      <c r="AJ88" s="1">
        <f>OTH!P83</f>
        <v>0</v>
      </c>
      <c r="AK88" s="1">
        <f>IFERROR(IF(OTH!Q83&gt;=AK$6,AK$6,OTH!Q83),0)</f>
        <v>0</v>
      </c>
      <c r="AL88" s="1">
        <f>IFERROR(IF(OTH!R83&gt;=AL$6,AL$6,OTH!R83),0)</f>
        <v>0</v>
      </c>
      <c r="AM88" s="1">
        <f>IFERROR(IF(OTH!S83&gt;=AM$6,AM$6,OTH!S83),0)</f>
        <v>0</v>
      </c>
      <c r="AN88" s="1">
        <f>IFERROR(IF(OTH!T83&gt;=AN$6,AN$6,OTH!T83),0)</f>
        <v>0</v>
      </c>
      <c r="AO88" s="1">
        <f>OTH!U83</f>
        <v>0</v>
      </c>
      <c r="AP88" s="1">
        <f>IFERROR(IF(OTH!V83&gt;=AP$6,AP$6,OTH!V83),0)</f>
        <v>0</v>
      </c>
      <c r="AQ88" s="1">
        <f>IFERROR(IF(OTH!W83&gt;=AQ$6,AQ$6,OTH!W83),0)</f>
        <v>0</v>
      </c>
      <c r="AR88" s="1">
        <f>IFERROR(IF(OTH!X83&gt;=AR$6,AR$6,OTH!X83),0)</f>
        <v>0</v>
      </c>
      <c r="AS88" s="1">
        <f>OTH!Y83</f>
        <v>0</v>
      </c>
      <c r="AT88" s="1">
        <f>OTH!Z83+AC88</f>
        <v>0</v>
      </c>
      <c r="AU88" s="1">
        <f>OTH!AE83+OTH!AF83</f>
        <v>0</v>
      </c>
      <c r="AV88" s="1">
        <f>OTH!AA83</f>
        <v>0</v>
      </c>
      <c r="AW88" s="1">
        <f>OTH!AB83</f>
        <v>0</v>
      </c>
      <c r="AX88" s="1">
        <f t="shared" si="69"/>
        <v>0</v>
      </c>
      <c r="AY88" s="1">
        <f t="shared" si="70"/>
        <v>0</v>
      </c>
      <c r="AZ88" s="1">
        <f t="shared" si="71"/>
        <v>0</v>
      </c>
      <c r="BA88" s="1">
        <f t="shared" si="72"/>
        <v>0</v>
      </c>
      <c r="BB88" s="1">
        <f t="shared" si="73"/>
        <v>0</v>
      </c>
      <c r="BC88" s="1">
        <f>EMP!X84</f>
        <v>0</v>
      </c>
      <c r="BD88" s="1">
        <f t="shared" si="74"/>
        <v>0</v>
      </c>
      <c r="BE88" s="1">
        <f t="shared" si="75"/>
        <v>0</v>
      </c>
      <c r="BF88" s="1">
        <f t="shared" si="76"/>
        <v>0</v>
      </c>
      <c r="BG88" s="1">
        <f t="shared" si="77"/>
        <v>0</v>
      </c>
      <c r="BL88" s="165">
        <f>EMP!O84</f>
        <v>0</v>
      </c>
      <c r="BM88" s="166">
        <f>EMP!P84</f>
        <v>0</v>
      </c>
      <c r="BN88" s="165">
        <f>EMP!Q84</f>
        <v>0</v>
      </c>
      <c r="BO88" s="179"/>
      <c r="BP88" s="180"/>
      <c r="BQ88" s="173">
        <f t="shared" si="78"/>
        <v>0</v>
      </c>
      <c r="BR88" s="173">
        <f t="shared" si="79"/>
        <v>0</v>
      </c>
      <c r="BS88" s="174">
        <f t="shared" si="80"/>
        <v>0</v>
      </c>
      <c r="BT88" s="173">
        <f t="shared" si="81"/>
        <v>0</v>
      </c>
      <c r="BU88" s="173">
        <f t="shared" si="82"/>
        <v>0</v>
      </c>
      <c r="BV88" s="174">
        <f t="shared" si="83"/>
        <v>0</v>
      </c>
      <c r="BW88" s="173">
        <f t="shared" si="84"/>
        <v>0</v>
      </c>
      <c r="BX88" s="173">
        <f t="shared" si="85"/>
        <v>0</v>
      </c>
      <c r="BY88" s="174">
        <f t="shared" si="86"/>
        <v>0</v>
      </c>
      <c r="BZ88" s="173">
        <f t="shared" si="87"/>
        <v>0</v>
      </c>
      <c r="CA88" s="173">
        <f t="shared" si="88"/>
        <v>0</v>
      </c>
      <c r="CB88" s="174">
        <f t="shared" si="89"/>
        <v>0</v>
      </c>
      <c r="CC88" s="173">
        <f t="shared" si="90"/>
        <v>0</v>
      </c>
      <c r="CD88" s="173">
        <f t="shared" si="91"/>
        <v>0</v>
      </c>
      <c r="CE88" s="175">
        <f t="shared" si="92"/>
        <v>0</v>
      </c>
      <c r="CF88" s="175">
        <f t="shared" si="62"/>
        <v>0</v>
      </c>
      <c r="CG88" s="175">
        <f t="shared" si="93"/>
        <v>0</v>
      </c>
      <c r="CH88" s="175">
        <f t="shared" si="94"/>
        <v>0</v>
      </c>
      <c r="CI88" s="175">
        <f t="shared" si="95"/>
        <v>0</v>
      </c>
      <c r="CJ88" s="175">
        <f t="shared" si="96"/>
        <v>0</v>
      </c>
      <c r="CK88" s="175">
        <f t="shared" si="97"/>
        <v>0</v>
      </c>
      <c r="CL88" s="175">
        <f t="shared" si="98"/>
        <v>0</v>
      </c>
      <c r="CM88" s="175">
        <f t="shared" si="99"/>
        <v>0</v>
      </c>
      <c r="CN88" s="175">
        <f t="shared" si="100"/>
        <v>0</v>
      </c>
      <c r="CO88" s="175">
        <f t="shared" si="101"/>
        <v>0</v>
      </c>
      <c r="CP88" s="175">
        <f t="shared" si="102"/>
        <v>0</v>
      </c>
      <c r="CQ88" s="175">
        <f t="shared" si="103"/>
        <v>0</v>
      </c>
      <c r="CR88" s="175">
        <f t="shared" si="104"/>
        <v>0</v>
      </c>
      <c r="CS88" s="175">
        <f t="shared" si="105"/>
        <v>0</v>
      </c>
      <c r="CT88" s="175">
        <f t="shared" si="106"/>
        <v>0</v>
      </c>
      <c r="CU88" s="176">
        <f t="shared" si="107"/>
        <v>0</v>
      </c>
      <c r="CV88" s="176">
        <f t="shared" si="108"/>
        <v>0</v>
      </c>
      <c r="CW88" s="176">
        <f t="shared" si="109"/>
        <v>0</v>
      </c>
      <c r="CX88" s="172">
        <f>OTH!P83</f>
        <v>0</v>
      </c>
      <c r="CY88" s="176">
        <f t="shared" si="110"/>
        <v>0</v>
      </c>
      <c r="CZ88" s="176">
        <f t="shared" si="111"/>
        <v>0</v>
      </c>
      <c r="DA88" s="176">
        <f t="shared" si="112"/>
        <v>0</v>
      </c>
      <c r="DB88" s="171">
        <f t="shared" si="113"/>
        <v>0</v>
      </c>
      <c r="DC88" s="171">
        <f t="shared" si="114"/>
        <v>0</v>
      </c>
      <c r="DD88" s="1">
        <f t="shared" si="115"/>
        <v>0</v>
      </c>
    </row>
    <row r="89" spans="3:108" ht="18" customHeight="1" x14ac:dyDescent="0.25">
      <c r="C89" s="1">
        <f t="shared" si="63"/>
        <v>0</v>
      </c>
      <c r="D89" s="1">
        <f t="shared" si="64"/>
        <v>0</v>
      </c>
      <c r="E89" s="1">
        <f>ALLO!A87</f>
        <v>0</v>
      </c>
      <c r="F89" s="1">
        <f t="shared" si="65"/>
        <v>0</v>
      </c>
      <c r="G89" s="1">
        <f t="shared" si="66"/>
        <v>1</v>
      </c>
      <c r="H89" s="1">
        <f t="shared" si="66"/>
        <v>2</v>
      </c>
      <c r="I89" s="1">
        <f t="shared" si="66"/>
        <v>3</v>
      </c>
      <c r="J89" s="1">
        <f>SUM(ALLO!GA87:GL87)</f>
        <v>0</v>
      </c>
      <c r="K89" s="1">
        <f>SUM(ALLO!GM87:GX87)</f>
        <v>0</v>
      </c>
      <c r="L89" s="1">
        <f>SUM(ALLO!GY87:HJ87)</f>
        <v>0</v>
      </c>
      <c r="M89" s="1">
        <f>SUM(ALLO!EU87:FF87)</f>
        <v>0</v>
      </c>
      <c r="N89" s="1">
        <f>SUM(ALLO!FG87:FR87)</f>
        <v>0</v>
      </c>
      <c r="O89" s="1">
        <f>ALLO!HR87</f>
        <v>0</v>
      </c>
      <c r="P89" s="1">
        <f>ALLO!HU87</f>
        <v>0</v>
      </c>
      <c r="Q89" s="1">
        <f>ALLO!IP87</f>
        <v>0</v>
      </c>
      <c r="R89" s="1">
        <f>ALLO!IS87</f>
        <v>0</v>
      </c>
      <c r="S89" s="1">
        <f>IFERROR(IF($BL89&gt;=1,INDEX(ARR!$D$8:$AG$207,MATCH(G89,ARR!$D$8:$D$207,0),12),0),0)</f>
        <v>0</v>
      </c>
      <c r="T89" s="1">
        <f>IFERROR(IF($BL89&gt;=1,INDEX(ARR!$D$8:$AG$207,MATCH(H89,ARR!$D$8:$D$207,0),12),0),0)</f>
        <v>0</v>
      </c>
      <c r="U89" s="1">
        <f>IFERROR(IF($BL89&gt;=1,INDEX(ARR!$D$8:$AG$207,MATCH(I89,ARR!$D$8:$D$207,0),12),0),0)</f>
        <v>0</v>
      </c>
      <c r="V89" s="1">
        <f t="shared" si="67"/>
        <v>0</v>
      </c>
      <c r="W89" s="1">
        <f t="shared" si="68"/>
        <v>0</v>
      </c>
      <c r="X89" s="1">
        <f>SUM(DED!AH89:AS89)+ALLO!IQ87+ALLO!IT87+DED!FT89+ALLO!HP87</f>
        <v>0</v>
      </c>
      <c r="Y89" s="1">
        <f>SUM(DED!FA89:FL89)+ALLO!IR87+ALLO!IU87+DED!FV89</f>
        <v>0</v>
      </c>
      <c r="Z89" s="1">
        <f>SUM(DED!BF89:BQ89)+DED!FW89</f>
        <v>0</v>
      </c>
      <c r="AA89" s="1">
        <f>DED!ES89+DED!GC89</f>
        <v>0</v>
      </c>
      <c r="AB89" s="1">
        <f>SUM(DED!DZ89:EK89)+OTH!I84+DED!FZ89</f>
        <v>0</v>
      </c>
      <c r="AC89" s="1">
        <f>SUM(DED!FM89:FS89)+DED!GD89</f>
        <v>0</v>
      </c>
      <c r="AD89" s="1">
        <f>SUM(DED!CP89:DA89)+DED!GE89</f>
        <v>0</v>
      </c>
      <c r="AE89" s="1">
        <f>SUM(DED!DB89:DM89)+OTH!N84+DED!GA89</f>
        <v>0</v>
      </c>
      <c r="AF89" s="1">
        <f>SUM(DED!DN89:DY89)+OTH!O84+DED!GB89</f>
        <v>0</v>
      </c>
      <c r="AG89" s="1">
        <f>SUM(OTH!D84:H84)+SUM(OTH!J84:M84)+SUM(X89:AB89)+AE89</f>
        <v>0</v>
      </c>
      <c r="AH89" s="1">
        <f>HRA!H84</f>
        <v>0</v>
      </c>
      <c r="AI89" s="1">
        <f>OTH!AC84+OTH!AD84+50000</f>
        <v>50000</v>
      </c>
      <c r="AJ89" s="1">
        <f>OTH!P84</f>
        <v>0</v>
      </c>
      <c r="AK89" s="1">
        <f>IFERROR(IF(OTH!Q84&gt;=AK$6,AK$6,OTH!Q84),0)</f>
        <v>0</v>
      </c>
      <c r="AL89" s="1">
        <f>IFERROR(IF(OTH!R84&gt;=AL$6,AL$6,OTH!R84),0)</f>
        <v>0</v>
      </c>
      <c r="AM89" s="1">
        <f>IFERROR(IF(OTH!S84&gt;=AM$6,AM$6,OTH!S84),0)</f>
        <v>0</v>
      </c>
      <c r="AN89" s="1">
        <f>IFERROR(IF(OTH!T84&gt;=AN$6,AN$6,OTH!T84),0)</f>
        <v>0</v>
      </c>
      <c r="AO89" s="1">
        <f>OTH!U84</f>
        <v>0</v>
      </c>
      <c r="AP89" s="1">
        <f>IFERROR(IF(OTH!V84&gt;=AP$6,AP$6,OTH!V84),0)</f>
        <v>0</v>
      </c>
      <c r="AQ89" s="1">
        <f>IFERROR(IF(OTH!W84&gt;=AQ$6,AQ$6,OTH!W84),0)</f>
        <v>0</v>
      </c>
      <c r="AR89" s="1">
        <f>IFERROR(IF(OTH!X84&gt;=AR$6,AR$6,OTH!X84),0)</f>
        <v>0</v>
      </c>
      <c r="AS89" s="1">
        <f>OTH!Y84</f>
        <v>0</v>
      </c>
      <c r="AT89" s="1">
        <f>OTH!Z84+AC89</f>
        <v>0</v>
      </c>
      <c r="AU89" s="1">
        <f>OTH!AE84+OTH!AF84</f>
        <v>0</v>
      </c>
      <c r="AV89" s="1">
        <f>OTH!AA84</f>
        <v>0</v>
      </c>
      <c r="AW89" s="1">
        <f>OTH!AB84</f>
        <v>0</v>
      </c>
      <c r="AX89" s="1">
        <f t="shared" si="69"/>
        <v>0</v>
      </c>
      <c r="AY89" s="1">
        <f t="shared" si="70"/>
        <v>0</v>
      </c>
      <c r="AZ89" s="1">
        <f t="shared" si="71"/>
        <v>0</v>
      </c>
      <c r="BA89" s="1">
        <f t="shared" si="72"/>
        <v>0</v>
      </c>
      <c r="BB89" s="1">
        <f t="shared" si="73"/>
        <v>0</v>
      </c>
      <c r="BC89" s="1">
        <f>EMP!X85</f>
        <v>0</v>
      </c>
      <c r="BD89" s="1">
        <f t="shared" si="74"/>
        <v>0</v>
      </c>
      <c r="BE89" s="1">
        <f t="shared" si="75"/>
        <v>0</v>
      </c>
      <c r="BF89" s="1">
        <f t="shared" si="76"/>
        <v>0</v>
      </c>
      <c r="BG89" s="1">
        <f t="shared" si="77"/>
        <v>0</v>
      </c>
      <c r="BL89" s="165">
        <f>EMP!O85</f>
        <v>0</v>
      </c>
      <c r="BM89" s="166">
        <f>EMP!P85</f>
        <v>0</v>
      </c>
      <c r="BN89" s="165">
        <f>EMP!Q85</f>
        <v>0</v>
      </c>
      <c r="BO89" s="179"/>
      <c r="BP89" s="180"/>
      <c r="BQ89" s="173">
        <f t="shared" si="78"/>
        <v>0</v>
      </c>
      <c r="BR89" s="173">
        <f t="shared" si="79"/>
        <v>0</v>
      </c>
      <c r="BS89" s="174">
        <f t="shared" si="80"/>
        <v>0</v>
      </c>
      <c r="BT89" s="173">
        <f t="shared" si="81"/>
        <v>0</v>
      </c>
      <c r="BU89" s="173">
        <f t="shared" si="82"/>
        <v>0</v>
      </c>
      <c r="BV89" s="174">
        <f t="shared" si="83"/>
        <v>0</v>
      </c>
      <c r="BW89" s="173">
        <f t="shared" si="84"/>
        <v>0</v>
      </c>
      <c r="BX89" s="173">
        <f t="shared" si="85"/>
        <v>0</v>
      </c>
      <c r="BY89" s="174">
        <f t="shared" si="86"/>
        <v>0</v>
      </c>
      <c r="BZ89" s="173">
        <f t="shared" si="87"/>
        <v>0</v>
      </c>
      <c r="CA89" s="173">
        <f t="shared" si="88"/>
        <v>0</v>
      </c>
      <c r="CB89" s="174">
        <f t="shared" si="89"/>
        <v>0</v>
      </c>
      <c r="CC89" s="173">
        <f t="shared" si="90"/>
        <v>0</v>
      </c>
      <c r="CD89" s="173">
        <f t="shared" si="91"/>
        <v>0</v>
      </c>
      <c r="CE89" s="175">
        <f t="shared" si="92"/>
        <v>0</v>
      </c>
      <c r="CF89" s="175">
        <f t="shared" si="62"/>
        <v>0</v>
      </c>
      <c r="CG89" s="175">
        <f t="shared" si="93"/>
        <v>0</v>
      </c>
      <c r="CH89" s="175">
        <f t="shared" si="94"/>
        <v>0</v>
      </c>
      <c r="CI89" s="175">
        <f t="shared" si="95"/>
        <v>0</v>
      </c>
      <c r="CJ89" s="175">
        <f t="shared" si="96"/>
        <v>0</v>
      </c>
      <c r="CK89" s="175">
        <f t="shared" si="97"/>
        <v>0</v>
      </c>
      <c r="CL89" s="175">
        <f t="shared" si="98"/>
        <v>0</v>
      </c>
      <c r="CM89" s="175">
        <f t="shared" si="99"/>
        <v>0</v>
      </c>
      <c r="CN89" s="175">
        <f t="shared" si="100"/>
        <v>0</v>
      </c>
      <c r="CO89" s="175">
        <f t="shared" si="101"/>
        <v>0</v>
      </c>
      <c r="CP89" s="175">
        <f t="shared" si="102"/>
        <v>0</v>
      </c>
      <c r="CQ89" s="175">
        <f t="shared" si="103"/>
        <v>0</v>
      </c>
      <c r="CR89" s="175">
        <f t="shared" si="104"/>
        <v>0</v>
      </c>
      <c r="CS89" s="175">
        <f t="shared" si="105"/>
        <v>0</v>
      </c>
      <c r="CT89" s="175">
        <f t="shared" si="106"/>
        <v>0</v>
      </c>
      <c r="CU89" s="176">
        <f t="shared" si="107"/>
        <v>0</v>
      </c>
      <c r="CV89" s="176">
        <f t="shared" si="108"/>
        <v>0</v>
      </c>
      <c r="CW89" s="176">
        <f t="shared" si="109"/>
        <v>0</v>
      </c>
      <c r="CX89" s="172">
        <f>OTH!P84</f>
        <v>0</v>
      </c>
      <c r="CY89" s="176">
        <f t="shared" si="110"/>
        <v>0</v>
      </c>
      <c r="CZ89" s="176">
        <f t="shared" si="111"/>
        <v>0</v>
      </c>
      <c r="DA89" s="176">
        <f t="shared" si="112"/>
        <v>0</v>
      </c>
      <c r="DB89" s="171">
        <f t="shared" si="113"/>
        <v>0</v>
      </c>
      <c r="DC89" s="171">
        <f t="shared" si="114"/>
        <v>0</v>
      </c>
      <c r="DD89" s="1">
        <f t="shared" si="115"/>
        <v>0</v>
      </c>
    </row>
    <row r="90" spans="3:108" ht="18" customHeight="1" x14ac:dyDescent="0.25">
      <c r="C90" s="1">
        <f t="shared" si="63"/>
        <v>0</v>
      </c>
      <c r="D90" s="1">
        <f t="shared" si="64"/>
        <v>0</v>
      </c>
      <c r="E90" s="1">
        <f>ALLO!A88</f>
        <v>0</v>
      </c>
      <c r="F90" s="1">
        <f t="shared" si="65"/>
        <v>0</v>
      </c>
      <c r="G90" s="1">
        <f t="shared" si="66"/>
        <v>1</v>
      </c>
      <c r="H90" s="1">
        <f t="shared" si="66"/>
        <v>2</v>
      </c>
      <c r="I90" s="1">
        <f t="shared" si="66"/>
        <v>3</v>
      </c>
      <c r="J90" s="1">
        <f>SUM(ALLO!GA88:GL88)</f>
        <v>0</v>
      </c>
      <c r="K90" s="1">
        <f>SUM(ALLO!GM88:GX88)</f>
        <v>0</v>
      </c>
      <c r="L90" s="1">
        <f>SUM(ALLO!GY88:HJ88)</f>
        <v>0</v>
      </c>
      <c r="M90" s="1">
        <f>SUM(ALLO!EU88:FF88)</f>
        <v>0</v>
      </c>
      <c r="N90" s="1">
        <f>SUM(ALLO!FG88:FR88)</f>
        <v>0</v>
      </c>
      <c r="O90" s="1">
        <f>ALLO!HR88</f>
        <v>0</v>
      </c>
      <c r="P90" s="1">
        <f>ALLO!HU88</f>
        <v>0</v>
      </c>
      <c r="Q90" s="1">
        <f>ALLO!IP88</f>
        <v>0</v>
      </c>
      <c r="R90" s="1">
        <f>ALLO!IS88</f>
        <v>0</v>
      </c>
      <c r="S90" s="1">
        <f>IFERROR(IF($BL90&gt;=1,INDEX(ARR!$D$8:$AG$207,MATCH(G90,ARR!$D$8:$D$207,0),12),0),0)</f>
        <v>0</v>
      </c>
      <c r="T90" s="1">
        <f>IFERROR(IF($BL90&gt;=1,INDEX(ARR!$D$8:$AG$207,MATCH(H90,ARR!$D$8:$D$207,0),12),0),0)</f>
        <v>0</v>
      </c>
      <c r="U90" s="1">
        <f>IFERROR(IF($BL90&gt;=1,INDEX(ARR!$D$8:$AG$207,MATCH(I90,ARR!$D$8:$D$207,0),12),0),0)</f>
        <v>0</v>
      </c>
      <c r="V90" s="1">
        <f t="shared" si="67"/>
        <v>0</v>
      </c>
      <c r="W90" s="1">
        <f t="shared" si="68"/>
        <v>0</v>
      </c>
      <c r="X90" s="1">
        <f>SUM(DED!AH90:AS90)+ALLO!IQ88+ALLO!IT88+DED!FT90+ALLO!HP88</f>
        <v>0</v>
      </c>
      <c r="Y90" s="1">
        <f>SUM(DED!FA90:FL90)+ALLO!IR88+ALLO!IU88+DED!FV90</f>
        <v>0</v>
      </c>
      <c r="Z90" s="1">
        <f>SUM(DED!BF90:BQ90)+DED!FW90</f>
        <v>0</v>
      </c>
      <c r="AA90" s="1">
        <f>DED!ES90+DED!GC90</f>
        <v>0</v>
      </c>
      <c r="AB90" s="1">
        <f>SUM(DED!DZ90:EK90)+OTH!I85+DED!FZ90</f>
        <v>0</v>
      </c>
      <c r="AC90" s="1">
        <f>SUM(DED!FM90:FS90)+DED!GD90</f>
        <v>0</v>
      </c>
      <c r="AD90" s="1">
        <f>SUM(DED!CP90:DA90)+DED!GE90</f>
        <v>0</v>
      </c>
      <c r="AE90" s="1">
        <f>SUM(DED!DB90:DM90)+OTH!N85+DED!GA90</f>
        <v>0</v>
      </c>
      <c r="AF90" s="1">
        <f>SUM(DED!DN90:DY90)+OTH!O85+DED!GB90</f>
        <v>0</v>
      </c>
      <c r="AG90" s="1">
        <f>SUM(OTH!D85:H85)+SUM(OTH!J85:M85)+SUM(X90:AB90)+AE90</f>
        <v>0</v>
      </c>
      <c r="AH90" s="1">
        <f>HRA!H85</f>
        <v>0</v>
      </c>
      <c r="AI90" s="1">
        <f>OTH!AC85+OTH!AD85+50000</f>
        <v>50000</v>
      </c>
      <c r="AJ90" s="1">
        <f>OTH!P85</f>
        <v>0</v>
      </c>
      <c r="AK90" s="1">
        <f>IFERROR(IF(OTH!Q85&gt;=AK$6,AK$6,OTH!Q85),0)</f>
        <v>0</v>
      </c>
      <c r="AL90" s="1">
        <f>IFERROR(IF(OTH!R85&gt;=AL$6,AL$6,OTH!R85),0)</f>
        <v>0</v>
      </c>
      <c r="AM90" s="1">
        <f>IFERROR(IF(OTH!S85&gt;=AM$6,AM$6,OTH!S85),0)</f>
        <v>0</v>
      </c>
      <c r="AN90" s="1">
        <f>IFERROR(IF(OTH!T85&gt;=AN$6,AN$6,OTH!T85),0)</f>
        <v>0</v>
      </c>
      <c r="AO90" s="1">
        <f>OTH!U85</f>
        <v>0</v>
      </c>
      <c r="AP90" s="1">
        <f>IFERROR(IF(OTH!V85&gt;=AP$6,AP$6,OTH!V85),0)</f>
        <v>0</v>
      </c>
      <c r="AQ90" s="1">
        <f>IFERROR(IF(OTH!W85&gt;=AQ$6,AQ$6,OTH!W85),0)</f>
        <v>0</v>
      </c>
      <c r="AR90" s="1">
        <f>IFERROR(IF(OTH!X85&gt;=AR$6,AR$6,OTH!X85),0)</f>
        <v>0</v>
      </c>
      <c r="AS90" s="1">
        <f>OTH!Y85</f>
        <v>0</v>
      </c>
      <c r="AT90" s="1">
        <f>OTH!Z85+AC90</f>
        <v>0</v>
      </c>
      <c r="AU90" s="1">
        <f>OTH!AE85+OTH!AF85</f>
        <v>0</v>
      </c>
      <c r="AV90" s="1">
        <f>OTH!AA85</f>
        <v>0</v>
      </c>
      <c r="AW90" s="1">
        <f>OTH!AB85</f>
        <v>0</v>
      </c>
      <c r="AX90" s="1">
        <f t="shared" si="69"/>
        <v>0</v>
      </c>
      <c r="AY90" s="1">
        <f t="shared" si="70"/>
        <v>0</v>
      </c>
      <c r="AZ90" s="1">
        <f t="shared" si="71"/>
        <v>0</v>
      </c>
      <c r="BA90" s="1">
        <f t="shared" si="72"/>
        <v>0</v>
      </c>
      <c r="BB90" s="1">
        <f t="shared" si="73"/>
        <v>0</v>
      </c>
      <c r="BC90" s="1">
        <f>EMP!X86</f>
        <v>0</v>
      </c>
      <c r="BD90" s="1">
        <f t="shared" si="74"/>
        <v>0</v>
      </c>
      <c r="BE90" s="1">
        <f t="shared" si="75"/>
        <v>0</v>
      </c>
      <c r="BF90" s="1">
        <f t="shared" si="76"/>
        <v>0</v>
      </c>
      <c r="BG90" s="1">
        <f t="shared" si="77"/>
        <v>0</v>
      </c>
      <c r="BL90" s="165">
        <f>EMP!O86</f>
        <v>0</v>
      </c>
      <c r="BM90" s="166">
        <f>EMP!P86</f>
        <v>0</v>
      </c>
      <c r="BN90" s="165">
        <f>EMP!Q86</f>
        <v>0</v>
      </c>
      <c r="BO90" s="179"/>
      <c r="BP90" s="180"/>
      <c r="BQ90" s="173">
        <f t="shared" si="78"/>
        <v>0</v>
      </c>
      <c r="BR90" s="173">
        <f t="shared" si="79"/>
        <v>0</v>
      </c>
      <c r="BS90" s="174">
        <f t="shared" si="80"/>
        <v>0</v>
      </c>
      <c r="BT90" s="173">
        <f t="shared" si="81"/>
        <v>0</v>
      </c>
      <c r="BU90" s="173">
        <f t="shared" si="82"/>
        <v>0</v>
      </c>
      <c r="BV90" s="174">
        <f t="shared" si="83"/>
        <v>0</v>
      </c>
      <c r="BW90" s="173">
        <f t="shared" si="84"/>
        <v>0</v>
      </c>
      <c r="BX90" s="173">
        <f t="shared" si="85"/>
        <v>0</v>
      </c>
      <c r="BY90" s="174">
        <f t="shared" si="86"/>
        <v>0</v>
      </c>
      <c r="BZ90" s="173">
        <f t="shared" si="87"/>
        <v>0</v>
      </c>
      <c r="CA90" s="173">
        <f t="shared" si="88"/>
        <v>0</v>
      </c>
      <c r="CB90" s="174">
        <f t="shared" si="89"/>
        <v>0</v>
      </c>
      <c r="CC90" s="173">
        <f t="shared" si="90"/>
        <v>0</v>
      </c>
      <c r="CD90" s="173">
        <f t="shared" si="91"/>
        <v>0</v>
      </c>
      <c r="CE90" s="175">
        <f t="shared" si="92"/>
        <v>0</v>
      </c>
      <c r="CF90" s="175">
        <f t="shared" si="62"/>
        <v>0</v>
      </c>
      <c r="CG90" s="175">
        <f t="shared" si="93"/>
        <v>0</v>
      </c>
      <c r="CH90" s="175">
        <f t="shared" si="94"/>
        <v>0</v>
      </c>
      <c r="CI90" s="175">
        <f t="shared" si="95"/>
        <v>0</v>
      </c>
      <c r="CJ90" s="175">
        <f t="shared" si="96"/>
        <v>0</v>
      </c>
      <c r="CK90" s="175">
        <f t="shared" si="97"/>
        <v>0</v>
      </c>
      <c r="CL90" s="175">
        <f t="shared" si="98"/>
        <v>0</v>
      </c>
      <c r="CM90" s="175">
        <f t="shared" si="99"/>
        <v>0</v>
      </c>
      <c r="CN90" s="175">
        <f t="shared" si="100"/>
        <v>0</v>
      </c>
      <c r="CO90" s="175">
        <f t="shared" si="101"/>
        <v>0</v>
      </c>
      <c r="CP90" s="175">
        <f t="shared" si="102"/>
        <v>0</v>
      </c>
      <c r="CQ90" s="175">
        <f t="shared" si="103"/>
        <v>0</v>
      </c>
      <c r="CR90" s="175">
        <f t="shared" si="104"/>
        <v>0</v>
      </c>
      <c r="CS90" s="175">
        <f t="shared" si="105"/>
        <v>0</v>
      </c>
      <c r="CT90" s="175">
        <f t="shared" si="106"/>
        <v>0</v>
      </c>
      <c r="CU90" s="176">
        <f t="shared" si="107"/>
        <v>0</v>
      </c>
      <c r="CV90" s="176">
        <f t="shared" si="108"/>
        <v>0</v>
      </c>
      <c r="CW90" s="176">
        <f t="shared" si="109"/>
        <v>0</v>
      </c>
      <c r="CX90" s="172">
        <f>OTH!P85</f>
        <v>0</v>
      </c>
      <c r="CY90" s="176">
        <f t="shared" si="110"/>
        <v>0</v>
      </c>
      <c r="CZ90" s="176">
        <f t="shared" si="111"/>
        <v>0</v>
      </c>
      <c r="DA90" s="176">
        <f t="shared" si="112"/>
        <v>0</v>
      </c>
      <c r="DB90" s="171">
        <f t="shared" si="113"/>
        <v>0</v>
      </c>
      <c r="DC90" s="171">
        <f t="shared" si="114"/>
        <v>0</v>
      </c>
      <c r="DD90" s="1">
        <f t="shared" si="115"/>
        <v>0</v>
      </c>
    </row>
    <row r="91" spans="3:108" ht="18" customHeight="1" x14ac:dyDescent="0.25">
      <c r="C91" s="1">
        <f t="shared" si="63"/>
        <v>0</v>
      </c>
      <c r="D91" s="1">
        <f t="shared" si="64"/>
        <v>0</v>
      </c>
      <c r="E91" s="1">
        <f>ALLO!A89</f>
        <v>0</v>
      </c>
      <c r="F91" s="1">
        <f t="shared" si="65"/>
        <v>0</v>
      </c>
      <c r="G91" s="1">
        <f t="shared" si="66"/>
        <v>1</v>
      </c>
      <c r="H91" s="1">
        <f t="shared" si="66"/>
        <v>2</v>
      </c>
      <c r="I91" s="1">
        <f t="shared" si="66"/>
        <v>3</v>
      </c>
      <c r="J91" s="1">
        <f>SUM(ALLO!GA89:GL89)</f>
        <v>0</v>
      </c>
      <c r="K91" s="1">
        <f>SUM(ALLO!GM89:GX89)</f>
        <v>0</v>
      </c>
      <c r="L91" s="1">
        <f>SUM(ALLO!GY89:HJ89)</f>
        <v>0</v>
      </c>
      <c r="M91" s="1">
        <f>SUM(ALLO!EU89:FF89)</f>
        <v>0</v>
      </c>
      <c r="N91" s="1">
        <f>SUM(ALLO!FG89:FR89)</f>
        <v>0</v>
      </c>
      <c r="O91" s="1">
        <f>ALLO!HR89</f>
        <v>0</v>
      </c>
      <c r="P91" s="1">
        <f>ALLO!HU89</f>
        <v>0</v>
      </c>
      <c r="Q91" s="1">
        <f>ALLO!IP89</f>
        <v>0</v>
      </c>
      <c r="R91" s="1">
        <f>ALLO!IS89</f>
        <v>0</v>
      </c>
      <c r="S91" s="1">
        <f>IFERROR(IF($BL91&gt;=1,INDEX(ARR!$D$8:$AG$207,MATCH(G91,ARR!$D$8:$D$207,0),12),0),0)</f>
        <v>0</v>
      </c>
      <c r="T91" s="1">
        <f>IFERROR(IF($BL91&gt;=1,INDEX(ARR!$D$8:$AG$207,MATCH(H91,ARR!$D$8:$D$207,0),12),0),0)</f>
        <v>0</v>
      </c>
      <c r="U91" s="1">
        <f>IFERROR(IF($BL91&gt;=1,INDEX(ARR!$D$8:$AG$207,MATCH(I91,ARR!$D$8:$D$207,0),12),0),0)</f>
        <v>0</v>
      </c>
      <c r="V91" s="1">
        <f t="shared" si="67"/>
        <v>0</v>
      </c>
      <c r="W91" s="1">
        <f t="shared" si="68"/>
        <v>0</v>
      </c>
      <c r="X91" s="1">
        <f>SUM(DED!AH91:AS91)+ALLO!IQ89+ALLO!IT89+DED!FT91+ALLO!HP89</f>
        <v>0</v>
      </c>
      <c r="Y91" s="1">
        <f>SUM(DED!FA91:FL91)+ALLO!IR89+ALLO!IU89+DED!FV91</f>
        <v>0</v>
      </c>
      <c r="Z91" s="1">
        <f>SUM(DED!BF91:BQ91)+DED!FW91</f>
        <v>0</v>
      </c>
      <c r="AA91" s="1">
        <f>DED!ES91+DED!GC91</f>
        <v>0</v>
      </c>
      <c r="AB91" s="1">
        <f>SUM(DED!DZ91:EK91)+OTH!I86+DED!FZ91</f>
        <v>0</v>
      </c>
      <c r="AC91" s="1">
        <f>SUM(DED!FM91:FS91)+DED!GD91</f>
        <v>0</v>
      </c>
      <c r="AD91" s="1">
        <f>SUM(DED!CP91:DA91)+DED!GE91</f>
        <v>0</v>
      </c>
      <c r="AE91" s="1">
        <f>SUM(DED!DB91:DM91)+OTH!N86+DED!GA91</f>
        <v>0</v>
      </c>
      <c r="AF91" s="1">
        <f>SUM(DED!DN91:DY91)+OTH!O86+DED!GB91</f>
        <v>0</v>
      </c>
      <c r="AG91" s="1">
        <f>SUM(OTH!D86:H86)+SUM(OTH!J86:M86)+SUM(X91:AB91)+AE91</f>
        <v>0</v>
      </c>
      <c r="AH91" s="1">
        <f>HRA!H86</f>
        <v>0</v>
      </c>
      <c r="AI91" s="1">
        <f>OTH!AC86+OTH!AD86+50000</f>
        <v>50000</v>
      </c>
      <c r="AJ91" s="1">
        <f>OTH!P86</f>
        <v>0</v>
      </c>
      <c r="AK91" s="1">
        <f>IFERROR(IF(OTH!Q86&gt;=AK$6,AK$6,OTH!Q86),0)</f>
        <v>0</v>
      </c>
      <c r="AL91" s="1">
        <f>IFERROR(IF(OTH!R86&gt;=AL$6,AL$6,OTH!R86),0)</f>
        <v>0</v>
      </c>
      <c r="AM91" s="1">
        <f>IFERROR(IF(OTH!S86&gt;=AM$6,AM$6,OTH!S86),0)</f>
        <v>0</v>
      </c>
      <c r="AN91" s="1">
        <f>IFERROR(IF(OTH!T86&gt;=AN$6,AN$6,OTH!T86),0)</f>
        <v>0</v>
      </c>
      <c r="AO91" s="1">
        <f>OTH!U86</f>
        <v>0</v>
      </c>
      <c r="AP91" s="1">
        <f>IFERROR(IF(OTH!V86&gt;=AP$6,AP$6,OTH!V86),0)</f>
        <v>0</v>
      </c>
      <c r="AQ91" s="1">
        <f>IFERROR(IF(OTH!W86&gt;=AQ$6,AQ$6,OTH!W86),0)</f>
        <v>0</v>
      </c>
      <c r="AR91" s="1">
        <f>IFERROR(IF(OTH!X86&gt;=AR$6,AR$6,OTH!X86),0)</f>
        <v>0</v>
      </c>
      <c r="AS91" s="1">
        <f>OTH!Y86</f>
        <v>0</v>
      </c>
      <c r="AT91" s="1">
        <f>OTH!Z86+AC91</f>
        <v>0</v>
      </c>
      <c r="AU91" s="1">
        <f>OTH!AE86+OTH!AF86</f>
        <v>0</v>
      </c>
      <c r="AV91" s="1">
        <f>OTH!AA86</f>
        <v>0</v>
      </c>
      <c r="AW91" s="1">
        <f>OTH!AB86</f>
        <v>0</v>
      </c>
      <c r="AX91" s="1">
        <f t="shared" si="69"/>
        <v>0</v>
      </c>
      <c r="AY91" s="1">
        <f t="shared" si="70"/>
        <v>0</v>
      </c>
      <c r="AZ91" s="1">
        <f t="shared" si="71"/>
        <v>0</v>
      </c>
      <c r="BA91" s="1">
        <f t="shared" si="72"/>
        <v>0</v>
      </c>
      <c r="BB91" s="1">
        <f t="shared" si="73"/>
        <v>0</v>
      </c>
      <c r="BC91" s="1">
        <f>EMP!X87</f>
        <v>0</v>
      </c>
      <c r="BD91" s="1">
        <f t="shared" si="74"/>
        <v>0</v>
      </c>
      <c r="BE91" s="1">
        <f t="shared" si="75"/>
        <v>0</v>
      </c>
      <c r="BF91" s="1">
        <f t="shared" si="76"/>
        <v>0</v>
      </c>
      <c r="BG91" s="1">
        <f t="shared" si="77"/>
        <v>0</v>
      </c>
      <c r="BL91" s="165">
        <f>EMP!O87</f>
        <v>0</v>
      </c>
      <c r="BM91" s="166">
        <f>EMP!P87</f>
        <v>0</v>
      </c>
      <c r="BN91" s="165">
        <f>EMP!Q87</f>
        <v>0</v>
      </c>
      <c r="BO91" s="179"/>
      <c r="BP91" s="180"/>
      <c r="BQ91" s="173">
        <f t="shared" si="78"/>
        <v>0</v>
      </c>
      <c r="BR91" s="173">
        <f t="shared" si="79"/>
        <v>0</v>
      </c>
      <c r="BS91" s="174">
        <f t="shared" si="80"/>
        <v>0</v>
      </c>
      <c r="BT91" s="173">
        <f t="shared" si="81"/>
        <v>0</v>
      </c>
      <c r="BU91" s="173">
        <f t="shared" si="82"/>
        <v>0</v>
      </c>
      <c r="BV91" s="174">
        <f t="shared" si="83"/>
        <v>0</v>
      </c>
      <c r="BW91" s="173">
        <f t="shared" si="84"/>
        <v>0</v>
      </c>
      <c r="BX91" s="173">
        <f t="shared" si="85"/>
        <v>0</v>
      </c>
      <c r="BY91" s="174">
        <f t="shared" si="86"/>
        <v>0</v>
      </c>
      <c r="BZ91" s="173">
        <f t="shared" si="87"/>
        <v>0</v>
      </c>
      <c r="CA91" s="173">
        <f t="shared" si="88"/>
        <v>0</v>
      </c>
      <c r="CB91" s="174">
        <f t="shared" si="89"/>
        <v>0</v>
      </c>
      <c r="CC91" s="173">
        <f t="shared" si="90"/>
        <v>0</v>
      </c>
      <c r="CD91" s="173">
        <f t="shared" si="91"/>
        <v>0</v>
      </c>
      <c r="CE91" s="175">
        <f t="shared" si="92"/>
        <v>0</v>
      </c>
      <c r="CF91" s="175">
        <f t="shared" si="62"/>
        <v>0</v>
      </c>
      <c r="CG91" s="175">
        <f t="shared" si="93"/>
        <v>0</v>
      </c>
      <c r="CH91" s="175">
        <f t="shared" si="94"/>
        <v>0</v>
      </c>
      <c r="CI91" s="175">
        <f t="shared" si="95"/>
        <v>0</v>
      </c>
      <c r="CJ91" s="175">
        <f t="shared" si="96"/>
        <v>0</v>
      </c>
      <c r="CK91" s="175">
        <f t="shared" si="97"/>
        <v>0</v>
      </c>
      <c r="CL91" s="175">
        <f t="shared" si="98"/>
        <v>0</v>
      </c>
      <c r="CM91" s="175">
        <f t="shared" si="99"/>
        <v>0</v>
      </c>
      <c r="CN91" s="175">
        <f t="shared" si="100"/>
        <v>0</v>
      </c>
      <c r="CO91" s="175">
        <f t="shared" si="101"/>
        <v>0</v>
      </c>
      <c r="CP91" s="175">
        <f t="shared" si="102"/>
        <v>0</v>
      </c>
      <c r="CQ91" s="175">
        <f t="shared" si="103"/>
        <v>0</v>
      </c>
      <c r="CR91" s="175">
        <f t="shared" si="104"/>
        <v>0</v>
      </c>
      <c r="CS91" s="175">
        <f t="shared" si="105"/>
        <v>0</v>
      </c>
      <c r="CT91" s="175">
        <f t="shared" si="106"/>
        <v>0</v>
      </c>
      <c r="CU91" s="176">
        <f t="shared" si="107"/>
        <v>0</v>
      </c>
      <c r="CV91" s="176">
        <f t="shared" si="108"/>
        <v>0</v>
      </c>
      <c r="CW91" s="176">
        <f t="shared" si="109"/>
        <v>0</v>
      </c>
      <c r="CX91" s="172">
        <f>OTH!P86</f>
        <v>0</v>
      </c>
      <c r="CY91" s="176">
        <f t="shared" si="110"/>
        <v>0</v>
      </c>
      <c r="CZ91" s="176">
        <f t="shared" si="111"/>
        <v>0</v>
      </c>
      <c r="DA91" s="176">
        <f t="shared" si="112"/>
        <v>0</v>
      </c>
      <c r="DB91" s="171">
        <f t="shared" si="113"/>
        <v>0</v>
      </c>
      <c r="DC91" s="171">
        <f t="shared" si="114"/>
        <v>0</v>
      </c>
      <c r="DD91" s="1">
        <f t="shared" si="115"/>
        <v>0</v>
      </c>
    </row>
    <row r="92" spans="3:108" ht="18" customHeight="1" x14ac:dyDescent="0.25">
      <c r="C92" s="1">
        <f t="shared" si="63"/>
        <v>0</v>
      </c>
      <c r="D92" s="1">
        <f t="shared" si="64"/>
        <v>0</v>
      </c>
      <c r="E92" s="1">
        <f>ALLO!A90</f>
        <v>0</v>
      </c>
      <c r="F92" s="1">
        <f t="shared" si="65"/>
        <v>0</v>
      </c>
      <c r="G92" s="1">
        <f t="shared" si="66"/>
        <v>1</v>
      </c>
      <c r="H92" s="1">
        <f t="shared" si="66"/>
        <v>2</v>
      </c>
      <c r="I92" s="1">
        <f t="shared" si="66"/>
        <v>3</v>
      </c>
      <c r="J92" s="1">
        <f>SUM(ALLO!GA90:GL90)</f>
        <v>0</v>
      </c>
      <c r="K92" s="1">
        <f>SUM(ALLO!GM90:GX90)</f>
        <v>0</v>
      </c>
      <c r="L92" s="1">
        <f>SUM(ALLO!GY90:HJ90)</f>
        <v>0</v>
      </c>
      <c r="M92" s="1">
        <f>SUM(ALLO!EU90:FF90)</f>
        <v>0</v>
      </c>
      <c r="N92" s="1">
        <f>SUM(ALLO!FG90:FR90)</f>
        <v>0</v>
      </c>
      <c r="O92" s="1">
        <f>ALLO!HR90</f>
        <v>0</v>
      </c>
      <c r="P92" s="1">
        <f>ALLO!HU90</f>
        <v>0</v>
      </c>
      <c r="Q92" s="1">
        <f>ALLO!IP90</f>
        <v>0</v>
      </c>
      <c r="R92" s="1">
        <f>ALLO!IS90</f>
        <v>0</v>
      </c>
      <c r="S92" s="1">
        <f>IFERROR(IF($BL92&gt;=1,INDEX(ARR!$D$8:$AG$207,MATCH(G92,ARR!$D$8:$D$207,0),12),0),0)</f>
        <v>0</v>
      </c>
      <c r="T92" s="1">
        <f>IFERROR(IF($BL92&gt;=1,INDEX(ARR!$D$8:$AG$207,MATCH(H92,ARR!$D$8:$D$207,0),12),0),0)</f>
        <v>0</v>
      </c>
      <c r="U92" s="1">
        <f>IFERROR(IF($BL92&gt;=1,INDEX(ARR!$D$8:$AG$207,MATCH(I92,ARR!$D$8:$D$207,0),12),0),0)</f>
        <v>0</v>
      </c>
      <c r="V92" s="1">
        <f t="shared" si="67"/>
        <v>0</v>
      </c>
      <c r="W92" s="1">
        <f t="shared" si="68"/>
        <v>0</v>
      </c>
      <c r="X92" s="1">
        <f>SUM(DED!AH92:AS92)+ALLO!IQ90+ALLO!IT90+DED!FT92+ALLO!HP90</f>
        <v>0</v>
      </c>
      <c r="Y92" s="1">
        <f>SUM(DED!FA92:FL92)+ALLO!IR90+ALLO!IU90+DED!FV92</f>
        <v>0</v>
      </c>
      <c r="Z92" s="1">
        <f>SUM(DED!BF92:BQ92)+DED!FW92</f>
        <v>0</v>
      </c>
      <c r="AA92" s="1">
        <f>DED!ES92+DED!GC92</f>
        <v>0</v>
      </c>
      <c r="AB92" s="1">
        <f>SUM(DED!DZ92:EK92)+OTH!I87+DED!FZ92</f>
        <v>0</v>
      </c>
      <c r="AC92" s="1">
        <f>SUM(DED!FM92:FS92)+DED!GD92</f>
        <v>0</v>
      </c>
      <c r="AD92" s="1">
        <f>SUM(DED!CP92:DA92)+DED!GE92</f>
        <v>0</v>
      </c>
      <c r="AE92" s="1">
        <f>SUM(DED!DB92:DM92)+OTH!N87+DED!GA92</f>
        <v>0</v>
      </c>
      <c r="AF92" s="1">
        <f>SUM(DED!DN92:DY92)+OTH!O87+DED!GB92</f>
        <v>0</v>
      </c>
      <c r="AG92" s="1">
        <f>SUM(OTH!D87:H87)+SUM(OTH!J87:M87)+SUM(X92:AB92)+AE92</f>
        <v>0</v>
      </c>
      <c r="AH92" s="1">
        <f>HRA!H87</f>
        <v>0</v>
      </c>
      <c r="AI92" s="1">
        <f>OTH!AC87+OTH!AD87+50000</f>
        <v>50000</v>
      </c>
      <c r="AJ92" s="1">
        <f>OTH!P87</f>
        <v>0</v>
      </c>
      <c r="AK92" s="1">
        <f>IFERROR(IF(OTH!Q87&gt;=AK$6,AK$6,OTH!Q87),0)</f>
        <v>0</v>
      </c>
      <c r="AL92" s="1">
        <f>IFERROR(IF(OTH!R87&gt;=AL$6,AL$6,OTH!R87),0)</f>
        <v>0</v>
      </c>
      <c r="AM92" s="1">
        <f>IFERROR(IF(OTH!S87&gt;=AM$6,AM$6,OTH!S87),0)</f>
        <v>0</v>
      </c>
      <c r="AN92" s="1">
        <f>IFERROR(IF(OTH!T87&gt;=AN$6,AN$6,OTH!T87),0)</f>
        <v>0</v>
      </c>
      <c r="AO92" s="1">
        <f>OTH!U87</f>
        <v>0</v>
      </c>
      <c r="AP92" s="1">
        <f>IFERROR(IF(OTH!V87&gt;=AP$6,AP$6,OTH!V87),0)</f>
        <v>0</v>
      </c>
      <c r="AQ92" s="1">
        <f>IFERROR(IF(OTH!W87&gt;=AQ$6,AQ$6,OTH!W87),0)</f>
        <v>0</v>
      </c>
      <c r="AR92" s="1">
        <f>IFERROR(IF(OTH!X87&gt;=AR$6,AR$6,OTH!X87),0)</f>
        <v>0</v>
      </c>
      <c r="AS92" s="1">
        <f>OTH!Y87</f>
        <v>0</v>
      </c>
      <c r="AT92" s="1">
        <f>OTH!Z87+AC92</f>
        <v>0</v>
      </c>
      <c r="AU92" s="1">
        <f>OTH!AE87+OTH!AF87</f>
        <v>0</v>
      </c>
      <c r="AV92" s="1">
        <f>OTH!AA87</f>
        <v>0</v>
      </c>
      <c r="AW92" s="1">
        <f>OTH!AB87</f>
        <v>0</v>
      </c>
      <c r="AX92" s="1">
        <f t="shared" si="69"/>
        <v>0</v>
      </c>
      <c r="AY92" s="1">
        <f t="shared" si="70"/>
        <v>0</v>
      </c>
      <c r="AZ92" s="1">
        <f t="shared" si="71"/>
        <v>0</v>
      </c>
      <c r="BA92" s="1">
        <f t="shared" si="72"/>
        <v>0</v>
      </c>
      <c r="BB92" s="1">
        <f t="shared" si="73"/>
        <v>0</v>
      </c>
      <c r="BC92" s="1">
        <f>EMP!X88</f>
        <v>0</v>
      </c>
      <c r="BD92" s="1">
        <f t="shared" si="74"/>
        <v>0</v>
      </c>
      <c r="BE92" s="1">
        <f t="shared" si="75"/>
        <v>0</v>
      </c>
      <c r="BF92" s="1">
        <f t="shared" si="76"/>
        <v>0</v>
      </c>
      <c r="BG92" s="1">
        <f t="shared" si="77"/>
        <v>0</v>
      </c>
      <c r="BL92" s="165">
        <f>EMP!O88</f>
        <v>0</v>
      </c>
      <c r="BM92" s="166">
        <f>EMP!P88</f>
        <v>0</v>
      </c>
      <c r="BN92" s="165">
        <f>EMP!Q88</f>
        <v>0</v>
      </c>
      <c r="BO92" s="179"/>
      <c r="BP92" s="180"/>
      <c r="BQ92" s="173">
        <f t="shared" si="78"/>
        <v>0</v>
      </c>
      <c r="BR92" s="173">
        <f t="shared" si="79"/>
        <v>0</v>
      </c>
      <c r="BS92" s="174">
        <f t="shared" si="80"/>
        <v>0</v>
      </c>
      <c r="BT92" s="173">
        <f t="shared" si="81"/>
        <v>0</v>
      </c>
      <c r="BU92" s="173">
        <f t="shared" si="82"/>
        <v>0</v>
      </c>
      <c r="BV92" s="174">
        <f t="shared" si="83"/>
        <v>0</v>
      </c>
      <c r="BW92" s="173">
        <f t="shared" si="84"/>
        <v>0</v>
      </c>
      <c r="BX92" s="173">
        <f t="shared" si="85"/>
        <v>0</v>
      </c>
      <c r="BY92" s="174">
        <f t="shared" si="86"/>
        <v>0</v>
      </c>
      <c r="BZ92" s="173">
        <f t="shared" si="87"/>
        <v>0</v>
      </c>
      <c r="CA92" s="173">
        <f t="shared" si="88"/>
        <v>0</v>
      </c>
      <c r="CB92" s="174">
        <f t="shared" si="89"/>
        <v>0</v>
      </c>
      <c r="CC92" s="173">
        <f t="shared" si="90"/>
        <v>0</v>
      </c>
      <c r="CD92" s="173">
        <f t="shared" si="91"/>
        <v>0</v>
      </c>
      <c r="CE92" s="175">
        <f t="shared" si="92"/>
        <v>0</v>
      </c>
      <c r="CF92" s="175">
        <f t="shared" si="62"/>
        <v>0</v>
      </c>
      <c r="CG92" s="175">
        <f t="shared" si="93"/>
        <v>0</v>
      </c>
      <c r="CH92" s="175">
        <f t="shared" si="94"/>
        <v>0</v>
      </c>
      <c r="CI92" s="175">
        <f t="shared" si="95"/>
        <v>0</v>
      </c>
      <c r="CJ92" s="175">
        <f t="shared" si="96"/>
        <v>0</v>
      </c>
      <c r="CK92" s="175">
        <f t="shared" si="97"/>
        <v>0</v>
      </c>
      <c r="CL92" s="175">
        <f t="shared" si="98"/>
        <v>0</v>
      </c>
      <c r="CM92" s="175">
        <f t="shared" si="99"/>
        <v>0</v>
      </c>
      <c r="CN92" s="175">
        <f t="shared" si="100"/>
        <v>0</v>
      </c>
      <c r="CO92" s="175">
        <f t="shared" si="101"/>
        <v>0</v>
      </c>
      <c r="CP92" s="175">
        <f t="shared" si="102"/>
        <v>0</v>
      </c>
      <c r="CQ92" s="175">
        <f t="shared" si="103"/>
        <v>0</v>
      </c>
      <c r="CR92" s="175">
        <f t="shared" si="104"/>
        <v>0</v>
      </c>
      <c r="CS92" s="175">
        <f t="shared" si="105"/>
        <v>0</v>
      </c>
      <c r="CT92" s="175">
        <f t="shared" si="106"/>
        <v>0</v>
      </c>
      <c r="CU92" s="176">
        <f t="shared" si="107"/>
        <v>0</v>
      </c>
      <c r="CV92" s="176">
        <f t="shared" si="108"/>
        <v>0</v>
      </c>
      <c r="CW92" s="176">
        <f t="shared" si="109"/>
        <v>0</v>
      </c>
      <c r="CX92" s="172">
        <f>OTH!P87</f>
        <v>0</v>
      </c>
      <c r="CY92" s="176">
        <f t="shared" si="110"/>
        <v>0</v>
      </c>
      <c r="CZ92" s="176">
        <f t="shared" si="111"/>
        <v>0</v>
      </c>
      <c r="DA92" s="176">
        <f t="shared" si="112"/>
        <v>0</v>
      </c>
      <c r="DB92" s="171">
        <f t="shared" si="113"/>
        <v>0</v>
      </c>
      <c r="DC92" s="171">
        <f t="shared" si="114"/>
        <v>0</v>
      </c>
      <c r="DD92" s="1">
        <f t="shared" si="115"/>
        <v>0</v>
      </c>
    </row>
    <row r="93" spans="3:108" ht="18" customHeight="1" x14ac:dyDescent="0.25">
      <c r="C93" s="1">
        <f t="shared" si="63"/>
        <v>0</v>
      </c>
      <c r="D93" s="1">
        <f t="shared" si="64"/>
        <v>0</v>
      </c>
      <c r="E93" s="1">
        <f>ALLO!A91</f>
        <v>0</v>
      </c>
      <c r="F93" s="1">
        <f t="shared" si="65"/>
        <v>0</v>
      </c>
      <c r="G93" s="1">
        <f t="shared" si="66"/>
        <v>1</v>
      </c>
      <c r="H93" s="1">
        <f t="shared" si="66"/>
        <v>2</v>
      </c>
      <c r="I93" s="1">
        <f t="shared" si="66"/>
        <v>3</v>
      </c>
      <c r="J93" s="1">
        <f>SUM(ALLO!GA91:GL91)</f>
        <v>0</v>
      </c>
      <c r="K93" s="1">
        <f>SUM(ALLO!GM91:GX91)</f>
        <v>0</v>
      </c>
      <c r="L93" s="1">
        <f>SUM(ALLO!GY91:HJ91)</f>
        <v>0</v>
      </c>
      <c r="M93" s="1">
        <f>SUM(ALLO!EU91:FF91)</f>
        <v>0</v>
      </c>
      <c r="N93" s="1">
        <f>SUM(ALLO!FG91:FR91)</f>
        <v>0</v>
      </c>
      <c r="O93" s="1">
        <f>ALLO!HR91</f>
        <v>0</v>
      </c>
      <c r="P93" s="1">
        <f>ALLO!HU91</f>
        <v>0</v>
      </c>
      <c r="Q93" s="1">
        <f>ALLO!IP91</f>
        <v>0</v>
      </c>
      <c r="R93" s="1">
        <f>ALLO!IS91</f>
        <v>0</v>
      </c>
      <c r="S93" s="1">
        <f>IFERROR(IF($BL93&gt;=1,INDEX(ARR!$D$8:$AG$207,MATCH(G93,ARR!$D$8:$D$207,0),12),0),0)</f>
        <v>0</v>
      </c>
      <c r="T93" s="1">
        <f>IFERROR(IF($BL93&gt;=1,INDEX(ARR!$D$8:$AG$207,MATCH(H93,ARR!$D$8:$D$207,0),12),0),0)</f>
        <v>0</v>
      </c>
      <c r="U93" s="1">
        <f>IFERROR(IF($BL93&gt;=1,INDEX(ARR!$D$8:$AG$207,MATCH(I93,ARR!$D$8:$D$207,0),12),0),0)</f>
        <v>0</v>
      </c>
      <c r="V93" s="1">
        <f t="shared" si="67"/>
        <v>0</v>
      </c>
      <c r="W93" s="1">
        <f t="shared" si="68"/>
        <v>0</v>
      </c>
      <c r="X93" s="1">
        <f>SUM(DED!AH93:AS93)+ALLO!IQ91+ALLO!IT91+DED!FT93+ALLO!HP91</f>
        <v>0</v>
      </c>
      <c r="Y93" s="1">
        <f>SUM(DED!FA93:FL93)+ALLO!IR91+ALLO!IU91+DED!FV93</f>
        <v>0</v>
      </c>
      <c r="Z93" s="1">
        <f>SUM(DED!BF93:BQ93)+DED!FW93</f>
        <v>0</v>
      </c>
      <c r="AA93" s="1">
        <f>DED!ES93+DED!GC93</f>
        <v>0</v>
      </c>
      <c r="AB93" s="1">
        <f>SUM(DED!DZ93:EK93)+OTH!I88+DED!FZ93</f>
        <v>0</v>
      </c>
      <c r="AC93" s="1">
        <f>SUM(DED!FM93:FS93)+DED!GD93</f>
        <v>0</v>
      </c>
      <c r="AD93" s="1">
        <f>SUM(DED!CP93:DA93)+DED!GE93</f>
        <v>0</v>
      </c>
      <c r="AE93" s="1">
        <f>SUM(DED!DB93:DM93)+OTH!N88+DED!GA93</f>
        <v>0</v>
      </c>
      <c r="AF93" s="1">
        <f>SUM(DED!DN93:DY93)+OTH!O88+DED!GB93</f>
        <v>0</v>
      </c>
      <c r="AG93" s="1">
        <f>SUM(OTH!D88:H88)+SUM(OTH!J88:M88)+SUM(X93:AB93)+AE93</f>
        <v>0</v>
      </c>
      <c r="AH93" s="1">
        <f>HRA!H88</f>
        <v>0</v>
      </c>
      <c r="AI93" s="1">
        <f>OTH!AC88+OTH!AD88+50000</f>
        <v>50000</v>
      </c>
      <c r="AJ93" s="1">
        <f>OTH!P88</f>
        <v>0</v>
      </c>
      <c r="AK93" s="1">
        <f>IFERROR(IF(OTH!Q88&gt;=AK$6,AK$6,OTH!Q88),0)</f>
        <v>0</v>
      </c>
      <c r="AL93" s="1">
        <f>IFERROR(IF(OTH!R88&gt;=AL$6,AL$6,OTH!R88),0)</f>
        <v>0</v>
      </c>
      <c r="AM93" s="1">
        <f>IFERROR(IF(OTH!S88&gt;=AM$6,AM$6,OTH!S88),0)</f>
        <v>0</v>
      </c>
      <c r="AN93" s="1">
        <f>IFERROR(IF(OTH!T88&gt;=AN$6,AN$6,OTH!T88),0)</f>
        <v>0</v>
      </c>
      <c r="AO93" s="1">
        <f>OTH!U88</f>
        <v>0</v>
      </c>
      <c r="AP93" s="1">
        <f>IFERROR(IF(OTH!V88&gt;=AP$6,AP$6,OTH!V88),0)</f>
        <v>0</v>
      </c>
      <c r="AQ93" s="1">
        <f>IFERROR(IF(OTH!W88&gt;=AQ$6,AQ$6,OTH!W88),0)</f>
        <v>0</v>
      </c>
      <c r="AR93" s="1">
        <f>IFERROR(IF(OTH!X88&gt;=AR$6,AR$6,OTH!X88),0)</f>
        <v>0</v>
      </c>
      <c r="AS93" s="1">
        <f>OTH!Y88</f>
        <v>0</v>
      </c>
      <c r="AT93" s="1">
        <f>OTH!Z88+AC93</f>
        <v>0</v>
      </c>
      <c r="AU93" s="1">
        <f>OTH!AE88+OTH!AF88</f>
        <v>0</v>
      </c>
      <c r="AV93" s="1">
        <f>OTH!AA88</f>
        <v>0</v>
      </c>
      <c r="AW93" s="1">
        <f>OTH!AB88</f>
        <v>0</v>
      </c>
      <c r="AX93" s="1">
        <f t="shared" si="69"/>
        <v>0</v>
      </c>
      <c r="AY93" s="1">
        <f t="shared" si="70"/>
        <v>0</v>
      </c>
      <c r="AZ93" s="1">
        <f t="shared" si="71"/>
        <v>0</v>
      </c>
      <c r="BA93" s="1">
        <f t="shared" si="72"/>
        <v>0</v>
      </c>
      <c r="BB93" s="1">
        <f t="shared" si="73"/>
        <v>0</v>
      </c>
      <c r="BC93" s="1">
        <f>EMP!X89</f>
        <v>0</v>
      </c>
      <c r="BD93" s="1">
        <f t="shared" si="74"/>
        <v>0</v>
      </c>
      <c r="BE93" s="1">
        <f t="shared" si="75"/>
        <v>0</v>
      </c>
      <c r="BF93" s="1">
        <f t="shared" si="76"/>
        <v>0</v>
      </c>
      <c r="BG93" s="1">
        <f t="shared" si="77"/>
        <v>0</v>
      </c>
      <c r="BL93" s="165">
        <f>EMP!O89</f>
        <v>0</v>
      </c>
      <c r="BM93" s="166">
        <f>EMP!P89</f>
        <v>0</v>
      </c>
      <c r="BN93" s="165">
        <f>EMP!Q89</f>
        <v>0</v>
      </c>
      <c r="BO93" s="179"/>
      <c r="BP93" s="180"/>
      <c r="BQ93" s="173">
        <f t="shared" si="78"/>
        <v>0</v>
      </c>
      <c r="BR93" s="173">
        <f t="shared" si="79"/>
        <v>0</v>
      </c>
      <c r="BS93" s="174">
        <f t="shared" si="80"/>
        <v>0</v>
      </c>
      <c r="BT93" s="173">
        <f t="shared" si="81"/>
        <v>0</v>
      </c>
      <c r="BU93" s="173">
        <f t="shared" si="82"/>
        <v>0</v>
      </c>
      <c r="BV93" s="174">
        <f t="shared" si="83"/>
        <v>0</v>
      </c>
      <c r="BW93" s="173">
        <f t="shared" si="84"/>
        <v>0</v>
      </c>
      <c r="BX93" s="173">
        <f t="shared" si="85"/>
        <v>0</v>
      </c>
      <c r="BY93" s="174">
        <f t="shared" si="86"/>
        <v>0</v>
      </c>
      <c r="BZ93" s="173">
        <f t="shared" si="87"/>
        <v>0</v>
      </c>
      <c r="CA93" s="173">
        <f t="shared" si="88"/>
        <v>0</v>
      </c>
      <c r="CB93" s="174">
        <f t="shared" si="89"/>
        <v>0</v>
      </c>
      <c r="CC93" s="173">
        <f t="shared" si="90"/>
        <v>0</v>
      </c>
      <c r="CD93" s="173">
        <f t="shared" si="91"/>
        <v>0</v>
      </c>
      <c r="CE93" s="175">
        <f t="shared" si="92"/>
        <v>0</v>
      </c>
      <c r="CF93" s="175">
        <f t="shared" si="62"/>
        <v>0</v>
      </c>
      <c r="CG93" s="175">
        <f t="shared" si="93"/>
        <v>0</v>
      </c>
      <c r="CH93" s="175">
        <f t="shared" si="94"/>
        <v>0</v>
      </c>
      <c r="CI93" s="175">
        <f t="shared" si="95"/>
        <v>0</v>
      </c>
      <c r="CJ93" s="175">
        <f t="shared" si="96"/>
        <v>0</v>
      </c>
      <c r="CK93" s="175">
        <f t="shared" si="97"/>
        <v>0</v>
      </c>
      <c r="CL93" s="175">
        <f t="shared" si="98"/>
        <v>0</v>
      </c>
      <c r="CM93" s="175">
        <f t="shared" si="99"/>
        <v>0</v>
      </c>
      <c r="CN93" s="175">
        <f t="shared" si="100"/>
        <v>0</v>
      </c>
      <c r="CO93" s="175">
        <f t="shared" si="101"/>
        <v>0</v>
      </c>
      <c r="CP93" s="175">
        <f t="shared" si="102"/>
        <v>0</v>
      </c>
      <c r="CQ93" s="175">
        <f t="shared" si="103"/>
        <v>0</v>
      </c>
      <c r="CR93" s="175">
        <f t="shared" si="104"/>
        <v>0</v>
      </c>
      <c r="CS93" s="175">
        <f t="shared" si="105"/>
        <v>0</v>
      </c>
      <c r="CT93" s="175">
        <f t="shared" si="106"/>
        <v>0</v>
      </c>
      <c r="CU93" s="176">
        <f t="shared" si="107"/>
        <v>0</v>
      </c>
      <c r="CV93" s="176">
        <f t="shared" si="108"/>
        <v>0</v>
      </c>
      <c r="CW93" s="176">
        <f t="shared" si="109"/>
        <v>0</v>
      </c>
      <c r="CX93" s="172">
        <f>OTH!P88</f>
        <v>0</v>
      </c>
      <c r="CY93" s="176">
        <f t="shared" si="110"/>
        <v>0</v>
      </c>
      <c r="CZ93" s="176">
        <f t="shared" si="111"/>
        <v>0</v>
      </c>
      <c r="DA93" s="176">
        <f t="shared" si="112"/>
        <v>0</v>
      </c>
      <c r="DB93" s="171">
        <f t="shared" si="113"/>
        <v>0</v>
      </c>
      <c r="DC93" s="171">
        <f t="shared" si="114"/>
        <v>0</v>
      </c>
      <c r="DD93" s="1">
        <f t="shared" si="115"/>
        <v>0</v>
      </c>
    </row>
    <row r="94" spans="3:108" ht="18" customHeight="1" x14ac:dyDescent="0.25">
      <c r="C94" s="1">
        <f t="shared" si="63"/>
        <v>0</v>
      </c>
      <c r="D94" s="1">
        <f t="shared" si="64"/>
        <v>0</v>
      </c>
      <c r="E94" s="1">
        <f>ALLO!A92</f>
        <v>0</v>
      </c>
      <c r="F94" s="1">
        <f t="shared" si="65"/>
        <v>0</v>
      </c>
      <c r="G94" s="1">
        <f t="shared" si="66"/>
        <v>1</v>
      </c>
      <c r="H94" s="1">
        <f t="shared" si="66"/>
        <v>2</v>
      </c>
      <c r="I94" s="1">
        <f t="shared" si="66"/>
        <v>3</v>
      </c>
      <c r="J94" s="1">
        <f>SUM(ALLO!GA92:GL92)</f>
        <v>0</v>
      </c>
      <c r="K94" s="1">
        <f>SUM(ALLO!GM92:GX92)</f>
        <v>0</v>
      </c>
      <c r="L94" s="1">
        <f>SUM(ALLO!GY92:HJ92)</f>
        <v>0</v>
      </c>
      <c r="M94" s="1">
        <f>SUM(ALLO!EU92:FF92)</f>
        <v>0</v>
      </c>
      <c r="N94" s="1">
        <f>SUM(ALLO!FG92:FR92)</f>
        <v>0</v>
      </c>
      <c r="O94" s="1">
        <f>ALLO!HR92</f>
        <v>0</v>
      </c>
      <c r="P94" s="1">
        <f>ALLO!HU92</f>
        <v>0</v>
      </c>
      <c r="Q94" s="1">
        <f>ALLO!IP92</f>
        <v>0</v>
      </c>
      <c r="R94" s="1">
        <f>ALLO!IS92</f>
        <v>0</v>
      </c>
      <c r="S94" s="1">
        <f>IFERROR(IF($BL94&gt;=1,INDEX(ARR!$D$8:$AG$207,MATCH(G94,ARR!$D$8:$D$207,0),12),0),0)</f>
        <v>0</v>
      </c>
      <c r="T94" s="1">
        <f>IFERROR(IF($BL94&gt;=1,INDEX(ARR!$D$8:$AG$207,MATCH(H94,ARR!$D$8:$D$207,0),12),0),0)</f>
        <v>0</v>
      </c>
      <c r="U94" s="1">
        <f>IFERROR(IF($BL94&gt;=1,INDEX(ARR!$D$8:$AG$207,MATCH(I94,ARR!$D$8:$D$207,0),12),0),0)</f>
        <v>0</v>
      </c>
      <c r="V94" s="1">
        <f t="shared" si="67"/>
        <v>0</v>
      </c>
      <c r="W94" s="1">
        <f t="shared" si="68"/>
        <v>0</v>
      </c>
      <c r="X94" s="1">
        <f>SUM(DED!AH94:AS94)+ALLO!IQ92+ALLO!IT92+DED!FT94+ALLO!HP92</f>
        <v>0</v>
      </c>
      <c r="Y94" s="1">
        <f>SUM(DED!FA94:FL94)+ALLO!IR92+ALLO!IU92+DED!FV94</f>
        <v>0</v>
      </c>
      <c r="Z94" s="1">
        <f>SUM(DED!BF94:BQ94)+DED!FW94</f>
        <v>0</v>
      </c>
      <c r="AA94" s="1">
        <f>DED!ES94+DED!GC94</f>
        <v>0</v>
      </c>
      <c r="AB94" s="1">
        <f>SUM(DED!DZ94:EK94)+OTH!I89+DED!FZ94</f>
        <v>0</v>
      </c>
      <c r="AC94" s="1">
        <f>SUM(DED!FM94:FS94)+DED!GD94</f>
        <v>0</v>
      </c>
      <c r="AD94" s="1">
        <f>SUM(DED!CP94:DA94)+DED!GE94</f>
        <v>0</v>
      </c>
      <c r="AE94" s="1">
        <f>SUM(DED!DB94:DM94)+OTH!N89+DED!GA94</f>
        <v>0</v>
      </c>
      <c r="AF94" s="1">
        <f>SUM(DED!DN94:DY94)+OTH!O89+DED!GB94</f>
        <v>0</v>
      </c>
      <c r="AG94" s="1">
        <f>SUM(OTH!D89:H89)+SUM(OTH!J89:M89)+SUM(X94:AB94)+AE94</f>
        <v>0</v>
      </c>
      <c r="AH94" s="1">
        <f>HRA!H89</f>
        <v>0</v>
      </c>
      <c r="AI94" s="1">
        <f>OTH!AC89+OTH!AD89+50000</f>
        <v>50000</v>
      </c>
      <c r="AJ94" s="1">
        <f>OTH!P89</f>
        <v>0</v>
      </c>
      <c r="AK94" s="1">
        <f>IFERROR(IF(OTH!Q89&gt;=AK$6,AK$6,OTH!Q89),0)</f>
        <v>0</v>
      </c>
      <c r="AL94" s="1">
        <f>IFERROR(IF(OTH!R89&gt;=AL$6,AL$6,OTH!R89),0)</f>
        <v>0</v>
      </c>
      <c r="AM94" s="1">
        <f>IFERROR(IF(OTH!S89&gt;=AM$6,AM$6,OTH!S89),0)</f>
        <v>0</v>
      </c>
      <c r="AN94" s="1">
        <f>IFERROR(IF(OTH!T89&gt;=AN$6,AN$6,OTH!T89),0)</f>
        <v>0</v>
      </c>
      <c r="AO94" s="1">
        <f>OTH!U89</f>
        <v>0</v>
      </c>
      <c r="AP94" s="1">
        <f>IFERROR(IF(OTH!V89&gt;=AP$6,AP$6,OTH!V89),0)</f>
        <v>0</v>
      </c>
      <c r="AQ94" s="1">
        <f>IFERROR(IF(OTH!W89&gt;=AQ$6,AQ$6,OTH!W89),0)</f>
        <v>0</v>
      </c>
      <c r="AR94" s="1">
        <f>IFERROR(IF(OTH!X89&gt;=AR$6,AR$6,OTH!X89),0)</f>
        <v>0</v>
      </c>
      <c r="AS94" s="1">
        <f>OTH!Y89</f>
        <v>0</v>
      </c>
      <c r="AT94" s="1">
        <f>OTH!Z89+AC94</f>
        <v>0</v>
      </c>
      <c r="AU94" s="1">
        <f>OTH!AE89+OTH!AF89</f>
        <v>0</v>
      </c>
      <c r="AV94" s="1">
        <f>OTH!AA89</f>
        <v>0</v>
      </c>
      <c r="AW94" s="1">
        <f>OTH!AB89</f>
        <v>0</v>
      </c>
      <c r="AX94" s="1">
        <f t="shared" si="69"/>
        <v>0</v>
      </c>
      <c r="AY94" s="1">
        <f t="shared" si="70"/>
        <v>0</v>
      </c>
      <c r="AZ94" s="1">
        <f t="shared" si="71"/>
        <v>0</v>
      </c>
      <c r="BA94" s="1">
        <f t="shared" si="72"/>
        <v>0</v>
      </c>
      <c r="BB94" s="1">
        <f t="shared" si="73"/>
        <v>0</v>
      </c>
      <c r="BC94" s="1">
        <f>EMP!X90</f>
        <v>0</v>
      </c>
      <c r="BD94" s="1">
        <f t="shared" si="74"/>
        <v>0</v>
      </c>
      <c r="BE94" s="1">
        <f t="shared" si="75"/>
        <v>0</v>
      </c>
      <c r="BF94" s="1">
        <f t="shared" si="76"/>
        <v>0</v>
      </c>
      <c r="BG94" s="1">
        <f t="shared" si="77"/>
        <v>0</v>
      </c>
      <c r="BL94" s="165">
        <f>EMP!O90</f>
        <v>0</v>
      </c>
      <c r="BM94" s="166">
        <f>EMP!P90</f>
        <v>0</v>
      </c>
      <c r="BN94" s="165">
        <f>EMP!Q90</f>
        <v>0</v>
      </c>
      <c r="BO94" s="179"/>
      <c r="BP94" s="180"/>
      <c r="BQ94" s="173">
        <f t="shared" si="78"/>
        <v>0</v>
      </c>
      <c r="BR94" s="173">
        <f t="shared" si="79"/>
        <v>0</v>
      </c>
      <c r="BS94" s="174">
        <f t="shared" si="80"/>
        <v>0</v>
      </c>
      <c r="BT94" s="173">
        <f t="shared" si="81"/>
        <v>0</v>
      </c>
      <c r="BU94" s="173">
        <f t="shared" si="82"/>
        <v>0</v>
      </c>
      <c r="BV94" s="174">
        <f t="shared" si="83"/>
        <v>0</v>
      </c>
      <c r="BW94" s="173">
        <f t="shared" si="84"/>
        <v>0</v>
      </c>
      <c r="BX94" s="173">
        <f t="shared" si="85"/>
        <v>0</v>
      </c>
      <c r="BY94" s="174">
        <f t="shared" si="86"/>
        <v>0</v>
      </c>
      <c r="BZ94" s="173">
        <f t="shared" si="87"/>
        <v>0</v>
      </c>
      <c r="CA94" s="173">
        <f t="shared" si="88"/>
        <v>0</v>
      </c>
      <c r="CB94" s="174">
        <f t="shared" si="89"/>
        <v>0</v>
      </c>
      <c r="CC94" s="173">
        <f t="shared" si="90"/>
        <v>0</v>
      </c>
      <c r="CD94" s="173">
        <f t="shared" si="91"/>
        <v>0</v>
      </c>
      <c r="CE94" s="175">
        <f t="shared" si="92"/>
        <v>0</v>
      </c>
      <c r="CF94" s="175">
        <f t="shared" si="62"/>
        <v>0</v>
      </c>
      <c r="CG94" s="175">
        <f t="shared" si="93"/>
        <v>0</v>
      </c>
      <c r="CH94" s="175">
        <f t="shared" si="94"/>
        <v>0</v>
      </c>
      <c r="CI94" s="175">
        <f t="shared" si="95"/>
        <v>0</v>
      </c>
      <c r="CJ94" s="175">
        <f t="shared" si="96"/>
        <v>0</v>
      </c>
      <c r="CK94" s="175">
        <f t="shared" si="97"/>
        <v>0</v>
      </c>
      <c r="CL94" s="175">
        <f t="shared" si="98"/>
        <v>0</v>
      </c>
      <c r="CM94" s="175">
        <f t="shared" si="99"/>
        <v>0</v>
      </c>
      <c r="CN94" s="175">
        <f t="shared" si="100"/>
        <v>0</v>
      </c>
      <c r="CO94" s="175">
        <f t="shared" si="101"/>
        <v>0</v>
      </c>
      <c r="CP94" s="175">
        <f t="shared" si="102"/>
        <v>0</v>
      </c>
      <c r="CQ94" s="175">
        <f t="shared" si="103"/>
        <v>0</v>
      </c>
      <c r="CR94" s="175">
        <f t="shared" si="104"/>
        <v>0</v>
      </c>
      <c r="CS94" s="175">
        <f t="shared" si="105"/>
        <v>0</v>
      </c>
      <c r="CT94" s="175">
        <f t="shared" si="106"/>
        <v>0</v>
      </c>
      <c r="CU94" s="176">
        <f t="shared" si="107"/>
        <v>0</v>
      </c>
      <c r="CV94" s="176">
        <f t="shared" si="108"/>
        <v>0</v>
      </c>
      <c r="CW94" s="176">
        <f t="shared" si="109"/>
        <v>0</v>
      </c>
      <c r="CX94" s="172">
        <f>OTH!P89</f>
        <v>0</v>
      </c>
      <c r="CY94" s="176">
        <f t="shared" si="110"/>
        <v>0</v>
      </c>
      <c r="CZ94" s="176">
        <f t="shared" si="111"/>
        <v>0</v>
      </c>
      <c r="DA94" s="176">
        <f t="shared" si="112"/>
        <v>0</v>
      </c>
      <c r="DB94" s="171">
        <f t="shared" si="113"/>
        <v>0</v>
      </c>
      <c r="DC94" s="171">
        <f t="shared" si="114"/>
        <v>0</v>
      </c>
      <c r="DD94" s="1">
        <f t="shared" si="115"/>
        <v>0</v>
      </c>
    </row>
    <row r="95" spans="3:108" ht="18" customHeight="1" x14ac:dyDescent="0.25">
      <c r="C95" s="1">
        <f t="shared" si="63"/>
        <v>0</v>
      </c>
      <c r="D95" s="1">
        <f t="shared" si="64"/>
        <v>0</v>
      </c>
      <c r="E95" s="1">
        <f>ALLO!A93</f>
        <v>0</v>
      </c>
      <c r="F95" s="1">
        <f t="shared" si="65"/>
        <v>0</v>
      </c>
      <c r="G95" s="1">
        <f t="shared" si="66"/>
        <v>1</v>
      </c>
      <c r="H95" s="1">
        <f t="shared" si="66"/>
        <v>2</v>
      </c>
      <c r="I95" s="1">
        <f t="shared" si="66"/>
        <v>3</v>
      </c>
      <c r="J95" s="1">
        <f>SUM(ALLO!GA93:GL93)</f>
        <v>0</v>
      </c>
      <c r="K95" s="1">
        <f>SUM(ALLO!GM93:GX93)</f>
        <v>0</v>
      </c>
      <c r="L95" s="1">
        <f>SUM(ALLO!GY93:HJ93)</f>
        <v>0</v>
      </c>
      <c r="M95" s="1">
        <f>SUM(ALLO!EU93:FF93)</f>
        <v>0</v>
      </c>
      <c r="N95" s="1">
        <f>SUM(ALLO!FG93:FR93)</f>
        <v>0</v>
      </c>
      <c r="O95" s="1">
        <f>ALLO!HR93</f>
        <v>0</v>
      </c>
      <c r="P95" s="1">
        <f>ALLO!HU93</f>
        <v>0</v>
      </c>
      <c r="Q95" s="1">
        <f>ALLO!IP93</f>
        <v>0</v>
      </c>
      <c r="R95" s="1">
        <f>ALLO!IS93</f>
        <v>0</v>
      </c>
      <c r="S95" s="1">
        <f>IFERROR(IF($BL95&gt;=1,INDEX(ARR!$D$8:$AG$207,MATCH(G95,ARR!$D$8:$D$207,0),12),0),0)</f>
        <v>0</v>
      </c>
      <c r="T95" s="1">
        <f>IFERROR(IF($BL95&gt;=1,INDEX(ARR!$D$8:$AG$207,MATCH(H95,ARR!$D$8:$D$207,0),12),0),0)</f>
        <v>0</v>
      </c>
      <c r="U95" s="1">
        <f>IFERROR(IF($BL95&gt;=1,INDEX(ARR!$D$8:$AG$207,MATCH(I95,ARR!$D$8:$D$207,0),12),0),0)</f>
        <v>0</v>
      </c>
      <c r="V95" s="1">
        <f t="shared" si="67"/>
        <v>0</v>
      </c>
      <c r="W95" s="1">
        <f t="shared" si="68"/>
        <v>0</v>
      </c>
      <c r="X95" s="1">
        <f>SUM(DED!AH95:AS95)+ALLO!IQ93+ALLO!IT93+DED!FT95+ALLO!HP93</f>
        <v>0</v>
      </c>
      <c r="Y95" s="1">
        <f>SUM(DED!FA95:FL95)+ALLO!IR93+ALLO!IU93+DED!FV95</f>
        <v>0</v>
      </c>
      <c r="Z95" s="1">
        <f>SUM(DED!BF95:BQ95)+DED!FW95</f>
        <v>0</v>
      </c>
      <c r="AA95" s="1">
        <f>DED!ES95+DED!GC95</f>
        <v>0</v>
      </c>
      <c r="AB95" s="1">
        <f>SUM(DED!DZ95:EK95)+OTH!I90+DED!FZ95</f>
        <v>0</v>
      </c>
      <c r="AC95" s="1">
        <f>SUM(DED!FM95:FS95)+DED!GD95</f>
        <v>0</v>
      </c>
      <c r="AD95" s="1">
        <f>SUM(DED!CP95:DA95)+DED!GE95</f>
        <v>0</v>
      </c>
      <c r="AE95" s="1">
        <f>SUM(DED!DB95:DM95)+OTH!N90+DED!GA95</f>
        <v>0</v>
      </c>
      <c r="AF95" s="1">
        <f>SUM(DED!DN95:DY95)+OTH!O90+DED!GB95</f>
        <v>0</v>
      </c>
      <c r="AG95" s="1">
        <f>SUM(OTH!D90:H90)+SUM(OTH!J90:M90)+SUM(X95:AB95)+AE95</f>
        <v>0</v>
      </c>
      <c r="AH95" s="1">
        <f>HRA!H90</f>
        <v>0</v>
      </c>
      <c r="AI95" s="1">
        <f>OTH!AC90+OTH!AD90+50000</f>
        <v>50000</v>
      </c>
      <c r="AJ95" s="1">
        <f>OTH!P90</f>
        <v>0</v>
      </c>
      <c r="AK95" s="1">
        <f>IFERROR(IF(OTH!Q90&gt;=AK$6,AK$6,OTH!Q90),0)</f>
        <v>0</v>
      </c>
      <c r="AL95" s="1">
        <f>IFERROR(IF(OTH!R90&gt;=AL$6,AL$6,OTH!R90),0)</f>
        <v>0</v>
      </c>
      <c r="AM95" s="1">
        <f>IFERROR(IF(OTH!S90&gt;=AM$6,AM$6,OTH!S90),0)</f>
        <v>0</v>
      </c>
      <c r="AN95" s="1">
        <f>IFERROR(IF(OTH!T90&gt;=AN$6,AN$6,OTH!T90),0)</f>
        <v>0</v>
      </c>
      <c r="AO95" s="1">
        <f>OTH!U90</f>
        <v>0</v>
      </c>
      <c r="AP95" s="1">
        <f>IFERROR(IF(OTH!V90&gt;=AP$6,AP$6,OTH!V90),0)</f>
        <v>0</v>
      </c>
      <c r="AQ95" s="1">
        <f>IFERROR(IF(OTH!W90&gt;=AQ$6,AQ$6,OTH!W90),0)</f>
        <v>0</v>
      </c>
      <c r="AR95" s="1">
        <f>IFERROR(IF(OTH!X90&gt;=AR$6,AR$6,OTH!X90),0)</f>
        <v>0</v>
      </c>
      <c r="AS95" s="1">
        <f>OTH!Y90</f>
        <v>0</v>
      </c>
      <c r="AT95" s="1">
        <f>OTH!Z90+AC95</f>
        <v>0</v>
      </c>
      <c r="AU95" s="1">
        <f>OTH!AE90+OTH!AF90</f>
        <v>0</v>
      </c>
      <c r="AV95" s="1">
        <f>OTH!AA90</f>
        <v>0</v>
      </c>
      <c r="AW95" s="1">
        <f>OTH!AB90</f>
        <v>0</v>
      </c>
      <c r="AX95" s="1">
        <f t="shared" si="69"/>
        <v>0</v>
      </c>
      <c r="AY95" s="1">
        <f t="shared" si="70"/>
        <v>0</v>
      </c>
      <c r="AZ95" s="1">
        <f t="shared" si="71"/>
        <v>0</v>
      </c>
      <c r="BA95" s="1">
        <f t="shared" si="72"/>
        <v>0</v>
      </c>
      <c r="BB95" s="1">
        <f t="shared" si="73"/>
        <v>0</v>
      </c>
      <c r="BC95" s="1">
        <f>EMP!X91</f>
        <v>0</v>
      </c>
      <c r="BD95" s="1">
        <f t="shared" si="74"/>
        <v>0</v>
      </c>
      <c r="BE95" s="1">
        <f t="shared" si="75"/>
        <v>0</v>
      </c>
      <c r="BF95" s="1">
        <f t="shared" si="76"/>
        <v>0</v>
      </c>
      <c r="BG95" s="1">
        <f t="shared" si="77"/>
        <v>0</v>
      </c>
      <c r="BL95" s="165">
        <f>EMP!O91</f>
        <v>0</v>
      </c>
      <c r="BM95" s="166">
        <f>EMP!P91</f>
        <v>0</v>
      </c>
      <c r="BN95" s="165">
        <f>EMP!Q91</f>
        <v>0</v>
      </c>
      <c r="BO95" s="179"/>
      <c r="BP95" s="180"/>
      <c r="BQ95" s="173">
        <f t="shared" si="78"/>
        <v>0</v>
      </c>
      <c r="BR95" s="173">
        <f t="shared" si="79"/>
        <v>0</v>
      </c>
      <c r="BS95" s="174">
        <f t="shared" si="80"/>
        <v>0</v>
      </c>
      <c r="BT95" s="173">
        <f t="shared" si="81"/>
        <v>0</v>
      </c>
      <c r="BU95" s="173">
        <f t="shared" si="82"/>
        <v>0</v>
      </c>
      <c r="BV95" s="174">
        <f t="shared" si="83"/>
        <v>0</v>
      </c>
      <c r="BW95" s="173">
        <f t="shared" si="84"/>
        <v>0</v>
      </c>
      <c r="BX95" s="173">
        <f t="shared" si="85"/>
        <v>0</v>
      </c>
      <c r="BY95" s="174">
        <f t="shared" si="86"/>
        <v>0</v>
      </c>
      <c r="BZ95" s="173">
        <f t="shared" si="87"/>
        <v>0</v>
      </c>
      <c r="CA95" s="173">
        <f t="shared" si="88"/>
        <v>0</v>
      </c>
      <c r="CB95" s="174">
        <f t="shared" si="89"/>
        <v>0</v>
      </c>
      <c r="CC95" s="173">
        <f t="shared" si="90"/>
        <v>0</v>
      </c>
      <c r="CD95" s="173">
        <f t="shared" si="91"/>
        <v>0</v>
      </c>
      <c r="CE95" s="175">
        <f t="shared" si="92"/>
        <v>0</v>
      </c>
      <c r="CF95" s="175">
        <f t="shared" si="62"/>
        <v>0</v>
      </c>
      <c r="CG95" s="175">
        <f t="shared" si="93"/>
        <v>0</v>
      </c>
      <c r="CH95" s="175">
        <f t="shared" si="94"/>
        <v>0</v>
      </c>
      <c r="CI95" s="175">
        <f t="shared" si="95"/>
        <v>0</v>
      </c>
      <c r="CJ95" s="175">
        <f t="shared" si="96"/>
        <v>0</v>
      </c>
      <c r="CK95" s="175">
        <f t="shared" si="97"/>
        <v>0</v>
      </c>
      <c r="CL95" s="175">
        <f t="shared" si="98"/>
        <v>0</v>
      </c>
      <c r="CM95" s="175">
        <f t="shared" si="99"/>
        <v>0</v>
      </c>
      <c r="CN95" s="175">
        <f t="shared" si="100"/>
        <v>0</v>
      </c>
      <c r="CO95" s="175">
        <f t="shared" si="101"/>
        <v>0</v>
      </c>
      <c r="CP95" s="175">
        <f t="shared" si="102"/>
        <v>0</v>
      </c>
      <c r="CQ95" s="175">
        <f t="shared" si="103"/>
        <v>0</v>
      </c>
      <c r="CR95" s="175">
        <f t="shared" si="104"/>
        <v>0</v>
      </c>
      <c r="CS95" s="175">
        <f t="shared" si="105"/>
        <v>0</v>
      </c>
      <c r="CT95" s="175">
        <f t="shared" si="106"/>
        <v>0</v>
      </c>
      <c r="CU95" s="176">
        <f t="shared" si="107"/>
        <v>0</v>
      </c>
      <c r="CV95" s="176">
        <f t="shared" si="108"/>
        <v>0</v>
      </c>
      <c r="CW95" s="176">
        <f t="shared" si="109"/>
        <v>0</v>
      </c>
      <c r="CX95" s="172">
        <f>OTH!P90</f>
        <v>0</v>
      </c>
      <c r="CY95" s="176">
        <f t="shared" si="110"/>
        <v>0</v>
      </c>
      <c r="CZ95" s="176">
        <f t="shared" si="111"/>
        <v>0</v>
      </c>
      <c r="DA95" s="176">
        <f t="shared" si="112"/>
        <v>0</v>
      </c>
      <c r="DB95" s="171">
        <f t="shared" si="113"/>
        <v>0</v>
      </c>
      <c r="DC95" s="171">
        <f t="shared" si="114"/>
        <v>0</v>
      </c>
      <c r="DD95" s="1">
        <f t="shared" si="115"/>
        <v>0</v>
      </c>
    </row>
    <row r="96" spans="3:108" ht="18" customHeight="1" x14ac:dyDescent="0.25">
      <c r="C96" s="1">
        <f t="shared" si="63"/>
        <v>0</v>
      </c>
      <c r="D96" s="1">
        <f t="shared" si="64"/>
        <v>0</v>
      </c>
      <c r="E96" s="1">
        <f>ALLO!A94</f>
        <v>0</v>
      </c>
      <c r="F96" s="1">
        <f t="shared" si="65"/>
        <v>0</v>
      </c>
      <c r="G96" s="1">
        <f t="shared" si="66"/>
        <v>1</v>
      </c>
      <c r="H96" s="1">
        <f t="shared" si="66"/>
        <v>2</v>
      </c>
      <c r="I96" s="1">
        <f t="shared" si="66"/>
        <v>3</v>
      </c>
      <c r="J96" s="1">
        <f>SUM(ALLO!GA94:GL94)</f>
        <v>0</v>
      </c>
      <c r="K96" s="1">
        <f>SUM(ALLO!GM94:GX94)</f>
        <v>0</v>
      </c>
      <c r="L96" s="1">
        <f>SUM(ALLO!GY94:HJ94)</f>
        <v>0</v>
      </c>
      <c r="M96" s="1">
        <f>SUM(ALLO!EU94:FF94)</f>
        <v>0</v>
      </c>
      <c r="N96" s="1">
        <f>SUM(ALLO!FG94:FR94)</f>
        <v>0</v>
      </c>
      <c r="O96" s="1">
        <f>ALLO!HR94</f>
        <v>0</v>
      </c>
      <c r="P96" s="1">
        <f>ALLO!HU94</f>
        <v>0</v>
      </c>
      <c r="Q96" s="1">
        <f>ALLO!IP94</f>
        <v>0</v>
      </c>
      <c r="R96" s="1">
        <f>ALLO!IS94</f>
        <v>0</v>
      </c>
      <c r="S96" s="1">
        <f>IFERROR(IF($BL96&gt;=1,INDEX(ARR!$D$8:$AG$207,MATCH(G96,ARR!$D$8:$D$207,0),12),0),0)</f>
        <v>0</v>
      </c>
      <c r="T96" s="1">
        <f>IFERROR(IF($BL96&gt;=1,INDEX(ARR!$D$8:$AG$207,MATCH(H96,ARR!$D$8:$D$207,0),12),0),0)</f>
        <v>0</v>
      </c>
      <c r="U96" s="1">
        <f>IFERROR(IF($BL96&gt;=1,INDEX(ARR!$D$8:$AG$207,MATCH(I96,ARR!$D$8:$D$207,0),12),0),0)</f>
        <v>0</v>
      </c>
      <c r="V96" s="1">
        <f t="shared" si="67"/>
        <v>0</v>
      </c>
      <c r="W96" s="1">
        <f t="shared" si="68"/>
        <v>0</v>
      </c>
      <c r="X96" s="1">
        <f>SUM(DED!AH96:AS96)+ALLO!IQ94+ALLO!IT94+DED!FT96+ALLO!HP94</f>
        <v>0</v>
      </c>
      <c r="Y96" s="1">
        <f>SUM(DED!FA96:FL96)+ALLO!IR94+ALLO!IU94+DED!FV96</f>
        <v>0</v>
      </c>
      <c r="Z96" s="1">
        <f>SUM(DED!BF96:BQ96)+DED!FW96</f>
        <v>0</v>
      </c>
      <c r="AA96" s="1">
        <f>DED!ES96+DED!GC96</f>
        <v>0</v>
      </c>
      <c r="AB96" s="1">
        <f>SUM(DED!DZ96:EK96)+OTH!I91+DED!FZ96</f>
        <v>0</v>
      </c>
      <c r="AC96" s="1">
        <f>SUM(DED!FM96:FS96)+DED!GD96</f>
        <v>0</v>
      </c>
      <c r="AD96" s="1">
        <f>SUM(DED!CP96:DA96)+DED!GE96</f>
        <v>0</v>
      </c>
      <c r="AE96" s="1">
        <f>SUM(DED!DB96:DM96)+OTH!N91+DED!GA96</f>
        <v>0</v>
      </c>
      <c r="AF96" s="1">
        <f>SUM(DED!DN96:DY96)+OTH!O91+DED!GB96</f>
        <v>0</v>
      </c>
      <c r="AG96" s="1">
        <f>SUM(OTH!D91:H91)+SUM(OTH!J91:M91)+SUM(X96:AB96)+AE96</f>
        <v>0</v>
      </c>
      <c r="AH96" s="1">
        <f>HRA!H91</f>
        <v>0</v>
      </c>
      <c r="AI96" s="1">
        <f>OTH!AC91+OTH!AD91+50000</f>
        <v>50000</v>
      </c>
      <c r="AJ96" s="1">
        <f>OTH!P91</f>
        <v>0</v>
      </c>
      <c r="AK96" s="1">
        <f>IFERROR(IF(OTH!Q91&gt;=AK$6,AK$6,OTH!Q91),0)</f>
        <v>0</v>
      </c>
      <c r="AL96" s="1">
        <f>IFERROR(IF(OTH!R91&gt;=AL$6,AL$6,OTH!R91),0)</f>
        <v>0</v>
      </c>
      <c r="AM96" s="1">
        <f>IFERROR(IF(OTH!S91&gt;=AM$6,AM$6,OTH!S91),0)</f>
        <v>0</v>
      </c>
      <c r="AN96" s="1">
        <f>IFERROR(IF(OTH!T91&gt;=AN$6,AN$6,OTH!T91),0)</f>
        <v>0</v>
      </c>
      <c r="AO96" s="1">
        <f>OTH!U91</f>
        <v>0</v>
      </c>
      <c r="AP96" s="1">
        <f>IFERROR(IF(OTH!V91&gt;=AP$6,AP$6,OTH!V91),0)</f>
        <v>0</v>
      </c>
      <c r="AQ96" s="1">
        <f>IFERROR(IF(OTH!W91&gt;=AQ$6,AQ$6,OTH!W91),0)</f>
        <v>0</v>
      </c>
      <c r="AR96" s="1">
        <f>IFERROR(IF(OTH!X91&gt;=AR$6,AR$6,OTH!X91),0)</f>
        <v>0</v>
      </c>
      <c r="AS96" s="1">
        <f>OTH!Y91</f>
        <v>0</v>
      </c>
      <c r="AT96" s="1">
        <f>OTH!Z91+AC96</f>
        <v>0</v>
      </c>
      <c r="AU96" s="1">
        <f>OTH!AE91+OTH!AF91</f>
        <v>0</v>
      </c>
      <c r="AV96" s="1">
        <f>OTH!AA91</f>
        <v>0</v>
      </c>
      <c r="AW96" s="1">
        <f>OTH!AB91</f>
        <v>0</v>
      </c>
      <c r="AX96" s="1">
        <f t="shared" si="69"/>
        <v>0</v>
      </c>
      <c r="AY96" s="1">
        <f t="shared" si="70"/>
        <v>0</v>
      </c>
      <c r="AZ96" s="1">
        <f t="shared" si="71"/>
        <v>0</v>
      </c>
      <c r="BA96" s="1">
        <f t="shared" si="72"/>
        <v>0</v>
      </c>
      <c r="BB96" s="1">
        <f t="shared" si="73"/>
        <v>0</v>
      </c>
      <c r="BC96" s="1">
        <f>EMP!X92</f>
        <v>0</v>
      </c>
      <c r="BD96" s="1">
        <f t="shared" si="74"/>
        <v>0</v>
      </c>
      <c r="BE96" s="1">
        <f t="shared" si="75"/>
        <v>0</v>
      </c>
      <c r="BF96" s="1">
        <f t="shared" si="76"/>
        <v>0</v>
      </c>
      <c r="BG96" s="1">
        <f t="shared" si="77"/>
        <v>0</v>
      </c>
      <c r="BL96" s="165">
        <f>EMP!O92</f>
        <v>0</v>
      </c>
      <c r="BM96" s="166">
        <f>EMP!P92</f>
        <v>0</v>
      </c>
      <c r="BN96" s="165">
        <f>EMP!Q92</f>
        <v>0</v>
      </c>
      <c r="BO96" s="179"/>
      <c r="BP96" s="180"/>
      <c r="BQ96" s="173">
        <f t="shared" si="78"/>
        <v>0</v>
      </c>
      <c r="BR96" s="173">
        <f t="shared" si="79"/>
        <v>0</v>
      </c>
      <c r="BS96" s="174">
        <f t="shared" si="80"/>
        <v>0</v>
      </c>
      <c r="BT96" s="173">
        <f t="shared" si="81"/>
        <v>0</v>
      </c>
      <c r="BU96" s="173">
        <f t="shared" si="82"/>
        <v>0</v>
      </c>
      <c r="BV96" s="174">
        <f t="shared" si="83"/>
        <v>0</v>
      </c>
      <c r="BW96" s="173">
        <f t="shared" si="84"/>
        <v>0</v>
      </c>
      <c r="BX96" s="173">
        <f t="shared" si="85"/>
        <v>0</v>
      </c>
      <c r="BY96" s="174">
        <f t="shared" si="86"/>
        <v>0</v>
      </c>
      <c r="BZ96" s="173">
        <f t="shared" si="87"/>
        <v>0</v>
      </c>
      <c r="CA96" s="173">
        <f t="shared" si="88"/>
        <v>0</v>
      </c>
      <c r="CB96" s="174">
        <f t="shared" si="89"/>
        <v>0</v>
      </c>
      <c r="CC96" s="173">
        <f t="shared" si="90"/>
        <v>0</v>
      </c>
      <c r="CD96" s="173">
        <f t="shared" si="91"/>
        <v>0</v>
      </c>
      <c r="CE96" s="175">
        <f t="shared" si="92"/>
        <v>0</v>
      </c>
      <c r="CF96" s="175">
        <f t="shared" si="62"/>
        <v>0</v>
      </c>
      <c r="CG96" s="175">
        <f t="shared" si="93"/>
        <v>0</v>
      </c>
      <c r="CH96" s="175">
        <f t="shared" si="94"/>
        <v>0</v>
      </c>
      <c r="CI96" s="175">
        <f t="shared" si="95"/>
        <v>0</v>
      </c>
      <c r="CJ96" s="175">
        <f t="shared" si="96"/>
        <v>0</v>
      </c>
      <c r="CK96" s="175">
        <f t="shared" si="97"/>
        <v>0</v>
      </c>
      <c r="CL96" s="175">
        <f t="shared" si="98"/>
        <v>0</v>
      </c>
      <c r="CM96" s="175">
        <f t="shared" si="99"/>
        <v>0</v>
      </c>
      <c r="CN96" s="175">
        <f t="shared" si="100"/>
        <v>0</v>
      </c>
      <c r="CO96" s="175">
        <f t="shared" si="101"/>
        <v>0</v>
      </c>
      <c r="CP96" s="175">
        <f t="shared" si="102"/>
        <v>0</v>
      </c>
      <c r="CQ96" s="175">
        <f t="shared" si="103"/>
        <v>0</v>
      </c>
      <c r="CR96" s="175">
        <f t="shared" si="104"/>
        <v>0</v>
      </c>
      <c r="CS96" s="175">
        <f t="shared" si="105"/>
        <v>0</v>
      </c>
      <c r="CT96" s="175">
        <f t="shared" si="106"/>
        <v>0</v>
      </c>
      <c r="CU96" s="176">
        <f t="shared" si="107"/>
        <v>0</v>
      </c>
      <c r="CV96" s="176">
        <f t="shared" si="108"/>
        <v>0</v>
      </c>
      <c r="CW96" s="176">
        <f t="shared" si="109"/>
        <v>0</v>
      </c>
      <c r="CX96" s="172">
        <f>OTH!P91</f>
        <v>0</v>
      </c>
      <c r="CY96" s="176">
        <f t="shared" si="110"/>
        <v>0</v>
      </c>
      <c r="CZ96" s="176">
        <f t="shared" si="111"/>
        <v>0</v>
      </c>
      <c r="DA96" s="176">
        <f t="shared" si="112"/>
        <v>0</v>
      </c>
      <c r="DB96" s="171">
        <f t="shared" si="113"/>
        <v>0</v>
      </c>
      <c r="DC96" s="171">
        <f t="shared" si="114"/>
        <v>0</v>
      </c>
      <c r="DD96" s="1">
        <f t="shared" si="115"/>
        <v>0</v>
      </c>
    </row>
    <row r="97" spans="3:108" ht="18" customHeight="1" x14ac:dyDescent="0.25">
      <c r="C97" s="1">
        <f t="shared" si="63"/>
        <v>0</v>
      </c>
      <c r="D97" s="1">
        <f t="shared" si="64"/>
        <v>0</v>
      </c>
      <c r="E97" s="1">
        <f>ALLO!A95</f>
        <v>0</v>
      </c>
      <c r="F97" s="1">
        <f t="shared" si="65"/>
        <v>0</v>
      </c>
      <c r="G97" s="1">
        <f t="shared" si="66"/>
        <v>1</v>
      </c>
      <c r="H97" s="1">
        <f t="shared" si="66"/>
        <v>2</v>
      </c>
      <c r="I97" s="1">
        <f t="shared" si="66"/>
        <v>3</v>
      </c>
      <c r="J97" s="1">
        <f>SUM(ALLO!GA95:GL95)</f>
        <v>0</v>
      </c>
      <c r="K97" s="1">
        <f>SUM(ALLO!GM95:GX95)</f>
        <v>0</v>
      </c>
      <c r="L97" s="1">
        <f>SUM(ALLO!GY95:HJ95)</f>
        <v>0</v>
      </c>
      <c r="M97" s="1">
        <f>SUM(ALLO!EU95:FF95)</f>
        <v>0</v>
      </c>
      <c r="N97" s="1">
        <f>SUM(ALLO!FG95:FR95)</f>
        <v>0</v>
      </c>
      <c r="O97" s="1">
        <f>ALLO!HR95</f>
        <v>0</v>
      </c>
      <c r="P97" s="1">
        <f>ALLO!HU95</f>
        <v>0</v>
      </c>
      <c r="Q97" s="1">
        <f>ALLO!IP95</f>
        <v>0</v>
      </c>
      <c r="R97" s="1">
        <f>ALLO!IS95</f>
        <v>0</v>
      </c>
      <c r="S97" s="1">
        <f>IFERROR(IF($BL97&gt;=1,INDEX(ARR!$D$8:$AG$207,MATCH(G97,ARR!$D$8:$D$207,0),12),0),0)</f>
        <v>0</v>
      </c>
      <c r="T97" s="1">
        <f>IFERROR(IF($BL97&gt;=1,INDEX(ARR!$D$8:$AG$207,MATCH(H97,ARR!$D$8:$D$207,0),12),0),0)</f>
        <v>0</v>
      </c>
      <c r="U97" s="1">
        <f>IFERROR(IF($BL97&gt;=1,INDEX(ARR!$D$8:$AG$207,MATCH(I97,ARR!$D$8:$D$207,0),12),0),0)</f>
        <v>0</v>
      </c>
      <c r="V97" s="1">
        <f t="shared" si="67"/>
        <v>0</v>
      </c>
      <c r="W97" s="1">
        <f t="shared" si="68"/>
        <v>0</v>
      </c>
      <c r="X97" s="1">
        <f>SUM(DED!AH97:AS97)+ALLO!IQ95+ALLO!IT95+DED!FT97+ALLO!HP95</f>
        <v>0</v>
      </c>
      <c r="Y97" s="1">
        <f>SUM(DED!FA97:FL97)+ALLO!IR95+ALLO!IU95+DED!FV97</f>
        <v>0</v>
      </c>
      <c r="Z97" s="1">
        <f>SUM(DED!BF97:BQ97)+DED!FW97</f>
        <v>0</v>
      </c>
      <c r="AA97" s="1">
        <f>DED!ES97+DED!GC97</f>
        <v>0</v>
      </c>
      <c r="AB97" s="1">
        <f>SUM(DED!DZ97:EK97)+OTH!I92+DED!FZ97</f>
        <v>0</v>
      </c>
      <c r="AC97" s="1">
        <f>SUM(DED!FM97:FS97)+DED!GD97</f>
        <v>0</v>
      </c>
      <c r="AD97" s="1">
        <f>SUM(DED!CP97:DA97)+DED!GE97</f>
        <v>0</v>
      </c>
      <c r="AE97" s="1">
        <f>SUM(DED!DB97:DM97)+OTH!N92+DED!GA97</f>
        <v>0</v>
      </c>
      <c r="AF97" s="1">
        <f>SUM(DED!DN97:DY97)+OTH!O92+DED!GB97</f>
        <v>0</v>
      </c>
      <c r="AG97" s="1">
        <f>SUM(OTH!D92:H92)+SUM(OTH!J92:M92)+SUM(X97:AB97)+AE97</f>
        <v>0</v>
      </c>
      <c r="AH97" s="1">
        <f>HRA!H92</f>
        <v>0</v>
      </c>
      <c r="AI97" s="1">
        <f>OTH!AC92+OTH!AD92+50000</f>
        <v>50000</v>
      </c>
      <c r="AJ97" s="1">
        <f>OTH!P92</f>
        <v>0</v>
      </c>
      <c r="AK97" s="1">
        <f>IFERROR(IF(OTH!Q92&gt;=AK$6,AK$6,OTH!Q92),0)</f>
        <v>0</v>
      </c>
      <c r="AL97" s="1">
        <f>IFERROR(IF(OTH!R92&gt;=AL$6,AL$6,OTH!R92),0)</f>
        <v>0</v>
      </c>
      <c r="AM97" s="1">
        <f>IFERROR(IF(OTH!S92&gt;=AM$6,AM$6,OTH!S92),0)</f>
        <v>0</v>
      </c>
      <c r="AN97" s="1">
        <f>IFERROR(IF(OTH!T92&gt;=AN$6,AN$6,OTH!T92),0)</f>
        <v>0</v>
      </c>
      <c r="AO97" s="1">
        <f>OTH!U92</f>
        <v>0</v>
      </c>
      <c r="AP97" s="1">
        <f>IFERROR(IF(OTH!V92&gt;=AP$6,AP$6,OTH!V92),0)</f>
        <v>0</v>
      </c>
      <c r="AQ97" s="1">
        <f>IFERROR(IF(OTH!W92&gt;=AQ$6,AQ$6,OTH!W92),0)</f>
        <v>0</v>
      </c>
      <c r="AR97" s="1">
        <f>IFERROR(IF(OTH!X92&gt;=AR$6,AR$6,OTH!X92),0)</f>
        <v>0</v>
      </c>
      <c r="AS97" s="1">
        <f>OTH!Y92</f>
        <v>0</v>
      </c>
      <c r="AT97" s="1">
        <f>OTH!Z92+AC97</f>
        <v>0</v>
      </c>
      <c r="AU97" s="1">
        <f>OTH!AE92+OTH!AF92</f>
        <v>0</v>
      </c>
      <c r="AV97" s="1">
        <f>OTH!AA92</f>
        <v>0</v>
      </c>
      <c r="AW97" s="1">
        <f>OTH!AB92</f>
        <v>0</v>
      </c>
      <c r="AX97" s="1">
        <f t="shared" si="69"/>
        <v>0</v>
      </c>
      <c r="AY97" s="1">
        <f t="shared" si="70"/>
        <v>0</v>
      </c>
      <c r="AZ97" s="1">
        <f t="shared" si="71"/>
        <v>0</v>
      </c>
      <c r="BA97" s="1">
        <f t="shared" si="72"/>
        <v>0</v>
      </c>
      <c r="BB97" s="1">
        <f t="shared" si="73"/>
        <v>0</v>
      </c>
      <c r="BC97" s="1">
        <f>EMP!X93</f>
        <v>0</v>
      </c>
      <c r="BD97" s="1">
        <f t="shared" si="74"/>
        <v>0</v>
      </c>
      <c r="BE97" s="1">
        <f t="shared" si="75"/>
        <v>0</v>
      </c>
      <c r="BF97" s="1">
        <f t="shared" si="76"/>
        <v>0</v>
      </c>
      <c r="BG97" s="1">
        <f t="shared" si="77"/>
        <v>0</v>
      </c>
      <c r="BL97" s="165">
        <f>EMP!O93</f>
        <v>0</v>
      </c>
      <c r="BM97" s="166">
        <f>EMP!P93</f>
        <v>0</v>
      </c>
      <c r="BN97" s="165">
        <f>EMP!Q93</f>
        <v>0</v>
      </c>
      <c r="BO97" s="179"/>
      <c r="BP97" s="180"/>
      <c r="BQ97" s="173">
        <f t="shared" si="78"/>
        <v>0</v>
      </c>
      <c r="BR97" s="173">
        <f t="shared" si="79"/>
        <v>0</v>
      </c>
      <c r="BS97" s="174">
        <f t="shared" si="80"/>
        <v>0</v>
      </c>
      <c r="BT97" s="173">
        <f t="shared" si="81"/>
        <v>0</v>
      </c>
      <c r="BU97" s="173">
        <f t="shared" si="82"/>
        <v>0</v>
      </c>
      <c r="BV97" s="174">
        <f t="shared" si="83"/>
        <v>0</v>
      </c>
      <c r="BW97" s="173">
        <f t="shared" si="84"/>
        <v>0</v>
      </c>
      <c r="BX97" s="173">
        <f t="shared" si="85"/>
        <v>0</v>
      </c>
      <c r="BY97" s="174">
        <f t="shared" si="86"/>
        <v>0</v>
      </c>
      <c r="BZ97" s="173">
        <f t="shared" si="87"/>
        <v>0</v>
      </c>
      <c r="CA97" s="173">
        <f t="shared" si="88"/>
        <v>0</v>
      </c>
      <c r="CB97" s="174">
        <f t="shared" si="89"/>
        <v>0</v>
      </c>
      <c r="CC97" s="173">
        <f t="shared" si="90"/>
        <v>0</v>
      </c>
      <c r="CD97" s="173">
        <f t="shared" si="91"/>
        <v>0</v>
      </c>
      <c r="CE97" s="175">
        <f t="shared" si="92"/>
        <v>0</v>
      </c>
      <c r="CF97" s="175">
        <f t="shared" si="62"/>
        <v>0</v>
      </c>
      <c r="CG97" s="175">
        <f t="shared" si="93"/>
        <v>0</v>
      </c>
      <c r="CH97" s="175">
        <f t="shared" si="94"/>
        <v>0</v>
      </c>
      <c r="CI97" s="175">
        <f t="shared" si="95"/>
        <v>0</v>
      </c>
      <c r="CJ97" s="175">
        <f t="shared" si="96"/>
        <v>0</v>
      </c>
      <c r="CK97" s="175">
        <f t="shared" si="97"/>
        <v>0</v>
      </c>
      <c r="CL97" s="175">
        <f t="shared" si="98"/>
        <v>0</v>
      </c>
      <c r="CM97" s="175">
        <f t="shared" si="99"/>
        <v>0</v>
      </c>
      <c r="CN97" s="175">
        <f t="shared" si="100"/>
        <v>0</v>
      </c>
      <c r="CO97" s="175">
        <f t="shared" si="101"/>
        <v>0</v>
      </c>
      <c r="CP97" s="175">
        <f t="shared" si="102"/>
        <v>0</v>
      </c>
      <c r="CQ97" s="175">
        <f t="shared" si="103"/>
        <v>0</v>
      </c>
      <c r="CR97" s="175">
        <f t="shared" si="104"/>
        <v>0</v>
      </c>
      <c r="CS97" s="175">
        <f t="shared" si="105"/>
        <v>0</v>
      </c>
      <c r="CT97" s="175">
        <f t="shared" si="106"/>
        <v>0</v>
      </c>
      <c r="CU97" s="176">
        <f t="shared" si="107"/>
        <v>0</v>
      </c>
      <c r="CV97" s="176">
        <f t="shared" si="108"/>
        <v>0</v>
      </c>
      <c r="CW97" s="176">
        <f t="shared" si="109"/>
        <v>0</v>
      </c>
      <c r="CX97" s="172">
        <f>OTH!P92</f>
        <v>0</v>
      </c>
      <c r="CY97" s="176">
        <f t="shared" si="110"/>
        <v>0</v>
      </c>
      <c r="CZ97" s="176">
        <f t="shared" si="111"/>
        <v>0</v>
      </c>
      <c r="DA97" s="176">
        <f t="shared" si="112"/>
        <v>0</v>
      </c>
      <c r="DB97" s="171">
        <f t="shared" si="113"/>
        <v>0</v>
      </c>
      <c r="DC97" s="171">
        <f t="shared" si="114"/>
        <v>0</v>
      </c>
      <c r="DD97" s="1">
        <f t="shared" si="115"/>
        <v>0</v>
      </c>
    </row>
    <row r="98" spans="3:108" ht="18" customHeight="1" x14ac:dyDescent="0.25">
      <c r="C98" s="1">
        <f t="shared" si="63"/>
        <v>0</v>
      </c>
      <c r="D98" s="1">
        <f t="shared" si="64"/>
        <v>0</v>
      </c>
      <c r="E98" s="1">
        <f>ALLO!A96</f>
        <v>0</v>
      </c>
      <c r="F98" s="1">
        <f t="shared" si="65"/>
        <v>0</v>
      </c>
      <c r="G98" s="1">
        <f t="shared" si="66"/>
        <v>1</v>
      </c>
      <c r="H98" s="1">
        <f t="shared" si="66"/>
        <v>2</v>
      </c>
      <c r="I98" s="1">
        <f t="shared" si="66"/>
        <v>3</v>
      </c>
      <c r="J98" s="1">
        <f>SUM(ALLO!GA96:GL96)</f>
        <v>0</v>
      </c>
      <c r="K98" s="1">
        <f>SUM(ALLO!GM96:GX96)</f>
        <v>0</v>
      </c>
      <c r="L98" s="1">
        <f>SUM(ALLO!GY96:HJ96)</f>
        <v>0</v>
      </c>
      <c r="M98" s="1">
        <f>SUM(ALLO!EU96:FF96)</f>
        <v>0</v>
      </c>
      <c r="N98" s="1">
        <f>SUM(ALLO!FG96:FR96)</f>
        <v>0</v>
      </c>
      <c r="O98" s="1">
        <f>ALLO!HR96</f>
        <v>0</v>
      </c>
      <c r="P98" s="1">
        <f>ALLO!HU96</f>
        <v>0</v>
      </c>
      <c r="Q98" s="1">
        <f>ALLO!IP96</f>
        <v>0</v>
      </c>
      <c r="R98" s="1">
        <f>ALLO!IS96</f>
        <v>0</v>
      </c>
      <c r="S98" s="1">
        <f>IFERROR(IF($BL98&gt;=1,INDEX(ARR!$D$8:$AG$207,MATCH(G98,ARR!$D$8:$D$207,0),12),0),0)</f>
        <v>0</v>
      </c>
      <c r="T98" s="1">
        <f>IFERROR(IF($BL98&gt;=1,INDEX(ARR!$D$8:$AG$207,MATCH(H98,ARR!$D$8:$D$207,0),12),0),0)</f>
        <v>0</v>
      </c>
      <c r="U98" s="1">
        <f>IFERROR(IF($BL98&gt;=1,INDEX(ARR!$D$8:$AG$207,MATCH(I98,ARR!$D$8:$D$207,0),12),0),0)</f>
        <v>0</v>
      </c>
      <c r="V98" s="1">
        <f t="shared" si="67"/>
        <v>0</v>
      </c>
      <c r="W98" s="1">
        <f t="shared" si="68"/>
        <v>0</v>
      </c>
      <c r="X98" s="1">
        <f>SUM(DED!AH98:AS98)+ALLO!IQ96+ALLO!IT96+DED!FT98+ALLO!HP96</f>
        <v>0</v>
      </c>
      <c r="Y98" s="1">
        <f>SUM(DED!FA98:FL98)+ALLO!IR96+ALLO!IU96+DED!FV98</f>
        <v>0</v>
      </c>
      <c r="Z98" s="1">
        <f>SUM(DED!BF98:BQ98)+DED!FW98</f>
        <v>0</v>
      </c>
      <c r="AA98" s="1">
        <f>DED!ES98+DED!GC98</f>
        <v>0</v>
      </c>
      <c r="AB98" s="1">
        <f>SUM(DED!DZ98:EK98)+OTH!I93+DED!FZ98</f>
        <v>0</v>
      </c>
      <c r="AC98" s="1">
        <f>SUM(DED!FM98:FS98)+DED!GD98</f>
        <v>0</v>
      </c>
      <c r="AD98" s="1">
        <f>SUM(DED!CP98:DA98)+DED!GE98</f>
        <v>0</v>
      </c>
      <c r="AE98" s="1">
        <f>SUM(DED!DB98:DM98)+OTH!N93+DED!GA98</f>
        <v>0</v>
      </c>
      <c r="AF98" s="1">
        <f>SUM(DED!DN98:DY98)+OTH!O93+DED!GB98</f>
        <v>0</v>
      </c>
      <c r="AG98" s="1">
        <f>SUM(OTH!D93:H93)+SUM(OTH!J93:M93)+SUM(X98:AB98)+AE98</f>
        <v>0</v>
      </c>
      <c r="AH98" s="1">
        <f>HRA!H93</f>
        <v>0</v>
      </c>
      <c r="AI98" s="1">
        <f>OTH!AC93+OTH!AD93+50000</f>
        <v>50000</v>
      </c>
      <c r="AJ98" s="1">
        <f>OTH!P93</f>
        <v>0</v>
      </c>
      <c r="AK98" s="1">
        <f>IFERROR(IF(OTH!Q93&gt;=AK$6,AK$6,OTH!Q93),0)</f>
        <v>0</v>
      </c>
      <c r="AL98" s="1">
        <f>IFERROR(IF(OTH!R93&gt;=AL$6,AL$6,OTH!R93),0)</f>
        <v>0</v>
      </c>
      <c r="AM98" s="1">
        <f>IFERROR(IF(OTH!S93&gt;=AM$6,AM$6,OTH!S93),0)</f>
        <v>0</v>
      </c>
      <c r="AN98" s="1">
        <f>IFERROR(IF(OTH!T93&gt;=AN$6,AN$6,OTH!T93),0)</f>
        <v>0</v>
      </c>
      <c r="AO98" s="1">
        <f>OTH!U93</f>
        <v>0</v>
      </c>
      <c r="AP98" s="1">
        <f>IFERROR(IF(OTH!V93&gt;=AP$6,AP$6,OTH!V93),0)</f>
        <v>0</v>
      </c>
      <c r="AQ98" s="1">
        <f>IFERROR(IF(OTH!W93&gt;=AQ$6,AQ$6,OTH!W93),0)</f>
        <v>0</v>
      </c>
      <c r="AR98" s="1">
        <f>IFERROR(IF(OTH!X93&gt;=AR$6,AR$6,OTH!X93),0)</f>
        <v>0</v>
      </c>
      <c r="AS98" s="1">
        <f>OTH!Y93</f>
        <v>0</v>
      </c>
      <c r="AT98" s="1">
        <f>OTH!Z93+AC98</f>
        <v>0</v>
      </c>
      <c r="AU98" s="1">
        <f>OTH!AE93+OTH!AF93</f>
        <v>0</v>
      </c>
      <c r="AV98" s="1">
        <f>OTH!AA93</f>
        <v>0</v>
      </c>
      <c r="AW98" s="1">
        <f>OTH!AB93</f>
        <v>0</v>
      </c>
      <c r="AX98" s="1">
        <f t="shared" si="69"/>
        <v>0</v>
      </c>
      <c r="AY98" s="1">
        <f t="shared" si="70"/>
        <v>0</v>
      </c>
      <c r="AZ98" s="1">
        <f t="shared" si="71"/>
        <v>0</v>
      </c>
      <c r="BA98" s="1">
        <f t="shared" si="72"/>
        <v>0</v>
      </c>
      <c r="BB98" s="1">
        <f t="shared" si="73"/>
        <v>0</v>
      </c>
      <c r="BC98" s="1">
        <f>EMP!X94</f>
        <v>0</v>
      </c>
      <c r="BD98" s="1">
        <f t="shared" si="74"/>
        <v>0</v>
      </c>
      <c r="BE98" s="1">
        <f t="shared" si="75"/>
        <v>0</v>
      </c>
      <c r="BF98" s="1">
        <f t="shared" si="76"/>
        <v>0</v>
      </c>
      <c r="BG98" s="1">
        <f t="shared" si="77"/>
        <v>0</v>
      </c>
      <c r="BL98" s="165">
        <f>EMP!O94</f>
        <v>0</v>
      </c>
      <c r="BM98" s="166">
        <f>EMP!P94</f>
        <v>0</v>
      </c>
      <c r="BN98" s="165">
        <f>EMP!Q94</f>
        <v>0</v>
      </c>
      <c r="BO98" s="179"/>
      <c r="BP98" s="180"/>
      <c r="BQ98" s="173">
        <f t="shared" si="78"/>
        <v>0</v>
      </c>
      <c r="BR98" s="173">
        <f t="shared" si="79"/>
        <v>0</v>
      </c>
      <c r="BS98" s="174">
        <f t="shared" si="80"/>
        <v>0</v>
      </c>
      <c r="BT98" s="173">
        <f t="shared" si="81"/>
        <v>0</v>
      </c>
      <c r="BU98" s="173">
        <f t="shared" si="82"/>
        <v>0</v>
      </c>
      <c r="BV98" s="174">
        <f t="shared" si="83"/>
        <v>0</v>
      </c>
      <c r="BW98" s="173">
        <f t="shared" si="84"/>
        <v>0</v>
      </c>
      <c r="BX98" s="173">
        <f t="shared" si="85"/>
        <v>0</v>
      </c>
      <c r="BY98" s="174">
        <f t="shared" si="86"/>
        <v>0</v>
      </c>
      <c r="BZ98" s="173">
        <f t="shared" si="87"/>
        <v>0</v>
      </c>
      <c r="CA98" s="173">
        <f t="shared" si="88"/>
        <v>0</v>
      </c>
      <c r="CB98" s="174">
        <f t="shared" si="89"/>
        <v>0</v>
      </c>
      <c r="CC98" s="173">
        <f t="shared" si="90"/>
        <v>0</v>
      </c>
      <c r="CD98" s="173">
        <f t="shared" si="91"/>
        <v>0</v>
      </c>
      <c r="CE98" s="175">
        <f t="shared" si="92"/>
        <v>0</v>
      </c>
      <c r="CF98" s="175">
        <f t="shared" si="62"/>
        <v>0</v>
      </c>
      <c r="CG98" s="175">
        <f t="shared" si="93"/>
        <v>0</v>
      </c>
      <c r="CH98" s="175">
        <f t="shared" si="94"/>
        <v>0</v>
      </c>
      <c r="CI98" s="175">
        <f t="shared" si="95"/>
        <v>0</v>
      </c>
      <c r="CJ98" s="175">
        <f t="shared" si="96"/>
        <v>0</v>
      </c>
      <c r="CK98" s="175">
        <f t="shared" si="97"/>
        <v>0</v>
      </c>
      <c r="CL98" s="175">
        <f t="shared" si="98"/>
        <v>0</v>
      </c>
      <c r="CM98" s="175">
        <f t="shared" si="99"/>
        <v>0</v>
      </c>
      <c r="CN98" s="175">
        <f t="shared" si="100"/>
        <v>0</v>
      </c>
      <c r="CO98" s="175">
        <f t="shared" si="101"/>
        <v>0</v>
      </c>
      <c r="CP98" s="175">
        <f t="shared" si="102"/>
        <v>0</v>
      </c>
      <c r="CQ98" s="175">
        <f t="shared" si="103"/>
        <v>0</v>
      </c>
      <c r="CR98" s="175">
        <f t="shared" si="104"/>
        <v>0</v>
      </c>
      <c r="CS98" s="175">
        <f t="shared" si="105"/>
        <v>0</v>
      </c>
      <c r="CT98" s="175">
        <f t="shared" si="106"/>
        <v>0</v>
      </c>
      <c r="CU98" s="176">
        <f t="shared" si="107"/>
        <v>0</v>
      </c>
      <c r="CV98" s="176">
        <f t="shared" si="108"/>
        <v>0</v>
      </c>
      <c r="CW98" s="176">
        <f t="shared" si="109"/>
        <v>0</v>
      </c>
      <c r="CX98" s="172">
        <f>OTH!P93</f>
        <v>0</v>
      </c>
      <c r="CY98" s="176">
        <f t="shared" si="110"/>
        <v>0</v>
      </c>
      <c r="CZ98" s="176">
        <f t="shared" si="111"/>
        <v>0</v>
      </c>
      <c r="DA98" s="176">
        <f t="shared" si="112"/>
        <v>0</v>
      </c>
      <c r="DB98" s="171">
        <f t="shared" si="113"/>
        <v>0</v>
      </c>
      <c r="DC98" s="171">
        <f t="shared" si="114"/>
        <v>0</v>
      </c>
      <c r="DD98" s="1">
        <f t="shared" si="115"/>
        <v>0</v>
      </c>
    </row>
    <row r="99" spans="3:108" ht="18" customHeight="1" x14ac:dyDescent="0.25">
      <c r="C99" s="1">
        <f t="shared" si="63"/>
        <v>0</v>
      </c>
      <c r="D99" s="1">
        <f t="shared" si="64"/>
        <v>0</v>
      </c>
      <c r="E99" s="1">
        <f>ALLO!A97</f>
        <v>0</v>
      </c>
      <c r="F99" s="1">
        <f t="shared" si="65"/>
        <v>0</v>
      </c>
      <c r="G99" s="1">
        <f t="shared" si="66"/>
        <v>1</v>
      </c>
      <c r="H99" s="1">
        <f t="shared" si="66"/>
        <v>2</v>
      </c>
      <c r="I99" s="1">
        <f t="shared" si="66"/>
        <v>3</v>
      </c>
      <c r="J99" s="1">
        <f>SUM(ALLO!GA97:GL97)</f>
        <v>0</v>
      </c>
      <c r="K99" s="1">
        <f>SUM(ALLO!GM97:GX97)</f>
        <v>0</v>
      </c>
      <c r="L99" s="1">
        <f>SUM(ALLO!GY97:HJ97)</f>
        <v>0</v>
      </c>
      <c r="M99" s="1">
        <f>SUM(ALLO!EU97:FF97)</f>
        <v>0</v>
      </c>
      <c r="N99" s="1">
        <f>SUM(ALLO!FG97:FR97)</f>
        <v>0</v>
      </c>
      <c r="O99" s="1">
        <f>ALLO!HR97</f>
        <v>0</v>
      </c>
      <c r="P99" s="1">
        <f>ALLO!HU97</f>
        <v>0</v>
      </c>
      <c r="Q99" s="1">
        <f>ALLO!IP97</f>
        <v>0</v>
      </c>
      <c r="R99" s="1">
        <f>ALLO!IS97</f>
        <v>0</v>
      </c>
      <c r="S99" s="1">
        <f>IFERROR(IF($BL99&gt;=1,INDEX(ARR!$D$8:$AG$207,MATCH(G99,ARR!$D$8:$D$207,0),12),0),0)</f>
        <v>0</v>
      </c>
      <c r="T99" s="1">
        <f>IFERROR(IF($BL99&gt;=1,INDEX(ARR!$D$8:$AG$207,MATCH(H99,ARR!$D$8:$D$207,0),12),0),0)</f>
        <v>0</v>
      </c>
      <c r="U99" s="1">
        <f>IFERROR(IF($BL99&gt;=1,INDEX(ARR!$D$8:$AG$207,MATCH(I99,ARR!$D$8:$D$207,0),12),0),0)</f>
        <v>0</v>
      </c>
      <c r="V99" s="1">
        <f t="shared" si="67"/>
        <v>0</v>
      </c>
      <c r="W99" s="1">
        <f t="shared" si="68"/>
        <v>0</v>
      </c>
      <c r="X99" s="1">
        <f>SUM(DED!AH99:AS99)+ALLO!IQ97+ALLO!IT97+DED!FT99+ALLO!HP97</f>
        <v>0</v>
      </c>
      <c r="Y99" s="1">
        <f>SUM(DED!FA99:FL99)+ALLO!IR97+ALLO!IU97+DED!FV99</f>
        <v>0</v>
      </c>
      <c r="Z99" s="1">
        <f>SUM(DED!BF99:BQ99)+DED!FW99</f>
        <v>0</v>
      </c>
      <c r="AA99" s="1">
        <f>DED!ES99+DED!GC99</f>
        <v>0</v>
      </c>
      <c r="AB99" s="1">
        <f>SUM(DED!DZ99:EK99)+OTH!I94+DED!FZ99</f>
        <v>0</v>
      </c>
      <c r="AC99" s="1">
        <f>SUM(DED!FM99:FS99)+DED!GD99</f>
        <v>0</v>
      </c>
      <c r="AD99" s="1">
        <f>SUM(DED!CP99:DA99)+DED!GE99</f>
        <v>0</v>
      </c>
      <c r="AE99" s="1">
        <f>SUM(DED!DB99:DM99)+OTH!N94+DED!GA99</f>
        <v>0</v>
      </c>
      <c r="AF99" s="1">
        <f>SUM(DED!DN99:DY99)+OTH!O94+DED!GB99</f>
        <v>0</v>
      </c>
      <c r="AG99" s="1">
        <f>SUM(OTH!D94:H94)+SUM(OTH!J94:M94)+SUM(X99:AB99)+AE99</f>
        <v>0</v>
      </c>
      <c r="AH99" s="1">
        <f>HRA!H94</f>
        <v>0</v>
      </c>
      <c r="AI99" s="1">
        <f>OTH!AC94+OTH!AD94+50000</f>
        <v>50000</v>
      </c>
      <c r="AJ99" s="1">
        <f>OTH!P94</f>
        <v>0</v>
      </c>
      <c r="AK99" s="1">
        <f>IFERROR(IF(OTH!Q94&gt;=AK$6,AK$6,OTH!Q94),0)</f>
        <v>0</v>
      </c>
      <c r="AL99" s="1">
        <f>IFERROR(IF(OTH!R94&gt;=AL$6,AL$6,OTH!R94),0)</f>
        <v>0</v>
      </c>
      <c r="AM99" s="1">
        <f>IFERROR(IF(OTH!S94&gt;=AM$6,AM$6,OTH!S94),0)</f>
        <v>0</v>
      </c>
      <c r="AN99" s="1">
        <f>IFERROR(IF(OTH!T94&gt;=AN$6,AN$6,OTH!T94),0)</f>
        <v>0</v>
      </c>
      <c r="AO99" s="1">
        <f>OTH!U94</f>
        <v>0</v>
      </c>
      <c r="AP99" s="1">
        <f>IFERROR(IF(OTH!V94&gt;=AP$6,AP$6,OTH!V94),0)</f>
        <v>0</v>
      </c>
      <c r="AQ99" s="1">
        <f>IFERROR(IF(OTH!W94&gt;=AQ$6,AQ$6,OTH!W94),0)</f>
        <v>0</v>
      </c>
      <c r="AR99" s="1">
        <f>IFERROR(IF(OTH!X94&gt;=AR$6,AR$6,OTH!X94),0)</f>
        <v>0</v>
      </c>
      <c r="AS99" s="1">
        <f>OTH!Y94</f>
        <v>0</v>
      </c>
      <c r="AT99" s="1">
        <f>OTH!Z94+AC99</f>
        <v>0</v>
      </c>
      <c r="AU99" s="1">
        <f>OTH!AE94+OTH!AF94</f>
        <v>0</v>
      </c>
      <c r="AV99" s="1">
        <f>OTH!AA94</f>
        <v>0</v>
      </c>
      <c r="AW99" s="1">
        <f>OTH!AB94</f>
        <v>0</v>
      </c>
      <c r="AX99" s="1">
        <f t="shared" si="69"/>
        <v>0</v>
      </c>
      <c r="AY99" s="1">
        <f t="shared" si="70"/>
        <v>0</v>
      </c>
      <c r="AZ99" s="1">
        <f t="shared" si="71"/>
        <v>0</v>
      </c>
      <c r="BA99" s="1">
        <f t="shared" si="72"/>
        <v>0</v>
      </c>
      <c r="BB99" s="1">
        <f t="shared" si="73"/>
        <v>0</v>
      </c>
      <c r="BC99" s="1">
        <f>EMP!X95</f>
        <v>0</v>
      </c>
      <c r="BD99" s="1">
        <f t="shared" si="74"/>
        <v>0</v>
      </c>
      <c r="BE99" s="1">
        <f t="shared" si="75"/>
        <v>0</v>
      </c>
      <c r="BF99" s="1">
        <f t="shared" si="76"/>
        <v>0</v>
      </c>
      <c r="BG99" s="1">
        <f t="shared" si="77"/>
        <v>0</v>
      </c>
      <c r="BL99" s="165">
        <f>EMP!O95</f>
        <v>0</v>
      </c>
      <c r="BM99" s="166">
        <f>EMP!P95</f>
        <v>0</v>
      </c>
      <c r="BN99" s="165">
        <f>EMP!Q95</f>
        <v>0</v>
      </c>
      <c r="BO99" s="179"/>
      <c r="BP99" s="180"/>
      <c r="BQ99" s="173">
        <f t="shared" si="78"/>
        <v>0</v>
      </c>
      <c r="BR99" s="173">
        <f t="shared" si="79"/>
        <v>0</v>
      </c>
      <c r="BS99" s="174">
        <f t="shared" si="80"/>
        <v>0</v>
      </c>
      <c r="BT99" s="173">
        <f t="shared" si="81"/>
        <v>0</v>
      </c>
      <c r="BU99" s="173">
        <f t="shared" si="82"/>
        <v>0</v>
      </c>
      <c r="BV99" s="174">
        <f t="shared" si="83"/>
        <v>0</v>
      </c>
      <c r="BW99" s="173">
        <f t="shared" si="84"/>
        <v>0</v>
      </c>
      <c r="BX99" s="173">
        <f t="shared" si="85"/>
        <v>0</v>
      </c>
      <c r="BY99" s="174">
        <f t="shared" si="86"/>
        <v>0</v>
      </c>
      <c r="BZ99" s="173">
        <f t="shared" si="87"/>
        <v>0</v>
      </c>
      <c r="CA99" s="173">
        <f t="shared" si="88"/>
        <v>0</v>
      </c>
      <c r="CB99" s="174">
        <f t="shared" si="89"/>
        <v>0</v>
      </c>
      <c r="CC99" s="173">
        <f t="shared" si="90"/>
        <v>0</v>
      </c>
      <c r="CD99" s="173">
        <f t="shared" si="91"/>
        <v>0</v>
      </c>
      <c r="CE99" s="175">
        <f t="shared" si="92"/>
        <v>0</v>
      </c>
      <c r="CF99" s="175">
        <f t="shared" si="62"/>
        <v>0</v>
      </c>
      <c r="CG99" s="175">
        <f t="shared" si="93"/>
        <v>0</v>
      </c>
      <c r="CH99" s="175">
        <f t="shared" si="94"/>
        <v>0</v>
      </c>
      <c r="CI99" s="175">
        <f t="shared" si="95"/>
        <v>0</v>
      </c>
      <c r="CJ99" s="175">
        <f t="shared" si="96"/>
        <v>0</v>
      </c>
      <c r="CK99" s="175">
        <f t="shared" si="97"/>
        <v>0</v>
      </c>
      <c r="CL99" s="175">
        <f t="shared" si="98"/>
        <v>0</v>
      </c>
      <c r="CM99" s="175">
        <f t="shared" si="99"/>
        <v>0</v>
      </c>
      <c r="CN99" s="175">
        <f t="shared" si="100"/>
        <v>0</v>
      </c>
      <c r="CO99" s="175">
        <f t="shared" si="101"/>
        <v>0</v>
      </c>
      <c r="CP99" s="175">
        <f t="shared" si="102"/>
        <v>0</v>
      </c>
      <c r="CQ99" s="175">
        <f t="shared" si="103"/>
        <v>0</v>
      </c>
      <c r="CR99" s="175">
        <f t="shared" si="104"/>
        <v>0</v>
      </c>
      <c r="CS99" s="175">
        <f t="shared" si="105"/>
        <v>0</v>
      </c>
      <c r="CT99" s="175">
        <f t="shared" si="106"/>
        <v>0</v>
      </c>
      <c r="CU99" s="176">
        <f t="shared" si="107"/>
        <v>0</v>
      </c>
      <c r="CV99" s="176">
        <f t="shared" si="108"/>
        <v>0</v>
      </c>
      <c r="CW99" s="176">
        <f t="shared" si="109"/>
        <v>0</v>
      </c>
      <c r="CX99" s="172">
        <f>OTH!P94</f>
        <v>0</v>
      </c>
      <c r="CY99" s="176">
        <f t="shared" si="110"/>
        <v>0</v>
      </c>
      <c r="CZ99" s="176">
        <f t="shared" si="111"/>
        <v>0</v>
      </c>
      <c r="DA99" s="176">
        <f t="shared" si="112"/>
        <v>0</v>
      </c>
      <c r="DB99" s="171">
        <f t="shared" si="113"/>
        <v>0</v>
      </c>
      <c r="DC99" s="171">
        <f t="shared" si="114"/>
        <v>0</v>
      </c>
      <c r="DD99" s="1">
        <f t="shared" si="115"/>
        <v>0</v>
      </c>
    </row>
    <row r="100" spans="3:108" ht="18" customHeight="1" x14ac:dyDescent="0.25">
      <c r="C100" s="1">
        <f t="shared" si="63"/>
        <v>0</v>
      </c>
      <c r="D100" s="1">
        <f t="shared" si="64"/>
        <v>0</v>
      </c>
      <c r="E100" s="1">
        <f>ALLO!A98</f>
        <v>0</v>
      </c>
      <c r="F100" s="1">
        <f t="shared" si="65"/>
        <v>0</v>
      </c>
      <c r="G100" s="1">
        <f t="shared" si="66"/>
        <v>1</v>
      </c>
      <c r="H100" s="1">
        <f t="shared" si="66"/>
        <v>2</v>
      </c>
      <c r="I100" s="1">
        <f t="shared" si="66"/>
        <v>3</v>
      </c>
      <c r="J100" s="1">
        <f>SUM(ALLO!GA98:GL98)</f>
        <v>0</v>
      </c>
      <c r="K100" s="1">
        <f>SUM(ALLO!GM98:GX98)</f>
        <v>0</v>
      </c>
      <c r="L100" s="1">
        <f>SUM(ALLO!GY98:HJ98)</f>
        <v>0</v>
      </c>
      <c r="M100" s="1">
        <f>SUM(ALLO!EU98:FF98)</f>
        <v>0</v>
      </c>
      <c r="N100" s="1">
        <f>SUM(ALLO!FG98:FR98)</f>
        <v>0</v>
      </c>
      <c r="O100" s="1">
        <f>ALLO!HR98</f>
        <v>0</v>
      </c>
      <c r="P100" s="1">
        <f>ALLO!HU98</f>
        <v>0</v>
      </c>
      <c r="Q100" s="1">
        <f>ALLO!IP98</f>
        <v>0</v>
      </c>
      <c r="R100" s="1">
        <f>ALLO!IS98</f>
        <v>0</v>
      </c>
      <c r="S100" s="1">
        <f>IFERROR(IF($BL100&gt;=1,INDEX(ARR!$D$8:$AG$207,MATCH(G100,ARR!$D$8:$D$207,0),12),0),0)</f>
        <v>0</v>
      </c>
      <c r="T100" s="1">
        <f>IFERROR(IF($BL100&gt;=1,INDEX(ARR!$D$8:$AG$207,MATCH(H100,ARR!$D$8:$D$207,0),12),0),0)</f>
        <v>0</v>
      </c>
      <c r="U100" s="1">
        <f>IFERROR(IF($BL100&gt;=1,INDEX(ARR!$D$8:$AG$207,MATCH(I100,ARR!$D$8:$D$207,0),12),0),0)</f>
        <v>0</v>
      </c>
      <c r="V100" s="1">
        <f t="shared" si="67"/>
        <v>0</v>
      </c>
      <c r="W100" s="1">
        <f t="shared" si="68"/>
        <v>0</v>
      </c>
      <c r="X100" s="1">
        <f>SUM(DED!AH100:AS100)+ALLO!IQ98+ALLO!IT98+DED!FT100+ALLO!HP98</f>
        <v>0</v>
      </c>
      <c r="Y100" s="1">
        <f>SUM(DED!FA100:FL100)+ALLO!IR98+ALLO!IU98+DED!FV100</f>
        <v>0</v>
      </c>
      <c r="Z100" s="1">
        <f>SUM(DED!BF100:BQ100)+DED!FW100</f>
        <v>0</v>
      </c>
      <c r="AA100" s="1">
        <f>DED!ES100+DED!GC100</f>
        <v>0</v>
      </c>
      <c r="AB100" s="1">
        <f>SUM(DED!DZ100:EK100)+OTH!I95+DED!FZ100</f>
        <v>0</v>
      </c>
      <c r="AC100" s="1">
        <f>SUM(DED!FM100:FS100)+DED!GD100</f>
        <v>0</v>
      </c>
      <c r="AD100" s="1">
        <f>SUM(DED!CP100:DA100)+DED!GE100</f>
        <v>0</v>
      </c>
      <c r="AE100" s="1">
        <f>SUM(DED!DB100:DM100)+OTH!N95+DED!GA100</f>
        <v>0</v>
      </c>
      <c r="AF100" s="1">
        <f>SUM(DED!DN100:DY100)+OTH!O95+DED!GB100</f>
        <v>0</v>
      </c>
      <c r="AG100" s="1">
        <f>SUM(OTH!D95:H95)+SUM(OTH!J95:M95)+SUM(X100:AB100)+AE100</f>
        <v>0</v>
      </c>
      <c r="AH100" s="1">
        <f>HRA!H95</f>
        <v>0</v>
      </c>
      <c r="AI100" s="1">
        <f>OTH!AC95+OTH!AD95+50000</f>
        <v>50000</v>
      </c>
      <c r="AJ100" s="1">
        <f>OTH!P95</f>
        <v>0</v>
      </c>
      <c r="AK100" s="1">
        <f>IFERROR(IF(OTH!Q95&gt;=AK$6,AK$6,OTH!Q95),0)</f>
        <v>0</v>
      </c>
      <c r="AL100" s="1">
        <f>IFERROR(IF(OTH!R95&gt;=AL$6,AL$6,OTH!R95),0)</f>
        <v>0</v>
      </c>
      <c r="AM100" s="1">
        <f>IFERROR(IF(OTH!S95&gt;=AM$6,AM$6,OTH!S95),0)</f>
        <v>0</v>
      </c>
      <c r="AN100" s="1">
        <f>IFERROR(IF(OTH!T95&gt;=AN$6,AN$6,OTH!T95),0)</f>
        <v>0</v>
      </c>
      <c r="AO100" s="1">
        <f>OTH!U95</f>
        <v>0</v>
      </c>
      <c r="AP100" s="1">
        <f>IFERROR(IF(OTH!V95&gt;=AP$6,AP$6,OTH!V95),0)</f>
        <v>0</v>
      </c>
      <c r="AQ100" s="1">
        <f>IFERROR(IF(OTH!W95&gt;=AQ$6,AQ$6,OTH!W95),0)</f>
        <v>0</v>
      </c>
      <c r="AR100" s="1">
        <f>IFERROR(IF(OTH!X95&gt;=AR$6,AR$6,OTH!X95),0)</f>
        <v>0</v>
      </c>
      <c r="AS100" s="1">
        <f>OTH!Y95</f>
        <v>0</v>
      </c>
      <c r="AT100" s="1">
        <f>OTH!Z95+AC100</f>
        <v>0</v>
      </c>
      <c r="AU100" s="1">
        <f>OTH!AE95+OTH!AF95</f>
        <v>0</v>
      </c>
      <c r="AV100" s="1">
        <f>OTH!AA95</f>
        <v>0</v>
      </c>
      <c r="AW100" s="1">
        <f>OTH!AB95</f>
        <v>0</v>
      </c>
      <c r="AX100" s="1">
        <f t="shared" si="69"/>
        <v>0</v>
      </c>
      <c r="AY100" s="1">
        <f t="shared" si="70"/>
        <v>0</v>
      </c>
      <c r="AZ100" s="1">
        <f t="shared" si="71"/>
        <v>0</v>
      </c>
      <c r="BA100" s="1">
        <f t="shared" si="72"/>
        <v>0</v>
      </c>
      <c r="BB100" s="1">
        <f t="shared" si="73"/>
        <v>0</v>
      </c>
      <c r="BC100" s="1">
        <f>EMP!X96</f>
        <v>0</v>
      </c>
      <c r="BD100" s="1">
        <f t="shared" si="74"/>
        <v>0</v>
      </c>
      <c r="BE100" s="1">
        <f t="shared" si="75"/>
        <v>0</v>
      </c>
      <c r="BF100" s="1">
        <f t="shared" si="76"/>
        <v>0</v>
      </c>
      <c r="BG100" s="1">
        <f t="shared" si="77"/>
        <v>0</v>
      </c>
      <c r="BL100" s="165">
        <f>EMP!O96</f>
        <v>0</v>
      </c>
      <c r="BM100" s="166">
        <f>EMP!P96</f>
        <v>0</v>
      </c>
      <c r="BN100" s="165">
        <f>EMP!Q96</f>
        <v>0</v>
      </c>
      <c r="BO100" s="179"/>
      <c r="BP100" s="180"/>
      <c r="BQ100" s="173">
        <f t="shared" si="78"/>
        <v>0</v>
      </c>
      <c r="BR100" s="173">
        <f t="shared" si="79"/>
        <v>0</v>
      </c>
      <c r="BS100" s="174">
        <f t="shared" si="80"/>
        <v>0</v>
      </c>
      <c r="BT100" s="173">
        <f t="shared" si="81"/>
        <v>0</v>
      </c>
      <c r="BU100" s="173">
        <f t="shared" si="82"/>
        <v>0</v>
      </c>
      <c r="BV100" s="174">
        <f t="shared" si="83"/>
        <v>0</v>
      </c>
      <c r="BW100" s="173">
        <f t="shared" si="84"/>
        <v>0</v>
      </c>
      <c r="BX100" s="173">
        <f t="shared" si="85"/>
        <v>0</v>
      </c>
      <c r="BY100" s="174">
        <f t="shared" si="86"/>
        <v>0</v>
      </c>
      <c r="BZ100" s="173">
        <f t="shared" si="87"/>
        <v>0</v>
      </c>
      <c r="CA100" s="173">
        <f t="shared" si="88"/>
        <v>0</v>
      </c>
      <c r="CB100" s="174">
        <f t="shared" si="89"/>
        <v>0</v>
      </c>
      <c r="CC100" s="173">
        <f t="shared" si="90"/>
        <v>0</v>
      </c>
      <c r="CD100" s="173">
        <f t="shared" si="91"/>
        <v>0</v>
      </c>
      <c r="CE100" s="175">
        <f t="shared" si="92"/>
        <v>0</v>
      </c>
      <c r="CF100" s="175">
        <f t="shared" si="62"/>
        <v>0</v>
      </c>
      <c r="CG100" s="175">
        <f t="shared" si="93"/>
        <v>0</v>
      </c>
      <c r="CH100" s="175">
        <f t="shared" si="94"/>
        <v>0</v>
      </c>
      <c r="CI100" s="175">
        <f t="shared" si="95"/>
        <v>0</v>
      </c>
      <c r="CJ100" s="175">
        <f t="shared" si="96"/>
        <v>0</v>
      </c>
      <c r="CK100" s="175">
        <f t="shared" si="97"/>
        <v>0</v>
      </c>
      <c r="CL100" s="175">
        <f t="shared" si="98"/>
        <v>0</v>
      </c>
      <c r="CM100" s="175">
        <f t="shared" si="99"/>
        <v>0</v>
      </c>
      <c r="CN100" s="175">
        <f t="shared" si="100"/>
        <v>0</v>
      </c>
      <c r="CO100" s="175">
        <f t="shared" si="101"/>
        <v>0</v>
      </c>
      <c r="CP100" s="175">
        <f t="shared" si="102"/>
        <v>0</v>
      </c>
      <c r="CQ100" s="175">
        <f t="shared" si="103"/>
        <v>0</v>
      </c>
      <c r="CR100" s="175">
        <f t="shared" si="104"/>
        <v>0</v>
      </c>
      <c r="CS100" s="175">
        <f t="shared" si="105"/>
        <v>0</v>
      </c>
      <c r="CT100" s="175">
        <f t="shared" si="106"/>
        <v>0</v>
      </c>
      <c r="CU100" s="176">
        <f t="shared" si="107"/>
        <v>0</v>
      </c>
      <c r="CV100" s="176">
        <f t="shared" si="108"/>
        <v>0</v>
      </c>
      <c r="CW100" s="176">
        <f t="shared" si="109"/>
        <v>0</v>
      </c>
      <c r="CX100" s="172">
        <f>OTH!P95</f>
        <v>0</v>
      </c>
      <c r="CY100" s="176">
        <f t="shared" si="110"/>
        <v>0</v>
      </c>
      <c r="CZ100" s="176">
        <f t="shared" si="111"/>
        <v>0</v>
      </c>
      <c r="DA100" s="176">
        <f t="shared" si="112"/>
        <v>0</v>
      </c>
      <c r="DB100" s="171">
        <f t="shared" si="113"/>
        <v>0</v>
      </c>
      <c r="DC100" s="171">
        <f t="shared" si="114"/>
        <v>0</v>
      </c>
      <c r="DD100" s="1">
        <f t="shared" si="115"/>
        <v>0</v>
      </c>
    </row>
    <row r="101" spans="3:108" ht="18" customHeight="1" x14ac:dyDescent="0.25">
      <c r="C101" s="1">
        <f t="shared" si="63"/>
        <v>0</v>
      </c>
      <c r="D101" s="1">
        <f t="shared" si="64"/>
        <v>0</v>
      </c>
      <c r="E101" s="1">
        <f>ALLO!A99</f>
        <v>0</v>
      </c>
      <c r="F101" s="1">
        <f t="shared" si="65"/>
        <v>0</v>
      </c>
      <c r="G101" s="1">
        <f t="shared" si="66"/>
        <v>1</v>
      </c>
      <c r="H101" s="1">
        <f t="shared" si="66"/>
        <v>2</v>
      </c>
      <c r="I101" s="1">
        <f t="shared" si="66"/>
        <v>3</v>
      </c>
      <c r="J101" s="1">
        <f>SUM(ALLO!GA99:GL99)</f>
        <v>0</v>
      </c>
      <c r="K101" s="1">
        <f>SUM(ALLO!GM99:GX99)</f>
        <v>0</v>
      </c>
      <c r="L101" s="1">
        <f>SUM(ALLO!GY99:HJ99)</f>
        <v>0</v>
      </c>
      <c r="M101" s="1">
        <f>SUM(ALLO!EU99:FF99)</f>
        <v>0</v>
      </c>
      <c r="N101" s="1">
        <f>SUM(ALLO!FG99:FR99)</f>
        <v>0</v>
      </c>
      <c r="O101" s="1">
        <f>ALLO!HR99</f>
        <v>0</v>
      </c>
      <c r="P101" s="1">
        <f>ALLO!HU99</f>
        <v>0</v>
      </c>
      <c r="Q101" s="1">
        <f>ALLO!IP99</f>
        <v>0</v>
      </c>
      <c r="R101" s="1">
        <f>ALLO!IS99</f>
        <v>0</v>
      </c>
      <c r="S101" s="1">
        <f>IFERROR(IF($BL101&gt;=1,INDEX(ARR!$D$8:$AG$207,MATCH(G101,ARR!$D$8:$D$207,0),12),0),0)</f>
        <v>0</v>
      </c>
      <c r="T101" s="1">
        <f>IFERROR(IF($BL101&gt;=1,INDEX(ARR!$D$8:$AG$207,MATCH(H101,ARR!$D$8:$D$207,0),12),0),0)</f>
        <v>0</v>
      </c>
      <c r="U101" s="1">
        <f>IFERROR(IF($BL101&gt;=1,INDEX(ARR!$D$8:$AG$207,MATCH(I101,ARR!$D$8:$D$207,0),12),0),0)</f>
        <v>0</v>
      </c>
      <c r="V101" s="1">
        <f t="shared" si="67"/>
        <v>0</v>
      </c>
      <c r="W101" s="1">
        <f t="shared" si="68"/>
        <v>0</v>
      </c>
      <c r="X101" s="1">
        <f>SUM(DED!AH101:AS101)+ALLO!IQ99+ALLO!IT99+DED!FT101+ALLO!HP99</f>
        <v>0</v>
      </c>
      <c r="Y101" s="1">
        <f>SUM(DED!FA101:FL101)+ALLO!IR99+ALLO!IU99+DED!FV101</f>
        <v>0</v>
      </c>
      <c r="Z101" s="1">
        <f>SUM(DED!BF101:BQ101)+DED!FW101</f>
        <v>0</v>
      </c>
      <c r="AA101" s="1">
        <f>DED!ES101+DED!GC101</f>
        <v>0</v>
      </c>
      <c r="AB101" s="1">
        <f>SUM(DED!DZ101:EK101)+OTH!I96+DED!FZ101</f>
        <v>0</v>
      </c>
      <c r="AC101" s="1">
        <f>SUM(DED!FM101:FS101)+DED!GD101</f>
        <v>0</v>
      </c>
      <c r="AD101" s="1">
        <f>SUM(DED!CP101:DA101)+DED!GE101</f>
        <v>0</v>
      </c>
      <c r="AE101" s="1">
        <f>SUM(DED!DB101:DM101)+OTH!N96+DED!GA101</f>
        <v>0</v>
      </c>
      <c r="AF101" s="1">
        <f>SUM(DED!DN101:DY101)+OTH!O96+DED!GB101</f>
        <v>0</v>
      </c>
      <c r="AG101" s="1">
        <f>SUM(OTH!D96:H96)+SUM(OTH!J96:M96)+SUM(X101:AB101)+AE101</f>
        <v>0</v>
      </c>
      <c r="AH101" s="1">
        <f>HRA!H96</f>
        <v>0</v>
      </c>
      <c r="AI101" s="1">
        <f>OTH!AC96+OTH!AD96+50000</f>
        <v>50000</v>
      </c>
      <c r="AJ101" s="1">
        <f>OTH!P96</f>
        <v>0</v>
      </c>
      <c r="AK101" s="1">
        <f>IFERROR(IF(OTH!Q96&gt;=AK$6,AK$6,OTH!Q96),0)</f>
        <v>0</v>
      </c>
      <c r="AL101" s="1">
        <f>IFERROR(IF(OTH!R96&gt;=AL$6,AL$6,OTH!R96),0)</f>
        <v>0</v>
      </c>
      <c r="AM101" s="1">
        <f>IFERROR(IF(OTH!S96&gt;=AM$6,AM$6,OTH!S96),0)</f>
        <v>0</v>
      </c>
      <c r="AN101" s="1">
        <f>IFERROR(IF(OTH!T96&gt;=AN$6,AN$6,OTH!T96),0)</f>
        <v>0</v>
      </c>
      <c r="AO101" s="1">
        <f>OTH!U96</f>
        <v>0</v>
      </c>
      <c r="AP101" s="1">
        <f>IFERROR(IF(OTH!V96&gt;=AP$6,AP$6,OTH!V96),0)</f>
        <v>0</v>
      </c>
      <c r="AQ101" s="1">
        <f>IFERROR(IF(OTH!W96&gt;=AQ$6,AQ$6,OTH!W96),0)</f>
        <v>0</v>
      </c>
      <c r="AR101" s="1">
        <f>IFERROR(IF(OTH!X96&gt;=AR$6,AR$6,OTH!X96),0)</f>
        <v>0</v>
      </c>
      <c r="AS101" s="1">
        <f>OTH!Y96</f>
        <v>0</v>
      </c>
      <c r="AT101" s="1">
        <f>OTH!Z96+AC101</f>
        <v>0</v>
      </c>
      <c r="AU101" s="1">
        <f>OTH!AE96+OTH!AF96</f>
        <v>0</v>
      </c>
      <c r="AV101" s="1">
        <f>OTH!AA96</f>
        <v>0</v>
      </c>
      <c r="AW101" s="1">
        <f>OTH!AB96</f>
        <v>0</v>
      </c>
      <c r="AX101" s="1">
        <f t="shared" si="69"/>
        <v>0</v>
      </c>
      <c r="AY101" s="1">
        <f t="shared" si="70"/>
        <v>0</v>
      </c>
      <c r="AZ101" s="1">
        <f t="shared" si="71"/>
        <v>0</v>
      </c>
      <c r="BA101" s="1">
        <f t="shared" si="72"/>
        <v>0</v>
      </c>
      <c r="BB101" s="1">
        <f t="shared" si="73"/>
        <v>0</v>
      </c>
      <c r="BC101" s="1">
        <f>EMP!X97</f>
        <v>0</v>
      </c>
      <c r="BD101" s="1">
        <f t="shared" si="74"/>
        <v>0</v>
      </c>
      <c r="BE101" s="1">
        <f t="shared" si="75"/>
        <v>0</v>
      </c>
      <c r="BF101" s="1">
        <f t="shared" si="76"/>
        <v>0</v>
      </c>
      <c r="BG101" s="1">
        <f t="shared" si="77"/>
        <v>0</v>
      </c>
      <c r="BL101" s="165">
        <f>EMP!O97</f>
        <v>0</v>
      </c>
      <c r="BM101" s="166">
        <f>EMP!P97</f>
        <v>0</v>
      </c>
      <c r="BN101" s="165">
        <f>EMP!Q97</f>
        <v>0</v>
      </c>
      <c r="BO101" s="179"/>
      <c r="BP101" s="180"/>
      <c r="BQ101" s="173">
        <f t="shared" si="78"/>
        <v>0</v>
      </c>
      <c r="BR101" s="173">
        <f t="shared" si="79"/>
        <v>0</v>
      </c>
      <c r="BS101" s="174">
        <f t="shared" si="80"/>
        <v>0</v>
      </c>
      <c r="BT101" s="173">
        <f t="shared" si="81"/>
        <v>0</v>
      </c>
      <c r="BU101" s="173">
        <f t="shared" si="82"/>
        <v>0</v>
      </c>
      <c r="BV101" s="174">
        <f t="shared" si="83"/>
        <v>0</v>
      </c>
      <c r="BW101" s="173">
        <f t="shared" si="84"/>
        <v>0</v>
      </c>
      <c r="BX101" s="173">
        <f t="shared" si="85"/>
        <v>0</v>
      </c>
      <c r="BY101" s="174">
        <f t="shared" si="86"/>
        <v>0</v>
      </c>
      <c r="BZ101" s="173">
        <f t="shared" si="87"/>
        <v>0</v>
      </c>
      <c r="CA101" s="173">
        <f t="shared" si="88"/>
        <v>0</v>
      </c>
      <c r="CB101" s="174">
        <f t="shared" si="89"/>
        <v>0</v>
      </c>
      <c r="CC101" s="173">
        <f t="shared" si="90"/>
        <v>0</v>
      </c>
      <c r="CD101" s="173">
        <f t="shared" si="91"/>
        <v>0</v>
      </c>
      <c r="CE101" s="175">
        <f t="shared" si="92"/>
        <v>0</v>
      </c>
      <c r="CF101" s="175">
        <f t="shared" si="62"/>
        <v>0</v>
      </c>
      <c r="CG101" s="175">
        <f t="shared" si="93"/>
        <v>0</v>
      </c>
      <c r="CH101" s="175">
        <f t="shared" si="94"/>
        <v>0</v>
      </c>
      <c r="CI101" s="175">
        <f t="shared" si="95"/>
        <v>0</v>
      </c>
      <c r="CJ101" s="175">
        <f t="shared" si="96"/>
        <v>0</v>
      </c>
      <c r="CK101" s="175">
        <f t="shared" si="97"/>
        <v>0</v>
      </c>
      <c r="CL101" s="175">
        <f t="shared" si="98"/>
        <v>0</v>
      </c>
      <c r="CM101" s="175">
        <f t="shared" si="99"/>
        <v>0</v>
      </c>
      <c r="CN101" s="175">
        <f t="shared" si="100"/>
        <v>0</v>
      </c>
      <c r="CO101" s="175">
        <f t="shared" si="101"/>
        <v>0</v>
      </c>
      <c r="CP101" s="175">
        <f t="shared" si="102"/>
        <v>0</v>
      </c>
      <c r="CQ101" s="175">
        <f t="shared" si="103"/>
        <v>0</v>
      </c>
      <c r="CR101" s="175">
        <f t="shared" si="104"/>
        <v>0</v>
      </c>
      <c r="CS101" s="175">
        <f t="shared" si="105"/>
        <v>0</v>
      </c>
      <c r="CT101" s="175">
        <f t="shared" si="106"/>
        <v>0</v>
      </c>
      <c r="CU101" s="176">
        <f t="shared" si="107"/>
        <v>0</v>
      </c>
      <c r="CV101" s="176">
        <f t="shared" si="108"/>
        <v>0</v>
      </c>
      <c r="CW101" s="176">
        <f t="shared" si="109"/>
        <v>0</v>
      </c>
      <c r="CX101" s="172">
        <f>OTH!P96</f>
        <v>0</v>
      </c>
      <c r="CY101" s="176">
        <f t="shared" si="110"/>
        <v>0</v>
      </c>
      <c r="CZ101" s="176">
        <f t="shared" si="111"/>
        <v>0</v>
      </c>
      <c r="DA101" s="176">
        <f t="shared" si="112"/>
        <v>0</v>
      </c>
      <c r="DB101" s="171">
        <f t="shared" si="113"/>
        <v>0</v>
      </c>
      <c r="DC101" s="171">
        <f t="shared" si="114"/>
        <v>0</v>
      </c>
      <c r="DD101" s="1">
        <f t="shared" si="115"/>
        <v>0</v>
      </c>
    </row>
    <row r="102" spans="3:108" ht="18" customHeight="1" x14ac:dyDescent="0.25">
      <c r="C102" s="1">
        <f t="shared" si="63"/>
        <v>0</v>
      </c>
      <c r="D102" s="1">
        <f t="shared" si="64"/>
        <v>0</v>
      </c>
      <c r="E102" s="1">
        <f>ALLO!A100</f>
        <v>0</v>
      </c>
      <c r="F102" s="1">
        <f t="shared" si="65"/>
        <v>0</v>
      </c>
      <c r="G102" s="1">
        <f t="shared" si="66"/>
        <v>1</v>
      </c>
      <c r="H102" s="1">
        <f t="shared" si="66"/>
        <v>2</v>
      </c>
      <c r="I102" s="1">
        <f t="shared" si="66"/>
        <v>3</v>
      </c>
      <c r="J102" s="1">
        <f>SUM(ALLO!GA100:GL100)</f>
        <v>0</v>
      </c>
      <c r="K102" s="1">
        <f>SUM(ALLO!GM100:GX100)</f>
        <v>0</v>
      </c>
      <c r="L102" s="1">
        <f>SUM(ALLO!GY100:HJ100)</f>
        <v>0</v>
      </c>
      <c r="M102" s="1">
        <f>SUM(ALLO!EU100:FF100)</f>
        <v>0</v>
      </c>
      <c r="N102" s="1">
        <f>SUM(ALLO!FG100:FR100)</f>
        <v>0</v>
      </c>
      <c r="O102" s="1">
        <f>ALLO!HR100</f>
        <v>0</v>
      </c>
      <c r="P102" s="1">
        <f>ALLO!HU100</f>
        <v>0</v>
      </c>
      <c r="Q102" s="1">
        <f>ALLO!IP100</f>
        <v>0</v>
      </c>
      <c r="R102" s="1">
        <f>ALLO!IS100</f>
        <v>0</v>
      </c>
      <c r="S102" s="1">
        <f>IFERROR(IF($BL102&gt;=1,INDEX(ARR!$D$8:$AG$207,MATCH(G102,ARR!$D$8:$D$207,0),12),0),0)</f>
        <v>0</v>
      </c>
      <c r="T102" s="1">
        <f>IFERROR(IF($BL102&gt;=1,INDEX(ARR!$D$8:$AG$207,MATCH(H102,ARR!$D$8:$D$207,0),12),0),0)</f>
        <v>0</v>
      </c>
      <c r="U102" s="1">
        <f>IFERROR(IF($BL102&gt;=1,INDEX(ARR!$D$8:$AG$207,MATCH(I102,ARR!$D$8:$D$207,0),12),0),0)</f>
        <v>0</v>
      </c>
      <c r="V102" s="1">
        <f t="shared" si="67"/>
        <v>0</v>
      </c>
      <c r="W102" s="1">
        <f t="shared" si="68"/>
        <v>0</v>
      </c>
      <c r="X102" s="1">
        <f>SUM(DED!AH102:AS102)+ALLO!IQ100+ALLO!IT100+DED!FT102+ALLO!HP100</f>
        <v>0</v>
      </c>
      <c r="Y102" s="1">
        <f>SUM(DED!FA102:FL102)+ALLO!IR100+ALLO!IU100+DED!FV102</f>
        <v>0</v>
      </c>
      <c r="Z102" s="1">
        <f>SUM(DED!BF102:BQ102)+DED!FW102</f>
        <v>0</v>
      </c>
      <c r="AA102" s="1">
        <f>DED!ES102+DED!GC102</f>
        <v>0</v>
      </c>
      <c r="AB102" s="1">
        <f>SUM(DED!DZ102:EK102)+OTH!I97+DED!FZ102</f>
        <v>0</v>
      </c>
      <c r="AC102" s="1">
        <f>SUM(DED!FM102:FS102)+DED!GD102</f>
        <v>0</v>
      </c>
      <c r="AD102" s="1">
        <f>SUM(DED!CP102:DA102)+DED!GE102</f>
        <v>0</v>
      </c>
      <c r="AE102" s="1">
        <f>SUM(DED!DB102:DM102)+OTH!N97+DED!GA102</f>
        <v>0</v>
      </c>
      <c r="AF102" s="1">
        <f>SUM(DED!DN102:DY102)+OTH!O97+DED!GB102</f>
        <v>0</v>
      </c>
      <c r="AG102" s="1">
        <f>SUM(OTH!D97:H97)+SUM(OTH!J97:M97)+SUM(X102:AB102)+AE102</f>
        <v>0</v>
      </c>
      <c r="AH102" s="1">
        <f>HRA!H97</f>
        <v>0</v>
      </c>
      <c r="AI102" s="1">
        <f>OTH!AC97+OTH!AD97+50000</f>
        <v>50000</v>
      </c>
      <c r="AJ102" s="1">
        <f>OTH!P97</f>
        <v>0</v>
      </c>
      <c r="AK102" s="1">
        <f>IFERROR(IF(OTH!Q97&gt;=AK$6,AK$6,OTH!Q97),0)</f>
        <v>0</v>
      </c>
      <c r="AL102" s="1">
        <f>IFERROR(IF(OTH!R97&gt;=AL$6,AL$6,OTH!R97),0)</f>
        <v>0</v>
      </c>
      <c r="AM102" s="1">
        <f>IFERROR(IF(OTH!S97&gt;=AM$6,AM$6,OTH!S97),0)</f>
        <v>0</v>
      </c>
      <c r="AN102" s="1">
        <f>IFERROR(IF(OTH!T97&gt;=AN$6,AN$6,OTH!T97),0)</f>
        <v>0</v>
      </c>
      <c r="AO102" s="1">
        <f>OTH!U97</f>
        <v>0</v>
      </c>
      <c r="AP102" s="1">
        <f>IFERROR(IF(OTH!V97&gt;=AP$6,AP$6,OTH!V97),0)</f>
        <v>0</v>
      </c>
      <c r="AQ102" s="1">
        <f>IFERROR(IF(OTH!W97&gt;=AQ$6,AQ$6,OTH!W97),0)</f>
        <v>0</v>
      </c>
      <c r="AR102" s="1">
        <f>IFERROR(IF(OTH!X97&gt;=AR$6,AR$6,OTH!X97),0)</f>
        <v>0</v>
      </c>
      <c r="AS102" s="1">
        <f>OTH!Y97</f>
        <v>0</v>
      </c>
      <c r="AT102" s="1">
        <f>OTH!Z97+AC102</f>
        <v>0</v>
      </c>
      <c r="AU102" s="1">
        <f>OTH!AE97+OTH!AF97</f>
        <v>0</v>
      </c>
      <c r="AV102" s="1">
        <f>OTH!AA97</f>
        <v>0</v>
      </c>
      <c r="AW102" s="1">
        <f>OTH!AB97</f>
        <v>0</v>
      </c>
      <c r="AX102" s="1">
        <f t="shared" si="69"/>
        <v>0</v>
      </c>
      <c r="AY102" s="1">
        <f t="shared" si="70"/>
        <v>0</v>
      </c>
      <c r="AZ102" s="1">
        <f t="shared" si="71"/>
        <v>0</v>
      </c>
      <c r="BA102" s="1">
        <f t="shared" si="72"/>
        <v>0</v>
      </c>
      <c r="BB102" s="1">
        <f t="shared" si="73"/>
        <v>0</v>
      </c>
      <c r="BC102" s="1">
        <f>EMP!X98</f>
        <v>0</v>
      </c>
      <c r="BD102" s="1">
        <f t="shared" si="74"/>
        <v>0</v>
      </c>
      <c r="BE102" s="1">
        <f t="shared" si="75"/>
        <v>0</v>
      </c>
      <c r="BF102" s="1">
        <f t="shared" si="76"/>
        <v>0</v>
      </c>
      <c r="BG102" s="1">
        <f t="shared" si="77"/>
        <v>0</v>
      </c>
      <c r="BL102" s="165">
        <f>EMP!O98</f>
        <v>0</v>
      </c>
      <c r="BM102" s="166">
        <f>EMP!P98</f>
        <v>0</v>
      </c>
      <c r="BN102" s="165">
        <f>EMP!Q98</f>
        <v>0</v>
      </c>
      <c r="BO102" s="179"/>
      <c r="BP102" s="180"/>
      <c r="BQ102" s="173">
        <f t="shared" si="78"/>
        <v>0</v>
      </c>
      <c r="BR102" s="173">
        <f t="shared" si="79"/>
        <v>0</v>
      </c>
      <c r="BS102" s="174">
        <f t="shared" si="80"/>
        <v>0</v>
      </c>
      <c r="BT102" s="173">
        <f t="shared" si="81"/>
        <v>0</v>
      </c>
      <c r="BU102" s="173">
        <f t="shared" si="82"/>
        <v>0</v>
      </c>
      <c r="BV102" s="174">
        <f t="shared" si="83"/>
        <v>0</v>
      </c>
      <c r="BW102" s="173">
        <f t="shared" si="84"/>
        <v>0</v>
      </c>
      <c r="BX102" s="173">
        <f t="shared" si="85"/>
        <v>0</v>
      </c>
      <c r="BY102" s="174">
        <f t="shared" si="86"/>
        <v>0</v>
      </c>
      <c r="BZ102" s="173">
        <f t="shared" si="87"/>
        <v>0</v>
      </c>
      <c r="CA102" s="173">
        <f t="shared" si="88"/>
        <v>0</v>
      </c>
      <c r="CB102" s="174">
        <f t="shared" si="89"/>
        <v>0</v>
      </c>
      <c r="CC102" s="173">
        <f t="shared" si="90"/>
        <v>0</v>
      </c>
      <c r="CD102" s="173">
        <f t="shared" si="91"/>
        <v>0</v>
      </c>
      <c r="CE102" s="175">
        <f t="shared" si="92"/>
        <v>0</v>
      </c>
      <c r="CF102" s="175">
        <f t="shared" si="62"/>
        <v>0</v>
      </c>
      <c r="CG102" s="175">
        <f t="shared" si="93"/>
        <v>0</v>
      </c>
      <c r="CH102" s="175">
        <f t="shared" si="94"/>
        <v>0</v>
      </c>
      <c r="CI102" s="175">
        <f t="shared" si="95"/>
        <v>0</v>
      </c>
      <c r="CJ102" s="175">
        <f t="shared" si="96"/>
        <v>0</v>
      </c>
      <c r="CK102" s="175">
        <f t="shared" si="97"/>
        <v>0</v>
      </c>
      <c r="CL102" s="175">
        <f t="shared" si="98"/>
        <v>0</v>
      </c>
      <c r="CM102" s="175">
        <f t="shared" si="99"/>
        <v>0</v>
      </c>
      <c r="CN102" s="175">
        <f t="shared" si="100"/>
        <v>0</v>
      </c>
      <c r="CO102" s="175">
        <f t="shared" si="101"/>
        <v>0</v>
      </c>
      <c r="CP102" s="175">
        <f t="shared" si="102"/>
        <v>0</v>
      </c>
      <c r="CQ102" s="175">
        <f t="shared" si="103"/>
        <v>0</v>
      </c>
      <c r="CR102" s="175">
        <f t="shared" si="104"/>
        <v>0</v>
      </c>
      <c r="CS102" s="175">
        <f t="shared" si="105"/>
        <v>0</v>
      </c>
      <c r="CT102" s="175">
        <f t="shared" si="106"/>
        <v>0</v>
      </c>
      <c r="CU102" s="176">
        <f t="shared" si="107"/>
        <v>0</v>
      </c>
      <c r="CV102" s="176">
        <f t="shared" si="108"/>
        <v>0</v>
      </c>
      <c r="CW102" s="176">
        <f t="shared" si="109"/>
        <v>0</v>
      </c>
      <c r="CX102" s="172">
        <f>OTH!P97</f>
        <v>0</v>
      </c>
      <c r="CY102" s="176">
        <f t="shared" si="110"/>
        <v>0</v>
      </c>
      <c r="CZ102" s="176">
        <f t="shared" si="111"/>
        <v>0</v>
      </c>
      <c r="DA102" s="176">
        <f t="shared" si="112"/>
        <v>0</v>
      </c>
      <c r="DB102" s="171">
        <f t="shared" si="113"/>
        <v>0</v>
      </c>
      <c r="DC102" s="171">
        <f t="shared" si="114"/>
        <v>0</v>
      </c>
      <c r="DD102" s="1">
        <f t="shared" si="115"/>
        <v>0</v>
      </c>
    </row>
    <row r="103" spans="3:108" ht="18" customHeight="1" x14ac:dyDescent="0.25">
      <c r="C103" s="1">
        <f t="shared" si="63"/>
        <v>0</v>
      </c>
      <c r="D103" s="1">
        <f t="shared" si="64"/>
        <v>0</v>
      </c>
      <c r="E103" s="1">
        <f>ALLO!A101</f>
        <v>0</v>
      </c>
      <c r="F103" s="1">
        <f t="shared" si="65"/>
        <v>0</v>
      </c>
      <c r="G103" s="1">
        <f t="shared" si="66"/>
        <v>1</v>
      </c>
      <c r="H103" s="1">
        <f t="shared" si="66"/>
        <v>2</v>
      </c>
      <c r="I103" s="1">
        <f t="shared" si="66"/>
        <v>3</v>
      </c>
      <c r="J103" s="1">
        <f>SUM(ALLO!GA101:GL101)</f>
        <v>0</v>
      </c>
      <c r="K103" s="1">
        <f>SUM(ALLO!GM101:GX101)</f>
        <v>0</v>
      </c>
      <c r="L103" s="1">
        <f>SUM(ALLO!GY101:HJ101)</f>
        <v>0</v>
      </c>
      <c r="M103" s="1">
        <f>SUM(ALLO!EU101:FF101)</f>
        <v>0</v>
      </c>
      <c r="N103" s="1">
        <f>SUM(ALLO!FG101:FR101)</f>
        <v>0</v>
      </c>
      <c r="O103" s="1">
        <f>ALLO!HR101</f>
        <v>0</v>
      </c>
      <c r="P103" s="1">
        <f>ALLO!HU101</f>
        <v>0</v>
      </c>
      <c r="Q103" s="1">
        <f>ALLO!IP101</f>
        <v>0</v>
      </c>
      <c r="R103" s="1">
        <f>ALLO!IS101</f>
        <v>0</v>
      </c>
      <c r="S103" s="1">
        <f>IFERROR(IF($BL103&gt;=1,INDEX(ARR!$D$8:$AG$207,MATCH(G103,ARR!$D$8:$D$207,0),12),0),0)</f>
        <v>0</v>
      </c>
      <c r="T103" s="1">
        <f>IFERROR(IF($BL103&gt;=1,INDEX(ARR!$D$8:$AG$207,MATCH(H103,ARR!$D$8:$D$207,0),12),0),0)</f>
        <v>0</v>
      </c>
      <c r="U103" s="1">
        <f>IFERROR(IF($BL103&gt;=1,INDEX(ARR!$D$8:$AG$207,MATCH(I103,ARR!$D$8:$D$207,0),12),0),0)</f>
        <v>0</v>
      </c>
      <c r="V103" s="1">
        <f t="shared" si="67"/>
        <v>0</v>
      </c>
      <c r="W103" s="1">
        <f t="shared" si="68"/>
        <v>0</v>
      </c>
      <c r="X103" s="1">
        <f>SUM(DED!AH103:AS103)+ALLO!IQ101+ALLO!IT101+DED!FT103+ALLO!HP101</f>
        <v>0</v>
      </c>
      <c r="Y103" s="1">
        <f>SUM(DED!FA103:FL103)+ALLO!IR101+ALLO!IU101+DED!FV103</f>
        <v>0</v>
      </c>
      <c r="Z103" s="1">
        <f>SUM(DED!BF103:BQ103)+DED!FW103</f>
        <v>0</v>
      </c>
      <c r="AA103" s="1">
        <f>DED!ES103+DED!GC103</f>
        <v>0</v>
      </c>
      <c r="AB103" s="1">
        <f>SUM(DED!DZ103:EK103)+OTH!I98+DED!FZ103</f>
        <v>0</v>
      </c>
      <c r="AC103" s="1">
        <f>SUM(DED!FM103:FS103)+DED!GD103</f>
        <v>0</v>
      </c>
      <c r="AD103" s="1">
        <f>SUM(DED!CP103:DA103)+DED!GE103</f>
        <v>0</v>
      </c>
      <c r="AE103" s="1">
        <f>SUM(DED!DB103:DM103)+OTH!N98+DED!GA103</f>
        <v>0</v>
      </c>
      <c r="AF103" s="1">
        <f>SUM(DED!DN103:DY103)+OTH!O98+DED!GB103</f>
        <v>0</v>
      </c>
      <c r="AG103" s="1">
        <f>SUM(OTH!D98:H98)+SUM(OTH!J98:M98)+SUM(X103:AB103)+AE103</f>
        <v>0</v>
      </c>
      <c r="AH103" s="1">
        <f>HRA!H98</f>
        <v>0</v>
      </c>
      <c r="AI103" s="1">
        <f>OTH!AC98+OTH!AD98+50000</f>
        <v>50000</v>
      </c>
      <c r="AJ103" s="1">
        <f>OTH!P98</f>
        <v>0</v>
      </c>
      <c r="AK103" s="1">
        <f>IFERROR(IF(OTH!Q98&gt;=AK$6,AK$6,OTH!Q98),0)</f>
        <v>0</v>
      </c>
      <c r="AL103" s="1">
        <f>IFERROR(IF(OTH!R98&gt;=AL$6,AL$6,OTH!R98),0)</f>
        <v>0</v>
      </c>
      <c r="AM103" s="1">
        <f>IFERROR(IF(OTH!S98&gt;=AM$6,AM$6,OTH!S98),0)</f>
        <v>0</v>
      </c>
      <c r="AN103" s="1">
        <f>IFERROR(IF(OTH!T98&gt;=AN$6,AN$6,OTH!T98),0)</f>
        <v>0</v>
      </c>
      <c r="AO103" s="1">
        <f>OTH!U98</f>
        <v>0</v>
      </c>
      <c r="AP103" s="1">
        <f>IFERROR(IF(OTH!V98&gt;=AP$6,AP$6,OTH!V98),0)</f>
        <v>0</v>
      </c>
      <c r="AQ103" s="1">
        <f>IFERROR(IF(OTH!W98&gt;=AQ$6,AQ$6,OTH!W98),0)</f>
        <v>0</v>
      </c>
      <c r="AR103" s="1">
        <f>IFERROR(IF(OTH!X98&gt;=AR$6,AR$6,OTH!X98),0)</f>
        <v>0</v>
      </c>
      <c r="AS103" s="1">
        <f>OTH!Y98</f>
        <v>0</v>
      </c>
      <c r="AT103" s="1">
        <f>OTH!Z98+AC103</f>
        <v>0</v>
      </c>
      <c r="AU103" s="1">
        <f>OTH!AE98+OTH!AF98</f>
        <v>0</v>
      </c>
      <c r="AV103" s="1">
        <f>OTH!AA98</f>
        <v>0</v>
      </c>
      <c r="AW103" s="1">
        <f>OTH!AB98</f>
        <v>0</v>
      </c>
      <c r="AX103" s="1">
        <f t="shared" si="69"/>
        <v>0</v>
      </c>
      <c r="AY103" s="1">
        <f t="shared" si="70"/>
        <v>0</v>
      </c>
      <c r="AZ103" s="1">
        <f t="shared" si="71"/>
        <v>0</v>
      </c>
      <c r="BA103" s="1">
        <f t="shared" si="72"/>
        <v>0</v>
      </c>
      <c r="BB103" s="1">
        <f t="shared" si="73"/>
        <v>0</v>
      </c>
      <c r="BC103" s="1">
        <f>EMP!X99</f>
        <v>0</v>
      </c>
      <c r="BD103" s="1">
        <f t="shared" si="74"/>
        <v>0</v>
      </c>
      <c r="BE103" s="1">
        <f t="shared" si="75"/>
        <v>0</v>
      </c>
      <c r="BF103" s="1">
        <f t="shared" si="76"/>
        <v>0</v>
      </c>
      <c r="BG103" s="1">
        <f t="shared" si="77"/>
        <v>0</v>
      </c>
      <c r="BL103" s="165">
        <f>EMP!O99</f>
        <v>0</v>
      </c>
      <c r="BM103" s="166">
        <f>EMP!P99</f>
        <v>0</v>
      </c>
      <c r="BN103" s="165">
        <f>EMP!Q99</f>
        <v>0</v>
      </c>
      <c r="BO103" s="179"/>
      <c r="BP103" s="180"/>
      <c r="BQ103" s="173">
        <f t="shared" si="78"/>
        <v>0</v>
      </c>
      <c r="BR103" s="173">
        <f t="shared" si="79"/>
        <v>0</v>
      </c>
      <c r="BS103" s="174">
        <f t="shared" si="80"/>
        <v>0</v>
      </c>
      <c r="BT103" s="173">
        <f t="shared" si="81"/>
        <v>0</v>
      </c>
      <c r="BU103" s="173">
        <f t="shared" si="82"/>
        <v>0</v>
      </c>
      <c r="BV103" s="174">
        <f t="shared" si="83"/>
        <v>0</v>
      </c>
      <c r="BW103" s="173">
        <f t="shared" si="84"/>
        <v>0</v>
      </c>
      <c r="BX103" s="173">
        <f t="shared" si="85"/>
        <v>0</v>
      </c>
      <c r="BY103" s="174">
        <f t="shared" si="86"/>
        <v>0</v>
      </c>
      <c r="BZ103" s="173">
        <f t="shared" si="87"/>
        <v>0</v>
      </c>
      <c r="CA103" s="173">
        <f t="shared" si="88"/>
        <v>0</v>
      </c>
      <c r="CB103" s="174">
        <f t="shared" si="89"/>
        <v>0</v>
      </c>
      <c r="CC103" s="173">
        <f t="shared" si="90"/>
        <v>0</v>
      </c>
      <c r="CD103" s="173">
        <f t="shared" si="91"/>
        <v>0</v>
      </c>
      <c r="CE103" s="175">
        <f t="shared" si="92"/>
        <v>0</v>
      </c>
      <c r="CF103" s="175">
        <f t="shared" si="62"/>
        <v>0</v>
      </c>
      <c r="CG103" s="175">
        <f t="shared" si="93"/>
        <v>0</v>
      </c>
      <c r="CH103" s="175">
        <f t="shared" si="94"/>
        <v>0</v>
      </c>
      <c r="CI103" s="175">
        <f t="shared" si="95"/>
        <v>0</v>
      </c>
      <c r="CJ103" s="175">
        <f t="shared" si="96"/>
        <v>0</v>
      </c>
      <c r="CK103" s="175">
        <f t="shared" si="97"/>
        <v>0</v>
      </c>
      <c r="CL103" s="175">
        <f t="shared" si="98"/>
        <v>0</v>
      </c>
      <c r="CM103" s="175">
        <f t="shared" si="99"/>
        <v>0</v>
      </c>
      <c r="CN103" s="175">
        <f t="shared" si="100"/>
        <v>0</v>
      </c>
      <c r="CO103" s="175">
        <f t="shared" si="101"/>
        <v>0</v>
      </c>
      <c r="CP103" s="175">
        <f t="shared" si="102"/>
        <v>0</v>
      </c>
      <c r="CQ103" s="175">
        <f t="shared" si="103"/>
        <v>0</v>
      </c>
      <c r="CR103" s="175">
        <f t="shared" si="104"/>
        <v>0</v>
      </c>
      <c r="CS103" s="175">
        <f t="shared" si="105"/>
        <v>0</v>
      </c>
      <c r="CT103" s="175">
        <f t="shared" si="106"/>
        <v>0</v>
      </c>
      <c r="CU103" s="176">
        <f t="shared" si="107"/>
        <v>0</v>
      </c>
      <c r="CV103" s="176">
        <f t="shared" si="108"/>
        <v>0</v>
      </c>
      <c r="CW103" s="176">
        <f t="shared" si="109"/>
        <v>0</v>
      </c>
      <c r="CX103" s="172">
        <f>OTH!P98</f>
        <v>0</v>
      </c>
      <c r="CY103" s="176">
        <f t="shared" si="110"/>
        <v>0</v>
      </c>
      <c r="CZ103" s="176">
        <f t="shared" si="111"/>
        <v>0</v>
      </c>
      <c r="DA103" s="176">
        <f t="shared" si="112"/>
        <v>0</v>
      </c>
      <c r="DB103" s="171">
        <f t="shared" si="113"/>
        <v>0</v>
      </c>
      <c r="DC103" s="171">
        <f t="shared" si="114"/>
        <v>0</v>
      </c>
      <c r="DD103" s="1">
        <f t="shared" si="115"/>
        <v>0</v>
      </c>
    </row>
    <row r="104" spans="3:108" ht="18" customHeight="1" x14ac:dyDescent="0.25">
      <c r="C104" s="1">
        <f t="shared" si="63"/>
        <v>0</v>
      </c>
      <c r="D104" s="1">
        <f t="shared" si="64"/>
        <v>0</v>
      </c>
      <c r="E104" s="1">
        <f>ALLO!A102</f>
        <v>0</v>
      </c>
      <c r="F104" s="1">
        <f t="shared" si="65"/>
        <v>0</v>
      </c>
      <c r="G104" s="1">
        <f t="shared" si="66"/>
        <v>1</v>
      </c>
      <c r="H104" s="1">
        <f t="shared" si="66"/>
        <v>2</v>
      </c>
      <c r="I104" s="1">
        <f t="shared" si="66"/>
        <v>3</v>
      </c>
      <c r="J104" s="1">
        <f>SUM(ALLO!GA102:GL102)</f>
        <v>0</v>
      </c>
      <c r="K104" s="1">
        <f>SUM(ALLO!GM102:GX102)</f>
        <v>0</v>
      </c>
      <c r="L104" s="1">
        <f>SUM(ALLO!GY102:HJ102)</f>
        <v>0</v>
      </c>
      <c r="M104" s="1">
        <f>SUM(ALLO!EU102:FF102)</f>
        <v>0</v>
      </c>
      <c r="N104" s="1">
        <f>SUM(ALLO!FG102:FR102)</f>
        <v>0</v>
      </c>
      <c r="O104" s="1">
        <f>ALLO!HR102</f>
        <v>0</v>
      </c>
      <c r="P104" s="1">
        <f>ALLO!HU102</f>
        <v>0</v>
      </c>
      <c r="Q104" s="1">
        <f>ALLO!IP102</f>
        <v>0</v>
      </c>
      <c r="R104" s="1">
        <f>ALLO!IS102</f>
        <v>0</v>
      </c>
      <c r="S104" s="1">
        <f>IFERROR(IF($BL104&gt;=1,INDEX(ARR!$D$8:$AG$207,MATCH(G104,ARR!$D$8:$D$207,0),12),0),0)</f>
        <v>0</v>
      </c>
      <c r="T104" s="1">
        <f>IFERROR(IF($BL104&gt;=1,INDEX(ARR!$D$8:$AG$207,MATCH(H104,ARR!$D$8:$D$207,0),12),0),0)</f>
        <v>0</v>
      </c>
      <c r="U104" s="1">
        <f>IFERROR(IF($BL104&gt;=1,INDEX(ARR!$D$8:$AG$207,MATCH(I104,ARR!$D$8:$D$207,0),12),0),0)</f>
        <v>0</v>
      </c>
      <c r="V104" s="1">
        <f t="shared" si="67"/>
        <v>0</v>
      </c>
      <c r="W104" s="1">
        <f t="shared" si="68"/>
        <v>0</v>
      </c>
      <c r="X104" s="1">
        <f>SUM(DED!AH104:AS104)+ALLO!IQ102+ALLO!IT102+DED!FT104+ALLO!HP102</f>
        <v>0</v>
      </c>
      <c r="Y104" s="1">
        <f>SUM(DED!FA104:FL104)+ALLO!IR102+ALLO!IU102+DED!FV104</f>
        <v>0</v>
      </c>
      <c r="Z104" s="1">
        <f>SUM(DED!BF104:BQ104)+DED!FW104</f>
        <v>0</v>
      </c>
      <c r="AA104" s="1">
        <f>DED!ES104+DED!GC104</f>
        <v>0</v>
      </c>
      <c r="AB104" s="1">
        <f>SUM(DED!DZ104:EK104)+OTH!I99+DED!FZ104</f>
        <v>0</v>
      </c>
      <c r="AC104" s="1">
        <f>SUM(DED!FM104:FS104)+DED!GD104</f>
        <v>0</v>
      </c>
      <c r="AD104" s="1">
        <f>SUM(DED!CP104:DA104)+DED!GE104</f>
        <v>0</v>
      </c>
      <c r="AE104" s="1">
        <f>SUM(DED!DB104:DM104)+OTH!N99+DED!GA104</f>
        <v>0</v>
      </c>
      <c r="AF104" s="1">
        <f>SUM(DED!DN104:DY104)+OTH!O99+DED!GB104</f>
        <v>0</v>
      </c>
      <c r="AG104" s="1">
        <f>SUM(OTH!D99:H99)+SUM(OTH!J99:M99)+SUM(X104:AB104)+AE104</f>
        <v>0</v>
      </c>
      <c r="AH104" s="1">
        <f>HRA!H99</f>
        <v>0</v>
      </c>
      <c r="AI104" s="1">
        <f>OTH!AC99+OTH!AD99+50000</f>
        <v>50000</v>
      </c>
      <c r="AJ104" s="1">
        <f>OTH!P99</f>
        <v>0</v>
      </c>
      <c r="AK104" s="1">
        <f>IFERROR(IF(OTH!Q99&gt;=AK$6,AK$6,OTH!Q99),0)</f>
        <v>0</v>
      </c>
      <c r="AL104" s="1">
        <f>IFERROR(IF(OTH!R99&gt;=AL$6,AL$6,OTH!R99),0)</f>
        <v>0</v>
      </c>
      <c r="AM104" s="1">
        <f>IFERROR(IF(OTH!S99&gt;=AM$6,AM$6,OTH!S99),0)</f>
        <v>0</v>
      </c>
      <c r="AN104" s="1">
        <f>IFERROR(IF(OTH!T99&gt;=AN$6,AN$6,OTH!T99),0)</f>
        <v>0</v>
      </c>
      <c r="AO104" s="1">
        <f>OTH!U99</f>
        <v>0</v>
      </c>
      <c r="AP104" s="1">
        <f>IFERROR(IF(OTH!V99&gt;=AP$6,AP$6,OTH!V99),0)</f>
        <v>0</v>
      </c>
      <c r="AQ104" s="1">
        <f>IFERROR(IF(OTH!W99&gt;=AQ$6,AQ$6,OTH!W99),0)</f>
        <v>0</v>
      </c>
      <c r="AR104" s="1">
        <f>IFERROR(IF(OTH!X99&gt;=AR$6,AR$6,OTH!X99),0)</f>
        <v>0</v>
      </c>
      <c r="AS104" s="1">
        <f>OTH!Y99</f>
        <v>0</v>
      </c>
      <c r="AT104" s="1">
        <f>OTH!Z99+AC104</f>
        <v>0</v>
      </c>
      <c r="AU104" s="1">
        <f>OTH!AE99+OTH!AF99</f>
        <v>0</v>
      </c>
      <c r="AV104" s="1">
        <f>OTH!AA99</f>
        <v>0</v>
      </c>
      <c r="AW104" s="1">
        <f>OTH!AB99</f>
        <v>0</v>
      </c>
      <c r="AX104" s="1">
        <f t="shared" si="69"/>
        <v>0</v>
      </c>
      <c r="AY104" s="1">
        <f t="shared" si="70"/>
        <v>0</v>
      </c>
      <c r="AZ104" s="1">
        <f t="shared" si="71"/>
        <v>0</v>
      </c>
      <c r="BA104" s="1">
        <f t="shared" si="72"/>
        <v>0</v>
      </c>
      <c r="BB104" s="1">
        <f t="shared" si="73"/>
        <v>0</v>
      </c>
      <c r="BC104" s="1">
        <f>EMP!X100</f>
        <v>0</v>
      </c>
      <c r="BD104" s="1">
        <f t="shared" si="74"/>
        <v>0</v>
      </c>
      <c r="BE104" s="1">
        <f t="shared" si="75"/>
        <v>0</v>
      </c>
      <c r="BF104" s="1">
        <f t="shared" si="76"/>
        <v>0</v>
      </c>
      <c r="BG104" s="1">
        <f t="shared" si="77"/>
        <v>0</v>
      </c>
      <c r="BL104" s="165">
        <f>EMP!O100</f>
        <v>0</v>
      </c>
      <c r="BM104" s="166">
        <f>EMP!P100</f>
        <v>0</v>
      </c>
      <c r="BN104" s="165">
        <f>EMP!Q100</f>
        <v>0</v>
      </c>
      <c r="BO104" s="179"/>
      <c r="BP104" s="180"/>
      <c r="BQ104" s="173">
        <f t="shared" si="78"/>
        <v>0</v>
      </c>
      <c r="BR104" s="173">
        <f t="shared" si="79"/>
        <v>0</v>
      </c>
      <c r="BS104" s="174">
        <f t="shared" si="80"/>
        <v>0</v>
      </c>
      <c r="BT104" s="173">
        <f t="shared" si="81"/>
        <v>0</v>
      </c>
      <c r="BU104" s="173">
        <f t="shared" si="82"/>
        <v>0</v>
      </c>
      <c r="BV104" s="174">
        <f t="shared" si="83"/>
        <v>0</v>
      </c>
      <c r="BW104" s="173">
        <f t="shared" si="84"/>
        <v>0</v>
      </c>
      <c r="BX104" s="173">
        <f t="shared" si="85"/>
        <v>0</v>
      </c>
      <c r="BY104" s="174">
        <f t="shared" si="86"/>
        <v>0</v>
      </c>
      <c r="BZ104" s="173">
        <f t="shared" si="87"/>
        <v>0</v>
      </c>
      <c r="CA104" s="173">
        <f t="shared" si="88"/>
        <v>0</v>
      </c>
      <c r="CB104" s="174">
        <f t="shared" si="89"/>
        <v>0</v>
      </c>
      <c r="CC104" s="173">
        <f t="shared" si="90"/>
        <v>0</v>
      </c>
      <c r="CD104" s="173">
        <f t="shared" si="91"/>
        <v>0</v>
      </c>
      <c r="CE104" s="175">
        <f t="shared" si="92"/>
        <v>0</v>
      </c>
      <c r="CF104" s="175">
        <f t="shared" si="62"/>
        <v>0</v>
      </c>
      <c r="CG104" s="175">
        <f t="shared" si="93"/>
        <v>0</v>
      </c>
      <c r="CH104" s="175">
        <f t="shared" si="94"/>
        <v>0</v>
      </c>
      <c r="CI104" s="175">
        <f t="shared" si="95"/>
        <v>0</v>
      </c>
      <c r="CJ104" s="175">
        <f t="shared" si="96"/>
        <v>0</v>
      </c>
      <c r="CK104" s="175">
        <f t="shared" si="97"/>
        <v>0</v>
      </c>
      <c r="CL104" s="175">
        <f t="shared" si="98"/>
        <v>0</v>
      </c>
      <c r="CM104" s="175">
        <f t="shared" si="99"/>
        <v>0</v>
      </c>
      <c r="CN104" s="175">
        <f t="shared" si="100"/>
        <v>0</v>
      </c>
      <c r="CO104" s="175">
        <f t="shared" si="101"/>
        <v>0</v>
      </c>
      <c r="CP104" s="175">
        <f t="shared" si="102"/>
        <v>0</v>
      </c>
      <c r="CQ104" s="175">
        <f t="shared" si="103"/>
        <v>0</v>
      </c>
      <c r="CR104" s="175">
        <f t="shared" si="104"/>
        <v>0</v>
      </c>
      <c r="CS104" s="175">
        <f t="shared" si="105"/>
        <v>0</v>
      </c>
      <c r="CT104" s="175">
        <f t="shared" si="106"/>
        <v>0</v>
      </c>
      <c r="CU104" s="176">
        <f t="shared" si="107"/>
        <v>0</v>
      </c>
      <c r="CV104" s="176">
        <f t="shared" si="108"/>
        <v>0</v>
      </c>
      <c r="CW104" s="176">
        <f t="shared" si="109"/>
        <v>0</v>
      </c>
      <c r="CX104" s="172">
        <f>OTH!P99</f>
        <v>0</v>
      </c>
      <c r="CY104" s="176">
        <f t="shared" si="110"/>
        <v>0</v>
      </c>
      <c r="CZ104" s="176">
        <f t="shared" si="111"/>
        <v>0</v>
      </c>
      <c r="DA104" s="176">
        <f t="shared" si="112"/>
        <v>0</v>
      </c>
      <c r="DB104" s="171">
        <f t="shared" si="113"/>
        <v>0</v>
      </c>
      <c r="DC104" s="171">
        <f t="shared" si="114"/>
        <v>0</v>
      </c>
      <c r="DD104" s="1">
        <f t="shared" si="115"/>
        <v>0</v>
      </c>
    </row>
    <row r="105" spans="3:108" ht="18" customHeight="1" x14ac:dyDescent="0.25">
      <c r="C105" s="1">
        <f t="shared" si="63"/>
        <v>0</v>
      </c>
      <c r="D105" s="1">
        <f t="shared" si="64"/>
        <v>0</v>
      </c>
      <c r="E105" s="1">
        <f>ALLO!A103</f>
        <v>0</v>
      </c>
      <c r="F105" s="1">
        <f t="shared" si="65"/>
        <v>0</v>
      </c>
      <c r="G105" s="1">
        <f t="shared" si="66"/>
        <v>1</v>
      </c>
      <c r="H105" s="1">
        <f t="shared" si="66"/>
        <v>2</v>
      </c>
      <c r="I105" s="1">
        <f t="shared" si="66"/>
        <v>3</v>
      </c>
      <c r="J105" s="1">
        <f>SUM(ALLO!GA103:GL103)</f>
        <v>0</v>
      </c>
      <c r="K105" s="1">
        <f>SUM(ALLO!GM103:GX103)</f>
        <v>0</v>
      </c>
      <c r="L105" s="1">
        <f>SUM(ALLO!GY103:HJ103)</f>
        <v>0</v>
      </c>
      <c r="M105" s="1">
        <f>SUM(ALLO!EU103:FF103)</f>
        <v>0</v>
      </c>
      <c r="N105" s="1">
        <f>SUM(ALLO!FG103:FR103)</f>
        <v>0</v>
      </c>
      <c r="O105" s="1">
        <f>ALLO!HR103</f>
        <v>0</v>
      </c>
      <c r="P105" s="1">
        <f>ALLO!HU103</f>
        <v>0</v>
      </c>
      <c r="Q105" s="1">
        <f>ALLO!IP103</f>
        <v>0</v>
      </c>
      <c r="R105" s="1">
        <f>ALLO!IS103</f>
        <v>0</v>
      </c>
      <c r="S105" s="1">
        <f>IFERROR(IF($BL105&gt;=1,INDEX(ARR!$D$8:$AG$207,MATCH(G105,ARR!$D$8:$D$207,0),12),0),0)</f>
        <v>0</v>
      </c>
      <c r="T105" s="1">
        <f>IFERROR(IF($BL105&gt;=1,INDEX(ARR!$D$8:$AG$207,MATCH(H105,ARR!$D$8:$D$207,0),12),0),0)</f>
        <v>0</v>
      </c>
      <c r="U105" s="1">
        <f>IFERROR(IF($BL105&gt;=1,INDEX(ARR!$D$8:$AG$207,MATCH(I105,ARR!$D$8:$D$207,0),12),0),0)</f>
        <v>0</v>
      </c>
      <c r="V105" s="1">
        <f t="shared" si="67"/>
        <v>0</v>
      </c>
      <c r="W105" s="1">
        <f t="shared" si="68"/>
        <v>0</v>
      </c>
      <c r="X105" s="1">
        <f>SUM(DED!AH105:AS105)+ALLO!IQ103+ALLO!IT103+DED!FT105+ALLO!HP103</f>
        <v>0</v>
      </c>
      <c r="Y105" s="1">
        <f>SUM(DED!FA105:FL105)+ALLO!IR103+ALLO!IU103+DED!FV105</f>
        <v>0</v>
      </c>
      <c r="Z105" s="1">
        <f>SUM(DED!BF105:BQ105)+DED!FW105</f>
        <v>0</v>
      </c>
      <c r="AA105" s="1">
        <f>DED!ES105+DED!GC105</f>
        <v>0</v>
      </c>
      <c r="AB105" s="1">
        <f>SUM(DED!DZ105:EK105)+OTH!I100+DED!FZ105</f>
        <v>0</v>
      </c>
      <c r="AC105" s="1">
        <f>SUM(DED!FM105:FS105)+DED!GD105</f>
        <v>0</v>
      </c>
      <c r="AD105" s="1">
        <f>SUM(DED!CP105:DA105)+DED!GE105</f>
        <v>0</v>
      </c>
      <c r="AE105" s="1">
        <f>SUM(DED!DB105:DM105)+OTH!N100+DED!GA105</f>
        <v>0</v>
      </c>
      <c r="AF105" s="1">
        <f>SUM(DED!DN105:DY105)+OTH!O100+DED!GB105</f>
        <v>0</v>
      </c>
      <c r="AG105" s="1">
        <f>SUM(OTH!D100:H100)+SUM(OTH!J100:M100)+SUM(X105:AB105)+AE105</f>
        <v>0</v>
      </c>
      <c r="AH105" s="1">
        <f>HRA!H100</f>
        <v>0</v>
      </c>
      <c r="AI105" s="1">
        <f>OTH!AC100+OTH!AD100+50000</f>
        <v>50000</v>
      </c>
      <c r="AJ105" s="1">
        <f>OTH!P100</f>
        <v>0</v>
      </c>
      <c r="AK105" s="1">
        <f>IFERROR(IF(OTH!Q100&gt;=AK$6,AK$6,OTH!Q100),0)</f>
        <v>0</v>
      </c>
      <c r="AL105" s="1">
        <f>IFERROR(IF(OTH!R100&gt;=AL$6,AL$6,OTH!R100),0)</f>
        <v>0</v>
      </c>
      <c r="AM105" s="1">
        <f>IFERROR(IF(OTH!S100&gt;=AM$6,AM$6,OTH!S100),0)</f>
        <v>0</v>
      </c>
      <c r="AN105" s="1">
        <f>IFERROR(IF(OTH!T100&gt;=AN$6,AN$6,OTH!T100),0)</f>
        <v>0</v>
      </c>
      <c r="AO105" s="1">
        <f>OTH!U100</f>
        <v>0</v>
      </c>
      <c r="AP105" s="1">
        <f>IFERROR(IF(OTH!V100&gt;=AP$6,AP$6,OTH!V100),0)</f>
        <v>0</v>
      </c>
      <c r="AQ105" s="1">
        <f>IFERROR(IF(OTH!W100&gt;=AQ$6,AQ$6,OTH!W100),0)</f>
        <v>0</v>
      </c>
      <c r="AR105" s="1">
        <f>IFERROR(IF(OTH!X100&gt;=AR$6,AR$6,OTH!X100),0)</f>
        <v>0</v>
      </c>
      <c r="AS105" s="1">
        <f>OTH!Y100</f>
        <v>0</v>
      </c>
      <c r="AT105" s="1">
        <f>OTH!Z100+AC105</f>
        <v>0</v>
      </c>
      <c r="AU105" s="1">
        <f>OTH!AE100+OTH!AF100</f>
        <v>0</v>
      </c>
      <c r="AV105" s="1">
        <f>OTH!AA100</f>
        <v>0</v>
      </c>
      <c r="AW105" s="1">
        <f>OTH!AB100</f>
        <v>0</v>
      </c>
      <c r="AX105" s="1">
        <f t="shared" si="69"/>
        <v>0</v>
      </c>
      <c r="AY105" s="1">
        <f t="shared" si="70"/>
        <v>0</v>
      </c>
      <c r="AZ105" s="1">
        <f t="shared" si="71"/>
        <v>0</v>
      </c>
      <c r="BA105" s="1">
        <f t="shared" si="72"/>
        <v>0</v>
      </c>
      <c r="BB105" s="1">
        <f t="shared" si="73"/>
        <v>0</v>
      </c>
      <c r="BC105" s="1">
        <f>EMP!X101</f>
        <v>0</v>
      </c>
      <c r="BD105" s="1">
        <f t="shared" si="74"/>
        <v>0</v>
      </c>
      <c r="BE105" s="1">
        <f t="shared" si="75"/>
        <v>0</v>
      </c>
      <c r="BF105" s="1">
        <f t="shared" si="76"/>
        <v>0</v>
      </c>
      <c r="BG105" s="1">
        <f t="shared" si="77"/>
        <v>0</v>
      </c>
      <c r="BL105" s="165">
        <f>EMP!O101</f>
        <v>0</v>
      </c>
      <c r="BM105" s="166">
        <f>EMP!P101</f>
        <v>0</v>
      </c>
      <c r="BN105" s="165">
        <f>EMP!Q101</f>
        <v>0</v>
      </c>
      <c r="BO105" s="179"/>
      <c r="BP105" s="180"/>
      <c r="BQ105" s="173">
        <f t="shared" si="78"/>
        <v>0</v>
      </c>
      <c r="BR105" s="173">
        <f t="shared" si="79"/>
        <v>0</v>
      </c>
      <c r="BS105" s="174">
        <f t="shared" si="80"/>
        <v>0</v>
      </c>
      <c r="BT105" s="173">
        <f t="shared" si="81"/>
        <v>0</v>
      </c>
      <c r="BU105" s="173">
        <f t="shared" si="82"/>
        <v>0</v>
      </c>
      <c r="BV105" s="174">
        <f t="shared" si="83"/>
        <v>0</v>
      </c>
      <c r="BW105" s="173">
        <f t="shared" si="84"/>
        <v>0</v>
      </c>
      <c r="BX105" s="173">
        <f t="shared" si="85"/>
        <v>0</v>
      </c>
      <c r="BY105" s="174">
        <f t="shared" si="86"/>
        <v>0</v>
      </c>
      <c r="BZ105" s="173">
        <f t="shared" si="87"/>
        <v>0</v>
      </c>
      <c r="CA105" s="173">
        <f t="shared" si="88"/>
        <v>0</v>
      </c>
      <c r="CB105" s="174">
        <f t="shared" si="89"/>
        <v>0</v>
      </c>
      <c r="CC105" s="173">
        <f t="shared" si="90"/>
        <v>0</v>
      </c>
      <c r="CD105" s="173">
        <f t="shared" si="91"/>
        <v>0</v>
      </c>
      <c r="CE105" s="175">
        <f t="shared" si="92"/>
        <v>0</v>
      </c>
      <c r="CF105" s="175">
        <f t="shared" si="62"/>
        <v>0</v>
      </c>
      <c r="CG105" s="175">
        <f t="shared" si="93"/>
        <v>0</v>
      </c>
      <c r="CH105" s="175">
        <f t="shared" si="94"/>
        <v>0</v>
      </c>
      <c r="CI105" s="175">
        <f t="shared" si="95"/>
        <v>0</v>
      </c>
      <c r="CJ105" s="175">
        <f t="shared" si="96"/>
        <v>0</v>
      </c>
      <c r="CK105" s="175">
        <f t="shared" si="97"/>
        <v>0</v>
      </c>
      <c r="CL105" s="175">
        <f t="shared" si="98"/>
        <v>0</v>
      </c>
      <c r="CM105" s="175">
        <f t="shared" si="99"/>
        <v>0</v>
      </c>
      <c r="CN105" s="175">
        <f t="shared" si="100"/>
        <v>0</v>
      </c>
      <c r="CO105" s="175">
        <f t="shared" si="101"/>
        <v>0</v>
      </c>
      <c r="CP105" s="175">
        <f t="shared" si="102"/>
        <v>0</v>
      </c>
      <c r="CQ105" s="175">
        <f t="shared" si="103"/>
        <v>0</v>
      </c>
      <c r="CR105" s="175">
        <f t="shared" si="104"/>
        <v>0</v>
      </c>
      <c r="CS105" s="175">
        <f t="shared" si="105"/>
        <v>0</v>
      </c>
      <c r="CT105" s="175">
        <f t="shared" si="106"/>
        <v>0</v>
      </c>
      <c r="CU105" s="176">
        <f t="shared" si="107"/>
        <v>0</v>
      </c>
      <c r="CV105" s="176">
        <f t="shared" si="108"/>
        <v>0</v>
      </c>
      <c r="CW105" s="176">
        <f t="shared" si="109"/>
        <v>0</v>
      </c>
      <c r="CX105" s="172">
        <f>OTH!P100</f>
        <v>0</v>
      </c>
      <c r="CY105" s="176">
        <f t="shared" si="110"/>
        <v>0</v>
      </c>
      <c r="CZ105" s="176">
        <f t="shared" si="111"/>
        <v>0</v>
      </c>
      <c r="DA105" s="176">
        <f t="shared" si="112"/>
        <v>0</v>
      </c>
      <c r="DB105" s="171">
        <f t="shared" si="113"/>
        <v>0</v>
      </c>
      <c r="DC105" s="171">
        <f t="shared" si="114"/>
        <v>0</v>
      </c>
      <c r="DD105" s="1">
        <f t="shared" si="115"/>
        <v>0</v>
      </c>
    </row>
    <row r="106" spans="3:108" ht="18" customHeight="1" x14ac:dyDescent="0.25">
      <c r="C106" s="1">
        <f t="shared" si="63"/>
        <v>0</v>
      </c>
      <c r="D106" s="1">
        <f t="shared" si="64"/>
        <v>0</v>
      </c>
      <c r="E106" s="1">
        <f>ALLO!A104</f>
        <v>0</v>
      </c>
      <c r="F106" s="1">
        <f t="shared" si="65"/>
        <v>0</v>
      </c>
      <c r="G106" s="1">
        <f t="shared" si="66"/>
        <v>1</v>
      </c>
      <c r="H106" s="1">
        <f t="shared" si="66"/>
        <v>2</v>
      </c>
      <c r="I106" s="1">
        <f t="shared" si="66"/>
        <v>3</v>
      </c>
      <c r="J106" s="1">
        <f>SUM(ALLO!GA104:GL104)</f>
        <v>0</v>
      </c>
      <c r="K106" s="1">
        <f>SUM(ALLO!GM104:GX104)</f>
        <v>0</v>
      </c>
      <c r="L106" s="1">
        <f>SUM(ALLO!GY104:HJ104)</f>
        <v>0</v>
      </c>
      <c r="M106" s="1">
        <f>SUM(ALLO!EU104:FF104)</f>
        <v>0</v>
      </c>
      <c r="N106" s="1">
        <f>SUM(ALLO!FG104:FR104)</f>
        <v>0</v>
      </c>
      <c r="O106" s="1">
        <f>ALLO!HR104</f>
        <v>0</v>
      </c>
      <c r="P106" s="1">
        <f>ALLO!HU104</f>
        <v>0</v>
      </c>
      <c r="Q106" s="1">
        <f>ALLO!IP104</f>
        <v>0</v>
      </c>
      <c r="R106" s="1">
        <f>ALLO!IS104</f>
        <v>0</v>
      </c>
      <c r="S106" s="1">
        <f>IFERROR(IF($BL106&gt;=1,INDEX(ARR!$D$8:$AG$207,MATCH(G106,ARR!$D$8:$D$207,0),12),0),0)</f>
        <v>0</v>
      </c>
      <c r="T106" s="1">
        <f>IFERROR(IF($BL106&gt;=1,INDEX(ARR!$D$8:$AG$207,MATCH(H106,ARR!$D$8:$D$207,0),12),0),0)</f>
        <v>0</v>
      </c>
      <c r="U106" s="1">
        <f>IFERROR(IF($BL106&gt;=1,INDEX(ARR!$D$8:$AG$207,MATCH(I106,ARR!$D$8:$D$207,0),12),0),0)</f>
        <v>0</v>
      </c>
      <c r="V106" s="1">
        <f t="shared" si="67"/>
        <v>0</v>
      </c>
      <c r="W106" s="1">
        <f t="shared" si="68"/>
        <v>0</v>
      </c>
      <c r="X106" s="1">
        <f>SUM(DED!AH106:AS106)+ALLO!IQ104+ALLO!IT104+DED!FT106+ALLO!HP104</f>
        <v>0</v>
      </c>
      <c r="Y106" s="1">
        <f>SUM(DED!FA106:FL106)+ALLO!IR104+ALLO!IU104+DED!FV106</f>
        <v>0</v>
      </c>
      <c r="Z106" s="1">
        <f>SUM(DED!BF106:BQ106)+DED!FW106</f>
        <v>0</v>
      </c>
      <c r="AA106" s="1">
        <f>DED!ES106+DED!GC106</f>
        <v>0</v>
      </c>
      <c r="AB106" s="1">
        <f>SUM(DED!DZ106:EK106)+OTH!I101+DED!FZ106</f>
        <v>0</v>
      </c>
      <c r="AC106" s="1">
        <f>SUM(DED!FM106:FS106)+DED!GD106</f>
        <v>0</v>
      </c>
      <c r="AD106" s="1">
        <f>SUM(DED!CP106:DA106)+DED!GE106</f>
        <v>0</v>
      </c>
      <c r="AE106" s="1">
        <f>SUM(DED!DB106:DM106)+OTH!N101+DED!GA106</f>
        <v>0</v>
      </c>
      <c r="AF106" s="1">
        <f>SUM(DED!DN106:DY106)+OTH!O101+DED!GB106</f>
        <v>0</v>
      </c>
      <c r="AG106" s="1">
        <f>SUM(OTH!D101:H101)+SUM(OTH!J101:M101)+SUM(X106:AB106)+AE106</f>
        <v>0</v>
      </c>
      <c r="AH106" s="1">
        <f>HRA!H101</f>
        <v>0</v>
      </c>
      <c r="AI106" s="1">
        <f>OTH!AC101+OTH!AD101+50000</f>
        <v>50000</v>
      </c>
      <c r="AJ106" s="1">
        <f>OTH!P101</f>
        <v>0</v>
      </c>
      <c r="AK106" s="1">
        <f>IFERROR(IF(OTH!Q101&gt;=AK$6,AK$6,OTH!Q101),0)</f>
        <v>0</v>
      </c>
      <c r="AL106" s="1">
        <f>IFERROR(IF(OTH!R101&gt;=AL$6,AL$6,OTH!R101),0)</f>
        <v>0</v>
      </c>
      <c r="AM106" s="1">
        <f>IFERROR(IF(OTH!S101&gt;=AM$6,AM$6,OTH!S101),0)</f>
        <v>0</v>
      </c>
      <c r="AN106" s="1">
        <f>IFERROR(IF(OTH!T101&gt;=AN$6,AN$6,OTH!T101),0)</f>
        <v>0</v>
      </c>
      <c r="AO106" s="1">
        <f>OTH!U101</f>
        <v>0</v>
      </c>
      <c r="AP106" s="1">
        <f>IFERROR(IF(OTH!V101&gt;=AP$6,AP$6,OTH!V101),0)</f>
        <v>0</v>
      </c>
      <c r="AQ106" s="1">
        <f>IFERROR(IF(OTH!W101&gt;=AQ$6,AQ$6,OTH!W101),0)</f>
        <v>0</v>
      </c>
      <c r="AR106" s="1">
        <f>IFERROR(IF(OTH!X101&gt;=AR$6,AR$6,OTH!X101),0)</f>
        <v>0</v>
      </c>
      <c r="AS106" s="1">
        <f>OTH!Y101</f>
        <v>0</v>
      </c>
      <c r="AT106" s="1">
        <f>OTH!Z101+AC106</f>
        <v>0</v>
      </c>
      <c r="AU106" s="1">
        <f>OTH!AE101+OTH!AF101</f>
        <v>0</v>
      </c>
      <c r="AV106" s="1">
        <f>OTH!AA101</f>
        <v>0</v>
      </c>
      <c r="AW106" s="1">
        <f>OTH!AB101</f>
        <v>0</v>
      </c>
      <c r="AX106" s="1">
        <f t="shared" si="69"/>
        <v>0</v>
      </c>
      <c r="AY106" s="1">
        <f t="shared" si="70"/>
        <v>0</v>
      </c>
      <c r="AZ106" s="1">
        <f t="shared" si="71"/>
        <v>0</v>
      </c>
      <c r="BA106" s="1">
        <f t="shared" si="72"/>
        <v>0</v>
      </c>
      <c r="BB106" s="1">
        <f t="shared" si="73"/>
        <v>0</v>
      </c>
      <c r="BC106" s="1">
        <f>EMP!X102</f>
        <v>0</v>
      </c>
      <c r="BD106" s="1">
        <f t="shared" si="74"/>
        <v>0</v>
      </c>
      <c r="BE106" s="1">
        <f t="shared" si="75"/>
        <v>0</v>
      </c>
      <c r="BF106" s="1">
        <f t="shared" si="76"/>
        <v>0</v>
      </c>
      <c r="BG106" s="1">
        <f t="shared" si="77"/>
        <v>0</v>
      </c>
      <c r="BL106" s="165">
        <f>EMP!O102</f>
        <v>0</v>
      </c>
      <c r="BM106" s="166">
        <f>EMP!P102</f>
        <v>0</v>
      </c>
      <c r="BN106" s="165">
        <f>EMP!Q102</f>
        <v>0</v>
      </c>
      <c r="BO106" s="179"/>
      <c r="BP106" s="180"/>
      <c r="BQ106" s="173">
        <f t="shared" si="78"/>
        <v>0</v>
      </c>
      <c r="BR106" s="173">
        <f t="shared" si="79"/>
        <v>0</v>
      </c>
      <c r="BS106" s="174">
        <f t="shared" si="80"/>
        <v>0</v>
      </c>
      <c r="BT106" s="173">
        <f t="shared" si="81"/>
        <v>0</v>
      </c>
      <c r="BU106" s="173">
        <f t="shared" si="82"/>
        <v>0</v>
      </c>
      <c r="BV106" s="174">
        <f t="shared" si="83"/>
        <v>0</v>
      </c>
      <c r="BW106" s="173">
        <f t="shared" si="84"/>
        <v>0</v>
      </c>
      <c r="BX106" s="173">
        <f t="shared" si="85"/>
        <v>0</v>
      </c>
      <c r="BY106" s="174">
        <f t="shared" si="86"/>
        <v>0</v>
      </c>
      <c r="BZ106" s="173">
        <f t="shared" si="87"/>
        <v>0</v>
      </c>
      <c r="CA106" s="173">
        <f t="shared" si="88"/>
        <v>0</v>
      </c>
      <c r="CB106" s="174">
        <f t="shared" si="89"/>
        <v>0</v>
      </c>
      <c r="CC106" s="173">
        <f t="shared" si="90"/>
        <v>0</v>
      </c>
      <c r="CD106" s="173">
        <f t="shared" si="91"/>
        <v>0</v>
      </c>
      <c r="CE106" s="175">
        <f t="shared" si="92"/>
        <v>0</v>
      </c>
      <c r="CF106" s="175">
        <f t="shared" si="62"/>
        <v>0</v>
      </c>
      <c r="CG106" s="175">
        <f t="shared" si="93"/>
        <v>0</v>
      </c>
      <c r="CH106" s="175">
        <f t="shared" si="94"/>
        <v>0</v>
      </c>
      <c r="CI106" s="175">
        <f t="shared" si="95"/>
        <v>0</v>
      </c>
      <c r="CJ106" s="175">
        <f t="shared" si="96"/>
        <v>0</v>
      </c>
      <c r="CK106" s="175">
        <f t="shared" si="97"/>
        <v>0</v>
      </c>
      <c r="CL106" s="175">
        <f t="shared" si="98"/>
        <v>0</v>
      </c>
      <c r="CM106" s="175">
        <f t="shared" si="99"/>
        <v>0</v>
      </c>
      <c r="CN106" s="175">
        <f t="shared" si="100"/>
        <v>0</v>
      </c>
      <c r="CO106" s="175">
        <f t="shared" si="101"/>
        <v>0</v>
      </c>
      <c r="CP106" s="175">
        <f t="shared" si="102"/>
        <v>0</v>
      </c>
      <c r="CQ106" s="175">
        <f t="shared" si="103"/>
        <v>0</v>
      </c>
      <c r="CR106" s="175">
        <f t="shared" si="104"/>
        <v>0</v>
      </c>
      <c r="CS106" s="175">
        <f t="shared" si="105"/>
        <v>0</v>
      </c>
      <c r="CT106" s="175">
        <f t="shared" si="106"/>
        <v>0</v>
      </c>
      <c r="CU106" s="176">
        <f t="shared" si="107"/>
        <v>0</v>
      </c>
      <c r="CV106" s="176">
        <f t="shared" si="108"/>
        <v>0</v>
      </c>
      <c r="CW106" s="176">
        <f t="shared" si="109"/>
        <v>0</v>
      </c>
      <c r="CX106" s="172">
        <f>OTH!P101</f>
        <v>0</v>
      </c>
      <c r="CY106" s="176">
        <f t="shared" si="110"/>
        <v>0</v>
      </c>
      <c r="CZ106" s="176">
        <f t="shared" si="111"/>
        <v>0</v>
      </c>
      <c r="DA106" s="176">
        <f t="shared" si="112"/>
        <v>0</v>
      </c>
      <c r="DB106" s="171">
        <f t="shared" si="113"/>
        <v>0</v>
      </c>
      <c r="DC106" s="171">
        <f t="shared" si="114"/>
        <v>0</v>
      </c>
      <c r="DD106" s="1">
        <f t="shared" si="115"/>
        <v>0</v>
      </c>
    </row>
    <row r="107" spans="3:108" ht="18" customHeight="1" x14ac:dyDescent="0.25">
      <c r="C107" s="1">
        <f t="shared" si="63"/>
        <v>0</v>
      </c>
      <c r="D107" s="1">
        <f t="shared" si="64"/>
        <v>0</v>
      </c>
      <c r="E107" s="1">
        <f>ALLO!A105</f>
        <v>0</v>
      </c>
      <c r="F107" s="1">
        <f t="shared" si="65"/>
        <v>0</v>
      </c>
      <c r="G107" s="1">
        <f t="shared" ref="G107:I138" si="116">$F107*10+G$9</f>
        <v>1</v>
      </c>
      <c r="H107" s="1">
        <f t="shared" si="116"/>
        <v>2</v>
      </c>
      <c r="I107" s="1">
        <f t="shared" si="116"/>
        <v>3</v>
      </c>
      <c r="J107" s="1">
        <f>SUM(ALLO!GA105:GL105)</f>
        <v>0</v>
      </c>
      <c r="K107" s="1">
        <f>SUM(ALLO!GM105:GX105)</f>
        <v>0</v>
      </c>
      <c r="L107" s="1">
        <f>SUM(ALLO!GY105:HJ105)</f>
        <v>0</v>
      </c>
      <c r="M107" s="1">
        <f>SUM(ALLO!EU105:FF105)</f>
        <v>0</v>
      </c>
      <c r="N107" s="1">
        <f>SUM(ALLO!FG105:FR105)</f>
        <v>0</v>
      </c>
      <c r="O107" s="1">
        <f>ALLO!HR105</f>
        <v>0</v>
      </c>
      <c r="P107" s="1">
        <f>ALLO!HU105</f>
        <v>0</v>
      </c>
      <c r="Q107" s="1">
        <f>ALLO!IP105</f>
        <v>0</v>
      </c>
      <c r="R107" s="1">
        <f>ALLO!IS105</f>
        <v>0</v>
      </c>
      <c r="S107" s="1">
        <f>IFERROR(IF($BL107&gt;=1,INDEX(ARR!$D$8:$AG$207,MATCH(G107,ARR!$D$8:$D$207,0),12),0),0)</f>
        <v>0</v>
      </c>
      <c r="T107" s="1">
        <f>IFERROR(IF($BL107&gt;=1,INDEX(ARR!$D$8:$AG$207,MATCH(H107,ARR!$D$8:$D$207,0),12),0),0)</f>
        <v>0</v>
      </c>
      <c r="U107" s="1">
        <f>IFERROR(IF($BL107&gt;=1,INDEX(ARR!$D$8:$AG$207,MATCH(I107,ARR!$D$8:$D$207,0),12),0),0)</f>
        <v>0</v>
      </c>
      <c r="V107" s="1">
        <f t="shared" si="67"/>
        <v>0</v>
      </c>
      <c r="W107" s="1">
        <f t="shared" si="68"/>
        <v>0</v>
      </c>
      <c r="X107" s="1">
        <f>SUM(DED!AH107:AS107)+ALLO!IQ105+ALLO!IT105+DED!FT107+ALLO!HP105</f>
        <v>0</v>
      </c>
      <c r="Y107" s="1">
        <f>SUM(DED!FA107:FL107)+ALLO!IR105+ALLO!IU105+DED!FV107</f>
        <v>0</v>
      </c>
      <c r="Z107" s="1">
        <f>SUM(DED!BF107:BQ107)+DED!FW107</f>
        <v>0</v>
      </c>
      <c r="AA107" s="1">
        <f>DED!ES107+DED!GC107</f>
        <v>0</v>
      </c>
      <c r="AB107" s="1">
        <f>SUM(DED!DZ107:EK107)+OTH!I102+DED!FZ107</f>
        <v>0</v>
      </c>
      <c r="AC107" s="1">
        <f>SUM(DED!FM107:FS107)+DED!GD107</f>
        <v>0</v>
      </c>
      <c r="AD107" s="1">
        <f>SUM(DED!CP107:DA107)+DED!GE107</f>
        <v>0</v>
      </c>
      <c r="AE107" s="1">
        <f>SUM(DED!DB107:DM107)+OTH!N102+DED!GA107</f>
        <v>0</v>
      </c>
      <c r="AF107" s="1">
        <f>SUM(DED!DN107:DY107)+OTH!O102+DED!GB107</f>
        <v>0</v>
      </c>
      <c r="AG107" s="1">
        <f>SUM(OTH!D102:H102)+SUM(OTH!J102:M102)+SUM(X107:AB107)+AE107</f>
        <v>0</v>
      </c>
      <c r="AH107" s="1">
        <f>HRA!H102</f>
        <v>0</v>
      </c>
      <c r="AI107" s="1">
        <f>OTH!AC102+OTH!AD102+50000</f>
        <v>50000</v>
      </c>
      <c r="AJ107" s="1">
        <f>OTH!P102</f>
        <v>0</v>
      </c>
      <c r="AK107" s="1">
        <f>IFERROR(IF(OTH!Q102&gt;=AK$6,AK$6,OTH!Q102),0)</f>
        <v>0</v>
      </c>
      <c r="AL107" s="1">
        <f>IFERROR(IF(OTH!R102&gt;=AL$6,AL$6,OTH!R102),0)</f>
        <v>0</v>
      </c>
      <c r="AM107" s="1">
        <f>IFERROR(IF(OTH!S102&gt;=AM$6,AM$6,OTH!S102),0)</f>
        <v>0</v>
      </c>
      <c r="AN107" s="1">
        <f>IFERROR(IF(OTH!T102&gt;=AN$6,AN$6,OTH!T102),0)</f>
        <v>0</v>
      </c>
      <c r="AO107" s="1">
        <f>OTH!U102</f>
        <v>0</v>
      </c>
      <c r="AP107" s="1">
        <f>IFERROR(IF(OTH!V102&gt;=AP$6,AP$6,OTH!V102),0)</f>
        <v>0</v>
      </c>
      <c r="AQ107" s="1">
        <f>IFERROR(IF(OTH!W102&gt;=AQ$6,AQ$6,OTH!W102),0)</f>
        <v>0</v>
      </c>
      <c r="AR107" s="1">
        <f>IFERROR(IF(OTH!X102&gt;=AR$6,AR$6,OTH!X102),0)</f>
        <v>0</v>
      </c>
      <c r="AS107" s="1">
        <f>OTH!Y102</f>
        <v>0</v>
      </c>
      <c r="AT107" s="1">
        <f>OTH!Z102+AC107</f>
        <v>0</v>
      </c>
      <c r="AU107" s="1">
        <f>OTH!AE102+OTH!AF102</f>
        <v>0</v>
      </c>
      <c r="AV107" s="1">
        <f>OTH!AA102</f>
        <v>0</v>
      </c>
      <c r="AW107" s="1">
        <f>OTH!AB102</f>
        <v>0</v>
      </c>
      <c r="AX107" s="1">
        <f t="shared" si="69"/>
        <v>0</v>
      </c>
      <c r="AY107" s="1">
        <f t="shared" si="70"/>
        <v>0</v>
      </c>
      <c r="AZ107" s="1">
        <f t="shared" si="71"/>
        <v>0</v>
      </c>
      <c r="BA107" s="1">
        <f t="shared" si="72"/>
        <v>0</v>
      </c>
      <c r="BB107" s="1">
        <f t="shared" si="73"/>
        <v>0</v>
      </c>
      <c r="BC107" s="1">
        <f>EMP!X103</f>
        <v>0</v>
      </c>
      <c r="BD107" s="1">
        <f t="shared" si="74"/>
        <v>0</v>
      </c>
      <c r="BE107" s="1">
        <f t="shared" si="75"/>
        <v>0</v>
      </c>
      <c r="BF107" s="1">
        <f t="shared" si="76"/>
        <v>0</v>
      </c>
      <c r="BG107" s="1">
        <f t="shared" si="77"/>
        <v>0</v>
      </c>
      <c r="BL107" s="165">
        <f>EMP!O103</f>
        <v>0</v>
      </c>
      <c r="BM107" s="166">
        <f>EMP!P103</f>
        <v>0</v>
      </c>
      <c r="BN107" s="165">
        <f>EMP!Q103</f>
        <v>0</v>
      </c>
      <c r="BO107" s="179"/>
      <c r="BP107" s="180"/>
      <c r="BQ107" s="173">
        <f t="shared" si="78"/>
        <v>0</v>
      </c>
      <c r="BR107" s="173">
        <f t="shared" si="79"/>
        <v>0</v>
      </c>
      <c r="BS107" s="174">
        <f t="shared" si="80"/>
        <v>0</v>
      </c>
      <c r="BT107" s="173">
        <f t="shared" si="81"/>
        <v>0</v>
      </c>
      <c r="BU107" s="173">
        <f t="shared" si="82"/>
        <v>0</v>
      </c>
      <c r="BV107" s="174">
        <f t="shared" si="83"/>
        <v>0</v>
      </c>
      <c r="BW107" s="173">
        <f t="shared" si="84"/>
        <v>0</v>
      </c>
      <c r="BX107" s="173">
        <f t="shared" si="85"/>
        <v>0</v>
      </c>
      <c r="BY107" s="174">
        <f t="shared" si="86"/>
        <v>0</v>
      </c>
      <c r="BZ107" s="173">
        <f t="shared" si="87"/>
        <v>0</v>
      </c>
      <c r="CA107" s="173">
        <f t="shared" si="88"/>
        <v>0</v>
      </c>
      <c r="CB107" s="174">
        <f t="shared" si="89"/>
        <v>0</v>
      </c>
      <c r="CC107" s="173">
        <f t="shared" si="90"/>
        <v>0</v>
      </c>
      <c r="CD107" s="173">
        <f t="shared" si="91"/>
        <v>0</v>
      </c>
      <c r="CE107" s="175">
        <f t="shared" si="92"/>
        <v>0</v>
      </c>
      <c r="CF107" s="175">
        <f t="shared" si="62"/>
        <v>0</v>
      </c>
      <c r="CG107" s="175">
        <f t="shared" si="93"/>
        <v>0</v>
      </c>
      <c r="CH107" s="175">
        <f t="shared" si="94"/>
        <v>0</v>
      </c>
      <c r="CI107" s="175">
        <f t="shared" si="95"/>
        <v>0</v>
      </c>
      <c r="CJ107" s="175">
        <f t="shared" si="96"/>
        <v>0</v>
      </c>
      <c r="CK107" s="175">
        <f t="shared" si="97"/>
        <v>0</v>
      </c>
      <c r="CL107" s="175">
        <f t="shared" si="98"/>
        <v>0</v>
      </c>
      <c r="CM107" s="175">
        <f t="shared" si="99"/>
        <v>0</v>
      </c>
      <c r="CN107" s="175">
        <f t="shared" si="100"/>
        <v>0</v>
      </c>
      <c r="CO107" s="175">
        <f t="shared" si="101"/>
        <v>0</v>
      </c>
      <c r="CP107" s="175">
        <f t="shared" si="102"/>
        <v>0</v>
      </c>
      <c r="CQ107" s="175">
        <f t="shared" si="103"/>
        <v>0</v>
      </c>
      <c r="CR107" s="175">
        <f t="shared" si="104"/>
        <v>0</v>
      </c>
      <c r="CS107" s="175">
        <f t="shared" si="105"/>
        <v>0</v>
      </c>
      <c r="CT107" s="175">
        <f t="shared" si="106"/>
        <v>0</v>
      </c>
      <c r="CU107" s="176">
        <f t="shared" si="107"/>
        <v>0</v>
      </c>
      <c r="CV107" s="176">
        <f t="shared" si="108"/>
        <v>0</v>
      </c>
      <c r="CW107" s="176">
        <f t="shared" si="109"/>
        <v>0</v>
      </c>
      <c r="CX107" s="172">
        <f>OTH!P102</f>
        <v>0</v>
      </c>
      <c r="CY107" s="176">
        <f t="shared" si="110"/>
        <v>0</v>
      </c>
      <c r="CZ107" s="176">
        <f t="shared" si="111"/>
        <v>0</v>
      </c>
      <c r="DA107" s="176">
        <f t="shared" si="112"/>
        <v>0</v>
      </c>
      <c r="DB107" s="171">
        <f t="shared" si="113"/>
        <v>0</v>
      </c>
      <c r="DC107" s="171">
        <f t="shared" si="114"/>
        <v>0</v>
      </c>
      <c r="DD107" s="1">
        <f t="shared" si="115"/>
        <v>0</v>
      </c>
    </row>
    <row r="108" spans="3:108" ht="18" customHeight="1" x14ac:dyDescent="0.25">
      <c r="C108" s="1">
        <f t="shared" si="63"/>
        <v>0</v>
      </c>
      <c r="D108" s="1">
        <f t="shared" si="64"/>
        <v>0</v>
      </c>
      <c r="E108" s="1">
        <f>ALLO!A106</f>
        <v>0</v>
      </c>
      <c r="F108" s="1">
        <f t="shared" si="65"/>
        <v>0</v>
      </c>
      <c r="G108" s="1">
        <f t="shared" si="116"/>
        <v>1</v>
      </c>
      <c r="H108" s="1">
        <f t="shared" si="116"/>
        <v>2</v>
      </c>
      <c r="I108" s="1">
        <f t="shared" si="116"/>
        <v>3</v>
      </c>
      <c r="J108" s="1">
        <f>SUM(ALLO!GA106:GL106)</f>
        <v>0</v>
      </c>
      <c r="K108" s="1">
        <f>SUM(ALLO!GM106:GX106)</f>
        <v>0</v>
      </c>
      <c r="L108" s="1">
        <f>SUM(ALLO!GY106:HJ106)</f>
        <v>0</v>
      </c>
      <c r="M108" s="1">
        <f>SUM(ALLO!EU106:FF106)</f>
        <v>0</v>
      </c>
      <c r="N108" s="1">
        <f>SUM(ALLO!FG106:FR106)</f>
        <v>0</v>
      </c>
      <c r="O108" s="1">
        <f>ALLO!HR106</f>
        <v>0</v>
      </c>
      <c r="P108" s="1">
        <f>ALLO!HU106</f>
        <v>0</v>
      </c>
      <c r="Q108" s="1">
        <f>ALLO!IP106</f>
        <v>0</v>
      </c>
      <c r="R108" s="1">
        <f>ALLO!IS106</f>
        <v>0</v>
      </c>
      <c r="S108" s="1">
        <f>IFERROR(IF($BL108&gt;=1,INDEX(ARR!$D$8:$AG$207,MATCH(G108,ARR!$D$8:$D$207,0),12),0),0)</f>
        <v>0</v>
      </c>
      <c r="T108" s="1">
        <f>IFERROR(IF($BL108&gt;=1,INDEX(ARR!$D$8:$AG$207,MATCH(H108,ARR!$D$8:$D$207,0),12),0),0)</f>
        <v>0</v>
      </c>
      <c r="U108" s="1">
        <f>IFERROR(IF($BL108&gt;=1,INDEX(ARR!$D$8:$AG$207,MATCH(I108,ARR!$D$8:$D$207,0),12),0),0)</f>
        <v>0</v>
      </c>
      <c r="V108" s="1">
        <f t="shared" si="67"/>
        <v>0</v>
      </c>
      <c r="W108" s="1">
        <f t="shared" si="68"/>
        <v>0</v>
      </c>
      <c r="X108" s="1">
        <f>SUM(DED!AH108:AS108)+ALLO!IQ106+ALLO!IT106+DED!FT108+ALLO!HP106</f>
        <v>0</v>
      </c>
      <c r="Y108" s="1">
        <f>SUM(DED!FA108:FL108)+ALLO!IR106+ALLO!IU106+DED!FV108</f>
        <v>0</v>
      </c>
      <c r="Z108" s="1">
        <f>SUM(DED!BF108:BQ108)+DED!FW108</f>
        <v>0</v>
      </c>
      <c r="AA108" s="1">
        <f>DED!ES108+DED!GC108</f>
        <v>0</v>
      </c>
      <c r="AB108" s="1">
        <f>SUM(DED!DZ108:EK108)+OTH!I103+DED!FZ108</f>
        <v>0</v>
      </c>
      <c r="AC108" s="1">
        <f>SUM(DED!FM108:FS108)+DED!GD108</f>
        <v>0</v>
      </c>
      <c r="AD108" s="1">
        <f>SUM(DED!CP108:DA108)+DED!GE108</f>
        <v>0</v>
      </c>
      <c r="AE108" s="1">
        <f>SUM(DED!DB108:DM108)+OTH!N103+DED!GA108</f>
        <v>0</v>
      </c>
      <c r="AF108" s="1">
        <f>SUM(DED!DN108:DY108)+OTH!O103+DED!GB108</f>
        <v>0</v>
      </c>
      <c r="AG108" s="1">
        <f>SUM(OTH!D103:H103)+SUM(OTH!J103:M103)+SUM(X108:AB108)+AE108</f>
        <v>0</v>
      </c>
      <c r="AH108" s="1">
        <f>HRA!H103</f>
        <v>0</v>
      </c>
      <c r="AI108" s="1">
        <f>OTH!AC103+OTH!AD103+50000</f>
        <v>50000</v>
      </c>
      <c r="AJ108" s="1">
        <f>OTH!P103</f>
        <v>0</v>
      </c>
      <c r="AK108" s="1">
        <f>IFERROR(IF(OTH!Q103&gt;=AK$6,AK$6,OTH!Q103),0)</f>
        <v>0</v>
      </c>
      <c r="AL108" s="1">
        <f>IFERROR(IF(OTH!R103&gt;=AL$6,AL$6,OTH!R103),0)</f>
        <v>0</v>
      </c>
      <c r="AM108" s="1">
        <f>IFERROR(IF(OTH!S103&gt;=AM$6,AM$6,OTH!S103),0)</f>
        <v>0</v>
      </c>
      <c r="AN108" s="1">
        <f>IFERROR(IF(OTH!T103&gt;=AN$6,AN$6,OTH!T103),0)</f>
        <v>0</v>
      </c>
      <c r="AO108" s="1">
        <f>OTH!U103</f>
        <v>0</v>
      </c>
      <c r="AP108" s="1">
        <f>IFERROR(IF(OTH!V103&gt;=AP$6,AP$6,OTH!V103),0)</f>
        <v>0</v>
      </c>
      <c r="AQ108" s="1">
        <f>IFERROR(IF(OTH!W103&gt;=AQ$6,AQ$6,OTH!W103),0)</f>
        <v>0</v>
      </c>
      <c r="AR108" s="1">
        <f>IFERROR(IF(OTH!X103&gt;=AR$6,AR$6,OTH!X103),0)</f>
        <v>0</v>
      </c>
      <c r="AS108" s="1">
        <f>OTH!Y103</f>
        <v>0</v>
      </c>
      <c r="AT108" s="1">
        <f>OTH!Z103+AC108</f>
        <v>0</v>
      </c>
      <c r="AU108" s="1">
        <f>OTH!AE103+OTH!AF103</f>
        <v>0</v>
      </c>
      <c r="AV108" s="1">
        <f>OTH!AA103</f>
        <v>0</v>
      </c>
      <c r="AW108" s="1">
        <f>OTH!AB103</f>
        <v>0</v>
      </c>
      <c r="AX108" s="1">
        <f t="shared" si="69"/>
        <v>0</v>
      </c>
      <c r="AY108" s="1">
        <f t="shared" si="70"/>
        <v>0</v>
      </c>
      <c r="AZ108" s="1">
        <f t="shared" si="71"/>
        <v>0</v>
      </c>
      <c r="BA108" s="1">
        <f t="shared" si="72"/>
        <v>0</v>
      </c>
      <c r="BB108" s="1">
        <f t="shared" si="73"/>
        <v>0</v>
      </c>
      <c r="BC108" s="1">
        <f>EMP!X104</f>
        <v>0</v>
      </c>
      <c r="BD108" s="1">
        <f t="shared" si="74"/>
        <v>0</v>
      </c>
      <c r="BE108" s="1">
        <f t="shared" si="75"/>
        <v>0</v>
      </c>
      <c r="BF108" s="1">
        <f t="shared" si="76"/>
        <v>0</v>
      </c>
      <c r="BG108" s="1">
        <f t="shared" si="77"/>
        <v>0</v>
      </c>
      <c r="BL108" s="165">
        <f>EMP!O104</f>
        <v>0</v>
      </c>
      <c r="BM108" s="166">
        <f>EMP!P104</f>
        <v>0</v>
      </c>
      <c r="BN108" s="165">
        <f>EMP!Q104</f>
        <v>0</v>
      </c>
      <c r="BO108" s="179"/>
      <c r="BP108" s="180"/>
      <c r="BQ108" s="173">
        <f t="shared" si="78"/>
        <v>0</v>
      </c>
      <c r="BR108" s="173">
        <f t="shared" si="79"/>
        <v>0</v>
      </c>
      <c r="BS108" s="174">
        <f t="shared" si="80"/>
        <v>0</v>
      </c>
      <c r="BT108" s="173">
        <f t="shared" si="81"/>
        <v>0</v>
      </c>
      <c r="BU108" s="173">
        <f t="shared" si="82"/>
        <v>0</v>
      </c>
      <c r="BV108" s="174">
        <f t="shared" si="83"/>
        <v>0</v>
      </c>
      <c r="BW108" s="173">
        <f t="shared" si="84"/>
        <v>0</v>
      </c>
      <c r="BX108" s="173">
        <f t="shared" si="85"/>
        <v>0</v>
      </c>
      <c r="BY108" s="174">
        <f t="shared" si="86"/>
        <v>0</v>
      </c>
      <c r="BZ108" s="173">
        <f t="shared" si="87"/>
        <v>0</v>
      </c>
      <c r="CA108" s="173">
        <f t="shared" si="88"/>
        <v>0</v>
      </c>
      <c r="CB108" s="174">
        <f t="shared" si="89"/>
        <v>0</v>
      </c>
      <c r="CC108" s="173">
        <f t="shared" si="90"/>
        <v>0</v>
      </c>
      <c r="CD108" s="173">
        <f t="shared" si="91"/>
        <v>0</v>
      </c>
      <c r="CE108" s="175">
        <f t="shared" si="92"/>
        <v>0</v>
      </c>
      <c r="CF108" s="175">
        <f t="shared" si="62"/>
        <v>0</v>
      </c>
      <c r="CG108" s="175">
        <f t="shared" si="93"/>
        <v>0</v>
      </c>
      <c r="CH108" s="175">
        <f t="shared" si="94"/>
        <v>0</v>
      </c>
      <c r="CI108" s="175">
        <f t="shared" si="95"/>
        <v>0</v>
      </c>
      <c r="CJ108" s="175">
        <f t="shared" si="96"/>
        <v>0</v>
      </c>
      <c r="CK108" s="175">
        <f t="shared" si="97"/>
        <v>0</v>
      </c>
      <c r="CL108" s="175">
        <f t="shared" si="98"/>
        <v>0</v>
      </c>
      <c r="CM108" s="175">
        <f t="shared" si="99"/>
        <v>0</v>
      </c>
      <c r="CN108" s="175">
        <f t="shared" si="100"/>
        <v>0</v>
      </c>
      <c r="CO108" s="175">
        <f t="shared" si="101"/>
        <v>0</v>
      </c>
      <c r="CP108" s="175">
        <f t="shared" si="102"/>
        <v>0</v>
      </c>
      <c r="CQ108" s="175">
        <f t="shared" si="103"/>
        <v>0</v>
      </c>
      <c r="CR108" s="175">
        <f t="shared" si="104"/>
        <v>0</v>
      </c>
      <c r="CS108" s="175">
        <f t="shared" si="105"/>
        <v>0</v>
      </c>
      <c r="CT108" s="175">
        <f t="shared" si="106"/>
        <v>0</v>
      </c>
      <c r="CU108" s="176">
        <f t="shared" si="107"/>
        <v>0</v>
      </c>
      <c r="CV108" s="176">
        <f t="shared" si="108"/>
        <v>0</v>
      </c>
      <c r="CW108" s="176">
        <f t="shared" si="109"/>
        <v>0</v>
      </c>
      <c r="CX108" s="172">
        <f>OTH!P103</f>
        <v>0</v>
      </c>
      <c r="CY108" s="176">
        <f t="shared" si="110"/>
        <v>0</v>
      </c>
      <c r="CZ108" s="176">
        <f t="shared" si="111"/>
        <v>0</v>
      </c>
      <c r="DA108" s="176">
        <f t="shared" si="112"/>
        <v>0</v>
      </c>
      <c r="DB108" s="171">
        <f t="shared" si="113"/>
        <v>0</v>
      </c>
      <c r="DC108" s="171">
        <f t="shared" si="114"/>
        <v>0</v>
      </c>
      <c r="DD108" s="1">
        <f t="shared" si="115"/>
        <v>0</v>
      </c>
    </row>
    <row r="109" spans="3:108" ht="18" customHeight="1" x14ac:dyDescent="0.25">
      <c r="C109" s="1">
        <f t="shared" si="63"/>
        <v>0</v>
      </c>
      <c r="D109" s="1">
        <f t="shared" si="64"/>
        <v>0</v>
      </c>
      <c r="E109" s="1">
        <f>ALLO!A107</f>
        <v>0</v>
      </c>
      <c r="F109" s="1">
        <f t="shared" si="65"/>
        <v>0</v>
      </c>
      <c r="G109" s="1">
        <f t="shared" si="116"/>
        <v>1</v>
      </c>
      <c r="H109" s="1">
        <f t="shared" si="116"/>
        <v>2</v>
      </c>
      <c r="I109" s="1">
        <f t="shared" si="116"/>
        <v>3</v>
      </c>
      <c r="J109" s="1">
        <f>SUM(ALLO!GA107:GL107)</f>
        <v>0</v>
      </c>
      <c r="K109" s="1">
        <f>SUM(ALLO!GM107:GX107)</f>
        <v>0</v>
      </c>
      <c r="L109" s="1">
        <f>SUM(ALLO!GY107:HJ107)</f>
        <v>0</v>
      </c>
      <c r="M109" s="1">
        <f>SUM(ALLO!EU107:FF107)</f>
        <v>0</v>
      </c>
      <c r="N109" s="1">
        <f>SUM(ALLO!FG107:FR107)</f>
        <v>0</v>
      </c>
      <c r="O109" s="1">
        <f>ALLO!HR107</f>
        <v>0</v>
      </c>
      <c r="P109" s="1">
        <f>ALLO!HU107</f>
        <v>0</v>
      </c>
      <c r="Q109" s="1">
        <f>ALLO!IP107</f>
        <v>0</v>
      </c>
      <c r="R109" s="1">
        <f>ALLO!IS107</f>
        <v>0</v>
      </c>
      <c r="S109" s="1">
        <f>IFERROR(IF($BL109&gt;=1,INDEX(ARR!$D$8:$AG$207,MATCH(G109,ARR!$D$8:$D$207,0),12),0),0)</f>
        <v>0</v>
      </c>
      <c r="T109" s="1">
        <f>IFERROR(IF($BL109&gt;=1,INDEX(ARR!$D$8:$AG$207,MATCH(H109,ARR!$D$8:$D$207,0),12),0),0)</f>
        <v>0</v>
      </c>
      <c r="U109" s="1">
        <f>IFERROR(IF($BL109&gt;=1,INDEX(ARR!$D$8:$AG$207,MATCH(I109,ARR!$D$8:$D$207,0),12),0),0)</f>
        <v>0</v>
      </c>
      <c r="V109" s="1">
        <f t="shared" si="67"/>
        <v>0</v>
      </c>
      <c r="W109" s="1">
        <f t="shared" si="68"/>
        <v>0</v>
      </c>
      <c r="X109" s="1">
        <f>SUM(DED!AH109:AS109)+ALLO!IQ107+ALLO!IT107+DED!FT109+ALLO!HP107</f>
        <v>0</v>
      </c>
      <c r="Y109" s="1">
        <f>SUM(DED!FA109:FL109)+ALLO!IR107+ALLO!IU107+DED!FV109</f>
        <v>0</v>
      </c>
      <c r="Z109" s="1">
        <f>SUM(DED!BF109:BQ109)+DED!FW109</f>
        <v>0</v>
      </c>
      <c r="AA109" s="1">
        <f>DED!ES109+DED!GC109</f>
        <v>0</v>
      </c>
      <c r="AB109" s="1">
        <f>SUM(DED!DZ109:EK109)+OTH!I104+DED!FZ109</f>
        <v>0</v>
      </c>
      <c r="AC109" s="1">
        <f>SUM(DED!FM109:FS109)+DED!GD109</f>
        <v>0</v>
      </c>
      <c r="AD109" s="1">
        <f>SUM(DED!CP109:DA109)+DED!GE109</f>
        <v>0</v>
      </c>
      <c r="AE109" s="1">
        <f>SUM(DED!DB109:DM109)+OTH!N104+DED!GA109</f>
        <v>0</v>
      </c>
      <c r="AF109" s="1">
        <f>SUM(DED!DN109:DY109)+OTH!O104+DED!GB109</f>
        <v>0</v>
      </c>
      <c r="AG109" s="1">
        <f>SUM(OTH!D104:H104)+SUM(OTH!J104:M104)+SUM(X109:AB109)+AE109</f>
        <v>0</v>
      </c>
      <c r="AH109" s="1">
        <f>HRA!H104</f>
        <v>0</v>
      </c>
      <c r="AI109" s="1">
        <f>OTH!AC104+OTH!AD104+50000</f>
        <v>50000</v>
      </c>
      <c r="AJ109" s="1">
        <f>OTH!P104</f>
        <v>0</v>
      </c>
      <c r="AK109" s="1">
        <f>IFERROR(IF(OTH!Q104&gt;=AK$6,AK$6,OTH!Q104),0)</f>
        <v>0</v>
      </c>
      <c r="AL109" s="1">
        <f>IFERROR(IF(OTH!R104&gt;=AL$6,AL$6,OTH!R104),0)</f>
        <v>0</v>
      </c>
      <c r="AM109" s="1">
        <f>IFERROR(IF(OTH!S104&gt;=AM$6,AM$6,OTH!S104),0)</f>
        <v>0</v>
      </c>
      <c r="AN109" s="1">
        <f>IFERROR(IF(OTH!T104&gt;=AN$6,AN$6,OTH!T104),0)</f>
        <v>0</v>
      </c>
      <c r="AO109" s="1">
        <f>OTH!U104</f>
        <v>0</v>
      </c>
      <c r="AP109" s="1">
        <f>IFERROR(IF(OTH!V104&gt;=AP$6,AP$6,OTH!V104),0)</f>
        <v>0</v>
      </c>
      <c r="AQ109" s="1">
        <f>IFERROR(IF(OTH!W104&gt;=AQ$6,AQ$6,OTH!W104),0)</f>
        <v>0</v>
      </c>
      <c r="AR109" s="1">
        <f>IFERROR(IF(OTH!X104&gt;=AR$6,AR$6,OTH!X104),0)</f>
        <v>0</v>
      </c>
      <c r="AS109" s="1">
        <f>OTH!Y104</f>
        <v>0</v>
      </c>
      <c r="AT109" s="1">
        <f>OTH!Z104+AC109</f>
        <v>0</v>
      </c>
      <c r="AU109" s="1">
        <f>OTH!AE104+OTH!AF104</f>
        <v>0</v>
      </c>
      <c r="AV109" s="1">
        <f>OTH!AA104</f>
        <v>0</v>
      </c>
      <c r="AW109" s="1">
        <f>OTH!AB104</f>
        <v>0</v>
      </c>
      <c r="AX109" s="1">
        <f t="shared" si="69"/>
        <v>0</v>
      </c>
      <c r="AY109" s="1">
        <f t="shared" si="70"/>
        <v>0</v>
      </c>
      <c r="AZ109" s="1">
        <f t="shared" si="71"/>
        <v>0</v>
      </c>
      <c r="BA109" s="1">
        <f t="shared" si="72"/>
        <v>0</v>
      </c>
      <c r="BB109" s="1">
        <f t="shared" si="73"/>
        <v>0</v>
      </c>
      <c r="BC109" s="1">
        <f>EMP!X105</f>
        <v>0</v>
      </c>
      <c r="BD109" s="1">
        <f t="shared" si="74"/>
        <v>0</v>
      </c>
      <c r="BE109" s="1">
        <f t="shared" si="75"/>
        <v>0</v>
      </c>
      <c r="BF109" s="1">
        <f t="shared" si="76"/>
        <v>0</v>
      </c>
      <c r="BG109" s="1">
        <f t="shared" si="77"/>
        <v>0</v>
      </c>
      <c r="BL109" s="165">
        <f>EMP!O105</f>
        <v>0</v>
      </c>
      <c r="BM109" s="166">
        <f>EMP!P105</f>
        <v>0</v>
      </c>
      <c r="BN109" s="165">
        <f>EMP!Q105</f>
        <v>0</v>
      </c>
      <c r="BO109" s="179"/>
      <c r="BP109" s="180"/>
      <c r="BQ109" s="173">
        <f t="shared" si="78"/>
        <v>0</v>
      </c>
      <c r="BR109" s="173">
        <f t="shared" si="79"/>
        <v>0</v>
      </c>
      <c r="BS109" s="174">
        <f t="shared" si="80"/>
        <v>0</v>
      </c>
      <c r="BT109" s="173">
        <f t="shared" si="81"/>
        <v>0</v>
      </c>
      <c r="BU109" s="173">
        <f t="shared" si="82"/>
        <v>0</v>
      </c>
      <c r="BV109" s="174">
        <f t="shared" si="83"/>
        <v>0</v>
      </c>
      <c r="BW109" s="173">
        <f t="shared" si="84"/>
        <v>0</v>
      </c>
      <c r="BX109" s="173">
        <f t="shared" si="85"/>
        <v>0</v>
      </c>
      <c r="BY109" s="174">
        <f t="shared" si="86"/>
        <v>0</v>
      </c>
      <c r="BZ109" s="173">
        <f t="shared" si="87"/>
        <v>0</v>
      </c>
      <c r="CA109" s="173">
        <f t="shared" si="88"/>
        <v>0</v>
      </c>
      <c r="CB109" s="174">
        <f t="shared" si="89"/>
        <v>0</v>
      </c>
      <c r="CC109" s="173">
        <f t="shared" si="90"/>
        <v>0</v>
      </c>
      <c r="CD109" s="173">
        <f t="shared" si="91"/>
        <v>0</v>
      </c>
      <c r="CE109" s="175">
        <f t="shared" si="92"/>
        <v>0</v>
      </c>
      <c r="CF109" s="175">
        <f t="shared" si="62"/>
        <v>0</v>
      </c>
      <c r="CG109" s="175">
        <f t="shared" si="93"/>
        <v>0</v>
      </c>
      <c r="CH109" s="175">
        <f t="shared" si="94"/>
        <v>0</v>
      </c>
      <c r="CI109" s="175">
        <f t="shared" si="95"/>
        <v>0</v>
      </c>
      <c r="CJ109" s="175">
        <f t="shared" si="96"/>
        <v>0</v>
      </c>
      <c r="CK109" s="175">
        <f t="shared" si="97"/>
        <v>0</v>
      </c>
      <c r="CL109" s="175">
        <f t="shared" si="98"/>
        <v>0</v>
      </c>
      <c r="CM109" s="175">
        <f t="shared" si="99"/>
        <v>0</v>
      </c>
      <c r="CN109" s="175">
        <f t="shared" si="100"/>
        <v>0</v>
      </c>
      <c r="CO109" s="175">
        <f t="shared" si="101"/>
        <v>0</v>
      </c>
      <c r="CP109" s="175">
        <f t="shared" si="102"/>
        <v>0</v>
      </c>
      <c r="CQ109" s="175">
        <f t="shared" si="103"/>
        <v>0</v>
      </c>
      <c r="CR109" s="175">
        <f t="shared" si="104"/>
        <v>0</v>
      </c>
      <c r="CS109" s="175">
        <f t="shared" si="105"/>
        <v>0</v>
      </c>
      <c r="CT109" s="175">
        <f t="shared" si="106"/>
        <v>0</v>
      </c>
      <c r="CU109" s="176">
        <f t="shared" si="107"/>
        <v>0</v>
      </c>
      <c r="CV109" s="176">
        <f t="shared" si="108"/>
        <v>0</v>
      </c>
      <c r="CW109" s="176">
        <f t="shared" si="109"/>
        <v>0</v>
      </c>
      <c r="CX109" s="172">
        <f>OTH!P104</f>
        <v>0</v>
      </c>
      <c r="CY109" s="176">
        <f t="shared" si="110"/>
        <v>0</v>
      </c>
      <c r="CZ109" s="176">
        <f t="shared" si="111"/>
        <v>0</v>
      </c>
      <c r="DA109" s="176">
        <f t="shared" si="112"/>
        <v>0</v>
      </c>
      <c r="DB109" s="171">
        <f t="shared" si="113"/>
        <v>0</v>
      </c>
      <c r="DC109" s="171">
        <f t="shared" si="114"/>
        <v>0</v>
      </c>
      <c r="DD109" s="1">
        <f t="shared" si="115"/>
        <v>0</v>
      </c>
    </row>
    <row r="110" spans="3:108" ht="18" customHeight="1" x14ac:dyDescent="0.25">
      <c r="C110" s="1">
        <f t="shared" si="63"/>
        <v>0</v>
      </c>
      <c r="D110" s="1">
        <f t="shared" si="64"/>
        <v>0</v>
      </c>
      <c r="E110" s="1">
        <f>ALLO!A108</f>
        <v>0</v>
      </c>
      <c r="F110" s="1">
        <f t="shared" si="65"/>
        <v>0</v>
      </c>
      <c r="G110" s="1">
        <f t="shared" si="116"/>
        <v>1</v>
      </c>
      <c r="H110" s="1">
        <f t="shared" si="116"/>
        <v>2</v>
      </c>
      <c r="I110" s="1">
        <f t="shared" si="116"/>
        <v>3</v>
      </c>
      <c r="J110" s="1">
        <f>SUM(ALLO!GA108:GL108)</f>
        <v>0</v>
      </c>
      <c r="K110" s="1">
        <f>SUM(ALLO!GM108:GX108)</f>
        <v>0</v>
      </c>
      <c r="L110" s="1">
        <f>SUM(ALLO!GY108:HJ108)</f>
        <v>0</v>
      </c>
      <c r="M110" s="1">
        <f>SUM(ALLO!EU108:FF108)</f>
        <v>0</v>
      </c>
      <c r="N110" s="1">
        <f>SUM(ALLO!FG108:FR108)</f>
        <v>0</v>
      </c>
      <c r="O110" s="1">
        <f>ALLO!HR108</f>
        <v>0</v>
      </c>
      <c r="P110" s="1">
        <f>ALLO!HU108</f>
        <v>0</v>
      </c>
      <c r="Q110" s="1">
        <f>ALLO!IP108</f>
        <v>0</v>
      </c>
      <c r="R110" s="1">
        <f>ALLO!IS108</f>
        <v>0</v>
      </c>
      <c r="S110" s="1">
        <f>IFERROR(IF($BL110&gt;=1,INDEX(ARR!$D$8:$AG$207,MATCH(G110,ARR!$D$8:$D$207,0),12),0),0)</f>
        <v>0</v>
      </c>
      <c r="T110" s="1">
        <f>IFERROR(IF($BL110&gt;=1,INDEX(ARR!$D$8:$AG$207,MATCH(H110,ARR!$D$8:$D$207,0),12),0),0)</f>
        <v>0</v>
      </c>
      <c r="U110" s="1">
        <f>IFERROR(IF($BL110&gt;=1,INDEX(ARR!$D$8:$AG$207,MATCH(I110,ARR!$D$8:$D$207,0),12),0),0)</f>
        <v>0</v>
      </c>
      <c r="V110" s="1">
        <f t="shared" si="67"/>
        <v>0</v>
      </c>
      <c r="W110" s="1">
        <f t="shared" si="68"/>
        <v>0</v>
      </c>
      <c r="X110" s="1">
        <f>SUM(DED!AH110:AS110)+ALLO!IQ108+ALLO!IT108+DED!FT110+ALLO!HP108</f>
        <v>0</v>
      </c>
      <c r="Y110" s="1">
        <f>SUM(DED!FA110:FL110)+ALLO!IR108+ALLO!IU108+DED!FV110</f>
        <v>0</v>
      </c>
      <c r="Z110" s="1">
        <f>SUM(DED!BF110:BQ110)+DED!FW110</f>
        <v>0</v>
      </c>
      <c r="AA110" s="1">
        <f>DED!ES110+DED!GC110</f>
        <v>0</v>
      </c>
      <c r="AB110" s="1">
        <f>SUM(DED!DZ110:EK110)+OTH!I105+DED!FZ110</f>
        <v>0</v>
      </c>
      <c r="AC110" s="1">
        <f>SUM(DED!FM110:FS110)+DED!GD110</f>
        <v>0</v>
      </c>
      <c r="AD110" s="1">
        <f>SUM(DED!CP110:DA110)+DED!GE110</f>
        <v>0</v>
      </c>
      <c r="AE110" s="1">
        <f>SUM(DED!DB110:DM110)+OTH!N105+DED!GA110</f>
        <v>0</v>
      </c>
      <c r="AF110" s="1">
        <f>SUM(DED!DN110:DY110)+OTH!O105+DED!GB110</f>
        <v>0</v>
      </c>
      <c r="AG110" s="1">
        <f>SUM(OTH!D105:H105)+SUM(OTH!J105:M105)+SUM(X110:AB110)+AE110</f>
        <v>0</v>
      </c>
      <c r="AH110" s="1">
        <f>HRA!H105</f>
        <v>0</v>
      </c>
      <c r="AI110" s="1">
        <f>OTH!AC105+OTH!AD105+50000</f>
        <v>50000</v>
      </c>
      <c r="AJ110" s="1">
        <f>OTH!P105</f>
        <v>0</v>
      </c>
      <c r="AK110" s="1">
        <f>IFERROR(IF(OTH!Q105&gt;=AK$6,AK$6,OTH!Q105),0)</f>
        <v>0</v>
      </c>
      <c r="AL110" s="1">
        <f>IFERROR(IF(OTH!R105&gt;=AL$6,AL$6,OTH!R105),0)</f>
        <v>0</v>
      </c>
      <c r="AM110" s="1">
        <f>IFERROR(IF(OTH!S105&gt;=AM$6,AM$6,OTH!S105),0)</f>
        <v>0</v>
      </c>
      <c r="AN110" s="1">
        <f>IFERROR(IF(OTH!T105&gt;=AN$6,AN$6,OTH!T105),0)</f>
        <v>0</v>
      </c>
      <c r="AO110" s="1">
        <f>OTH!U105</f>
        <v>0</v>
      </c>
      <c r="AP110" s="1">
        <f>IFERROR(IF(OTH!V105&gt;=AP$6,AP$6,OTH!V105),0)</f>
        <v>0</v>
      </c>
      <c r="AQ110" s="1">
        <f>IFERROR(IF(OTH!W105&gt;=AQ$6,AQ$6,OTH!W105),0)</f>
        <v>0</v>
      </c>
      <c r="AR110" s="1">
        <f>IFERROR(IF(OTH!X105&gt;=AR$6,AR$6,OTH!X105),0)</f>
        <v>0</v>
      </c>
      <c r="AS110" s="1">
        <f>OTH!Y105</f>
        <v>0</v>
      </c>
      <c r="AT110" s="1">
        <f>OTH!Z105+AC110</f>
        <v>0</v>
      </c>
      <c r="AU110" s="1">
        <f>OTH!AE105+OTH!AF105</f>
        <v>0</v>
      </c>
      <c r="AV110" s="1">
        <f>OTH!AA105</f>
        <v>0</v>
      </c>
      <c r="AW110" s="1">
        <f>OTH!AB105</f>
        <v>0</v>
      </c>
      <c r="AX110" s="1">
        <f t="shared" si="69"/>
        <v>0</v>
      </c>
      <c r="AY110" s="1">
        <f t="shared" si="70"/>
        <v>0</v>
      </c>
      <c r="AZ110" s="1">
        <f t="shared" si="71"/>
        <v>0</v>
      </c>
      <c r="BA110" s="1">
        <f t="shared" si="72"/>
        <v>0</v>
      </c>
      <c r="BB110" s="1">
        <f t="shared" si="73"/>
        <v>0</v>
      </c>
      <c r="BC110" s="1">
        <f>EMP!X106</f>
        <v>0</v>
      </c>
      <c r="BD110" s="1">
        <f t="shared" si="74"/>
        <v>0</v>
      </c>
      <c r="BE110" s="1">
        <f t="shared" si="75"/>
        <v>0</v>
      </c>
      <c r="BF110" s="1">
        <f t="shared" si="76"/>
        <v>0</v>
      </c>
      <c r="BG110" s="1">
        <f t="shared" si="77"/>
        <v>0</v>
      </c>
      <c r="BL110" s="165">
        <f>EMP!O106</f>
        <v>0</v>
      </c>
      <c r="BM110" s="166">
        <f>EMP!P106</f>
        <v>0</v>
      </c>
      <c r="BN110" s="165">
        <f>EMP!Q106</f>
        <v>0</v>
      </c>
      <c r="BO110" s="179"/>
      <c r="BP110" s="180"/>
      <c r="BQ110" s="173">
        <f t="shared" si="78"/>
        <v>0</v>
      </c>
      <c r="BR110" s="173">
        <f t="shared" si="79"/>
        <v>0</v>
      </c>
      <c r="BS110" s="174">
        <f t="shared" si="80"/>
        <v>0</v>
      </c>
      <c r="BT110" s="173">
        <f t="shared" si="81"/>
        <v>0</v>
      </c>
      <c r="BU110" s="173">
        <f t="shared" si="82"/>
        <v>0</v>
      </c>
      <c r="BV110" s="174">
        <f t="shared" si="83"/>
        <v>0</v>
      </c>
      <c r="BW110" s="173">
        <f t="shared" si="84"/>
        <v>0</v>
      </c>
      <c r="BX110" s="173">
        <f t="shared" si="85"/>
        <v>0</v>
      </c>
      <c r="BY110" s="174">
        <f t="shared" si="86"/>
        <v>0</v>
      </c>
      <c r="BZ110" s="173">
        <f t="shared" si="87"/>
        <v>0</v>
      </c>
      <c r="CA110" s="173">
        <f t="shared" si="88"/>
        <v>0</v>
      </c>
      <c r="CB110" s="174">
        <f t="shared" si="89"/>
        <v>0</v>
      </c>
      <c r="CC110" s="173">
        <f t="shared" si="90"/>
        <v>0</v>
      </c>
      <c r="CD110" s="173">
        <f t="shared" si="91"/>
        <v>0</v>
      </c>
      <c r="CE110" s="175">
        <f t="shared" si="92"/>
        <v>0</v>
      </c>
      <c r="CF110" s="175">
        <f t="shared" si="62"/>
        <v>0</v>
      </c>
      <c r="CG110" s="175">
        <f t="shared" si="93"/>
        <v>0</v>
      </c>
      <c r="CH110" s="175">
        <f t="shared" si="94"/>
        <v>0</v>
      </c>
      <c r="CI110" s="175">
        <f t="shared" si="95"/>
        <v>0</v>
      </c>
      <c r="CJ110" s="175">
        <f t="shared" si="96"/>
        <v>0</v>
      </c>
      <c r="CK110" s="175">
        <f t="shared" si="97"/>
        <v>0</v>
      </c>
      <c r="CL110" s="175">
        <f t="shared" si="98"/>
        <v>0</v>
      </c>
      <c r="CM110" s="175">
        <f t="shared" si="99"/>
        <v>0</v>
      </c>
      <c r="CN110" s="175">
        <f t="shared" si="100"/>
        <v>0</v>
      </c>
      <c r="CO110" s="175">
        <f t="shared" si="101"/>
        <v>0</v>
      </c>
      <c r="CP110" s="175">
        <f t="shared" si="102"/>
        <v>0</v>
      </c>
      <c r="CQ110" s="175">
        <f t="shared" si="103"/>
        <v>0</v>
      </c>
      <c r="CR110" s="175">
        <f t="shared" si="104"/>
        <v>0</v>
      </c>
      <c r="CS110" s="175">
        <f t="shared" si="105"/>
        <v>0</v>
      </c>
      <c r="CT110" s="175">
        <f t="shared" si="106"/>
        <v>0</v>
      </c>
      <c r="CU110" s="176">
        <f t="shared" si="107"/>
        <v>0</v>
      </c>
      <c r="CV110" s="176">
        <f t="shared" si="108"/>
        <v>0</v>
      </c>
      <c r="CW110" s="176">
        <f t="shared" si="109"/>
        <v>0</v>
      </c>
      <c r="CX110" s="172">
        <f>OTH!P105</f>
        <v>0</v>
      </c>
      <c r="CY110" s="176">
        <f t="shared" si="110"/>
        <v>0</v>
      </c>
      <c r="CZ110" s="176">
        <f t="shared" si="111"/>
        <v>0</v>
      </c>
      <c r="DA110" s="176">
        <f t="shared" si="112"/>
        <v>0</v>
      </c>
      <c r="DB110" s="171">
        <f t="shared" si="113"/>
        <v>0</v>
      </c>
      <c r="DC110" s="171">
        <f t="shared" si="114"/>
        <v>0</v>
      </c>
      <c r="DD110" s="1">
        <f t="shared" si="115"/>
        <v>0</v>
      </c>
    </row>
    <row r="111" spans="3:108" ht="18" customHeight="1" x14ac:dyDescent="0.25">
      <c r="C111" s="1">
        <f t="shared" si="63"/>
        <v>0</v>
      </c>
      <c r="D111" s="1">
        <f t="shared" si="64"/>
        <v>0</v>
      </c>
      <c r="E111" s="1">
        <f>ALLO!A109</f>
        <v>0</v>
      </c>
      <c r="F111" s="1">
        <f t="shared" si="65"/>
        <v>0</v>
      </c>
      <c r="G111" s="1">
        <f t="shared" si="116"/>
        <v>1</v>
      </c>
      <c r="H111" s="1">
        <f t="shared" si="116"/>
        <v>2</v>
      </c>
      <c r="I111" s="1">
        <f t="shared" si="116"/>
        <v>3</v>
      </c>
      <c r="J111" s="1">
        <f>SUM(ALLO!GA109:GL109)</f>
        <v>0</v>
      </c>
      <c r="K111" s="1">
        <f>SUM(ALLO!GM109:GX109)</f>
        <v>0</v>
      </c>
      <c r="L111" s="1">
        <f>SUM(ALLO!GY109:HJ109)</f>
        <v>0</v>
      </c>
      <c r="M111" s="1">
        <f>SUM(ALLO!EU109:FF109)</f>
        <v>0</v>
      </c>
      <c r="N111" s="1">
        <f>SUM(ALLO!FG109:FR109)</f>
        <v>0</v>
      </c>
      <c r="O111" s="1">
        <f>ALLO!HR109</f>
        <v>0</v>
      </c>
      <c r="P111" s="1">
        <f>ALLO!HU109</f>
        <v>0</v>
      </c>
      <c r="Q111" s="1">
        <f>ALLO!IP109</f>
        <v>0</v>
      </c>
      <c r="R111" s="1">
        <f>ALLO!IS109</f>
        <v>0</v>
      </c>
      <c r="S111" s="1">
        <f>IFERROR(IF($BL111&gt;=1,INDEX(ARR!$D$8:$AG$207,MATCH(G111,ARR!$D$8:$D$207,0),12),0),0)</f>
        <v>0</v>
      </c>
      <c r="T111" s="1">
        <f>IFERROR(IF($BL111&gt;=1,INDEX(ARR!$D$8:$AG$207,MATCH(H111,ARR!$D$8:$D$207,0),12),0),0)</f>
        <v>0</v>
      </c>
      <c r="U111" s="1">
        <f>IFERROR(IF($BL111&gt;=1,INDEX(ARR!$D$8:$AG$207,MATCH(I111,ARR!$D$8:$D$207,0),12),0),0)</f>
        <v>0</v>
      </c>
      <c r="V111" s="1">
        <f t="shared" si="67"/>
        <v>0</v>
      </c>
      <c r="W111" s="1">
        <f t="shared" si="68"/>
        <v>0</v>
      </c>
      <c r="X111" s="1">
        <f>SUM(DED!AH111:AS111)+ALLO!IQ109+ALLO!IT109+DED!FT111+ALLO!HP109</f>
        <v>0</v>
      </c>
      <c r="Y111" s="1">
        <f>SUM(DED!FA111:FL111)+ALLO!IR109+ALLO!IU109+DED!FV111</f>
        <v>0</v>
      </c>
      <c r="Z111" s="1">
        <f>SUM(DED!BF111:BQ111)+DED!FW111</f>
        <v>0</v>
      </c>
      <c r="AA111" s="1">
        <f>DED!ES111+DED!GC111</f>
        <v>0</v>
      </c>
      <c r="AB111" s="1">
        <f>SUM(DED!DZ111:EK111)+OTH!I106+DED!FZ111</f>
        <v>0</v>
      </c>
      <c r="AC111" s="1">
        <f>SUM(DED!FM111:FS111)+DED!GD111</f>
        <v>0</v>
      </c>
      <c r="AD111" s="1">
        <f>SUM(DED!CP111:DA111)+DED!GE111</f>
        <v>0</v>
      </c>
      <c r="AE111" s="1">
        <f>SUM(DED!DB111:DM111)+OTH!N106+DED!GA111</f>
        <v>0</v>
      </c>
      <c r="AF111" s="1">
        <f>SUM(DED!DN111:DY111)+OTH!O106+DED!GB111</f>
        <v>0</v>
      </c>
      <c r="AG111" s="1">
        <f>SUM(OTH!D106:H106)+SUM(OTH!J106:M106)+SUM(X111:AB111)+AE111</f>
        <v>0</v>
      </c>
      <c r="AH111" s="1">
        <f>HRA!H106</f>
        <v>0</v>
      </c>
      <c r="AI111" s="1">
        <f>OTH!AC106+OTH!AD106+50000</f>
        <v>50000</v>
      </c>
      <c r="AJ111" s="1">
        <f>OTH!P106</f>
        <v>0</v>
      </c>
      <c r="AK111" s="1">
        <f>IFERROR(IF(OTH!Q106&gt;=AK$6,AK$6,OTH!Q106),0)</f>
        <v>0</v>
      </c>
      <c r="AL111" s="1">
        <f>IFERROR(IF(OTH!R106&gt;=AL$6,AL$6,OTH!R106),0)</f>
        <v>0</v>
      </c>
      <c r="AM111" s="1">
        <f>IFERROR(IF(OTH!S106&gt;=AM$6,AM$6,OTH!S106),0)</f>
        <v>0</v>
      </c>
      <c r="AN111" s="1">
        <f>IFERROR(IF(OTH!T106&gt;=AN$6,AN$6,OTH!T106),0)</f>
        <v>0</v>
      </c>
      <c r="AO111" s="1">
        <f>OTH!U106</f>
        <v>0</v>
      </c>
      <c r="AP111" s="1">
        <f>IFERROR(IF(OTH!V106&gt;=AP$6,AP$6,OTH!V106),0)</f>
        <v>0</v>
      </c>
      <c r="AQ111" s="1">
        <f>IFERROR(IF(OTH!W106&gt;=AQ$6,AQ$6,OTH!W106),0)</f>
        <v>0</v>
      </c>
      <c r="AR111" s="1">
        <f>IFERROR(IF(OTH!X106&gt;=AR$6,AR$6,OTH!X106),0)</f>
        <v>0</v>
      </c>
      <c r="AS111" s="1">
        <f>OTH!Y106</f>
        <v>0</v>
      </c>
      <c r="AT111" s="1">
        <f>OTH!Z106+AC111</f>
        <v>0</v>
      </c>
      <c r="AU111" s="1">
        <f>OTH!AE106+OTH!AF106</f>
        <v>0</v>
      </c>
      <c r="AV111" s="1">
        <f>OTH!AA106</f>
        <v>0</v>
      </c>
      <c r="AW111" s="1">
        <f>OTH!AB106</f>
        <v>0</v>
      </c>
      <c r="AX111" s="1">
        <f t="shared" si="69"/>
        <v>0</v>
      </c>
      <c r="AY111" s="1">
        <f t="shared" si="70"/>
        <v>0</v>
      </c>
      <c r="AZ111" s="1">
        <f t="shared" si="71"/>
        <v>0</v>
      </c>
      <c r="BA111" s="1">
        <f t="shared" si="72"/>
        <v>0</v>
      </c>
      <c r="BB111" s="1">
        <f t="shared" si="73"/>
        <v>0</v>
      </c>
      <c r="BC111" s="1">
        <f>EMP!X107</f>
        <v>0</v>
      </c>
      <c r="BD111" s="1">
        <f t="shared" si="74"/>
        <v>0</v>
      </c>
      <c r="BE111" s="1">
        <f t="shared" si="75"/>
        <v>0</v>
      </c>
      <c r="BF111" s="1">
        <f t="shared" si="76"/>
        <v>0</v>
      </c>
      <c r="BG111" s="1">
        <f t="shared" si="77"/>
        <v>0</v>
      </c>
      <c r="BL111" s="165">
        <f>EMP!O107</f>
        <v>0</v>
      </c>
      <c r="BM111" s="166">
        <f>EMP!P107</f>
        <v>0</v>
      </c>
      <c r="BN111" s="165">
        <f>EMP!Q107</f>
        <v>0</v>
      </c>
      <c r="BO111" s="179"/>
      <c r="BP111" s="180"/>
      <c r="BQ111" s="173">
        <f t="shared" si="78"/>
        <v>0</v>
      </c>
      <c r="BR111" s="173">
        <f t="shared" si="79"/>
        <v>0</v>
      </c>
      <c r="BS111" s="174">
        <f t="shared" si="80"/>
        <v>0</v>
      </c>
      <c r="BT111" s="173">
        <f t="shared" si="81"/>
        <v>0</v>
      </c>
      <c r="BU111" s="173">
        <f t="shared" si="82"/>
        <v>0</v>
      </c>
      <c r="BV111" s="174">
        <f t="shared" si="83"/>
        <v>0</v>
      </c>
      <c r="BW111" s="173">
        <f t="shared" si="84"/>
        <v>0</v>
      </c>
      <c r="BX111" s="173">
        <f t="shared" si="85"/>
        <v>0</v>
      </c>
      <c r="BY111" s="174">
        <f t="shared" si="86"/>
        <v>0</v>
      </c>
      <c r="BZ111" s="173">
        <f t="shared" si="87"/>
        <v>0</v>
      </c>
      <c r="CA111" s="173">
        <f t="shared" si="88"/>
        <v>0</v>
      </c>
      <c r="CB111" s="174">
        <f t="shared" si="89"/>
        <v>0</v>
      </c>
      <c r="CC111" s="173">
        <f t="shared" si="90"/>
        <v>0</v>
      </c>
      <c r="CD111" s="173">
        <f t="shared" si="91"/>
        <v>0</v>
      </c>
      <c r="CE111" s="175">
        <f t="shared" si="92"/>
        <v>0</v>
      </c>
      <c r="CF111" s="175">
        <f t="shared" si="62"/>
        <v>0</v>
      </c>
      <c r="CG111" s="175">
        <f t="shared" si="93"/>
        <v>0</v>
      </c>
      <c r="CH111" s="175">
        <f t="shared" si="94"/>
        <v>0</v>
      </c>
      <c r="CI111" s="175">
        <f t="shared" si="95"/>
        <v>0</v>
      </c>
      <c r="CJ111" s="175">
        <f t="shared" si="96"/>
        <v>0</v>
      </c>
      <c r="CK111" s="175">
        <f t="shared" si="97"/>
        <v>0</v>
      </c>
      <c r="CL111" s="175">
        <f t="shared" si="98"/>
        <v>0</v>
      </c>
      <c r="CM111" s="175">
        <f t="shared" si="99"/>
        <v>0</v>
      </c>
      <c r="CN111" s="175">
        <f t="shared" si="100"/>
        <v>0</v>
      </c>
      <c r="CO111" s="175">
        <f t="shared" si="101"/>
        <v>0</v>
      </c>
      <c r="CP111" s="175">
        <f t="shared" si="102"/>
        <v>0</v>
      </c>
      <c r="CQ111" s="175">
        <f t="shared" si="103"/>
        <v>0</v>
      </c>
      <c r="CR111" s="175">
        <f t="shared" si="104"/>
        <v>0</v>
      </c>
      <c r="CS111" s="175">
        <f t="shared" si="105"/>
        <v>0</v>
      </c>
      <c r="CT111" s="175">
        <f t="shared" si="106"/>
        <v>0</v>
      </c>
      <c r="CU111" s="176">
        <f t="shared" si="107"/>
        <v>0</v>
      </c>
      <c r="CV111" s="176">
        <f t="shared" si="108"/>
        <v>0</v>
      </c>
      <c r="CW111" s="176">
        <f t="shared" si="109"/>
        <v>0</v>
      </c>
      <c r="CX111" s="172">
        <f>OTH!P106</f>
        <v>0</v>
      </c>
      <c r="CY111" s="176">
        <f t="shared" si="110"/>
        <v>0</v>
      </c>
      <c r="CZ111" s="176">
        <f t="shared" si="111"/>
        <v>0</v>
      </c>
      <c r="DA111" s="176">
        <f t="shared" si="112"/>
        <v>0</v>
      </c>
      <c r="DB111" s="171">
        <f t="shared" si="113"/>
        <v>0</v>
      </c>
      <c r="DC111" s="171">
        <f t="shared" si="114"/>
        <v>0</v>
      </c>
      <c r="DD111" s="1">
        <f t="shared" si="115"/>
        <v>0</v>
      </c>
    </row>
    <row r="112" spans="3:108" ht="18" customHeight="1" x14ac:dyDescent="0.25">
      <c r="C112" s="1">
        <f t="shared" si="63"/>
        <v>0</v>
      </c>
      <c r="D112" s="1">
        <f t="shared" si="64"/>
        <v>0</v>
      </c>
      <c r="E112" s="1">
        <f>ALLO!A110</f>
        <v>0</v>
      </c>
      <c r="F112" s="1">
        <f t="shared" si="65"/>
        <v>0</v>
      </c>
      <c r="G112" s="1">
        <f t="shared" si="116"/>
        <v>1</v>
      </c>
      <c r="H112" s="1">
        <f t="shared" si="116"/>
        <v>2</v>
      </c>
      <c r="I112" s="1">
        <f t="shared" si="116"/>
        <v>3</v>
      </c>
      <c r="J112" s="1">
        <f>SUM(ALLO!GA110:GL110)</f>
        <v>0</v>
      </c>
      <c r="K112" s="1">
        <f>SUM(ALLO!GM110:GX110)</f>
        <v>0</v>
      </c>
      <c r="L112" s="1">
        <f>SUM(ALLO!GY110:HJ110)</f>
        <v>0</v>
      </c>
      <c r="M112" s="1">
        <f>SUM(ALLO!EU110:FF110)</f>
        <v>0</v>
      </c>
      <c r="N112" s="1">
        <f>SUM(ALLO!FG110:FR110)</f>
        <v>0</v>
      </c>
      <c r="O112" s="1">
        <f>ALLO!HR110</f>
        <v>0</v>
      </c>
      <c r="P112" s="1">
        <f>ALLO!HU110</f>
        <v>0</v>
      </c>
      <c r="Q112" s="1">
        <f>ALLO!IP110</f>
        <v>0</v>
      </c>
      <c r="R112" s="1">
        <f>ALLO!IS110</f>
        <v>0</v>
      </c>
      <c r="S112" s="1">
        <f>IFERROR(IF($BL112&gt;=1,INDEX(ARR!$D$8:$AG$207,MATCH(G112,ARR!$D$8:$D$207,0),12),0),0)</f>
        <v>0</v>
      </c>
      <c r="T112" s="1">
        <f>IFERROR(IF($BL112&gt;=1,INDEX(ARR!$D$8:$AG$207,MATCH(H112,ARR!$D$8:$D$207,0),12),0),0)</f>
        <v>0</v>
      </c>
      <c r="U112" s="1">
        <f>IFERROR(IF($BL112&gt;=1,INDEX(ARR!$D$8:$AG$207,MATCH(I112,ARR!$D$8:$D$207,0),12),0),0)</f>
        <v>0</v>
      </c>
      <c r="V112" s="1">
        <f t="shared" si="67"/>
        <v>0</v>
      </c>
      <c r="W112" s="1">
        <f t="shared" si="68"/>
        <v>0</v>
      </c>
      <c r="X112" s="1">
        <f>SUM(DED!AH112:AS112)+ALLO!IQ110+ALLO!IT110+DED!FT112+ALLO!HP110</f>
        <v>0</v>
      </c>
      <c r="Y112" s="1">
        <f>SUM(DED!FA112:FL112)+ALLO!IR110+ALLO!IU110+DED!FV112</f>
        <v>0</v>
      </c>
      <c r="Z112" s="1">
        <f>SUM(DED!BF112:BQ112)+DED!FW112</f>
        <v>0</v>
      </c>
      <c r="AA112" s="1">
        <f>DED!ES112+DED!GC112</f>
        <v>0</v>
      </c>
      <c r="AB112" s="1">
        <f>SUM(DED!DZ112:EK112)+OTH!I107+DED!FZ112</f>
        <v>0</v>
      </c>
      <c r="AC112" s="1">
        <f>SUM(DED!FM112:FS112)+DED!GD112</f>
        <v>0</v>
      </c>
      <c r="AD112" s="1">
        <f>SUM(DED!CP112:DA112)+DED!GE112</f>
        <v>0</v>
      </c>
      <c r="AE112" s="1">
        <f>SUM(DED!DB112:DM112)+OTH!N107+DED!GA112</f>
        <v>0</v>
      </c>
      <c r="AF112" s="1">
        <f>SUM(DED!DN112:DY112)+OTH!O107+DED!GB112</f>
        <v>0</v>
      </c>
      <c r="AG112" s="1">
        <f>SUM(OTH!D107:H107)+SUM(OTH!J107:M107)+SUM(X112:AB112)+AE112</f>
        <v>0</v>
      </c>
      <c r="AH112" s="1">
        <f>HRA!H107</f>
        <v>0</v>
      </c>
      <c r="AI112" s="1">
        <f>OTH!AC107+OTH!AD107+50000</f>
        <v>50000</v>
      </c>
      <c r="AJ112" s="1">
        <f>OTH!P107</f>
        <v>0</v>
      </c>
      <c r="AK112" s="1">
        <f>IFERROR(IF(OTH!Q107&gt;=AK$6,AK$6,OTH!Q107),0)</f>
        <v>0</v>
      </c>
      <c r="AL112" s="1">
        <f>IFERROR(IF(OTH!R107&gt;=AL$6,AL$6,OTH!R107),0)</f>
        <v>0</v>
      </c>
      <c r="AM112" s="1">
        <f>IFERROR(IF(OTH!S107&gt;=AM$6,AM$6,OTH!S107),0)</f>
        <v>0</v>
      </c>
      <c r="AN112" s="1">
        <f>IFERROR(IF(OTH!T107&gt;=AN$6,AN$6,OTH!T107),0)</f>
        <v>0</v>
      </c>
      <c r="AO112" s="1">
        <f>OTH!U107</f>
        <v>0</v>
      </c>
      <c r="AP112" s="1">
        <f>IFERROR(IF(OTH!V107&gt;=AP$6,AP$6,OTH!V107),0)</f>
        <v>0</v>
      </c>
      <c r="AQ112" s="1">
        <f>IFERROR(IF(OTH!W107&gt;=AQ$6,AQ$6,OTH!W107),0)</f>
        <v>0</v>
      </c>
      <c r="AR112" s="1">
        <f>IFERROR(IF(OTH!X107&gt;=AR$6,AR$6,OTH!X107),0)</f>
        <v>0</v>
      </c>
      <c r="AS112" s="1">
        <f>OTH!Y107</f>
        <v>0</v>
      </c>
      <c r="AT112" s="1">
        <f>OTH!Z107+AC112</f>
        <v>0</v>
      </c>
      <c r="AU112" s="1">
        <f>OTH!AE107+OTH!AF107</f>
        <v>0</v>
      </c>
      <c r="AV112" s="1">
        <f>OTH!AA107</f>
        <v>0</v>
      </c>
      <c r="AW112" s="1">
        <f>OTH!AB107</f>
        <v>0</v>
      </c>
      <c r="AX112" s="1">
        <f t="shared" si="69"/>
        <v>0</v>
      </c>
      <c r="AY112" s="1">
        <f t="shared" si="70"/>
        <v>0</v>
      </c>
      <c r="AZ112" s="1">
        <f t="shared" si="71"/>
        <v>0</v>
      </c>
      <c r="BA112" s="1">
        <f t="shared" si="72"/>
        <v>0</v>
      </c>
      <c r="BB112" s="1">
        <f t="shared" si="73"/>
        <v>0</v>
      </c>
      <c r="BC112" s="1">
        <f>EMP!X108</f>
        <v>0</v>
      </c>
      <c r="BD112" s="1">
        <f t="shared" si="74"/>
        <v>0</v>
      </c>
      <c r="BE112" s="1">
        <f t="shared" si="75"/>
        <v>0</v>
      </c>
      <c r="BF112" s="1">
        <f t="shared" si="76"/>
        <v>0</v>
      </c>
      <c r="BG112" s="1">
        <f t="shared" si="77"/>
        <v>0</v>
      </c>
      <c r="BL112" s="165">
        <f>EMP!O108</f>
        <v>0</v>
      </c>
      <c r="BM112" s="166">
        <f>EMP!P108</f>
        <v>0</v>
      </c>
      <c r="BN112" s="165">
        <f>EMP!Q108</f>
        <v>0</v>
      </c>
      <c r="BO112" s="179"/>
      <c r="BP112" s="180"/>
      <c r="BQ112" s="173">
        <f t="shared" si="78"/>
        <v>0</v>
      </c>
      <c r="BR112" s="173">
        <f t="shared" si="79"/>
        <v>0</v>
      </c>
      <c r="BS112" s="174">
        <f t="shared" si="80"/>
        <v>0</v>
      </c>
      <c r="BT112" s="173">
        <f t="shared" si="81"/>
        <v>0</v>
      </c>
      <c r="BU112" s="173">
        <f t="shared" si="82"/>
        <v>0</v>
      </c>
      <c r="BV112" s="174">
        <f t="shared" si="83"/>
        <v>0</v>
      </c>
      <c r="BW112" s="173">
        <f t="shared" si="84"/>
        <v>0</v>
      </c>
      <c r="BX112" s="173">
        <f t="shared" si="85"/>
        <v>0</v>
      </c>
      <c r="BY112" s="174">
        <f t="shared" si="86"/>
        <v>0</v>
      </c>
      <c r="BZ112" s="173">
        <f t="shared" si="87"/>
        <v>0</v>
      </c>
      <c r="CA112" s="173">
        <f t="shared" si="88"/>
        <v>0</v>
      </c>
      <c r="CB112" s="174">
        <f t="shared" si="89"/>
        <v>0</v>
      </c>
      <c r="CC112" s="173">
        <f t="shared" si="90"/>
        <v>0</v>
      </c>
      <c r="CD112" s="173">
        <f t="shared" si="91"/>
        <v>0</v>
      </c>
      <c r="CE112" s="175">
        <f t="shared" si="92"/>
        <v>0</v>
      </c>
      <c r="CF112" s="175">
        <f t="shared" si="62"/>
        <v>0</v>
      </c>
      <c r="CG112" s="175">
        <f t="shared" si="93"/>
        <v>0</v>
      </c>
      <c r="CH112" s="175">
        <f t="shared" si="94"/>
        <v>0</v>
      </c>
      <c r="CI112" s="175">
        <f t="shared" si="95"/>
        <v>0</v>
      </c>
      <c r="CJ112" s="175">
        <f t="shared" si="96"/>
        <v>0</v>
      </c>
      <c r="CK112" s="175">
        <f t="shared" si="97"/>
        <v>0</v>
      </c>
      <c r="CL112" s="175">
        <f t="shared" si="98"/>
        <v>0</v>
      </c>
      <c r="CM112" s="175">
        <f t="shared" si="99"/>
        <v>0</v>
      </c>
      <c r="CN112" s="175">
        <f t="shared" si="100"/>
        <v>0</v>
      </c>
      <c r="CO112" s="175">
        <f t="shared" si="101"/>
        <v>0</v>
      </c>
      <c r="CP112" s="175">
        <f t="shared" si="102"/>
        <v>0</v>
      </c>
      <c r="CQ112" s="175">
        <f t="shared" si="103"/>
        <v>0</v>
      </c>
      <c r="CR112" s="175">
        <f t="shared" si="104"/>
        <v>0</v>
      </c>
      <c r="CS112" s="175">
        <f t="shared" si="105"/>
        <v>0</v>
      </c>
      <c r="CT112" s="175">
        <f t="shared" si="106"/>
        <v>0</v>
      </c>
      <c r="CU112" s="176">
        <f t="shared" si="107"/>
        <v>0</v>
      </c>
      <c r="CV112" s="176">
        <f t="shared" si="108"/>
        <v>0</v>
      </c>
      <c r="CW112" s="176">
        <f t="shared" si="109"/>
        <v>0</v>
      </c>
      <c r="CX112" s="172">
        <f>OTH!P107</f>
        <v>0</v>
      </c>
      <c r="CY112" s="176">
        <f t="shared" si="110"/>
        <v>0</v>
      </c>
      <c r="CZ112" s="176">
        <f t="shared" si="111"/>
        <v>0</v>
      </c>
      <c r="DA112" s="176">
        <f t="shared" si="112"/>
        <v>0</v>
      </c>
      <c r="DB112" s="171">
        <f t="shared" si="113"/>
        <v>0</v>
      </c>
      <c r="DC112" s="171">
        <f t="shared" si="114"/>
        <v>0</v>
      </c>
      <c r="DD112" s="1">
        <f t="shared" si="115"/>
        <v>0</v>
      </c>
    </row>
    <row r="113" spans="3:108" ht="18" customHeight="1" x14ac:dyDescent="0.25">
      <c r="C113" s="1">
        <f t="shared" si="63"/>
        <v>0</v>
      </c>
      <c r="D113" s="1">
        <f t="shared" si="64"/>
        <v>0</v>
      </c>
      <c r="E113" s="1">
        <f>ALLO!A111</f>
        <v>0</v>
      </c>
      <c r="F113" s="1">
        <f t="shared" si="65"/>
        <v>0</v>
      </c>
      <c r="G113" s="1">
        <f t="shared" si="116"/>
        <v>1</v>
      </c>
      <c r="H113" s="1">
        <f t="shared" si="116"/>
        <v>2</v>
      </c>
      <c r="I113" s="1">
        <f t="shared" si="116"/>
        <v>3</v>
      </c>
      <c r="J113" s="1">
        <f>SUM(ALLO!GA111:GL111)</f>
        <v>0</v>
      </c>
      <c r="K113" s="1">
        <f>SUM(ALLO!GM111:GX111)</f>
        <v>0</v>
      </c>
      <c r="L113" s="1">
        <f>SUM(ALLO!GY111:HJ111)</f>
        <v>0</v>
      </c>
      <c r="M113" s="1">
        <f>SUM(ALLO!EU111:FF111)</f>
        <v>0</v>
      </c>
      <c r="N113" s="1">
        <f>SUM(ALLO!FG111:FR111)</f>
        <v>0</v>
      </c>
      <c r="O113" s="1">
        <f>ALLO!HR111</f>
        <v>0</v>
      </c>
      <c r="P113" s="1">
        <f>ALLO!HU111</f>
        <v>0</v>
      </c>
      <c r="Q113" s="1">
        <f>ALLO!IP111</f>
        <v>0</v>
      </c>
      <c r="R113" s="1">
        <f>ALLO!IS111</f>
        <v>0</v>
      </c>
      <c r="S113" s="1">
        <f>IFERROR(IF($BL113&gt;=1,INDEX(ARR!$D$8:$AG$207,MATCH(G113,ARR!$D$8:$D$207,0),12),0),0)</f>
        <v>0</v>
      </c>
      <c r="T113" s="1">
        <f>IFERROR(IF($BL113&gt;=1,INDEX(ARR!$D$8:$AG$207,MATCH(H113,ARR!$D$8:$D$207,0),12),0),0)</f>
        <v>0</v>
      </c>
      <c r="U113" s="1">
        <f>IFERROR(IF($BL113&gt;=1,INDEX(ARR!$D$8:$AG$207,MATCH(I113,ARR!$D$8:$D$207,0),12),0),0)</f>
        <v>0</v>
      </c>
      <c r="V113" s="1">
        <f t="shared" si="67"/>
        <v>0</v>
      </c>
      <c r="W113" s="1">
        <f t="shared" si="68"/>
        <v>0</v>
      </c>
      <c r="X113" s="1">
        <f>SUM(DED!AH113:AS113)+ALLO!IQ111+ALLO!IT111+DED!FT113+ALLO!HP111</f>
        <v>0</v>
      </c>
      <c r="Y113" s="1">
        <f>SUM(DED!FA113:FL113)+ALLO!IR111+ALLO!IU111+DED!FV113</f>
        <v>0</v>
      </c>
      <c r="Z113" s="1">
        <f>SUM(DED!BF113:BQ113)+DED!FW113</f>
        <v>0</v>
      </c>
      <c r="AA113" s="1">
        <f>DED!ES113+DED!GC113</f>
        <v>0</v>
      </c>
      <c r="AB113" s="1">
        <f>SUM(DED!DZ113:EK113)+OTH!I108+DED!FZ113</f>
        <v>0</v>
      </c>
      <c r="AC113" s="1">
        <f>SUM(DED!FM113:FS113)+DED!GD113</f>
        <v>0</v>
      </c>
      <c r="AD113" s="1">
        <f>SUM(DED!CP113:DA113)+DED!GE113</f>
        <v>0</v>
      </c>
      <c r="AE113" s="1">
        <f>SUM(DED!DB113:DM113)+OTH!N108+DED!GA113</f>
        <v>0</v>
      </c>
      <c r="AF113" s="1">
        <f>SUM(DED!DN113:DY113)+OTH!O108+DED!GB113</f>
        <v>0</v>
      </c>
      <c r="AG113" s="1">
        <f>SUM(OTH!D108:H108)+SUM(OTH!J108:M108)+SUM(X113:AB113)+AE113</f>
        <v>0</v>
      </c>
      <c r="AH113" s="1">
        <f>HRA!H108</f>
        <v>0</v>
      </c>
      <c r="AI113" s="1">
        <f>OTH!AC108+OTH!AD108+50000</f>
        <v>50000</v>
      </c>
      <c r="AJ113" s="1">
        <f>OTH!P108</f>
        <v>0</v>
      </c>
      <c r="AK113" s="1">
        <f>IFERROR(IF(OTH!Q108&gt;=AK$6,AK$6,OTH!Q108),0)</f>
        <v>0</v>
      </c>
      <c r="AL113" s="1">
        <f>IFERROR(IF(OTH!R108&gt;=AL$6,AL$6,OTH!R108),0)</f>
        <v>0</v>
      </c>
      <c r="AM113" s="1">
        <f>IFERROR(IF(OTH!S108&gt;=AM$6,AM$6,OTH!S108),0)</f>
        <v>0</v>
      </c>
      <c r="AN113" s="1">
        <f>IFERROR(IF(OTH!T108&gt;=AN$6,AN$6,OTH!T108),0)</f>
        <v>0</v>
      </c>
      <c r="AO113" s="1">
        <f>OTH!U108</f>
        <v>0</v>
      </c>
      <c r="AP113" s="1">
        <f>IFERROR(IF(OTH!V108&gt;=AP$6,AP$6,OTH!V108),0)</f>
        <v>0</v>
      </c>
      <c r="AQ113" s="1">
        <f>IFERROR(IF(OTH!W108&gt;=AQ$6,AQ$6,OTH!W108),0)</f>
        <v>0</v>
      </c>
      <c r="AR113" s="1">
        <f>IFERROR(IF(OTH!X108&gt;=AR$6,AR$6,OTH!X108),0)</f>
        <v>0</v>
      </c>
      <c r="AS113" s="1">
        <f>OTH!Y108</f>
        <v>0</v>
      </c>
      <c r="AT113" s="1">
        <f>OTH!Z108+AC113</f>
        <v>0</v>
      </c>
      <c r="AU113" s="1">
        <f>OTH!AE108+OTH!AF108</f>
        <v>0</v>
      </c>
      <c r="AV113" s="1">
        <f>OTH!AA108</f>
        <v>0</v>
      </c>
      <c r="AW113" s="1">
        <f>OTH!AB108</f>
        <v>0</v>
      </c>
      <c r="AX113" s="1">
        <f t="shared" si="69"/>
        <v>0</v>
      </c>
      <c r="AY113" s="1">
        <f t="shared" si="70"/>
        <v>0</v>
      </c>
      <c r="AZ113" s="1">
        <f t="shared" si="71"/>
        <v>0</v>
      </c>
      <c r="BA113" s="1">
        <f t="shared" si="72"/>
        <v>0</v>
      </c>
      <c r="BB113" s="1">
        <f t="shared" si="73"/>
        <v>0</v>
      </c>
      <c r="BC113" s="1">
        <f>EMP!X109</f>
        <v>0</v>
      </c>
      <c r="BD113" s="1">
        <f t="shared" si="74"/>
        <v>0</v>
      </c>
      <c r="BE113" s="1">
        <f t="shared" si="75"/>
        <v>0</v>
      </c>
      <c r="BF113" s="1">
        <f t="shared" si="76"/>
        <v>0</v>
      </c>
      <c r="BG113" s="1">
        <f t="shared" si="77"/>
        <v>0</v>
      </c>
      <c r="BL113" s="165">
        <f>EMP!O109</f>
        <v>0</v>
      </c>
      <c r="BM113" s="166">
        <f>EMP!P109</f>
        <v>0</v>
      </c>
      <c r="BN113" s="165">
        <f>EMP!Q109</f>
        <v>0</v>
      </c>
      <c r="BO113" s="179"/>
      <c r="BP113" s="180"/>
      <c r="BQ113" s="173">
        <f t="shared" si="78"/>
        <v>0</v>
      </c>
      <c r="BR113" s="173">
        <f t="shared" si="79"/>
        <v>0</v>
      </c>
      <c r="BS113" s="174">
        <f t="shared" si="80"/>
        <v>0</v>
      </c>
      <c r="BT113" s="173">
        <f t="shared" si="81"/>
        <v>0</v>
      </c>
      <c r="BU113" s="173">
        <f t="shared" si="82"/>
        <v>0</v>
      </c>
      <c r="BV113" s="174">
        <f t="shared" si="83"/>
        <v>0</v>
      </c>
      <c r="BW113" s="173">
        <f t="shared" si="84"/>
        <v>0</v>
      </c>
      <c r="BX113" s="173">
        <f t="shared" si="85"/>
        <v>0</v>
      </c>
      <c r="BY113" s="174">
        <f t="shared" si="86"/>
        <v>0</v>
      </c>
      <c r="BZ113" s="173">
        <f t="shared" si="87"/>
        <v>0</v>
      </c>
      <c r="CA113" s="173">
        <f t="shared" si="88"/>
        <v>0</v>
      </c>
      <c r="CB113" s="174">
        <f t="shared" si="89"/>
        <v>0</v>
      </c>
      <c r="CC113" s="173">
        <f t="shared" si="90"/>
        <v>0</v>
      </c>
      <c r="CD113" s="173">
        <f t="shared" si="91"/>
        <v>0</v>
      </c>
      <c r="CE113" s="175">
        <f t="shared" si="92"/>
        <v>0</v>
      </c>
      <c r="CF113" s="175">
        <f t="shared" si="62"/>
        <v>0</v>
      </c>
      <c r="CG113" s="175">
        <f t="shared" si="93"/>
        <v>0</v>
      </c>
      <c r="CH113" s="175">
        <f t="shared" si="94"/>
        <v>0</v>
      </c>
      <c r="CI113" s="175">
        <f t="shared" si="95"/>
        <v>0</v>
      </c>
      <c r="CJ113" s="175">
        <f t="shared" si="96"/>
        <v>0</v>
      </c>
      <c r="CK113" s="175">
        <f t="shared" si="97"/>
        <v>0</v>
      </c>
      <c r="CL113" s="175">
        <f t="shared" si="98"/>
        <v>0</v>
      </c>
      <c r="CM113" s="175">
        <f t="shared" si="99"/>
        <v>0</v>
      </c>
      <c r="CN113" s="175">
        <f t="shared" si="100"/>
        <v>0</v>
      </c>
      <c r="CO113" s="175">
        <f t="shared" si="101"/>
        <v>0</v>
      </c>
      <c r="CP113" s="175">
        <f t="shared" si="102"/>
        <v>0</v>
      </c>
      <c r="CQ113" s="175">
        <f t="shared" si="103"/>
        <v>0</v>
      </c>
      <c r="CR113" s="175">
        <f t="shared" si="104"/>
        <v>0</v>
      </c>
      <c r="CS113" s="175">
        <f t="shared" si="105"/>
        <v>0</v>
      </c>
      <c r="CT113" s="175">
        <f t="shared" si="106"/>
        <v>0</v>
      </c>
      <c r="CU113" s="176">
        <f t="shared" si="107"/>
        <v>0</v>
      </c>
      <c r="CV113" s="176">
        <f t="shared" si="108"/>
        <v>0</v>
      </c>
      <c r="CW113" s="176">
        <f t="shared" si="109"/>
        <v>0</v>
      </c>
      <c r="CX113" s="172">
        <f>OTH!P108</f>
        <v>0</v>
      </c>
      <c r="CY113" s="176">
        <f t="shared" si="110"/>
        <v>0</v>
      </c>
      <c r="CZ113" s="176">
        <f t="shared" si="111"/>
        <v>0</v>
      </c>
      <c r="DA113" s="176">
        <f t="shared" si="112"/>
        <v>0</v>
      </c>
      <c r="DB113" s="171">
        <f t="shared" si="113"/>
        <v>0</v>
      </c>
      <c r="DC113" s="171">
        <f t="shared" si="114"/>
        <v>0</v>
      </c>
      <c r="DD113" s="1">
        <f t="shared" si="115"/>
        <v>0</v>
      </c>
    </row>
    <row r="114" spans="3:108" ht="18" customHeight="1" x14ac:dyDescent="0.25">
      <c r="C114" s="1">
        <f t="shared" si="63"/>
        <v>0</v>
      </c>
      <c r="D114" s="1">
        <f t="shared" si="64"/>
        <v>0</v>
      </c>
      <c r="E114" s="1">
        <f>ALLO!A112</f>
        <v>0</v>
      </c>
      <c r="F114" s="1">
        <f t="shared" si="65"/>
        <v>0</v>
      </c>
      <c r="G114" s="1">
        <f t="shared" si="116"/>
        <v>1</v>
      </c>
      <c r="H114" s="1">
        <f t="shared" si="116"/>
        <v>2</v>
      </c>
      <c r="I114" s="1">
        <f t="shared" si="116"/>
        <v>3</v>
      </c>
      <c r="J114" s="1">
        <f>SUM(ALLO!GA112:GL112)</f>
        <v>0</v>
      </c>
      <c r="K114" s="1">
        <f>SUM(ALLO!GM112:GX112)</f>
        <v>0</v>
      </c>
      <c r="L114" s="1">
        <f>SUM(ALLO!GY112:HJ112)</f>
        <v>0</v>
      </c>
      <c r="M114" s="1">
        <f>SUM(ALLO!EU112:FF112)</f>
        <v>0</v>
      </c>
      <c r="N114" s="1">
        <f>SUM(ALLO!FG112:FR112)</f>
        <v>0</v>
      </c>
      <c r="O114" s="1">
        <f>ALLO!HR112</f>
        <v>0</v>
      </c>
      <c r="P114" s="1">
        <f>ALLO!HU112</f>
        <v>0</v>
      </c>
      <c r="Q114" s="1">
        <f>ALLO!IP112</f>
        <v>0</v>
      </c>
      <c r="R114" s="1">
        <f>ALLO!IS112</f>
        <v>0</v>
      </c>
      <c r="S114" s="1">
        <f>IFERROR(IF($BL114&gt;=1,INDEX(ARR!$D$8:$AG$207,MATCH(G114,ARR!$D$8:$D$207,0),12),0),0)</f>
        <v>0</v>
      </c>
      <c r="T114" s="1">
        <f>IFERROR(IF($BL114&gt;=1,INDEX(ARR!$D$8:$AG$207,MATCH(H114,ARR!$D$8:$D$207,0),12),0),0)</f>
        <v>0</v>
      </c>
      <c r="U114" s="1">
        <f>IFERROR(IF($BL114&gt;=1,INDEX(ARR!$D$8:$AG$207,MATCH(I114,ARR!$D$8:$D$207,0),12),0),0)</f>
        <v>0</v>
      </c>
      <c r="V114" s="1">
        <f t="shared" si="67"/>
        <v>0</v>
      </c>
      <c r="W114" s="1">
        <f t="shared" si="68"/>
        <v>0</v>
      </c>
      <c r="X114" s="1">
        <f>SUM(DED!AH114:AS114)+ALLO!IQ112+ALLO!IT112+DED!FT114+ALLO!HP112</f>
        <v>0</v>
      </c>
      <c r="Y114" s="1">
        <f>SUM(DED!FA114:FL114)+ALLO!IR112+ALLO!IU112+DED!FV114</f>
        <v>0</v>
      </c>
      <c r="Z114" s="1">
        <f>SUM(DED!BF114:BQ114)+DED!FW114</f>
        <v>0</v>
      </c>
      <c r="AA114" s="1">
        <f>DED!ES114+DED!GC114</f>
        <v>0</v>
      </c>
      <c r="AB114" s="1">
        <f>SUM(DED!DZ114:EK114)+OTH!I109+DED!FZ114</f>
        <v>0</v>
      </c>
      <c r="AC114" s="1">
        <f>SUM(DED!FM114:FS114)+DED!GD114</f>
        <v>0</v>
      </c>
      <c r="AD114" s="1">
        <f>SUM(DED!CP114:DA114)+DED!GE114</f>
        <v>0</v>
      </c>
      <c r="AE114" s="1">
        <f>SUM(DED!DB114:DM114)+OTH!N109+DED!GA114</f>
        <v>0</v>
      </c>
      <c r="AF114" s="1">
        <f>SUM(DED!DN114:DY114)+OTH!O109+DED!GB114</f>
        <v>0</v>
      </c>
      <c r="AG114" s="1">
        <f>SUM(OTH!D109:H109)+SUM(OTH!J109:M109)+SUM(X114:AB114)+AE114</f>
        <v>0</v>
      </c>
      <c r="AH114" s="1">
        <f>HRA!H109</f>
        <v>0</v>
      </c>
      <c r="AI114" s="1">
        <f>OTH!AC109+OTH!AD109+50000</f>
        <v>50000</v>
      </c>
      <c r="AJ114" s="1">
        <f>OTH!P109</f>
        <v>0</v>
      </c>
      <c r="AK114" s="1">
        <f>IFERROR(IF(OTH!Q109&gt;=AK$6,AK$6,OTH!Q109),0)</f>
        <v>0</v>
      </c>
      <c r="AL114" s="1">
        <f>IFERROR(IF(OTH!R109&gt;=AL$6,AL$6,OTH!R109),0)</f>
        <v>0</v>
      </c>
      <c r="AM114" s="1">
        <f>IFERROR(IF(OTH!S109&gt;=AM$6,AM$6,OTH!S109),0)</f>
        <v>0</v>
      </c>
      <c r="AN114" s="1">
        <f>IFERROR(IF(OTH!T109&gt;=AN$6,AN$6,OTH!T109),0)</f>
        <v>0</v>
      </c>
      <c r="AO114" s="1">
        <f>OTH!U109</f>
        <v>0</v>
      </c>
      <c r="AP114" s="1">
        <f>IFERROR(IF(OTH!V109&gt;=AP$6,AP$6,OTH!V109),0)</f>
        <v>0</v>
      </c>
      <c r="AQ114" s="1">
        <f>IFERROR(IF(OTH!W109&gt;=AQ$6,AQ$6,OTH!W109),0)</f>
        <v>0</v>
      </c>
      <c r="AR114" s="1">
        <f>IFERROR(IF(OTH!X109&gt;=AR$6,AR$6,OTH!X109),0)</f>
        <v>0</v>
      </c>
      <c r="AS114" s="1">
        <f>OTH!Y109</f>
        <v>0</v>
      </c>
      <c r="AT114" s="1">
        <f>OTH!Z109+AC114</f>
        <v>0</v>
      </c>
      <c r="AU114" s="1">
        <f>OTH!AE109+OTH!AF109</f>
        <v>0</v>
      </c>
      <c r="AV114" s="1">
        <f>OTH!AA109</f>
        <v>0</v>
      </c>
      <c r="AW114" s="1">
        <f>OTH!AB109</f>
        <v>0</v>
      </c>
      <c r="AX114" s="1">
        <f t="shared" si="69"/>
        <v>0</v>
      </c>
      <c r="AY114" s="1">
        <f t="shared" si="70"/>
        <v>0</v>
      </c>
      <c r="AZ114" s="1">
        <f t="shared" si="71"/>
        <v>0</v>
      </c>
      <c r="BA114" s="1">
        <f t="shared" si="72"/>
        <v>0</v>
      </c>
      <c r="BB114" s="1">
        <f t="shared" si="73"/>
        <v>0</v>
      </c>
      <c r="BC114" s="1">
        <f>EMP!X110</f>
        <v>0</v>
      </c>
      <c r="BD114" s="1">
        <f t="shared" si="74"/>
        <v>0</v>
      </c>
      <c r="BE114" s="1">
        <f t="shared" si="75"/>
        <v>0</v>
      </c>
      <c r="BF114" s="1">
        <f t="shared" si="76"/>
        <v>0</v>
      </c>
      <c r="BG114" s="1">
        <f t="shared" si="77"/>
        <v>0</v>
      </c>
      <c r="BL114" s="165">
        <f>EMP!O110</f>
        <v>0</v>
      </c>
      <c r="BM114" s="166">
        <f>EMP!P110</f>
        <v>0</v>
      </c>
      <c r="BN114" s="165">
        <f>EMP!Q110</f>
        <v>0</v>
      </c>
      <c r="BO114" s="179"/>
      <c r="BP114" s="180"/>
      <c r="BQ114" s="173">
        <f t="shared" si="78"/>
        <v>0</v>
      </c>
      <c r="BR114" s="173">
        <f t="shared" si="79"/>
        <v>0</v>
      </c>
      <c r="BS114" s="174">
        <f t="shared" si="80"/>
        <v>0</v>
      </c>
      <c r="BT114" s="173">
        <f t="shared" si="81"/>
        <v>0</v>
      </c>
      <c r="BU114" s="173">
        <f t="shared" si="82"/>
        <v>0</v>
      </c>
      <c r="BV114" s="174">
        <f t="shared" si="83"/>
        <v>0</v>
      </c>
      <c r="BW114" s="173">
        <f t="shared" si="84"/>
        <v>0</v>
      </c>
      <c r="BX114" s="173">
        <f t="shared" si="85"/>
        <v>0</v>
      </c>
      <c r="BY114" s="174">
        <f t="shared" si="86"/>
        <v>0</v>
      </c>
      <c r="BZ114" s="173">
        <f t="shared" si="87"/>
        <v>0</v>
      </c>
      <c r="CA114" s="173">
        <f t="shared" si="88"/>
        <v>0</v>
      </c>
      <c r="CB114" s="174">
        <f t="shared" si="89"/>
        <v>0</v>
      </c>
      <c r="CC114" s="173">
        <f t="shared" si="90"/>
        <v>0</v>
      </c>
      <c r="CD114" s="173">
        <f t="shared" si="91"/>
        <v>0</v>
      </c>
      <c r="CE114" s="175">
        <f t="shared" si="92"/>
        <v>0</v>
      </c>
      <c r="CF114" s="175">
        <f t="shared" si="62"/>
        <v>0</v>
      </c>
      <c r="CG114" s="175">
        <f t="shared" si="93"/>
        <v>0</v>
      </c>
      <c r="CH114" s="175">
        <f t="shared" si="94"/>
        <v>0</v>
      </c>
      <c r="CI114" s="175">
        <f t="shared" si="95"/>
        <v>0</v>
      </c>
      <c r="CJ114" s="175">
        <f t="shared" si="96"/>
        <v>0</v>
      </c>
      <c r="CK114" s="175">
        <f t="shared" si="97"/>
        <v>0</v>
      </c>
      <c r="CL114" s="175">
        <f t="shared" si="98"/>
        <v>0</v>
      </c>
      <c r="CM114" s="175">
        <f t="shared" si="99"/>
        <v>0</v>
      </c>
      <c r="CN114" s="175">
        <f t="shared" si="100"/>
        <v>0</v>
      </c>
      <c r="CO114" s="175">
        <f t="shared" si="101"/>
        <v>0</v>
      </c>
      <c r="CP114" s="175">
        <f t="shared" si="102"/>
        <v>0</v>
      </c>
      <c r="CQ114" s="175">
        <f t="shared" si="103"/>
        <v>0</v>
      </c>
      <c r="CR114" s="175">
        <f t="shared" si="104"/>
        <v>0</v>
      </c>
      <c r="CS114" s="175">
        <f t="shared" si="105"/>
        <v>0</v>
      </c>
      <c r="CT114" s="175">
        <f t="shared" si="106"/>
        <v>0</v>
      </c>
      <c r="CU114" s="176">
        <f t="shared" si="107"/>
        <v>0</v>
      </c>
      <c r="CV114" s="176">
        <f t="shared" si="108"/>
        <v>0</v>
      </c>
      <c r="CW114" s="176">
        <f t="shared" si="109"/>
        <v>0</v>
      </c>
      <c r="CX114" s="172">
        <f>OTH!P109</f>
        <v>0</v>
      </c>
      <c r="CY114" s="176">
        <f t="shared" si="110"/>
        <v>0</v>
      </c>
      <c r="CZ114" s="176">
        <f t="shared" si="111"/>
        <v>0</v>
      </c>
      <c r="DA114" s="176">
        <f t="shared" si="112"/>
        <v>0</v>
      </c>
      <c r="DB114" s="171">
        <f t="shared" si="113"/>
        <v>0</v>
      </c>
      <c r="DC114" s="171">
        <f t="shared" si="114"/>
        <v>0</v>
      </c>
      <c r="DD114" s="1">
        <f t="shared" si="115"/>
        <v>0</v>
      </c>
    </row>
    <row r="115" spans="3:108" ht="18" customHeight="1" x14ac:dyDescent="0.25">
      <c r="C115" s="1">
        <f t="shared" si="63"/>
        <v>0</v>
      </c>
      <c r="D115" s="1">
        <f t="shared" si="64"/>
        <v>0</v>
      </c>
      <c r="E115" s="1">
        <f>ALLO!A113</f>
        <v>0</v>
      </c>
      <c r="F115" s="1">
        <f t="shared" si="65"/>
        <v>0</v>
      </c>
      <c r="G115" s="1">
        <f t="shared" si="116"/>
        <v>1</v>
      </c>
      <c r="H115" s="1">
        <f t="shared" si="116"/>
        <v>2</v>
      </c>
      <c r="I115" s="1">
        <f t="shared" si="116"/>
        <v>3</v>
      </c>
      <c r="J115" s="1">
        <f>SUM(ALLO!GA113:GL113)</f>
        <v>0</v>
      </c>
      <c r="K115" s="1">
        <f>SUM(ALLO!GM113:GX113)</f>
        <v>0</v>
      </c>
      <c r="L115" s="1">
        <f>SUM(ALLO!GY113:HJ113)</f>
        <v>0</v>
      </c>
      <c r="M115" s="1">
        <f>SUM(ALLO!EU113:FF113)</f>
        <v>0</v>
      </c>
      <c r="N115" s="1">
        <f>SUM(ALLO!FG113:FR113)</f>
        <v>0</v>
      </c>
      <c r="O115" s="1">
        <f>ALLO!HR113</f>
        <v>0</v>
      </c>
      <c r="P115" s="1">
        <f>ALLO!HU113</f>
        <v>0</v>
      </c>
      <c r="Q115" s="1">
        <f>ALLO!IP113</f>
        <v>0</v>
      </c>
      <c r="R115" s="1">
        <f>ALLO!IS113</f>
        <v>0</v>
      </c>
      <c r="S115" s="1">
        <f>IFERROR(IF($BL115&gt;=1,INDEX(ARR!$D$8:$AG$207,MATCH(G115,ARR!$D$8:$D$207,0),12),0),0)</f>
        <v>0</v>
      </c>
      <c r="T115" s="1">
        <f>IFERROR(IF($BL115&gt;=1,INDEX(ARR!$D$8:$AG$207,MATCH(H115,ARR!$D$8:$D$207,0),12),0),0)</f>
        <v>0</v>
      </c>
      <c r="U115" s="1">
        <f>IFERROR(IF($BL115&gt;=1,INDEX(ARR!$D$8:$AG$207,MATCH(I115,ARR!$D$8:$D$207,0),12),0),0)</f>
        <v>0</v>
      </c>
      <c r="V115" s="1">
        <f t="shared" si="67"/>
        <v>0</v>
      </c>
      <c r="W115" s="1">
        <f t="shared" si="68"/>
        <v>0</v>
      </c>
      <c r="X115" s="1">
        <f>SUM(DED!AH115:AS115)+ALLO!IQ113+ALLO!IT113+DED!FT115+ALLO!HP113</f>
        <v>0</v>
      </c>
      <c r="Y115" s="1">
        <f>SUM(DED!FA115:FL115)+ALLO!IR113+ALLO!IU113+DED!FV115</f>
        <v>0</v>
      </c>
      <c r="Z115" s="1">
        <f>SUM(DED!BF115:BQ115)+DED!FW115</f>
        <v>0</v>
      </c>
      <c r="AA115" s="1">
        <f>DED!ES115+DED!GC115</f>
        <v>0</v>
      </c>
      <c r="AB115" s="1">
        <f>SUM(DED!DZ115:EK115)+OTH!I110+DED!FZ115</f>
        <v>0</v>
      </c>
      <c r="AC115" s="1">
        <f>SUM(DED!FM115:FS115)+DED!GD115</f>
        <v>0</v>
      </c>
      <c r="AD115" s="1">
        <f>SUM(DED!CP115:DA115)+DED!GE115</f>
        <v>0</v>
      </c>
      <c r="AE115" s="1">
        <f>SUM(DED!DB115:DM115)+OTH!N110+DED!GA115</f>
        <v>0</v>
      </c>
      <c r="AF115" s="1">
        <f>SUM(DED!DN115:DY115)+OTH!O110+DED!GB115</f>
        <v>0</v>
      </c>
      <c r="AG115" s="1">
        <f>SUM(OTH!D110:H110)+SUM(OTH!J110:M110)+SUM(X115:AB115)+AE115</f>
        <v>0</v>
      </c>
      <c r="AH115" s="1">
        <f>HRA!H110</f>
        <v>0</v>
      </c>
      <c r="AI115" s="1">
        <f>OTH!AC110+OTH!AD110+50000</f>
        <v>50000</v>
      </c>
      <c r="AJ115" s="1">
        <f>OTH!P110</f>
        <v>0</v>
      </c>
      <c r="AK115" s="1">
        <f>IFERROR(IF(OTH!Q110&gt;=AK$6,AK$6,OTH!Q110),0)</f>
        <v>0</v>
      </c>
      <c r="AL115" s="1">
        <f>IFERROR(IF(OTH!R110&gt;=AL$6,AL$6,OTH!R110),0)</f>
        <v>0</v>
      </c>
      <c r="AM115" s="1">
        <f>IFERROR(IF(OTH!S110&gt;=AM$6,AM$6,OTH!S110),0)</f>
        <v>0</v>
      </c>
      <c r="AN115" s="1">
        <f>IFERROR(IF(OTH!T110&gt;=AN$6,AN$6,OTH!T110),0)</f>
        <v>0</v>
      </c>
      <c r="AO115" s="1">
        <f>OTH!U110</f>
        <v>0</v>
      </c>
      <c r="AP115" s="1">
        <f>IFERROR(IF(OTH!V110&gt;=AP$6,AP$6,OTH!V110),0)</f>
        <v>0</v>
      </c>
      <c r="AQ115" s="1">
        <f>IFERROR(IF(OTH!W110&gt;=AQ$6,AQ$6,OTH!W110),0)</f>
        <v>0</v>
      </c>
      <c r="AR115" s="1">
        <f>IFERROR(IF(OTH!X110&gt;=AR$6,AR$6,OTH!X110),0)</f>
        <v>0</v>
      </c>
      <c r="AS115" s="1">
        <f>OTH!Y110</f>
        <v>0</v>
      </c>
      <c r="AT115" s="1">
        <f>OTH!Z110+AC115</f>
        <v>0</v>
      </c>
      <c r="AU115" s="1">
        <f>OTH!AE110+OTH!AF110</f>
        <v>0</v>
      </c>
      <c r="AV115" s="1">
        <f>OTH!AA110</f>
        <v>0</v>
      </c>
      <c r="AW115" s="1">
        <f>OTH!AB110</f>
        <v>0</v>
      </c>
      <c r="AX115" s="1">
        <f t="shared" si="69"/>
        <v>0</v>
      </c>
      <c r="AY115" s="1">
        <f t="shared" si="70"/>
        <v>0</v>
      </c>
      <c r="AZ115" s="1">
        <f t="shared" si="71"/>
        <v>0</v>
      </c>
      <c r="BA115" s="1">
        <f t="shared" si="72"/>
        <v>0</v>
      </c>
      <c r="BB115" s="1">
        <f t="shared" si="73"/>
        <v>0</v>
      </c>
      <c r="BC115" s="1">
        <f>EMP!X111</f>
        <v>0</v>
      </c>
      <c r="BD115" s="1">
        <f t="shared" si="74"/>
        <v>0</v>
      </c>
      <c r="BE115" s="1">
        <f t="shared" si="75"/>
        <v>0</v>
      </c>
      <c r="BF115" s="1">
        <f t="shared" si="76"/>
        <v>0</v>
      </c>
      <c r="BG115" s="1">
        <f t="shared" si="77"/>
        <v>0</v>
      </c>
      <c r="BL115" s="165">
        <f>EMP!O111</f>
        <v>0</v>
      </c>
      <c r="BM115" s="166">
        <f>EMP!P111</f>
        <v>0</v>
      </c>
      <c r="BN115" s="165">
        <f>EMP!Q111</f>
        <v>0</v>
      </c>
      <c r="BO115" s="179"/>
      <c r="BP115" s="180"/>
      <c r="BQ115" s="173">
        <f t="shared" si="78"/>
        <v>0</v>
      </c>
      <c r="BR115" s="173">
        <f t="shared" si="79"/>
        <v>0</v>
      </c>
      <c r="BS115" s="174">
        <f t="shared" si="80"/>
        <v>0</v>
      </c>
      <c r="BT115" s="173">
        <f t="shared" si="81"/>
        <v>0</v>
      </c>
      <c r="BU115" s="173">
        <f t="shared" si="82"/>
        <v>0</v>
      </c>
      <c r="BV115" s="174">
        <f t="shared" si="83"/>
        <v>0</v>
      </c>
      <c r="BW115" s="173">
        <f t="shared" si="84"/>
        <v>0</v>
      </c>
      <c r="BX115" s="173">
        <f t="shared" si="85"/>
        <v>0</v>
      </c>
      <c r="BY115" s="174">
        <f t="shared" si="86"/>
        <v>0</v>
      </c>
      <c r="BZ115" s="173">
        <f t="shared" si="87"/>
        <v>0</v>
      </c>
      <c r="CA115" s="173">
        <f t="shared" si="88"/>
        <v>0</v>
      </c>
      <c r="CB115" s="174">
        <f t="shared" si="89"/>
        <v>0</v>
      </c>
      <c r="CC115" s="173">
        <f t="shared" si="90"/>
        <v>0</v>
      </c>
      <c r="CD115" s="173">
        <f t="shared" si="91"/>
        <v>0</v>
      </c>
      <c r="CE115" s="175">
        <f t="shared" si="92"/>
        <v>0</v>
      </c>
      <c r="CF115" s="175">
        <f t="shared" si="62"/>
        <v>0</v>
      </c>
      <c r="CG115" s="175">
        <f t="shared" si="93"/>
        <v>0</v>
      </c>
      <c r="CH115" s="175">
        <f t="shared" si="94"/>
        <v>0</v>
      </c>
      <c r="CI115" s="175">
        <f t="shared" si="95"/>
        <v>0</v>
      </c>
      <c r="CJ115" s="175">
        <f t="shared" si="96"/>
        <v>0</v>
      </c>
      <c r="CK115" s="175">
        <f t="shared" si="97"/>
        <v>0</v>
      </c>
      <c r="CL115" s="175">
        <f t="shared" si="98"/>
        <v>0</v>
      </c>
      <c r="CM115" s="175">
        <f t="shared" si="99"/>
        <v>0</v>
      </c>
      <c r="CN115" s="175">
        <f t="shared" si="100"/>
        <v>0</v>
      </c>
      <c r="CO115" s="175">
        <f t="shared" si="101"/>
        <v>0</v>
      </c>
      <c r="CP115" s="175">
        <f t="shared" si="102"/>
        <v>0</v>
      </c>
      <c r="CQ115" s="175">
        <f t="shared" si="103"/>
        <v>0</v>
      </c>
      <c r="CR115" s="175">
        <f t="shared" si="104"/>
        <v>0</v>
      </c>
      <c r="CS115" s="175">
        <f t="shared" si="105"/>
        <v>0</v>
      </c>
      <c r="CT115" s="175">
        <f t="shared" si="106"/>
        <v>0</v>
      </c>
      <c r="CU115" s="176">
        <f t="shared" si="107"/>
        <v>0</v>
      </c>
      <c r="CV115" s="176">
        <f t="shared" si="108"/>
        <v>0</v>
      </c>
      <c r="CW115" s="176">
        <f t="shared" si="109"/>
        <v>0</v>
      </c>
      <c r="CX115" s="172">
        <f>OTH!P110</f>
        <v>0</v>
      </c>
      <c r="CY115" s="176">
        <f t="shared" si="110"/>
        <v>0</v>
      </c>
      <c r="CZ115" s="176">
        <f t="shared" si="111"/>
        <v>0</v>
      </c>
      <c r="DA115" s="176">
        <f t="shared" si="112"/>
        <v>0</v>
      </c>
      <c r="DB115" s="171">
        <f t="shared" si="113"/>
        <v>0</v>
      </c>
      <c r="DC115" s="171">
        <f t="shared" si="114"/>
        <v>0</v>
      </c>
      <c r="DD115" s="1">
        <f t="shared" si="115"/>
        <v>0</v>
      </c>
    </row>
    <row r="116" spans="3:108" ht="18" customHeight="1" x14ac:dyDescent="0.25">
      <c r="C116" s="1">
        <f t="shared" si="63"/>
        <v>0</v>
      </c>
      <c r="D116" s="1">
        <f t="shared" si="64"/>
        <v>0</v>
      </c>
      <c r="E116" s="1">
        <f>ALLO!A114</f>
        <v>0</v>
      </c>
      <c r="F116" s="1">
        <f t="shared" si="65"/>
        <v>0</v>
      </c>
      <c r="G116" s="1">
        <f t="shared" si="116"/>
        <v>1</v>
      </c>
      <c r="H116" s="1">
        <f t="shared" si="116"/>
        <v>2</v>
      </c>
      <c r="I116" s="1">
        <f t="shared" si="116"/>
        <v>3</v>
      </c>
      <c r="J116" s="1">
        <f>SUM(ALLO!GA114:GL114)</f>
        <v>0</v>
      </c>
      <c r="K116" s="1">
        <f>SUM(ALLO!GM114:GX114)</f>
        <v>0</v>
      </c>
      <c r="L116" s="1">
        <f>SUM(ALLO!GY114:HJ114)</f>
        <v>0</v>
      </c>
      <c r="M116" s="1">
        <f>SUM(ALLO!EU114:FF114)</f>
        <v>0</v>
      </c>
      <c r="N116" s="1">
        <f>SUM(ALLO!FG114:FR114)</f>
        <v>0</v>
      </c>
      <c r="O116" s="1">
        <f>ALLO!HR114</f>
        <v>0</v>
      </c>
      <c r="P116" s="1">
        <f>ALLO!HU114</f>
        <v>0</v>
      </c>
      <c r="Q116" s="1">
        <f>ALLO!IP114</f>
        <v>0</v>
      </c>
      <c r="R116" s="1">
        <f>ALLO!IS114</f>
        <v>0</v>
      </c>
      <c r="S116" s="1">
        <f>IFERROR(IF($BL116&gt;=1,INDEX(ARR!$D$8:$AG$207,MATCH(G116,ARR!$D$8:$D$207,0),12),0),0)</f>
        <v>0</v>
      </c>
      <c r="T116" s="1">
        <f>IFERROR(IF($BL116&gt;=1,INDEX(ARR!$D$8:$AG$207,MATCH(H116,ARR!$D$8:$D$207,0),12),0),0)</f>
        <v>0</v>
      </c>
      <c r="U116" s="1">
        <f>IFERROR(IF($BL116&gt;=1,INDEX(ARR!$D$8:$AG$207,MATCH(I116,ARR!$D$8:$D$207,0),12),0),0)</f>
        <v>0</v>
      </c>
      <c r="V116" s="1">
        <f t="shared" si="67"/>
        <v>0</v>
      </c>
      <c r="W116" s="1">
        <f t="shared" si="68"/>
        <v>0</v>
      </c>
      <c r="X116" s="1">
        <f>SUM(DED!AH116:AS116)+ALLO!IQ114+ALLO!IT114+DED!FT116+ALLO!HP114</f>
        <v>0</v>
      </c>
      <c r="Y116" s="1">
        <f>SUM(DED!FA116:FL116)+ALLO!IR114+ALLO!IU114+DED!FV116</f>
        <v>0</v>
      </c>
      <c r="Z116" s="1">
        <f>SUM(DED!BF116:BQ116)+DED!FW116</f>
        <v>0</v>
      </c>
      <c r="AA116" s="1">
        <f>DED!ES116+DED!GC116</f>
        <v>0</v>
      </c>
      <c r="AB116" s="1">
        <f>SUM(DED!DZ116:EK116)+OTH!I111+DED!FZ116</f>
        <v>0</v>
      </c>
      <c r="AC116" s="1">
        <f>SUM(DED!FM116:FS116)+DED!GD116</f>
        <v>0</v>
      </c>
      <c r="AD116" s="1">
        <f>SUM(DED!CP116:DA116)+DED!GE116</f>
        <v>0</v>
      </c>
      <c r="AE116" s="1">
        <f>SUM(DED!DB116:DM116)+OTH!N111+DED!GA116</f>
        <v>0</v>
      </c>
      <c r="AF116" s="1">
        <f>SUM(DED!DN116:DY116)+OTH!O111+DED!GB116</f>
        <v>0</v>
      </c>
      <c r="AG116" s="1">
        <f>SUM(OTH!D111:H111)+SUM(OTH!J111:M111)+SUM(X116:AB116)+AE116</f>
        <v>0</v>
      </c>
      <c r="AH116" s="1">
        <f>HRA!H111</f>
        <v>0</v>
      </c>
      <c r="AI116" s="1">
        <f>OTH!AC111+OTH!AD111+50000</f>
        <v>50000</v>
      </c>
      <c r="AJ116" s="1">
        <f>OTH!P111</f>
        <v>0</v>
      </c>
      <c r="AK116" s="1">
        <f>IFERROR(IF(OTH!Q111&gt;=AK$6,AK$6,OTH!Q111),0)</f>
        <v>0</v>
      </c>
      <c r="AL116" s="1">
        <f>IFERROR(IF(OTH!R111&gt;=AL$6,AL$6,OTH!R111),0)</f>
        <v>0</v>
      </c>
      <c r="AM116" s="1">
        <f>IFERROR(IF(OTH!S111&gt;=AM$6,AM$6,OTH!S111),0)</f>
        <v>0</v>
      </c>
      <c r="AN116" s="1">
        <f>IFERROR(IF(OTH!T111&gt;=AN$6,AN$6,OTH!T111),0)</f>
        <v>0</v>
      </c>
      <c r="AO116" s="1">
        <f>OTH!U111</f>
        <v>0</v>
      </c>
      <c r="AP116" s="1">
        <f>IFERROR(IF(OTH!V111&gt;=AP$6,AP$6,OTH!V111),0)</f>
        <v>0</v>
      </c>
      <c r="AQ116" s="1">
        <f>IFERROR(IF(OTH!W111&gt;=AQ$6,AQ$6,OTH!W111),0)</f>
        <v>0</v>
      </c>
      <c r="AR116" s="1">
        <f>IFERROR(IF(OTH!X111&gt;=AR$6,AR$6,OTH!X111),0)</f>
        <v>0</v>
      </c>
      <c r="AS116" s="1">
        <f>OTH!Y111</f>
        <v>0</v>
      </c>
      <c r="AT116" s="1">
        <f>OTH!Z111+AC116</f>
        <v>0</v>
      </c>
      <c r="AU116" s="1">
        <f>OTH!AE111+OTH!AF111</f>
        <v>0</v>
      </c>
      <c r="AV116" s="1">
        <f>OTH!AA111</f>
        <v>0</v>
      </c>
      <c r="AW116" s="1">
        <f>OTH!AB111</f>
        <v>0</v>
      </c>
      <c r="AX116" s="1">
        <f t="shared" si="69"/>
        <v>0</v>
      </c>
      <c r="AY116" s="1">
        <f t="shared" si="70"/>
        <v>0</v>
      </c>
      <c r="AZ116" s="1">
        <f t="shared" si="71"/>
        <v>0</v>
      </c>
      <c r="BA116" s="1">
        <f t="shared" si="72"/>
        <v>0</v>
      </c>
      <c r="BB116" s="1">
        <f t="shared" si="73"/>
        <v>0</v>
      </c>
      <c r="BC116" s="1">
        <f>EMP!X112</f>
        <v>0</v>
      </c>
      <c r="BD116" s="1">
        <f t="shared" si="74"/>
        <v>0</v>
      </c>
      <c r="BE116" s="1">
        <f t="shared" si="75"/>
        <v>0</v>
      </c>
      <c r="BF116" s="1">
        <f t="shared" si="76"/>
        <v>0</v>
      </c>
      <c r="BG116" s="1">
        <f t="shared" si="77"/>
        <v>0</v>
      </c>
      <c r="BL116" s="165">
        <f>EMP!O112</f>
        <v>0</v>
      </c>
      <c r="BM116" s="166">
        <f>EMP!P112</f>
        <v>0</v>
      </c>
      <c r="BN116" s="165">
        <f>EMP!Q112</f>
        <v>0</v>
      </c>
      <c r="BO116" s="179"/>
      <c r="BP116" s="180"/>
      <c r="BQ116" s="173">
        <f t="shared" si="78"/>
        <v>0</v>
      </c>
      <c r="BR116" s="173">
        <f t="shared" si="79"/>
        <v>0</v>
      </c>
      <c r="BS116" s="174">
        <f t="shared" si="80"/>
        <v>0</v>
      </c>
      <c r="BT116" s="173">
        <f t="shared" si="81"/>
        <v>0</v>
      </c>
      <c r="BU116" s="173">
        <f t="shared" si="82"/>
        <v>0</v>
      </c>
      <c r="BV116" s="174">
        <f t="shared" si="83"/>
        <v>0</v>
      </c>
      <c r="BW116" s="173">
        <f t="shared" si="84"/>
        <v>0</v>
      </c>
      <c r="BX116" s="173">
        <f t="shared" si="85"/>
        <v>0</v>
      </c>
      <c r="BY116" s="174">
        <f t="shared" si="86"/>
        <v>0</v>
      </c>
      <c r="BZ116" s="173">
        <f t="shared" si="87"/>
        <v>0</v>
      </c>
      <c r="CA116" s="173">
        <f t="shared" si="88"/>
        <v>0</v>
      </c>
      <c r="CB116" s="174">
        <f t="shared" si="89"/>
        <v>0</v>
      </c>
      <c r="CC116" s="173">
        <f t="shared" si="90"/>
        <v>0</v>
      </c>
      <c r="CD116" s="173">
        <f t="shared" si="91"/>
        <v>0</v>
      </c>
      <c r="CE116" s="175">
        <f t="shared" si="92"/>
        <v>0</v>
      </c>
      <c r="CF116" s="175">
        <f t="shared" si="62"/>
        <v>0</v>
      </c>
      <c r="CG116" s="175">
        <f t="shared" si="93"/>
        <v>0</v>
      </c>
      <c r="CH116" s="175">
        <f t="shared" si="94"/>
        <v>0</v>
      </c>
      <c r="CI116" s="175">
        <f t="shared" si="95"/>
        <v>0</v>
      </c>
      <c r="CJ116" s="175">
        <f t="shared" si="96"/>
        <v>0</v>
      </c>
      <c r="CK116" s="175">
        <f t="shared" si="97"/>
        <v>0</v>
      </c>
      <c r="CL116" s="175">
        <f t="shared" si="98"/>
        <v>0</v>
      </c>
      <c r="CM116" s="175">
        <f t="shared" si="99"/>
        <v>0</v>
      </c>
      <c r="CN116" s="175">
        <f t="shared" si="100"/>
        <v>0</v>
      </c>
      <c r="CO116" s="175">
        <f t="shared" si="101"/>
        <v>0</v>
      </c>
      <c r="CP116" s="175">
        <f t="shared" si="102"/>
        <v>0</v>
      </c>
      <c r="CQ116" s="175">
        <f t="shared" si="103"/>
        <v>0</v>
      </c>
      <c r="CR116" s="175">
        <f t="shared" si="104"/>
        <v>0</v>
      </c>
      <c r="CS116" s="175">
        <f t="shared" si="105"/>
        <v>0</v>
      </c>
      <c r="CT116" s="175">
        <f t="shared" si="106"/>
        <v>0</v>
      </c>
      <c r="CU116" s="176">
        <f t="shared" si="107"/>
        <v>0</v>
      </c>
      <c r="CV116" s="176">
        <f t="shared" si="108"/>
        <v>0</v>
      </c>
      <c r="CW116" s="176">
        <f t="shared" si="109"/>
        <v>0</v>
      </c>
      <c r="CX116" s="172">
        <f>OTH!P111</f>
        <v>0</v>
      </c>
      <c r="CY116" s="176">
        <f t="shared" si="110"/>
        <v>0</v>
      </c>
      <c r="CZ116" s="176">
        <f t="shared" si="111"/>
        <v>0</v>
      </c>
      <c r="DA116" s="176">
        <f t="shared" si="112"/>
        <v>0</v>
      </c>
      <c r="DB116" s="171">
        <f t="shared" si="113"/>
        <v>0</v>
      </c>
      <c r="DC116" s="171">
        <f t="shared" si="114"/>
        <v>0</v>
      </c>
      <c r="DD116" s="1">
        <f t="shared" si="115"/>
        <v>0</v>
      </c>
    </row>
    <row r="117" spans="3:108" ht="18" customHeight="1" x14ac:dyDescent="0.25">
      <c r="C117" s="1">
        <f t="shared" si="63"/>
        <v>0</v>
      </c>
      <c r="D117" s="1">
        <f t="shared" si="64"/>
        <v>0</v>
      </c>
      <c r="E117" s="1">
        <f>ALLO!A115</f>
        <v>0</v>
      </c>
      <c r="F117" s="1">
        <f t="shared" si="65"/>
        <v>0</v>
      </c>
      <c r="G117" s="1">
        <f t="shared" si="116"/>
        <v>1</v>
      </c>
      <c r="H117" s="1">
        <f t="shared" si="116"/>
        <v>2</v>
      </c>
      <c r="I117" s="1">
        <f t="shared" si="116"/>
        <v>3</v>
      </c>
      <c r="J117" s="1">
        <f>SUM(ALLO!GA115:GL115)</f>
        <v>0</v>
      </c>
      <c r="K117" s="1">
        <f>SUM(ALLO!GM115:GX115)</f>
        <v>0</v>
      </c>
      <c r="L117" s="1">
        <f>SUM(ALLO!GY115:HJ115)</f>
        <v>0</v>
      </c>
      <c r="M117" s="1">
        <f>SUM(ALLO!EU115:FF115)</f>
        <v>0</v>
      </c>
      <c r="N117" s="1">
        <f>SUM(ALLO!FG115:FR115)</f>
        <v>0</v>
      </c>
      <c r="O117" s="1">
        <f>ALLO!HR115</f>
        <v>0</v>
      </c>
      <c r="P117" s="1">
        <f>ALLO!HU115</f>
        <v>0</v>
      </c>
      <c r="Q117" s="1">
        <f>ALLO!IP115</f>
        <v>0</v>
      </c>
      <c r="R117" s="1">
        <f>ALLO!IS115</f>
        <v>0</v>
      </c>
      <c r="S117" s="1">
        <f>IFERROR(IF($BL117&gt;=1,INDEX(ARR!$D$8:$AG$207,MATCH(G117,ARR!$D$8:$D$207,0),12),0),0)</f>
        <v>0</v>
      </c>
      <c r="T117" s="1">
        <f>IFERROR(IF($BL117&gt;=1,INDEX(ARR!$D$8:$AG$207,MATCH(H117,ARR!$D$8:$D$207,0),12),0),0)</f>
        <v>0</v>
      </c>
      <c r="U117" s="1">
        <f>IFERROR(IF($BL117&gt;=1,INDEX(ARR!$D$8:$AG$207,MATCH(I117,ARR!$D$8:$D$207,0),12),0),0)</f>
        <v>0</v>
      </c>
      <c r="V117" s="1">
        <f t="shared" si="67"/>
        <v>0</v>
      </c>
      <c r="W117" s="1">
        <f t="shared" si="68"/>
        <v>0</v>
      </c>
      <c r="X117" s="1">
        <f>SUM(DED!AH117:AS117)+ALLO!IQ115+ALLO!IT115+DED!FT117+ALLO!HP115</f>
        <v>0</v>
      </c>
      <c r="Y117" s="1">
        <f>SUM(DED!FA117:FL117)+ALLO!IR115+ALLO!IU115+DED!FV117</f>
        <v>0</v>
      </c>
      <c r="Z117" s="1">
        <f>SUM(DED!BF117:BQ117)+DED!FW117</f>
        <v>0</v>
      </c>
      <c r="AA117" s="1">
        <f>DED!ES117+DED!GC117</f>
        <v>0</v>
      </c>
      <c r="AB117" s="1">
        <f>SUM(DED!DZ117:EK117)+OTH!I112+DED!FZ117</f>
        <v>0</v>
      </c>
      <c r="AC117" s="1">
        <f>SUM(DED!FM117:FS117)+DED!GD117</f>
        <v>0</v>
      </c>
      <c r="AD117" s="1">
        <f>SUM(DED!CP117:DA117)+DED!GE117</f>
        <v>0</v>
      </c>
      <c r="AE117" s="1">
        <f>SUM(DED!DB117:DM117)+OTH!N112+DED!GA117</f>
        <v>0</v>
      </c>
      <c r="AF117" s="1">
        <f>SUM(DED!DN117:DY117)+OTH!O112+DED!GB117</f>
        <v>0</v>
      </c>
      <c r="AG117" s="1">
        <f>SUM(OTH!D112:H112)+SUM(OTH!J112:M112)+SUM(X117:AB117)+AE117</f>
        <v>0</v>
      </c>
      <c r="AH117" s="1">
        <f>HRA!H112</f>
        <v>0</v>
      </c>
      <c r="AI117" s="1">
        <f>OTH!AC112+OTH!AD112+50000</f>
        <v>50000</v>
      </c>
      <c r="AJ117" s="1">
        <f>OTH!P112</f>
        <v>0</v>
      </c>
      <c r="AK117" s="1">
        <f>IFERROR(IF(OTH!Q112&gt;=AK$6,AK$6,OTH!Q112),0)</f>
        <v>0</v>
      </c>
      <c r="AL117" s="1">
        <f>IFERROR(IF(OTH!R112&gt;=AL$6,AL$6,OTH!R112),0)</f>
        <v>0</v>
      </c>
      <c r="AM117" s="1">
        <f>IFERROR(IF(OTH!S112&gt;=AM$6,AM$6,OTH!S112),0)</f>
        <v>0</v>
      </c>
      <c r="AN117" s="1">
        <f>IFERROR(IF(OTH!T112&gt;=AN$6,AN$6,OTH!T112),0)</f>
        <v>0</v>
      </c>
      <c r="AO117" s="1">
        <f>OTH!U112</f>
        <v>0</v>
      </c>
      <c r="AP117" s="1">
        <f>IFERROR(IF(OTH!V112&gt;=AP$6,AP$6,OTH!V112),0)</f>
        <v>0</v>
      </c>
      <c r="AQ117" s="1">
        <f>IFERROR(IF(OTH!W112&gt;=AQ$6,AQ$6,OTH!W112),0)</f>
        <v>0</v>
      </c>
      <c r="AR117" s="1">
        <f>IFERROR(IF(OTH!X112&gt;=AR$6,AR$6,OTH!X112),0)</f>
        <v>0</v>
      </c>
      <c r="AS117" s="1">
        <f>OTH!Y112</f>
        <v>0</v>
      </c>
      <c r="AT117" s="1">
        <f>OTH!Z112+AC117</f>
        <v>0</v>
      </c>
      <c r="AU117" s="1">
        <f>OTH!AE112+OTH!AF112</f>
        <v>0</v>
      </c>
      <c r="AV117" s="1">
        <f>OTH!AA112</f>
        <v>0</v>
      </c>
      <c r="AW117" s="1">
        <f>OTH!AB112</f>
        <v>0</v>
      </c>
      <c r="AX117" s="1">
        <f t="shared" si="69"/>
        <v>0</v>
      </c>
      <c r="AY117" s="1">
        <f t="shared" si="70"/>
        <v>0</v>
      </c>
      <c r="AZ117" s="1">
        <f t="shared" si="71"/>
        <v>0</v>
      </c>
      <c r="BA117" s="1">
        <f t="shared" si="72"/>
        <v>0</v>
      </c>
      <c r="BB117" s="1">
        <f t="shared" si="73"/>
        <v>0</v>
      </c>
      <c r="BC117" s="1">
        <f>EMP!X113</f>
        <v>0</v>
      </c>
      <c r="BD117" s="1">
        <f t="shared" si="74"/>
        <v>0</v>
      </c>
      <c r="BE117" s="1">
        <f t="shared" si="75"/>
        <v>0</v>
      </c>
      <c r="BF117" s="1">
        <f t="shared" si="76"/>
        <v>0</v>
      </c>
      <c r="BG117" s="1">
        <f t="shared" si="77"/>
        <v>0</v>
      </c>
      <c r="BL117" s="165">
        <f>EMP!O113</f>
        <v>0</v>
      </c>
      <c r="BM117" s="166">
        <f>EMP!P113</f>
        <v>0</v>
      </c>
      <c r="BN117" s="165">
        <f>EMP!Q113</f>
        <v>0</v>
      </c>
      <c r="BO117" s="179"/>
      <c r="BP117" s="180"/>
      <c r="BQ117" s="173">
        <f t="shared" si="78"/>
        <v>0</v>
      </c>
      <c r="BR117" s="173">
        <f t="shared" si="79"/>
        <v>0</v>
      </c>
      <c r="BS117" s="174">
        <f t="shared" si="80"/>
        <v>0</v>
      </c>
      <c r="BT117" s="173">
        <f t="shared" si="81"/>
        <v>0</v>
      </c>
      <c r="BU117" s="173">
        <f t="shared" si="82"/>
        <v>0</v>
      </c>
      <c r="BV117" s="174">
        <f t="shared" si="83"/>
        <v>0</v>
      </c>
      <c r="BW117" s="173">
        <f t="shared" si="84"/>
        <v>0</v>
      </c>
      <c r="BX117" s="173">
        <f t="shared" si="85"/>
        <v>0</v>
      </c>
      <c r="BY117" s="174">
        <f t="shared" si="86"/>
        <v>0</v>
      </c>
      <c r="BZ117" s="173">
        <f t="shared" si="87"/>
        <v>0</v>
      </c>
      <c r="CA117" s="173">
        <f t="shared" si="88"/>
        <v>0</v>
      </c>
      <c r="CB117" s="174">
        <f t="shared" si="89"/>
        <v>0</v>
      </c>
      <c r="CC117" s="173">
        <f t="shared" si="90"/>
        <v>0</v>
      </c>
      <c r="CD117" s="173">
        <f t="shared" si="91"/>
        <v>0</v>
      </c>
      <c r="CE117" s="175">
        <f t="shared" si="92"/>
        <v>0</v>
      </c>
      <c r="CF117" s="175">
        <f t="shared" si="62"/>
        <v>0</v>
      </c>
      <c r="CG117" s="175">
        <f t="shared" si="93"/>
        <v>0</v>
      </c>
      <c r="CH117" s="175">
        <f t="shared" si="94"/>
        <v>0</v>
      </c>
      <c r="CI117" s="175">
        <f t="shared" si="95"/>
        <v>0</v>
      </c>
      <c r="CJ117" s="175">
        <f t="shared" si="96"/>
        <v>0</v>
      </c>
      <c r="CK117" s="175">
        <f t="shared" si="97"/>
        <v>0</v>
      </c>
      <c r="CL117" s="175">
        <f t="shared" si="98"/>
        <v>0</v>
      </c>
      <c r="CM117" s="175">
        <f t="shared" si="99"/>
        <v>0</v>
      </c>
      <c r="CN117" s="175">
        <f t="shared" si="100"/>
        <v>0</v>
      </c>
      <c r="CO117" s="175">
        <f t="shared" si="101"/>
        <v>0</v>
      </c>
      <c r="CP117" s="175">
        <f t="shared" si="102"/>
        <v>0</v>
      </c>
      <c r="CQ117" s="175">
        <f t="shared" si="103"/>
        <v>0</v>
      </c>
      <c r="CR117" s="175">
        <f t="shared" si="104"/>
        <v>0</v>
      </c>
      <c r="CS117" s="175">
        <f t="shared" si="105"/>
        <v>0</v>
      </c>
      <c r="CT117" s="175">
        <f t="shared" si="106"/>
        <v>0</v>
      </c>
      <c r="CU117" s="176">
        <f t="shared" si="107"/>
        <v>0</v>
      </c>
      <c r="CV117" s="176">
        <f t="shared" si="108"/>
        <v>0</v>
      </c>
      <c r="CW117" s="176">
        <f t="shared" si="109"/>
        <v>0</v>
      </c>
      <c r="CX117" s="172">
        <f>OTH!P112</f>
        <v>0</v>
      </c>
      <c r="CY117" s="176">
        <f t="shared" si="110"/>
        <v>0</v>
      </c>
      <c r="CZ117" s="176">
        <f t="shared" si="111"/>
        <v>0</v>
      </c>
      <c r="DA117" s="176">
        <f t="shared" si="112"/>
        <v>0</v>
      </c>
      <c r="DB117" s="171">
        <f t="shared" si="113"/>
        <v>0</v>
      </c>
      <c r="DC117" s="171">
        <f t="shared" si="114"/>
        <v>0</v>
      </c>
      <c r="DD117" s="1">
        <f t="shared" si="115"/>
        <v>0</v>
      </c>
    </row>
    <row r="118" spans="3:108" ht="18" customHeight="1" x14ac:dyDescent="0.25">
      <c r="C118" s="1">
        <f t="shared" si="63"/>
        <v>0</v>
      </c>
      <c r="D118" s="1">
        <f t="shared" si="64"/>
        <v>0</v>
      </c>
      <c r="E118" s="1">
        <f>ALLO!A116</f>
        <v>0</v>
      </c>
      <c r="F118" s="1">
        <f t="shared" si="65"/>
        <v>0</v>
      </c>
      <c r="G118" s="1">
        <f t="shared" si="116"/>
        <v>1</v>
      </c>
      <c r="H118" s="1">
        <f t="shared" si="116"/>
        <v>2</v>
      </c>
      <c r="I118" s="1">
        <f t="shared" si="116"/>
        <v>3</v>
      </c>
      <c r="J118" s="1">
        <f>SUM(ALLO!GA116:GL116)</f>
        <v>0</v>
      </c>
      <c r="K118" s="1">
        <f>SUM(ALLO!GM116:GX116)</f>
        <v>0</v>
      </c>
      <c r="L118" s="1">
        <f>SUM(ALLO!GY116:HJ116)</f>
        <v>0</v>
      </c>
      <c r="M118" s="1">
        <f>SUM(ALLO!EU116:FF116)</f>
        <v>0</v>
      </c>
      <c r="N118" s="1">
        <f>SUM(ALLO!FG116:FR116)</f>
        <v>0</v>
      </c>
      <c r="O118" s="1">
        <f>ALLO!HR116</f>
        <v>0</v>
      </c>
      <c r="P118" s="1">
        <f>ALLO!HU116</f>
        <v>0</v>
      </c>
      <c r="Q118" s="1">
        <f>ALLO!IP116</f>
        <v>0</v>
      </c>
      <c r="R118" s="1">
        <f>ALLO!IS116</f>
        <v>0</v>
      </c>
      <c r="S118" s="1">
        <f>IFERROR(IF($BL118&gt;=1,INDEX(ARR!$D$8:$AG$207,MATCH(G118,ARR!$D$8:$D$207,0),12),0),0)</f>
        <v>0</v>
      </c>
      <c r="T118" s="1">
        <f>IFERROR(IF($BL118&gt;=1,INDEX(ARR!$D$8:$AG$207,MATCH(H118,ARR!$D$8:$D$207,0),12),0),0)</f>
        <v>0</v>
      </c>
      <c r="U118" s="1">
        <f>IFERROR(IF($BL118&gt;=1,INDEX(ARR!$D$8:$AG$207,MATCH(I118,ARR!$D$8:$D$207,0),12),0),0)</f>
        <v>0</v>
      </c>
      <c r="V118" s="1">
        <f t="shared" si="67"/>
        <v>0</v>
      </c>
      <c r="W118" s="1">
        <f t="shared" si="68"/>
        <v>0</v>
      </c>
      <c r="X118" s="1">
        <f>SUM(DED!AH118:AS118)+ALLO!IQ116+ALLO!IT116+DED!FT118+ALLO!HP116</f>
        <v>0</v>
      </c>
      <c r="Y118" s="1">
        <f>SUM(DED!FA118:FL118)+ALLO!IR116+ALLO!IU116+DED!FV118</f>
        <v>0</v>
      </c>
      <c r="Z118" s="1">
        <f>SUM(DED!BF118:BQ118)+DED!FW118</f>
        <v>0</v>
      </c>
      <c r="AA118" s="1">
        <f>DED!ES118+DED!GC118</f>
        <v>0</v>
      </c>
      <c r="AB118" s="1">
        <f>SUM(DED!DZ118:EK118)+OTH!I113+DED!FZ118</f>
        <v>0</v>
      </c>
      <c r="AC118" s="1">
        <f>SUM(DED!FM118:FS118)+DED!GD118</f>
        <v>0</v>
      </c>
      <c r="AD118" s="1">
        <f>SUM(DED!CP118:DA118)+DED!GE118</f>
        <v>0</v>
      </c>
      <c r="AE118" s="1">
        <f>SUM(DED!DB118:DM118)+OTH!N113+DED!GA118</f>
        <v>0</v>
      </c>
      <c r="AF118" s="1">
        <f>SUM(DED!DN118:DY118)+OTH!O113+DED!GB118</f>
        <v>0</v>
      </c>
      <c r="AG118" s="1">
        <f>SUM(OTH!D113:H113)+SUM(OTH!J113:M113)+SUM(X118:AB118)+AE118</f>
        <v>0</v>
      </c>
      <c r="AH118" s="1">
        <f>HRA!H113</f>
        <v>0</v>
      </c>
      <c r="AI118" s="1">
        <f>OTH!AC113+OTH!AD113+50000</f>
        <v>50000</v>
      </c>
      <c r="AJ118" s="1">
        <f>OTH!P113</f>
        <v>0</v>
      </c>
      <c r="AK118" s="1">
        <f>IFERROR(IF(OTH!Q113&gt;=AK$6,AK$6,OTH!Q113),0)</f>
        <v>0</v>
      </c>
      <c r="AL118" s="1">
        <f>IFERROR(IF(OTH!R113&gt;=AL$6,AL$6,OTH!R113),0)</f>
        <v>0</v>
      </c>
      <c r="AM118" s="1">
        <f>IFERROR(IF(OTH!S113&gt;=AM$6,AM$6,OTH!S113),0)</f>
        <v>0</v>
      </c>
      <c r="AN118" s="1">
        <f>IFERROR(IF(OTH!T113&gt;=AN$6,AN$6,OTH!T113),0)</f>
        <v>0</v>
      </c>
      <c r="AO118" s="1">
        <f>OTH!U113</f>
        <v>0</v>
      </c>
      <c r="AP118" s="1">
        <f>IFERROR(IF(OTH!V113&gt;=AP$6,AP$6,OTH!V113),0)</f>
        <v>0</v>
      </c>
      <c r="AQ118" s="1">
        <f>IFERROR(IF(OTH!W113&gt;=AQ$6,AQ$6,OTH!W113),0)</f>
        <v>0</v>
      </c>
      <c r="AR118" s="1">
        <f>IFERROR(IF(OTH!X113&gt;=AR$6,AR$6,OTH!X113),0)</f>
        <v>0</v>
      </c>
      <c r="AS118" s="1">
        <f>OTH!Y113</f>
        <v>0</v>
      </c>
      <c r="AT118" s="1">
        <f>OTH!Z113+AC118</f>
        <v>0</v>
      </c>
      <c r="AU118" s="1">
        <f>OTH!AE113+OTH!AF113</f>
        <v>0</v>
      </c>
      <c r="AV118" s="1">
        <f>OTH!AA113</f>
        <v>0</v>
      </c>
      <c r="AW118" s="1">
        <f>OTH!AB113</f>
        <v>0</v>
      </c>
      <c r="AX118" s="1">
        <f t="shared" si="69"/>
        <v>0</v>
      </c>
      <c r="AY118" s="1">
        <f t="shared" si="70"/>
        <v>0</v>
      </c>
      <c r="AZ118" s="1">
        <f t="shared" si="71"/>
        <v>0</v>
      </c>
      <c r="BA118" s="1">
        <f t="shared" si="72"/>
        <v>0</v>
      </c>
      <c r="BB118" s="1">
        <f t="shared" si="73"/>
        <v>0</v>
      </c>
      <c r="BC118" s="1">
        <f>EMP!X114</f>
        <v>0</v>
      </c>
      <c r="BD118" s="1">
        <f t="shared" si="74"/>
        <v>0</v>
      </c>
      <c r="BE118" s="1">
        <f t="shared" si="75"/>
        <v>0</v>
      </c>
      <c r="BF118" s="1">
        <f t="shared" si="76"/>
        <v>0</v>
      </c>
      <c r="BG118" s="1">
        <f t="shared" si="77"/>
        <v>0</v>
      </c>
      <c r="BL118" s="165">
        <f>EMP!O114</f>
        <v>0</v>
      </c>
      <c r="BM118" s="166">
        <f>EMP!P114</f>
        <v>0</v>
      </c>
      <c r="BN118" s="165">
        <f>EMP!Q114</f>
        <v>0</v>
      </c>
      <c r="BO118" s="179"/>
      <c r="BP118" s="180"/>
      <c r="BQ118" s="173">
        <f t="shared" si="78"/>
        <v>0</v>
      </c>
      <c r="BR118" s="173">
        <f t="shared" si="79"/>
        <v>0</v>
      </c>
      <c r="BS118" s="174">
        <f t="shared" si="80"/>
        <v>0</v>
      </c>
      <c r="BT118" s="173">
        <f t="shared" si="81"/>
        <v>0</v>
      </c>
      <c r="BU118" s="173">
        <f t="shared" si="82"/>
        <v>0</v>
      </c>
      <c r="BV118" s="174">
        <f t="shared" si="83"/>
        <v>0</v>
      </c>
      <c r="BW118" s="173">
        <f t="shared" si="84"/>
        <v>0</v>
      </c>
      <c r="BX118" s="173">
        <f t="shared" si="85"/>
        <v>0</v>
      </c>
      <c r="BY118" s="174">
        <f t="shared" si="86"/>
        <v>0</v>
      </c>
      <c r="BZ118" s="173">
        <f t="shared" si="87"/>
        <v>0</v>
      </c>
      <c r="CA118" s="173">
        <f t="shared" si="88"/>
        <v>0</v>
      </c>
      <c r="CB118" s="174">
        <f t="shared" si="89"/>
        <v>0</v>
      </c>
      <c r="CC118" s="173">
        <f t="shared" si="90"/>
        <v>0</v>
      </c>
      <c r="CD118" s="173">
        <f t="shared" si="91"/>
        <v>0</v>
      </c>
      <c r="CE118" s="175">
        <f t="shared" si="92"/>
        <v>0</v>
      </c>
      <c r="CF118" s="175">
        <f t="shared" si="62"/>
        <v>0</v>
      </c>
      <c r="CG118" s="175">
        <f t="shared" si="93"/>
        <v>0</v>
      </c>
      <c r="CH118" s="175">
        <f t="shared" si="94"/>
        <v>0</v>
      </c>
      <c r="CI118" s="175">
        <f t="shared" si="95"/>
        <v>0</v>
      </c>
      <c r="CJ118" s="175">
        <f t="shared" si="96"/>
        <v>0</v>
      </c>
      <c r="CK118" s="175">
        <f t="shared" si="97"/>
        <v>0</v>
      </c>
      <c r="CL118" s="175">
        <f t="shared" si="98"/>
        <v>0</v>
      </c>
      <c r="CM118" s="175">
        <f t="shared" si="99"/>
        <v>0</v>
      </c>
      <c r="CN118" s="175">
        <f t="shared" si="100"/>
        <v>0</v>
      </c>
      <c r="CO118" s="175">
        <f t="shared" si="101"/>
        <v>0</v>
      </c>
      <c r="CP118" s="175">
        <f t="shared" si="102"/>
        <v>0</v>
      </c>
      <c r="CQ118" s="175">
        <f t="shared" si="103"/>
        <v>0</v>
      </c>
      <c r="CR118" s="175">
        <f t="shared" si="104"/>
        <v>0</v>
      </c>
      <c r="CS118" s="175">
        <f t="shared" si="105"/>
        <v>0</v>
      </c>
      <c r="CT118" s="175">
        <f t="shared" si="106"/>
        <v>0</v>
      </c>
      <c r="CU118" s="176">
        <f t="shared" si="107"/>
        <v>0</v>
      </c>
      <c r="CV118" s="176">
        <f t="shared" si="108"/>
        <v>0</v>
      </c>
      <c r="CW118" s="176">
        <f t="shared" si="109"/>
        <v>0</v>
      </c>
      <c r="CX118" s="172">
        <f>OTH!P113</f>
        <v>0</v>
      </c>
      <c r="CY118" s="176">
        <f t="shared" si="110"/>
        <v>0</v>
      </c>
      <c r="CZ118" s="176">
        <f t="shared" si="111"/>
        <v>0</v>
      </c>
      <c r="DA118" s="176">
        <f t="shared" si="112"/>
        <v>0</v>
      </c>
      <c r="DB118" s="171">
        <f t="shared" si="113"/>
        <v>0</v>
      </c>
      <c r="DC118" s="171">
        <f t="shared" si="114"/>
        <v>0</v>
      </c>
      <c r="DD118" s="1">
        <f t="shared" si="115"/>
        <v>0</v>
      </c>
    </row>
    <row r="119" spans="3:108" ht="18" customHeight="1" x14ac:dyDescent="0.25">
      <c r="C119" s="1">
        <f t="shared" si="63"/>
        <v>0</v>
      </c>
      <c r="D119" s="1">
        <f t="shared" si="64"/>
        <v>0</v>
      </c>
      <c r="E119" s="1">
        <f>ALLO!A117</f>
        <v>0</v>
      </c>
      <c r="F119" s="1">
        <f t="shared" si="65"/>
        <v>0</v>
      </c>
      <c r="G119" s="1">
        <f t="shared" si="116"/>
        <v>1</v>
      </c>
      <c r="H119" s="1">
        <f t="shared" si="116"/>
        <v>2</v>
      </c>
      <c r="I119" s="1">
        <f t="shared" si="116"/>
        <v>3</v>
      </c>
      <c r="J119" s="1">
        <f>SUM(ALLO!GA117:GL117)</f>
        <v>0</v>
      </c>
      <c r="K119" s="1">
        <f>SUM(ALLO!GM117:GX117)</f>
        <v>0</v>
      </c>
      <c r="L119" s="1">
        <f>SUM(ALLO!GY117:HJ117)</f>
        <v>0</v>
      </c>
      <c r="M119" s="1">
        <f>SUM(ALLO!EU117:FF117)</f>
        <v>0</v>
      </c>
      <c r="N119" s="1">
        <f>SUM(ALLO!FG117:FR117)</f>
        <v>0</v>
      </c>
      <c r="O119" s="1">
        <f>ALLO!HR117</f>
        <v>0</v>
      </c>
      <c r="P119" s="1">
        <f>ALLO!HU117</f>
        <v>0</v>
      </c>
      <c r="Q119" s="1">
        <f>ALLO!IP117</f>
        <v>0</v>
      </c>
      <c r="R119" s="1">
        <f>ALLO!IS117</f>
        <v>0</v>
      </c>
      <c r="S119" s="1">
        <f>IFERROR(IF($BL119&gt;=1,INDEX(ARR!$D$8:$AG$207,MATCH(G119,ARR!$D$8:$D$207,0),12),0),0)</f>
        <v>0</v>
      </c>
      <c r="T119" s="1">
        <f>IFERROR(IF($BL119&gt;=1,INDEX(ARR!$D$8:$AG$207,MATCH(H119,ARR!$D$8:$D$207,0),12),0),0)</f>
        <v>0</v>
      </c>
      <c r="U119" s="1">
        <f>IFERROR(IF($BL119&gt;=1,INDEX(ARR!$D$8:$AG$207,MATCH(I119,ARR!$D$8:$D$207,0),12),0),0)</f>
        <v>0</v>
      </c>
      <c r="V119" s="1">
        <f t="shared" si="67"/>
        <v>0</v>
      </c>
      <c r="W119" s="1">
        <f t="shared" si="68"/>
        <v>0</v>
      </c>
      <c r="X119" s="1">
        <f>SUM(DED!AH119:AS119)+ALLO!IQ117+ALLO!IT117+DED!FT119+ALLO!HP117</f>
        <v>0</v>
      </c>
      <c r="Y119" s="1">
        <f>SUM(DED!FA119:FL119)+ALLO!IR117+ALLO!IU117+DED!FV119</f>
        <v>0</v>
      </c>
      <c r="Z119" s="1">
        <f>SUM(DED!BF119:BQ119)+DED!FW119</f>
        <v>0</v>
      </c>
      <c r="AA119" s="1">
        <f>DED!ES119+DED!GC119</f>
        <v>0</v>
      </c>
      <c r="AB119" s="1">
        <f>SUM(DED!DZ119:EK119)+OTH!I114+DED!FZ119</f>
        <v>0</v>
      </c>
      <c r="AC119" s="1">
        <f>SUM(DED!FM119:FS119)+DED!GD119</f>
        <v>0</v>
      </c>
      <c r="AD119" s="1">
        <f>SUM(DED!CP119:DA119)+DED!GE119</f>
        <v>0</v>
      </c>
      <c r="AE119" s="1">
        <f>SUM(DED!DB119:DM119)+OTH!N114+DED!GA119</f>
        <v>0</v>
      </c>
      <c r="AF119" s="1">
        <f>SUM(DED!DN119:DY119)+OTH!O114+DED!GB119</f>
        <v>0</v>
      </c>
      <c r="AG119" s="1">
        <f>SUM(OTH!D114:H114)+SUM(OTH!J114:M114)+SUM(X119:AB119)+AE119</f>
        <v>0</v>
      </c>
      <c r="AH119" s="1">
        <f>HRA!H114</f>
        <v>0</v>
      </c>
      <c r="AI119" s="1">
        <f>OTH!AC114+OTH!AD114+50000</f>
        <v>50000</v>
      </c>
      <c r="AJ119" s="1">
        <f>OTH!P114</f>
        <v>0</v>
      </c>
      <c r="AK119" s="1">
        <f>IFERROR(IF(OTH!Q114&gt;=AK$6,AK$6,OTH!Q114),0)</f>
        <v>0</v>
      </c>
      <c r="AL119" s="1">
        <f>IFERROR(IF(OTH!R114&gt;=AL$6,AL$6,OTH!R114),0)</f>
        <v>0</v>
      </c>
      <c r="AM119" s="1">
        <f>IFERROR(IF(OTH!S114&gt;=AM$6,AM$6,OTH!S114),0)</f>
        <v>0</v>
      </c>
      <c r="AN119" s="1">
        <f>IFERROR(IF(OTH!T114&gt;=AN$6,AN$6,OTH!T114),0)</f>
        <v>0</v>
      </c>
      <c r="AO119" s="1">
        <f>OTH!U114</f>
        <v>0</v>
      </c>
      <c r="AP119" s="1">
        <f>IFERROR(IF(OTH!V114&gt;=AP$6,AP$6,OTH!V114),0)</f>
        <v>0</v>
      </c>
      <c r="AQ119" s="1">
        <f>IFERROR(IF(OTH!W114&gt;=AQ$6,AQ$6,OTH!W114),0)</f>
        <v>0</v>
      </c>
      <c r="AR119" s="1">
        <f>IFERROR(IF(OTH!X114&gt;=AR$6,AR$6,OTH!X114),0)</f>
        <v>0</v>
      </c>
      <c r="AS119" s="1">
        <f>OTH!Y114</f>
        <v>0</v>
      </c>
      <c r="AT119" s="1">
        <f>OTH!Z114+AC119</f>
        <v>0</v>
      </c>
      <c r="AU119" s="1">
        <f>OTH!AE114+OTH!AF114</f>
        <v>0</v>
      </c>
      <c r="AV119" s="1">
        <f>OTH!AA114</f>
        <v>0</v>
      </c>
      <c r="AW119" s="1">
        <f>OTH!AB114</f>
        <v>0</v>
      </c>
      <c r="AX119" s="1">
        <f t="shared" si="69"/>
        <v>0</v>
      </c>
      <c r="AY119" s="1">
        <f t="shared" si="70"/>
        <v>0</v>
      </c>
      <c r="AZ119" s="1">
        <f t="shared" si="71"/>
        <v>0</v>
      </c>
      <c r="BA119" s="1">
        <f t="shared" si="72"/>
        <v>0</v>
      </c>
      <c r="BB119" s="1">
        <f t="shared" si="73"/>
        <v>0</v>
      </c>
      <c r="BC119" s="1">
        <f>EMP!X115</f>
        <v>0</v>
      </c>
      <c r="BD119" s="1">
        <f t="shared" si="74"/>
        <v>0</v>
      </c>
      <c r="BE119" s="1">
        <f t="shared" si="75"/>
        <v>0</v>
      </c>
      <c r="BF119" s="1">
        <f t="shared" si="76"/>
        <v>0</v>
      </c>
      <c r="BG119" s="1">
        <f t="shared" si="77"/>
        <v>0</v>
      </c>
      <c r="BL119" s="165">
        <f>EMP!O115</f>
        <v>0</v>
      </c>
      <c r="BM119" s="166">
        <f>EMP!P115</f>
        <v>0</v>
      </c>
      <c r="BN119" s="165">
        <f>EMP!Q115</f>
        <v>0</v>
      </c>
      <c r="BO119" s="179"/>
      <c r="BP119" s="180"/>
      <c r="BQ119" s="173">
        <f t="shared" si="78"/>
        <v>0</v>
      </c>
      <c r="BR119" s="173">
        <f t="shared" si="79"/>
        <v>0</v>
      </c>
      <c r="BS119" s="174">
        <f t="shared" si="80"/>
        <v>0</v>
      </c>
      <c r="BT119" s="173">
        <f t="shared" si="81"/>
        <v>0</v>
      </c>
      <c r="BU119" s="173">
        <f t="shared" si="82"/>
        <v>0</v>
      </c>
      <c r="BV119" s="174">
        <f t="shared" si="83"/>
        <v>0</v>
      </c>
      <c r="BW119" s="173">
        <f t="shared" si="84"/>
        <v>0</v>
      </c>
      <c r="BX119" s="173">
        <f t="shared" si="85"/>
        <v>0</v>
      </c>
      <c r="BY119" s="174">
        <f t="shared" si="86"/>
        <v>0</v>
      </c>
      <c r="BZ119" s="173">
        <f t="shared" si="87"/>
        <v>0</v>
      </c>
      <c r="CA119" s="173">
        <f t="shared" si="88"/>
        <v>0</v>
      </c>
      <c r="CB119" s="174">
        <f t="shared" si="89"/>
        <v>0</v>
      </c>
      <c r="CC119" s="173">
        <f t="shared" si="90"/>
        <v>0</v>
      </c>
      <c r="CD119" s="173">
        <f t="shared" si="91"/>
        <v>0</v>
      </c>
      <c r="CE119" s="175">
        <f t="shared" si="92"/>
        <v>0</v>
      </c>
      <c r="CF119" s="175">
        <f t="shared" si="62"/>
        <v>0</v>
      </c>
      <c r="CG119" s="175">
        <f t="shared" si="93"/>
        <v>0</v>
      </c>
      <c r="CH119" s="175">
        <f t="shared" si="94"/>
        <v>0</v>
      </c>
      <c r="CI119" s="175">
        <f t="shared" si="95"/>
        <v>0</v>
      </c>
      <c r="CJ119" s="175">
        <f t="shared" si="96"/>
        <v>0</v>
      </c>
      <c r="CK119" s="175">
        <f t="shared" si="97"/>
        <v>0</v>
      </c>
      <c r="CL119" s="175">
        <f t="shared" si="98"/>
        <v>0</v>
      </c>
      <c r="CM119" s="175">
        <f t="shared" si="99"/>
        <v>0</v>
      </c>
      <c r="CN119" s="175">
        <f t="shared" si="100"/>
        <v>0</v>
      </c>
      <c r="CO119" s="175">
        <f t="shared" si="101"/>
        <v>0</v>
      </c>
      <c r="CP119" s="175">
        <f t="shared" si="102"/>
        <v>0</v>
      </c>
      <c r="CQ119" s="175">
        <f t="shared" si="103"/>
        <v>0</v>
      </c>
      <c r="CR119" s="175">
        <f t="shared" si="104"/>
        <v>0</v>
      </c>
      <c r="CS119" s="175">
        <f t="shared" si="105"/>
        <v>0</v>
      </c>
      <c r="CT119" s="175">
        <f t="shared" si="106"/>
        <v>0</v>
      </c>
      <c r="CU119" s="176">
        <f t="shared" si="107"/>
        <v>0</v>
      </c>
      <c r="CV119" s="176">
        <f t="shared" si="108"/>
        <v>0</v>
      </c>
      <c r="CW119" s="176">
        <f t="shared" si="109"/>
        <v>0</v>
      </c>
      <c r="CX119" s="172">
        <f>OTH!P114</f>
        <v>0</v>
      </c>
      <c r="CY119" s="176">
        <f t="shared" si="110"/>
        <v>0</v>
      </c>
      <c r="CZ119" s="176">
        <f t="shared" si="111"/>
        <v>0</v>
      </c>
      <c r="DA119" s="176">
        <f t="shared" si="112"/>
        <v>0</v>
      </c>
      <c r="DB119" s="171">
        <f t="shared" si="113"/>
        <v>0</v>
      </c>
      <c r="DC119" s="171">
        <f t="shared" si="114"/>
        <v>0</v>
      </c>
      <c r="DD119" s="1">
        <f t="shared" si="115"/>
        <v>0</v>
      </c>
    </row>
    <row r="120" spans="3:108" ht="18" customHeight="1" x14ac:dyDescent="0.25">
      <c r="C120" s="1">
        <f t="shared" si="63"/>
        <v>0</v>
      </c>
      <c r="D120" s="1">
        <f t="shared" si="64"/>
        <v>0</v>
      </c>
      <c r="E120" s="1">
        <f>ALLO!A118</f>
        <v>0</v>
      </c>
      <c r="F120" s="1">
        <f t="shared" si="65"/>
        <v>0</v>
      </c>
      <c r="G120" s="1">
        <f t="shared" si="116"/>
        <v>1</v>
      </c>
      <c r="H120" s="1">
        <f t="shared" si="116"/>
        <v>2</v>
      </c>
      <c r="I120" s="1">
        <f t="shared" si="116"/>
        <v>3</v>
      </c>
      <c r="J120" s="1">
        <f>SUM(ALLO!GA118:GL118)</f>
        <v>0</v>
      </c>
      <c r="K120" s="1">
        <f>SUM(ALLO!GM118:GX118)</f>
        <v>0</v>
      </c>
      <c r="L120" s="1">
        <f>SUM(ALLO!GY118:HJ118)</f>
        <v>0</v>
      </c>
      <c r="M120" s="1">
        <f>SUM(ALLO!EU118:FF118)</f>
        <v>0</v>
      </c>
      <c r="N120" s="1">
        <f>SUM(ALLO!FG118:FR118)</f>
        <v>0</v>
      </c>
      <c r="O120" s="1">
        <f>ALLO!HR118</f>
        <v>0</v>
      </c>
      <c r="P120" s="1">
        <f>ALLO!HU118</f>
        <v>0</v>
      </c>
      <c r="Q120" s="1">
        <f>ALLO!IP118</f>
        <v>0</v>
      </c>
      <c r="R120" s="1">
        <f>ALLO!IS118</f>
        <v>0</v>
      </c>
      <c r="S120" s="1">
        <f>IFERROR(IF($BL120&gt;=1,INDEX(ARR!$D$8:$AG$207,MATCH(G120,ARR!$D$8:$D$207,0),12),0),0)</f>
        <v>0</v>
      </c>
      <c r="T120" s="1">
        <f>IFERROR(IF($BL120&gt;=1,INDEX(ARR!$D$8:$AG$207,MATCH(H120,ARR!$D$8:$D$207,0),12),0),0)</f>
        <v>0</v>
      </c>
      <c r="U120" s="1">
        <f>IFERROR(IF($BL120&gt;=1,INDEX(ARR!$D$8:$AG$207,MATCH(I120,ARR!$D$8:$D$207,0),12),0),0)</f>
        <v>0</v>
      </c>
      <c r="V120" s="1">
        <f t="shared" si="67"/>
        <v>0</v>
      </c>
      <c r="W120" s="1">
        <f t="shared" si="68"/>
        <v>0</v>
      </c>
      <c r="X120" s="1">
        <f>SUM(DED!AH120:AS120)+ALLO!IQ118+ALLO!IT118+DED!FT120+ALLO!HP118</f>
        <v>0</v>
      </c>
      <c r="Y120" s="1">
        <f>SUM(DED!FA120:FL120)+ALLO!IR118+ALLO!IU118+DED!FV120</f>
        <v>0</v>
      </c>
      <c r="Z120" s="1">
        <f>SUM(DED!BF120:BQ120)+DED!FW120</f>
        <v>0</v>
      </c>
      <c r="AA120" s="1">
        <f>DED!ES120+DED!GC120</f>
        <v>0</v>
      </c>
      <c r="AB120" s="1">
        <f>SUM(DED!DZ120:EK120)+OTH!I115+DED!FZ120</f>
        <v>0</v>
      </c>
      <c r="AC120" s="1">
        <f>SUM(DED!FM120:FS120)+DED!GD120</f>
        <v>0</v>
      </c>
      <c r="AD120" s="1">
        <f>SUM(DED!CP120:DA120)+DED!GE120</f>
        <v>0</v>
      </c>
      <c r="AE120" s="1">
        <f>SUM(DED!DB120:DM120)+OTH!N115+DED!GA120</f>
        <v>0</v>
      </c>
      <c r="AF120" s="1">
        <f>SUM(DED!DN120:DY120)+OTH!O115+DED!GB120</f>
        <v>0</v>
      </c>
      <c r="AG120" s="1">
        <f>SUM(OTH!D115:H115)+SUM(OTH!J115:M115)+SUM(X120:AB120)+AE120</f>
        <v>0</v>
      </c>
      <c r="AH120" s="1">
        <f>HRA!H115</f>
        <v>0</v>
      </c>
      <c r="AI120" s="1">
        <f>OTH!AC115+OTH!AD115+50000</f>
        <v>50000</v>
      </c>
      <c r="AJ120" s="1">
        <f>OTH!P115</f>
        <v>0</v>
      </c>
      <c r="AK120" s="1">
        <f>IFERROR(IF(OTH!Q115&gt;=AK$6,AK$6,OTH!Q115),0)</f>
        <v>0</v>
      </c>
      <c r="AL120" s="1">
        <f>IFERROR(IF(OTH!R115&gt;=AL$6,AL$6,OTH!R115),0)</f>
        <v>0</v>
      </c>
      <c r="AM120" s="1">
        <f>IFERROR(IF(OTH!S115&gt;=AM$6,AM$6,OTH!S115),0)</f>
        <v>0</v>
      </c>
      <c r="AN120" s="1">
        <f>IFERROR(IF(OTH!T115&gt;=AN$6,AN$6,OTH!T115),0)</f>
        <v>0</v>
      </c>
      <c r="AO120" s="1">
        <f>OTH!U115</f>
        <v>0</v>
      </c>
      <c r="AP120" s="1">
        <f>IFERROR(IF(OTH!V115&gt;=AP$6,AP$6,OTH!V115),0)</f>
        <v>0</v>
      </c>
      <c r="AQ120" s="1">
        <f>IFERROR(IF(OTH!W115&gt;=AQ$6,AQ$6,OTH!W115),0)</f>
        <v>0</v>
      </c>
      <c r="AR120" s="1">
        <f>IFERROR(IF(OTH!X115&gt;=AR$6,AR$6,OTH!X115),0)</f>
        <v>0</v>
      </c>
      <c r="AS120" s="1">
        <f>OTH!Y115</f>
        <v>0</v>
      </c>
      <c r="AT120" s="1">
        <f>OTH!Z115+AC120</f>
        <v>0</v>
      </c>
      <c r="AU120" s="1">
        <f>OTH!AE115+OTH!AF115</f>
        <v>0</v>
      </c>
      <c r="AV120" s="1">
        <f>OTH!AA115</f>
        <v>0</v>
      </c>
      <c r="AW120" s="1">
        <f>OTH!AB115</f>
        <v>0</v>
      </c>
      <c r="AX120" s="1">
        <f t="shared" si="69"/>
        <v>0</v>
      </c>
      <c r="AY120" s="1">
        <f t="shared" si="70"/>
        <v>0</v>
      </c>
      <c r="AZ120" s="1">
        <f t="shared" si="71"/>
        <v>0</v>
      </c>
      <c r="BA120" s="1">
        <f t="shared" si="72"/>
        <v>0</v>
      </c>
      <c r="BB120" s="1">
        <f t="shared" si="73"/>
        <v>0</v>
      </c>
      <c r="BC120" s="1">
        <f>EMP!X116</f>
        <v>0</v>
      </c>
      <c r="BD120" s="1">
        <f t="shared" si="74"/>
        <v>0</v>
      </c>
      <c r="BE120" s="1">
        <f t="shared" si="75"/>
        <v>0</v>
      </c>
      <c r="BF120" s="1">
        <f t="shared" si="76"/>
        <v>0</v>
      </c>
      <c r="BG120" s="1">
        <f t="shared" si="77"/>
        <v>0</v>
      </c>
      <c r="BL120" s="165">
        <f>EMP!O116</f>
        <v>0</v>
      </c>
      <c r="BM120" s="166">
        <f>EMP!P116</f>
        <v>0</v>
      </c>
      <c r="BN120" s="165">
        <f>EMP!Q116</f>
        <v>0</v>
      </c>
      <c r="BO120" s="179"/>
      <c r="BP120" s="180"/>
      <c r="BQ120" s="173">
        <f t="shared" si="78"/>
        <v>0</v>
      </c>
      <c r="BR120" s="173">
        <f t="shared" si="79"/>
        <v>0</v>
      </c>
      <c r="BS120" s="174">
        <f t="shared" si="80"/>
        <v>0</v>
      </c>
      <c r="BT120" s="173">
        <f t="shared" si="81"/>
        <v>0</v>
      </c>
      <c r="BU120" s="173">
        <f t="shared" si="82"/>
        <v>0</v>
      </c>
      <c r="BV120" s="174">
        <f t="shared" si="83"/>
        <v>0</v>
      </c>
      <c r="BW120" s="173">
        <f t="shared" si="84"/>
        <v>0</v>
      </c>
      <c r="BX120" s="173">
        <f t="shared" si="85"/>
        <v>0</v>
      </c>
      <c r="BY120" s="174">
        <f t="shared" si="86"/>
        <v>0</v>
      </c>
      <c r="BZ120" s="173">
        <f t="shared" si="87"/>
        <v>0</v>
      </c>
      <c r="CA120" s="173">
        <f t="shared" si="88"/>
        <v>0</v>
      </c>
      <c r="CB120" s="174">
        <f t="shared" si="89"/>
        <v>0</v>
      </c>
      <c r="CC120" s="173">
        <f t="shared" si="90"/>
        <v>0</v>
      </c>
      <c r="CD120" s="173">
        <f t="shared" si="91"/>
        <v>0</v>
      </c>
      <c r="CE120" s="175">
        <f t="shared" si="92"/>
        <v>0</v>
      </c>
      <c r="CF120" s="175">
        <f t="shared" si="62"/>
        <v>0</v>
      </c>
      <c r="CG120" s="175">
        <f t="shared" si="93"/>
        <v>0</v>
      </c>
      <c r="CH120" s="175">
        <f t="shared" si="94"/>
        <v>0</v>
      </c>
      <c r="CI120" s="175">
        <f t="shared" si="95"/>
        <v>0</v>
      </c>
      <c r="CJ120" s="175">
        <f t="shared" si="96"/>
        <v>0</v>
      </c>
      <c r="CK120" s="175">
        <f t="shared" si="97"/>
        <v>0</v>
      </c>
      <c r="CL120" s="175">
        <f t="shared" si="98"/>
        <v>0</v>
      </c>
      <c r="CM120" s="175">
        <f t="shared" si="99"/>
        <v>0</v>
      </c>
      <c r="CN120" s="175">
        <f t="shared" si="100"/>
        <v>0</v>
      </c>
      <c r="CO120" s="175">
        <f t="shared" si="101"/>
        <v>0</v>
      </c>
      <c r="CP120" s="175">
        <f t="shared" si="102"/>
        <v>0</v>
      </c>
      <c r="CQ120" s="175">
        <f t="shared" si="103"/>
        <v>0</v>
      </c>
      <c r="CR120" s="175">
        <f t="shared" si="104"/>
        <v>0</v>
      </c>
      <c r="CS120" s="175">
        <f t="shared" si="105"/>
        <v>0</v>
      </c>
      <c r="CT120" s="175">
        <f t="shared" si="106"/>
        <v>0</v>
      </c>
      <c r="CU120" s="176">
        <f t="shared" si="107"/>
        <v>0</v>
      </c>
      <c r="CV120" s="176">
        <f t="shared" si="108"/>
        <v>0</v>
      </c>
      <c r="CW120" s="176">
        <f t="shared" si="109"/>
        <v>0</v>
      </c>
      <c r="CX120" s="172">
        <f>OTH!P115</f>
        <v>0</v>
      </c>
      <c r="CY120" s="176">
        <f t="shared" si="110"/>
        <v>0</v>
      </c>
      <c r="CZ120" s="176">
        <f t="shared" si="111"/>
        <v>0</v>
      </c>
      <c r="DA120" s="176">
        <f t="shared" si="112"/>
        <v>0</v>
      </c>
      <c r="DB120" s="171">
        <f t="shared" si="113"/>
        <v>0</v>
      </c>
      <c r="DC120" s="171">
        <f t="shared" si="114"/>
        <v>0</v>
      </c>
      <c r="DD120" s="1">
        <f t="shared" si="115"/>
        <v>0</v>
      </c>
    </row>
    <row r="121" spans="3:108" ht="18" customHeight="1" x14ac:dyDescent="0.25">
      <c r="C121" s="1">
        <f t="shared" si="63"/>
        <v>0</v>
      </c>
      <c r="D121" s="1">
        <f t="shared" si="64"/>
        <v>0</v>
      </c>
      <c r="E121" s="1">
        <f>ALLO!A119</f>
        <v>0</v>
      </c>
      <c r="F121" s="1">
        <f t="shared" si="65"/>
        <v>0</v>
      </c>
      <c r="G121" s="1">
        <f t="shared" si="116"/>
        <v>1</v>
      </c>
      <c r="H121" s="1">
        <f t="shared" si="116"/>
        <v>2</v>
      </c>
      <c r="I121" s="1">
        <f t="shared" si="116"/>
        <v>3</v>
      </c>
      <c r="J121" s="1">
        <f>SUM(ALLO!GA119:GL119)</f>
        <v>0</v>
      </c>
      <c r="K121" s="1">
        <f>SUM(ALLO!GM119:GX119)</f>
        <v>0</v>
      </c>
      <c r="L121" s="1">
        <f>SUM(ALLO!GY119:HJ119)</f>
        <v>0</v>
      </c>
      <c r="M121" s="1">
        <f>SUM(ALLO!EU119:FF119)</f>
        <v>0</v>
      </c>
      <c r="N121" s="1">
        <f>SUM(ALLO!FG119:FR119)</f>
        <v>0</v>
      </c>
      <c r="O121" s="1">
        <f>ALLO!HR119</f>
        <v>0</v>
      </c>
      <c r="P121" s="1">
        <f>ALLO!HU119</f>
        <v>0</v>
      </c>
      <c r="Q121" s="1">
        <f>ALLO!IP119</f>
        <v>0</v>
      </c>
      <c r="R121" s="1">
        <f>ALLO!IS119</f>
        <v>0</v>
      </c>
      <c r="S121" s="1">
        <f>IFERROR(IF($BL121&gt;=1,INDEX(ARR!$D$8:$AG$207,MATCH(G121,ARR!$D$8:$D$207,0),12),0),0)</f>
        <v>0</v>
      </c>
      <c r="T121" s="1">
        <f>IFERROR(IF($BL121&gt;=1,INDEX(ARR!$D$8:$AG$207,MATCH(H121,ARR!$D$8:$D$207,0),12),0),0)</f>
        <v>0</v>
      </c>
      <c r="U121" s="1">
        <f>IFERROR(IF($BL121&gt;=1,INDEX(ARR!$D$8:$AG$207,MATCH(I121,ARR!$D$8:$D$207,0),12),0),0)</f>
        <v>0</v>
      </c>
      <c r="V121" s="1">
        <f t="shared" si="67"/>
        <v>0</v>
      </c>
      <c r="W121" s="1">
        <f t="shared" si="68"/>
        <v>0</v>
      </c>
      <c r="X121" s="1">
        <f>SUM(DED!AH121:AS121)+ALLO!IQ119+ALLO!IT119+DED!FT121+ALLO!HP119</f>
        <v>0</v>
      </c>
      <c r="Y121" s="1">
        <f>SUM(DED!FA121:FL121)+ALLO!IR119+ALLO!IU119+DED!FV121</f>
        <v>0</v>
      </c>
      <c r="Z121" s="1">
        <f>SUM(DED!BF121:BQ121)+DED!FW121</f>
        <v>0</v>
      </c>
      <c r="AA121" s="1">
        <f>DED!ES121+DED!GC121</f>
        <v>0</v>
      </c>
      <c r="AB121" s="1">
        <f>SUM(DED!DZ121:EK121)+OTH!I116+DED!FZ121</f>
        <v>0</v>
      </c>
      <c r="AC121" s="1">
        <f>SUM(DED!FM121:FS121)+DED!GD121</f>
        <v>0</v>
      </c>
      <c r="AD121" s="1">
        <f>SUM(DED!CP121:DA121)+DED!GE121</f>
        <v>0</v>
      </c>
      <c r="AE121" s="1">
        <f>SUM(DED!DB121:DM121)+OTH!N116+DED!GA121</f>
        <v>0</v>
      </c>
      <c r="AF121" s="1">
        <f>SUM(DED!DN121:DY121)+OTH!O116+DED!GB121</f>
        <v>0</v>
      </c>
      <c r="AG121" s="1">
        <f>SUM(OTH!D116:H116)+SUM(OTH!J116:M116)+SUM(X121:AB121)+AE121</f>
        <v>0</v>
      </c>
      <c r="AH121" s="1">
        <f>HRA!H116</f>
        <v>0</v>
      </c>
      <c r="AI121" s="1">
        <f>OTH!AC116+OTH!AD116+50000</f>
        <v>50000</v>
      </c>
      <c r="AJ121" s="1">
        <f>OTH!P116</f>
        <v>0</v>
      </c>
      <c r="AK121" s="1">
        <f>IFERROR(IF(OTH!Q116&gt;=AK$6,AK$6,OTH!Q116),0)</f>
        <v>0</v>
      </c>
      <c r="AL121" s="1">
        <f>IFERROR(IF(OTH!R116&gt;=AL$6,AL$6,OTH!R116),0)</f>
        <v>0</v>
      </c>
      <c r="AM121" s="1">
        <f>IFERROR(IF(OTH!S116&gt;=AM$6,AM$6,OTH!S116),0)</f>
        <v>0</v>
      </c>
      <c r="AN121" s="1">
        <f>IFERROR(IF(OTH!T116&gt;=AN$6,AN$6,OTH!T116),0)</f>
        <v>0</v>
      </c>
      <c r="AO121" s="1">
        <f>OTH!U116</f>
        <v>0</v>
      </c>
      <c r="AP121" s="1">
        <f>IFERROR(IF(OTH!V116&gt;=AP$6,AP$6,OTH!V116),0)</f>
        <v>0</v>
      </c>
      <c r="AQ121" s="1">
        <f>IFERROR(IF(OTH!W116&gt;=AQ$6,AQ$6,OTH!W116),0)</f>
        <v>0</v>
      </c>
      <c r="AR121" s="1">
        <f>IFERROR(IF(OTH!X116&gt;=AR$6,AR$6,OTH!X116),0)</f>
        <v>0</v>
      </c>
      <c r="AS121" s="1">
        <f>OTH!Y116</f>
        <v>0</v>
      </c>
      <c r="AT121" s="1">
        <f>OTH!Z116+AC121</f>
        <v>0</v>
      </c>
      <c r="AU121" s="1">
        <f>OTH!AE116+OTH!AF116</f>
        <v>0</v>
      </c>
      <c r="AV121" s="1">
        <f>OTH!AA116</f>
        <v>0</v>
      </c>
      <c r="AW121" s="1">
        <f>OTH!AB116</f>
        <v>0</v>
      </c>
      <c r="AX121" s="1">
        <f t="shared" si="69"/>
        <v>0</v>
      </c>
      <c r="AY121" s="1">
        <f t="shared" si="70"/>
        <v>0</v>
      </c>
      <c r="AZ121" s="1">
        <f t="shared" si="71"/>
        <v>0</v>
      </c>
      <c r="BA121" s="1">
        <f t="shared" si="72"/>
        <v>0</v>
      </c>
      <c r="BB121" s="1">
        <f t="shared" si="73"/>
        <v>0</v>
      </c>
      <c r="BC121" s="1">
        <f>EMP!X117</f>
        <v>0</v>
      </c>
      <c r="BD121" s="1">
        <f t="shared" si="74"/>
        <v>0</v>
      </c>
      <c r="BE121" s="1">
        <f t="shared" si="75"/>
        <v>0</v>
      </c>
      <c r="BF121" s="1">
        <f t="shared" si="76"/>
        <v>0</v>
      </c>
      <c r="BG121" s="1">
        <f t="shared" si="77"/>
        <v>0</v>
      </c>
      <c r="BL121" s="165">
        <f>EMP!O117</f>
        <v>0</v>
      </c>
      <c r="BM121" s="166">
        <f>EMP!P117</f>
        <v>0</v>
      </c>
      <c r="BN121" s="165">
        <f>EMP!Q117</f>
        <v>0</v>
      </c>
      <c r="BO121" s="179"/>
      <c r="BP121" s="180"/>
      <c r="BQ121" s="173">
        <f t="shared" si="78"/>
        <v>0</v>
      </c>
      <c r="BR121" s="173">
        <f t="shared" si="79"/>
        <v>0</v>
      </c>
      <c r="BS121" s="174">
        <f t="shared" si="80"/>
        <v>0</v>
      </c>
      <c r="BT121" s="173">
        <f t="shared" si="81"/>
        <v>0</v>
      </c>
      <c r="BU121" s="173">
        <f t="shared" si="82"/>
        <v>0</v>
      </c>
      <c r="BV121" s="174">
        <f t="shared" si="83"/>
        <v>0</v>
      </c>
      <c r="BW121" s="173">
        <f t="shared" si="84"/>
        <v>0</v>
      </c>
      <c r="BX121" s="173">
        <f t="shared" si="85"/>
        <v>0</v>
      </c>
      <c r="BY121" s="174">
        <f t="shared" si="86"/>
        <v>0</v>
      </c>
      <c r="BZ121" s="173">
        <f t="shared" si="87"/>
        <v>0</v>
      </c>
      <c r="CA121" s="173">
        <f t="shared" si="88"/>
        <v>0</v>
      </c>
      <c r="CB121" s="174">
        <f t="shared" si="89"/>
        <v>0</v>
      </c>
      <c r="CC121" s="173">
        <f t="shared" si="90"/>
        <v>0</v>
      </c>
      <c r="CD121" s="173">
        <f t="shared" si="91"/>
        <v>0</v>
      </c>
      <c r="CE121" s="175">
        <f t="shared" si="92"/>
        <v>0</v>
      </c>
      <c r="CF121" s="175">
        <f t="shared" si="62"/>
        <v>0</v>
      </c>
      <c r="CG121" s="175">
        <f t="shared" si="93"/>
        <v>0</v>
      </c>
      <c r="CH121" s="175">
        <f t="shared" si="94"/>
        <v>0</v>
      </c>
      <c r="CI121" s="175">
        <f t="shared" si="95"/>
        <v>0</v>
      </c>
      <c r="CJ121" s="175">
        <f t="shared" si="96"/>
        <v>0</v>
      </c>
      <c r="CK121" s="175">
        <f t="shared" si="97"/>
        <v>0</v>
      </c>
      <c r="CL121" s="175">
        <f t="shared" si="98"/>
        <v>0</v>
      </c>
      <c r="CM121" s="175">
        <f t="shared" si="99"/>
        <v>0</v>
      </c>
      <c r="CN121" s="175">
        <f t="shared" si="100"/>
        <v>0</v>
      </c>
      <c r="CO121" s="175">
        <f t="shared" si="101"/>
        <v>0</v>
      </c>
      <c r="CP121" s="175">
        <f t="shared" si="102"/>
        <v>0</v>
      </c>
      <c r="CQ121" s="175">
        <f t="shared" si="103"/>
        <v>0</v>
      </c>
      <c r="CR121" s="175">
        <f t="shared" si="104"/>
        <v>0</v>
      </c>
      <c r="CS121" s="175">
        <f t="shared" si="105"/>
        <v>0</v>
      </c>
      <c r="CT121" s="175">
        <f t="shared" si="106"/>
        <v>0</v>
      </c>
      <c r="CU121" s="176">
        <f t="shared" si="107"/>
        <v>0</v>
      </c>
      <c r="CV121" s="176">
        <f t="shared" si="108"/>
        <v>0</v>
      </c>
      <c r="CW121" s="176">
        <f t="shared" si="109"/>
        <v>0</v>
      </c>
      <c r="CX121" s="172">
        <f>OTH!P116</f>
        <v>0</v>
      </c>
      <c r="CY121" s="176">
        <f t="shared" si="110"/>
        <v>0</v>
      </c>
      <c r="CZ121" s="176">
        <f t="shared" si="111"/>
        <v>0</v>
      </c>
      <c r="DA121" s="176">
        <f t="shared" si="112"/>
        <v>0</v>
      </c>
      <c r="DB121" s="171">
        <f t="shared" si="113"/>
        <v>0</v>
      </c>
      <c r="DC121" s="171">
        <f t="shared" si="114"/>
        <v>0</v>
      </c>
      <c r="DD121" s="1">
        <f t="shared" si="115"/>
        <v>0</v>
      </c>
    </row>
    <row r="122" spans="3:108" ht="18" customHeight="1" x14ac:dyDescent="0.25">
      <c r="C122" s="1">
        <f t="shared" si="63"/>
        <v>0</v>
      </c>
      <c r="D122" s="1">
        <f t="shared" si="64"/>
        <v>0</v>
      </c>
      <c r="E122" s="1">
        <f>ALLO!A120</f>
        <v>0</v>
      </c>
      <c r="F122" s="1">
        <f t="shared" si="65"/>
        <v>0</v>
      </c>
      <c r="G122" s="1">
        <f t="shared" si="116"/>
        <v>1</v>
      </c>
      <c r="H122" s="1">
        <f t="shared" si="116"/>
        <v>2</v>
      </c>
      <c r="I122" s="1">
        <f t="shared" si="116"/>
        <v>3</v>
      </c>
      <c r="J122" s="1">
        <f>SUM(ALLO!GA120:GL120)</f>
        <v>0</v>
      </c>
      <c r="K122" s="1">
        <f>SUM(ALLO!GM120:GX120)</f>
        <v>0</v>
      </c>
      <c r="L122" s="1">
        <f>SUM(ALLO!GY120:HJ120)</f>
        <v>0</v>
      </c>
      <c r="M122" s="1">
        <f>SUM(ALLO!EU120:FF120)</f>
        <v>0</v>
      </c>
      <c r="N122" s="1">
        <f>SUM(ALLO!FG120:FR120)</f>
        <v>0</v>
      </c>
      <c r="O122" s="1">
        <f>ALLO!HR120</f>
        <v>0</v>
      </c>
      <c r="P122" s="1">
        <f>ALLO!HU120</f>
        <v>0</v>
      </c>
      <c r="Q122" s="1">
        <f>ALLO!IP120</f>
        <v>0</v>
      </c>
      <c r="R122" s="1">
        <f>ALLO!IS120</f>
        <v>0</v>
      </c>
      <c r="S122" s="1">
        <f>IFERROR(IF($BL122&gt;=1,INDEX(ARR!$D$8:$AG$207,MATCH(G122,ARR!$D$8:$D$207,0),12),0),0)</f>
        <v>0</v>
      </c>
      <c r="T122" s="1">
        <f>IFERROR(IF($BL122&gt;=1,INDEX(ARR!$D$8:$AG$207,MATCH(H122,ARR!$D$8:$D$207,0),12),0),0)</f>
        <v>0</v>
      </c>
      <c r="U122" s="1">
        <f>IFERROR(IF($BL122&gt;=1,INDEX(ARR!$D$8:$AG$207,MATCH(I122,ARR!$D$8:$D$207,0),12),0),0)</f>
        <v>0</v>
      </c>
      <c r="V122" s="1">
        <f t="shared" si="67"/>
        <v>0</v>
      </c>
      <c r="W122" s="1">
        <f t="shared" si="68"/>
        <v>0</v>
      </c>
      <c r="X122" s="1">
        <f>SUM(DED!AH122:AS122)+ALLO!IQ120+ALLO!IT120+DED!FT122+ALLO!HP120</f>
        <v>0</v>
      </c>
      <c r="Y122" s="1">
        <f>SUM(DED!FA122:FL122)+ALLO!IR120+ALLO!IU120+DED!FV122</f>
        <v>0</v>
      </c>
      <c r="Z122" s="1">
        <f>SUM(DED!BF122:BQ122)+DED!FW122</f>
        <v>0</v>
      </c>
      <c r="AA122" s="1">
        <f>DED!ES122+DED!GC122</f>
        <v>0</v>
      </c>
      <c r="AB122" s="1">
        <f>SUM(DED!DZ122:EK122)+OTH!I117+DED!FZ122</f>
        <v>0</v>
      </c>
      <c r="AC122" s="1">
        <f>SUM(DED!FM122:FS122)+DED!GD122</f>
        <v>0</v>
      </c>
      <c r="AD122" s="1">
        <f>SUM(DED!CP122:DA122)+DED!GE122</f>
        <v>0</v>
      </c>
      <c r="AE122" s="1">
        <f>SUM(DED!DB122:DM122)+OTH!N117+DED!GA122</f>
        <v>0</v>
      </c>
      <c r="AF122" s="1">
        <f>SUM(DED!DN122:DY122)+OTH!O117+DED!GB122</f>
        <v>0</v>
      </c>
      <c r="AG122" s="1">
        <f>SUM(OTH!D117:H117)+SUM(OTH!J117:M117)+SUM(X122:AB122)+AE122</f>
        <v>0</v>
      </c>
      <c r="AH122" s="1">
        <f>HRA!H117</f>
        <v>0</v>
      </c>
      <c r="AI122" s="1">
        <f>OTH!AC117+OTH!AD117+50000</f>
        <v>50000</v>
      </c>
      <c r="AJ122" s="1">
        <f>OTH!P117</f>
        <v>0</v>
      </c>
      <c r="AK122" s="1">
        <f>IFERROR(IF(OTH!Q117&gt;=AK$6,AK$6,OTH!Q117),0)</f>
        <v>0</v>
      </c>
      <c r="AL122" s="1">
        <f>IFERROR(IF(OTH!R117&gt;=AL$6,AL$6,OTH!R117),0)</f>
        <v>0</v>
      </c>
      <c r="AM122" s="1">
        <f>IFERROR(IF(OTH!S117&gt;=AM$6,AM$6,OTH!S117),0)</f>
        <v>0</v>
      </c>
      <c r="AN122" s="1">
        <f>IFERROR(IF(OTH!T117&gt;=AN$6,AN$6,OTH!T117),0)</f>
        <v>0</v>
      </c>
      <c r="AO122" s="1">
        <f>OTH!U117</f>
        <v>0</v>
      </c>
      <c r="AP122" s="1">
        <f>IFERROR(IF(OTH!V117&gt;=AP$6,AP$6,OTH!V117),0)</f>
        <v>0</v>
      </c>
      <c r="AQ122" s="1">
        <f>IFERROR(IF(OTH!W117&gt;=AQ$6,AQ$6,OTH!W117),0)</f>
        <v>0</v>
      </c>
      <c r="AR122" s="1">
        <f>IFERROR(IF(OTH!X117&gt;=AR$6,AR$6,OTH!X117),0)</f>
        <v>0</v>
      </c>
      <c r="AS122" s="1">
        <f>OTH!Y117</f>
        <v>0</v>
      </c>
      <c r="AT122" s="1">
        <f>OTH!Z117+AC122</f>
        <v>0</v>
      </c>
      <c r="AU122" s="1">
        <f>OTH!AE117+OTH!AF117</f>
        <v>0</v>
      </c>
      <c r="AV122" s="1">
        <f>OTH!AA117</f>
        <v>0</v>
      </c>
      <c r="AW122" s="1">
        <f>OTH!AB117</f>
        <v>0</v>
      </c>
      <c r="AX122" s="1">
        <f t="shared" si="69"/>
        <v>0</v>
      </c>
      <c r="AY122" s="1">
        <f t="shared" si="70"/>
        <v>0</v>
      </c>
      <c r="AZ122" s="1">
        <f t="shared" si="71"/>
        <v>0</v>
      </c>
      <c r="BA122" s="1">
        <f t="shared" si="72"/>
        <v>0</v>
      </c>
      <c r="BB122" s="1">
        <f t="shared" si="73"/>
        <v>0</v>
      </c>
      <c r="BC122" s="1">
        <f>EMP!X118</f>
        <v>0</v>
      </c>
      <c r="BD122" s="1">
        <f t="shared" si="74"/>
        <v>0</v>
      </c>
      <c r="BE122" s="1">
        <f t="shared" si="75"/>
        <v>0</v>
      </c>
      <c r="BF122" s="1">
        <f t="shared" si="76"/>
        <v>0</v>
      </c>
      <c r="BG122" s="1">
        <f t="shared" si="77"/>
        <v>0</v>
      </c>
      <c r="BL122" s="165">
        <f>EMP!O118</f>
        <v>0</v>
      </c>
      <c r="BM122" s="166">
        <f>EMP!P118</f>
        <v>0</v>
      </c>
      <c r="BN122" s="165">
        <f>EMP!Q118</f>
        <v>0</v>
      </c>
      <c r="BO122" s="179"/>
      <c r="BP122" s="180"/>
      <c r="BQ122" s="173">
        <f t="shared" si="78"/>
        <v>0</v>
      </c>
      <c r="BR122" s="173">
        <f t="shared" si="79"/>
        <v>0</v>
      </c>
      <c r="BS122" s="174">
        <f t="shared" si="80"/>
        <v>0</v>
      </c>
      <c r="BT122" s="173">
        <f t="shared" si="81"/>
        <v>0</v>
      </c>
      <c r="BU122" s="173">
        <f t="shared" si="82"/>
        <v>0</v>
      </c>
      <c r="BV122" s="174">
        <f t="shared" si="83"/>
        <v>0</v>
      </c>
      <c r="BW122" s="173">
        <f t="shared" si="84"/>
        <v>0</v>
      </c>
      <c r="BX122" s="173">
        <f t="shared" si="85"/>
        <v>0</v>
      </c>
      <c r="BY122" s="174">
        <f t="shared" si="86"/>
        <v>0</v>
      </c>
      <c r="BZ122" s="173">
        <f t="shared" si="87"/>
        <v>0</v>
      </c>
      <c r="CA122" s="173">
        <f t="shared" si="88"/>
        <v>0</v>
      </c>
      <c r="CB122" s="174">
        <f t="shared" si="89"/>
        <v>0</v>
      </c>
      <c r="CC122" s="173">
        <f t="shared" si="90"/>
        <v>0</v>
      </c>
      <c r="CD122" s="173">
        <f t="shared" si="91"/>
        <v>0</v>
      </c>
      <c r="CE122" s="175">
        <f t="shared" si="92"/>
        <v>0</v>
      </c>
      <c r="CF122" s="175">
        <f t="shared" si="62"/>
        <v>0</v>
      </c>
      <c r="CG122" s="175">
        <f t="shared" si="93"/>
        <v>0</v>
      </c>
      <c r="CH122" s="175">
        <f t="shared" si="94"/>
        <v>0</v>
      </c>
      <c r="CI122" s="175">
        <f t="shared" si="95"/>
        <v>0</v>
      </c>
      <c r="CJ122" s="175">
        <f t="shared" si="96"/>
        <v>0</v>
      </c>
      <c r="CK122" s="175">
        <f t="shared" si="97"/>
        <v>0</v>
      </c>
      <c r="CL122" s="175">
        <f t="shared" si="98"/>
        <v>0</v>
      </c>
      <c r="CM122" s="175">
        <f t="shared" si="99"/>
        <v>0</v>
      </c>
      <c r="CN122" s="175">
        <f t="shared" si="100"/>
        <v>0</v>
      </c>
      <c r="CO122" s="175">
        <f t="shared" si="101"/>
        <v>0</v>
      </c>
      <c r="CP122" s="175">
        <f t="shared" si="102"/>
        <v>0</v>
      </c>
      <c r="CQ122" s="175">
        <f t="shared" si="103"/>
        <v>0</v>
      </c>
      <c r="CR122" s="175">
        <f t="shared" si="104"/>
        <v>0</v>
      </c>
      <c r="CS122" s="175">
        <f t="shared" si="105"/>
        <v>0</v>
      </c>
      <c r="CT122" s="175">
        <f t="shared" si="106"/>
        <v>0</v>
      </c>
      <c r="CU122" s="176">
        <f t="shared" si="107"/>
        <v>0</v>
      </c>
      <c r="CV122" s="176">
        <f t="shared" si="108"/>
        <v>0</v>
      </c>
      <c r="CW122" s="176">
        <f t="shared" si="109"/>
        <v>0</v>
      </c>
      <c r="CX122" s="172">
        <f>OTH!P117</f>
        <v>0</v>
      </c>
      <c r="CY122" s="176">
        <f t="shared" si="110"/>
        <v>0</v>
      </c>
      <c r="CZ122" s="176">
        <f t="shared" si="111"/>
        <v>0</v>
      </c>
      <c r="DA122" s="176">
        <f t="shared" si="112"/>
        <v>0</v>
      </c>
      <c r="DB122" s="171">
        <f t="shared" si="113"/>
        <v>0</v>
      </c>
      <c r="DC122" s="171">
        <f t="shared" si="114"/>
        <v>0</v>
      </c>
      <c r="DD122" s="1">
        <f t="shared" si="115"/>
        <v>0</v>
      </c>
    </row>
    <row r="123" spans="3:108" ht="18" customHeight="1" x14ac:dyDescent="0.25">
      <c r="C123" s="1">
        <f t="shared" si="63"/>
        <v>0</v>
      </c>
      <c r="D123" s="1">
        <f t="shared" si="64"/>
        <v>0</v>
      </c>
      <c r="E123" s="1">
        <f>ALLO!A121</f>
        <v>0</v>
      </c>
      <c r="F123" s="1">
        <f t="shared" si="65"/>
        <v>0</v>
      </c>
      <c r="G123" s="1">
        <f t="shared" si="116"/>
        <v>1</v>
      </c>
      <c r="H123" s="1">
        <f t="shared" si="116"/>
        <v>2</v>
      </c>
      <c r="I123" s="1">
        <f t="shared" si="116"/>
        <v>3</v>
      </c>
      <c r="J123" s="1">
        <f>SUM(ALLO!GA121:GL121)</f>
        <v>0</v>
      </c>
      <c r="K123" s="1">
        <f>SUM(ALLO!GM121:GX121)</f>
        <v>0</v>
      </c>
      <c r="L123" s="1">
        <f>SUM(ALLO!GY121:HJ121)</f>
        <v>0</v>
      </c>
      <c r="M123" s="1">
        <f>SUM(ALLO!EU121:FF121)</f>
        <v>0</v>
      </c>
      <c r="N123" s="1">
        <f>SUM(ALLO!FG121:FR121)</f>
        <v>0</v>
      </c>
      <c r="O123" s="1">
        <f>ALLO!HR121</f>
        <v>0</v>
      </c>
      <c r="P123" s="1">
        <f>ALLO!HU121</f>
        <v>0</v>
      </c>
      <c r="Q123" s="1">
        <f>ALLO!IP121</f>
        <v>0</v>
      </c>
      <c r="R123" s="1">
        <f>ALLO!IS121</f>
        <v>0</v>
      </c>
      <c r="S123" s="1">
        <f>IFERROR(IF($BL123&gt;=1,INDEX(ARR!$D$8:$AG$207,MATCH(G123,ARR!$D$8:$D$207,0),12),0),0)</f>
        <v>0</v>
      </c>
      <c r="T123" s="1">
        <f>IFERROR(IF($BL123&gt;=1,INDEX(ARR!$D$8:$AG$207,MATCH(H123,ARR!$D$8:$D$207,0),12),0),0)</f>
        <v>0</v>
      </c>
      <c r="U123" s="1">
        <f>IFERROR(IF($BL123&gt;=1,INDEX(ARR!$D$8:$AG$207,MATCH(I123,ARR!$D$8:$D$207,0),12),0),0)</f>
        <v>0</v>
      </c>
      <c r="V123" s="1">
        <f t="shared" si="67"/>
        <v>0</v>
      </c>
      <c r="W123" s="1">
        <f t="shared" si="68"/>
        <v>0</v>
      </c>
      <c r="X123" s="1">
        <f>SUM(DED!AH123:AS123)+ALLO!IQ121+ALLO!IT121+DED!FT123+ALLO!HP121</f>
        <v>0</v>
      </c>
      <c r="Y123" s="1">
        <f>SUM(DED!FA123:FL123)+ALLO!IR121+ALLO!IU121+DED!FV123</f>
        <v>0</v>
      </c>
      <c r="Z123" s="1">
        <f>SUM(DED!BF123:BQ123)+DED!FW123</f>
        <v>0</v>
      </c>
      <c r="AA123" s="1">
        <f>DED!ES123+DED!GC123</f>
        <v>0</v>
      </c>
      <c r="AB123" s="1">
        <f>SUM(DED!DZ123:EK123)+OTH!I118+DED!FZ123</f>
        <v>0</v>
      </c>
      <c r="AC123" s="1">
        <f>SUM(DED!FM123:FS123)+DED!GD123</f>
        <v>0</v>
      </c>
      <c r="AD123" s="1">
        <f>SUM(DED!CP123:DA123)+DED!GE123</f>
        <v>0</v>
      </c>
      <c r="AE123" s="1">
        <f>SUM(DED!DB123:DM123)+OTH!N118+DED!GA123</f>
        <v>0</v>
      </c>
      <c r="AF123" s="1">
        <f>SUM(DED!DN123:DY123)+OTH!O118+DED!GB123</f>
        <v>0</v>
      </c>
      <c r="AG123" s="1">
        <f>SUM(OTH!D118:H118)+SUM(OTH!J118:M118)+SUM(X123:AB123)+AE123</f>
        <v>0</v>
      </c>
      <c r="AH123" s="1">
        <f>HRA!H118</f>
        <v>0</v>
      </c>
      <c r="AI123" s="1">
        <f>OTH!AC118+OTH!AD118+50000</f>
        <v>50000</v>
      </c>
      <c r="AJ123" s="1">
        <f>OTH!P118</f>
        <v>0</v>
      </c>
      <c r="AK123" s="1">
        <f>IFERROR(IF(OTH!Q118&gt;=AK$6,AK$6,OTH!Q118),0)</f>
        <v>0</v>
      </c>
      <c r="AL123" s="1">
        <f>IFERROR(IF(OTH!R118&gt;=AL$6,AL$6,OTH!R118),0)</f>
        <v>0</v>
      </c>
      <c r="AM123" s="1">
        <f>IFERROR(IF(OTH!S118&gt;=AM$6,AM$6,OTH!S118),0)</f>
        <v>0</v>
      </c>
      <c r="AN123" s="1">
        <f>IFERROR(IF(OTH!T118&gt;=AN$6,AN$6,OTH!T118),0)</f>
        <v>0</v>
      </c>
      <c r="AO123" s="1">
        <f>OTH!U118</f>
        <v>0</v>
      </c>
      <c r="AP123" s="1">
        <f>IFERROR(IF(OTH!V118&gt;=AP$6,AP$6,OTH!V118),0)</f>
        <v>0</v>
      </c>
      <c r="AQ123" s="1">
        <f>IFERROR(IF(OTH!W118&gt;=AQ$6,AQ$6,OTH!W118),0)</f>
        <v>0</v>
      </c>
      <c r="AR123" s="1">
        <f>IFERROR(IF(OTH!X118&gt;=AR$6,AR$6,OTH!X118),0)</f>
        <v>0</v>
      </c>
      <c r="AS123" s="1">
        <f>OTH!Y118</f>
        <v>0</v>
      </c>
      <c r="AT123" s="1">
        <f>OTH!Z118+AC123</f>
        <v>0</v>
      </c>
      <c r="AU123" s="1">
        <f>OTH!AE118+OTH!AF118</f>
        <v>0</v>
      </c>
      <c r="AV123" s="1">
        <f>OTH!AA118</f>
        <v>0</v>
      </c>
      <c r="AW123" s="1">
        <f>OTH!AB118</f>
        <v>0</v>
      </c>
      <c r="AX123" s="1">
        <f t="shared" si="69"/>
        <v>0</v>
      </c>
      <c r="AY123" s="1">
        <f t="shared" si="70"/>
        <v>0</v>
      </c>
      <c r="AZ123" s="1">
        <f t="shared" si="71"/>
        <v>0</v>
      </c>
      <c r="BA123" s="1">
        <f t="shared" si="72"/>
        <v>0</v>
      </c>
      <c r="BB123" s="1">
        <f t="shared" si="73"/>
        <v>0</v>
      </c>
      <c r="BC123" s="1">
        <f>EMP!X119</f>
        <v>0</v>
      </c>
      <c r="BD123" s="1">
        <f t="shared" si="74"/>
        <v>0</v>
      </c>
      <c r="BE123" s="1">
        <f t="shared" si="75"/>
        <v>0</v>
      </c>
      <c r="BF123" s="1">
        <f t="shared" si="76"/>
        <v>0</v>
      </c>
      <c r="BG123" s="1">
        <f t="shared" si="77"/>
        <v>0</v>
      </c>
      <c r="BL123" s="165">
        <f>EMP!O119</f>
        <v>0</v>
      </c>
      <c r="BM123" s="166">
        <f>EMP!P119</f>
        <v>0</v>
      </c>
      <c r="BN123" s="165">
        <f>EMP!Q119</f>
        <v>0</v>
      </c>
      <c r="BO123" s="179"/>
      <c r="BP123" s="180"/>
      <c r="BQ123" s="173">
        <f t="shared" si="78"/>
        <v>0</v>
      </c>
      <c r="BR123" s="173">
        <f t="shared" si="79"/>
        <v>0</v>
      </c>
      <c r="BS123" s="174">
        <f t="shared" si="80"/>
        <v>0</v>
      </c>
      <c r="BT123" s="173">
        <f t="shared" si="81"/>
        <v>0</v>
      </c>
      <c r="BU123" s="173">
        <f t="shared" si="82"/>
        <v>0</v>
      </c>
      <c r="BV123" s="174">
        <f t="shared" si="83"/>
        <v>0</v>
      </c>
      <c r="BW123" s="173">
        <f t="shared" si="84"/>
        <v>0</v>
      </c>
      <c r="BX123" s="173">
        <f t="shared" si="85"/>
        <v>0</v>
      </c>
      <c r="BY123" s="174">
        <f t="shared" si="86"/>
        <v>0</v>
      </c>
      <c r="BZ123" s="173">
        <f t="shared" si="87"/>
        <v>0</v>
      </c>
      <c r="CA123" s="173">
        <f t="shared" si="88"/>
        <v>0</v>
      </c>
      <c r="CB123" s="174">
        <f t="shared" si="89"/>
        <v>0</v>
      </c>
      <c r="CC123" s="173">
        <f t="shared" si="90"/>
        <v>0</v>
      </c>
      <c r="CD123" s="173">
        <f t="shared" si="91"/>
        <v>0</v>
      </c>
      <c r="CE123" s="175">
        <f t="shared" si="92"/>
        <v>0</v>
      </c>
      <c r="CF123" s="175">
        <f t="shared" si="62"/>
        <v>0</v>
      </c>
      <c r="CG123" s="175">
        <f t="shared" si="93"/>
        <v>0</v>
      </c>
      <c r="CH123" s="175">
        <f t="shared" si="94"/>
        <v>0</v>
      </c>
      <c r="CI123" s="175">
        <f t="shared" si="95"/>
        <v>0</v>
      </c>
      <c r="CJ123" s="175">
        <f t="shared" si="96"/>
        <v>0</v>
      </c>
      <c r="CK123" s="175">
        <f t="shared" si="97"/>
        <v>0</v>
      </c>
      <c r="CL123" s="175">
        <f t="shared" si="98"/>
        <v>0</v>
      </c>
      <c r="CM123" s="175">
        <f t="shared" si="99"/>
        <v>0</v>
      </c>
      <c r="CN123" s="175">
        <f t="shared" si="100"/>
        <v>0</v>
      </c>
      <c r="CO123" s="175">
        <f t="shared" si="101"/>
        <v>0</v>
      </c>
      <c r="CP123" s="175">
        <f t="shared" si="102"/>
        <v>0</v>
      </c>
      <c r="CQ123" s="175">
        <f t="shared" si="103"/>
        <v>0</v>
      </c>
      <c r="CR123" s="175">
        <f t="shared" si="104"/>
        <v>0</v>
      </c>
      <c r="CS123" s="175">
        <f t="shared" si="105"/>
        <v>0</v>
      </c>
      <c r="CT123" s="175">
        <f t="shared" si="106"/>
        <v>0</v>
      </c>
      <c r="CU123" s="176">
        <f t="shared" si="107"/>
        <v>0</v>
      </c>
      <c r="CV123" s="176">
        <f t="shared" si="108"/>
        <v>0</v>
      </c>
      <c r="CW123" s="176">
        <f t="shared" si="109"/>
        <v>0</v>
      </c>
      <c r="CX123" s="172">
        <f>OTH!P118</f>
        <v>0</v>
      </c>
      <c r="CY123" s="176">
        <f t="shared" si="110"/>
        <v>0</v>
      </c>
      <c r="CZ123" s="176">
        <f t="shared" si="111"/>
        <v>0</v>
      </c>
      <c r="DA123" s="176">
        <f t="shared" si="112"/>
        <v>0</v>
      </c>
      <c r="DB123" s="171">
        <f t="shared" si="113"/>
        <v>0</v>
      </c>
      <c r="DC123" s="171">
        <f t="shared" si="114"/>
        <v>0</v>
      </c>
      <c r="DD123" s="1">
        <f t="shared" si="115"/>
        <v>0</v>
      </c>
    </row>
    <row r="124" spans="3:108" ht="18" customHeight="1" x14ac:dyDescent="0.25">
      <c r="C124" s="1">
        <f t="shared" si="63"/>
        <v>0</v>
      </c>
      <c r="D124" s="1">
        <f t="shared" si="64"/>
        <v>0</v>
      </c>
      <c r="E124" s="1">
        <f>ALLO!A122</f>
        <v>0</v>
      </c>
      <c r="F124" s="1">
        <f t="shared" si="65"/>
        <v>0</v>
      </c>
      <c r="G124" s="1">
        <f t="shared" si="116"/>
        <v>1</v>
      </c>
      <c r="H124" s="1">
        <f t="shared" si="116"/>
        <v>2</v>
      </c>
      <c r="I124" s="1">
        <f t="shared" si="116"/>
        <v>3</v>
      </c>
      <c r="J124" s="1">
        <f>SUM(ALLO!GA122:GL122)</f>
        <v>0</v>
      </c>
      <c r="K124" s="1">
        <f>SUM(ALLO!GM122:GX122)</f>
        <v>0</v>
      </c>
      <c r="L124" s="1">
        <f>SUM(ALLO!GY122:HJ122)</f>
        <v>0</v>
      </c>
      <c r="M124" s="1">
        <f>SUM(ALLO!EU122:FF122)</f>
        <v>0</v>
      </c>
      <c r="N124" s="1">
        <f>SUM(ALLO!FG122:FR122)</f>
        <v>0</v>
      </c>
      <c r="O124" s="1">
        <f>ALLO!HR122</f>
        <v>0</v>
      </c>
      <c r="P124" s="1">
        <f>ALLO!HU122</f>
        <v>0</v>
      </c>
      <c r="Q124" s="1">
        <f>ALLO!IP122</f>
        <v>0</v>
      </c>
      <c r="R124" s="1">
        <f>ALLO!IS122</f>
        <v>0</v>
      </c>
      <c r="S124" s="1">
        <f>IFERROR(IF($BL124&gt;=1,INDEX(ARR!$D$8:$AG$207,MATCH(G124,ARR!$D$8:$D$207,0),12),0),0)</f>
        <v>0</v>
      </c>
      <c r="T124" s="1">
        <f>IFERROR(IF($BL124&gt;=1,INDEX(ARR!$D$8:$AG$207,MATCH(H124,ARR!$D$8:$D$207,0),12),0),0)</f>
        <v>0</v>
      </c>
      <c r="U124" s="1">
        <f>IFERROR(IF($BL124&gt;=1,INDEX(ARR!$D$8:$AG$207,MATCH(I124,ARR!$D$8:$D$207,0),12),0),0)</f>
        <v>0</v>
      </c>
      <c r="V124" s="1">
        <f t="shared" si="67"/>
        <v>0</v>
      </c>
      <c r="W124" s="1">
        <f t="shared" si="68"/>
        <v>0</v>
      </c>
      <c r="X124" s="1">
        <f>SUM(DED!AH124:AS124)+ALLO!IQ122+ALLO!IT122+DED!FT124+ALLO!HP122</f>
        <v>0</v>
      </c>
      <c r="Y124" s="1">
        <f>SUM(DED!FA124:FL124)+ALLO!IR122+ALLO!IU122+DED!FV124</f>
        <v>0</v>
      </c>
      <c r="Z124" s="1">
        <f>SUM(DED!BF124:BQ124)+DED!FW124</f>
        <v>0</v>
      </c>
      <c r="AA124" s="1">
        <f>DED!ES124+DED!GC124</f>
        <v>0</v>
      </c>
      <c r="AB124" s="1">
        <f>SUM(DED!DZ124:EK124)+OTH!I119+DED!FZ124</f>
        <v>0</v>
      </c>
      <c r="AC124" s="1">
        <f>SUM(DED!FM124:FS124)+DED!GD124</f>
        <v>0</v>
      </c>
      <c r="AD124" s="1">
        <f>SUM(DED!CP124:DA124)+DED!GE124</f>
        <v>0</v>
      </c>
      <c r="AE124" s="1">
        <f>SUM(DED!DB124:DM124)+OTH!N119+DED!GA124</f>
        <v>0</v>
      </c>
      <c r="AF124" s="1">
        <f>SUM(DED!DN124:DY124)+OTH!O119+DED!GB124</f>
        <v>0</v>
      </c>
      <c r="AG124" s="1">
        <f>SUM(OTH!D119:H119)+SUM(OTH!J119:M119)+SUM(X124:AB124)+AE124</f>
        <v>0</v>
      </c>
      <c r="AH124" s="1">
        <f>HRA!H119</f>
        <v>0</v>
      </c>
      <c r="AI124" s="1">
        <f>OTH!AC119+OTH!AD119+50000</f>
        <v>50000</v>
      </c>
      <c r="AJ124" s="1">
        <f>OTH!P119</f>
        <v>0</v>
      </c>
      <c r="AK124" s="1">
        <f>IFERROR(IF(OTH!Q119&gt;=AK$6,AK$6,OTH!Q119),0)</f>
        <v>0</v>
      </c>
      <c r="AL124" s="1">
        <f>IFERROR(IF(OTH!R119&gt;=AL$6,AL$6,OTH!R119),0)</f>
        <v>0</v>
      </c>
      <c r="AM124" s="1">
        <f>IFERROR(IF(OTH!S119&gt;=AM$6,AM$6,OTH!S119),0)</f>
        <v>0</v>
      </c>
      <c r="AN124" s="1">
        <f>IFERROR(IF(OTH!T119&gt;=AN$6,AN$6,OTH!T119),0)</f>
        <v>0</v>
      </c>
      <c r="AO124" s="1">
        <f>OTH!U119</f>
        <v>0</v>
      </c>
      <c r="AP124" s="1">
        <f>IFERROR(IF(OTH!V119&gt;=AP$6,AP$6,OTH!V119),0)</f>
        <v>0</v>
      </c>
      <c r="AQ124" s="1">
        <f>IFERROR(IF(OTH!W119&gt;=AQ$6,AQ$6,OTH!W119),0)</f>
        <v>0</v>
      </c>
      <c r="AR124" s="1">
        <f>IFERROR(IF(OTH!X119&gt;=AR$6,AR$6,OTH!X119),0)</f>
        <v>0</v>
      </c>
      <c r="AS124" s="1">
        <f>OTH!Y119</f>
        <v>0</v>
      </c>
      <c r="AT124" s="1">
        <f>OTH!Z119+AC124</f>
        <v>0</v>
      </c>
      <c r="AU124" s="1">
        <f>OTH!AE119+OTH!AF119</f>
        <v>0</v>
      </c>
      <c r="AV124" s="1">
        <f>OTH!AA119</f>
        <v>0</v>
      </c>
      <c r="AW124" s="1">
        <f>OTH!AB119</f>
        <v>0</v>
      </c>
      <c r="AX124" s="1">
        <f t="shared" si="69"/>
        <v>0</v>
      </c>
      <c r="AY124" s="1">
        <f t="shared" si="70"/>
        <v>0</v>
      </c>
      <c r="AZ124" s="1">
        <f t="shared" si="71"/>
        <v>0</v>
      </c>
      <c r="BA124" s="1">
        <f t="shared" si="72"/>
        <v>0</v>
      </c>
      <c r="BB124" s="1">
        <f t="shared" si="73"/>
        <v>0</v>
      </c>
      <c r="BC124" s="1">
        <f>EMP!X120</f>
        <v>0</v>
      </c>
      <c r="BD124" s="1">
        <f t="shared" si="74"/>
        <v>0</v>
      </c>
      <c r="BE124" s="1">
        <f t="shared" si="75"/>
        <v>0</v>
      </c>
      <c r="BF124" s="1">
        <f t="shared" si="76"/>
        <v>0</v>
      </c>
      <c r="BG124" s="1">
        <f t="shared" si="77"/>
        <v>0</v>
      </c>
      <c r="BL124" s="165">
        <f>EMP!O120</f>
        <v>0</v>
      </c>
      <c r="BM124" s="166">
        <f>EMP!P120</f>
        <v>0</v>
      </c>
      <c r="BN124" s="165">
        <f>EMP!Q120</f>
        <v>0</v>
      </c>
      <c r="BO124" s="179"/>
      <c r="BP124" s="180"/>
      <c r="BQ124" s="173">
        <f t="shared" si="78"/>
        <v>0</v>
      </c>
      <c r="BR124" s="173">
        <f t="shared" si="79"/>
        <v>0</v>
      </c>
      <c r="BS124" s="174">
        <f t="shared" si="80"/>
        <v>0</v>
      </c>
      <c r="BT124" s="173">
        <f t="shared" si="81"/>
        <v>0</v>
      </c>
      <c r="BU124" s="173">
        <f t="shared" si="82"/>
        <v>0</v>
      </c>
      <c r="BV124" s="174">
        <f t="shared" si="83"/>
        <v>0</v>
      </c>
      <c r="BW124" s="173">
        <f t="shared" si="84"/>
        <v>0</v>
      </c>
      <c r="BX124" s="173">
        <f t="shared" si="85"/>
        <v>0</v>
      </c>
      <c r="BY124" s="174">
        <f t="shared" si="86"/>
        <v>0</v>
      </c>
      <c r="BZ124" s="173">
        <f t="shared" si="87"/>
        <v>0</v>
      </c>
      <c r="CA124" s="173">
        <f t="shared" si="88"/>
        <v>0</v>
      </c>
      <c r="CB124" s="174">
        <f t="shared" si="89"/>
        <v>0</v>
      </c>
      <c r="CC124" s="173">
        <f t="shared" si="90"/>
        <v>0</v>
      </c>
      <c r="CD124" s="173">
        <f t="shared" si="91"/>
        <v>0</v>
      </c>
      <c r="CE124" s="175">
        <f t="shared" si="92"/>
        <v>0</v>
      </c>
      <c r="CF124" s="175">
        <f t="shared" si="62"/>
        <v>0</v>
      </c>
      <c r="CG124" s="175">
        <f t="shared" si="93"/>
        <v>0</v>
      </c>
      <c r="CH124" s="175">
        <f t="shared" si="94"/>
        <v>0</v>
      </c>
      <c r="CI124" s="175">
        <f t="shared" si="95"/>
        <v>0</v>
      </c>
      <c r="CJ124" s="175">
        <f t="shared" si="96"/>
        <v>0</v>
      </c>
      <c r="CK124" s="175">
        <f t="shared" si="97"/>
        <v>0</v>
      </c>
      <c r="CL124" s="175">
        <f t="shared" si="98"/>
        <v>0</v>
      </c>
      <c r="CM124" s="175">
        <f t="shared" si="99"/>
        <v>0</v>
      </c>
      <c r="CN124" s="175">
        <f t="shared" si="100"/>
        <v>0</v>
      </c>
      <c r="CO124" s="175">
        <f t="shared" si="101"/>
        <v>0</v>
      </c>
      <c r="CP124" s="175">
        <f t="shared" si="102"/>
        <v>0</v>
      </c>
      <c r="CQ124" s="175">
        <f t="shared" si="103"/>
        <v>0</v>
      </c>
      <c r="CR124" s="175">
        <f t="shared" si="104"/>
        <v>0</v>
      </c>
      <c r="CS124" s="175">
        <f t="shared" si="105"/>
        <v>0</v>
      </c>
      <c r="CT124" s="175">
        <f t="shared" si="106"/>
        <v>0</v>
      </c>
      <c r="CU124" s="176">
        <f t="shared" si="107"/>
        <v>0</v>
      </c>
      <c r="CV124" s="176">
        <f t="shared" si="108"/>
        <v>0</v>
      </c>
      <c r="CW124" s="176">
        <f t="shared" si="109"/>
        <v>0</v>
      </c>
      <c r="CX124" s="172">
        <f>OTH!P119</f>
        <v>0</v>
      </c>
      <c r="CY124" s="176">
        <f t="shared" si="110"/>
        <v>0</v>
      </c>
      <c r="CZ124" s="176">
        <f t="shared" si="111"/>
        <v>0</v>
      </c>
      <c r="DA124" s="176">
        <f t="shared" si="112"/>
        <v>0</v>
      </c>
      <c r="DB124" s="171">
        <f t="shared" si="113"/>
        <v>0</v>
      </c>
      <c r="DC124" s="171">
        <f t="shared" si="114"/>
        <v>0</v>
      </c>
      <c r="DD124" s="1">
        <f t="shared" si="115"/>
        <v>0</v>
      </c>
    </row>
    <row r="125" spans="3:108" ht="18" customHeight="1" x14ac:dyDescent="0.25">
      <c r="C125" s="1">
        <f t="shared" si="63"/>
        <v>0</v>
      </c>
      <c r="D125" s="1">
        <f t="shared" si="64"/>
        <v>0</v>
      </c>
      <c r="E125" s="1">
        <f>ALLO!A123</f>
        <v>0</v>
      </c>
      <c r="F125" s="1">
        <f t="shared" si="65"/>
        <v>0</v>
      </c>
      <c r="G125" s="1">
        <f t="shared" si="116"/>
        <v>1</v>
      </c>
      <c r="H125" s="1">
        <f t="shared" si="116"/>
        <v>2</v>
      </c>
      <c r="I125" s="1">
        <f t="shared" si="116"/>
        <v>3</v>
      </c>
      <c r="J125" s="1">
        <f>SUM(ALLO!GA123:GL123)</f>
        <v>0</v>
      </c>
      <c r="K125" s="1">
        <f>SUM(ALLO!GM123:GX123)</f>
        <v>0</v>
      </c>
      <c r="L125" s="1">
        <f>SUM(ALLO!GY123:HJ123)</f>
        <v>0</v>
      </c>
      <c r="M125" s="1">
        <f>SUM(ALLO!EU123:FF123)</f>
        <v>0</v>
      </c>
      <c r="N125" s="1">
        <f>SUM(ALLO!FG123:FR123)</f>
        <v>0</v>
      </c>
      <c r="O125" s="1">
        <f>ALLO!HR123</f>
        <v>0</v>
      </c>
      <c r="P125" s="1">
        <f>ALLO!HU123</f>
        <v>0</v>
      </c>
      <c r="Q125" s="1">
        <f>ALLO!IP123</f>
        <v>0</v>
      </c>
      <c r="R125" s="1">
        <f>ALLO!IS123</f>
        <v>0</v>
      </c>
      <c r="S125" s="1">
        <f>IFERROR(IF($BL125&gt;=1,INDEX(ARR!$D$8:$AG$207,MATCH(G125,ARR!$D$8:$D$207,0),12),0),0)</f>
        <v>0</v>
      </c>
      <c r="T125" s="1">
        <f>IFERROR(IF($BL125&gt;=1,INDEX(ARR!$D$8:$AG$207,MATCH(H125,ARR!$D$8:$D$207,0),12),0),0)</f>
        <v>0</v>
      </c>
      <c r="U125" s="1">
        <f>IFERROR(IF($BL125&gt;=1,INDEX(ARR!$D$8:$AG$207,MATCH(I125,ARR!$D$8:$D$207,0),12),0),0)</f>
        <v>0</v>
      </c>
      <c r="V125" s="1">
        <f t="shared" si="67"/>
        <v>0</v>
      </c>
      <c r="W125" s="1">
        <f t="shared" si="68"/>
        <v>0</v>
      </c>
      <c r="X125" s="1">
        <f>SUM(DED!AH125:AS125)+ALLO!IQ123+ALLO!IT123+DED!FT125+ALLO!HP123</f>
        <v>0</v>
      </c>
      <c r="Y125" s="1">
        <f>SUM(DED!FA125:FL125)+ALLO!IR123+ALLO!IU123+DED!FV125</f>
        <v>0</v>
      </c>
      <c r="Z125" s="1">
        <f>SUM(DED!BF125:BQ125)+DED!FW125</f>
        <v>0</v>
      </c>
      <c r="AA125" s="1">
        <f>DED!ES125+DED!GC125</f>
        <v>0</v>
      </c>
      <c r="AB125" s="1">
        <f>SUM(DED!DZ125:EK125)+OTH!I120+DED!FZ125</f>
        <v>0</v>
      </c>
      <c r="AC125" s="1">
        <f>SUM(DED!FM125:FS125)+DED!GD125</f>
        <v>0</v>
      </c>
      <c r="AD125" s="1">
        <f>SUM(DED!CP125:DA125)+DED!GE125</f>
        <v>0</v>
      </c>
      <c r="AE125" s="1">
        <f>SUM(DED!DB125:DM125)+OTH!N120+DED!GA125</f>
        <v>0</v>
      </c>
      <c r="AF125" s="1">
        <f>SUM(DED!DN125:DY125)+OTH!O120+DED!GB125</f>
        <v>0</v>
      </c>
      <c r="AG125" s="1">
        <f>SUM(OTH!D120:H120)+SUM(OTH!J120:M120)+SUM(X125:AB125)+AE125</f>
        <v>0</v>
      </c>
      <c r="AH125" s="1">
        <f>HRA!H120</f>
        <v>0</v>
      </c>
      <c r="AI125" s="1">
        <f>OTH!AC120+OTH!AD120+50000</f>
        <v>50000</v>
      </c>
      <c r="AJ125" s="1">
        <f>OTH!P120</f>
        <v>0</v>
      </c>
      <c r="AK125" s="1">
        <f>IFERROR(IF(OTH!Q120&gt;=AK$6,AK$6,OTH!Q120),0)</f>
        <v>0</v>
      </c>
      <c r="AL125" s="1">
        <f>IFERROR(IF(OTH!R120&gt;=AL$6,AL$6,OTH!R120),0)</f>
        <v>0</v>
      </c>
      <c r="AM125" s="1">
        <f>IFERROR(IF(OTH!S120&gt;=AM$6,AM$6,OTH!S120),0)</f>
        <v>0</v>
      </c>
      <c r="AN125" s="1">
        <f>IFERROR(IF(OTH!T120&gt;=AN$6,AN$6,OTH!T120),0)</f>
        <v>0</v>
      </c>
      <c r="AO125" s="1">
        <f>OTH!U120</f>
        <v>0</v>
      </c>
      <c r="AP125" s="1">
        <f>IFERROR(IF(OTH!V120&gt;=AP$6,AP$6,OTH!V120),0)</f>
        <v>0</v>
      </c>
      <c r="AQ125" s="1">
        <f>IFERROR(IF(OTH!W120&gt;=AQ$6,AQ$6,OTH!W120),0)</f>
        <v>0</v>
      </c>
      <c r="AR125" s="1">
        <f>IFERROR(IF(OTH!X120&gt;=AR$6,AR$6,OTH!X120),0)</f>
        <v>0</v>
      </c>
      <c r="AS125" s="1">
        <f>OTH!Y120</f>
        <v>0</v>
      </c>
      <c r="AT125" s="1">
        <f>OTH!Z120+AC125</f>
        <v>0</v>
      </c>
      <c r="AU125" s="1">
        <f>OTH!AE120+OTH!AF120</f>
        <v>0</v>
      </c>
      <c r="AV125" s="1">
        <f>OTH!AA120</f>
        <v>0</v>
      </c>
      <c r="AW125" s="1">
        <f>OTH!AB120</f>
        <v>0</v>
      </c>
      <c r="AX125" s="1">
        <f t="shared" si="69"/>
        <v>0</v>
      </c>
      <c r="AY125" s="1">
        <f t="shared" si="70"/>
        <v>0</v>
      </c>
      <c r="AZ125" s="1">
        <f t="shared" si="71"/>
        <v>0</v>
      </c>
      <c r="BA125" s="1">
        <f t="shared" si="72"/>
        <v>0</v>
      </c>
      <c r="BB125" s="1">
        <f t="shared" si="73"/>
        <v>0</v>
      </c>
      <c r="BC125" s="1">
        <f>EMP!X121</f>
        <v>0</v>
      </c>
      <c r="BD125" s="1">
        <f t="shared" si="74"/>
        <v>0</v>
      </c>
      <c r="BE125" s="1">
        <f t="shared" si="75"/>
        <v>0</v>
      </c>
      <c r="BF125" s="1">
        <f t="shared" si="76"/>
        <v>0</v>
      </c>
      <c r="BG125" s="1">
        <f t="shared" si="77"/>
        <v>0</v>
      </c>
      <c r="BL125" s="165">
        <f>EMP!O121</f>
        <v>0</v>
      </c>
      <c r="BM125" s="166">
        <f>EMP!P121</f>
        <v>0</v>
      </c>
      <c r="BN125" s="165">
        <f>EMP!Q121</f>
        <v>0</v>
      </c>
      <c r="BO125" s="179"/>
      <c r="BP125" s="180"/>
      <c r="BQ125" s="173">
        <f t="shared" si="78"/>
        <v>0</v>
      </c>
      <c r="BR125" s="173">
        <f t="shared" si="79"/>
        <v>0</v>
      </c>
      <c r="BS125" s="174">
        <f t="shared" si="80"/>
        <v>0</v>
      </c>
      <c r="BT125" s="173">
        <f t="shared" si="81"/>
        <v>0</v>
      </c>
      <c r="BU125" s="173">
        <f t="shared" si="82"/>
        <v>0</v>
      </c>
      <c r="BV125" s="174">
        <f t="shared" si="83"/>
        <v>0</v>
      </c>
      <c r="BW125" s="173">
        <f t="shared" si="84"/>
        <v>0</v>
      </c>
      <c r="BX125" s="173">
        <f t="shared" si="85"/>
        <v>0</v>
      </c>
      <c r="BY125" s="174">
        <f t="shared" si="86"/>
        <v>0</v>
      </c>
      <c r="BZ125" s="173">
        <f t="shared" si="87"/>
        <v>0</v>
      </c>
      <c r="CA125" s="173">
        <f t="shared" si="88"/>
        <v>0</v>
      </c>
      <c r="CB125" s="174">
        <f t="shared" si="89"/>
        <v>0</v>
      </c>
      <c r="CC125" s="173">
        <f t="shared" si="90"/>
        <v>0</v>
      </c>
      <c r="CD125" s="173">
        <f t="shared" si="91"/>
        <v>0</v>
      </c>
      <c r="CE125" s="175">
        <f t="shared" si="92"/>
        <v>0</v>
      </c>
      <c r="CF125" s="175">
        <f t="shared" si="62"/>
        <v>0</v>
      </c>
      <c r="CG125" s="175">
        <f t="shared" si="93"/>
        <v>0</v>
      </c>
      <c r="CH125" s="175">
        <f t="shared" si="94"/>
        <v>0</v>
      </c>
      <c r="CI125" s="175">
        <f t="shared" si="95"/>
        <v>0</v>
      </c>
      <c r="CJ125" s="175">
        <f t="shared" si="96"/>
        <v>0</v>
      </c>
      <c r="CK125" s="175">
        <f t="shared" si="97"/>
        <v>0</v>
      </c>
      <c r="CL125" s="175">
        <f t="shared" si="98"/>
        <v>0</v>
      </c>
      <c r="CM125" s="175">
        <f t="shared" si="99"/>
        <v>0</v>
      </c>
      <c r="CN125" s="175">
        <f t="shared" si="100"/>
        <v>0</v>
      </c>
      <c r="CO125" s="175">
        <f t="shared" si="101"/>
        <v>0</v>
      </c>
      <c r="CP125" s="175">
        <f t="shared" si="102"/>
        <v>0</v>
      </c>
      <c r="CQ125" s="175">
        <f t="shared" si="103"/>
        <v>0</v>
      </c>
      <c r="CR125" s="175">
        <f t="shared" si="104"/>
        <v>0</v>
      </c>
      <c r="CS125" s="175">
        <f t="shared" si="105"/>
        <v>0</v>
      </c>
      <c r="CT125" s="175">
        <f t="shared" si="106"/>
        <v>0</v>
      </c>
      <c r="CU125" s="176">
        <f t="shared" si="107"/>
        <v>0</v>
      </c>
      <c r="CV125" s="176">
        <f t="shared" si="108"/>
        <v>0</v>
      </c>
      <c r="CW125" s="176">
        <f t="shared" si="109"/>
        <v>0</v>
      </c>
      <c r="CX125" s="172">
        <f>OTH!P120</f>
        <v>0</v>
      </c>
      <c r="CY125" s="176">
        <f t="shared" si="110"/>
        <v>0</v>
      </c>
      <c r="CZ125" s="176">
        <f t="shared" si="111"/>
        <v>0</v>
      </c>
      <c r="DA125" s="176">
        <f t="shared" si="112"/>
        <v>0</v>
      </c>
      <c r="DB125" s="171">
        <f t="shared" si="113"/>
        <v>0</v>
      </c>
      <c r="DC125" s="171">
        <f t="shared" si="114"/>
        <v>0</v>
      </c>
      <c r="DD125" s="1">
        <f t="shared" si="115"/>
        <v>0</v>
      </c>
    </row>
    <row r="126" spans="3:108" ht="18" customHeight="1" x14ac:dyDescent="0.25">
      <c r="C126" s="1">
        <f t="shared" si="63"/>
        <v>0</v>
      </c>
      <c r="D126" s="1">
        <f t="shared" si="64"/>
        <v>0</v>
      </c>
      <c r="E126" s="1">
        <f>ALLO!A124</f>
        <v>0</v>
      </c>
      <c r="F126" s="1">
        <f t="shared" si="65"/>
        <v>0</v>
      </c>
      <c r="G126" s="1">
        <f t="shared" si="116"/>
        <v>1</v>
      </c>
      <c r="H126" s="1">
        <f t="shared" si="116"/>
        <v>2</v>
      </c>
      <c r="I126" s="1">
        <f t="shared" si="116"/>
        <v>3</v>
      </c>
      <c r="J126" s="1">
        <f>SUM(ALLO!GA124:GL124)</f>
        <v>0</v>
      </c>
      <c r="K126" s="1">
        <f>SUM(ALLO!GM124:GX124)</f>
        <v>0</v>
      </c>
      <c r="L126" s="1">
        <f>SUM(ALLO!GY124:HJ124)</f>
        <v>0</v>
      </c>
      <c r="M126" s="1">
        <f>SUM(ALLO!EU124:FF124)</f>
        <v>0</v>
      </c>
      <c r="N126" s="1">
        <f>SUM(ALLO!FG124:FR124)</f>
        <v>0</v>
      </c>
      <c r="O126" s="1">
        <f>ALLO!HR124</f>
        <v>0</v>
      </c>
      <c r="P126" s="1">
        <f>ALLO!HU124</f>
        <v>0</v>
      </c>
      <c r="Q126" s="1">
        <f>ALLO!IP124</f>
        <v>0</v>
      </c>
      <c r="R126" s="1">
        <f>ALLO!IS124</f>
        <v>0</v>
      </c>
      <c r="S126" s="1">
        <f>IFERROR(IF($BL126&gt;=1,INDEX(ARR!$D$8:$AG$207,MATCH(G126,ARR!$D$8:$D$207,0),12),0),0)</f>
        <v>0</v>
      </c>
      <c r="T126" s="1">
        <f>IFERROR(IF($BL126&gt;=1,INDEX(ARR!$D$8:$AG$207,MATCH(H126,ARR!$D$8:$D$207,0),12),0),0)</f>
        <v>0</v>
      </c>
      <c r="U126" s="1">
        <f>IFERROR(IF($BL126&gt;=1,INDEX(ARR!$D$8:$AG$207,MATCH(I126,ARR!$D$8:$D$207,0),12),0),0)</f>
        <v>0</v>
      </c>
      <c r="V126" s="1">
        <f t="shared" si="67"/>
        <v>0</v>
      </c>
      <c r="W126" s="1">
        <f t="shared" si="68"/>
        <v>0</v>
      </c>
      <c r="X126" s="1">
        <f>SUM(DED!AH126:AS126)+ALLO!IQ124+ALLO!IT124+DED!FT126+ALLO!HP124</f>
        <v>0</v>
      </c>
      <c r="Y126" s="1">
        <f>SUM(DED!FA126:FL126)+ALLO!IR124+ALLO!IU124+DED!FV126</f>
        <v>0</v>
      </c>
      <c r="Z126" s="1">
        <f>SUM(DED!BF126:BQ126)+DED!FW126</f>
        <v>0</v>
      </c>
      <c r="AA126" s="1">
        <f>DED!ES126+DED!GC126</f>
        <v>0</v>
      </c>
      <c r="AB126" s="1">
        <f>SUM(DED!DZ126:EK126)+OTH!I121+DED!FZ126</f>
        <v>0</v>
      </c>
      <c r="AC126" s="1">
        <f>SUM(DED!FM126:FS126)+DED!GD126</f>
        <v>0</v>
      </c>
      <c r="AD126" s="1">
        <f>SUM(DED!CP126:DA126)+DED!GE126</f>
        <v>0</v>
      </c>
      <c r="AE126" s="1">
        <f>SUM(DED!DB126:DM126)+OTH!N121+DED!GA126</f>
        <v>0</v>
      </c>
      <c r="AF126" s="1">
        <f>SUM(DED!DN126:DY126)+OTH!O121+DED!GB126</f>
        <v>0</v>
      </c>
      <c r="AG126" s="1">
        <f>SUM(OTH!D121:H121)+SUM(OTH!J121:M121)+SUM(X126:AB126)+AE126</f>
        <v>0</v>
      </c>
      <c r="AH126" s="1">
        <f>HRA!H121</f>
        <v>0</v>
      </c>
      <c r="AI126" s="1">
        <f>OTH!AC121+OTH!AD121+50000</f>
        <v>50000</v>
      </c>
      <c r="AJ126" s="1">
        <f>OTH!P121</f>
        <v>0</v>
      </c>
      <c r="AK126" s="1">
        <f>IFERROR(IF(OTH!Q121&gt;=AK$6,AK$6,OTH!Q121),0)</f>
        <v>0</v>
      </c>
      <c r="AL126" s="1">
        <f>IFERROR(IF(OTH!R121&gt;=AL$6,AL$6,OTH!R121),0)</f>
        <v>0</v>
      </c>
      <c r="AM126" s="1">
        <f>IFERROR(IF(OTH!S121&gt;=AM$6,AM$6,OTH!S121),0)</f>
        <v>0</v>
      </c>
      <c r="AN126" s="1">
        <f>IFERROR(IF(OTH!T121&gt;=AN$6,AN$6,OTH!T121),0)</f>
        <v>0</v>
      </c>
      <c r="AO126" s="1">
        <f>OTH!U121</f>
        <v>0</v>
      </c>
      <c r="AP126" s="1">
        <f>IFERROR(IF(OTH!V121&gt;=AP$6,AP$6,OTH!V121),0)</f>
        <v>0</v>
      </c>
      <c r="AQ126" s="1">
        <f>IFERROR(IF(OTH!W121&gt;=AQ$6,AQ$6,OTH!W121),0)</f>
        <v>0</v>
      </c>
      <c r="AR126" s="1">
        <f>IFERROR(IF(OTH!X121&gt;=AR$6,AR$6,OTH!X121),0)</f>
        <v>0</v>
      </c>
      <c r="AS126" s="1">
        <f>OTH!Y121</f>
        <v>0</v>
      </c>
      <c r="AT126" s="1">
        <f>OTH!Z121+AC126</f>
        <v>0</v>
      </c>
      <c r="AU126" s="1">
        <f>OTH!AE121+OTH!AF121</f>
        <v>0</v>
      </c>
      <c r="AV126" s="1">
        <f>OTH!AA121</f>
        <v>0</v>
      </c>
      <c r="AW126" s="1">
        <f>OTH!AB121</f>
        <v>0</v>
      </c>
      <c r="AX126" s="1">
        <f t="shared" si="69"/>
        <v>0</v>
      </c>
      <c r="AY126" s="1">
        <f t="shared" si="70"/>
        <v>0</v>
      </c>
      <c r="AZ126" s="1">
        <f t="shared" si="71"/>
        <v>0</v>
      </c>
      <c r="BA126" s="1">
        <f t="shared" si="72"/>
        <v>0</v>
      </c>
      <c r="BB126" s="1">
        <f t="shared" si="73"/>
        <v>0</v>
      </c>
      <c r="BC126" s="1">
        <f>EMP!X122</f>
        <v>0</v>
      </c>
      <c r="BD126" s="1">
        <f t="shared" si="74"/>
        <v>0</v>
      </c>
      <c r="BE126" s="1">
        <f t="shared" si="75"/>
        <v>0</v>
      </c>
      <c r="BF126" s="1">
        <f t="shared" si="76"/>
        <v>0</v>
      </c>
      <c r="BG126" s="1">
        <f t="shared" si="77"/>
        <v>0</v>
      </c>
      <c r="BL126" s="165">
        <f>EMP!O122</f>
        <v>0</v>
      </c>
      <c r="BM126" s="166">
        <f>EMP!P122</f>
        <v>0</v>
      </c>
      <c r="BN126" s="165">
        <f>EMP!Q122</f>
        <v>0</v>
      </c>
      <c r="BO126" s="179"/>
      <c r="BP126" s="180"/>
      <c r="BQ126" s="173">
        <f t="shared" si="78"/>
        <v>0</v>
      </c>
      <c r="BR126" s="173">
        <f t="shared" si="79"/>
        <v>0</v>
      </c>
      <c r="BS126" s="174">
        <f t="shared" si="80"/>
        <v>0</v>
      </c>
      <c r="BT126" s="173">
        <f t="shared" si="81"/>
        <v>0</v>
      </c>
      <c r="BU126" s="173">
        <f t="shared" si="82"/>
        <v>0</v>
      </c>
      <c r="BV126" s="174">
        <f t="shared" si="83"/>
        <v>0</v>
      </c>
      <c r="BW126" s="173">
        <f t="shared" si="84"/>
        <v>0</v>
      </c>
      <c r="BX126" s="173">
        <f t="shared" si="85"/>
        <v>0</v>
      </c>
      <c r="BY126" s="174">
        <f t="shared" si="86"/>
        <v>0</v>
      </c>
      <c r="BZ126" s="173">
        <f t="shared" si="87"/>
        <v>0</v>
      </c>
      <c r="CA126" s="173">
        <f t="shared" si="88"/>
        <v>0</v>
      </c>
      <c r="CB126" s="174">
        <f t="shared" si="89"/>
        <v>0</v>
      </c>
      <c r="CC126" s="173">
        <f t="shared" si="90"/>
        <v>0</v>
      </c>
      <c r="CD126" s="173">
        <f t="shared" si="91"/>
        <v>0</v>
      </c>
      <c r="CE126" s="175">
        <f t="shared" si="92"/>
        <v>0</v>
      </c>
      <c r="CF126" s="175">
        <f t="shared" si="62"/>
        <v>0</v>
      </c>
      <c r="CG126" s="175">
        <f t="shared" si="93"/>
        <v>0</v>
      </c>
      <c r="CH126" s="175">
        <f t="shared" si="94"/>
        <v>0</v>
      </c>
      <c r="CI126" s="175">
        <f t="shared" si="95"/>
        <v>0</v>
      </c>
      <c r="CJ126" s="175">
        <f t="shared" si="96"/>
        <v>0</v>
      </c>
      <c r="CK126" s="175">
        <f t="shared" si="97"/>
        <v>0</v>
      </c>
      <c r="CL126" s="175">
        <f t="shared" si="98"/>
        <v>0</v>
      </c>
      <c r="CM126" s="175">
        <f t="shared" si="99"/>
        <v>0</v>
      </c>
      <c r="CN126" s="175">
        <f t="shared" si="100"/>
        <v>0</v>
      </c>
      <c r="CO126" s="175">
        <f t="shared" si="101"/>
        <v>0</v>
      </c>
      <c r="CP126" s="175">
        <f t="shared" si="102"/>
        <v>0</v>
      </c>
      <c r="CQ126" s="175">
        <f t="shared" si="103"/>
        <v>0</v>
      </c>
      <c r="CR126" s="175">
        <f t="shared" si="104"/>
        <v>0</v>
      </c>
      <c r="CS126" s="175">
        <f t="shared" si="105"/>
        <v>0</v>
      </c>
      <c r="CT126" s="175">
        <f t="shared" si="106"/>
        <v>0</v>
      </c>
      <c r="CU126" s="176">
        <f t="shared" si="107"/>
        <v>0</v>
      </c>
      <c r="CV126" s="176">
        <f t="shared" si="108"/>
        <v>0</v>
      </c>
      <c r="CW126" s="176">
        <f t="shared" si="109"/>
        <v>0</v>
      </c>
      <c r="CX126" s="172">
        <f>OTH!P121</f>
        <v>0</v>
      </c>
      <c r="CY126" s="176">
        <f t="shared" si="110"/>
        <v>0</v>
      </c>
      <c r="CZ126" s="176">
        <f t="shared" si="111"/>
        <v>0</v>
      </c>
      <c r="DA126" s="176">
        <f t="shared" si="112"/>
        <v>0</v>
      </c>
      <c r="DB126" s="171">
        <f t="shared" si="113"/>
        <v>0</v>
      </c>
      <c r="DC126" s="171">
        <f t="shared" si="114"/>
        <v>0</v>
      </c>
      <c r="DD126" s="1">
        <f t="shared" si="115"/>
        <v>0</v>
      </c>
    </row>
    <row r="127" spans="3:108" ht="18" customHeight="1" x14ac:dyDescent="0.25">
      <c r="C127" s="1">
        <f t="shared" si="63"/>
        <v>0</v>
      </c>
      <c r="D127" s="1">
        <f t="shared" si="64"/>
        <v>0</v>
      </c>
      <c r="E127" s="1">
        <f>ALLO!A125</f>
        <v>0</v>
      </c>
      <c r="F127" s="1">
        <f t="shared" si="65"/>
        <v>0</v>
      </c>
      <c r="G127" s="1">
        <f t="shared" si="116"/>
        <v>1</v>
      </c>
      <c r="H127" s="1">
        <f t="shared" si="116"/>
        <v>2</v>
      </c>
      <c r="I127" s="1">
        <f t="shared" si="116"/>
        <v>3</v>
      </c>
      <c r="J127" s="1">
        <f>SUM(ALLO!GA125:GL125)</f>
        <v>0</v>
      </c>
      <c r="K127" s="1">
        <f>SUM(ALLO!GM125:GX125)</f>
        <v>0</v>
      </c>
      <c r="L127" s="1">
        <f>SUM(ALLO!GY125:HJ125)</f>
        <v>0</v>
      </c>
      <c r="M127" s="1">
        <f>SUM(ALLO!EU125:FF125)</f>
        <v>0</v>
      </c>
      <c r="N127" s="1">
        <f>SUM(ALLO!FG125:FR125)</f>
        <v>0</v>
      </c>
      <c r="O127" s="1">
        <f>ALLO!HR125</f>
        <v>0</v>
      </c>
      <c r="P127" s="1">
        <f>ALLO!HU125</f>
        <v>0</v>
      </c>
      <c r="Q127" s="1">
        <f>ALLO!IP125</f>
        <v>0</v>
      </c>
      <c r="R127" s="1">
        <f>ALLO!IS125</f>
        <v>0</v>
      </c>
      <c r="S127" s="1">
        <f>IFERROR(IF($BL127&gt;=1,INDEX(ARR!$D$8:$AG$207,MATCH(G127,ARR!$D$8:$D$207,0),12),0),0)</f>
        <v>0</v>
      </c>
      <c r="T127" s="1">
        <f>IFERROR(IF($BL127&gt;=1,INDEX(ARR!$D$8:$AG$207,MATCH(H127,ARR!$D$8:$D$207,0),12),0),0)</f>
        <v>0</v>
      </c>
      <c r="U127" s="1">
        <f>IFERROR(IF($BL127&gt;=1,INDEX(ARR!$D$8:$AG$207,MATCH(I127,ARR!$D$8:$D$207,0),12),0),0)</f>
        <v>0</v>
      </c>
      <c r="V127" s="1">
        <f t="shared" si="67"/>
        <v>0</v>
      </c>
      <c r="W127" s="1">
        <f t="shared" si="68"/>
        <v>0</v>
      </c>
      <c r="X127" s="1">
        <f>SUM(DED!AH127:AS127)+ALLO!IQ125+ALLO!IT125+DED!FT127+ALLO!HP125</f>
        <v>0</v>
      </c>
      <c r="Y127" s="1">
        <f>SUM(DED!FA127:FL127)+ALLO!IR125+ALLO!IU125+DED!FV127</f>
        <v>0</v>
      </c>
      <c r="Z127" s="1">
        <f>SUM(DED!BF127:BQ127)+DED!FW127</f>
        <v>0</v>
      </c>
      <c r="AA127" s="1">
        <f>DED!ES127+DED!GC127</f>
        <v>0</v>
      </c>
      <c r="AB127" s="1">
        <f>SUM(DED!DZ127:EK127)+OTH!I122+DED!FZ127</f>
        <v>0</v>
      </c>
      <c r="AC127" s="1">
        <f>SUM(DED!FM127:FS127)+DED!GD127</f>
        <v>0</v>
      </c>
      <c r="AD127" s="1">
        <f>SUM(DED!CP127:DA127)+DED!GE127</f>
        <v>0</v>
      </c>
      <c r="AE127" s="1">
        <f>SUM(DED!DB127:DM127)+OTH!N122+DED!GA127</f>
        <v>0</v>
      </c>
      <c r="AF127" s="1">
        <f>SUM(DED!DN127:DY127)+OTH!O122+DED!GB127</f>
        <v>0</v>
      </c>
      <c r="AG127" s="1">
        <f>SUM(OTH!D122:H122)+SUM(OTH!J122:M122)+SUM(X127:AB127)+AE127</f>
        <v>0</v>
      </c>
      <c r="AH127" s="1">
        <f>HRA!H122</f>
        <v>0</v>
      </c>
      <c r="AI127" s="1">
        <f>OTH!AC122+OTH!AD122+50000</f>
        <v>50000</v>
      </c>
      <c r="AJ127" s="1">
        <f>OTH!P122</f>
        <v>0</v>
      </c>
      <c r="AK127" s="1">
        <f>IFERROR(IF(OTH!Q122&gt;=AK$6,AK$6,OTH!Q122),0)</f>
        <v>0</v>
      </c>
      <c r="AL127" s="1">
        <f>IFERROR(IF(OTH!R122&gt;=AL$6,AL$6,OTH!R122),0)</f>
        <v>0</v>
      </c>
      <c r="AM127" s="1">
        <f>IFERROR(IF(OTH!S122&gt;=AM$6,AM$6,OTH!S122),0)</f>
        <v>0</v>
      </c>
      <c r="AN127" s="1">
        <f>IFERROR(IF(OTH!T122&gt;=AN$6,AN$6,OTH!T122),0)</f>
        <v>0</v>
      </c>
      <c r="AO127" s="1">
        <f>OTH!U122</f>
        <v>0</v>
      </c>
      <c r="AP127" s="1">
        <f>IFERROR(IF(OTH!V122&gt;=AP$6,AP$6,OTH!V122),0)</f>
        <v>0</v>
      </c>
      <c r="AQ127" s="1">
        <f>IFERROR(IF(OTH!W122&gt;=AQ$6,AQ$6,OTH!W122),0)</f>
        <v>0</v>
      </c>
      <c r="AR127" s="1">
        <f>IFERROR(IF(OTH!X122&gt;=AR$6,AR$6,OTH!X122),0)</f>
        <v>0</v>
      </c>
      <c r="AS127" s="1">
        <f>OTH!Y122</f>
        <v>0</v>
      </c>
      <c r="AT127" s="1">
        <f>OTH!Z122+AC127</f>
        <v>0</v>
      </c>
      <c r="AU127" s="1">
        <f>OTH!AE122+OTH!AF122</f>
        <v>0</v>
      </c>
      <c r="AV127" s="1">
        <f>OTH!AA122</f>
        <v>0</v>
      </c>
      <c r="AW127" s="1">
        <f>OTH!AB122</f>
        <v>0</v>
      </c>
      <c r="AX127" s="1">
        <f t="shared" si="69"/>
        <v>0</v>
      </c>
      <c r="AY127" s="1">
        <f t="shared" si="70"/>
        <v>0</v>
      </c>
      <c r="AZ127" s="1">
        <f t="shared" si="71"/>
        <v>0</v>
      </c>
      <c r="BA127" s="1">
        <f t="shared" si="72"/>
        <v>0</v>
      </c>
      <c r="BB127" s="1">
        <f t="shared" si="73"/>
        <v>0</v>
      </c>
      <c r="BC127" s="1">
        <f>EMP!X123</f>
        <v>0</v>
      </c>
      <c r="BD127" s="1">
        <f t="shared" si="74"/>
        <v>0</v>
      </c>
      <c r="BE127" s="1">
        <f t="shared" si="75"/>
        <v>0</v>
      </c>
      <c r="BF127" s="1">
        <f t="shared" si="76"/>
        <v>0</v>
      </c>
      <c r="BG127" s="1">
        <f t="shared" si="77"/>
        <v>0</v>
      </c>
      <c r="BL127" s="165">
        <f>EMP!O123</f>
        <v>0</v>
      </c>
      <c r="BM127" s="166">
        <f>EMP!P123</f>
        <v>0</v>
      </c>
      <c r="BN127" s="165">
        <f>EMP!Q123</f>
        <v>0</v>
      </c>
      <c r="BO127" s="179"/>
      <c r="BP127" s="180"/>
      <c r="BQ127" s="173">
        <f t="shared" si="78"/>
        <v>0</v>
      </c>
      <c r="BR127" s="173">
        <f t="shared" si="79"/>
        <v>0</v>
      </c>
      <c r="BS127" s="174">
        <f t="shared" si="80"/>
        <v>0</v>
      </c>
      <c r="BT127" s="173">
        <f t="shared" si="81"/>
        <v>0</v>
      </c>
      <c r="BU127" s="173">
        <f t="shared" si="82"/>
        <v>0</v>
      </c>
      <c r="BV127" s="174">
        <f t="shared" si="83"/>
        <v>0</v>
      </c>
      <c r="BW127" s="173">
        <f t="shared" si="84"/>
        <v>0</v>
      </c>
      <c r="BX127" s="173">
        <f t="shared" si="85"/>
        <v>0</v>
      </c>
      <c r="BY127" s="174">
        <f t="shared" si="86"/>
        <v>0</v>
      </c>
      <c r="BZ127" s="173">
        <f t="shared" si="87"/>
        <v>0</v>
      </c>
      <c r="CA127" s="173">
        <f t="shared" si="88"/>
        <v>0</v>
      </c>
      <c r="CB127" s="174">
        <f t="shared" si="89"/>
        <v>0</v>
      </c>
      <c r="CC127" s="173">
        <f t="shared" si="90"/>
        <v>0</v>
      </c>
      <c r="CD127" s="173">
        <f t="shared" si="91"/>
        <v>0</v>
      </c>
      <c r="CE127" s="175">
        <f t="shared" si="92"/>
        <v>0</v>
      </c>
      <c r="CF127" s="175">
        <f t="shared" si="62"/>
        <v>0</v>
      </c>
      <c r="CG127" s="175">
        <f t="shared" si="93"/>
        <v>0</v>
      </c>
      <c r="CH127" s="175">
        <f t="shared" si="94"/>
        <v>0</v>
      </c>
      <c r="CI127" s="175">
        <f t="shared" si="95"/>
        <v>0</v>
      </c>
      <c r="CJ127" s="175">
        <f t="shared" si="96"/>
        <v>0</v>
      </c>
      <c r="CK127" s="175">
        <f t="shared" si="97"/>
        <v>0</v>
      </c>
      <c r="CL127" s="175">
        <f t="shared" si="98"/>
        <v>0</v>
      </c>
      <c r="CM127" s="175">
        <f t="shared" si="99"/>
        <v>0</v>
      </c>
      <c r="CN127" s="175">
        <f t="shared" si="100"/>
        <v>0</v>
      </c>
      <c r="CO127" s="175">
        <f t="shared" si="101"/>
        <v>0</v>
      </c>
      <c r="CP127" s="175">
        <f t="shared" si="102"/>
        <v>0</v>
      </c>
      <c r="CQ127" s="175">
        <f t="shared" si="103"/>
        <v>0</v>
      </c>
      <c r="CR127" s="175">
        <f t="shared" si="104"/>
        <v>0</v>
      </c>
      <c r="CS127" s="175">
        <f t="shared" si="105"/>
        <v>0</v>
      </c>
      <c r="CT127" s="175">
        <f t="shared" si="106"/>
        <v>0</v>
      </c>
      <c r="CU127" s="176">
        <f t="shared" si="107"/>
        <v>0</v>
      </c>
      <c r="CV127" s="176">
        <f t="shared" si="108"/>
        <v>0</v>
      </c>
      <c r="CW127" s="176">
        <f t="shared" si="109"/>
        <v>0</v>
      </c>
      <c r="CX127" s="172">
        <f>OTH!P122</f>
        <v>0</v>
      </c>
      <c r="CY127" s="176">
        <f t="shared" si="110"/>
        <v>0</v>
      </c>
      <c r="CZ127" s="176">
        <f t="shared" si="111"/>
        <v>0</v>
      </c>
      <c r="DA127" s="176">
        <f t="shared" si="112"/>
        <v>0</v>
      </c>
      <c r="DB127" s="171">
        <f t="shared" si="113"/>
        <v>0</v>
      </c>
      <c r="DC127" s="171">
        <f t="shared" si="114"/>
        <v>0</v>
      </c>
      <c r="DD127" s="1">
        <f t="shared" si="115"/>
        <v>0</v>
      </c>
    </row>
    <row r="128" spans="3:108" ht="18" customHeight="1" x14ac:dyDescent="0.25">
      <c r="C128" s="1">
        <f t="shared" si="63"/>
        <v>0</v>
      </c>
      <c r="D128" s="1">
        <f t="shared" si="64"/>
        <v>0</v>
      </c>
      <c r="E128" s="1">
        <f>ALLO!A126</f>
        <v>0</v>
      </c>
      <c r="F128" s="1">
        <f t="shared" si="65"/>
        <v>0</v>
      </c>
      <c r="G128" s="1">
        <f t="shared" si="116"/>
        <v>1</v>
      </c>
      <c r="H128" s="1">
        <f t="shared" si="116"/>
        <v>2</v>
      </c>
      <c r="I128" s="1">
        <f t="shared" si="116"/>
        <v>3</v>
      </c>
      <c r="J128" s="1">
        <f>SUM(ALLO!GA126:GL126)</f>
        <v>0</v>
      </c>
      <c r="K128" s="1">
        <f>SUM(ALLO!GM126:GX126)</f>
        <v>0</v>
      </c>
      <c r="L128" s="1">
        <f>SUM(ALLO!GY126:HJ126)</f>
        <v>0</v>
      </c>
      <c r="M128" s="1">
        <f>SUM(ALLO!EU126:FF126)</f>
        <v>0</v>
      </c>
      <c r="N128" s="1">
        <f>SUM(ALLO!FG126:FR126)</f>
        <v>0</v>
      </c>
      <c r="O128" s="1">
        <f>ALLO!HR126</f>
        <v>0</v>
      </c>
      <c r="P128" s="1">
        <f>ALLO!HU126</f>
        <v>0</v>
      </c>
      <c r="Q128" s="1">
        <f>ALLO!IP126</f>
        <v>0</v>
      </c>
      <c r="R128" s="1">
        <f>ALLO!IS126</f>
        <v>0</v>
      </c>
      <c r="S128" s="1">
        <f>IFERROR(IF($BL128&gt;=1,INDEX(ARR!$D$8:$AG$207,MATCH(G128,ARR!$D$8:$D$207,0),12),0),0)</f>
        <v>0</v>
      </c>
      <c r="T128" s="1">
        <f>IFERROR(IF($BL128&gt;=1,INDEX(ARR!$D$8:$AG$207,MATCH(H128,ARR!$D$8:$D$207,0),12),0),0)</f>
        <v>0</v>
      </c>
      <c r="U128" s="1">
        <f>IFERROR(IF($BL128&gt;=1,INDEX(ARR!$D$8:$AG$207,MATCH(I128,ARR!$D$8:$D$207,0),12),0),0)</f>
        <v>0</v>
      </c>
      <c r="V128" s="1">
        <f t="shared" si="67"/>
        <v>0</v>
      </c>
      <c r="W128" s="1">
        <f t="shared" si="68"/>
        <v>0</v>
      </c>
      <c r="X128" s="1">
        <f>SUM(DED!AH128:AS128)+ALLO!IQ126+ALLO!IT126+DED!FT128+ALLO!HP126</f>
        <v>0</v>
      </c>
      <c r="Y128" s="1">
        <f>SUM(DED!FA128:FL128)+ALLO!IR126+ALLO!IU126+DED!FV128</f>
        <v>0</v>
      </c>
      <c r="Z128" s="1">
        <f>SUM(DED!BF128:BQ128)+DED!FW128</f>
        <v>0</v>
      </c>
      <c r="AA128" s="1">
        <f>DED!ES128+DED!GC128</f>
        <v>0</v>
      </c>
      <c r="AB128" s="1">
        <f>SUM(DED!DZ128:EK128)+OTH!I123+DED!FZ128</f>
        <v>0</v>
      </c>
      <c r="AC128" s="1">
        <f>SUM(DED!FM128:FS128)+DED!GD128</f>
        <v>0</v>
      </c>
      <c r="AD128" s="1">
        <f>SUM(DED!CP128:DA128)+DED!GE128</f>
        <v>0</v>
      </c>
      <c r="AE128" s="1">
        <f>SUM(DED!DB128:DM128)+OTH!N123+DED!GA128</f>
        <v>0</v>
      </c>
      <c r="AF128" s="1">
        <f>SUM(DED!DN128:DY128)+OTH!O123+DED!GB128</f>
        <v>0</v>
      </c>
      <c r="AG128" s="1">
        <f>SUM(OTH!D123:H123)+SUM(OTH!J123:M123)+SUM(X128:AB128)+AE128</f>
        <v>0</v>
      </c>
      <c r="AH128" s="1">
        <f>HRA!H123</f>
        <v>0</v>
      </c>
      <c r="AI128" s="1">
        <f>OTH!AC123+OTH!AD123+50000</f>
        <v>50000</v>
      </c>
      <c r="AJ128" s="1">
        <f>OTH!P123</f>
        <v>0</v>
      </c>
      <c r="AK128" s="1">
        <f>IFERROR(IF(OTH!Q123&gt;=AK$6,AK$6,OTH!Q123),0)</f>
        <v>0</v>
      </c>
      <c r="AL128" s="1">
        <f>IFERROR(IF(OTH!R123&gt;=AL$6,AL$6,OTH!R123),0)</f>
        <v>0</v>
      </c>
      <c r="AM128" s="1">
        <f>IFERROR(IF(OTH!S123&gt;=AM$6,AM$6,OTH!S123),0)</f>
        <v>0</v>
      </c>
      <c r="AN128" s="1">
        <f>IFERROR(IF(OTH!T123&gt;=AN$6,AN$6,OTH!T123),0)</f>
        <v>0</v>
      </c>
      <c r="AO128" s="1">
        <f>OTH!U123</f>
        <v>0</v>
      </c>
      <c r="AP128" s="1">
        <f>IFERROR(IF(OTH!V123&gt;=AP$6,AP$6,OTH!V123),0)</f>
        <v>0</v>
      </c>
      <c r="AQ128" s="1">
        <f>IFERROR(IF(OTH!W123&gt;=AQ$6,AQ$6,OTH!W123),0)</f>
        <v>0</v>
      </c>
      <c r="AR128" s="1">
        <f>IFERROR(IF(OTH!X123&gt;=AR$6,AR$6,OTH!X123),0)</f>
        <v>0</v>
      </c>
      <c r="AS128" s="1">
        <f>OTH!Y123</f>
        <v>0</v>
      </c>
      <c r="AT128" s="1">
        <f>OTH!Z123+AC128</f>
        <v>0</v>
      </c>
      <c r="AU128" s="1">
        <f>OTH!AE123+OTH!AF123</f>
        <v>0</v>
      </c>
      <c r="AV128" s="1">
        <f>OTH!AA123</f>
        <v>0</v>
      </c>
      <c r="AW128" s="1">
        <f>OTH!AB123</f>
        <v>0</v>
      </c>
      <c r="AX128" s="1">
        <f t="shared" si="69"/>
        <v>0</v>
      </c>
      <c r="AY128" s="1">
        <f t="shared" si="70"/>
        <v>0</v>
      </c>
      <c r="AZ128" s="1">
        <f t="shared" si="71"/>
        <v>0</v>
      </c>
      <c r="BA128" s="1">
        <f t="shared" si="72"/>
        <v>0</v>
      </c>
      <c r="BB128" s="1">
        <f t="shared" si="73"/>
        <v>0</v>
      </c>
      <c r="BC128" s="1">
        <f>EMP!X124</f>
        <v>0</v>
      </c>
      <c r="BD128" s="1">
        <f t="shared" si="74"/>
        <v>0</v>
      </c>
      <c r="BE128" s="1">
        <f t="shared" si="75"/>
        <v>0</v>
      </c>
      <c r="BF128" s="1">
        <f t="shared" si="76"/>
        <v>0</v>
      </c>
      <c r="BG128" s="1">
        <f t="shared" si="77"/>
        <v>0</v>
      </c>
      <c r="BL128" s="165">
        <f>EMP!O124</f>
        <v>0</v>
      </c>
      <c r="BM128" s="166">
        <f>EMP!P124</f>
        <v>0</v>
      </c>
      <c r="BN128" s="165">
        <f>EMP!Q124</f>
        <v>0</v>
      </c>
      <c r="BO128" s="179"/>
      <c r="BP128" s="180"/>
      <c r="BQ128" s="173">
        <f t="shared" si="78"/>
        <v>0</v>
      </c>
      <c r="BR128" s="173">
        <f t="shared" si="79"/>
        <v>0</v>
      </c>
      <c r="BS128" s="174">
        <f t="shared" si="80"/>
        <v>0</v>
      </c>
      <c r="BT128" s="173">
        <f t="shared" si="81"/>
        <v>0</v>
      </c>
      <c r="BU128" s="173">
        <f t="shared" si="82"/>
        <v>0</v>
      </c>
      <c r="BV128" s="174">
        <f t="shared" si="83"/>
        <v>0</v>
      </c>
      <c r="BW128" s="173">
        <f t="shared" si="84"/>
        <v>0</v>
      </c>
      <c r="BX128" s="173">
        <f t="shared" si="85"/>
        <v>0</v>
      </c>
      <c r="BY128" s="174">
        <f t="shared" si="86"/>
        <v>0</v>
      </c>
      <c r="BZ128" s="173">
        <f t="shared" si="87"/>
        <v>0</v>
      </c>
      <c r="CA128" s="173">
        <f t="shared" si="88"/>
        <v>0</v>
      </c>
      <c r="CB128" s="174">
        <f t="shared" si="89"/>
        <v>0</v>
      </c>
      <c r="CC128" s="173">
        <f t="shared" si="90"/>
        <v>0</v>
      </c>
      <c r="CD128" s="173">
        <f t="shared" si="91"/>
        <v>0</v>
      </c>
      <c r="CE128" s="175">
        <f t="shared" si="92"/>
        <v>0</v>
      </c>
      <c r="CF128" s="175">
        <f t="shared" si="62"/>
        <v>0</v>
      </c>
      <c r="CG128" s="175">
        <f t="shared" si="93"/>
        <v>0</v>
      </c>
      <c r="CH128" s="175">
        <f t="shared" si="94"/>
        <v>0</v>
      </c>
      <c r="CI128" s="175">
        <f t="shared" si="95"/>
        <v>0</v>
      </c>
      <c r="CJ128" s="175">
        <f t="shared" si="96"/>
        <v>0</v>
      </c>
      <c r="CK128" s="175">
        <f t="shared" si="97"/>
        <v>0</v>
      </c>
      <c r="CL128" s="175">
        <f t="shared" si="98"/>
        <v>0</v>
      </c>
      <c r="CM128" s="175">
        <f t="shared" si="99"/>
        <v>0</v>
      </c>
      <c r="CN128" s="175">
        <f t="shared" si="100"/>
        <v>0</v>
      </c>
      <c r="CO128" s="175">
        <f t="shared" si="101"/>
        <v>0</v>
      </c>
      <c r="CP128" s="175">
        <f t="shared" si="102"/>
        <v>0</v>
      </c>
      <c r="CQ128" s="175">
        <f t="shared" si="103"/>
        <v>0</v>
      </c>
      <c r="CR128" s="175">
        <f t="shared" si="104"/>
        <v>0</v>
      </c>
      <c r="CS128" s="175">
        <f t="shared" si="105"/>
        <v>0</v>
      </c>
      <c r="CT128" s="175">
        <f t="shared" si="106"/>
        <v>0</v>
      </c>
      <c r="CU128" s="176">
        <f t="shared" si="107"/>
        <v>0</v>
      </c>
      <c r="CV128" s="176">
        <f t="shared" si="108"/>
        <v>0</v>
      </c>
      <c r="CW128" s="176">
        <f t="shared" si="109"/>
        <v>0</v>
      </c>
      <c r="CX128" s="172">
        <f>OTH!P123</f>
        <v>0</v>
      </c>
      <c r="CY128" s="176">
        <f t="shared" si="110"/>
        <v>0</v>
      </c>
      <c r="CZ128" s="176">
        <f t="shared" si="111"/>
        <v>0</v>
      </c>
      <c r="DA128" s="176">
        <f t="shared" si="112"/>
        <v>0</v>
      </c>
      <c r="DB128" s="171">
        <f t="shared" si="113"/>
        <v>0</v>
      </c>
      <c r="DC128" s="171">
        <f t="shared" si="114"/>
        <v>0</v>
      </c>
      <c r="DD128" s="1">
        <f t="shared" si="115"/>
        <v>0</v>
      </c>
    </row>
    <row r="129" spans="3:108" ht="18" customHeight="1" x14ac:dyDescent="0.25">
      <c r="C129" s="1">
        <f t="shared" si="63"/>
        <v>0</v>
      </c>
      <c r="D129" s="1">
        <f t="shared" si="64"/>
        <v>0</v>
      </c>
      <c r="E129" s="1">
        <f>ALLO!A127</f>
        <v>0</v>
      </c>
      <c r="F129" s="1">
        <f t="shared" si="65"/>
        <v>0</v>
      </c>
      <c r="G129" s="1">
        <f t="shared" si="116"/>
        <v>1</v>
      </c>
      <c r="H129" s="1">
        <f t="shared" si="116"/>
        <v>2</v>
      </c>
      <c r="I129" s="1">
        <f t="shared" si="116"/>
        <v>3</v>
      </c>
      <c r="J129" s="1">
        <f>SUM(ALLO!GA127:GL127)</f>
        <v>0</v>
      </c>
      <c r="K129" s="1">
        <f>SUM(ALLO!GM127:GX127)</f>
        <v>0</v>
      </c>
      <c r="L129" s="1">
        <f>SUM(ALLO!GY127:HJ127)</f>
        <v>0</v>
      </c>
      <c r="M129" s="1">
        <f>SUM(ALLO!EU127:FF127)</f>
        <v>0</v>
      </c>
      <c r="N129" s="1">
        <f>SUM(ALLO!FG127:FR127)</f>
        <v>0</v>
      </c>
      <c r="O129" s="1">
        <f>ALLO!HR127</f>
        <v>0</v>
      </c>
      <c r="P129" s="1">
        <f>ALLO!HU127</f>
        <v>0</v>
      </c>
      <c r="Q129" s="1">
        <f>ALLO!IP127</f>
        <v>0</v>
      </c>
      <c r="R129" s="1">
        <f>ALLO!IS127</f>
        <v>0</v>
      </c>
      <c r="S129" s="1">
        <f>IFERROR(IF($BL129&gt;=1,INDEX(ARR!$D$8:$AG$207,MATCH(G129,ARR!$D$8:$D$207,0),12),0),0)</f>
        <v>0</v>
      </c>
      <c r="T129" s="1">
        <f>IFERROR(IF($BL129&gt;=1,INDEX(ARR!$D$8:$AG$207,MATCH(H129,ARR!$D$8:$D$207,0),12),0),0)</f>
        <v>0</v>
      </c>
      <c r="U129" s="1">
        <f>IFERROR(IF($BL129&gt;=1,INDEX(ARR!$D$8:$AG$207,MATCH(I129,ARR!$D$8:$D$207,0),12),0),0)</f>
        <v>0</v>
      </c>
      <c r="V129" s="1">
        <f t="shared" si="67"/>
        <v>0</v>
      </c>
      <c r="W129" s="1">
        <f t="shared" si="68"/>
        <v>0</v>
      </c>
      <c r="X129" s="1">
        <f>SUM(DED!AH129:AS129)+ALLO!IQ127+ALLO!IT127+DED!FT129+ALLO!HP127</f>
        <v>0</v>
      </c>
      <c r="Y129" s="1">
        <f>SUM(DED!FA129:FL129)+ALLO!IR127+ALLO!IU127+DED!FV129</f>
        <v>0</v>
      </c>
      <c r="Z129" s="1">
        <f>SUM(DED!BF129:BQ129)+DED!FW129</f>
        <v>0</v>
      </c>
      <c r="AA129" s="1">
        <f>DED!ES129+DED!GC129</f>
        <v>0</v>
      </c>
      <c r="AB129" s="1">
        <f>SUM(DED!DZ129:EK129)+OTH!I124+DED!FZ129</f>
        <v>0</v>
      </c>
      <c r="AC129" s="1">
        <f>SUM(DED!FM129:FS129)+DED!GD129</f>
        <v>0</v>
      </c>
      <c r="AD129" s="1">
        <f>SUM(DED!CP129:DA129)+DED!GE129</f>
        <v>0</v>
      </c>
      <c r="AE129" s="1">
        <f>SUM(DED!DB129:DM129)+OTH!N124+DED!GA129</f>
        <v>0</v>
      </c>
      <c r="AF129" s="1">
        <f>SUM(DED!DN129:DY129)+OTH!O124+DED!GB129</f>
        <v>0</v>
      </c>
      <c r="AG129" s="1">
        <f>SUM(OTH!D124:H124)+SUM(OTH!J124:M124)+SUM(X129:AB129)+AE129</f>
        <v>0</v>
      </c>
      <c r="AH129" s="1">
        <f>HRA!H124</f>
        <v>0</v>
      </c>
      <c r="AI129" s="1">
        <f>OTH!AC124+OTH!AD124+50000</f>
        <v>50000</v>
      </c>
      <c r="AJ129" s="1">
        <f>OTH!P124</f>
        <v>0</v>
      </c>
      <c r="AK129" s="1">
        <f>IFERROR(IF(OTH!Q124&gt;=AK$6,AK$6,OTH!Q124),0)</f>
        <v>0</v>
      </c>
      <c r="AL129" s="1">
        <f>IFERROR(IF(OTH!R124&gt;=AL$6,AL$6,OTH!R124),0)</f>
        <v>0</v>
      </c>
      <c r="AM129" s="1">
        <f>IFERROR(IF(OTH!S124&gt;=AM$6,AM$6,OTH!S124),0)</f>
        <v>0</v>
      </c>
      <c r="AN129" s="1">
        <f>IFERROR(IF(OTH!T124&gt;=AN$6,AN$6,OTH!T124),0)</f>
        <v>0</v>
      </c>
      <c r="AO129" s="1">
        <f>OTH!U124</f>
        <v>0</v>
      </c>
      <c r="AP129" s="1">
        <f>IFERROR(IF(OTH!V124&gt;=AP$6,AP$6,OTH!V124),0)</f>
        <v>0</v>
      </c>
      <c r="AQ129" s="1">
        <f>IFERROR(IF(OTH!W124&gt;=AQ$6,AQ$6,OTH!W124),0)</f>
        <v>0</v>
      </c>
      <c r="AR129" s="1">
        <f>IFERROR(IF(OTH!X124&gt;=AR$6,AR$6,OTH!X124),0)</f>
        <v>0</v>
      </c>
      <c r="AS129" s="1">
        <f>OTH!Y124</f>
        <v>0</v>
      </c>
      <c r="AT129" s="1">
        <f>OTH!Z124+AC129</f>
        <v>0</v>
      </c>
      <c r="AU129" s="1">
        <f>OTH!AE124+OTH!AF124</f>
        <v>0</v>
      </c>
      <c r="AV129" s="1">
        <f>OTH!AA124</f>
        <v>0</v>
      </c>
      <c r="AW129" s="1">
        <f>OTH!AB124</f>
        <v>0</v>
      </c>
      <c r="AX129" s="1">
        <f t="shared" si="69"/>
        <v>0</v>
      </c>
      <c r="AY129" s="1">
        <f t="shared" si="70"/>
        <v>0</v>
      </c>
      <c r="AZ129" s="1">
        <f t="shared" si="71"/>
        <v>0</v>
      </c>
      <c r="BA129" s="1">
        <f t="shared" si="72"/>
        <v>0</v>
      </c>
      <c r="BB129" s="1">
        <f t="shared" si="73"/>
        <v>0</v>
      </c>
      <c r="BC129" s="1">
        <f>EMP!X125</f>
        <v>0</v>
      </c>
      <c r="BD129" s="1">
        <f t="shared" si="74"/>
        <v>0</v>
      </c>
      <c r="BE129" s="1">
        <f t="shared" si="75"/>
        <v>0</v>
      </c>
      <c r="BF129" s="1">
        <f t="shared" si="76"/>
        <v>0</v>
      </c>
      <c r="BG129" s="1">
        <f t="shared" si="77"/>
        <v>0</v>
      </c>
      <c r="BL129" s="165">
        <f>EMP!O125</f>
        <v>0</v>
      </c>
      <c r="BM129" s="166">
        <f>EMP!P125</f>
        <v>0</v>
      </c>
      <c r="BN129" s="165">
        <f>EMP!Q125</f>
        <v>0</v>
      </c>
      <c r="BO129" s="179"/>
      <c r="BP129" s="180"/>
      <c r="BQ129" s="173">
        <f t="shared" si="78"/>
        <v>0</v>
      </c>
      <c r="BR129" s="173">
        <f t="shared" si="79"/>
        <v>0</v>
      </c>
      <c r="BS129" s="174">
        <f t="shared" si="80"/>
        <v>0</v>
      </c>
      <c r="BT129" s="173">
        <f t="shared" si="81"/>
        <v>0</v>
      </c>
      <c r="BU129" s="173">
        <f t="shared" si="82"/>
        <v>0</v>
      </c>
      <c r="BV129" s="174">
        <f t="shared" si="83"/>
        <v>0</v>
      </c>
      <c r="BW129" s="173">
        <f t="shared" si="84"/>
        <v>0</v>
      </c>
      <c r="BX129" s="173">
        <f t="shared" si="85"/>
        <v>0</v>
      </c>
      <c r="BY129" s="174">
        <f t="shared" si="86"/>
        <v>0</v>
      </c>
      <c r="BZ129" s="173">
        <f t="shared" si="87"/>
        <v>0</v>
      </c>
      <c r="CA129" s="173">
        <f t="shared" si="88"/>
        <v>0</v>
      </c>
      <c r="CB129" s="174">
        <f t="shared" si="89"/>
        <v>0</v>
      </c>
      <c r="CC129" s="173">
        <f t="shared" si="90"/>
        <v>0</v>
      </c>
      <c r="CD129" s="173">
        <f t="shared" si="91"/>
        <v>0</v>
      </c>
      <c r="CE129" s="175">
        <f t="shared" si="92"/>
        <v>0</v>
      </c>
      <c r="CF129" s="175">
        <f t="shared" si="62"/>
        <v>0</v>
      </c>
      <c r="CG129" s="175">
        <f t="shared" si="93"/>
        <v>0</v>
      </c>
      <c r="CH129" s="175">
        <f t="shared" si="94"/>
        <v>0</v>
      </c>
      <c r="CI129" s="175">
        <f t="shared" si="95"/>
        <v>0</v>
      </c>
      <c r="CJ129" s="175">
        <f t="shared" si="96"/>
        <v>0</v>
      </c>
      <c r="CK129" s="175">
        <f t="shared" si="97"/>
        <v>0</v>
      </c>
      <c r="CL129" s="175">
        <f t="shared" si="98"/>
        <v>0</v>
      </c>
      <c r="CM129" s="175">
        <f t="shared" si="99"/>
        <v>0</v>
      </c>
      <c r="CN129" s="175">
        <f t="shared" si="100"/>
        <v>0</v>
      </c>
      <c r="CO129" s="175">
        <f t="shared" si="101"/>
        <v>0</v>
      </c>
      <c r="CP129" s="175">
        <f t="shared" si="102"/>
        <v>0</v>
      </c>
      <c r="CQ129" s="175">
        <f t="shared" si="103"/>
        <v>0</v>
      </c>
      <c r="CR129" s="175">
        <f t="shared" si="104"/>
        <v>0</v>
      </c>
      <c r="CS129" s="175">
        <f t="shared" si="105"/>
        <v>0</v>
      </c>
      <c r="CT129" s="175">
        <f t="shared" si="106"/>
        <v>0</v>
      </c>
      <c r="CU129" s="176">
        <f t="shared" si="107"/>
        <v>0</v>
      </c>
      <c r="CV129" s="176">
        <f t="shared" si="108"/>
        <v>0</v>
      </c>
      <c r="CW129" s="176">
        <f t="shared" si="109"/>
        <v>0</v>
      </c>
      <c r="CX129" s="172">
        <f>OTH!P124</f>
        <v>0</v>
      </c>
      <c r="CY129" s="176">
        <f t="shared" si="110"/>
        <v>0</v>
      </c>
      <c r="CZ129" s="176">
        <f t="shared" si="111"/>
        <v>0</v>
      </c>
      <c r="DA129" s="176">
        <f t="shared" si="112"/>
        <v>0</v>
      </c>
      <c r="DB129" s="171">
        <f t="shared" si="113"/>
        <v>0</v>
      </c>
      <c r="DC129" s="171">
        <f t="shared" si="114"/>
        <v>0</v>
      </c>
      <c r="DD129" s="1">
        <f t="shared" si="115"/>
        <v>0</v>
      </c>
    </row>
    <row r="130" spans="3:108" ht="18" customHeight="1" x14ac:dyDescent="0.25">
      <c r="C130" s="1">
        <f t="shared" si="63"/>
        <v>0</v>
      </c>
      <c r="D130" s="1">
        <f t="shared" si="64"/>
        <v>0</v>
      </c>
      <c r="E130" s="1">
        <f>ALLO!A128</f>
        <v>0</v>
      </c>
      <c r="F130" s="1">
        <f t="shared" si="65"/>
        <v>0</v>
      </c>
      <c r="G130" s="1">
        <f t="shared" si="116"/>
        <v>1</v>
      </c>
      <c r="H130" s="1">
        <f t="shared" si="116"/>
        <v>2</v>
      </c>
      <c r="I130" s="1">
        <f t="shared" si="116"/>
        <v>3</v>
      </c>
      <c r="J130" s="1">
        <f>SUM(ALLO!GA128:GL128)</f>
        <v>0</v>
      </c>
      <c r="K130" s="1">
        <f>SUM(ALLO!GM128:GX128)</f>
        <v>0</v>
      </c>
      <c r="L130" s="1">
        <f>SUM(ALLO!GY128:HJ128)</f>
        <v>0</v>
      </c>
      <c r="M130" s="1">
        <f>SUM(ALLO!EU128:FF128)</f>
        <v>0</v>
      </c>
      <c r="N130" s="1">
        <f>SUM(ALLO!FG128:FR128)</f>
        <v>0</v>
      </c>
      <c r="O130" s="1">
        <f>ALLO!HR128</f>
        <v>0</v>
      </c>
      <c r="P130" s="1">
        <f>ALLO!HU128</f>
        <v>0</v>
      </c>
      <c r="Q130" s="1">
        <f>ALLO!IP128</f>
        <v>0</v>
      </c>
      <c r="R130" s="1">
        <f>ALLO!IS128</f>
        <v>0</v>
      </c>
      <c r="S130" s="1">
        <f>IFERROR(IF($BL130&gt;=1,INDEX(ARR!$D$8:$AG$207,MATCH(G130,ARR!$D$8:$D$207,0),12),0),0)</f>
        <v>0</v>
      </c>
      <c r="T130" s="1">
        <f>IFERROR(IF($BL130&gt;=1,INDEX(ARR!$D$8:$AG$207,MATCH(H130,ARR!$D$8:$D$207,0),12),0),0)</f>
        <v>0</v>
      </c>
      <c r="U130" s="1">
        <f>IFERROR(IF($BL130&gt;=1,INDEX(ARR!$D$8:$AG$207,MATCH(I130,ARR!$D$8:$D$207,0),12),0),0)</f>
        <v>0</v>
      </c>
      <c r="V130" s="1">
        <f t="shared" si="67"/>
        <v>0</v>
      </c>
      <c r="W130" s="1">
        <f t="shared" si="68"/>
        <v>0</v>
      </c>
      <c r="X130" s="1">
        <f>SUM(DED!AH130:AS130)+ALLO!IQ128+ALLO!IT128+DED!FT130+ALLO!HP128</f>
        <v>0</v>
      </c>
      <c r="Y130" s="1">
        <f>SUM(DED!FA130:FL130)+ALLO!IR128+ALLO!IU128+DED!FV130</f>
        <v>0</v>
      </c>
      <c r="Z130" s="1">
        <f>SUM(DED!BF130:BQ130)+DED!FW130</f>
        <v>0</v>
      </c>
      <c r="AA130" s="1">
        <f>DED!ES130+DED!GC130</f>
        <v>0</v>
      </c>
      <c r="AB130" s="1">
        <f>SUM(DED!DZ130:EK130)+OTH!I125+DED!FZ130</f>
        <v>0</v>
      </c>
      <c r="AC130" s="1">
        <f>SUM(DED!FM130:FS130)+DED!GD130</f>
        <v>0</v>
      </c>
      <c r="AD130" s="1">
        <f>SUM(DED!CP130:DA130)+DED!GE130</f>
        <v>0</v>
      </c>
      <c r="AE130" s="1">
        <f>SUM(DED!DB130:DM130)+OTH!N125+DED!GA130</f>
        <v>0</v>
      </c>
      <c r="AF130" s="1">
        <f>SUM(DED!DN130:DY130)+OTH!O125+DED!GB130</f>
        <v>0</v>
      </c>
      <c r="AG130" s="1">
        <f>SUM(OTH!D125:H125)+SUM(OTH!J125:M125)+SUM(X130:AB130)+AE130</f>
        <v>0</v>
      </c>
      <c r="AH130" s="1">
        <f>HRA!H125</f>
        <v>0</v>
      </c>
      <c r="AI130" s="1">
        <f>OTH!AC125+OTH!AD125+50000</f>
        <v>50000</v>
      </c>
      <c r="AJ130" s="1">
        <f>OTH!P125</f>
        <v>0</v>
      </c>
      <c r="AK130" s="1">
        <f>IFERROR(IF(OTH!Q125&gt;=AK$6,AK$6,OTH!Q125),0)</f>
        <v>0</v>
      </c>
      <c r="AL130" s="1">
        <f>IFERROR(IF(OTH!R125&gt;=AL$6,AL$6,OTH!R125),0)</f>
        <v>0</v>
      </c>
      <c r="AM130" s="1">
        <f>IFERROR(IF(OTH!S125&gt;=AM$6,AM$6,OTH!S125),0)</f>
        <v>0</v>
      </c>
      <c r="AN130" s="1">
        <f>IFERROR(IF(OTH!T125&gt;=AN$6,AN$6,OTH!T125),0)</f>
        <v>0</v>
      </c>
      <c r="AO130" s="1">
        <f>OTH!U125</f>
        <v>0</v>
      </c>
      <c r="AP130" s="1">
        <f>IFERROR(IF(OTH!V125&gt;=AP$6,AP$6,OTH!V125),0)</f>
        <v>0</v>
      </c>
      <c r="AQ130" s="1">
        <f>IFERROR(IF(OTH!W125&gt;=AQ$6,AQ$6,OTH!W125),0)</f>
        <v>0</v>
      </c>
      <c r="AR130" s="1">
        <f>IFERROR(IF(OTH!X125&gt;=AR$6,AR$6,OTH!X125),0)</f>
        <v>0</v>
      </c>
      <c r="AS130" s="1">
        <f>OTH!Y125</f>
        <v>0</v>
      </c>
      <c r="AT130" s="1">
        <f>OTH!Z125+AC130</f>
        <v>0</v>
      </c>
      <c r="AU130" s="1">
        <f>OTH!AE125+OTH!AF125</f>
        <v>0</v>
      </c>
      <c r="AV130" s="1">
        <f>OTH!AA125</f>
        <v>0</v>
      </c>
      <c r="AW130" s="1">
        <f>OTH!AB125</f>
        <v>0</v>
      </c>
      <c r="AX130" s="1">
        <f t="shared" si="69"/>
        <v>0</v>
      </c>
      <c r="AY130" s="1">
        <f t="shared" si="70"/>
        <v>0</v>
      </c>
      <c r="AZ130" s="1">
        <f t="shared" si="71"/>
        <v>0</v>
      </c>
      <c r="BA130" s="1">
        <f t="shared" si="72"/>
        <v>0</v>
      </c>
      <c r="BB130" s="1">
        <f t="shared" si="73"/>
        <v>0</v>
      </c>
      <c r="BC130" s="1">
        <f>EMP!X126</f>
        <v>0</v>
      </c>
      <c r="BD130" s="1">
        <f t="shared" si="74"/>
        <v>0</v>
      </c>
      <c r="BE130" s="1">
        <f t="shared" si="75"/>
        <v>0</v>
      </c>
      <c r="BF130" s="1">
        <f t="shared" si="76"/>
        <v>0</v>
      </c>
      <c r="BG130" s="1">
        <f t="shared" si="77"/>
        <v>0</v>
      </c>
      <c r="BL130" s="165">
        <f>EMP!O126</f>
        <v>0</v>
      </c>
      <c r="BM130" s="166">
        <f>EMP!P126</f>
        <v>0</v>
      </c>
      <c r="BN130" s="165">
        <f>EMP!Q126</f>
        <v>0</v>
      </c>
      <c r="BO130" s="179"/>
      <c r="BP130" s="180"/>
      <c r="BQ130" s="173">
        <f t="shared" si="78"/>
        <v>0</v>
      </c>
      <c r="BR130" s="173">
        <f t="shared" si="79"/>
        <v>0</v>
      </c>
      <c r="BS130" s="174">
        <f t="shared" si="80"/>
        <v>0</v>
      </c>
      <c r="BT130" s="173">
        <f t="shared" si="81"/>
        <v>0</v>
      </c>
      <c r="BU130" s="173">
        <f t="shared" si="82"/>
        <v>0</v>
      </c>
      <c r="BV130" s="174">
        <f t="shared" si="83"/>
        <v>0</v>
      </c>
      <c r="BW130" s="173">
        <f t="shared" si="84"/>
        <v>0</v>
      </c>
      <c r="BX130" s="173">
        <f t="shared" si="85"/>
        <v>0</v>
      </c>
      <c r="BY130" s="174">
        <f t="shared" si="86"/>
        <v>0</v>
      </c>
      <c r="BZ130" s="173">
        <f t="shared" si="87"/>
        <v>0</v>
      </c>
      <c r="CA130" s="173">
        <f t="shared" si="88"/>
        <v>0</v>
      </c>
      <c r="CB130" s="174">
        <f t="shared" si="89"/>
        <v>0</v>
      </c>
      <c r="CC130" s="173">
        <f t="shared" si="90"/>
        <v>0</v>
      </c>
      <c r="CD130" s="173">
        <f t="shared" si="91"/>
        <v>0</v>
      </c>
      <c r="CE130" s="175">
        <f t="shared" si="92"/>
        <v>0</v>
      </c>
      <c r="CF130" s="175">
        <f t="shared" si="62"/>
        <v>0</v>
      </c>
      <c r="CG130" s="175">
        <f t="shared" si="93"/>
        <v>0</v>
      </c>
      <c r="CH130" s="175">
        <f t="shared" si="94"/>
        <v>0</v>
      </c>
      <c r="CI130" s="175">
        <f t="shared" si="95"/>
        <v>0</v>
      </c>
      <c r="CJ130" s="175">
        <f t="shared" si="96"/>
        <v>0</v>
      </c>
      <c r="CK130" s="175">
        <f t="shared" si="97"/>
        <v>0</v>
      </c>
      <c r="CL130" s="175">
        <f t="shared" si="98"/>
        <v>0</v>
      </c>
      <c r="CM130" s="175">
        <f t="shared" si="99"/>
        <v>0</v>
      </c>
      <c r="CN130" s="175">
        <f t="shared" si="100"/>
        <v>0</v>
      </c>
      <c r="CO130" s="175">
        <f t="shared" si="101"/>
        <v>0</v>
      </c>
      <c r="CP130" s="175">
        <f t="shared" si="102"/>
        <v>0</v>
      </c>
      <c r="CQ130" s="175">
        <f t="shared" si="103"/>
        <v>0</v>
      </c>
      <c r="CR130" s="175">
        <f t="shared" si="104"/>
        <v>0</v>
      </c>
      <c r="CS130" s="175">
        <f t="shared" si="105"/>
        <v>0</v>
      </c>
      <c r="CT130" s="175">
        <f t="shared" si="106"/>
        <v>0</v>
      </c>
      <c r="CU130" s="176">
        <f t="shared" si="107"/>
        <v>0</v>
      </c>
      <c r="CV130" s="176">
        <f t="shared" si="108"/>
        <v>0</v>
      </c>
      <c r="CW130" s="176">
        <f t="shared" si="109"/>
        <v>0</v>
      </c>
      <c r="CX130" s="172">
        <f>OTH!P125</f>
        <v>0</v>
      </c>
      <c r="CY130" s="176">
        <f t="shared" si="110"/>
        <v>0</v>
      </c>
      <c r="CZ130" s="176">
        <f t="shared" si="111"/>
        <v>0</v>
      </c>
      <c r="DA130" s="176">
        <f t="shared" si="112"/>
        <v>0</v>
      </c>
      <c r="DB130" s="171">
        <f t="shared" si="113"/>
        <v>0</v>
      </c>
      <c r="DC130" s="171">
        <f t="shared" si="114"/>
        <v>0</v>
      </c>
      <c r="DD130" s="1">
        <f t="shared" si="115"/>
        <v>0</v>
      </c>
    </row>
    <row r="131" spans="3:108" ht="18" customHeight="1" x14ac:dyDescent="0.25">
      <c r="C131" s="1">
        <f t="shared" si="63"/>
        <v>0</v>
      </c>
      <c r="D131" s="1">
        <f t="shared" si="64"/>
        <v>0</v>
      </c>
      <c r="E131" s="1">
        <f>ALLO!A129</f>
        <v>0</v>
      </c>
      <c r="F131" s="1">
        <f t="shared" si="65"/>
        <v>0</v>
      </c>
      <c r="G131" s="1">
        <f t="shared" si="116"/>
        <v>1</v>
      </c>
      <c r="H131" s="1">
        <f t="shared" si="116"/>
        <v>2</v>
      </c>
      <c r="I131" s="1">
        <f t="shared" si="116"/>
        <v>3</v>
      </c>
      <c r="J131" s="1">
        <f>SUM(ALLO!GA129:GL129)</f>
        <v>0</v>
      </c>
      <c r="K131" s="1">
        <f>SUM(ALLO!GM129:GX129)</f>
        <v>0</v>
      </c>
      <c r="L131" s="1">
        <f>SUM(ALLO!GY129:HJ129)</f>
        <v>0</v>
      </c>
      <c r="M131" s="1">
        <f>SUM(ALLO!EU129:FF129)</f>
        <v>0</v>
      </c>
      <c r="N131" s="1">
        <f>SUM(ALLO!FG129:FR129)</f>
        <v>0</v>
      </c>
      <c r="O131" s="1">
        <f>ALLO!HR129</f>
        <v>0</v>
      </c>
      <c r="P131" s="1">
        <f>ALLO!HU129</f>
        <v>0</v>
      </c>
      <c r="Q131" s="1">
        <f>ALLO!IP129</f>
        <v>0</v>
      </c>
      <c r="R131" s="1">
        <f>ALLO!IS129</f>
        <v>0</v>
      </c>
      <c r="S131" s="1">
        <f>IFERROR(IF($BL131&gt;=1,INDEX(ARR!$D$8:$AG$207,MATCH(G131,ARR!$D$8:$D$207,0),12),0),0)</f>
        <v>0</v>
      </c>
      <c r="T131" s="1">
        <f>IFERROR(IF($BL131&gt;=1,INDEX(ARR!$D$8:$AG$207,MATCH(H131,ARR!$D$8:$D$207,0),12),0),0)</f>
        <v>0</v>
      </c>
      <c r="U131" s="1">
        <f>IFERROR(IF($BL131&gt;=1,INDEX(ARR!$D$8:$AG$207,MATCH(I131,ARR!$D$8:$D$207,0),12),0),0)</f>
        <v>0</v>
      </c>
      <c r="V131" s="1">
        <f t="shared" si="67"/>
        <v>0</v>
      </c>
      <c r="W131" s="1">
        <f t="shared" si="68"/>
        <v>0</v>
      </c>
      <c r="X131" s="1">
        <f>SUM(DED!AH131:AS131)+ALLO!IQ129+ALLO!IT129+DED!FT131+ALLO!HP129</f>
        <v>0</v>
      </c>
      <c r="Y131" s="1">
        <f>SUM(DED!FA131:FL131)+ALLO!IR129+ALLO!IU129+DED!FV131</f>
        <v>0</v>
      </c>
      <c r="Z131" s="1">
        <f>SUM(DED!BF131:BQ131)+DED!FW131</f>
        <v>0</v>
      </c>
      <c r="AA131" s="1">
        <f>DED!ES131+DED!GC131</f>
        <v>0</v>
      </c>
      <c r="AB131" s="1">
        <f>SUM(DED!DZ131:EK131)+OTH!I126+DED!FZ131</f>
        <v>0</v>
      </c>
      <c r="AC131" s="1">
        <f>SUM(DED!FM131:FS131)+DED!GD131</f>
        <v>0</v>
      </c>
      <c r="AD131" s="1">
        <f>SUM(DED!CP131:DA131)+DED!GE131</f>
        <v>0</v>
      </c>
      <c r="AE131" s="1">
        <f>SUM(DED!DB131:DM131)+OTH!N126+DED!GA131</f>
        <v>0</v>
      </c>
      <c r="AF131" s="1">
        <f>SUM(DED!DN131:DY131)+OTH!O126+DED!GB131</f>
        <v>0</v>
      </c>
      <c r="AG131" s="1">
        <f>SUM(OTH!D126:H126)+SUM(OTH!J126:M126)+SUM(X131:AB131)+AE131</f>
        <v>0</v>
      </c>
      <c r="AH131" s="1">
        <f>HRA!H126</f>
        <v>0</v>
      </c>
      <c r="AI131" s="1">
        <f>OTH!AC126+OTH!AD126+50000</f>
        <v>50000</v>
      </c>
      <c r="AJ131" s="1">
        <f>OTH!P126</f>
        <v>0</v>
      </c>
      <c r="AK131" s="1">
        <f>IFERROR(IF(OTH!Q126&gt;=AK$6,AK$6,OTH!Q126),0)</f>
        <v>0</v>
      </c>
      <c r="AL131" s="1">
        <f>IFERROR(IF(OTH!R126&gt;=AL$6,AL$6,OTH!R126),0)</f>
        <v>0</v>
      </c>
      <c r="AM131" s="1">
        <f>IFERROR(IF(OTH!S126&gt;=AM$6,AM$6,OTH!S126),0)</f>
        <v>0</v>
      </c>
      <c r="AN131" s="1">
        <f>IFERROR(IF(OTH!T126&gt;=AN$6,AN$6,OTH!T126),0)</f>
        <v>0</v>
      </c>
      <c r="AO131" s="1">
        <f>OTH!U126</f>
        <v>0</v>
      </c>
      <c r="AP131" s="1">
        <f>IFERROR(IF(OTH!V126&gt;=AP$6,AP$6,OTH!V126),0)</f>
        <v>0</v>
      </c>
      <c r="AQ131" s="1">
        <f>IFERROR(IF(OTH!W126&gt;=AQ$6,AQ$6,OTH!W126),0)</f>
        <v>0</v>
      </c>
      <c r="AR131" s="1">
        <f>IFERROR(IF(OTH!X126&gt;=AR$6,AR$6,OTH!X126),0)</f>
        <v>0</v>
      </c>
      <c r="AS131" s="1">
        <f>OTH!Y126</f>
        <v>0</v>
      </c>
      <c r="AT131" s="1">
        <f>OTH!Z126+AC131</f>
        <v>0</v>
      </c>
      <c r="AU131" s="1">
        <f>OTH!AE126+OTH!AF126</f>
        <v>0</v>
      </c>
      <c r="AV131" s="1">
        <f>OTH!AA126</f>
        <v>0</v>
      </c>
      <c r="AW131" s="1">
        <f>OTH!AB126</f>
        <v>0</v>
      </c>
      <c r="AX131" s="1">
        <f t="shared" si="69"/>
        <v>0</v>
      </c>
      <c r="AY131" s="1">
        <f t="shared" si="70"/>
        <v>0</v>
      </c>
      <c r="AZ131" s="1">
        <f t="shared" si="71"/>
        <v>0</v>
      </c>
      <c r="BA131" s="1">
        <f t="shared" si="72"/>
        <v>0</v>
      </c>
      <c r="BB131" s="1">
        <f t="shared" si="73"/>
        <v>0</v>
      </c>
      <c r="BC131" s="1">
        <f>EMP!X127</f>
        <v>0</v>
      </c>
      <c r="BD131" s="1">
        <f t="shared" si="74"/>
        <v>0</v>
      </c>
      <c r="BE131" s="1">
        <f t="shared" si="75"/>
        <v>0</v>
      </c>
      <c r="BF131" s="1">
        <f t="shared" si="76"/>
        <v>0</v>
      </c>
      <c r="BG131" s="1">
        <f t="shared" si="77"/>
        <v>0</v>
      </c>
      <c r="BL131" s="165">
        <f>EMP!O127</f>
        <v>0</v>
      </c>
      <c r="BM131" s="166">
        <f>EMP!P127</f>
        <v>0</v>
      </c>
      <c r="BN131" s="165">
        <f>EMP!Q127</f>
        <v>0</v>
      </c>
      <c r="BO131" s="179"/>
      <c r="BP131" s="180"/>
      <c r="BQ131" s="173">
        <f t="shared" si="78"/>
        <v>0</v>
      </c>
      <c r="BR131" s="173">
        <f t="shared" si="79"/>
        <v>0</v>
      </c>
      <c r="BS131" s="174">
        <f t="shared" si="80"/>
        <v>0</v>
      </c>
      <c r="BT131" s="173">
        <f t="shared" si="81"/>
        <v>0</v>
      </c>
      <c r="BU131" s="173">
        <f t="shared" si="82"/>
        <v>0</v>
      </c>
      <c r="BV131" s="174">
        <f t="shared" si="83"/>
        <v>0</v>
      </c>
      <c r="BW131" s="173">
        <f t="shared" si="84"/>
        <v>0</v>
      </c>
      <c r="BX131" s="173">
        <f t="shared" si="85"/>
        <v>0</v>
      </c>
      <c r="BY131" s="174">
        <f t="shared" si="86"/>
        <v>0</v>
      </c>
      <c r="BZ131" s="173">
        <f t="shared" si="87"/>
        <v>0</v>
      </c>
      <c r="CA131" s="173">
        <f t="shared" si="88"/>
        <v>0</v>
      </c>
      <c r="CB131" s="174">
        <f t="shared" si="89"/>
        <v>0</v>
      </c>
      <c r="CC131" s="173">
        <f t="shared" si="90"/>
        <v>0</v>
      </c>
      <c r="CD131" s="173">
        <f t="shared" si="91"/>
        <v>0</v>
      </c>
      <c r="CE131" s="175">
        <f t="shared" si="92"/>
        <v>0</v>
      </c>
      <c r="CF131" s="175">
        <f t="shared" si="62"/>
        <v>0</v>
      </c>
      <c r="CG131" s="175">
        <f t="shared" si="93"/>
        <v>0</v>
      </c>
      <c r="CH131" s="175">
        <f t="shared" si="94"/>
        <v>0</v>
      </c>
      <c r="CI131" s="175">
        <f t="shared" si="95"/>
        <v>0</v>
      </c>
      <c r="CJ131" s="175">
        <f t="shared" si="96"/>
        <v>0</v>
      </c>
      <c r="CK131" s="175">
        <f t="shared" si="97"/>
        <v>0</v>
      </c>
      <c r="CL131" s="175">
        <f t="shared" si="98"/>
        <v>0</v>
      </c>
      <c r="CM131" s="175">
        <f t="shared" si="99"/>
        <v>0</v>
      </c>
      <c r="CN131" s="175">
        <f t="shared" si="100"/>
        <v>0</v>
      </c>
      <c r="CO131" s="175">
        <f t="shared" si="101"/>
        <v>0</v>
      </c>
      <c r="CP131" s="175">
        <f t="shared" si="102"/>
        <v>0</v>
      </c>
      <c r="CQ131" s="175">
        <f t="shared" si="103"/>
        <v>0</v>
      </c>
      <c r="CR131" s="175">
        <f t="shared" si="104"/>
        <v>0</v>
      </c>
      <c r="CS131" s="175">
        <f t="shared" si="105"/>
        <v>0</v>
      </c>
      <c r="CT131" s="175">
        <f t="shared" si="106"/>
        <v>0</v>
      </c>
      <c r="CU131" s="176">
        <f t="shared" si="107"/>
        <v>0</v>
      </c>
      <c r="CV131" s="176">
        <f t="shared" si="108"/>
        <v>0</v>
      </c>
      <c r="CW131" s="176">
        <f t="shared" si="109"/>
        <v>0</v>
      </c>
      <c r="CX131" s="172">
        <f>OTH!P126</f>
        <v>0</v>
      </c>
      <c r="CY131" s="176">
        <f t="shared" si="110"/>
        <v>0</v>
      </c>
      <c r="CZ131" s="176">
        <f t="shared" si="111"/>
        <v>0</v>
      </c>
      <c r="DA131" s="176">
        <f t="shared" si="112"/>
        <v>0</v>
      </c>
      <c r="DB131" s="171">
        <f t="shared" si="113"/>
        <v>0</v>
      </c>
      <c r="DC131" s="171">
        <f t="shared" si="114"/>
        <v>0</v>
      </c>
      <c r="DD131" s="1">
        <f t="shared" si="115"/>
        <v>0</v>
      </c>
    </row>
    <row r="132" spans="3:108" ht="18" customHeight="1" x14ac:dyDescent="0.25">
      <c r="C132" s="1">
        <f t="shared" si="63"/>
        <v>0</v>
      </c>
      <c r="D132" s="1">
        <f t="shared" si="64"/>
        <v>0</v>
      </c>
      <c r="E132" s="1">
        <f>ALLO!A130</f>
        <v>0</v>
      </c>
      <c r="F132" s="1">
        <f t="shared" si="65"/>
        <v>0</v>
      </c>
      <c r="G132" s="1">
        <f t="shared" si="116"/>
        <v>1</v>
      </c>
      <c r="H132" s="1">
        <f t="shared" si="116"/>
        <v>2</v>
      </c>
      <c r="I132" s="1">
        <f t="shared" si="116"/>
        <v>3</v>
      </c>
      <c r="J132" s="1">
        <f>SUM(ALLO!GA130:GL130)</f>
        <v>0</v>
      </c>
      <c r="K132" s="1">
        <f>SUM(ALLO!GM130:GX130)</f>
        <v>0</v>
      </c>
      <c r="L132" s="1">
        <f>SUM(ALLO!GY130:HJ130)</f>
        <v>0</v>
      </c>
      <c r="M132" s="1">
        <f>SUM(ALLO!EU130:FF130)</f>
        <v>0</v>
      </c>
      <c r="N132" s="1">
        <f>SUM(ALLO!FG130:FR130)</f>
        <v>0</v>
      </c>
      <c r="O132" s="1">
        <f>ALLO!HR130</f>
        <v>0</v>
      </c>
      <c r="P132" s="1">
        <f>ALLO!HU130</f>
        <v>0</v>
      </c>
      <c r="Q132" s="1">
        <f>ALLO!IP130</f>
        <v>0</v>
      </c>
      <c r="R132" s="1">
        <f>ALLO!IS130</f>
        <v>0</v>
      </c>
      <c r="S132" s="1">
        <f>IFERROR(IF($BL132&gt;=1,INDEX(ARR!$D$8:$AG$207,MATCH(G132,ARR!$D$8:$D$207,0),12),0),0)</f>
        <v>0</v>
      </c>
      <c r="T132" s="1">
        <f>IFERROR(IF($BL132&gt;=1,INDEX(ARR!$D$8:$AG$207,MATCH(H132,ARR!$D$8:$D$207,0),12),0),0)</f>
        <v>0</v>
      </c>
      <c r="U132" s="1">
        <f>IFERROR(IF($BL132&gt;=1,INDEX(ARR!$D$8:$AG$207,MATCH(I132,ARR!$D$8:$D$207,0),12),0),0)</f>
        <v>0</v>
      </c>
      <c r="V132" s="1">
        <f t="shared" si="67"/>
        <v>0</v>
      </c>
      <c r="W132" s="1">
        <f t="shared" si="68"/>
        <v>0</v>
      </c>
      <c r="X132" s="1">
        <f>SUM(DED!AH132:AS132)+ALLO!IQ130+ALLO!IT130+DED!FT132+ALLO!HP130</f>
        <v>0</v>
      </c>
      <c r="Y132" s="1">
        <f>SUM(DED!FA132:FL132)+ALLO!IR130+ALLO!IU130+DED!FV132</f>
        <v>0</v>
      </c>
      <c r="Z132" s="1">
        <f>SUM(DED!BF132:BQ132)+DED!FW132</f>
        <v>0</v>
      </c>
      <c r="AA132" s="1">
        <f>DED!ES132+DED!GC132</f>
        <v>0</v>
      </c>
      <c r="AB132" s="1">
        <f>SUM(DED!DZ132:EK132)+OTH!I127+DED!FZ132</f>
        <v>0</v>
      </c>
      <c r="AC132" s="1">
        <f>SUM(DED!FM132:FS132)+DED!GD132</f>
        <v>0</v>
      </c>
      <c r="AD132" s="1">
        <f>SUM(DED!CP132:DA132)+DED!GE132</f>
        <v>0</v>
      </c>
      <c r="AE132" s="1">
        <f>SUM(DED!DB132:DM132)+OTH!N127+DED!GA132</f>
        <v>0</v>
      </c>
      <c r="AF132" s="1">
        <f>SUM(DED!DN132:DY132)+OTH!O127+DED!GB132</f>
        <v>0</v>
      </c>
      <c r="AG132" s="1">
        <f>SUM(OTH!D127:H127)+SUM(OTH!J127:M127)+SUM(X132:AB132)+AE132</f>
        <v>0</v>
      </c>
      <c r="AH132" s="1">
        <f>HRA!H127</f>
        <v>0</v>
      </c>
      <c r="AI132" s="1">
        <f>OTH!AC127+OTH!AD127+50000</f>
        <v>50000</v>
      </c>
      <c r="AJ132" s="1">
        <f>OTH!P127</f>
        <v>0</v>
      </c>
      <c r="AK132" s="1">
        <f>IFERROR(IF(OTH!Q127&gt;=AK$6,AK$6,OTH!Q127),0)</f>
        <v>0</v>
      </c>
      <c r="AL132" s="1">
        <f>IFERROR(IF(OTH!R127&gt;=AL$6,AL$6,OTH!R127),0)</f>
        <v>0</v>
      </c>
      <c r="AM132" s="1">
        <f>IFERROR(IF(OTH!S127&gt;=AM$6,AM$6,OTH!S127),0)</f>
        <v>0</v>
      </c>
      <c r="AN132" s="1">
        <f>IFERROR(IF(OTH!T127&gt;=AN$6,AN$6,OTH!T127),0)</f>
        <v>0</v>
      </c>
      <c r="AO132" s="1">
        <f>OTH!U127</f>
        <v>0</v>
      </c>
      <c r="AP132" s="1">
        <f>IFERROR(IF(OTH!V127&gt;=AP$6,AP$6,OTH!V127),0)</f>
        <v>0</v>
      </c>
      <c r="AQ132" s="1">
        <f>IFERROR(IF(OTH!W127&gt;=AQ$6,AQ$6,OTH!W127),0)</f>
        <v>0</v>
      </c>
      <c r="AR132" s="1">
        <f>IFERROR(IF(OTH!X127&gt;=AR$6,AR$6,OTH!X127),0)</f>
        <v>0</v>
      </c>
      <c r="AS132" s="1">
        <f>OTH!Y127</f>
        <v>0</v>
      </c>
      <c r="AT132" s="1">
        <f>OTH!Z127+AC132</f>
        <v>0</v>
      </c>
      <c r="AU132" s="1">
        <f>OTH!AE127+OTH!AF127</f>
        <v>0</v>
      </c>
      <c r="AV132" s="1">
        <f>OTH!AA127</f>
        <v>0</v>
      </c>
      <c r="AW132" s="1">
        <f>OTH!AB127</f>
        <v>0</v>
      </c>
      <c r="AX132" s="1">
        <f t="shared" si="69"/>
        <v>0</v>
      </c>
      <c r="AY132" s="1">
        <f t="shared" si="70"/>
        <v>0</v>
      </c>
      <c r="AZ132" s="1">
        <f t="shared" si="71"/>
        <v>0</v>
      </c>
      <c r="BA132" s="1">
        <f t="shared" si="72"/>
        <v>0</v>
      </c>
      <c r="BB132" s="1">
        <f t="shared" si="73"/>
        <v>0</v>
      </c>
      <c r="BC132" s="1">
        <f>EMP!X128</f>
        <v>0</v>
      </c>
      <c r="BD132" s="1">
        <f t="shared" si="74"/>
        <v>0</v>
      </c>
      <c r="BE132" s="1">
        <f t="shared" si="75"/>
        <v>0</v>
      </c>
      <c r="BF132" s="1">
        <f t="shared" si="76"/>
        <v>0</v>
      </c>
      <c r="BG132" s="1">
        <f t="shared" si="77"/>
        <v>0</v>
      </c>
      <c r="BL132" s="165">
        <f>EMP!O128</f>
        <v>0</v>
      </c>
      <c r="BM132" s="166">
        <f>EMP!P128</f>
        <v>0</v>
      </c>
      <c r="BN132" s="165">
        <f>EMP!Q128</f>
        <v>0</v>
      </c>
      <c r="BO132" s="179"/>
      <c r="BP132" s="180"/>
      <c r="BQ132" s="173">
        <f t="shared" si="78"/>
        <v>0</v>
      </c>
      <c r="BR132" s="173">
        <f t="shared" si="79"/>
        <v>0</v>
      </c>
      <c r="BS132" s="174">
        <f t="shared" si="80"/>
        <v>0</v>
      </c>
      <c r="BT132" s="173">
        <f t="shared" si="81"/>
        <v>0</v>
      </c>
      <c r="BU132" s="173">
        <f t="shared" si="82"/>
        <v>0</v>
      </c>
      <c r="BV132" s="174">
        <f t="shared" si="83"/>
        <v>0</v>
      </c>
      <c r="BW132" s="173">
        <f t="shared" si="84"/>
        <v>0</v>
      </c>
      <c r="BX132" s="173">
        <f t="shared" si="85"/>
        <v>0</v>
      </c>
      <c r="BY132" s="174">
        <f t="shared" si="86"/>
        <v>0</v>
      </c>
      <c r="BZ132" s="173">
        <f t="shared" si="87"/>
        <v>0</v>
      </c>
      <c r="CA132" s="173">
        <f t="shared" si="88"/>
        <v>0</v>
      </c>
      <c r="CB132" s="174">
        <f t="shared" si="89"/>
        <v>0</v>
      </c>
      <c r="CC132" s="173">
        <f t="shared" si="90"/>
        <v>0</v>
      </c>
      <c r="CD132" s="173">
        <f t="shared" si="91"/>
        <v>0</v>
      </c>
      <c r="CE132" s="175">
        <f t="shared" si="92"/>
        <v>0</v>
      </c>
      <c r="CF132" s="175">
        <f t="shared" si="62"/>
        <v>0</v>
      </c>
      <c r="CG132" s="175">
        <f t="shared" si="93"/>
        <v>0</v>
      </c>
      <c r="CH132" s="175">
        <f t="shared" si="94"/>
        <v>0</v>
      </c>
      <c r="CI132" s="175">
        <f t="shared" si="95"/>
        <v>0</v>
      </c>
      <c r="CJ132" s="175">
        <f t="shared" si="96"/>
        <v>0</v>
      </c>
      <c r="CK132" s="175">
        <f t="shared" si="97"/>
        <v>0</v>
      </c>
      <c r="CL132" s="175">
        <f t="shared" si="98"/>
        <v>0</v>
      </c>
      <c r="CM132" s="175">
        <f t="shared" si="99"/>
        <v>0</v>
      </c>
      <c r="CN132" s="175">
        <f t="shared" si="100"/>
        <v>0</v>
      </c>
      <c r="CO132" s="175">
        <f t="shared" si="101"/>
        <v>0</v>
      </c>
      <c r="CP132" s="175">
        <f t="shared" si="102"/>
        <v>0</v>
      </c>
      <c r="CQ132" s="175">
        <f t="shared" si="103"/>
        <v>0</v>
      </c>
      <c r="CR132" s="175">
        <f t="shared" si="104"/>
        <v>0</v>
      </c>
      <c r="CS132" s="175">
        <f t="shared" si="105"/>
        <v>0</v>
      </c>
      <c r="CT132" s="175">
        <f t="shared" si="106"/>
        <v>0</v>
      </c>
      <c r="CU132" s="176">
        <f t="shared" si="107"/>
        <v>0</v>
      </c>
      <c r="CV132" s="176">
        <f t="shared" si="108"/>
        <v>0</v>
      </c>
      <c r="CW132" s="176">
        <f t="shared" si="109"/>
        <v>0</v>
      </c>
      <c r="CX132" s="172">
        <f>OTH!P127</f>
        <v>0</v>
      </c>
      <c r="CY132" s="176">
        <f t="shared" si="110"/>
        <v>0</v>
      </c>
      <c r="CZ132" s="176">
        <f t="shared" si="111"/>
        <v>0</v>
      </c>
      <c r="DA132" s="176">
        <f t="shared" si="112"/>
        <v>0</v>
      </c>
      <c r="DB132" s="171">
        <f t="shared" si="113"/>
        <v>0</v>
      </c>
      <c r="DC132" s="171">
        <f t="shared" si="114"/>
        <v>0</v>
      </c>
      <c r="DD132" s="1">
        <f t="shared" si="115"/>
        <v>0</v>
      </c>
    </row>
    <row r="133" spans="3:108" ht="18" customHeight="1" x14ac:dyDescent="0.25">
      <c r="C133" s="1">
        <f t="shared" si="63"/>
        <v>0</v>
      </c>
      <c r="D133" s="1">
        <f t="shared" si="64"/>
        <v>0</v>
      </c>
      <c r="E133" s="1">
        <f>ALLO!A131</f>
        <v>0</v>
      </c>
      <c r="F133" s="1">
        <f t="shared" si="65"/>
        <v>0</v>
      </c>
      <c r="G133" s="1">
        <f t="shared" si="116"/>
        <v>1</v>
      </c>
      <c r="H133" s="1">
        <f t="shared" si="116"/>
        <v>2</v>
      </c>
      <c r="I133" s="1">
        <f t="shared" si="116"/>
        <v>3</v>
      </c>
      <c r="J133" s="1">
        <f>SUM(ALLO!GA131:GL131)</f>
        <v>0</v>
      </c>
      <c r="K133" s="1">
        <f>SUM(ALLO!GM131:GX131)</f>
        <v>0</v>
      </c>
      <c r="L133" s="1">
        <f>SUM(ALLO!GY131:HJ131)</f>
        <v>0</v>
      </c>
      <c r="M133" s="1">
        <f>SUM(ALLO!EU131:FF131)</f>
        <v>0</v>
      </c>
      <c r="N133" s="1">
        <f>SUM(ALLO!FG131:FR131)</f>
        <v>0</v>
      </c>
      <c r="O133" s="1">
        <f>ALLO!HR131</f>
        <v>0</v>
      </c>
      <c r="P133" s="1">
        <f>ALLO!HU131</f>
        <v>0</v>
      </c>
      <c r="Q133" s="1">
        <f>ALLO!IP131</f>
        <v>0</v>
      </c>
      <c r="R133" s="1">
        <f>ALLO!IS131</f>
        <v>0</v>
      </c>
      <c r="S133" s="1">
        <f>IFERROR(IF($BL133&gt;=1,INDEX(ARR!$D$8:$AG$207,MATCH(G133,ARR!$D$8:$D$207,0),12),0),0)</f>
        <v>0</v>
      </c>
      <c r="T133" s="1">
        <f>IFERROR(IF($BL133&gt;=1,INDEX(ARR!$D$8:$AG$207,MATCH(H133,ARR!$D$8:$D$207,0),12),0),0)</f>
        <v>0</v>
      </c>
      <c r="U133" s="1">
        <f>IFERROR(IF($BL133&gt;=1,INDEX(ARR!$D$8:$AG$207,MATCH(I133,ARR!$D$8:$D$207,0),12),0),0)</f>
        <v>0</v>
      </c>
      <c r="V133" s="1">
        <f t="shared" si="67"/>
        <v>0</v>
      </c>
      <c r="W133" s="1">
        <f t="shared" si="68"/>
        <v>0</v>
      </c>
      <c r="X133" s="1">
        <f>SUM(DED!AH133:AS133)+ALLO!IQ131+ALLO!IT131+DED!FT133+ALLO!HP131</f>
        <v>0</v>
      </c>
      <c r="Y133" s="1">
        <f>SUM(DED!FA133:FL133)+ALLO!IR131+ALLO!IU131+DED!FV133</f>
        <v>0</v>
      </c>
      <c r="Z133" s="1">
        <f>SUM(DED!BF133:BQ133)+DED!FW133</f>
        <v>0</v>
      </c>
      <c r="AA133" s="1">
        <f>DED!ES133+DED!GC133</f>
        <v>0</v>
      </c>
      <c r="AB133" s="1">
        <f>SUM(DED!DZ133:EK133)+OTH!I128+DED!FZ133</f>
        <v>0</v>
      </c>
      <c r="AC133" s="1">
        <f>SUM(DED!FM133:FS133)+DED!GD133</f>
        <v>0</v>
      </c>
      <c r="AD133" s="1">
        <f>SUM(DED!CP133:DA133)+DED!GE133</f>
        <v>0</v>
      </c>
      <c r="AE133" s="1">
        <f>SUM(DED!DB133:DM133)+OTH!N128+DED!GA133</f>
        <v>0</v>
      </c>
      <c r="AF133" s="1">
        <f>SUM(DED!DN133:DY133)+OTH!O128+DED!GB133</f>
        <v>0</v>
      </c>
      <c r="AG133" s="1">
        <f>SUM(OTH!D128:H128)+SUM(OTH!J128:M128)+SUM(X133:AB133)+AE133</f>
        <v>0</v>
      </c>
      <c r="AH133" s="1">
        <f>HRA!H128</f>
        <v>0</v>
      </c>
      <c r="AI133" s="1">
        <f>OTH!AC128+OTH!AD128+50000</f>
        <v>50000</v>
      </c>
      <c r="AJ133" s="1">
        <f>OTH!P128</f>
        <v>0</v>
      </c>
      <c r="AK133" s="1">
        <f>IFERROR(IF(OTH!Q128&gt;=AK$6,AK$6,OTH!Q128),0)</f>
        <v>0</v>
      </c>
      <c r="AL133" s="1">
        <f>IFERROR(IF(OTH!R128&gt;=AL$6,AL$6,OTH!R128),0)</f>
        <v>0</v>
      </c>
      <c r="AM133" s="1">
        <f>IFERROR(IF(OTH!S128&gt;=AM$6,AM$6,OTH!S128),0)</f>
        <v>0</v>
      </c>
      <c r="AN133" s="1">
        <f>IFERROR(IF(OTH!T128&gt;=AN$6,AN$6,OTH!T128),0)</f>
        <v>0</v>
      </c>
      <c r="AO133" s="1">
        <f>OTH!U128</f>
        <v>0</v>
      </c>
      <c r="AP133" s="1">
        <f>IFERROR(IF(OTH!V128&gt;=AP$6,AP$6,OTH!V128),0)</f>
        <v>0</v>
      </c>
      <c r="AQ133" s="1">
        <f>IFERROR(IF(OTH!W128&gt;=AQ$6,AQ$6,OTH!W128),0)</f>
        <v>0</v>
      </c>
      <c r="AR133" s="1">
        <f>IFERROR(IF(OTH!X128&gt;=AR$6,AR$6,OTH!X128),0)</f>
        <v>0</v>
      </c>
      <c r="AS133" s="1">
        <f>OTH!Y128</f>
        <v>0</v>
      </c>
      <c r="AT133" s="1">
        <f>OTH!Z128+AC133</f>
        <v>0</v>
      </c>
      <c r="AU133" s="1">
        <f>OTH!AE128+OTH!AF128</f>
        <v>0</v>
      </c>
      <c r="AV133" s="1">
        <f>OTH!AA128</f>
        <v>0</v>
      </c>
      <c r="AW133" s="1">
        <f>OTH!AB128</f>
        <v>0</v>
      </c>
      <c r="AX133" s="1">
        <f t="shared" si="69"/>
        <v>0</v>
      </c>
      <c r="AY133" s="1">
        <f t="shared" si="70"/>
        <v>0</v>
      </c>
      <c r="AZ133" s="1">
        <f t="shared" si="71"/>
        <v>0</v>
      </c>
      <c r="BA133" s="1">
        <f t="shared" si="72"/>
        <v>0</v>
      </c>
      <c r="BB133" s="1">
        <f t="shared" si="73"/>
        <v>0</v>
      </c>
      <c r="BC133" s="1">
        <f>EMP!X129</f>
        <v>0</v>
      </c>
      <c r="BD133" s="1">
        <f t="shared" si="74"/>
        <v>0</v>
      </c>
      <c r="BE133" s="1">
        <f t="shared" si="75"/>
        <v>0</v>
      </c>
      <c r="BF133" s="1">
        <f t="shared" si="76"/>
        <v>0</v>
      </c>
      <c r="BG133" s="1">
        <f t="shared" si="77"/>
        <v>0</v>
      </c>
      <c r="BL133" s="165">
        <f>EMP!O129</f>
        <v>0</v>
      </c>
      <c r="BM133" s="166">
        <f>EMP!P129</f>
        <v>0</v>
      </c>
      <c r="BN133" s="165">
        <f>EMP!Q129</f>
        <v>0</v>
      </c>
      <c r="BO133" s="179"/>
      <c r="BP133" s="180"/>
      <c r="BQ133" s="173">
        <f t="shared" si="78"/>
        <v>0</v>
      </c>
      <c r="BR133" s="173">
        <f t="shared" si="79"/>
        <v>0</v>
      </c>
      <c r="BS133" s="174">
        <f t="shared" si="80"/>
        <v>0</v>
      </c>
      <c r="BT133" s="173">
        <f t="shared" si="81"/>
        <v>0</v>
      </c>
      <c r="BU133" s="173">
        <f t="shared" si="82"/>
        <v>0</v>
      </c>
      <c r="BV133" s="174">
        <f t="shared" si="83"/>
        <v>0</v>
      </c>
      <c r="BW133" s="173">
        <f t="shared" si="84"/>
        <v>0</v>
      </c>
      <c r="BX133" s="173">
        <f t="shared" si="85"/>
        <v>0</v>
      </c>
      <c r="BY133" s="174">
        <f t="shared" si="86"/>
        <v>0</v>
      </c>
      <c r="BZ133" s="173">
        <f t="shared" si="87"/>
        <v>0</v>
      </c>
      <c r="CA133" s="173">
        <f t="shared" si="88"/>
        <v>0</v>
      </c>
      <c r="CB133" s="174">
        <f t="shared" si="89"/>
        <v>0</v>
      </c>
      <c r="CC133" s="173">
        <f t="shared" si="90"/>
        <v>0</v>
      </c>
      <c r="CD133" s="173">
        <f t="shared" si="91"/>
        <v>0</v>
      </c>
      <c r="CE133" s="175">
        <f t="shared" si="92"/>
        <v>0</v>
      </c>
      <c r="CF133" s="175">
        <f t="shared" si="62"/>
        <v>0</v>
      </c>
      <c r="CG133" s="175">
        <f t="shared" si="93"/>
        <v>0</v>
      </c>
      <c r="CH133" s="175">
        <f t="shared" si="94"/>
        <v>0</v>
      </c>
      <c r="CI133" s="175">
        <f t="shared" si="95"/>
        <v>0</v>
      </c>
      <c r="CJ133" s="175">
        <f t="shared" si="96"/>
        <v>0</v>
      </c>
      <c r="CK133" s="175">
        <f t="shared" si="97"/>
        <v>0</v>
      </c>
      <c r="CL133" s="175">
        <f t="shared" si="98"/>
        <v>0</v>
      </c>
      <c r="CM133" s="175">
        <f t="shared" si="99"/>
        <v>0</v>
      </c>
      <c r="CN133" s="175">
        <f t="shared" si="100"/>
        <v>0</v>
      </c>
      <c r="CO133" s="175">
        <f t="shared" si="101"/>
        <v>0</v>
      </c>
      <c r="CP133" s="175">
        <f t="shared" si="102"/>
        <v>0</v>
      </c>
      <c r="CQ133" s="175">
        <f t="shared" si="103"/>
        <v>0</v>
      </c>
      <c r="CR133" s="175">
        <f t="shared" si="104"/>
        <v>0</v>
      </c>
      <c r="CS133" s="175">
        <f t="shared" si="105"/>
        <v>0</v>
      </c>
      <c r="CT133" s="175">
        <f t="shared" si="106"/>
        <v>0</v>
      </c>
      <c r="CU133" s="176">
        <f t="shared" si="107"/>
        <v>0</v>
      </c>
      <c r="CV133" s="176">
        <f t="shared" si="108"/>
        <v>0</v>
      </c>
      <c r="CW133" s="176">
        <f t="shared" si="109"/>
        <v>0</v>
      </c>
      <c r="CX133" s="172">
        <f>OTH!P128</f>
        <v>0</v>
      </c>
      <c r="CY133" s="176">
        <f t="shared" si="110"/>
        <v>0</v>
      </c>
      <c r="CZ133" s="176">
        <f t="shared" si="111"/>
        <v>0</v>
      </c>
      <c r="DA133" s="176">
        <f t="shared" si="112"/>
        <v>0</v>
      </c>
      <c r="DB133" s="171">
        <f t="shared" si="113"/>
        <v>0</v>
      </c>
      <c r="DC133" s="171">
        <f t="shared" si="114"/>
        <v>0</v>
      </c>
      <c r="DD133" s="1">
        <f t="shared" si="115"/>
        <v>0</v>
      </c>
    </row>
    <row r="134" spans="3:108" ht="18" customHeight="1" x14ac:dyDescent="0.25">
      <c r="C134" s="1">
        <f t="shared" si="63"/>
        <v>0</v>
      </c>
      <c r="D134" s="1">
        <f t="shared" si="64"/>
        <v>0</v>
      </c>
      <c r="E134" s="1">
        <f>ALLO!A132</f>
        <v>0</v>
      </c>
      <c r="F134" s="1">
        <f t="shared" si="65"/>
        <v>0</v>
      </c>
      <c r="G134" s="1">
        <f t="shared" si="116"/>
        <v>1</v>
      </c>
      <c r="H134" s="1">
        <f t="shared" si="116"/>
        <v>2</v>
      </c>
      <c r="I134" s="1">
        <f t="shared" si="116"/>
        <v>3</v>
      </c>
      <c r="J134" s="1">
        <f>SUM(ALLO!GA132:GL132)</f>
        <v>0</v>
      </c>
      <c r="K134" s="1">
        <f>SUM(ALLO!GM132:GX132)</f>
        <v>0</v>
      </c>
      <c r="L134" s="1">
        <f>SUM(ALLO!GY132:HJ132)</f>
        <v>0</v>
      </c>
      <c r="M134" s="1">
        <f>SUM(ALLO!EU132:FF132)</f>
        <v>0</v>
      </c>
      <c r="N134" s="1">
        <f>SUM(ALLO!FG132:FR132)</f>
        <v>0</v>
      </c>
      <c r="O134" s="1">
        <f>ALLO!HR132</f>
        <v>0</v>
      </c>
      <c r="P134" s="1">
        <f>ALLO!HU132</f>
        <v>0</v>
      </c>
      <c r="Q134" s="1">
        <f>ALLO!IP132</f>
        <v>0</v>
      </c>
      <c r="R134" s="1">
        <f>ALLO!IS132</f>
        <v>0</v>
      </c>
      <c r="S134" s="1">
        <f>IFERROR(IF($BL134&gt;=1,INDEX(ARR!$D$8:$AG$207,MATCH(G134,ARR!$D$8:$D$207,0),12),0),0)</f>
        <v>0</v>
      </c>
      <c r="T134" s="1">
        <f>IFERROR(IF($BL134&gt;=1,INDEX(ARR!$D$8:$AG$207,MATCH(H134,ARR!$D$8:$D$207,0),12),0),0)</f>
        <v>0</v>
      </c>
      <c r="U134" s="1">
        <f>IFERROR(IF($BL134&gt;=1,INDEX(ARR!$D$8:$AG$207,MATCH(I134,ARR!$D$8:$D$207,0),12),0),0)</f>
        <v>0</v>
      </c>
      <c r="V134" s="1">
        <f t="shared" si="67"/>
        <v>0</v>
      </c>
      <c r="W134" s="1">
        <f t="shared" si="68"/>
        <v>0</v>
      </c>
      <c r="X134" s="1">
        <f>SUM(DED!AH134:AS134)+ALLO!IQ132+ALLO!IT132+DED!FT134+ALLO!HP132</f>
        <v>0</v>
      </c>
      <c r="Y134" s="1">
        <f>SUM(DED!FA134:FL134)+ALLO!IR132+ALLO!IU132+DED!FV134</f>
        <v>0</v>
      </c>
      <c r="Z134" s="1">
        <f>SUM(DED!BF134:BQ134)+DED!FW134</f>
        <v>0</v>
      </c>
      <c r="AA134" s="1">
        <f>DED!ES134+DED!GC134</f>
        <v>0</v>
      </c>
      <c r="AB134" s="1">
        <f>SUM(DED!DZ134:EK134)+OTH!I129+DED!FZ134</f>
        <v>0</v>
      </c>
      <c r="AC134" s="1">
        <f>SUM(DED!FM134:FS134)+DED!GD134</f>
        <v>0</v>
      </c>
      <c r="AD134" s="1">
        <f>SUM(DED!CP134:DA134)+DED!GE134</f>
        <v>0</v>
      </c>
      <c r="AE134" s="1">
        <f>SUM(DED!DB134:DM134)+OTH!N129+DED!GA134</f>
        <v>0</v>
      </c>
      <c r="AF134" s="1">
        <f>SUM(DED!DN134:DY134)+OTH!O129+DED!GB134</f>
        <v>0</v>
      </c>
      <c r="AG134" s="1">
        <f>SUM(OTH!D129:H129)+SUM(OTH!J129:M129)+SUM(X134:AB134)+AE134</f>
        <v>0</v>
      </c>
      <c r="AH134" s="1">
        <f>HRA!H129</f>
        <v>0</v>
      </c>
      <c r="AI134" s="1">
        <f>OTH!AC129+OTH!AD129+50000</f>
        <v>50000</v>
      </c>
      <c r="AJ134" s="1">
        <f>OTH!P129</f>
        <v>0</v>
      </c>
      <c r="AK134" s="1">
        <f>IFERROR(IF(OTH!Q129&gt;=AK$6,AK$6,OTH!Q129),0)</f>
        <v>0</v>
      </c>
      <c r="AL134" s="1">
        <f>IFERROR(IF(OTH!R129&gt;=AL$6,AL$6,OTH!R129),0)</f>
        <v>0</v>
      </c>
      <c r="AM134" s="1">
        <f>IFERROR(IF(OTH!S129&gt;=AM$6,AM$6,OTH!S129),0)</f>
        <v>0</v>
      </c>
      <c r="AN134" s="1">
        <f>IFERROR(IF(OTH!T129&gt;=AN$6,AN$6,OTH!T129),0)</f>
        <v>0</v>
      </c>
      <c r="AO134" s="1">
        <f>OTH!U129</f>
        <v>0</v>
      </c>
      <c r="AP134" s="1">
        <f>IFERROR(IF(OTH!V129&gt;=AP$6,AP$6,OTH!V129),0)</f>
        <v>0</v>
      </c>
      <c r="AQ134" s="1">
        <f>IFERROR(IF(OTH!W129&gt;=AQ$6,AQ$6,OTH!W129),0)</f>
        <v>0</v>
      </c>
      <c r="AR134" s="1">
        <f>IFERROR(IF(OTH!X129&gt;=AR$6,AR$6,OTH!X129),0)</f>
        <v>0</v>
      </c>
      <c r="AS134" s="1">
        <f>OTH!Y129</f>
        <v>0</v>
      </c>
      <c r="AT134" s="1">
        <f>OTH!Z129+AC134</f>
        <v>0</v>
      </c>
      <c r="AU134" s="1">
        <f>OTH!AE129+OTH!AF129</f>
        <v>0</v>
      </c>
      <c r="AV134" s="1">
        <f>OTH!AA129</f>
        <v>0</v>
      </c>
      <c r="AW134" s="1">
        <f>OTH!AB129</f>
        <v>0</v>
      </c>
      <c r="AX134" s="1">
        <f t="shared" si="69"/>
        <v>0</v>
      </c>
      <c r="AY134" s="1">
        <f t="shared" si="70"/>
        <v>0</v>
      </c>
      <c r="AZ134" s="1">
        <f t="shared" si="71"/>
        <v>0</v>
      </c>
      <c r="BA134" s="1">
        <f t="shared" si="72"/>
        <v>0</v>
      </c>
      <c r="BB134" s="1">
        <f t="shared" si="73"/>
        <v>0</v>
      </c>
      <c r="BC134" s="1">
        <f>EMP!X130</f>
        <v>0</v>
      </c>
      <c r="BD134" s="1">
        <f t="shared" si="74"/>
        <v>0</v>
      </c>
      <c r="BE134" s="1">
        <f t="shared" si="75"/>
        <v>0</v>
      </c>
      <c r="BF134" s="1">
        <f t="shared" si="76"/>
        <v>0</v>
      </c>
      <c r="BG134" s="1">
        <f t="shared" si="77"/>
        <v>0</v>
      </c>
      <c r="BL134" s="165">
        <f>EMP!O130</f>
        <v>0</v>
      </c>
      <c r="BM134" s="166">
        <f>EMP!P130</f>
        <v>0</v>
      </c>
      <c r="BN134" s="165">
        <f>EMP!Q130</f>
        <v>0</v>
      </c>
      <c r="BO134" s="179"/>
      <c r="BP134" s="180"/>
      <c r="BQ134" s="173">
        <f t="shared" si="78"/>
        <v>0</v>
      </c>
      <c r="BR134" s="173">
        <f t="shared" si="79"/>
        <v>0</v>
      </c>
      <c r="BS134" s="174">
        <f t="shared" si="80"/>
        <v>0</v>
      </c>
      <c r="BT134" s="173">
        <f t="shared" si="81"/>
        <v>0</v>
      </c>
      <c r="BU134" s="173">
        <f t="shared" si="82"/>
        <v>0</v>
      </c>
      <c r="BV134" s="174">
        <f t="shared" si="83"/>
        <v>0</v>
      </c>
      <c r="BW134" s="173">
        <f t="shared" si="84"/>
        <v>0</v>
      </c>
      <c r="BX134" s="173">
        <f t="shared" si="85"/>
        <v>0</v>
      </c>
      <c r="BY134" s="174">
        <f t="shared" si="86"/>
        <v>0</v>
      </c>
      <c r="BZ134" s="173">
        <f t="shared" si="87"/>
        <v>0</v>
      </c>
      <c r="CA134" s="173">
        <f t="shared" si="88"/>
        <v>0</v>
      </c>
      <c r="CB134" s="174">
        <f t="shared" si="89"/>
        <v>0</v>
      </c>
      <c r="CC134" s="173">
        <f t="shared" si="90"/>
        <v>0</v>
      </c>
      <c r="CD134" s="173">
        <f t="shared" si="91"/>
        <v>0</v>
      </c>
      <c r="CE134" s="175">
        <f t="shared" si="92"/>
        <v>0</v>
      </c>
      <c r="CF134" s="175">
        <f t="shared" si="62"/>
        <v>0</v>
      </c>
      <c r="CG134" s="175">
        <f t="shared" si="93"/>
        <v>0</v>
      </c>
      <c r="CH134" s="175">
        <f t="shared" si="94"/>
        <v>0</v>
      </c>
      <c r="CI134" s="175">
        <f t="shared" si="95"/>
        <v>0</v>
      </c>
      <c r="CJ134" s="175">
        <f t="shared" si="96"/>
        <v>0</v>
      </c>
      <c r="CK134" s="175">
        <f t="shared" si="97"/>
        <v>0</v>
      </c>
      <c r="CL134" s="175">
        <f t="shared" si="98"/>
        <v>0</v>
      </c>
      <c r="CM134" s="175">
        <f t="shared" si="99"/>
        <v>0</v>
      </c>
      <c r="CN134" s="175">
        <f t="shared" si="100"/>
        <v>0</v>
      </c>
      <c r="CO134" s="175">
        <f t="shared" si="101"/>
        <v>0</v>
      </c>
      <c r="CP134" s="175">
        <f t="shared" si="102"/>
        <v>0</v>
      </c>
      <c r="CQ134" s="175">
        <f t="shared" si="103"/>
        <v>0</v>
      </c>
      <c r="CR134" s="175">
        <f t="shared" si="104"/>
        <v>0</v>
      </c>
      <c r="CS134" s="175">
        <f t="shared" si="105"/>
        <v>0</v>
      </c>
      <c r="CT134" s="175">
        <f t="shared" si="106"/>
        <v>0</v>
      </c>
      <c r="CU134" s="176">
        <f t="shared" si="107"/>
        <v>0</v>
      </c>
      <c r="CV134" s="176">
        <f t="shared" si="108"/>
        <v>0</v>
      </c>
      <c r="CW134" s="176">
        <f t="shared" si="109"/>
        <v>0</v>
      </c>
      <c r="CX134" s="172">
        <f>OTH!P129</f>
        <v>0</v>
      </c>
      <c r="CY134" s="176">
        <f t="shared" si="110"/>
        <v>0</v>
      </c>
      <c r="CZ134" s="176">
        <f t="shared" si="111"/>
        <v>0</v>
      </c>
      <c r="DA134" s="176">
        <f t="shared" si="112"/>
        <v>0</v>
      </c>
      <c r="DB134" s="171">
        <f t="shared" si="113"/>
        <v>0</v>
      </c>
      <c r="DC134" s="171">
        <f t="shared" si="114"/>
        <v>0</v>
      </c>
      <c r="DD134" s="1">
        <f t="shared" si="115"/>
        <v>0</v>
      </c>
    </row>
    <row r="135" spans="3:108" ht="18" customHeight="1" x14ac:dyDescent="0.25">
      <c r="C135" s="1">
        <f t="shared" si="63"/>
        <v>0</v>
      </c>
      <c r="D135" s="1">
        <f t="shared" si="64"/>
        <v>0</v>
      </c>
      <c r="E135" s="1">
        <f>ALLO!A133</f>
        <v>0</v>
      </c>
      <c r="F135" s="1">
        <f t="shared" si="65"/>
        <v>0</v>
      </c>
      <c r="G135" s="1">
        <f t="shared" si="116"/>
        <v>1</v>
      </c>
      <c r="H135" s="1">
        <f t="shared" si="116"/>
        <v>2</v>
      </c>
      <c r="I135" s="1">
        <f t="shared" si="116"/>
        <v>3</v>
      </c>
      <c r="J135" s="1">
        <f>SUM(ALLO!GA133:GL133)</f>
        <v>0</v>
      </c>
      <c r="K135" s="1">
        <f>SUM(ALLO!GM133:GX133)</f>
        <v>0</v>
      </c>
      <c r="L135" s="1">
        <f>SUM(ALLO!GY133:HJ133)</f>
        <v>0</v>
      </c>
      <c r="M135" s="1">
        <f>SUM(ALLO!EU133:FF133)</f>
        <v>0</v>
      </c>
      <c r="N135" s="1">
        <f>SUM(ALLO!FG133:FR133)</f>
        <v>0</v>
      </c>
      <c r="O135" s="1">
        <f>ALLO!HR133</f>
        <v>0</v>
      </c>
      <c r="P135" s="1">
        <f>ALLO!HU133</f>
        <v>0</v>
      </c>
      <c r="Q135" s="1">
        <f>ALLO!IP133</f>
        <v>0</v>
      </c>
      <c r="R135" s="1">
        <f>ALLO!IS133</f>
        <v>0</v>
      </c>
      <c r="S135" s="1">
        <f>IFERROR(IF($BL135&gt;=1,INDEX(ARR!$D$8:$AG$207,MATCH(G135,ARR!$D$8:$D$207,0),12),0),0)</f>
        <v>0</v>
      </c>
      <c r="T135" s="1">
        <f>IFERROR(IF($BL135&gt;=1,INDEX(ARR!$D$8:$AG$207,MATCH(H135,ARR!$D$8:$D$207,0),12),0),0)</f>
        <v>0</v>
      </c>
      <c r="U135" s="1">
        <f>IFERROR(IF($BL135&gt;=1,INDEX(ARR!$D$8:$AG$207,MATCH(I135,ARR!$D$8:$D$207,0),12),0),0)</f>
        <v>0</v>
      </c>
      <c r="V135" s="1">
        <f t="shared" si="67"/>
        <v>0</v>
      </c>
      <c r="W135" s="1">
        <f t="shared" si="68"/>
        <v>0</v>
      </c>
      <c r="X135" s="1">
        <f>SUM(DED!AH135:AS135)+ALLO!IQ133+ALLO!IT133+DED!FT135+ALLO!HP133</f>
        <v>0</v>
      </c>
      <c r="Y135" s="1">
        <f>SUM(DED!FA135:FL135)+ALLO!IR133+ALLO!IU133+DED!FV135</f>
        <v>0</v>
      </c>
      <c r="Z135" s="1">
        <f>SUM(DED!BF135:BQ135)+DED!FW135</f>
        <v>0</v>
      </c>
      <c r="AA135" s="1">
        <f>DED!ES135+DED!GC135</f>
        <v>0</v>
      </c>
      <c r="AB135" s="1">
        <f>SUM(DED!DZ135:EK135)+OTH!I130+DED!FZ135</f>
        <v>0</v>
      </c>
      <c r="AC135" s="1">
        <f>SUM(DED!FM135:FS135)+DED!GD135</f>
        <v>0</v>
      </c>
      <c r="AD135" s="1">
        <f>SUM(DED!CP135:DA135)+DED!GE135</f>
        <v>0</v>
      </c>
      <c r="AE135" s="1">
        <f>SUM(DED!DB135:DM135)+OTH!N130+DED!GA135</f>
        <v>0</v>
      </c>
      <c r="AF135" s="1">
        <f>SUM(DED!DN135:DY135)+OTH!O130+DED!GB135</f>
        <v>0</v>
      </c>
      <c r="AG135" s="1">
        <f>SUM(OTH!D130:H130)+SUM(OTH!J130:M130)+SUM(X135:AB135)+AE135</f>
        <v>0</v>
      </c>
      <c r="AH135" s="1">
        <f>HRA!H130</f>
        <v>0</v>
      </c>
      <c r="AI135" s="1">
        <f>OTH!AC130+OTH!AD130+50000</f>
        <v>50000</v>
      </c>
      <c r="AJ135" s="1">
        <f>OTH!P130</f>
        <v>0</v>
      </c>
      <c r="AK135" s="1">
        <f>IFERROR(IF(OTH!Q130&gt;=AK$6,AK$6,OTH!Q130),0)</f>
        <v>0</v>
      </c>
      <c r="AL135" s="1">
        <f>IFERROR(IF(OTH!R130&gt;=AL$6,AL$6,OTH!R130),0)</f>
        <v>0</v>
      </c>
      <c r="AM135" s="1">
        <f>IFERROR(IF(OTH!S130&gt;=AM$6,AM$6,OTH!S130),0)</f>
        <v>0</v>
      </c>
      <c r="AN135" s="1">
        <f>IFERROR(IF(OTH!T130&gt;=AN$6,AN$6,OTH!T130),0)</f>
        <v>0</v>
      </c>
      <c r="AO135" s="1">
        <f>OTH!U130</f>
        <v>0</v>
      </c>
      <c r="AP135" s="1">
        <f>IFERROR(IF(OTH!V130&gt;=AP$6,AP$6,OTH!V130),0)</f>
        <v>0</v>
      </c>
      <c r="AQ135" s="1">
        <f>IFERROR(IF(OTH!W130&gt;=AQ$6,AQ$6,OTH!W130),0)</f>
        <v>0</v>
      </c>
      <c r="AR135" s="1">
        <f>IFERROR(IF(OTH!X130&gt;=AR$6,AR$6,OTH!X130),0)</f>
        <v>0</v>
      </c>
      <c r="AS135" s="1">
        <f>OTH!Y130</f>
        <v>0</v>
      </c>
      <c r="AT135" s="1">
        <f>OTH!Z130+AC135</f>
        <v>0</v>
      </c>
      <c r="AU135" s="1">
        <f>OTH!AE130+OTH!AF130</f>
        <v>0</v>
      </c>
      <c r="AV135" s="1">
        <f>OTH!AA130</f>
        <v>0</v>
      </c>
      <c r="AW135" s="1">
        <f>OTH!AB130</f>
        <v>0</v>
      </c>
      <c r="AX135" s="1">
        <f t="shared" si="69"/>
        <v>0</v>
      </c>
      <c r="AY135" s="1">
        <f t="shared" si="70"/>
        <v>0</v>
      </c>
      <c r="AZ135" s="1">
        <f t="shared" si="71"/>
        <v>0</v>
      </c>
      <c r="BA135" s="1">
        <f t="shared" si="72"/>
        <v>0</v>
      </c>
      <c r="BB135" s="1">
        <f t="shared" si="73"/>
        <v>0</v>
      </c>
      <c r="BC135" s="1">
        <f>EMP!X131</f>
        <v>0</v>
      </c>
      <c r="BD135" s="1">
        <f t="shared" si="74"/>
        <v>0</v>
      </c>
      <c r="BE135" s="1">
        <f t="shared" si="75"/>
        <v>0</v>
      </c>
      <c r="BF135" s="1">
        <f t="shared" si="76"/>
        <v>0</v>
      </c>
      <c r="BG135" s="1">
        <f t="shared" si="77"/>
        <v>0</v>
      </c>
      <c r="BL135" s="165">
        <f>EMP!O131</f>
        <v>0</v>
      </c>
      <c r="BM135" s="166">
        <f>EMP!P131</f>
        <v>0</v>
      </c>
      <c r="BN135" s="165">
        <f>EMP!Q131</f>
        <v>0</v>
      </c>
      <c r="BO135" s="179"/>
      <c r="BP135" s="180"/>
      <c r="BQ135" s="173">
        <f t="shared" si="78"/>
        <v>0</v>
      </c>
      <c r="BR135" s="173">
        <f t="shared" si="79"/>
        <v>0</v>
      </c>
      <c r="BS135" s="174">
        <f t="shared" si="80"/>
        <v>0</v>
      </c>
      <c r="BT135" s="173">
        <f t="shared" si="81"/>
        <v>0</v>
      </c>
      <c r="BU135" s="173">
        <f t="shared" si="82"/>
        <v>0</v>
      </c>
      <c r="BV135" s="174">
        <f t="shared" si="83"/>
        <v>0</v>
      </c>
      <c r="BW135" s="173">
        <f t="shared" si="84"/>
        <v>0</v>
      </c>
      <c r="BX135" s="173">
        <f t="shared" si="85"/>
        <v>0</v>
      </c>
      <c r="BY135" s="174">
        <f t="shared" si="86"/>
        <v>0</v>
      </c>
      <c r="BZ135" s="173">
        <f t="shared" si="87"/>
        <v>0</v>
      </c>
      <c r="CA135" s="173">
        <f t="shared" si="88"/>
        <v>0</v>
      </c>
      <c r="CB135" s="174">
        <f t="shared" si="89"/>
        <v>0</v>
      </c>
      <c r="CC135" s="173">
        <f t="shared" si="90"/>
        <v>0</v>
      </c>
      <c r="CD135" s="173">
        <f t="shared" si="91"/>
        <v>0</v>
      </c>
      <c r="CE135" s="175">
        <f t="shared" si="92"/>
        <v>0</v>
      </c>
      <c r="CF135" s="175">
        <f t="shared" si="62"/>
        <v>0</v>
      </c>
      <c r="CG135" s="175">
        <f t="shared" si="93"/>
        <v>0</v>
      </c>
      <c r="CH135" s="175">
        <f t="shared" si="94"/>
        <v>0</v>
      </c>
      <c r="CI135" s="175">
        <f t="shared" si="95"/>
        <v>0</v>
      </c>
      <c r="CJ135" s="175">
        <f t="shared" si="96"/>
        <v>0</v>
      </c>
      <c r="CK135" s="175">
        <f t="shared" si="97"/>
        <v>0</v>
      </c>
      <c r="CL135" s="175">
        <f t="shared" si="98"/>
        <v>0</v>
      </c>
      <c r="CM135" s="175">
        <f t="shared" si="99"/>
        <v>0</v>
      </c>
      <c r="CN135" s="175">
        <f t="shared" si="100"/>
        <v>0</v>
      </c>
      <c r="CO135" s="175">
        <f t="shared" si="101"/>
        <v>0</v>
      </c>
      <c r="CP135" s="175">
        <f t="shared" si="102"/>
        <v>0</v>
      </c>
      <c r="CQ135" s="175">
        <f t="shared" si="103"/>
        <v>0</v>
      </c>
      <c r="CR135" s="175">
        <f t="shared" si="104"/>
        <v>0</v>
      </c>
      <c r="CS135" s="175">
        <f t="shared" si="105"/>
        <v>0</v>
      </c>
      <c r="CT135" s="175">
        <f t="shared" si="106"/>
        <v>0</v>
      </c>
      <c r="CU135" s="176">
        <f t="shared" si="107"/>
        <v>0</v>
      </c>
      <c r="CV135" s="176">
        <f t="shared" si="108"/>
        <v>0</v>
      </c>
      <c r="CW135" s="176">
        <f t="shared" si="109"/>
        <v>0</v>
      </c>
      <c r="CX135" s="172">
        <f>OTH!P130</f>
        <v>0</v>
      </c>
      <c r="CY135" s="176">
        <f t="shared" si="110"/>
        <v>0</v>
      </c>
      <c r="CZ135" s="176">
        <f t="shared" si="111"/>
        <v>0</v>
      </c>
      <c r="DA135" s="176">
        <f t="shared" si="112"/>
        <v>0</v>
      </c>
      <c r="DB135" s="171">
        <f t="shared" si="113"/>
        <v>0</v>
      </c>
      <c r="DC135" s="171">
        <f t="shared" si="114"/>
        <v>0</v>
      </c>
      <c r="DD135" s="1">
        <f t="shared" si="115"/>
        <v>0</v>
      </c>
    </row>
    <row r="136" spans="3:108" ht="18" customHeight="1" x14ac:dyDescent="0.25">
      <c r="C136" s="1">
        <f t="shared" si="63"/>
        <v>0</v>
      </c>
      <c r="D136" s="1">
        <f t="shared" si="64"/>
        <v>0</v>
      </c>
      <c r="E136" s="1">
        <f>ALLO!A134</f>
        <v>0</v>
      </c>
      <c r="F136" s="1">
        <f t="shared" si="65"/>
        <v>0</v>
      </c>
      <c r="G136" s="1">
        <f t="shared" si="116"/>
        <v>1</v>
      </c>
      <c r="H136" s="1">
        <f t="shared" si="116"/>
        <v>2</v>
      </c>
      <c r="I136" s="1">
        <f t="shared" si="116"/>
        <v>3</v>
      </c>
      <c r="J136" s="1">
        <f>SUM(ALLO!GA134:GL134)</f>
        <v>0</v>
      </c>
      <c r="K136" s="1">
        <f>SUM(ALLO!GM134:GX134)</f>
        <v>0</v>
      </c>
      <c r="L136" s="1">
        <f>SUM(ALLO!GY134:HJ134)</f>
        <v>0</v>
      </c>
      <c r="M136" s="1">
        <f>SUM(ALLO!EU134:FF134)</f>
        <v>0</v>
      </c>
      <c r="N136" s="1">
        <f>SUM(ALLO!FG134:FR134)</f>
        <v>0</v>
      </c>
      <c r="O136" s="1">
        <f>ALLO!HR134</f>
        <v>0</v>
      </c>
      <c r="P136" s="1">
        <f>ALLO!HU134</f>
        <v>0</v>
      </c>
      <c r="Q136" s="1">
        <f>ALLO!IP134</f>
        <v>0</v>
      </c>
      <c r="R136" s="1">
        <f>ALLO!IS134</f>
        <v>0</v>
      </c>
      <c r="S136" s="1">
        <f>IFERROR(IF($BL136&gt;=1,INDEX(ARR!$D$8:$AG$207,MATCH(G136,ARR!$D$8:$D$207,0),12),0),0)</f>
        <v>0</v>
      </c>
      <c r="T136" s="1">
        <f>IFERROR(IF($BL136&gt;=1,INDEX(ARR!$D$8:$AG$207,MATCH(H136,ARR!$D$8:$D$207,0),12),0),0)</f>
        <v>0</v>
      </c>
      <c r="U136" s="1">
        <f>IFERROR(IF($BL136&gt;=1,INDEX(ARR!$D$8:$AG$207,MATCH(I136,ARR!$D$8:$D$207,0),12),0),0)</f>
        <v>0</v>
      </c>
      <c r="V136" s="1">
        <f t="shared" si="67"/>
        <v>0</v>
      </c>
      <c r="W136" s="1">
        <f t="shared" si="68"/>
        <v>0</v>
      </c>
      <c r="X136" s="1">
        <f>SUM(DED!AH136:AS136)+ALLO!IQ134+ALLO!IT134+DED!FT136+ALLO!HP134</f>
        <v>0</v>
      </c>
      <c r="Y136" s="1">
        <f>SUM(DED!FA136:FL136)+ALLO!IR134+ALLO!IU134+DED!FV136</f>
        <v>0</v>
      </c>
      <c r="Z136" s="1">
        <f>SUM(DED!BF136:BQ136)+DED!FW136</f>
        <v>0</v>
      </c>
      <c r="AA136" s="1">
        <f>DED!ES136+DED!GC136</f>
        <v>0</v>
      </c>
      <c r="AB136" s="1">
        <f>SUM(DED!DZ136:EK136)+OTH!I131+DED!FZ136</f>
        <v>0</v>
      </c>
      <c r="AC136" s="1">
        <f>SUM(DED!FM136:FS136)+DED!GD136</f>
        <v>0</v>
      </c>
      <c r="AD136" s="1">
        <f>SUM(DED!CP136:DA136)+DED!GE136</f>
        <v>0</v>
      </c>
      <c r="AE136" s="1">
        <f>SUM(DED!DB136:DM136)+OTH!N131+DED!GA136</f>
        <v>0</v>
      </c>
      <c r="AF136" s="1">
        <f>SUM(DED!DN136:DY136)+OTH!O131+DED!GB136</f>
        <v>0</v>
      </c>
      <c r="AG136" s="1">
        <f>SUM(OTH!D131:H131)+SUM(OTH!J131:M131)+SUM(X136:AB136)+AE136</f>
        <v>0</v>
      </c>
      <c r="AH136" s="1">
        <f>HRA!H131</f>
        <v>0</v>
      </c>
      <c r="AI136" s="1">
        <f>OTH!AC131+OTH!AD131+50000</f>
        <v>50000</v>
      </c>
      <c r="AJ136" s="1">
        <f>OTH!P131</f>
        <v>0</v>
      </c>
      <c r="AK136" s="1">
        <f>IFERROR(IF(OTH!Q131&gt;=AK$6,AK$6,OTH!Q131),0)</f>
        <v>0</v>
      </c>
      <c r="AL136" s="1">
        <f>IFERROR(IF(OTH!R131&gt;=AL$6,AL$6,OTH!R131),0)</f>
        <v>0</v>
      </c>
      <c r="AM136" s="1">
        <f>IFERROR(IF(OTH!S131&gt;=AM$6,AM$6,OTH!S131),0)</f>
        <v>0</v>
      </c>
      <c r="AN136" s="1">
        <f>IFERROR(IF(OTH!T131&gt;=AN$6,AN$6,OTH!T131),0)</f>
        <v>0</v>
      </c>
      <c r="AO136" s="1">
        <f>OTH!U131</f>
        <v>0</v>
      </c>
      <c r="AP136" s="1">
        <f>IFERROR(IF(OTH!V131&gt;=AP$6,AP$6,OTH!V131),0)</f>
        <v>0</v>
      </c>
      <c r="AQ136" s="1">
        <f>IFERROR(IF(OTH!W131&gt;=AQ$6,AQ$6,OTH!W131),0)</f>
        <v>0</v>
      </c>
      <c r="AR136" s="1">
        <f>IFERROR(IF(OTH!X131&gt;=AR$6,AR$6,OTH!X131),0)</f>
        <v>0</v>
      </c>
      <c r="AS136" s="1">
        <f>OTH!Y131</f>
        <v>0</v>
      </c>
      <c r="AT136" s="1">
        <f>OTH!Z131+AC136</f>
        <v>0</v>
      </c>
      <c r="AU136" s="1">
        <f>OTH!AE131+OTH!AF131</f>
        <v>0</v>
      </c>
      <c r="AV136" s="1">
        <f>OTH!AA131</f>
        <v>0</v>
      </c>
      <c r="AW136" s="1">
        <f>OTH!AB131</f>
        <v>0</v>
      </c>
      <c r="AX136" s="1">
        <f t="shared" si="69"/>
        <v>0</v>
      </c>
      <c r="AY136" s="1">
        <f t="shared" si="70"/>
        <v>0</v>
      </c>
      <c r="AZ136" s="1">
        <f t="shared" si="71"/>
        <v>0</v>
      </c>
      <c r="BA136" s="1">
        <f t="shared" si="72"/>
        <v>0</v>
      </c>
      <c r="BB136" s="1">
        <f t="shared" si="73"/>
        <v>0</v>
      </c>
      <c r="BC136" s="1">
        <f>EMP!X132</f>
        <v>0</v>
      </c>
      <c r="BD136" s="1">
        <f t="shared" si="74"/>
        <v>0</v>
      </c>
      <c r="BE136" s="1">
        <f t="shared" si="75"/>
        <v>0</v>
      </c>
      <c r="BF136" s="1">
        <f t="shared" si="76"/>
        <v>0</v>
      </c>
      <c r="BG136" s="1">
        <f t="shared" si="77"/>
        <v>0</v>
      </c>
      <c r="BL136" s="165">
        <f>EMP!O132</f>
        <v>0</v>
      </c>
      <c r="BM136" s="166">
        <f>EMP!P132</f>
        <v>0</v>
      </c>
      <c r="BN136" s="165">
        <f>EMP!Q132</f>
        <v>0</v>
      </c>
      <c r="BO136" s="179"/>
      <c r="BP136" s="180"/>
      <c r="BQ136" s="173">
        <f t="shared" si="78"/>
        <v>0</v>
      </c>
      <c r="BR136" s="173">
        <f t="shared" si="79"/>
        <v>0</v>
      </c>
      <c r="BS136" s="174">
        <f t="shared" si="80"/>
        <v>0</v>
      </c>
      <c r="BT136" s="173">
        <f t="shared" si="81"/>
        <v>0</v>
      </c>
      <c r="BU136" s="173">
        <f t="shared" si="82"/>
        <v>0</v>
      </c>
      <c r="BV136" s="174">
        <f t="shared" si="83"/>
        <v>0</v>
      </c>
      <c r="BW136" s="173">
        <f t="shared" si="84"/>
        <v>0</v>
      </c>
      <c r="BX136" s="173">
        <f t="shared" si="85"/>
        <v>0</v>
      </c>
      <c r="BY136" s="174">
        <f t="shared" si="86"/>
        <v>0</v>
      </c>
      <c r="BZ136" s="173">
        <f t="shared" si="87"/>
        <v>0</v>
      </c>
      <c r="CA136" s="173">
        <f t="shared" si="88"/>
        <v>0</v>
      </c>
      <c r="CB136" s="174">
        <f t="shared" si="89"/>
        <v>0</v>
      </c>
      <c r="CC136" s="173">
        <f t="shared" si="90"/>
        <v>0</v>
      </c>
      <c r="CD136" s="173">
        <f t="shared" si="91"/>
        <v>0</v>
      </c>
      <c r="CE136" s="175">
        <f t="shared" si="92"/>
        <v>0</v>
      </c>
      <c r="CF136" s="175">
        <f t="shared" si="62"/>
        <v>0</v>
      </c>
      <c r="CG136" s="175">
        <f t="shared" si="93"/>
        <v>0</v>
      </c>
      <c r="CH136" s="175">
        <f t="shared" si="94"/>
        <v>0</v>
      </c>
      <c r="CI136" s="175">
        <f t="shared" si="95"/>
        <v>0</v>
      </c>
      <c r="CJ136" s="175">
        <f t="shared" si="96"/>
        <v>0</v>
      </c>
      <c r="CK136" s="175">
        <f t="shared" si="97"/>
        <v>0</v>
      </c>
      <c r="CL136" s="175">
        <f t="shared" si="98"/>
        <v>0</v>
      </c>
      <c r="CM136" s="175">
        <f t="shared" si="99"/>
        <v>0</v>
      </c>
      <c r="CN136" s="175">
        <f t="shared" si="100"/>
        <v>0</v>
      </c>
      <c r="CO136" s="175">
        <f t="shared" si="101"/>
        <v>0</v>
      </c>
      <c r="CP136" s="175">
        <f t="shared" si="102"/>
        <v>0</v>
      </c>
      <c r="CQ136" s="175">
        <f t="shared" si="103"/>
        <v>0</v>
      </c>
      <c r="CR136" s="175">
        <f t="shared" si="104"/>
        <v>0</v>
      </c>
      <c r="CS136" s="175">
        <f t="shared" si="105"/>
        <v>0</v>
      </c>
      <c r="CT136" s="175">
        <f t="shared" si="106"/>
        <v>0</v>
      </c>
      <c r="CU136" s="176">
        <f t="shared" si="107"/>
        <v>0</v>
      </c>
      <c r="CV136" s="176">
        <f t="shared" si="108"/>
        <v>0</v>
      </c>
      <c r="CW136" s="176">
        <f t="shared" si="109"/>
        <v>0</v>
      </c>
      <c r="CX136" s="172">
        <f>OTH!P131</f>
        <v>0</v>
      </c>
      <c r="CY136" s="176">
        <f t="shared" si="110"/>
        <v>0</v>
      </c>
      <c r="CZ136" s="176">
        <f t="shared" si="111"/>
        <v>0</v>
      </c>
      <c r="DA136" s="176">
        <f t="shared" si="112"/>
        <v>0</v>
      </c>
      <c r="DB136" s="171">
        <f t="shared" si="113"/>
        <v>0</v>
      </c>
      <c r="DC136" s="171">
        <f t="shared" si="114"/>
        <v>0</v>
      </c>
      <c r="DD136" s="1">
        <f t="shared" si="115"/>
        <v>0</v>
      </c>
    </row>
    <row r="137" spans="3:108" ht="18" customHeight="1" x14ac:dyDescent="0.25">
      <c r="C137" s="1">
        <f t="shared" si="63"/>
        <v>0</v>
      </c>
      <c r="D137" s="1">
        <f t="shared" si="64"/>
        <v>0</v>
      </c>
      <c r="E137" s="1">
        <f>ALLO!A135</f>
        <v>0</v>
      </c>
      <c r="F137" s="1">
        <f t="shared" si="65"/>
        <v>0</v>
      </c>
      <c r="G137" s="1">
        <f t="shared" si="116"/>
        <v>1</v>
      </c>
      <c r="H137" s="1">
        <f t="shared" si="116"/>
        <v>2</v>
      </c>
      <c r="I137" s="1">
        <f t="shared" si="116"/>
        <v>3</v>
      </c>
      <c r="J137" s="1">
        <f>SUM(ALLO!GA135:GL135)</f>
        <v>0</v>
      </c>
      <c r="K137" s="1">
        <f>SUM(ALLO!GM135:GX135)</f>
        <v>0</v>
      </c>
      <c r="L137" s="1">
        <f>SUM(ALLO!GY135:HJ135)</f>
        <v>0</v>
      </c>
      <c r="M137" s="1">
        <f>SUM(ALLO!EU135:FF135)</f>
        <v>0</v>
      </c>
      <c r="N137" s="1">
        <f>SUM(ALLO!FG135:FR135)</f>
        <v>0</v>
      </c>
      <c r="O137" s="1">
        <f>ALLO!HR135</f>
        <v>0</v>
      </c>
      <c r="P137" s="1">
        <f>ALLO!HU135</f>
        <v>0</v>
      </c>
      <c r="Q137" s="1">
        <f>ALLO!IP135</f>
        <v>0</v>
      </c>
      <c r="R137" s="1">
        <f>ALLO!IS135</f>
        <v>0</v>
      </c>
      <c r="S137" s="1">
        <f>IFERROR(IF($BL137&gt;=1,INDEX(ARR!$D$8:$AG$207,MATCH(G137,ARR!$D$8:$D$207,0),12),0),0)</f>
        <v>0</v>
      </c>
      <c r="T137" s="1">
        <f>IFERROR(IF($BL137&gt;=1,INDEX(ARR!$D$8:$AG$207,MATCH(H137,ARR!$D$8:$D$207,0),12),0),0)</f>
        <v>0</v>
      </c>
      <c r="U137" s="1">
        <f>IFERROR(IF($BL137&gt;=1,INDEX(ARR!$D$8:$AG$207,MATCH(I137,ARR!$D$8:$D$207,0),12),0),0)</f>
        <v>0</v>
      </c>
      <c r="V137" s="1">
        <f t="shared" si="67"/>
        <v>0</v>
      </c>
      <c r="W137" s="1">
        <f t="shared" si="68"/>
        <v>0</v>
      </c>
      <c r="X137" s="1">
        <f>SUM(DED!AH137:AS137)+ALLO!IQ135+ALLO!IT135+DED!FT137+ALLO!HP135</f>
        <v>0</v>
      </c>
      <c r="Y137" s="1">
        <f>SUM(DED!FA137:FL137)+ALLO!IR135+ALLO!IU135+DED!FV137</f>
        <v>0</v>
      </c>
      <c r="Z137" s="1">
        <f>SUM(DED!BF137:BQ137)+DED!FW137</f>
        <v>0</v>
      </c>
      <c r="AA137" s="1">
        <f>DED!ES137+DED!GC137</f>
        <v>0</v>
      </c>
      <c r="AB137" s="1">
        <f>SUM(DED!DZ137:EK137)+OTH!I132+DED!FZ137</f>
        <v>0</v>
      </c>
      <c r="AC137" s="1">
        <f>SUM(DED!FM137:FS137)+DED!GD137</f>
        <v>0</v>
      </c>
      <c r="AD137" s="1">
        <f>SUM(DED!CP137:DA137)+DED!GE137</f>
        <v>0</v>
      </c>
      <c r="AE137" s="1">
        <f>SUM(DED!DB137:DM137)+OTH!N132+DED!GA137</f>
        <v>0</v>
      </c>
      <c r="AF137" s="1">
        <f>SUM(DED!DN137:DY137)+OTH!O132+DED!GB137</f>
        <v>0</v>
      </c>
      <c r="AG137" s="1">
        <f>SUM(OTH!D132:H132)+SUM(OTH!J132:M132)+SUM(X137:AB137)+AE137</f>
        <v>0</v>
      </c>
      <c r="AH137" s="1">
        <f>HRA!H132</f>
        <v>0</v>
      </c>
      <c r="AI137" s="1">
        <f>OTH!AC132+OTH!AD132+50000</f>
        <v>50000</v>
      </c>
      <c r="AJ137" s="1">
        <f>OTH!P132</f>
        <v>0</v>
      </c>
      <c r="AK137" s="1">
        <f>IFERROR(IF(OTH!Q132&gt;=AK$6,AK$6,OTH!Q132),0)</f>
        <v>0</v>
      </c>
      <c r="AL137" s="1">
        <f>IFERROR(IF(OTH!R132&gt;=AL$6,AL$6,OTH!R132),0)</f>
        <v>0</v>
      </c>
      <c r="AM137" s="1">
        <f>IFERROR(IF(OTH!S132&gt;=AM$6,AM$6,OTH!S132),0)</f>
        <v>0</v>
      </c>
      <c r="AN137" s="1">
        <f>IFERROR(IF(OTH!T132&gt;=AN$6,AN$6,OTH!T132),0)</f>
        <v>0</v>
      </c>
      <c r="AO137" s="1">
        <f>OTH!U132</f>
        <v>0</v>
      </c>
      <c r="AP137" s="1">
        <f>IFERROR(IF(OTH!V132&gt;=AP$6,AP$6,OTH!V132),0)</f>
        <v>0</v>
      </c>
      <c r="AQ137" s="1">
        <f>IFERROR(IF(OTH!W132&gt;=AQ$6,AQ$6,OTH!W132),0)</f>
        <v>0</v>
      </c>
      <c r="AR137" s="1">
        <f>IFERROR(IF(OTH!X132&gt;=AR$6,AR$6,OTH!X132),0)</f>
        <v>0</v>
      </c>
      <c r="AS137" s="1">
        <f>OTH!Y132</f>
        <v>0</v>
      </c>
      <c r="AT137" s="1">
        <f>OTH!Z132+AC137</f>
        <v>0</v>
      </c>
      <c r="AU137" s="1">
        <f>OTH!AE132+OTH!AF132</f>
        <v>0</v>
      </c>
      <c r="AV137" s="1">
        <f>OTH!AA132</f>
        <v>0</v>
      </c>
      <c r="AW137" s="1">
        <f>OTH!AB132</f>
        <v>0</v>
      </c>
      <c r="AX137" s="1">
        <f t="shared" si="69"/>
        <v>0</v>
      </c>
      <c r="AY137" s="1">
        <f t="shared" si="70"/>
        <v>0</v>
      </c>
      <c r="AZ137" s="1">
        <f t="shared" si="71"/>
        <v>0</v>
      </c>
      <c r="BA137" s="1">
        <f t="shared" si="72"/>
        <v>0</v>
      </c>
      <c r="BB137" s="1">
        <f t="shared" si="73"/>
        <v>0</v>
      </c>
      <c r="BC137" s="1">
        <f>EMP!X133</f>
        <v>0</v>
      </c>
      <c r="BD137" s="1">
        <f t="shared" si="74"/>
        <v>0</v>
      </c>
      <c r="BE137" s="1">
        <f t="shared" si="75"/>
        <v>0</v>
      </c>
      <c r="BF137" s="1">
        <f t="shared" si="76"/>
        <v>0</v>
      </c>
      <c r="BG137" s="1">
        <f t="shared" si="77"/>
        <v>0</v>
      </c>
      <c r="BL137" s="165">
        <f>EMP!O133</f>
        <v>0</v>
      </c>
      <c r="BM137" s="166">
        <f>EMP!P133</f>
        <v>0</v>
      </c>
      <c r="BN137" s="165">
        <f>EMP!Q133</f>
        <v>0</v>
      </c>
      <c r="BO137" s="179"/>
      <c r="BP137" s="180"/>
      <c r="BQ137" s="173">
        <f t="shared" si="78"/>
        <v>0</v>
      </c>
      <c r="BR137" s="173">
        <f t="shared" si="79"/>
        <v>0</v>
      </c>
      <c r="BS137" s="174">
        <f t="shared" si="80"/>
        <v>0</v>
      </c>
      <c r="BT137" s="173">
        <f t="shared" si="81"/>
        <v>0</v>
      </c>
      <c r="BU137" s="173">
        <f t="shared" si="82"/>
        <v>0</v>
      </c>
      <c r="BV137" s="174">
        <f t="shared" si="83"/>
        <v>0</v>
      </c>
      <c r="BW137" s="173">
        <f t="shared" si="84"/>
        <v>0</v>
      </c>
      <c r="BX137" s="173">
        <f t="shared" si="85"/>
        <v>0</v>
      </c>
      <c r="BY137" s="174">
        <f t="shared" si="86"/>
        <v>0</v>
      </c>
      <c r="BZ137" s="173">
        <f t="shared" si="87"/>
        <v>0</v>
      </c>
      <c r="CA137" s="173">
        <f t="shared" si="88"/>
        <v>0</v>
      </c>
      <c r="CB137" s="174">
        <f t="shared" si="89"/>
        <v>0</v>
      </c>
      <c r="CC137" s="173">
        <f t="shared" si="90"/>
        <v>0</v>
      </c>
      <c r="CD137" s="173">
        <f t="shared" si="91"/>
        <v>0</v>
      </c>
      <c r="CE137" s="175">
        <f t="shared" si="92"/>
        <v>0</v>
      </c>
      <c r="CF137" s="175">
        <f t="shared" si="62"/>
        <v>0</v>
      </c>
      <c r="CG137" s="175">
        <f t="shared" si="93"/>
        <v>0</v>
      </c>
      <c r="CH137" s="175">
        <f t="shared" si="94"/>
        <v>0</v>
      </c>
      <c r="CI137" s="175">
        <f t="shared" si="95"/>
        <v>0</v>
      </c>
      <c r="CJ137" s="175">
        <f t="shared" si="96"/>
        <v>0</v>
      </c>
      <c r="CK137" s="175">
        <f t="shared" si="97"/>
        <v>0</v>
      </c>
      <c r="CL137" s="175">
        <f t="shared" si="98"/>
        <v>0</v>
      </c>
      <c r="CM137" s="175">
        <f t="shared" si="99"/>
        <v>0</v>
      </c>
      <c r="CN137" s="175">
        <f t="shared" si="100"/>
        <v>0</v>
      </c>
      <c r="CO137" s="175">
        <f t="shared" si="101"/>
        <v>0</v>
      </c>
      <c r="CP137" s="175">
        <f t="shared" si="102"/>
        <v>0</v>
      </c>
      <c r="CQ137" s="175">
        <f t="shared" si="103"/>
        <v>0</v>
      </c>
      <c r="CR137" s="175">
        <f t="shared" si="104"/>
        <v>0</v>
      </c>
      <c r="CS137" s="175">
        <f t="shared" si="105"/>
        <v>0</v>
      </c>
      <c r="CT137" s="175">
        <f t="shared" si="106"/>
        <v>0</v>
      </c>
      <c r="CU137" s="176">
        <f t="shared" si="107"/>
        <v>0</v>
      </c>
      <c r="CV137" s="176">
        <f t="shared" si="108"/>
        <v>0</v>
      </c>
      <c r="CW137" s="176">
        <f t="shared" si="109"/>
        <v>0</v>
      </c>
      <c r="CX137" s="172">
        <f>OTH!P132</f>
        <v>0</v>
      </c>
      <c r="CY137" s="176">
        <f t="shared" si="110"/>
        <v>0</v>
      </c>
      <c r="CZ137" s="176">
        <f t="shared" si="111"/>
        <v>0</v>
      </c>
      <c r="DA137" s="176">
        <f t="shared" si="112"/>
        <v>0</v>
      </c>
      <c r="DB137" s="171">
        <f t="shared" si="113"/>
        <v>0</v>
      </c>
      <c r="DC137" s="171">
        <f t="shared" si="114"/>
        <v>0</v>
      </c>
      <c r="DD137" s="1">
        <f t="shared" si="115"/>
        <v>0</v>
      </c>
    </row>
    <row r="138" spans="3:108" ht="18" customHeight="1" x14ac:dyDescent="0.25">
      <c r="C138" s="1">
        <f t="shared" si="63"/>
        <v>0</v>
      </c>
      <c r="D138" s="1">
        <f t="shared" si="64"/>
        <v>0</v>
      </c>
      <c r="E138" s="1">
        <f>ALLO!A136</f>
        <v>0</v>
      </c>
      <c r="F138" s="1">
        <f t="shared" si="65"/>
        <v>0</v>
      </c>
      <c r="G138" s="1">
        <f t="shared" si="116"/>
        <v>1</v>
      </c>
      <c r="H138" s="1">
        <f t="shared" si="116"/>
        <v>2</v>
      </c>
      <c r="I138" s="1">
        <f t="shared" si="116"/>
        <v>3</v>
      </c>
      <c r="J138" s="1">
        <f>SUM(ALLO!GA136:GL136)</f>
        <v>0</v>
      </c>
      <c r="K138" s="1">
        <f>SUM(ALLO!GM136:GX136)</f>
        <v>0</v>
      </c>
      <c r="L138" s="1">
        <f>SUM(ALLO!GY136:HJ136)</f>
        <v>0</v>
      </c>
      <c r="M138" s="1">
        <f>SUM(ALLO!EU136:FF136)</f>
        <v>0</v>
      </c>
      <c r="N138" s="1">
        <f>SUM(ALLO!FG136:FR136)</f>
        <v>0</v>
      </c>
      <c r="O138" s="1">
        <f>ALLO!HR136</f>
        <v>0</v>
      </c>
      <c r="P138" s="1">
        <f>ALLO!HU136</f>
        <v>0</v>
      </c>
      <c r="Q138" s="1">
        <f>ALLO!IP136</f>
        <v>0</v>
      </c>
      <c r="R138" s="1">
        <f>ALLO!IS136</f>
        <v>0</v>
      </c>
      <c r="S138" s="1">
        <f>IFERROR(IF($BL138&gt;=1,INDEX(ARR!$D$8:$AG$207,MATCH(G138,ARR!$D$8:$D$207,0),12),0),0)</f>
        <v>0</v>
      </c>
      <c r="T138" s="1">
        <f>IFERROR(IF($BL138&gt;=1,INDEX(ARR!$D$8:$AG$207,MATCH(H138,ARR!$D$8:$D$207,0),12),0),0)</f>
        <v>0</v>
      </c>
      <c r="U138" s="1">
        <f>IFERROR(IF($BL138&gt;=1,INDEX(ARR!$D$8:$AG$207,MATCH(I138,ARR!$D$8:$D$207,0),12),0),0)</f>
        <v>0</v>
      </c>
      <c r="V138" s="1">
        <f t="shared" si="67"/>
        <v>0</v>
      </c>
      <c r="W138" s="1">
        <f t="shared" si="68"/>
        <v>0</v>
      </c>
      <c r="X138" s="1">
        <f>SUM(DED!AH138:AS138)+ALLO!IQ136+ALLO!IT136+DED!FT138+ALLO!HP136</f>
        <v>0</v>
      </c>
      <c r="Y138" s="1">
        <f>SUM(DED!FA138:FL138)+ALLO!IR136+ALLO!IU136+DED!FV138</f>
        <v>0</v>
      </c>
      <c r="Z138" s="1">
        <f>SUM(DED!BF138:BQ138)+DED!FW138</f>
        <v>0</v>
      </c>
      <c r="AA138" s="1">
        <f>DED!ES138+DED!GC138</f>
        <v>0</v>
      </c>
      <c r="AB138" s="1">
        <f>SUM(DED!DZ138:EK138)+OTH!I133+DED!FZ138</f>
        <v>0</v>
      </c>
      <c r="AC138" s="1">
        <f>SUM(DED!FM138:FS138)+DED!GD138</f>
        <v>0</v>
      </c>
      <c r="AD138" s="1">
        <f>SUM(DED!CP138:DA138)+DED!GE138</f>
        <v>0</v>
      </c>
      <c r="AE138" s="1">
        <f>SUM(DED!DB138:DM138)+OTH!N133+DED!GA138</f>
        <v>0</v>
      </c>
      <c r="AF138" s="1">
        <f>SUM(DED!DN138:DY138)+OTH!O133+DED!GB138</f>
        <v>0</v>
      </c>
      <c r="AG138" s="1">
        <f>SUM(OTH!D133:H133)+SUM(OTH!J133:M133)+SUM(X138:AB138)+AE138</f>
        <v>0</v>
      </c>
      <c r="AH138" s="1">
        <f>HRA!H133</f>
        <v>0</v>
      </c>
      <c r="AI138" s="1">
        <f>OTH!AC133+OTH!AD133+50000</f>
        <v>50000</v>
      </c>
      <c r="AJ138" s="1">
        <f>OTH!P133</f>
        <v>0</v>
      </c>
      <c r="AK138" s="1">
        <f>IFERROR(IF(OTH!Q133&gt;=AK$6,AK$6,OTH!Q133),0)</f>
        <v>0</v>
      </c>
      <c r="AL138" s="1">
        <f>IFERROR(IF(OTH!R133&gt;=AL$6,AL$6,OTH!R133),0)</f>
        <v>0</v>
      </c>
      <c r="AM138" s="1">
        <f>IFERROR(IF(OTH!S133&gt;=AM$6,AM$6,OTH!S133),0)</f>
        <v>0</v>
      </c>
      <c r="AN138" s="1">
        <f>IFERROR(IF(OTH!T133&gt;=AN$6,AN$6,OTH!T133),0)</f>
        <v>0</v>
      </c>
      <c r="AO138" s="1">
        <f>OTH!U133</f>
        <v>0</v>
      </c>
      <c r="AP138" s="1">
        <f>IFERROR(IF(OTH!V133&gt;=AP$6,AP$6,OTH!V133),0)</f>
        <v>0</v>
      </c>
      <c r="AQ138" s="1">
        <f>IFERROR(IF(OTH!W133&gt;=AQ$6,AQ$6,OTH!W133),0)</f>
        <v>0</v>
      </c>
      <c r="AR138" s="1">
        <f>IFERROR(IF(OTH!X133&gt;=AR$6,AR$6,OTH!X133),0)</f>
        <v>0</v>
      </c>
      <c r="AS138" s="1">
        <f>OTH!Y133</f>
        <v>0</v>
      </c>
      <c r="AT138" s="1">
        <f>OTH!Z133+AC138</f>
        <v>0</v>
      </c>
      <c r="AU138" s="1">
        <f>OTH!AE133+OTH!AF133</f>
        <v>0</v>
      </c>
      <c r="AV138" s="1">
        <f>OTH!AA133</f>
        <v>0</v>
      </c>
      <c r="AW138" s="1">
        <f>OTH!AB133</f>
        <v>0</v>
      </c>
      <c r="AX138" s="1">
        <f t="shared" si="69"/>
        <v>0</v>
      </c>
      <c r="AY138" s="1">
        <f t="shared" si="70"/>
        <v>0</v>
      </c>
      <c r="AZ138" s="1">
        <f t="shared" si="71"/>
        <v>0</v>
      </c>
      <c r="BA138" s="1">
        <f t="shared" si="72"/>
        <v>0</v>
      </c>
      <c r="BB138" s="1">
        <f t="shared" si="73"/>
        <v>0</v>
      </c>
      <c r="BC138" s="1">
        <f>EMP!X134</f>
        <v>0</v>
      </c>
      <c r="BD138" s="1">
        <f t="shared" si="74"/>
        <v>0</v>
      </c>
      <c r="BE138" s="1">
        <f t="shared" si="75"/>
        <v>0</v>
      </c>
      <c r="BF138" s="1">
        <f t="shared" si="76"/>
        <v>0</v>
      </c>
      <c r="BG138" s="1">
        <f t="shared" si="77"/>
        <v>0</v>
      </c>
      <c r="BL138" s="165">
        <f>EMP!O134</f>
        <v>0</v>
      </c>
      <c r="BM138" s="166">
        <f>EMP!P134</f>
        <v>0</v>
      </c>
      <c r="BN138" s="165">
        <f>EMP!Q134</f>
        <v>0</v>
      </c>
      <c r="BO138" s="179"/>
      <c r="BP138" s="180"/>
      <c r="BQ138" s="173">
        <f t="shared" si="78"/>
        <v>0</v>
      </c>
      <c r="BR138" s="173">
        <f t="shared" si="79"/>
        <v>0</v>
      </c>
      <c r="BS138" s="174">
        <f t="shared" si="80"/>
        <v>0</v>
      </c>
      <c r="BT138" s="173">
        <f t="shared" si="81"/>
        <v>0</v>
      </c>
      <c r="BU138" s="173">
        <f t="shared" si="82"/>
        <v>0</v>
      </c>
      <c r="BV138" s="174">
        <f t="shared" si="83"/>
        <v>0</v>
      </c>
      <c r="BW138" s="173">
        <f t="shared" si="84"/>
        <v>0</v>
      </c>
      <c r="BX138" s="173">
        <f t="shared" si="85"/>
        <v>0</v>
      </c>
      <c r="BY138" s="174">
        <f t="shared" si="86"/>
        <v>0</v>
      </c>
      <c r="BZ138" s="173">
        <f t="shared" si="87"/>
        <v>0</v>
      </c>
      <c r="CA138" s="173">
        <f t="shared" si="88"/>
        <v>0</v>
      </c>
      <c r="CB138" s="174">
        <f t="shared" si="89"/>
        <v>0</v>
      </c>
      <c r="CC138" s="173">
        <f t="shared" si="90"/>
        <v>0</v>
      </c>
      <c r="CD138" s="173">
        <f t="shared" si="91"/>
        <v>0</v>
      </c>
      <c r="CE138" s="175">
        <f t="shared" si="92"/>
        <v>0</v>
      </c>
      <c r="CF138" s="175">
        <f t="shared" ref="CF138:CF201" si="117">IFERROR(IF($BL138&gt;=1,(IF($CE138&gt;=CF$9,250000,IF($CE138&gt;=CF$8,$CE138,0))),0),0)</f>
        <v>0</v>
      </c>
      <c r="CG138" s="175">
        <f t="shared" si="93"/>
        <v>0</v>
      </c>
      <c r="CH138" s="175">
        <f t="shared" si="94"/>
        <v>0</v>
      </c>
      <c r="CI138" s="175">
        <f t="shared" si="95"/>
        <v>0</v>
      </c>
      <c r="CJ138" s="175">
        <f t="shared" si="96"/>
        <v>0</v>
      </c>
      <c r="CK138" s="175">
        <f t="shared" si="97"/>
        <v>0</v>
      </c>
      <c r="CL138" s="175">
        <f t="shared" si="98"/>
        <v>0</v>
      </c>
      <c r="CM138" s="175">
        <f t="shared" si="99"/>
        <v>0</v>
      </c>
      <c r="CN138" s="175">
        <f t="shared" si="100"/>
        <v>0</v>
      </c>
      <c r="CO138" s="175">
        <f t="shared" si="101"/>
        <v>0</v>
      </c>
      <c r="CP138" s="175">
        <f t="shared" si="102"/>
        <v>0</v>
      </c>
      <c r="CQ138" s="175">
        <f t="shared" si="103"/>
        <v>0</v>
      </c>
      <c r="CR138" s="175">
        <f t="shared" si="104"/>
        <v>0</v>
      </c>
      <c r="CS138" s="175">
        <f t="shared" si="105"/>
        <v>0</v>
      </c>
      <c r="CT138" s="175">
        <f t="shared" si="106"/>
        <v>0</v>
      </c>
      <c r="CU138" s="176">
        <f t="shared" si="107"/>
        <v>0</v>
      </c>
      <c r="CV138" s="176">
        <f t="shared" si="108"/>
        <v>0</v>
      </c>
      <c r="CW138" s="176">
        <f t="shared" si="109"/>
        <v>0</v>
      </c>
      <c r="CX138" s="172">
        <f>OTH!P133</f>
        <v>0</v>
      </c>
      <c r="CY138" s="176">
        <f t="shared" si="110"/>
        <v>0</v>
      </c>
      <c r="CZ138" s="176">
        <f t="shared" si="111"/>
        <v>0</v>
      </c>
      <c r="DA138" s="176">
        <f t="shared" si="112"/>
        <v>0</v>
      </c>
      <c r="DB138" s="171">
        <f t="shared" si="113"/>
        <v>0</v>
      </c>
      <c r="DC138" s="171">
        <f t="shared" si="114"/>
        <v>0</v>
      </c>
      <c r="DD138" s="1">
        <f t="shared" si="115"/>
        <v>0</v>
      </c>
    </row>
    <row r="139" spans="3:108" ht="18" customHeight="1" x14ac:dyDescent="0.25">
      <c r="C139" s="1">
        <f t="shared" ref="C139:C202" si="118">BL139</f>
        <v>0</v>
      </c>
      <c r="D139" s="1">
        <f t="shared" ref="D139:D202" si="119">IFERROR(IF(BL139&gt;=1,(IF(LEN(BO139)=3,VLOOKUP(BO139,$A$1:$B$2,2,0),0)),0),0)</f>
        <v>0</v>
      </c>
      <c r="E139" s="1">
        <f>ALLO!A137</f>
        <v>0</v>
      </c>
      <c r="F139" s="1">
        <f t="shared" ref="F139:F202" si="120">BL139</f>
        <v>0</v>
      </c>
      <c r="G139" s="1">
        <f t="shared" ref="G139:I170" si="121">$F139*10+G$9</f>
        <v>1</v>
      </c>
      <c r="H139" s="1">
        <f t="shared" si="121"/>
        <v>2</v>
      </c>
      <c r="I139" s="1">
        <f t="shared" si="121"/>
        <v>3</v>
      </c>
      <c r="J139" s="1">
        <f>SUM(ALLO!GA137:GL137)</f>
        <v>0</v>
      </c>
      <c r="K139" s="1">
        <f>SUM(ALLO!GM137:GX137)</f>
        <v>0</v>
      </c>
      <c r="L139" s="1">
        <f>SUM(ALLO!GY137:HJ137)</f>
        <v>0</v>
      </c>
      <c r="M139" s="1">
        <f>SUM(ALLO!EU137:FF137)</f>
        <v>0</v>
      </c>
      <c r="N139" s="1">
        <f>SUM(ALLO!FG137:FR137)</f>
        <v>0</v>
      </c>
      <c r="O139" s="1">
        <f>ALLO!HR137</f>
        <v>0</v>
      </c>
      <c r="P139" s="1">
        <f>ALLO!HU137</f>
        <v>0</v>
      </c>
      <c r="Q139" s="1">
        <f>ALLO!IP137</f>
        <v>0</v>
      </c>
      <c r="R139" s="1">
        <f>ALLO!IS137</f>
        <v>0</v>
      </c>
      <c r="S139" s="1">
        <f>IFERROR(IF($BL139&gt;=1,INDEX(ARR!$D$8:$AG$207,MATCH(G139,ARR!$D$8:$D$207,0),12),0),0)</f>
        <v>0</v>
      </c>
      <c r="T139" s="1">
        <f>IFERROR(IF($BL139&gt;=1,INDEX(ARR!$D$8:$AG$207,MATCH(H139,ARR!$D$8:$D$207,0),12),0),0)</f>
        <v>0</v>
      </c>
      <c r="U139" s="1">
        <f>IFERROR(IF($BL139&gt;=1,INDEX(ARR!$D$8:$AG$207,MATCH(I139,ARR!$D$8:$D$207,0),12),0),0)</f>
        <v>0</v>
      </c>
      <c r="V139" s="1">
        <f t="shared" ref="V139:V202" si="122">SUM(J139:U139)</f>
        <v>0</v>
      </c>
      <c r="W139" s="1">
        <f t="shared" ref="W139:W202" si="123">IFERROR(IF(BL139&gt;=1,(IF(E139=1,V139,IF(E139=2,V139+Y139,0))),0),0)</f>
        <v>0</v>
      </c>
      <c r="X139" s="1">
        <f>SUM(DED!AH139:AS139)+ALLO!IQ137+ALLO!IT137+DED!FT139+ALLO!HP137</f>
        <v>0</v>
      </c>
      <c r="Y139" s="1">
        <f>SUM(DED!FA139:FL139)+ALLO!IR137+ALLO!IU137+DED!FV139</f>
        <v>0</v>
      </c>
      <c r="Z139" s="1">
        <f>SUM(DED!BF139:BQ139)+DED!FW139</f>
        <v>0</v>
      </c>
      <c r="AA139" s="1">
        <f>DED!ES139+DED!GC139</f>
        <v>0</v>
      </c>
      <c r="AB139" s="1">
        <f>SUM(DED!DZ139:EK139)+OTH!I134+DED!FZ139</f>
        <v>0</v>
      </c>
      <c r="AC139" s="1">
        <f>SUM(DED!FM139:FS139)+DED!GD139</f>
        <v>0</v>
      </c>
      <c r="AD139" s="1">
        <f>SUM(DED!CP139:DA139)+DED!GE139</f>
        <v>0</v>
      </c>
      <c r="AE139" s="1">
        <f>SUM(DED!DB139:DM139)+OTH!N134+DED!GA139</f>
        <v>0</v>
      </c>
      <c r="AF139" s="1">
        <f>SUM(DED!DN139:DY139)+OTH!O134+DED!GB139</f>
        <v>0</v>
      </c>
      <c r="AG139" s="1">
        <f>SUM(OTH!D134:H134)+SUM(OTH!J134:M134)+SUM(X139:AB139)+AE139</f>
        <v>0</v>
      </c>
      <c r="AH139" s="1">
        <f>HRA!H134</f>
        <v>0</v>
      </c>
      <c r="AI139" s="1">
        <f>OTH!AC134+OTH!AD134+50000</f>
        <v>50000</v>
      </c>
      <c r="AJ139" s="1">
        <f>OTH!P134</f>
        <v>0</v>
      </c>
      <c r="AK139" s="1">
        <f>IFERROR(IF(OTH!Q134&gt;=AK$6,AK$6,OTH!Q134),0)</f>
        <v>0</v>
      </c>
      <c r="AL139" s="1">
        <f>IFERROR(IF(OTH!R134&gt;=AL$6,AL$6,OTH!R134),0)</f>
        <v>0</v>
      </c>
      <c r="AM139" s="1">
        <f>IFERROR(IF(OTH!S134&gt;=AM$6,AM$6,OTH!S134),0)</f>
        <v>0</v>
      </c>
      <c r="AN139" s="1">
        <f>IFERROR(IF(OTH!T134&gt;=AN$6,AN$6,OTH!T134),0)</f>
        <v>0</v>
      </c>
      <c r="AO139" s="1">
        <f>OTH!U134</f>
        <v>0</v>
      </c>
      <c r="AP139" s="1">
        <f>IFERROR(IF(OTH!V134&gt;=AP$6,AP$6,OTH!V134),0)</f>
        <v>0</v>
      </c>
      <c r="AQ139" s="1">
        <f>IFERROR(IF(OTH!W134&gt;=AQ$6,AQ$6,OTH!W134),0)</f>
        <v>0</v>
      </c>
      <c r="AR139" s="1">
        <f>IFERROR(IF(OTH!X134&gt;=AR$6,AR$6,OTH!X134),0)</f>
        <v>0</v>
      </c>
      <c r="AS139" s="1">
        <f>OTH!Y134</f>
        <v>0</v>
      </c>
      <c r="AT139" s="1">
        <f>OTH!Z134+AC139</f>
        <v>0</v>
      </c>
      <c r="AU139" s="1">
        <f>OTH!AE134+OTH!AF134</f>
        <v>0</v>
      </c>
      <c r="AV139" s="1">
        <f>OTH!AA134</f>
        <v>0</v>
      </c>
      <c r="AW139" s="1">
        <f>OTH!AB134</f>
        <v>0</v>
      </c>
      <c r="AX139" s="1">
        <f t="shared" ref="AX139:AX202" si="124">IFERROR(IF(AV139&gt;=1,ROUND(AV139*0.3,0),0),0)</f>
        <v>0</v>
      </c>
      <c r="AY139" s="1">
        <f t="shared" ref="AY139:AY202" si="125">AV139-(AF139+AW139+AX139)</f>
        <v>0</v>
      </c>
      <c r="AZ139" s="1">
        <f t="shared" ref="AZ139:AZ202" si="126">IFERROR(IF(BL139&gt;=1,(IF(BP139="YES",(IF(AG139&gt;150000,(IF(E139=2,(IF(AG139-150000&gt;=50000,(IF(Y139&gt;=50000,50000,IF(Y139&gt;=1,Y139,0))),IF(AG139-150000&gt;=1,(IF(Y139&gt;=50000,AG139-150000,IF(Y139&gt;=1,Y139,0))),0))),0)),0)),0)),0),0)</f>
        <v>0</v>
      </c>
      <c r="BA139" s="1">
        <f t="shared" ref="BA139:BA202" si="127">IFERROR(IF(AZ139&gt;=1,Y139-AZ139,Y139),0)</f>
        <v>0</v>
      </c>
      <c r="BB139" s="1">
        <f t="shared" ref="BB139:BB202" si="128">IFERROR(IF(BL139&gt;=1,(IF(AG139-Y139+BA139&gt;=150000,150000,IF(AG139-Y139+BA139&gt;=1,AG139-Y139+BA139,0))),0),0)</f>
        <v>0</v>
      </c>
      <c r="BC139" s="1">
        <f>EMP!X135</f>
        <v>0</v>
      </c>
      <c r="BD139" s="1">
        <f t="shared" ref="BD139:BD202" si="129">IFERROR(IF($BL139&gt;=1,(IF(BR139&gt;=1,0)),0),0)</f>
        <v>0</v>
      </c>
      <c r="BE139" s="1">
        <f t="shared" ref="BE139:BE202" si="130">IFERROR(IF($BL139&gt;=1,(IF(BU139&gt;=1,(IF($BC139&gt;=80,20/100,IF($BC139&gt;=1,5/100,0))),0)),0),0)</f>
        <v>0</v>
      </c>
      <c r="BF139" s="1">
        <f t="shared" ref="BF139:BF202" si="131">IFERROR(IF(BL139&gt;=1,(IF(BC139&gt;=1,1000000,0)),0),0)</f>
        <v>0</v>
      </c>
      <c r="BG139" s="1">
        <f t="shared" ref="BG139:BG202" si="132">IFERROR(IF(BL139&gt;=1,W139+AU139+AY139-AH139-AI139-BB139-Y139-SUM(AK139:AT139),0),0)</f>
        <v>0</v>
      </c>
      <c r="BL139" s="165">
        <f>EMP!O135</f>
        <v>0</v>
      </c>
      <c r="BM139" s="166">
        <f>EMP!P135</f>
        <v>0</v>
      </c>
      <c r="BN139" s="165">
        <f>EMP!Q135</f>
        <v>0</v>
      </c>
      <c r="BO139" s="179"/>
      <c r="BP139" s="180"/>
      <c r="BQ139" s="173">
        <f t="shared" ref="BQ139:BQ202" si="133">IFERROR(IF(BL139&gt;=1,(IF(BG139&gt;=1,ROUNDUP(BG139/10,0)*10,0)),0),0)</f>
        <v>0</v>
      </c>
      <c r="BR139" s="173">
        <f t="shared" ref="BR139:BR202" si="134">IFERROR(IF($BL139&gt;=1,(IF($BC139&gt;=80,(IF($BQ139&gt;=500000,500000,IF($BQ139&gt;=1,$BQ139,0))),IF($BC139&gt;=60,(IF($BQ139&gt;=300000,300000,IF($BQ139&gt;=1,$BQ139,0))),IF(BC139&gt;=1,(IF($BQ139&gt;=250000,250000,IF($BQ139&gt;=1,$BQ139,0))),0)))),0),0)</f>
        <v>0</v>
      </c>
      <c r="BS139" s="174">
        <f t="shared" ref="BS139:BS202" si="135">IFERROR(IF($BL139&gt;=1,(IF(BR139&gt;=1,"0%")),0),0)</f>
        <v>0</v>
      </c>
      <c r="BT139" s="173">
        <f t="shared" ref="BT139:BT202" si="136">IFERROR(IF($BL139&gt;=1,(IF(BR139&gt;=1,0)),0),0)</f>
        <v>0</v>
      </c>
      <c r="BU139" s="173">
        <f t="shared" ref="BU139:BU202" si="137">IFERROR(IF($BL139&gt;=1,(IF($BC139&gt;=80,(IF($BQ139&gt;=1000000,500000,IF($BQ139&gt;=500001,$BQ139-500000,0))),IF($BC139&gt;=60,(IF($BQ139&gt;=500000,200000,IF($BQ139&gt;=300001,$BQ139-300000,0))),IF(BF139&gt;=1,(IF($BQ139&gt;=500000,250000,IF($BQ139&gt;=250001,$BQ139-250000,0))),0)))),0),0)</f>
        <v>0</v>
      </c>
      <c r="BV139" s="174">
        <f t="shared" ref="BV139:BV202" si="138">IFERROR(IF($BL139&gt;=1,(IF(BU139&gt;=1,(IF($BC139&gt;=80,"20%",IF($BC139&gt;=1,"5%",0))),0)),0),0)</f>
        <v>0</v>
      </c>
      <c r="BW139" s="173">
        <f t="shared" ref="BW139:BW202" si="139">IFERROR(IF($BL139&gt;=1,(IF(BU139&gt;=1,(IF($BC139&gt;=80,ROUND(BU139*20/100,0),IF($BC139&gt;=1,ROUND(BU139*5/100,0),0))),0)),0),0)</f>
        <v>0</v>
      </c>
      <c r="BX139" s="173">
        <f t="shared" ref="BX139:BX202" si="140">IFERROR(IF($BL139&gt;=1,(IF($BC139&gt;=80,(IF($BQ139&gt;=1000001,$BQ139-1000000,0)),IF($BC139&gt;=1,(IF($BQ139&gt;=1000000,500000,IF($BQ139&gt;=500001,$BQ139-500000,0))),0))),0),0)</f>
        <v>0</v>
      </c>
      <c r="BY139" s="174">
        <f t="shared" ref="BY139:BY202" si="141">IFERROR(IF($BL139&gt;=1,(IF(BX139&gt;=1,(IF($BC139&gt;=80,"30%",IF($BC139&gt;=1,"20%",0))),0)),0),0)</f>
        <v>0</v>
      </c>
      <c r="BZ139" s="173">
        <f t="shared" ref="BZ139:BZ202" si="142">IFERROR(IF($BL139&gt;=1,(IF(BX139&gt;=1,(IF($BC139&gt;=80,ROUND(BX139*30/100,0),IF($BC139&gt;=1,ROUND(BX139*20/100,0),0))),0)),0),0)</f>
        <v>0</v>
      </c>
      <c r="CA139" s="173">
        <f t="shared" ref="CA139:CA202" si="143">IFERROR(IF($BL139&gt;=1,(IF($BC139&gt;=80,0,IF($BC139&gt;=1,(IF($BQ139&gt;=1000001,$BQ139-1000000,0)),0))),0),0)</f>
        <v>0</v>
      </c>
      <c r="CB139" s="174">
        <f t="shared" ref="CB139:CB202" si="144">IFERROR(IF($BL139&gt;=1,(IF(CA139&gt;=1,(IF($BC139&gt;=80,"",IF($BC139&gt;=1,"30%",0))),0)),0),0)</f>
        <v>0</v>
      </c>
      <c r="CC139" s="173">
        <f t="shared" ref="CC139:CC202" si="145">IFERROR(IF($BL139&gt;=1,(IF(CA139&gt;=1,(IF($BC139&gt;=80,0,IF($BC139&gt;=1,ROUND(CA139*30/100,0),0))),0)),0),0)</f>
        <v>0</v>
      </c>
      <c r="CD139" s="173">
        <f t="shared" ref="CD139:CD202" si="146">BT139+BW139+BZ139+CC139</f>
        <v>0</v>
      </c>
      <c r="CE139" s="175">
        <f t="shared" ref="CE139:CE202" si="147">IFERROR(IF(BL139&gt;=1,ROUNDUP((W139+AU139+AY139)/10,0)*10,0),0)</f>
        <v>0</v>
      </c>
      <c r="CF139" s="175">
        <f t="shared" si="117"/>
        <v>0</v>
      </c>
      <c r="CG139" s="175">
        <f t="shared" ref="CG139:CG202" si="148">IFERROR(IF($BL139&gt;=1,(IF(CF139&gt;=1,0)),0),0)</f>
        <v>0</v>
      </c>
      <c r="CH139" s="175">
        <f t="shared" ref="CH139:CH202" si="149">IFERROR(IF($BL139&gt;=1,(IF($CE139&gt;=CH$9,250000,IF($CE139&gt;=CH$8,$CE139-CF$9,0))),0),0)</f>
        <v>0</v>
      </c>
      <c r="CI139" s="175">
        <f t="shared" ref="CI139:CI202" si="150">IFERROR(IF($BL139&gt;=1,(IF(CH139&gt;=1,ROUND(CH139*5/100,0),0)),0),0)</f>
        <v>0</v>
      </c>
      <c r="CJ139" s="175">
        <f t="shared" ref="CJ139:CJ202" si="151">IFERROR(IF($BL139&gt;=1,(IF($CE139&gt;=CJ$9,250000,IF($CE139&gt;=CJ$8,$CE139-CH$9,0))),0),0)</f>
        <v>0</v>
      </c>
      <c r="CK139" s="175">
        <f t="shared" ref="CK139:CK202" si="152">IFERROR(IF($BL139&gt;=1,(IF(CJ139&gt;=1,ROUND(CJ139*10/100,0),0)),0),0)</f>
        <v>0</v>
      </c>
      <c r="CL139" s="175">
        <f t="shared" ref="CL139:CL202" si="153">IFERROR(IF($BL139&gt;=1,(IF($CE139&gt;=CL$9,250000,IF($CE139&gt;=CL$8,$CE139-CJ$9,0))),0),0)</f>
        <v>0</v>
      </c>
      <c r="CM139" s="175">
        <f t="shared" ref="CM139:CM202" si="154">IFERROR(IF($BL139&gt;=1,(IF(CL139&gt;=1,ROUND(CL139*15/100,0),0)),0),0)</f>
        <v>0</v>
      </c>
      <c r="CN139" s="175">
        <f t="shared" ref="CN139:CN202" si="155">IFERROR(IF($BL139&gt;=1,(IF($CE139&gt;=CN$9,250000,IF($CE139&gt;=CN$8,$CE139-CL$9,0))),0),0)</f>
        <v>0</v>
      </c>
      <c r="CO139" s="175">
        <f t="shared" ref="CO139:CO202" si="156">IFERROR(IF($BL139&gt;=1,(IF(CN139&gt;=1,ROUND(CN139*20/100,0),0)),0),0)</f>
        <v>0</v>
      </c>
      <c r="CP139" s="175">
        <f t="shared" ref="CP139:CP202" si="157">IFERROR(IF($BL139&gt;=1,(IF($CE139&gt;=CP$9,250000,IF($CE139&gt;=CP$8,$CE139-CN$9,0))),0),0)</f>
        <v>0</v>
      </c>
      <c r="CQ139" s="175">
        <f t="shared" ref="CQ139:CQ202" si="158">IFERROR(IF($BL139&gt;=1,(IF(CP139&gt;=1,ROUND(CP139*25/100,0),0)),0),0)</f>
        <v>0</v>
      </c>
      <c r="CR139" s="175">
        <f t="shared" ref="CR139:CR202" si="159">IFERROR(IF($BL139&gt;=1,(IF($CE139&gt;=CR$8,$CE139-CP$9,0)),0),0)</f>
        <v>0</v>
      </c>
      <c r="CS139" s="175">
        <f t="shared" ref="CS139:CS202" si="160">IFERROR(IF($BL139&gt;=1,(IF(CR139&gt;=1,ROUND(CR139*30/100,0),0)),0),0)</f>
        <v>0</v>
      </c>
      <c r="CT139" s="175">
        <f t="shared" ref="CT139:CT202" si="161">CG139+CI139+CK139+CM139+CO139+CQ139+CS139</f>
        <v>0</v>
      </c>
      <c r="CU139" s="176">
        <f t="shared" ref="CU139:CU202" si="162">IFERROR(IF(BL139&gt;=1,(IF(D139=1,CD139,IF(D139=2,CT139,0))),0),0)</f>
        <v>0</v>
      </c>
      <c r="CV139" s="176">
        <f t="shared" ref="CV139:CV202" si="163">IFERROR(IF(BL139&gt;=1,(IF(D139=1,(IF(BQ139&gt;=500001,0,IF(BQ139&gt;=1,CU139,0))),0)),0),0)</f>
        <v>0</v>
      </c>
      <c r="CW139" s="176">
        <f t="shared" ref="CW139:CW202" si="164">CU139-CV139</f>
        <v>0</v>
      </c>
      <c r="CX139" s="172">
        <f>OTH!P134</f>
        <v>0</v>
      </c>
      <c r="CY139" s="176">
        <f t="shared" ref="CY139:CY202" si="165">IFERROR(IF(BL139&gt;=1,(IF(AJ139&gt;=1,(IF(CW139&gt;=AJ139,CW139-AJ139,0)),CW139)),0),0)</f>
        <v>0</v>
      </c>
      <c r="CZ139" s="176">
        <f t="shared" ref="CZ139:CZ202" si="166">IFERROR(IF(CY139&gt;=1,ROUNDUP(CY139*4/100,0),0),0)</f>
        <v>0</v>
      </c>
      <c r="DA139" s="176">
        <f t="shared" ref="DA139:DA202" si="167">CY139+CZ139</f>
        <v>0</v>
      </c>
      <c r="DB139" s="171">
        <f t="shared" ref="DB139:DB202" si="168">AD139</f>
        <v>0</v>
      </c>
      <c r="DC139" s="171">
        <f t="shared" ref="DC139:DC202" si="169">DA139-DB139</f>
        <v>0</v>
      </c>
      <c r="DD139" s="1">
        <f t="shared" ref="DD139:DD202" si="170">IFERROR(IF(BL139&gt;=1,(IF(MOD(BL139,2)=1,1,2)),0),0)</f>
        <v>0</v>
      </c>
    </row>
    <row r="140" spans="3:108" ht="18" customHeight="1" x14ac:dyDescent="0.25">
      <c r="C140" s="1">
        <f t="shared" si="118"/>
        <v>0</v>
      </c>
      <c r="D140" s="1">
        <f t="shared" si="119"/>
        <v>0</v>
      </c>
      <c r="E140" s="1">
        <f>ALLO!A138</f>
        <v>0</v>
      </c>
      <c r="F140" s="1">
        <f t="shared" si="120"/>
        <v>0</v>
      </c>
      <c r="G140" s="1">
        <f t="shared" si="121"/>
        <v>1</v>
      </c>
      <c r="H140" s="1">
        <f t="shared" si="121"/>
        <v>2</v>
      </c>
      <c r="I140" s="1">
        <f t="shared" si="121"/>
        <v>3</v>
      </c>
      <c r="J140" s="1">
        <f>SUM(ALLO!GA138:GL138)</f>
        <v>0</v>
      </c>
      <c r="K140" s="1">
        <f>SUM(ALLO!GM138:GX138)</f>
        <v>0</v>
      </c>
      <c r="L140" s="1">
        <f>SUM(ALLO!GY138:HJ138)</f>
        <v>0</v>
      </c>
      <c r="M140" s="1">
        <f>SUM(ALLO!EU138:FF138)</f>
        <v>0</v>
      </c>
      <c r="N140" s="1">
        <f>SUM(ALLO!FG138:FR138)</f>
        <v>0</v>
      </c>
      <c r="O140" s="1">
        <f>ALLO!HR138</f>
        <v>0</v>
      </c>
      <c r="P140" s="1">
        <f>ALLO!HU138</f>
        <v>0</v>
      </c>
      <c r="Q140" s="1">
        <f>ALLO!IP138</f>
        <v>0</v>
      </c>
      <c r="R140" s="1">
        <f>ALLO!IS138</f>
        <v>0</v>
      </c>
      <c r="S140" s="1">
        <f>IFERROR(IF($BL140&gt;=1,INDEX(ARR!$D$8:$AG$207,MATCH(G140,ARR!$D$8:$D$207,0),12),0),0)</f>
        <v>0</v>
      </c>
      <c r="T140" s="1">
        <f>IFERROR(IF($BL140&gt;=1,INDEX(ARR!$D$8:$AG$207,MATCH(H140,ARR!$D$8:$D$207,0),12),0),0)</f>
        <v>0</v>
      </c>
      <c r="U140" s="1">
        <f>IFERROR(IF($BL140&gt;=1,INDEX(ARR!$D$8:$AG$207,MATCH(I140,ARR!$D$8:$D$207,0),12),0),0)</f>
        <v>0</v>
      </c>
      <c r="V140" s="1">
        <f t="shared" si="122"/>
        <v>0</v>
      </c>
      <c r="W140" s="1">
        <f t="shared" si="123"/>
        <v>0</v>
      </c>
      <c r="X140" s="1">
        <f>SUM(DED!AH140:AS140)+ALLO!IQ138+ALLO!IT138+DED!FT140+ALLO!HP138</f>
        <v>0</v>
      </c>
      <c r="Y140" s="1">
        <f>SUM(DED!FA140:FL140)+ALLO!IR138+ALLO!IU138+DED!FV140</f>
        <v>0</v>
      </c>
      <c r="Z140" s="1">
        <f>SUM(DED!BF140:BQ140)+DED!FW140</f>
        <v>0</v>
      </c>
      <c r="AA140" s="1">
        <f>DED!ES140+DED!GC140</f>
        <v>0</v>
      </c>
      <c r="AB140" s="1">
        <f>SUM(DED!DZ140:EK140)+OTH!I135+DED!FZ140</f>
        <v>0</v>
      </c>
      <c r="AC140" s="1">
        <f>SUM(DED!FM140:FS140)+DED!GD140</f>
        <v>0</v>
      </c>
      <c r="AD140" s="1">
        <f>SUM(DED!CP140:DA140)+DED!GE140</f>
        <v>0</v>
      </c>
      <c r="AE140" s="1">
        <f>SUM(DED!DB140:DM140)+OTH!N135+DED!GA140</f>
        <v>0</v>
      </c>
      <c r="AF140" s="1">
        <f>SUM(DED!DN140:DY140)+OTH!O135+DED!GB140</f>
        <v>0</v>
      </c>
      <c r="AG140" s="1">
        <f>SUM(OTH!D135:H135)+SUM(OTH!J135:M135)+SUM(X140:AB140)+AE140</f>
        <v>0</v>
      </c>
      <c r="AH140" s="1">
        <f>HRA!H135</f>
        <v>0</v>
      </c>
      <c r="AI140" s="1">
        <f>OTH!AC135+OTH!AD135+50000</f>
        <v>50000</v>
      </c>
      <c r="AJ140" s="1">
        <f>OTH!P135</f>
        <v>0</v>
      </c>
      <c r="AK140" s="1">
        <f>IFERROR(IF(OTH!Q135&gt;=AK$6,AK$6,OTH!Q135),0)</f>
        <v>0</v>
      </c>
      <c r="AL140" s="1">
        <f>IFERROR(IF(OTH!R135&gt;=AL$6,AL$6,OTH!R135),0)</f>
        <v>0</v>
      </c>
      <c r="AM140" s="1">
        <f>IFERROR(IF(OTH!S135&gt;=AM$6,AM$6,OTH!S135),0)</f>
        <v>0</v>
      </c>
      <c r="AN140" s="1">
        <f>IFERROR(IF(OTH!T135&gt;=AN$6,AN$6,OTH!T135),0)</f>
        <v>0</v>
      </c>
      <c r="AO140" s="1">
        <f>OTH!U135</f>
        <v>0</v>
      </c>
      <c r="AP140" s="1">
        <f>IFERROR(IF(OTH!V135&gt;=AP$6,AP$6,OTH!V135),0)</f>
        <v>0</v>
      </c>
      <c r="AQ140" s="1">
        <f>IFERROR(IF(OTH!W135&gt;=AQ$6,AQ$6,OTH!W135),0)</f>
        <v>0</v>
      </c>
      <c r="AR140" s="1">
        <f>IFERROR(IF(OTH!X135&gt;=AR$6,AR$6,OTH!X135),0)</f>
        <v>0</v>
      </c>
      <c r="AS140" s="1">
        <f>OTH!Y135</f>
        <v>0</v>
      </c>
      <c r="AT140" s="1">
        <f>OTH!Z135+AC140</f>
        <v>0</v>
      </c>
      <c r="AU140" s="1">
        <f>OTH!AE135+OTH!AF135</f>
        <v>0</v>
      </c>
      <c r="AV140" s="1">
        <f>OTH!AA135</f>
        <v>0</v>
      </c>
      <c r="AW140" s="1">
        <f>OTH!AB135</f>
        <v>0</v>
      </c>
      <c r="AX140" s="1">
        <f t="shared" si="124"/>
        <v>0</v>
      </c>
      <c r="AY140" s="1">
        <f t="shared" si="125"/>
        <v>0</v>
      </c>
      <c r="AZ140" s="1">
        <f t="shared" si="126"/>
        <v>0</v>
      </c>
      <c r="BA140" s="1">
        <f t="shared" si="127"/>
        <v>0</v>
      </c>
      <c r="BB140" s="1">
        <f t="shared" si="128"/>
        <v>0</v>
      </c>
      <c r="BC140" s="1">
        <f>EMP!X136</f>
        <v>0</v>
      </c>
      <c r="BD140" s="1">
        <f t="shared" si="129"/>
        <v>0</v>
      </c>
      <c r="BE140" s="1">
        <f t="shared" si="130"/>
        <v>0</v>
      </c>
      <c r="BF140" s="1">
        <f t="shared" si="131"/>
        <v>0</v>
      </c>
      <c r="BG140" s="1">
        <f t="shared" si="132"/>
        <v>0</v>
      </c>
      <c r="BL140" s="165">
        <f>EMP!O136</f>
        <v>0</v>
      </c>
      <c r="BM140" s="166">
        <f>EMP!P136</f>
        <v>0</v>
      </c>
      <c r="BN140" s="165">
        <f>EMP!Q136</f>
        <v>0</v>
      </c>
      <c r="BO140" s="179"/>
      <c r="BP140" s="180"/>
      <c r="BQ140" s="173">
        <f t="shared" si="133"/>
        <v>0</v>
      </c>
      <c r="BR140" s="173">
        <f t="shared" si="134"/>
        <v>0</v>
      </c>
      <c r="BS140" s="174">
        <f t="shared" si="135"/>
        <v>0</v>
      </c>
      <c r="BT140" s="173">
        <f t="shared" si="136"/>
        <v>0</v>
      </c>
      <c r="BU140" s="173">
        <f t="shared" si="137"/>
        <v>0</v>
      </c>
      <c r="BV140" s="174">
        <f t="shared" si="138"/>
        <v>0</v>
      </c>
      <c r="BW140" s="173">
        <f t="shared" si="139"/>
        <v>0</v>
      </c>
      <c r="BX140" s="173">
        <f t="shared" si="140"/>
        <v>0</v>
      </c>
      <c r="BY140" s="174">
        <f t="shared" si="141"/>
        <v>0</v>
      </c>
      <c r="BZ140" s="173">
        <f t="shared" si="142"/>
        <v>0</v>
      </c>
      <c r="CA140" s="173">
        <f t="shared" si="143"/>
        <v>0</v>
      </c>
      <c r="CB140" s="174">
        <f t="shared" si="144"/>
        <v>0</v>
      </c>
      <c r="CC140" s="173">
        <f t="shared" si="145"/>
        <v>0</v>
      </c>
      <c r="CD140" s="173">
        <f t="shared" si="146"/>
        <v>0</v>
      </c>
      <c r="CE140" s="175">
        <f t="shared" si="147"/>
        <v>0</v>
      </c>
      <c r="CF140" s="175">
        <f t="shared" si="117"/>
        <v>0</v>
      </c>
      <c r="CG140" s="175">
        <f t="shared" si="148"/>
        <v>0</v>
      </c>
      <c r="CH140" s="175">
        <f t="shared" si="149"/>
        <v>0</v>
      </c>
      <c r="CI140" s="175">
        <f t="shared" si="150"/>
        <v>0</v>
      </c>
      <c r="CJ140" s="175">
        <f t="shared" si="151"/>
        <v>0</v>
      </c>
      <c r="CK140" s="175">
        <f t="shared" si="152"/>
        <v>0</v>
      </c>
      <c r="CL140" s="175">
        <f t="shared" si="153"/>
        <v>0</v>
      </c>
      <c r="CM140" s="175">
        <f t="shared" si="154"/>
        <v>0</v>
      </c>
      <c r="CN140" s="175">
        <f t="shared" si="155"/>
        <v>0</v>
      </c>
      <c r="CO140" s="175">
        <f t="shared" si="156"/>
        <v>0</v>
      </c>
      <c r="CP140" s="175">
        <f t="shared" si="157"/>
        <v>0</v>
      </c>
      <c r="CQ140" s="175">
        <f t="shared" si="158"/>
        <v>0</v>
      </c>
      <c r="CR140" s="175">
        <f t="shared" si="159"/>
        <v>0</v>
      </c>
      <c r="CS140" s="175">
        <f t="shared" si="160"/>
        <v>0</v>
      </c>
      <c r="CT140" s="175">
        <f t="shared" si="161"/>
        <v>0</v>
      </c>
      <c r="CU140" s="176">
        <f t="shared" si="162"/>
        <v>0</v>
      </c>
      <c r="CV140" s="176">
        <f t="shared" si="163"/>
        <v>0</v>
      </c>
      <c r="CW140" s="176">
        <f t="shared" si="164"/>
        <v>0</v>
      </c>
      <c r="CX140" s="172">
        <f>OTH!P135</f>
        <v>0</v>
      </c>
      <c r="CY140" s="176">
        <f t="shared" si="165"/>
        <v>0</v>
      </c>
      <c r="CZ140" s="176">
        <f t="shared" si="166"/>
        <v>0</v>
      </c>
      <c r="DA140" s="176">
        <f t="shared" si="167"/>
        <v>0</v>
      </c>
      <c r="DB140" s="171">
        <f t="shared" si="168"/>
        <v>0</v>
      </c>
      <c r="DC140" s="171">
        <f t="shared" si="169"/>
        <v>0</v>
      </c>
      <c r="DD140" s="1">
        <f t="shared" si="170"/>
        <v>0</v>
      </c>
    </row>
    <row r="141" spans="3:108" ht="18" customHeight="1" x14ac:dyDescent="0.25">
      <c r="C141" s="1">
        <f t="shared" si="118"/>
        <v>0</v>
      </c>
      <c r="D141" s="1">
        <f t="shared" si="119"/>
        <v>0</v>
      </c>
      <c r="E141" s="1">
        <f>ALLO!A139</f>
        <v>0</v>
      </c>
      <c r="F141" s="1">
        <f t="shared" si="120"/>
        <v>0</v>
      </c>
      <c r="G141" s="1">
        <f t="shared" si="121"/>
        <v>1</v>
      </c>
      <c r="H141" s="1">
        <f t="shared" si="121"/>
        <v>2</v>
      </c>
      <c r="I141" s="1">
        <f t="shared" si="121"/>
        <v>3</v>
      </c>
      <c r="J141" s="1">
        <f>SUM(ALLO!GA139:GL139)</f>
        <v>0</v>
      </c>
      <c r="K141" s="1">
        <f>SUM(ALLO!GM139:GX139)</f>
        <v>0</v>
      </c>
      <c r="L141" s="1">
        <f>SUM(ALLO!GY139:HJ139)</f>
        <v>0</v>
      </c>
      <c r="M141" s="1">
        <f>SUM(ALLO!EU139:FF139)</f>
        <v>0</v>
      </c>
      <c r="N141" s="1">
        <f>SUM(ALLO!FG139:FR139)</f>
        <v>0</v>
      </c>
      <c r="O141" s="1">
        <f>ALLO!HR139</f>
        <v>0</v>
      </c>
      <c r="P141" s="1">
        <f>ALLO!HU139</f>
        <v>0</v>
      </c>
      <c r="Q141" s="1">
        <f>ALLO!IP139</f>
        <v>0</v>
      </c>
      <c r="R141" s="1">
        <f>ALLO!IS139</f>
        <v>0</v>
      </c>
      <c r="S141" s="1">
        <f>IFERROR(IF($BL141&gt;=1,INDEX(ARR!$D$8:$AG$207,MATCH(G141,ARR!$D$8:$D$207,0),12),0),0)</f>
        <v>0</v>
      </c>
      <c r="T141" s="1">
        <f>IFERROR(IF($BL141&gt;=1,INDEX(ARR!$D$8:$AG$207,MATCH(H141,ARR!$D$8:$D$207,0),12),0),0)</f>
        <v>0</v>
      </c>
      <c r="U141" s="1">
        <f>IFERROR(IF($BL141&gt;=1,INDEX(ARR!$D$8:$AG$207,MATCH(I141,ARR!$D$8:$D$207,0),12),0),0)</f>
        <v>0</v>
      </c>
      <c r="V141" s="1">
        <f t="shared" si="122"/>
        <v>0</v>
      </c>
      <c r="W141" s="1">
        <f t="shared" si="123"/>
        <v>0</v>
      </c>
      <c r="X141" s="1">
        <f>SUM(DED!AH141:AS141)+ALLO!IQ139+ALLO!IT139+DED!FT141+ALLO!HP139</f>
        <v>0</v>
      </c>
      <c r="Y141" s="1">
        <f>SUM(DED!FA141:FL141)+ALLO!IR139+ALLO!IU139+DED!FV141</f>
        <v>0</v>
      </c>
      <c r="Z141" s="1">
        <f>SUM(DED!BF141:BQ141)+DED!FW141</f>
        <v>0</v>
      </c>
      <c r="AA141" s="1">
        <f>DED!ES141+DED!GC141</f>
        <v>0</v>
      </c>
      <c r="AB141" s="1">
        <f>SUM(DED!DZ141:EK141)+OTH!I136+DED!FZ141</f>
        <v>0</v>
      </c>
      <c r="AC141" s="1">
        <f>SUM(DED!FM141:FS141)+DED!GD141</f>
        <v>0</v>
      </c>
      <c r="AD141" s="1">
        <f>SUM(DED!CP141:DA141)+DED!GE141</f>
        <v>0</v>
      </c>
      <c r="AE141" s="1">
        <f>SUM(DED!DB141:DM141)+OTH!N136+DED!GA141</f>
        <v>0</v>
      </c>
      <c r="AF141" s="1">
        <f>SUM(DED!DN141:DY141)+OTH!O136+DED!GB141</f>
        <v>0</v>
      </c>
      <c r="AG141" s="1">
        <f>SUM(OTH!D136:H136)+SUM(OTH!J136:M136)+SUM(X141:AB141)+AE141</f>
        <v>0</v>
      </c>
      <c r="AH141" s="1">
        <f>HRA!H136</f>
        <v>0</v>
      </c>
      <c r="AI141" s="1">
        <f>OTH!AC136+OTH!AD136+50000</f>
        <v>50000</v>
      </c>
      <c r="AJ141" s="1">
        <f>OTH!P136</f>
        <v>0</v>
      </c>
      <c r="AK141" s="1">
        <f>IFERROR(IF(OTH!Q136&gt;=AK$6,AK$6,OTH!Q136),0)</f>
        <v>0</v>
      </c>
      <c r="AL141" s="1">
        <f>IFERROR(IF(OTH!R136&gt;=AL$6,AL$6,OTH!R136),0)</f>
        <v>0</v>
      </c>
      <c r="AM141" s="1">
        <f>IFERROR(IF(OTH!S136&gt;=AM$6,AM$6,OTH!S136),0)</f>
        <v>0</v>
      </c>
      <c r="AN141" s="1">
        <f>IFERROR(IF(OTH!T136&gt;=AN$6,AN$6,OTH!T136),0)</f>
        <v>0</v>
      </c>
      <c r="AO141" s="1">
        <f>OTH!U136</f>
        <v>0</v>
      </c>
      <c r="AP141" s="1">
        <f>IFERROR(IF(OTH!V136&gt;=AP$6,AP$6,OTH!V136),0)</f>
        <v>0</v>
      </c>
      <c r="AQ141" s="1">
        <f>IFERROR(IF(OTH!W136&gt;=AQ$6,AQ$6,OTH!W136),0)</f>
        <v>0</v>
      </c>
      <c r="AR141" s="1">
        <f>IFERROR(IF(OTH!X136&gt;=AR$6,AR$6,OTH!X136),0)</f>
        <v>0</v>
      </c>
      <c r="AS141" s="1">
        <f>OTH!Y136</f>
        <v>0</v>
      </c>
      <c r="AT141" s="1">
        <f>OTH!Z136+AC141</f>
        <v>0</v>
      </c>
      <c r="AU141" s="1">
        <f>OTH!AE136+OTH!AF136</f>
        <v>0</v>
      </c>
      <c r="AV141" s="1">
        <f>OTH!AA136</f>
        <v>0</v>
      </c>
      <c r="AW141" s="1">
        <f>OTH!AB136</f>
        <v>0</v>
      </c>
      <c r="AX141" s="1">
        <f t="shared" si="124"/>
        <v>0</v>
      </c>
      <c r="AY141" s="1">
        <f t="shared" si="125"/>
        <v>0</v>
      </c>
      <c r="AZ141" s="1">
        <f t="shared" si="126"/>
        <v>0</v>
      </c>
      <c r="BA141" s="1">
        <f t="shared" si="127"/>
        <v>0</v>
      </c>
      <c r="BB141" s="1">
        <f t="shared" si="128"/>
        <v>0</v>
      </c>
      <c r="BC141" s="1">
        <f>EMP!X137</f>
        <v>0</v>
      </c>
      <c r="BD141" s="1">
        <f t="shared" si="129"/>
        <v>0</v>
      </c>
      <c r="BE141" s="1">
        <f t="shared" si="130"/>
        <v>0</v>
      </c>
      <c r="BF141" s="1">
        <f t="shared" si="131"/>
        <v>0</v>
      </c>
      <c r="BG141" s="1">
        <f t="shared" si="132"/>
        <v>0</v>
      </c>
      <c r="BL141" s="165">
        <f>EMP!O137</f>
        <v>0</v>
      </c>
      <c r="BM141" s="166">
        <f>EMP!P137</f>
        <v>0</v>
      </c>
      <c r="BN141" s="165">
        <f>EMP!Q137</f>
        <v>0</v>
      </c>
      <c r="BO141" s="179"/>
      <c r="BP141" s="180"/>
      <c r="BQ141" s="173">
        <f t="shared" si="133"/>
        <v>0</v>
      </c>
      <c r="BR141" s="173">
        <f t="shared" si="134"/>
        <v>0</v>
      </c>
      <c r="BS141" s="174">
        <f t="shared" si="135"/>
        <v>0</v>
      </c>
      <c r="BT141" s="173">
        <f t="shared" si="136"/>
        <v>0</v>
      </c>
      <c r="BU141" s="173">
        <f t="shared" si="137"/>
        <v>0</v>
      </c>
      <c r="BV141" s="174">
        <f t="shared" si="138"/>
        <v>0</v>
      </c>
      <c r="BW141" s="173">
        <f t="shared" si="139"/>
        <v>0</v>
      </c>
      <c r="BX141" s="173">
        <f t="shared" si="140"/>
        <v>0</v>
      </c>
      <c r="BY141" s="174">
        <f t="shared" si="141"/>
        <v>0</v>
      </c>
      <c r="BZ141" s="173">
        <f t="shared" si="142"/>
        <v>0</v>
      </c>
      <c r="CA141" s="173">
        <f t="shared" si="143"/>
        <v>0</v>
      </c>
      <c r="CB141" s="174">
        <f t="shared" si="144"/>
        <v>0</v>
      </c>
      <c r="CC141" s="173">
        <f t="shared" si="145"/>
        <v>0</v>
      </c>
      <c r="CD141" s="173">
        <f t="shared" si="146"/>
        <v>0</v>
      </c>
      <c r="CE141" s="175">
        <f t="shared" si="147"/>
        <v>0</v>
      </c>
      <c r="CF141" s="175">
        <f t="shared" si="117"/>
        <v>0</v>
      </c>
      <c r="CG141" s="175">
        <f t="shared" si="148"/>
        <v>0</v>
      </c>
      <c r="CH141" s="175">
        <f t="shared" si="149"/>
        <v>0</v>
      </c>
      <c r="CI141" s="175">
        <f t="shared" si="150"/>
        <v>0</v>
      </c>
      <c r="CJ141" s="175">
        <f t="shared" si="151"/>
        <v>0</v>
      </c>
      <c r="CK141" s="175">
        <f t="shared" si="152"/>
        <v>0</v>
      </c>
      <c r="CL141" s="175">
        <f t="shared" si="153"/>
        <v>0</v>
      </c>
      <c r="CM141" s="175">
        <f t="shared" si="154"/>
        <v>0</v>
      </c>
      <c r="CN141" s="175">
        <f t="shared" si="155"/>
        <v>0</v>
      </c>
      <c r="CO141" s="175">
        <f t="shared" si="156"/>
        <v>0</v>
      </c>
      <c r="CP141" s="175">
        <f t="shared" si="157"/>
        <v>0</v>
      </c>
      <c r="CQ141" s="175">
        <f t="shared" si="158"/>
        <v>0</v>
      </c>
      <c r="CR141" s="175">
        <f t="shared" si="159"/>
        <v>0</v>
      </c>
      <c r="CS141" s="175">
        <f t="shared" si="160"/>
        <v>0</v>
      </c>
      <c r="CT141" s="175">
        <f t="shared" si="161"/>
        <v>0</v>
      </c>
      <c r="CU141" s="176">
        <f t="shared" si="162"/>
        <v>0</v>
      </c>
      <c r="CV141" s="176">
        <f t="shared" si="163"/>
        <v>0</v>
      </c>
      <c r="CW141" s="176">
        <f t="shared" si="164"/>
        <v>0</v>
      </c>
      <c r="CX141" s="172">
        <f>OTH!P136</f>
        <v>0</v>
      </c>
      <c r="CY141" s="176">
        <f t="shared" si="165"/>
        <v>0</v>
      </c>
      <c r="CZ141" s="176">
        <f t="shared" si="166"/>
        <v>0</v>
      </c>
      <c r="DA141" s="176">
        <f t="shared" si="167"/>
        <v>0</v>
      </c>
      <c r="DB141" s="171">
        <f t="shared" si="168"/>
        <v>0</v>
      </c>
      <c r="DC141" s="171">
        <f t="shared" si="169"/>
        <v>0</v>
      </c>
      <c r="DD141" s="1">
        <f t="shared" si="170"/>
        <v>0</v>
      </c>
    </row>
    <row r="142" spans="3:108" ht="18" customHeight="1" x14ac:dyDescent="0.25">
      <c r="C142" s="1">
        <f t="shared" si="118"/>
        <v>0</v>
      </c>
      <c r="D142" s="1">
        <f t="shared" si="119"/>
        <v>0</v>
      </c>
      <c r="E142" s="1">
        <f>ALLO!A140</f>
        <v>0</v>
      </c>
      <c r="F142" s="1">
        <f t="shared" si="120"/>
        <v>0</v>
      </c>
      <c r="G142" s="1">
        <f t="shared" si="121"/>
        <v>1</v>
      </c>
      <c r="H142" s="1">
        <f t="shared" si="121"/>
        <v>2</v>
      </c>
      <c r="I142" s="1">
        <f t="shared" si="121"/>
        <v>3</v>
      </c>
      <c r="J142" s="1">
        <f>SUM(ALLO!GA140:GL140)</f>
        <v>0</v>
      </c>
      <c r="K142" s="1">
        <f>SUM(ALLO!GM140:GX140)</f>
        <v>0</v>
      </c>
      <c r="L142" s="1">
        <f>SUM(ALLO!GY140:HJ140)</f>
        <v>0</v>
      </c>
      <c r="M142" s="1">
        <f>SUM(ALLO!EU140:FF140)</f>
        <v>0</v>
      </c>
      <c r="N142" s="1">
        <f>SUM(ALLO!FG140:FR140)</f>
        <v>0</v>
      </c>
      <c r="O142" s="1">
        <f>ALLO!HR140</f>
        <v>0</v>
      </c>
      <c r="P142" s="1">
        <f>ALLO!HU140</f>
        <v>0</v>
      </c>
      <c r="Q142" s="1">
        <f>ALLO!IP140</f>
        <v>0</v>
      </c>
      <c r="R142" s="1">
        <f>ALLO!IS140</f>
        <v>0</v>
      </c>
      <c r="S142" s="1">
        <f>IFERROR(IF($BL142&gt;=1,INDEX(ARR!$D$8:$AG$207,MATCH(G142,ARR!$D$8:$D$207,0),12),0),0)</f>
        <v>0</v>
      </c>
      <c r="T142" s="1">
        <f>IFERROR(IF($BL142&gt;=1,INDEX(ARR!$D$8:$AG$207,MATCH(H142,ARR!$D$8:$D$207,0),12),0),0)</f>
        <v>0</v>
      </c>
      <c r="U142" s="1">
        <f>IFERROR(IF($BL142&gt;=1,INDEX(ARR!$D$8:$AG$207,MATCH(I142,ARR!$D$8:$D$207,0),12),0),0)</f>
        <v>0</v>
      </c>
      <c r="V142" s="1">
        <f t="shared" si="122"/>
        <v>0</v>
      </c>
      <c r="W142" s="1">
        <f t="shared" si="123"/>
        <v>0</v>
      </c>
      <c r="X142" s="1">
        <f>SUM(DED!AH142:AS142)+ALLO!IQ140+ALLO!IT140+DED!FT142+ALLO!HP140</f>
        <v>0</v>
      </c>
      <c r="Y142" s="1">
        <f>SUM(DED!FA142:FL142)+ALLO!IR140+ALLO!IU140+DED!FV142</f>
        <v>0</v>
      </c>
      <c r="Z142" s="1">
        <f>SUM(DED!BF142:BQ142)+DED!FW142</f>
        <v>0</v>
      </c>
      <c r="AA142" s="1">
        <f>DED!ES142+DED!GC142</f>
        <v>0</v>
      </c>
      <c r="AB142" s="1">
        <f>SUM(DED!DZ142:EK142)+OTH!I137+DED!FZ142</f>
        <v>0</v>
      </c>
      <c r="AC142" s="1">
        <f>SUM(DED!FM142:FS142)+DED!GD142</f>
        <v>0</v>
      </c>
      <c r="AD142" s="1">
        <f>SUM(DED!CP142:DA142)+DED!GE142</f>
        <v>0</v>
      </c>
      <c r="AE142" s="1">
        <f>SUM(DED!DB142:DM142)+OTH!N137+DED!GA142</f>
        <v>0</v>
      </c>
      <c r="AF142" s="1">
        <f>SUM(DED!DN142:DY142)+OTH!O137+DED!GB142</f>
        <v>0</v>
      </c>
      <c r="AG142" s="1">
        <f>SUM(OTH!D137:H137)+SUM(OTH!J137:M137)+SUM(X142:AB142)+AE142</f>
        <v>0</v>
      </c>
      <c r="AH142" s="1">
        <f>HRA!H137</f>
        <v>0</v>
      </c>
      <c r="AI142" s="1">
        <f>OTH!AC137+OTH!AD137+50000</f>
        <v>50000</v>
      </c>
      <c r="AJ142" s="1">
        <f>OTH!P137</f>
        <v>0</v>
      </c>
      <c r="AK142" s="1">
        <f>IFERROR(IF(OTH!Q137&gt;=AK$6,AK$6,OTH!Q137),0)</f>
        <v>0</v>
      </c>
      <c r="AL142" s="1">
        <f>IFERROR(IF(OTH!R137&gt;=AL$6,AL$6,OTH!R137),0)</f>
        <v>0</v>
      </c>
      <c r="AM142" s="1">
        <f>IFERROR(IF(OTH!S137&gt;=AM$6,AM$6,OTH!S137),0)</f>
        <v>0</v>
      </c>
      <c r="AN142" s="1">
        <f>IFERROR(IF(OTH!T137&gt;=AN$6,AN$6,OTH!T137),0)</f>
        <v>0</v>
      </c>
      <c r="AO142" s="1">
        <f>OTH!U137</f>
        <v>0</v>
      </c>
      <c r="AP142" s="1">
        <f>IFERROR(IF(OTH!V137&gt;=AP$6,AP$6,OTH!V137),0)</f>
        <v>0</v>
      </c>
      <c r="AQ142" s="1">
        <f>IFERROR(IF(OTH!W137&gt;=AQ$6,AQ$6,OTH!W137),0)</f>
        <v>0</v>
      </c>
      <c r="AR142" s="1">
        <f>IFERROR(IF(OTH!X137&gt;=AR$6,AR$6,OTH!X137),0)</f>
        <v>0</v>
      </c>
      <c r="AS142" s="1">
        <f>OTH!Y137</f>
        <v>0</v>
      </c>
      <c r="AT142" s="1">
        <f>OTH!Z137+AC142</f>
        <v>0</v>
      </c>
      <c r="AU142" s="1">
        <f>OTH!AE137+OTH!AF137</f>
        <v>0</v>
      </c>
      <c r="AV142" s="1">
        <f>OTH!AA137</f>
        <v>0</v>
      </c>
      <c r="AW142" s="1">
        <f>OTH!AB137</f>
        <v>0</v>
      </c>
      <c r="AX142" s="1">
        <f t="shared" si="124"/>
        <v>0</v>
      </c>
      <c r="AY142" s="1">
        <f t="shared" si="125"/>
        <v>0</v>
      </c>
      <c r="AZ142" s="1">
        <f t="shared" si="126"/>
        <v>0</v>
      </c>
      <c r="BA142" s="1">
        <f t="shared" si="127"/>
        <v>0</v>
      </c>
      <c r="BB142" s="1">
        <f t="shared" si="128"/>
        <v>0</v>
      </c>
      <c r="BC142" s="1">
        <f>EMP!X138</f>
        <v>0</v>
      </c>
      <c r="BD142" s="1">
        <f t="shared" si="129"/>
        <v>0</v>
      </c>
      <c r="BE142" s="1">
        <f t="shared" si="130"/>
        <v>0</v>
      </c>
      <c r="BF142" s="1">
        <f t="shared" si="131"/>
        <v>0</v>
      </c>
      <c r="BG142" s="1">
        <f t="shared" si="132"/>
        <v>0</v>
      </c>
      <c r="BL142" s="165">
        <f>EMP!O138</f>
        <v>0</v>
      </c>
      <c r="BM142" s="166">
        <f>EMP!P138</f>
        <v>0</v>
      </c>
      <c r="BN142" s="165">
        <f>EMP!Q138</f>
        <v>0</v>
      </c>
      <c r="BO142" s="179"/>
      <c r="BP142" s="180"/>
      <c r="BQ142" s="173">
        <f t="shared" si="133"/>
        <v>0</v>
      </c>
      <c r="BR142" s="173">
        <f t="shared" si="134"/>
        <v>0</v>
      </c>
      <c r="BS142" s="174">
        <f t="shared" si="135"/>
        <v>0</v>
      </c>
      <c r="BT142" s="173">
        <f t="shared" si="136"/>
        <v>0</v>
      </c>
      <c r="BU142" s="173">
        <f t="shared" si="137"/>
        <v>0</v>
      </c>
      <c r="BV142" s="174">
        <f t="shared" si="138"/>
        <v>0</v>
      </c>
      <c r="BW142" s="173">
        <f t="shared" si="139"/>
        <v>0</v>
      </c>
      <c r="BX142" s="173">
        <f t="shared" si="140"/>
        <v>0</v>
      </c>
      <c r="BY142" s="174">
        <f t="shared" si="141"/>
        <v>0</v>
      </c>
      <c r="BZ142" s="173">
        <f t="shared" si="142"/>
        <v>0</v>
      </c>
      <c r="CA142" s="173">
        <f t="shared" si="143"/>
        <v>0</v>
      </c>
      <c r="CB142" s="174">
        <f t="shared" si="144"/>
        <v>0</v>
      </c>
      <c r="CC142" s="173">
        <f t="shared" si="145"/>
        <v>0</v>
      </c>
      <c r="CD142" s="173">
        <f t="shared" si="146"/>
        <v>0</v>
      </c>
      <c r="CE142" s="175">
        <f t="shared" si="147"/>
        <v>0</v>
      </c>
      <c r="CF142" s="175">
        <f t="shared" si="117"/>
        <v>0</v>
      </c>
      <c r="CG142" s="175">
        <f t="shared" si="148"/>
        <v>0</v>
      </c>
      <c r="CH142" s="175">
        <f t="shared" si="149"/>
        <v>0</v>
      </c>
      <c r="CI142" s="175">
        <f t="shared" si="150"/>
        <v>0</v>
      </c>
      <c r="CJ142" s="175">
        <f t="shared" si="151"/>
        <v>0</v>
      </c>
      <c r="CK142" s="175">
        <f t="shared" si="152"/>
        <v>0</v>
      </c>
      <c r="CL142" s="175">
        <f t="shared" si="153"/>
        <v>0</v>
      </c>
      <c r="CM142" s="175">
        <f t="shared" si="154"/>
        <v>0</v>
      </c>
      <c r="CN142" s="175">
        <f t="shared" si="155"/>
        <v>0</v>
      </c>
      <c r="CO142" s="175">
        <f t="shared" si="156"/>
        <v>0</v>
      </c>
      <c r="CP142" s="175">
        <f t="shared" si="157"/>
        <v>0</v>
      </c>
      <c r="CQ142" s="175">
        <f t="shared" si="158"/>
        <v>0</v>
      </c>
      <c r="CR142" s="175">
        <f t="shared" si="159"/>
        <v>0</v>
      </c>
      <c r="CS142" s="175">
        <f t="shared" si="160"/>
        <v>0</v>
      </c>
      <c r="CT142" s="175">
        <f t="shared" si="161"/>
        <v>0</v>
      </c>
      <c r="CU142" s="176">
        <f t="shared" si="162"/>
        <v>0</v>
      </c>
      <c r="CV142" s="176">
        <f t="shared" si="163"/>
        <v>0</v>
      </c>
      <c r="CW142" s="176">
        <f t="shared" si="164"/>
        <v>0</v>
      </c>
      <c r="CX142" s="172">
        <f>OTH!P137</f>
        <v>0</v>
      </c>
      <c r="CY142" s="176">
        <f t="shared" si="165"/>
        <v>0</v>
      </c>
      <c r="CZ142" s="176">
        <f t="shared" si="166"/>
        <v>0</v>
      </c>
      <c r="DA142" s="176">
        <f t="shared" si="167"/>
        <v>0</v>
      </c>
      <c r="DB142" s="171">
        <f t="shared" si="168"/>
        <v>0</v>
      </c>
      <c r="DC142" s="171">
        <f t="shared" si="169"/>
        <v>0</v>
      </c>
      <c r="DD142" s="1">
        <f t="shared" si="170"/>
        <v>0</v>
      </c>
    </row>
    <row r="143" spans="3:108" ht="18" customHeight="1" x14ac:dyDescent="0.25">
      <c r="C143" s="1">
        <f t="shared" si="118"/>
        <v>0</v>
      </c>
      <c r="D143" s="1">
        <f t="shared" si="119"/>
        <v>0</v>
      </c>
      <c r="E143" s="1">
        <f>ALLO!A141</f>
        <v>0</v>
      </c>
      <c r="F143" s="1">
        <f t="shared" si="120"/>
        <v>0</v>
      </c>
      <c r="G143" s="1">
        <f t="shared" si="121"/>
        <v>1</v>
      </c>
      <c r="H143" s="1">
        <f t="shared" si="121"/>
        <v>2</v>
      </c>
      <c r="I143" s="1">
        <f t="shared" si="121"/>
        <v>3</v>
      </c>
      <c r="J143" s="1">
        <f>SUM(ALLO!GA141:GL141)</f>
        <v>0</v>
      </c>
      <c r="K143" s="1">
        <f>SUM(ALLO!GM141:GX141)</f>
        <v>0</v>
      </c>
      <c r="L143" s="1">
        <f>SUM(ALLO!GY141:HJ141)</f>
        <v>0</v>
      </c>
      <c r="M143" s="1">
        <f>SUM(ALLO!EU141:FF141)</f>
        <v>0</v>
      </c>
      <c r="N143" s="1">
        <f>SUM(ALLO!FG141:FR141)</f>
        <v>0</v>
      </c>
      <c r="O143" s="1">
        <f>ALLO!HR141</f>
        <v>0</v>
      </c>
      <c r="P143" s="1">
        <f>ALLO!HU141</f>
        <v>0</v>
      </c>
      <c r="Q143" s="1">
        <f>ALLO!IP141</f>
        <v>0</v>
      </c>
      <c r="R143" s="1">
        <f>ALLO!IS141</f>
        <v>0</v>
      </c>
      <c r="S143" s="1">
        <f>IFERROR(IF($BL143&gt;=1,INDEX(ARR!$D$8:$AG$207,MATCH(G143,ARR!$D$8:$D$207,0),12),0),0)</f>
        <v>0</v>
      </c>
      <c r="T143" s="1">
        <f>IFERROR(IF($BL143&gt;=1,INDEX(ARR!$D$8:$AG$207,MATCH(H143,ARR!$D$8:$D$207,0),12),0),0)</f>
        <v>0</v>
      </c>
      <c r="U143" s="1">
        <f>IFERROR(IF($BL143&gt;=1,INDEX(ARR!$D$8:$AG$207,MATCH(I143,ARR!$D$8:$D$207,0),12),0),0)</f>
        <v>0</v>
      </c>
      <c r="V143" s="1">
        <f t="shared" si="122"/>
        <v>0</v>
      </c>
      <c r="W143" s="1">
        <f t="shared" si="123"/>
        <v>0</v>
      </c>
      <c r="X143" s="1">
        <f>SUM(DED!AH143:AS143)+ALLO!IQ141+ALLO!IT141+DED!FT143+ALLO!HP141</f>
        <v>0</v>
      </c>
      <c r="Y143" s="1">
        <f>SUM(DED!FA143:FL143)+ALLO!IR141+ALLO!IU141+DED!FV143</f>
        <v>0</v>
      </c>
      <c r="Z143" s="1">
        <f>SUM(DED!BF143:BQ143)+DED!FW143</f>
        <v>0</v>
      </c>
      <c r="AA143" s="1">
        <f>DED!ES143+DED!GC143</f>
        <v>0</v>
      </c>
      <c r="AB143" s="1">
        <f>SUM(DED!DZ143:EK143)+OTH!I138+DED!FZ143</f>
        <v>0</v>
      </c>
      <c r="AC143" s="1">
        <f>SUM(DED!FM143:FS143)+DED!GD143</f>
        <v>0</v>
      </c>
      <c r="AD143" s="1">
        <f>SUM(DED!CP143:DA143)+DED!GE143</f>
        <v>0</v>
      </c>
      <c r="AE143" s="1">
        <f>SUM(DED!DB143:DM143)+OTH!N138+DED!GA143</f>
        <v>0</v>
      </c>
      <c r="AF143" s="1">
        <f>SUM(DED!DN143:DY143)+OTH!O138+DED!GB143</f>
        <v>0</v>
      </c>
      <c r="AG143" s="1">
        <f>SUM(OTH!D138:H138)+SUM(OTH!J138:M138)+SUM(X143:AB143)+AE143</f>
        <v>0</v>
      </c>
      <c r="AH143" s="1">
        <f>HRA!H138</f>
        <v>0</v>
      </c>
      <c r="AI143" s="1">
        <f>OTH!AC138+OTH!AD138+50000</f>
        <v>50000</v>
      </c>
      <c r="AJ143" s="1">
        <f>OTH!P138</f>
        <v>0</v>
      </c>
      <c r="AK143" s="1">
        <f>IFERROR(IF(OTH!Q138&gt;=AK$6,AK$6,OTH!Q138),0)</f>
        <v>0</v>
      </c>
      <c r="AL143" s="1">
        <f>IFERROR(IF(OTH!R138&gt;=AL$6,AL$6,OTH!R138),0)</f>
        <v>0</v>
      </c>
      <c r="AM143" s="1">
        <f>IFERROR(IF(OTH!S138&gt;=AM$6,AM$6,OTH!S138),0)</f>
        <v>0</v>
      </c>
      <c r="AN143" s="1">
        <f>IFERROR(IF(OTH!T138&gt;=AN$6,AN$6,OTH!T138),0)</f>
        <v>0</v>
      </c>
      <c r="AO143" s="1">
        <f>OTH!U138</f>
        <v>0</v>
      </c>
      <c r="AP143" s="1">
        <f>IFERROR(IF(OTH!V138&gt;=AP$6,AP$6,OTH!V138),0)</f>
        <v>0</v>
      </c>
      <c r="AQ143" s="1">
        <f>IFERROR(IF(OTH!W138&gt;=AQ$6,AQ$6,OTH!W138),0)</f>
        <v>0</v>
      </c>
      <c r="AR143" s="1">
        <f>IFERROR(IF(OTH!X138&gt;=AR$6,AR$6,OTH!X138),0)</f>
        <v>0</v>
      </c>
      <c r="AS143" s="1">
        <f>OTH!Y138</f>
        <v>0</v>
      </c>
      <c r="AT143" s="1">
        <f>OTH!Z138+AC143</f>
        <v>0</v>
      </c>
      <c r="AU143" s="1">
        <f>OTH!AE138+OTH!AF138</f>
        <v>0</v>
      </c>
      <c r="AV143" s="1">
        <f>OTH!AA138</f>
        <v>0</v>
      </c>
      <c r="AW143" s="1">
        <f>OTH!AB138</f>
        <v>0</v>
      </c>
      <c r="AX143" s="1">
        <f t="shared" si="124"/>
        <v>0</v>
      </c>
      <c r="AY143" s="1">
        <f t="shared" si="125"/>
        <v>0</v>
      </c>
      <c r="AZ143" s="1">
        <f t="shared" si="126"/>
        <v>0</v>
      </c>
      <c r="BA143" s="1">
        <f t="shared" si="127"/>
        <v>0</v>
      </c>
      <c r="BB143" s="1">
        <f t="shared" si="128"/>
        <v>0</v>
      </c>
      <c r="BC143" s="1">
        <f>EMP!X139</f>
        <v>0</v>
      </c>
      <c r="BD143" s="1">
        <f t="shared" si="129"/>
        <v>0</v>
      </c>
      <c r="BE143" s="1">
        <f t="shared" si="130"/>
        <v>0</v>
      </c>
      <c r="BF143" s="1">
        <f t="shared" si="131"/>
        <v>0</v>
      </c>
      <c r="BG143" s="1">
        <f t="shared" si="132"/>
        <v>0</v>
      </c>
      <c r="BL143" s="165">
        <f>EMP!O139</f>
        <v>0</v>
      </c>
      <c r="BM143" s="166">
        <f>EMP!P139</f>
        <v>0</v>
      </c>
      <c r="BN143" s="165">
        <f>EMP!Q139</f>
        <v>0</v>
      </c>
      <c r="BO143" s="179"/>
      <c r="BP143" s="180"/>
      <c r="BQ143" s="173">
        <f t="shared" si="133"/>
        <v>0</v>
      </c>
      <c r="BR143" s="173">
        <f t="shared" si="134"/>
        <v>0</v>
      </c>
      <c r="BS143" s="174">
        <f t="shared" si="135"/>
        <v>0</v>
      </c>
      <c r="BT143" s="173">
        <f t="shared" si="136"/>
        <v>0</v>
      </c>
      <c r="BU143" s="173">
        <f t="shared" si="137"/>
        <v>0</v>
      </c>
      <c r="BV143" s="174">
        <f t="shared" si="138"/>
        <v>0</v>
      </c>
      <c r="BW143" s="173">
        <f t="shared" si="139"/>
        <v>0</v>
      </c>
      <c r="BX143" s="173">
        <f t="shared" si="140"/>
        <v>0</v>
      </c>
      <c r="BY143" s="174">
        <f t="shared" si="141"/>
        <v>0</v>
      </c>
      <c r="BZ143" s="173">
        <f t="shared" si="142"/>
        <v>0</v>
      </c>
      <c r="CA143" s="173">
        <f t="shared" si="143"/>
        <v>0</v>
      </c>
      <c r="CB143" s="174">
        <f t="shared" si="144"/>
        <v>0</v>
      </c>
      <c r="CC143" s="173">
        <f t="shared" si="145"/>
        <v>0</v>
      </c>
      <c r="CD143" s="173">
        <f t="shared" si="146"/>
        <v>0</v>
      </c>
      <c r="CE143" s="175">
        <f t="shared" si="147"/>
        <v>0</v>
      </c>
      <c r="CF143" s="175">
        <f t="shared" si="117"/>
        <v>0</v>
      </c>
      <c r="CG143" s="175">
        <f t="shared" si="148"/>
        <v>0</v>
      </c>
      <c r="CH143" s="175">
        <f t="shared" si="149"/>
        <v>0</v>
      </c>
      <c r="CI143" s="175">
        <f t="shared" si="150"/>
        <v>0</v>
      </c>
      <c r="CJ143" s="175">
        <f t="shared" si="151"/>
        <v>0</v>
      </c>
      <c r="CK143" s="175">
        <f t="shared" si="152"/>
        <v>0</v>
      </c>
      <c r="CL143" s="175">
        <f t="shared" si="153"/>
        <v>0</v>
      </c>
      <c r="CM143" s="175">
        <f t="shared" si="154"/>
        <v>0</v>
      </c>
      <c r="CN143" s="175">
        <f t="shared" si="155"/>
        <v>0</v>
      </c>
      <c r="CO143" s="175">
        <f t="shared" si="156"/>
        <v>0</v>
      </c>
      <c r="CP143" s="175">
        <f t="shared" si="157"/>
        <v>0</v>
      </c>
      <c r="CQ143" s="175">
        <f t="shared" si="158"/>
        <v>0</v>
      </c>
      <c r="CR143" s="175">
        <f t="shared" si="159"/>
        <v>0</v>
      </c>
      <c r="CS143" s="175">
        <f t="shared" si="160"/>
        <v>0</v>
      </c>
      <c r="CT143" s="175">
        <f t="shared" si="161"/>
        <v>0</v>
      </c>
      <c r="CU143" s="176">
        <f t="shared" si="162"/>
        <v>0</v>
      </c>
      <c r="CV143" s="176">
        <f t="shared" si="163"/>
        <v>0</v>
      </c>
      <c r="CW143" s="176">
        <f t="shared" si="164"/>
        <v>0</v>
      </c>
      <c r="CX143" s="172">
        <f>OTH!P138</f>
        <v>0</v>
      </c>
      <c r="CY143" s="176">
        <f t="shared" si="165"/>
        <v>0</v>
      </c>
      <c r="CZ143" s="176">
        <f t="shared" si="166"/>
        <v>0</v>
      </c>
      <c r="DA143" s="176">
        <f t="shared" si="167"/>
        <v>0</v>
      </c>
      <c r="DB143" s="171">
        <f t="shared" si="168"/>
        <v>0</v>
      </c>
      <c r="DC143" s="171">
        <f t="shared" si="169"/>
        <v>0</v>
      </c>
      <c r="DD143" s="1">
        <f t="shared" si="170"/>
        <v>0</v>
      </c>
    </row>
    <row r="144" spans="3:108" ht="18" customHeight="1" x14ac:dyDescent="0.25">
      <c r="C144" s="1">
        <f t="shared" si="118"/>
        <v>0</v>
      </c>
      <c r="D144" s="1">
        <f t="shared" si="119"/>
        <v>0</v>
      </c>
      <c r="E144" s="1">
        <f>ALLO!A142</f>
        <v>0</v>
      </c>
      <c r="F144" s="1">
        <f t="shared" si="120"/>
        <v>0</v>
      </c>
      <c r="G144" s="1">
        <f t="shared" si="121"/>
        <v>1</v>
      </c>
      <c r="H144" s="1">
        <f t="shared" si="121"/>
        <v>2</v>
      </c>
      <c r="I144" s="1">
        <f t="shared" si="121"/>
        <v>3</v>
      </c>
      <c r="J144" s="1">
        <f>SUM(ALLO!GA142:GL142)</f>
        <v>0</v>
      </c>
      <c r="K144" s="1">
        <f>SUM(ALLO!GM142:GX142)</f>
        <v>0</v>
      </c>
      <c r="L144" s="1">
        <f>SUM(ALLO!GY142:HJ142)</f>
        <v>0</v>
      </c>
      <c r="M144" s="1">
        <f>SUM(ALLO!EU142:FF142)</f>
        <v>0</v>
      </c>
      <c r="N144" s="1">
        <f>SUM(ALLO!FG142:FR142)</f>
        <v>0</v>
      </c>
      <c r="O144" s="1">
        <f>ALLO!HR142</f>
        <v>0</v>
      </c>
      <c r="P144" s="1">
        <f>ALLO!HU142</f>
        <v>0</v>
      </c>
      <c r="Q144" s="1">
        <f>ALLO!IP142</f>
        <v>0</v>
      </c>
      <c r="R144" s="1">
        <f>ALLO!IS142</f>
        <v>0</v>
      </c>
      <c r="S144" s="1">
        <f>IFERROR(IF($BL144&gt;=1,INDEX(ARR!$D$8:$AG$207,MATCH(G144,ARR!$D$8:$D$207,0),12),0),0)</f>
        <v>0</v>
      </c>
      <c r="T144" s="1">
        <f>IFERROR(IF($BL144&gt;=1,INDEX(ARR!$D$8:$AG$207,MATCH(H144,ARR!$D$8:$D$207,0),12),0),0)</f>
        <v>0</v>
      </c>
      <c r="U144" s="1">
        <f>IFERROR(IF($BL144&gt;=1,INDEX(ARR!$D$8:$AG$207,MATCH(I144,ARR!$D$8:$D$207,0),12),0),0)</f>
        <v>0</v>
      </c>
      <c r="V144" s="1">
        <f t="shared" si="122"/>
        <v>0</v>
      </c>
      <c r="W144" s="1">
        <f t="shared" si="123"/>
        <v>0</v>
      </c>
      <c r="X144" s="1">
        <f>SUM(DED!AH144:AS144)+ALLO!IQ142+ALLO!IT142+DED!FT144+ALLO!HP142</f>
        <v>0</v>
      </c>
      <c r="Y144" s="1">
        <f>SUM(DED!FA144:FL144)+ALLO!IR142+ALLO!IU142+DED!FV144</f>
        <v>0</v>
      </c>
      <c r="Z144" s="1">
        <f>SUM(DED!BF144:BQ144)+DED!FW144</f>
        <v>0</v>
      </c>
      <c r="AA144" s="1">
        <f>DED!ES144+DED!GC144</f>
        <v>0</v>
      </c>
      <c r="AB144" s="1">
        <f>SUM(DED!DZ144:EK144)+OTH!I139+DED!FZ144</f>
        <v>0</v>
      </c>
      <c r="AC144" s="1">
        <f>SUM(DED!FM144:FS144)+DED!GD144</f>
        <v>0</v>
      </c>
      <c r="AD144" s="1">
        <f>SUM(DED!CP144:DA144)+DED!GE144</f>
        <v>0</v>
      </c>
      <c r="AE144" s="1">
        <f>SUM(DED!DB144:DM144)+OTH!N139+DED!GA144</f>
        <v>0</v>
      </c>
      <c r="AF144" s="1">
        <f>SUM(DED!DN144:DY144)+OTH!O139+DED!GB144</f>
        <v>0</v>
      </c>
      <c r="AG144" s="1">
        <f>SUM(OTH!D139:H139)+SUM(OTH!J139:M139)+SUM(X144:AB144)+AE144</f>
        <v>0</v>
      </c>
      <c r="AH144" s="1">
        <f>HRA!H139</f>
        <v>0</v>
      </c>
      <c r="AI144" s="1">
        <f>OTH!AC139+OTH!AD139+50000</f>
        <v>50000</v>
      </c>
      <c r="AJ144" s="1">
        <f>OTH!P139</f>
        <v>0</v>
      </c>
      <c r="AK144" s="1">
        <f>IFERROR(IF(OTH!Q139&gt;=AK$6,AK$6,OTH!Q139),0)</f>
        <v>0</v>
      </c>
      <c r="AL144" s="1">
        <f>IFERROR(IF(OTH!R139&gt;=AL$6,AL$6,OTH!R139),0)</f>
        <v>0</v>
      </c>
      <c r="AM144" s="1">
        <f>IFERROR(IF(OTH!S139&gt;=AM$6,AM$6,OTH!S139),0)</f>
        <v>0</v>
      </c>
      <c r="AN144" s="1">
        <f>IFERROR(IF(OTH!T139&gt;=AN$6,AN$6,OTH!T139),0)</f>
        <v>0</v>
      </c>
      <c r="AO144" s="1">
        <f>OTH!U139</f>
        <v>0</v>
      </c>
      <c r="AP144" s="1">
        <f>IFERROR(IF(OTH!V139&gt;=AP$6,AP$6,OTH!V139),0)</f>
        <v>0</v>
      </c>
      <c r="AQ144" s="1">
        <f>IFERROR(IF(OTH!W139&gt;=AQ$6,AQ$6,OTH!W139),0)</f>
        <v>0</v>
      </c>
      <c r="AR144" s="1">
        <f>IFERROR(IF(OTH!X139&gt;=AR$6,AR$6,OTH!X139),0)</f>
        <v>0</v>
      </c>
      <c r="AS144" s="1">
        <f>OTH!Y139</f>
        <v>0</v>
      </c>
      <c r="AT144" s="1">
        <f>OTH!Z139+AC144</f>
        <v>0</v>
      </c>
      <c r="AU144" s="1">
        <f>OTH!AE139+OTH!AF139</f>
        <v>0</v>
      </c>
      <c r="AV144" s="1">
        <f>OTH!AA139</f>
        <v>0</v>
      </c>
      <c r="AW144" s="1">
        <f>OTH!AB139</f>
        <v>0</v>
      </c>
      <c r="AX144" s="1">
        <f t="shared" si="124"/>
        <v>0</v>
      </c>
      <c r="AY144" s="1">
        <f t="shared" si="125"/>
        <v>0</v>
      </c>
      <c r="AZ144" s="1">
        <f t="shared" si="126"/>
        <v>0</v>
      </c>
      <c r="BA144" s="1">
        <f t="shared" si="127"/>
        <v>0</v>
      </c>
      <c r="BB144" s="1">
        <f t="shared" si="128"/>
        <v>0</v>
      </c>
      <c r="BC144" s="1">
        <f>EMP!X140</f>
        <v>0</v>
      </c>
      <c r="BD144" s="1">
        <f t="shared" si="129"/>
        <v>0</v>
      </c>
      <c r="BE144" s="1">
        <f t="shared" si="130"/>
        <v>0</v>
      </c>
      <c r="BF144" s="1">
        <f t="shared" si="131"/>
        <v>0</v>
      </c>
      <c r="BG144" s="1">
        <f t="shared" si="132"/>
        <v>0</v>
      </c>
      <c r="BL144" s="165">
        <f>EMP!O140</f>
        <v>0</v>
      </c>
      <c r="BM144" s="166">
        <f>EMP!P140</f>
        <v>0</v>
      </c>
      <c r="BN144" s="165">
        <f>EMP!Q140</f>
        <v>0</v>
      </c>
      <c r="BO144" s="179"/>
      <c r="BP144" s="180"/>
      <c r="BQ144" s="173">
        <f t="shared" si="133"/>
        <v>0</v>
      </c>
      <c r="BR144" s="173">
        <f t="shared" si="134"/>
        <v>0</v>
      </c>
      <c r="BS144" s="174">
        <f t="shared" si="135"/>
        <v>0</v>
      </c>
      <c r="BT144" s="173">
        <f t="shared" si="136"/>
        <v>0</v>
      </c>
      <c r="BU144" s="173">
        <f t="shared" si="137"/>
        <v>0</v>
      </c>
      <c r="BV144" s="174">
        <f t="shared" si="138"/>
        <v>0</v>
      </c>
      <c r="BW144" s="173">
        <f t="shared" si="139"/>
        <v>0</v>
      </c>
      <c r="BX144" s="173">
        <f t="shared" si="140"/>
        <v>0</v>
      </c>
      <c r="BY144" s="174">
        <f t="shared" si="141"/>
        <v>0</v>
      </c>
      <c r="BZ144" s="173">
        <f t="shared" si="142"/>
        <v>0</v>
      </c>
      <c r="CA144" s="173">
        <f t="shared" si="143"/>
        <v>0</v>
      </c>
      <c r="CB144" s="174">
        <f t="shared" si="144"/>
        <v>0</v>
      </c>
      <c r="CC144" s="173">
        <f t="shared" si="145"/>
        <v>0</v>
      </c>
      <c r="CD144" s="173">
        <f t="shared" si="146"/>
        <v>0</v>
      </c>
      <c r="CE144" s="175">
        <f t="shared" si="147"/>
        <v>0</v>
      </c>
      <c r="CF144" s="175">
        <f t="shared" si="117"/>
        <v>0</v>
      </c>
      <c r="CG144" s="175">
        <f t="shared" si="148"/>
        <v>0</v>
      </c>
      <c r="CH144" s="175">
        <f t="shared" si="149"/>
        <v>0</v>
      </c>
      <c r="CI144" s="175">
        <f t="shared" si="150"/>
        <v>0</v>
      </c>
      <c r="CJ144" s="175">
        <f t="shared" si="151"/>
        <v>0</v>
      </c>
      <c r="CK144" s="175">
        <f t="shared" si="152"/>
        <v>0</v>
      </c>
      <c r="CL144" s="175">
        <f t="shared" si="153"/>
        <v>0</v>
      </c>
      <c r="CM144" s="175">
        <f t="shared" si="154"/>
        <v>0</v>
      </c>
      <c r="CN144" s="175">
        <f t="shared" si="155"/>
        <v>0</v>
      </c>
      <c r="CO144" s="175">
        <f t="shared" si="156"/>
        <v>0</v>
      </c>
      <c r="CP144" s="175">
        <f t="shared" si="157"/>
        <v>0</v>
      </c>
      <c r="CQ144" s="175">
        <f t="shared" si="158"/>
        <v>0</v>
      </c>
      <c r="CR144" s="175">
        <f t="shared" si="159"/>
        <v>0</v>
      </c>
      <c r="CS144" s="175">
        <f t="shared" si="160"/>
        <v>0</v>
      </c>
      <c r="CT144" s="175">
        <f t="shared" si="161"/>
        <v>0</v>
      </c>
      <c r="CU144" s="176">
        <f t="shared" si="162"/>
        <v>0</v>
      </c>
      <c r="CV144" s="176">
        <f t="shared" si="163"/>
        <v>0</v>
      </c>
      <c r="CW144" s="176">
        <f t="shared" si="164"/>
        <v>0</v>
      </c>
      <c r="CX144" s="172">
        <f>OTH!P139</f>
        <v>0</v>
      </c>
      <c r="CY144" s="176">
        <f t="shared" si="165"/>
        <v>0</v>
      </c>
      <c r="CZ144" s="176">
        <f t="shared" si="166"/>
        <v>0</v>
      </c>
      <c r="DA144" s="176">
        <f t="shared" si="167"/>
        <v>0</v>
      </c>
      <c r="DB144" s="171">
        <f t="shared" si="168"/>
        <v>0</v>
      </c>
      <c r="DC144" s="171">
        <f t="shared" si="169"/>
        <v>0</v>
      </c>
      <c r="DD144" s="1">
        <f t="shared" si="170"/>
        <v>0</v>
      </c>
    </row>
    <row r="145" spans="3:108" ht="18" customHeight="1" x14ac:dyDescent="0.25">
      <c r="C145" s="1">
        <f t="shared" si="118"/>
        <v>0</v>
      </c>
      <c r="D145" s="1">
        <f t="shared" si="119"/>
        <v>0</v>
      </c>
      <c r="E145" s="1">
        <f>ALLO!A143</f>
        <v>0</v>
      </c>
      <c r="F145" s="1">
        <f t="shared" si="120"/>
        <v>0</v>
      </c>
      <c r="G145" s="1">
        <f t="shared" si="121"/>
        <v>1</v>
      </c>
      <c r="H145" s="1">
        <f t="shared" si="121"/>
        <v>2</v>
      </c>
      <c r="I145" s="1">
        <f t="shared" si="121"/>
        <v>3</v>
      </c>
      <c r="J145" s="1">
        <f>SUM(ALLO!GA143:GL143)</f>
        <v>0</v>
      </c>
      <c r="K145" s="1">
        <f>SUM(ALLO!GM143:GX143)</f>
        <v>0</v>
      </c>
      <c r="L145" s="1">
        <f>SUM(ALLO!GY143:HJ143)</f>
        <v>0</v>
      </c>
      <c r="M145" s="1">
        <f>SUM(ALLO!EU143:FF143)</f>
        <v>0</v>
      </c>
      <c r="N145" s="1">
        <f>SUM(ALLO!FG143:FR143)</f>
        <v>0</v>
      </c>
      <c r="O145" s="1">
        <f>ALLO!HR143</f>
        <v>0</v>
      </c>
      <c r="P145" s="1">
        <f>ALLO!HU143</f>
        <v>0</v>
      </c>
      <c r="Q145" s="1">
        <f>ALLO!IP143</f>
        <v>0</v>
      </c>
      <c r="R145" s="1">
        <f>ALLO!IS143</f>
        <v>0</v>
      </c>
      <c r="S145" s="1">
        <f>IFERROR(IF($BL145&gt;=1,INDEX(ARR!$D$8:$AG$207,MATCH(G145,ARR!$D$8:$D$207,0),12),0),0)</f>
        <v>0</v>
      </c>
      <c r="T145" s="1">
        <f>IFERROR(IF($BL145&gt;=1,INDEX(ARR!$D$8:$AG$207,MATCH(H145,ARR!$D$8:$D$207,0),12),0),0)</f>
        <v>0</v>
      </c>
      <c r="U145" s="1">
        <f>IFERROR(IF($BL145&gt;=1,INDEX(ARR!$D$8:$AG$207,MATCH(I145,ARR!$D$8:$D$207,0),12),0),0)</f>
        <v>0</v>
      </c>
      <c r="V145" s="1">
        <f t="shared" si="122"/>
        <v>0</v>
      </c>
      <c r="W145" s="1">
        <f t="shared" si="123"/>
        <v>0</v>
      </c>
      <c r="X145" s="1">
        <f>SUM(DED!AH145:AS145)+ALLO!IQ143+ALLO!IT143+DED!FT145+ALLO!HP143</f>
        <v>0</v>
      </c>
      <c r="Y145" s="1">
        <f>SUM(DED!FA145:FL145)+ALLO!IR143+ALLO!IU143+DED!FV145</f>
        <v>0</v>
      </c>
      <c r="Z145" s="1">
        <f>SUM(DED!BF145:BQ145)+DED!FW145</f>
        <v>0</v>
      </c>
      <c r="AA145" s="1">
        <f>DED!ES145+DED!GC145</f>
        <v>0</v>
      </c>
      <c r="AB145" s="1">
        <f>SUM(DED!DZ145:EK145)+OTH!I140+DED!FZ145</f>
        <v>0</v>
      </c>
      <c r="AC145" s="1">
        <f>SUM(DED!FM145:FS145)+DED!GD145</f>
        <v>0</v>
      </c>
      <c r="AD145" s="1">
        <f>SUM(DED!CP145:DA145)+DED!GE145</f>
        <v>0</v>
      </c>
      <c r="AE145" s="1">
        <f>SUM(DED!DB145:DM145)+OTH!N140+DED!GA145</f>
        <v>0</v>
      </c>
      <c r="AF145" s="1">
        <f>SUM(DED!DN145:DY145)+OTH!O140+DED!GB145</f>
        <v>0</v>
      </c>
      <c r="AG145" s="1">
        <f>SUM(OTH!D140:H140)+SUM(OTH!J140:M140)+SUM(X145:AB145)+AE145</f>
        <v>0</v>
      </c>
      <c r="AH145" s="1">
        <f>HRA!H140</f>
        <v>0</v>
      </c>
      <c r="AI145" s="1">
        <f>OTH!AC140+OTH!AD140+50000</f>
        <v>50000</v>
      </c>
      <c r="AJ145" s="1">
        <f>OTH!P140</f>
        <v>0</v>
      </c>
      <c r="AK145" s="1">
        <f>IFERROR(IF(OTH!Q140&gt;=AK$6,AK$6,OTH!Q140),0)</f>
        <v>0</v>
      </c>
      <c r="AL145" s="1">
        <f>IFERROR(IF(OTH!R140&gt;=AL$6,AL$6,OTH!R140),0)</f>
        <v>0</v>
      </c>
      <c r="AM145" s="1">
        <f>IFERROR(IF(OTH!S140&gt;=AM$6,AM$6,OTH!S140),0)</f>
        <v>0</v>
      </c>
      <c r="AN145" s="1">
        <f>IFERROR(IF(OTH!T140&gt;=AN$6,AN$6,OTH!T140),0)</f>
        <v>0</v>
      </c>
      <c r="AO145" s="1">
        <f>OTH!U140</f>
        <v>0</v>
      </c>
      <c r="AP145" s="1">
        <f>IFERROR(IF(OTH!V140&gt;=AP$6,AP$6,OTH!V140),0)</f>
        <v>0</v>
      </c>
      <c r="AQ145" s="1">
        <f>IFERROR(IF(OTH!W140&gt;=AQ$6,AQ$6,OTH!W140),0)</f>
        <v>0</v>
      </c>
      <c r="AR145" s="1">
        <f>IFERROR(IF(OTH!X140&gt;=AR$6,AR$6,OTH!X140),0)</f>
        <v>0</v>
      </c>
      <c r="AS145" s="1">
        <f>OTH!Y140</f>
        <v>0</v>
      </c>
      <c r="AT145" s="1">
        <f>OTH!Z140+AC145</f>
        <v>0</v>
      </c>
      <c r="AU145" s="1">
        <f>OTH!AE140+OTH!AF140</f>
        <v>0</v>
      </c>
      <c r="AV145" s="1">
        <f>OTH!AA140</f>
        <v>0</v>
      </c>
      <c r="AW145" s="1">
        <f>OTH!AB140</f>
        <v>0</v>
      </c>
      <c r="AX145" s="1">
        <f t="shared" si="124"/>
        <v>0</v>
      </c>
      <c r="AY145" s="1">
        <f t="shared" si="125"/>
        <v>0</v>
      </c>
      <c r="AZ145" s="1">
        <f t="shared" si="126"/>
        <v>0</v>
      </c>
      <c r="BA145" s="1">
        <f t="shared" si="127"/>
        <v>0</v>
      </c>
      <c r="BB145" s="1">
        <f t="shared" si="128"/>
        <v>0</v>
      </c>
      <c r="BC145" s="1">
        <f>EMP!X141</f>
        <v>0</v>
      </c>
      <c r="BD145" s="1">
        <f t="shared" si="129"/>
        <v>0</v>
      </c>
      <c r="BE145" s="1">
        <f t="shared" si="130"/>
        <v>0</v>
      </c>
      <c r="BF145" s="1">
        <f t="shared" si="131"/>
        <v>0</v>
      </c>
      <c r="BG145" s="1">
        <f t="shared" si="132"/>
        <v>0</v>
      </c>
      <c r="BL145" s="165">
        <f>EMP!O141</f>
        <v>0</v>
      </c>
      <c r="BM145" s="166">
        <f>EMP!P141</f>
        <v>0</v>
      </c>
      <c r="BN145" s="165">
        <f>EMP!Q141</f>
        <v>0</v>
      </c>
      <c r="BO145" s="179"/>
      <c r="BP145" s="180"/>
      <c r="BQ145" s="173">
        <f t="shared" si="133"/>
        <v>0</v>
      </c>
      <c r="BR145" s="173">
        <f t="shared" si="134"/>
        <v>0</v>
      </c>
      <c r="BS145" s="174">
        <f t="shared" si="135"/>
        <v>0</v>
      </c>
      <c r="BT145" s="173">
        <f t="shared" si="136"/>
        <v>0</v>
      </c>
      <c r="BU145" s="173">
        <f t="shared" si="137"/>
        <v>0</v>
      </c>
      <c r="BV145" s="174">
        <f t="shared" si="138"/>
        <v>0</v>
      </c>
      <c r="BW145" s="173">
        <f t="shared" si="139"/>
        <v>0</v>
      </c>
      <c r="BX145" s="173">
        <f t="shared" si="140"/>
        <v>0</v>
      </c>
      <c r="BY145" s="174">
        <f t="shared" si="141"/>
        <v>0</v>
      </c>
      <c r="BZ145" s="173">
        <f t="shared" si="142"/>
        <v>0</v>
      </c>
      <c r="CA145" s="173">
        <f t="shared" si="143"/>
        <v>0</v>
      </c>
      <c r="CB145" s="174">
        <f t="shared" si="144"/>
        <v>0</v>
      </c>
      <c r="CC145" s="173">
        <f t="shared" si="145"/>
        <v>0</v>
      </c>
      <c r="CD145" s="173">
        <f t="shared" si="146"/>
        <v>0</v>
      </c>
      <c r="CE145" s="175">
        <f t="shared" si="147"/>
        <v>0</v>
      </c>
      <c r="CF145" s="175">
        <f t="shared" si="117"/>
        <v>0</v>
      </c>
      <c r="CG145" s="175">
        <f t="shared" si="148"/>
        <v>0</v>
      </c>
      <c r="CH145" s="175">
        <f t="shared" si="149"/>
        <v>0</v>
      </c>
      <c r="CI145" s="175">
        <f t="shared" si="150"/>
        <v>0</v>
      </c>
      <c r="CJ145" s="175">
        <f t="shared" si="151"/>
        <v>0</v>
      </c>
      <c r="CK145" s="175">
        <f t="shared" si="152"/>
        <v>0</v>
      </c>
      <c r="CL145" s="175">
        <f t="shared" si="153"/>
        <v>0</v>
      </c>
      <c r="CM145" s="175">
        <f t="shared" si="154"/>
        <v>0</v>
      </c>
      <c r="CN145" s="175">
        <f t="shared" si="155"/>
        <v>0</v>
      </c>
      <c r="CO145" s="175">
        <f t="shared" si="156"/>
        <v>0</v>
      </c>
      <c r="CP145" s="175">
        <f t="shared" si="157"/>
        <v>0</v>
      </c>
      <c r="CQ145" s="175">
        <f t="shared" si="158"/>
        <v>0</v>
      </c>
      <c r="CR145" s="175">
        <f t="shared" si="159"/>
        <v>0</v>
      </c>
      <c r="CS145" s="175">
        <f t="shared" si="160"/>
        <v>0</v>
      </c>
      <c r="CT145" s="175">
        <f t="shared" si="161"/>
        <v>0</v>
      </c>
      <c r="CU145" s="176">
        <f t="shared" si="162"/>
        <v>0</v>
      </c>
      <c r="CV145" s="176">
        <f t="shared" si="163"/>
        <v>0</v>
      </c>
      <c r="CW145" s="176">
        <f t="shared" si="164"/>
        <v>0</v>
      </c>
      <c r="CX145" s="172">
        <f>OTH!P140</f>
        <v>0</v>
      </c>
      <c r="CY145" s="176">
        <f t="shared" si="165"/>
        <v>0</v>
      </c>
      <c r="CZ145" s="176">
        <f t="shared" si="166"/>
        <v>0</v>
      </c>
      <c r="DA145" s="176">
        <f t="shared" si="167"/>
        <v>0</v>
      </c>
      <c r="DB145" s="171">
        <f t="shared" si="168"/>
        <v>0</v>
      </c>
      <c r="DC145" s="171">
        <f t="shared" si="169"/>
        <v>0</v>
      </c>
      <c r="DD145" s="1">
        <f t="shared" si="170"/>
        <v>0</v>
      </c>
    </row>
    <row r="146" spans="3:108" ht="18" customHeight="1" x14ac:dyDescent="0.25">
      <c r="C146" s="1">
        <f t="shared" si="118"/>
        <v>0</v>
      </c>
      <c r="D146" s="1">
        <f t="shared" si="119"/>
        <v>0</v>
      </c>
      <c r="E146" s="1">
        <f>ALLO!A144</f>
        <v>0</v>
      </c>
      <c r="F146" s="1">
        <f t="shared" si="120"/>
        <v>0</v>
      </c>
      <c r="G146" s="1">
        <f t="shared" si="121"/>
        <v>1</v>
      </c>
      <c r="H146" s="1">
        <f t="shared" si="121"/>
        <v>2</v>
      </c>
      <c r="I146" s="1">
        <f t="shared" si="121"/>
        <v>3</v>
      </c>
      <c r="J146" s="1">
        <f>SUM(ALLO!GA144:GL144)</f>
        <v>0</v>
      </c>
      <c r="K146" s="1">
        <f>SUM(ALLO!GM144:GX144)</f>
        <v>0</v>
      </c>
      <c r="L146" s="1">
        <f>SUM(ALLO!GY144:HJ144)</f>
        <v>0</v>
      </c>
      <c r="M146" s="1">
        <f>SUM(ALLO!EU144:FF144)</f>
        <v>0</v>
      </c>
      <c r="N146" s="1">
        <f>SUM(ALLO!FG144:FR144)</f>
        <v>0</v>
      </c>
      <c r="O146" s="1">
        <f>ALLO!HR144</f>
        <v>0</v>
      </c>
      <c r="P146" s="1">
        <f>ALLO!HU144</f>
        <v>0</v>
      </c>
      <c r="Q146" s="1">
        <f>ALLO!IP144</f>
        <v>0</v>
      </c>
      <c r="R146" s="1">
        <f>ALLO!IS144</f>
        <v>0</v>
      </c>
      <c r="S146" s="1">
        <f>IFERROR(IF($BL146&gt;=1,INDEX(ARR!$D$8:$AG$207,MATCH(G146,ARR!$D$8:$D$207,0),12),0),0)</f>
        <v>0</v>
      </c>
      <c r="T146" s="1">
        <f>IFERROR(IF($BL146&gt;=1,INDEX(ARR!$D$8:$AG$207,MATCH(H146,ARR!$D$8:$D$207,0),12),0),0)</f>
        <v>0</v>
      </c>
      <c r="U146" s="1">
        <f>IFERROR(IF($BL146&gt;=1,INDEX(ARR!$D$8:$AG$207,MATCH(I146,ARR!$D$8:$D$207,0),12),0),0)</f>
        <v>0</v>
      </c>
      <c r="V146" s="1">
        <f t="shared" si="122"/>
        <v>0</v>
      </c>
      <c r="W146" s="1">
        <f t="shared" si="123"/>
        <v>0</v>
      </c>
      <c r="X146" s="1">
        <f>SUM(DED!AH146:AS146)+ALLO!IQ144+ALLO!IT144+DED!FT146+ALLO!HP144</f>
        <v>0</v>
      </c>
      <c r="Y146" s="1">
        <f>SUM(DED!FA146:FL146)+ALLO!IR144+ALLO!IU144+DED!FV146</f>
        <v>0</v>
      </c>
      <c r="Z146" s="1">
        <f>SUM(DED!BF146:BQ146)+DED!FW146</f>
        <v>0</v>
      </c>
      <c r="AA146" s="1">
        <f>DED!ES146+DED!GC146</f>
        <v>0</v>
      </c>
      <c r="AB146" s="1">
        <f>SUM(DED!DZ146:EK146)+OTH!I141+DED!FZ146</f>
        <v>0</v>
      </c>
      <c r="AC146" s="1">
        <f>SUM(DED!FM146:FS146)+DED!GD146</f>
        <v>0</v>
      </c>
      <c r="AD146" s="1">
        <f>SUM(DED!CP146:DA146)+DED!GE146</f>
        <v>0</v>
      </c>
      <c r="AE146" s="1">
        <f>SUM(DED!DB146:DM146)+OTH!N141+DED!GA146</f>
        <v>0</v>
      </c>
      <c r="AF146" s="1">
        <f>SUM(DED!DN146:DY146)+OTH!O141+DED!GB146</f>
        <v>0</v>
      </c>
      <c r="AG146" s="1">
        <f>SUM(OTH!D141:H141)+SUM(OTH!J141:M141)+SUM(X146:AB146)+AE146</f>
        <v>0</v>
      </c>
      <c r="AH146" s="1">
        <f>HRA!H141</f>
        <v>0</v>
      </c>
      <c r="AI146" s="1">
        <f>OTH!AC141+OTH!AD141+50000</f>
        <v>50000</v>
      </c>
      <c r="AJ146" s="1">
        <f>OTH!P141</f>
        <v>0</v>
      </c>
      <c r="AK146" s="1">
        <f>IFERROR(IF(OTH!Q141&gt;=AK$6,AK$6,OTH!Q141),0)</f>
        <v>0</v>
      </c>
      <c r="AL146" s="1">
        <f>IFERROR(IF(OTH!R141&gt;=AL$6,AL$6,OTH!R141),0)</f>
        <v>0</v>
      </c>
      <c r="AM146" s="1">
        <f>IFERROR(IF(OTH!S141&gt;=AM$6,AM$6,OTH!S141),0)</f>
        <v>0</v>
      </c>
      <c r="AN146" s="1">
        <f>IFERROR(IF(OTH!T141&gt;=AN$6,AN$6,OTH!T141),0)</f>
        <v>0</v>
      </c>
      <c r="AO146" s="1">
        <f>OTH!U141</f>
        <v>0</v>
      </c>
      <c r="AP146" s="1">
        <f>IFERROR(IF(OTH!V141&gt;=AP$6,AP$6,OTH!V141),0)</f>
        <v>0</v>
      </c>
      <c r="AQ146" s="1">
        <f>IFERROR(IF(OTH!W141&gt;=AQ$6,AQ$6,OTH!W141),0)</f>
        <v>0</v>
      </c>
      <c r="AR146" s="1">
        <f>IFERROR(IF(OTH!X141&gt;=AR$6,AR$6,OTH!X141),0)</f>
        <v>0</v>
      </c>
      <c r="AS146" s="1">
        <f>OTH!Y141</f>
        <v>0</v>
      </c>
      <c r="AT146" s="1">
        <f>OTH!Z141+AC146</f>
        <v>0</v>
      </c>
      <c r="AU146" s="1">
        <f>OTH!AE141+OTH!AF141</f>
        <v>0</v>
      </c>
      <c r="AV146" s="1">
        <f>OTH!AA141</f>
        <v>0</v>
      </c>
      <c r="AW146" s="1">
        <f>OTH!AB141</f>
        <v>0</v>
      </c>
      <c r="AX146" s="1">
        <f t="shared" si="124"/>
        <v>0</v>
      </c>
      <c r="AY146" s="1">
        <f t="shared" si="125"/>
        <v>0</v>
      </c>
      <c r="AZ146" s="1">
        <f t="shared" si="126"/>
        <v>0</v>
      </c>
      <c r="BA146" s="1">
        <f t="shared" si="127"/>
        <v>0</v>
      </c>
      <c r="BB146" s="1">
        <f t="shared" si="128"/>
        <v>0</v>
      </c>
      <c r="BC146" s="1">
        <f>EMP!X142</f>
        <v>0</v>
      </c>
      <c r="BD146" s="1">
        <f t="shared" si="129"/>
        <v>0</v>
      </c>
      <c r="BE146" s="1">
        <f t="shared" si="130"/>
        <v>0</v>
      </c>
      <c r="BF146" s="1">
        <f t="shared" si="131"/>
        <v>0</v>
      </c>
      <c r="BG146" s="1">
        <f t="shared" si="132"/>
        <v>0</v>
      </c>
      <c r="BL146" s="165">
        <f>EMP!O142</f>
        <v>0</v>
      </c>
      <c r="BM146" s="166">
        <f>EMP!P142</f>
        <v>0</v>
      </c>
      <c r="BN146" s="165">
        <f>EMP!Q142</f>
        <v>0</v>
      </c>
      <c r="BO146" s="179"/>
      <c r="BP146" s="180"/>
      <c r="BQ146" s="173">
        <f t="shared" si="133"/>
        <v>0</v>
      </c>
      <c r="BR146" s="173">
        <f t="shared" si="134"/>
        <v>0</v>
      </c>
      <c r="BS146" s="174">
        <f t="shared" si="135"/>
        <v>0</v>
      </c>
      <c r="BT146" s="173">
        <f t="shared" si="136"/>
        <v>0</v>
      </c>
      <c r="BU146" s="173">
        <f t="shared" si="137"/>
        <v>0</v>
      </c>
      <c r="BV146" s="174">
        <f t="shared" si="138"/>
        <v>0</v>
      </c>
      <c r="BW146" s="173">
        <f t="shared" si="139"/>
        <v>0</v>
      </c>
      <c r="BX146" s="173">
        <f t="shared" si="140"/>
        <v>0</v>
      </c>
      <c r="BY146" s="174">
        <f t="shared" si="141"/>
        <v>0</v>
      </c>
      <c r="BZ146" s="173">
        <f t="shared" si="142"/>
        <v>0</v>
      </c>
      <c r="CA146" s="173">
        <f t="shared" si="143"/>
        <v>0</v>
      </c>
      <c r="CB146" s="174">
        <f t="shared" si="144"/>
        <v>0</v>
      </c>
      <c r="CC146" s="173">
        <f t="shared" si="145"/>
        <v>0</v>
      </c>
      <c r="CD146" s="173">
        <f t="shared" si="146"/>
        <v>0</v>
      </c>
      <c r="CE146" s="175">
        <f t="shared" si="147"/>
        <v>0</v>
      </c>
      <c r="CF146" s="175">
        <f t="shared" si="117"/>
        <v>0</v>
      </c>
      <c r="CG146" s="175">
        <f t="shared" si="148"/>
        <v>0</v>
      </c>
      <c r="CH146" s="175">
        <f t="shared" si="149"/>
        <v>0</v>
      </c>
      <c r="CI146" s="175">
        <f t="shared" si="150"/>
        <v>0</v>
      </c>
      <c r="CJ146" s="175">
        <f t="shared" si="151"/>
        <v>0</v>
      </c>
      <c r="CK146" s="175">
        <f t="shared" si="152"/>
        <v>0</v>
      </c>
      <c r="CL146" s="175">
        <f t="shared" si="153"/>
        <v>0</v>
      </c>
      <c r="CM146" s="175">
        <f t="shared" si="154"/>
        <v>0</v>
      </c>
      <c r="CN146" s="175">
        <f t="shared" si="155"/>
        <v>0</v>
      </c>
      <c r="CO146" s="175">
        <f t="shared" si="156"/>
        <v>0</v>
      </c>
      <c r="CP146" s="175">
        <f t="shared" si="157"/>
        <v>0</v>
      </c>
      <c r="CQ146" s="175">
        <f t="shared" si="158"/>
        <v>0</v>
      </c>
      <c r="CR146" s="175">
        <f t="shared" si="159"/>
        <v>0</v>
      </c>
      <c r="CS146" s="175">
        <f t="shared" si="160"/>
        <v>0</v>
      </c>
      <c r="CT146" s="175">
        <f t="shared" si="161"/>
        <v>0</v>
      </c>
      <c r="CU146" s="176">
        <f t="shared" si="162"/>
        <v>0</v>
      </c>
      <c r="CV146" s="176">
        <f t="shared" si="163"/>
        <v>0</v>
      </c>
      <c r="CW146" s="176">
        <f t="shared" si="164"/>
        <v>0</v>
      </c>
      <c r="CX146" s="172">
        <f>OTH!P141</f>
        <v>0</v>
      </c>
      <c r="CY146" s="176">
        <f t="shared" si="165"/>
        <v>0</v>
      </c>
      <c r="CZ146" s="176">
        <f t="shared" si="166"/>
        <v>0</v>
      </c>
      <c r="DA146" s="176">
        <f t="shared" si="167"/>
        <v>0</v>
      </c>
      <c r="DB146" s="171">
        <f t="shared" si="168"/>
        <v>0</v>
      </c>
      <c r="DC146" s="171">
        <f t="shared" si="169"/>
        <v>0</v>
      </c>
      <c r="DD146" s="1">
        <f t="shared" si="170"/>
        <v>0</v>
      </c>
    </row>
    <row r="147" spans="3:108" ht="18" customHeight="1" x14ac:dyDescent="0.25">
      <c r="C147" s="1">
        <f t="shared" si="118"/>
        <v>0</v>
      </c>
      <c r="D147" s="1">
        <f t="shared" si="119"/>
        <v>0</v>
      </c>
      <c r="E147" s="1">
        <f>ALLO!A145</f>
        <v>0</v>
      </c>
      <c r="F147" s="1">
        <f t="shared" si="120"/>
        <v>0</v>
      </c>
      <c r="G147" s="1">
        <f t="shared" si="121"/>
        <v>1</v>
      </c>
      <c r="H147" s="1">
        <f t="shared" si="121"/>
        <v>2</v>
      </c>
      <c r="I147" s="1">
        <f t="shared" si="121"/>
        <v>3</v>
      </c>
      <c r="J147" s="1">
        <f>SUM(ALLO!GA145:GL145)</f>
        <v>0</v>
      </c>
      <c r="K147" s="1">
        <f>SUM(ALLO!GM145:GX145)</f>
        <v>0</v>
      </c>
      <c r="L147" s="1">
        <f>SUM(ALLO!GY145:HJ145)</f>
        <v>0</v>
      </c>
      <c r="M147" s="1">
        <f>SUM(ALLO!EU145:FF145)</f>
        <v>0</v>
      </c>
      <c r="N147" s="1">
        <f>SUM(ALLO!FG145:FR145)</f>
        <v>0</v>
      </c>
      <c r="O147" s="1">
        <f>ALLO!HR145</f>
        <v>0</v>
      </c>
      <c r="P147" s="1">
        <f>ALLO!HU145</f>
        <v>0</v>
      </c>
      <c r="Q147" s="1">
        <f>ALLO!IP145</f>
        <v>0</v>
      </c>
      <c r="R147" s="1">
        <f>ALLO!IS145</f>
        <v>0</v>
      </c>
      <c r="S147" s="1">
        <f>IFERROR(IF($BL147&gt;=1,INDEX(ARR!$D$8:$AG$207,MATCH(G147,ARR!$D$8:$D$207,0),12),0),0)</f>
        <v>0</v>
      </c>
      <c r="T147" s="1">
        <f>IFERROR(IF($BL147&gt;=1,INDEX(ARR!$D$8:$AG$207,MATCH(H147,ARR!$D$8:$D$207,0),12),0),0)</f>
        <v>0</v>
      </c>
      <c r="U147" s="1">
        <f>IFERROR(IF($BL147&gt;=1,INDEX(ARR!$D$8:$AG$207,MATCH(I147,ARR!$D$8:$D$207,0),12),0),0)</f>
        <v>0</v>
      </c>
      <c r="V147" s="1">
        <f t="shared" si="122"/>
        <v>0</v>
      </c>
      <c r="W147" s="1">
        <f t="shared" si="123"/>
        <v>0</v>
      </c>
      <c r="X147" s="1">
        <f>SUM(DED!AH147:AS147)+ALLO!IQ145+ALLO!IT145+DED!FT147+ALLO!HP145</f>
        <v>0</v>
      </c>
      <c r="Y147" s="1">
        <f>SUM(DED!FA147:FL147)+ALLO!IR145+ALLO!IU145+DED!FV147</f>
        <v>0</v>
      </c>
      <c r="Z147" s="1">
        <f>SUM(DED!BF147:BQ147)+DED!FW147</f>
        <v>0</v>
      </c>
      <c r="AA147" s="1">
        <f>DED!ES147+DED!GC147</f>
        <v>0</v>
      </c>
      <c r="AB147" s="1">
        <f>SUM(DED!DZ147:EK147)+OTH!I142+DED!FZ147</f>
        <v>0</v>
      </c>
      <c r="AC147" s="1">
        <f>SUM(DED!FM147:FS147)+DED!GD147</f>
        <v>0</v>
      </c>
      <c r="AD147" s="1">
        <f>SUM(DED!CP147:DA147)+DED!GE147</f>
        <v>0</v>
      </c>
      <c r="AE147" s="1">
        <f>SUM(DED!DB147:DM147)+OTH!N142+DED!GA147</f>
        <v>0</v>
      </c>
      <c r="AF147" s="1">
        <f>SUM(DED!DN147:DY147)+OTH!O142+DED!GB147</f>
        <v>0</v>
      </c>
      <c r="AG147" s="1">
        <f>SUM(OTH!D142:H142)+SUM(OTH!J142:M142)+SUM(X147:AB147)+AE147</f>
        <v>0</v>
      </c>
      <c r="AH147" s="1">
        <f>HRA!H142</f>
        <v>0</v>
      </c>
      <c r="AI147" s="1">
        <f>OTH!AC142+OTH!AD142+50000</f>
        <v>50000</v>
      </c>
      <c r="AJ147" s="1">
        <f>OTH!P142</f>
        <v>0</v>
      </c>
      <c r="AK147" s="1">
        <f>IFERROR(IF(OTH!Q142&gt;=AK$6,AK$6,OTH!Q142),0)</f>
        <v>0</v>
      </c>
      <c r="AL147" s="1">
        <f>IFERROR(IF(OTH!R142&gt;=AL$6,AL$6,OTH!R142),0)</f>
        <v>0</v>
      </c>
      <c r="AM147" s="1">
        <f>IFERROR(IF(OTH!S142&gt;=AM$6,AM$6,OTH!S142),0)</f>
        <v>0</v>
      </c>
      <c r="AN147" s="1">
        <f>IFERROR(IF(OTH!T142&gt;=AN$6,AN$6,OTH!T142),0)</f>
        <v>0</v>
      </c>
      <c r="AO147" s="1">
        <f>OTH!U142</f>
        <v>0</v>
      </c>
      <c r="AP147" s="1">
        <f>IFERROR(IF(OTH!V142&gt;=AP$6,AP$6,OTH!V142),0)</f>
        <v>0</v>
      </c>
      <c r="AQ147" s="1">
        <f>IFERROR(IF(OTH!W142&gt;=AQ$6,AQ$6,OTH!W142),0)</f>
        <v>0</v>
      </c>
      <c r="AR147" s="1">
        <f>IFERROR(IF(OTH!X142&gt;=AR$6,AR$6,OTH!X142),0)</f>
        <v>0</v>
      </c>
      <c r="AS147" s="1">
        <f>OTH!Y142</f>
        <v>0</v>
      </c>
      <c r="AT147" s="1">
        <f>OTH!Z142+AC147</f>
        <v>0</v>
      </c>
      <c r="AU147" s="1">
        <f>OTH!AE142+OTH!AF142</f>
        <v>0</v>
      </c>
      <c r="AV147" s="1">
        <f>OTH!AA142</f>
        <v>0</v>
      </c>
      <c r="AW147" s="1">
        <f>OTH!AB142</f>
        <v>0</v>
      </c>
      <c r="AX147" s="1">
        <f t="shared" si="124"/>
        <v>0</v>
      </c>
      <c r="AY147" s="1">
        <f t="shared" si="125"/>
        <v>0</v>
      </c>
      <c r="AZ147" s="1">
        <f t="shared" si="126"/>
        <v>0</v>
      </c>
      <c r="BA147" s="1">
        <f t="shared" si="127"/>
        <v>0</v>
      </c>
      <c r="BB147" s="1">
        <f t="shared" si="128"/>
        <v>0</v>
      </c>
      <c r="BC147" s="1">
        <f>EMP!X143</f>
        <v>0</v>
      </c>
      <c r="BD147" s="1">
        <f t="shared" si="129"/>
        <v>0</v>
      </c>
      <c r="BE147" s="1">
        <f t="shared" si="130"/>
        <v>0</v>
      </c>
      <c r="BF147" s="1">
        <f t="shared" si="131"/>
        <v>0</v>
      </c>
      <c r="BG147" s="1">
        <f t="shared" si="132"/>
        <v>0</v>
      </c>
      <c r="BL147" s="165">
        <f>EMP!O143</f>
        <v>0</v>
      </c>
      <c r="BM147" s="166">
        <f>EMP!P143</f>
        <v>0</v>
      </c>
      <c r="BN147" s="165">
        <f>EMP!Q143</f>
        <v>0</v>
      </c>
      <c r="BO147" s="179"/>
      <c r="BP147" s="180"/>
      <c r="BQ147" s="173">
        <f t="shared" si="133"/>
        <v>0</v>
      </c>
      <c r="BR147" s="173">
        <f t="shared" si="134"/>
        <v>0</v>
      </c>
      <c r="BS147" s="174">
        <f t="shared" si="135"/>
        <v>0</v>
      </c>
      <c r="BT147" s="173">
        <f t="shared" si="136"/>
        <v>0</v>
      </c>
      <c r="BU147" s="173">
        <f t="shared" si="137"/>
        <v>0</v>
      </c>
      <c r="BV147" s="174">
        <f t="shared" si="138"/>
        <v>0</v>
      </c>
      <c r="BW147" s="173">
        <f t="shared" si="139"/>
        <v>0</v>
      </c>
      <c r="BX147" s="173">
        <f t="shared" si="140"/>
        <v>0</v>
      </c>
      <c r="BY147" s="174">
        <f t="shared" si="141"/>
        <v>0</v>
      </c>
      <c r="BZ147" s="173">
        <f t="shared" si="142"/>
        <v>0</v>
      </c>
      <c r="CA147" s="173">
        <f t="shared" si="143"/>
        <v>0</v>
      </c>
      <c r="CB147" s="174">
        <f t="shared" si="144"/>
        <v>0</v>
      </c>
      <c r="CC147" s="173">
        <f t="shared" si="145"/>
        <v>0</v>
      </c>
      <c r="CD147" s="173">
        <f t="shared" si="146"/>
        <v>0</v>
      </c>
      <c r="CE147" s="175">
        <f t="shared" si="147"/>
        <v>0</v>
      </c>
      <c r="CF147" s="175">
        <f t="shared" si="117"/>
        <v>0</v>
      </c>
      <c r="CG147" s="175">
        <f t="shared" si="148"/>
        <v>0</v>
      </c>
      <c r="CH147" s="175">
        <f t="shared" si="149"/>
        <v>0</v>
      </c>
      <c r="CI147" s="175">
        <f t="shared" si="150"/>
        <v>0</v>
      </c>
      <c r="CJ147" s="175">
        <f t="shared" si="151"/>
        <v>0</v>
      </c>
      <c r="CK147" s="175">
        <f t="shared" si="152"/>
        <v>0</v>
      </c>
      <c r="CL147" s="175">
        <f t="shared" si="153"/>
        <v>0</v>
      </c>
      <c r="CM147" s="175">
        <f t="shared" si="154"/>
        <v>0</v>
      </c>
      <c r="CN147" s="175">
        <f t="shared" si="155"/>
        <v>0</v>
      </c>
      <c r="CO147" s="175">
        <f t="shared" si="156"/>
        <v>0</v>
      </c>
      <c r="CP147" s="175">
        <f t="shared" si="157"/>
        <v>0</v>
      </c>
      <c r="CQ147" s="175">
        <f t="shared" si="158"/>
        <v>0</v>
      </c>
      <c r="CR147" s="175">
        <f t="shared" si="159"/>
        <v>0</v>
      </c>
      <c r="CS147" s="175">
        <f t="shared" si="160"/>
        <v>0</v>
      </c>
      <c r="CT147" s="175">
        <f t="shared" si="161"/>
        <v>0</v>
      </c>
      <c r="CU147" s="176">
        <f t="shared" si="162"/>
        <v>0</v>
      </c>
      <c r="CV147" s="176">
        <f t="shared" si="163"/>
        <v>0</v>
      </c>
      <c r="CW147" s="176">
        <f t="shared" si="164"/>
        <v>0</v>
      </c>
      <c r="CX147" s="172">
        <f>OTH!P142</f>
        <v>0</v>
      </c>
      <c r="CY147" s="176">
        <f t="shared" si="165"/>
        <v>0</v>
      </c>
      <c r="CZ147" s="176">
        <f t="shared" si="166"/>
        <v>0</v>
      </c>
      <c r="DA147" s="176">
        <f t="shared" si="167"/>
        <v>0</v>
      </c>
      <c r="DB147" s="171">
        <f t="shared" si="168"/>
        <v>0</v>
      </c>
      <c r="DC147" s="171">
        <f t="shared" si="169"/>
        <v>0</v>
      </c>
      <c r="DD147" s="1">
        <f t="shared" si="170"/>
        <v>0</v>
      </c>
    </row>
    <row r="148" spans="3:108" ht="18" customHeight="1" x14ac:dyDescent="0.25">
      <c r="C148" s="1">
        <f t="shared" si="118"/>
        <v>0</v>
      </c>
      <c r="D148" s="1">
        <f t="shared" si="119"/>
        <v>0</v>
      </c>
      <c r="E148" s="1">
        <f>ALLO!A146</f>
        <v>0</v>
      </c>
      <c r="F148" s="1">
        <f t="shared" si="120"/>
        <v>0</v>
      </c>
      <c r="G148" s="1">
        <f t="shared" si="121"/>
        <v>1</v>
      </c>
      <c r="H148" s="1">
        <f t="shared" si="121"/>
        <v>2</v>
      </c>
      <c r="I148" s="1">
        <f t="shared" si="121"/>
        <v>3</v>
      </c>
      <c r="J148" s="1">
        <f>SUM(ALLO!GA146:GL146)</f>
        <v>0</v>
      </c>
      <c r="K148" s="1">
        <f>SUM(ALLO!GM146:GX146)</f>
        <v>0</v>
      </c>
      <c r="L148" s="1">
        <f>SUM(ALLO!GY146:HJ146)</f>
        <v>0</v>
      </c>
      <c r="M148" s="1">
        <f>SUM(ALLO!EU146:FF146)</f>
        <v>0</v>
      </c>
      <c r="N148" s="1">
        <f>SUM(ALLO!FG146:FR146)</f>
        <v>0</v>
      </c>
      <c r="O148" s="1">
        <f>ALLO!HR146</f>
        <v>0</v>
      </c>
      <c r="P148" s="1">
        <f>ALLO!HU146</f>
        <v>0</v>
      </c>
      <c r="Q148" s="1">
        <f>ALLO!IP146</f>
        <v>0</v>
      </c>
      <c r="R148" s="1">
        <f>ALLO!IS146</f>
        <v>0</v>
      </c>
      <c r="S148" s="1">
        <f>IFERROR(IF($BL148&gt;=1,INDEX(ARR!$D$8:$AG$207,MATCH(G148,ARR!$D$8:$D$207,0),12),0),0)</f>
        <v>0</v>
      </c>
      <c r="T148" s="1">
        <f>IFERROR(IF($BL148&gt;=1,INDEX(ARR!$D$8:$AG$207,MATCH(H148,ARR!$D$8:$D$207,0),12),0),0)</f>
        <v>0</v>
      </c>
      <c r="U148" s="1">
        <f>IFERROR(IF($BL148&gt;=1,INDEX(ARR!$D$8:$AG$207,MATCH(I148,ARR!$D$8:$D$207,0),12),0),0)</f>
        <v>0</v>
      </c>
      <c r="V148" s="1">
        <f t="shared" si="122"/>
        <v>0</v>
      </c>
      <c r="W148" s="1">
        <f t="shared" si="123"/>
        <v>0</v>
      </c>
      <c r="X148" s="1">
        <f>SUM(DED!AH148:AS148)+ALLO!IQ146+ALLO!IT146+DED!FT148+ALLO!HP146</f>
        <v>0</v>
      </c>
      <c r="Y148" s="1">
        <f>SUM(DED!FA148:FL148)+ALLO!IR146+ALLO!IU146+DED!FV148</f>
        <v>0</v>
      </c>
      <c r="Z148" s="1">
        <f>SUM(DED!BF148:BQ148)+DED!FW148</f>
        <v>0</v>
      </c>
      <c r="AA148" s="1">
        <f>DED!ES148+DED!GC148</f>
        <v>0</v>
      </c>
      <c r="AB148" s="1">
        <f>SUM(DED!DZ148:EK148)+OTH!I143+DED!FZ148</f>
        <v>0</v>
      </c>
      <c r="AC148" s="1">
        <f>SUM(DED!FM148:FS148)+DED!GD148</f>
        <v>0</v>
      </c>
      <c r="AD148" s="1">
        <f>SUM(DED!CP148:DA148)+DED!GE148</f>
        <v>0</v>
      </c>
      <c r="AE148" s="1">
        <f>SUM(DED!DB148:DM148)+OTH!N143+DED!GA148</f>
        <v>0</v>
      </c>
      <c r="AF148" s="1">
        <f>SUM(DED!DN148:DY148)+OTH!O143+DED!GB148</f>
        <v>0</v>
      </c>
      <c r="AG148" s="1">
        <f>SUM(OTH!D143:H143)+SUM(OTH!J143:M143)+SUM(X148:AB148)+AE148</f>
        <v>0</v>
      </c>
      <c r="AH148" s="1">
        <f>HRA!H143</f>
        <v>0</v>
      </c>
      <c r="AI148" s="1">
        <f>OTH!AC143+OTH!AD143+50000</f>
        <v>50000</v>
      </c>
      <c r="AJ148" s="1">
        <f>OTH!P143</f>
        <v>0</v>
      </c>
      <c r="AK148" s="1">
        <f>IFERROR(IF(OTH!Q143&gt;=AK$6,AK$6,OTH!Q143),0)</f>
        <v>0</v>
      </c>
      <c r="AL148" s="1">
        <f>IFERROR(IF(OTH!R143&gt;=AL$6,AL$6,OTH!R143),0)</f>
        <v>0</v>
      </c>
      <c r="AM148" s="1">
        <f>IFERROR(IF(OTH!S143&gt;=AM$6,AM$6,OTH!S143),0)</f>
        <v>0</v>
      </c>
      <c r="AN148" s="1">
        <f>IFERROR(IF(OTH!T143&gt;=AN$6,AN$6,OTH!T143),0)</f>
        <v>0</v>
      </c>
      <c r="AO148" s="1">
        <f>OTH!U143</f>
        <v>0</v>
      </c>
      <c r="AP148" s="1">
        <f>IFERROR(IF(OTH!V143&gt;=AP$6,AP$6,OTH!V143),0)</f>
        <v>0</v>
      </c>
      <c r="AQ148" s="1">
        <f>IFERROR(IF(OTH!W143&gt;=AQ$6,AQ$6,OTH!W143),0)</f>
        <v>0</v>
      </c>
      <c r="AR148" s="1">
        <f>IFERROR(IF(OTH!X143&gt;=AR$6,AR$6,OTH!X143),0)</f>
        <v>0</v>
      </c>
      <c r="AS148" s="1">
        <f>OTH!Y143</f>
        <v>0</v>
      </c>
      <c r="AT148" s="1">
        <f>OTH!Z143+AC148</f>
        <v>0</v>
      </c>
      <c r="AU148" s="1">
        <f>OTH!AE143+OTH!AF143</f>
        <v>0</v>
      </c>
      <c r="AV148" s="1">
        <f>OTH!AA143</f>
        <v>0</v>
      </c>
      <c r="AW148" s="1">
        <f>OTH!AB143</f>
        <v>0</v>
      </c>
      <c r="AX148" s="1">
        <f t="shared" si="124"/>
        <v>0</v>
      </c>
      <c r="AY148" s="1">
        <f t="shared" si="125"/>
        <v>0</v>
      </c>
      <c r="AZ148" s="1">
        <f t="shared" si="126"/>
        <v>0</v>
      </c>
      <c r="BA148" s="1">
        <f t="shared" si="127"/>
        <v>0</v>
      </c>
      <c r="BB148" s="1">
        <f t="shared" si="128"/>
        <v>0</v>
      </c>
      <c r="BC148" s="1">
        <f>EMP!X144</f>
        <v>0</v>
      </c>
      <c r="BD148" s="1">
        <f t="shared" si="129"/>
        <v>0</v>
      </c>
      <c r="BE148" s="1">
        <f t="shared" si="130"/>
        <v>0</v>
      </c>
      <c r="BF148" s="1">
        <f t="shared" si="131"/>
        <v>0</v>
      </c>
      <c r="BG148" s="1">
        <f t="shared" si="132"/>
        <v>0</v>
      </c>
      <c r="BL148" s="165">
        <f>EMP!O144</f>
        <v>0</v>
      </c>
      <c r="BM148" s="166">
        <f>EMP!P144</f>
        <v>0</v>
      </c>
      <c r="BN148" s="165">
        <f>EMP!Q144</f>
        <v>0</v>
      </c>
      <c r="BO148" s="179"/>
      <c r="BP148" s="180"/>
      <c r="BQ148" s="173">
        <f t="shared" si="133"/>
        <v>0</v>
      </c>
      <c r="BR148" s="173">
        <f t="shared" si="134"/>
        <v>0</v>
      </c>
      <c r="BS148" s="174">
        <f t="shared" si="135"/>
        <v>0</v>
      </c>
      <c r="BT148" s="173">
        <f t="shared" si="136"/>
        <v>0</v>
      </c>
      <c r="BU148" s="173">
        <f t="shared" si="137"/>
        <v>0</v>
      </c>
      <c r="BV148" s="174">
        <f t="shared" si="138"/>
        <v>0</v>
      </c>
      <c r="BW148" s="173">
        <f t="shared" si="139"/>
        <v>0</v>
      </c>
      <c r="BX148" s="173">
        <f t="shared" si="140"/>
        <v>0</v>
      </c>
      <c r="BY148" s="174">
        <f t="shared" si="141"/>
        <v>0</v>
      </c>
      <c r="BZ148" s="173">
        <f t="shared" si="142"/>
        <v>0</v>
      </c>
      <c r="CA148" s="173">
        <f t="shared" si="143"/>
        <v>0</v>
      </c>
      <c r="CB148" s="174">
        <f t="shared" si="144"/>
        <v>0</v>
      </c>
      <c r="CC148" s="173">
        <f t="shared" si="145"/>
        <v>0</v>
      </c>
      <c r="CD148" s="173">
        <f t="shared" si="146"/>
        <v>0</v>
      </c>
      <c r="CE148" s="175">
        <f t="shared" si="147"/>
        <v>0</v>
      </c>
      <c r="CF148" s="175">
        <f t="shared" si="117"/>
        <v>0</v>
      </c>
      <c r="CG148" s="175">
        <f t="shared" si="148"/>
        <v>0</v>
      </c>
      <c r="CH148" s="175">
        <f t="shared" si="149"/>
        <v>0</v>
      </c>
      <c r="CI148" s="175">
        <f t="shared" si="150"/>
        <v>0</v>
      </c>
      <c r="CJ148" s="175">
        <f t="shared" si="151"/>
        <v>0</v>
      </c>
      <c r="CK148" s="175">
        <f t="shared" si="152"/>
        <v>0</v>
      </c>
      <c r="CL148" s="175">
        <f t="shared" si="153"/>
        <v>0</v>
      </c>
      <c r="CM148" s="175">
        <f t="shared" si="154"/>
        <v>0</v>
      </c>
      <c r="CN148" s="175">
        <f t="shared" si="155"/>
        <v>0</v>
      </c>
      <c r="CO148" s="175">
        <f t="shared" si="156"/>
        <v>0</v>
      </c>
      <c r="CP148" s="175">
        <f t="shared" si="157"/>
        <v>0</v>
      </c>
      <c r="CQ148" s="175">
        <f t="shared" si="158"/>
        <v>0</v>
      </c>
      <c r="CR148" s="175">
        <f t="shared" si="159"/>
        <v>0</v>
      </c>
      <c r="CS148" s="175">
        <f t="shared" si="160"/>
        <v>0</v>
      </c>
      <c r="CT148" s="175">
        <f t="shared" si="161"/>
        <v>0</v>
      </c>
      <c r="CU148" s="176">
        <f t="shared" si="162"/>
        <v>0</v>
      </c>
      <c r="CV148" s="176">
        <f t="shared" si="163"/>
        <v>0</v>
      </c>
      <c r="CW148" s="176">
        <f t="shared" si="164"/>
        <v>0</v>
      </c>
      <c r="CX148" s="172">
        <f>OTH!P143</f>
        <v>0</v>
      </c>
      <c r="CY148" s="176">
        <f t="shared" si="165"/>
        <v>0</v>
      </c>
      <c r="CZ148" s="176">
        <f t="shared" si="166"/>
        <v>0</v>
      </c>
      <c r="DA148" s="176">
        <f t="shared" si="167"/>
        <v>0</v>
      </c>
      <c r="DB148" s="171">
        <f t="shared" si="168"/>
        <v>0</v>
      </c>
      <c r="DC148" s="171">
        <f t="shared" si="169"/>
        <v>0</v>
      </c>
      <c r="DD148" s="1">
        <f t="shared" si="170"/>
        <v>0</v>
      </c>
    </row>
    <row r="149" spans="3:108" ht="18" customHeight="1" x14ac:dyDescent="0.25">
      <c r="C149" s="1">
        <f t="shared" si="118"/>
        <v>0</v>
      </c>
      <c r="D149" s="1">
        <f t="shared" si="119"/>
        <v>0</v>
      </c>
      <c r="E149" s="1">
        <f>ALLO!A147</f>
        <v>0</v>
      </c>
      <c r="F149" s="1">
        <f t="shared" si="120"/>
        <v>0</v>
      </c>
      <c r="G149" s="1">
        <f t="shared" si="121"/>
        <v>1</v>
      </c>
      <c r="H149" s="1">
        <f t="shared" si="121"/>
        <v>2</v>
      </c>
      <c r="I149" s="1">
        <f t="shared" si="121"/>
        <v>3</v>
      </c>
      <c r="J149" s="1">
        <f>SUM(ALLO!GA147:GL147)</f>
        <v>0</v>
      </c>
      <c r="K149" s="1">
        <f>SUM(ALLO!GM147:GX147)</f>
        <v>0</v>
      </c>
      <c r="L149" s="1">
        <f>SUM(ALLO!GY147:HJ147)</f>
        <v>0</v>
      </c>
      <c r="M149" s="1">
        <f>SUM(ALLO!EU147:FF147)</f>
        <v>0</v>
      </c>
      <c r="N149" s="1">
        <f>SUM(ALLO!FG147:FR147)</f>
        <v>0</v>
      </c>
      <c r="O149" s="1">
        <f>ALLO!HR147</f>
        <v>0</v>
      </c>
      <c r="P149" s="1">
        <f>ALLO!HU147</f>
        <v>0</v>
      </c>
      <c r="Q149" s="1">
        <f>ALLO!IP147</f>
        <v>0</v>
      </c>
      <c r="R149" s="1">
        <f>ALLO!IS147</f>
        <v>0</v>
      </c>
      <c r="S149" s="1">
        <f>IFERROR(IF($BL149&gt;=1,INDEX(ARR!$D$8:$AG$207,MATCH(G149,ARR!$D$8:$D$207,0),12),0),0)</f>
        <v>0</v>
      </c>
      <c r="T149" s="1">
        <f>IFERROR(IF($BL149&gt;=1,INDEX(ARR!$D$8:$AG$207,MATCH(H149,ARR!$D$8:$D$207,0),12),0),0)</f>
        <v>0</v>
      </c>
      <c r="U149" s="1">
        <f>IFERROR(IF($BL149&gt;=1,INDEX(ARR!$D$8:$AG$207,MATCH(I149,ARR!$D$8:$D$207,0),12),0),0)</f>
        <v>0</v>
      </c>
      <c r="V149" s="1">
        <f t="shared" si="122"/>
        <v>0</v>
      </c>
      <c r="W149" s="1">
        <f t="shared" si="123"/>
        <v>0</v>
      </c>
      <c r="X149" s="1">
        <f>SUM(DED!AH149:AS149)+ALLO!IQ147+ALLO!IT147+DED!FT149+ALLO!HP147</f>
        <v>0</v>
      </c>
      <c r="Y149" s="1">
        <f>SUM(DED!FA149:FL149)+ALLO!IR147+ALLO!IU147+DED!FV149</f>
        <v>0</v>
      </c>
      <c r="Z149" s="1">
        <f>SUM(DED!BF149:BQ149)+DED!FW149</f>
        <v>0</v>
      </c>
      <c r="AA149" s="1">
        <f>DED!ES149+DED!GC149</f>
        <v>0</v>
      </c>
      <c r="AB149" s="1">
        <f>SUM(DED!DZ149:EK149)+OTH!I144+DED!FZ149</f>
        <v>0</v>
      </c>
      <c r="AC149" s="1">
        <f>SUM(DED!FM149:FS149)+DED!GD149</f>
        <v>0</v>
      </c>
      <c r="AD149" s="1">
        <f>SUM(DED!CP149:DA149)+DED!GE149</f>
        <v>0</v>
      </c>
      <c r="AE149" s="1">
        <f>SUM(DED!DB149:DM149)+OTH!N144+DED!GA149</f>
        <v>0</v>
      </c>
      <c r="AF149" s="1">
        <f>SUM(DED!DN149:DY149)+OTH!O144+DED!GB149</f>
        <v>0</v>
      </c>
      <c r="AG149" s="1">
        <f>SUM(OTH!D144:H144)+SUM(OTH!J144:M144)+SUM(X149:AB149)+AE149</f>
        <v>0</v>
      </c>
      <c r="AH149" s="1">
        <f>HRA!H144</f>
        <v>0</v>
      </c>
      <c r="AI149" s="1">
        <f>OTH!AC144+OTH!AD144+50000</f>
        <v>50000</v>
      </c>
      <c r="AJ149" s="1">
        <f>OTH!P144</f>
        <v>0</v>
      </c>
      <c r="AK149" s="1">
        <f>IFERROR(IF(OTH!Q144&gt;=AK$6,AK$6,OTH!Q144),0)</f>
        <v>0</v>
      </c>
      <c r="AL149" s="1">
        <f>IFERROR(IF(OTH!R144&gt;=AL$6,AL$6,OTH!R144),0)</f>
        <v>0</v>
      </c>
      <c r="AM149" s="1">
        <f>IFERROR(IF(OTH!S144&gt;=AM$6,AM$6,OTH!S144),0)</f>
        <v>0</v>
      </c>
      <c r="AN149" s="1">
        <f>IFERROR(IF(OTH!T144&gt;=AN$6,AN$6,OTH!T144),0)</f>
        <v>0</v>
      </c>
      <c r="AO149" s="1">
        <f>OTH!U144</f>
        <v>0</v>
      </c>
      <c r="AP149" s="1">
        <f>IFERROR(IF(OTH!V144&gt;=AP$6,AP$6,OTH!V144),0)</f>
        <v>0</v>
      </c>
      <c r="AQ149" s="1">
        <f>IFERROR(IF(OTH!W144&gt;=AQ$6,AQ$6,OTH!W144),0)</f>
        <v>0</v>
      </c>
      <c r="AR149" s="1">
        <f>IFERROR(IF(OTH!X144&gt;=AR$6,AR$6,OTH!X144),0)</f>
        <v>0</v>
      </c>
      <c r="AS149" s="1">
        <f>OTH!Y144</f>
        <v>0</v>
      </c>
      <c r="AT149" s="1">
        <f>OTH!Z144+AC149</f>
        <v>0</v>
      </c>
      <c r="AU149" s="1">
        <f>OTH!AE144+OTH!AF144</f>
        <v>0</v>
      </c>
      <c r="AV149" s="1">
        <f>OTH!AA144</f>
        <v>0</v>
      </c>
      <c r="AW149" s="1">
        <f>OTH!AB144</f>
        <v>0</v>
      </c>
      <c r="AX149" s="1">
        <f t="shared" si="124"/>
        <v>0</v>
      </c>
      <c r="AY149" s="1">
        <f t="shared" si="125"/>
        <v>0</v>
      </c>
      <c r="AZ149" s="1">
        <f t="shared" si="126"/>
        <v>0</v>
      </c>
      <c r="BA149" s="1">
        <f t="shared" si="127"/>
        <v>0</v>
      </c>
      <c r="BB149" s="1">
        <f t="shared" si="128"/>
        <v>0</v>
      </c>
      <c r="BC149" s="1">
        <f>EMP!X145</f>
        <v>0</v>
      </c>
      <c r="BD149" s="1">
        <f t="shared" si="129"/>
        <v>0</v>
      </c>
      <c r="BE149" s="1">
        <f t="shared" si="130"/>
        <v>0</v>
      </c>
      <c r="BF149" s="1">
        <f t="shared" si="131"/>
        <v>0</v>
      </c>
      <c r="BG149" s="1">
        <f t="shared" si="132"/>
        <v>0</v>
      </c>
      <c r="BL149" s="165">
        <f>EMP!O145</f>
        <v>0</v>
      </c>
      <c r="BM149" s="166">
        <f>EMP!P145</f>
        <v>0</v>
      </c>
      <c r="BN149" s="165">
        <f>EMP!Q145</f>
        <v>0</v>
      </c>
      <c r="BO149" s="179"/>
      <c r="BP149" s="180"/>
      <c r="BQ149" s="173">
        <f t="shared" si="133"/>
        <v>0</v>
      </c>
      <c r="BR149" s="173">
        <f t="shared" si="134"/>
        <v>0</v>
      </c>
      <c r="BS149" s="174">
        <f t="shared" si="135"/>
        <v>0</v>
      </c>
      <c r="BT149" s="173">
        <f t="shared" si="136"/>
        <v>0</v>
      </c>
      <c r="BU149" s="173">
        <f t="shared" si="137"/>
        <v>0</v>
      </c>
      <c r="BV149" s="174">
        <f t="shared" si="138"/>
        <v>0</v>
      </c>
      <c r="BW149" s="173">
        <f t="shared" si="139"/>
        <v>0</v>
      </c>
      <c r="BX149" s="173">
        <f t="shared" si="140"/>
        <v>0</v>
      </c>
      <c r="BY149" s="174">
        <f t="shared" si="141"/>
        <v>0</v>
      </c>
      <c r="BZ149" s="173">
        <f t="shared" si="142"/>
        <v>0</v>
      </c>
      <c r="CA149" s="173">
        <f t="shared" si="143"/>
        <v>0</v>
      </c>
      <c r="CB149" s="174">
        <f t="shared" si="144"/>
        <v>0</v>
      </c>
      <c r="CC149" s="173">
        <f t="shared" si="145"/>
        <v>0</v>
      </c>
      <c r="CD149" s="173">
        <f t="shared" si="146"/>
        <v>0</v>
      </c>
      <c r="CE149" s="175">
        <f t="shared" si="147"/>
        <v>0</v>
      </c>
      <c r="CF149" s="175">
        <f t="shared" si="117"/>
        <v>0</v>
      </c>
      <c r="CG149" s="175">
        <f t="shared" si="148"/>
        <v>0</v>
      </c>
      <c r="CH149" s="175">
        <f t="shared" si="149"/>
        <v>0</v>
      </c>
      <c r="CI149" s="175">
        <f t="shared" si="150"/>
        <v>0</v>
      </c>
      <c r="CJ149" s="175">
        <f t="shared" si="151"/>
        <v>0</v>
      </c>
      <c r="CK149" s="175">
        <f t="shared" si="152"/>
        <v>0</v>
      </c>
      <c r="CL149" s="175">
        <f t="shared" si="153"/>
        <v>0</v>
      </c>
      <c r="CM149" s="175">
        <f t="shared" si="154"/>
        <v>0</v>
      </c>
      <c r="CN149" s="175">
        <f t="shared" si="155"/>
        <v>0</v>
      </c>
      <c r="CO149" s="175">
        <f t="shared" si="156"/>
        <v>0</v>
      </c>
      <c r="CP149" s="175">
        <f t="shared" si="157"/>
        <v>0</v>
      </c>
      <c r="CQ149" s="175">
        <f t="shared" si="158"/>
        <v>0</v>
      </c>
      <c r="CR149" s="175">
        <f t="shared" si="159"/>
        <v>0</v>
      </c>
      <c r="CS149" s="175">
        <f t="shared" si="160"/>
        <v>0</v>
      </c>
      <c r="CT149" s="175">
        <f t="shared" si="161"/>
        <v>0</v>
      </c>
      <c r="CU149" s="176">
        <f t="shared" si="162"/>
        <v>0</v>
      </c>
      <c r="CV149" s="176">
        <f t="shared" si="163"/>
        <v>0</v>
      </c>
      <c r="CW149" s="176">
        <f t="shared" si="164"/>
        <v>0</v>
      </c>
      <c r="CX149" s="172">
        <f>OTH!P144</f>
        <v>0</v>
      </c>
      <c r="CY149" s="176">
        <f t="shared" si="165"/>
        <v>0</v>
      </c>
      <c r="CZ149" s="176">
        <f t="shared" si="166"/>
        <v>0</v>
      </c>
      <c r="DA149" s="176">
        <f t="shared" si="167"/>
        <v>0</v>
      </c>
      <c r="DB149" s="171">
        <f t="shared" si="168"/>
        <v>0</v>
      </c>
      <c r="DC149" s="171">
        <f t="shared" si="169"/>
        <v>0</v>
      </c>
      <c r="DD149" s="1">
        <f t="shared" si="170"/>
        <v>0</v>
      </c>
    </row>
    <row r="150" spans="3:108" ht="18" customHeight="1" x14ac:dyDescent="0.25">
      <c r="C150" s="1">
        <f t="shared" si="118"/>
        <v>0</v>
      </c>
      <c r="D150" s="1">
        <f t="shared" si="119"/>
        <v>0</v>
      </c>
      <c r="E150" s="1">
        <f>ALLO!A148</f>
        <v>0</v>
      </c>
      <c r="F150" s="1">
        <f t="shared" si="120"/>
        <v>0</v>
      </c>
      <c r="G150" s="1">
        <f t="shared" si="121"/>
        <v>1</v>
      </c>
      <c r="H150" s="1">
        <f t="shared" si="121"/>
        <v>2</v>
      </c>
      <c r="I150" s="1">
        <f t="shared" si="121"/>
        <v>3</v>
      </c>
      <c r="J150" s="1">
        <f>SUM(ALLO!GA148:GL148)</f>
        <v>0</v>
      </c>
      <c r="K150" s="1">
        <f>SUM(ALLO!GM148:GX148)</f>
        <v>0</v>
      </c>
      <c r="L150" s="1">
        <f>SUM(ALLO!GY148:HJ148)</f>
        <v>0</v>
      </c>
      <c r="M150" s="1">
        <f>SUM(ALLO!EU148:FF148)</f>
        <v>0</v>
      </c>
      <c r="N150" s="1">
        <f>SUM(ALLO!FG148:FR148)</f>
        <v>0</v>
      </c>
      <c r="O150" s="1">
        <f>ALLO!HR148</f>
        <v>0</v>
      </c>
      <c r="P150" s="1">
        <f>ALLO!HU148</f>
        <v>0</v>
      </c>
      <c r="Q150" s="1">
        <f>ALLO!IP148</f>
        <v>0</v>
      </c>
      <c r="R150" s="1">
        <f>ALLO!IS148</f>
        <v>0</v>
      </c>
      <c r="S150" s="1">
        <f>IFERROR(IF($BL150&gt;=1,INDEX(ARR!$D$8:$AG$207,MATCH(G150,ARR!$D$8:$D$207,0),12),0),0)</f>
        <v>0</v>
      </c>
      <c r="T150" s="1">
        <f>IFERROR(IF($BL150&gt;=1,INDEX(ARR!$D$8:$AG$207,MATCH(H150,ARR!$D$8:$D$207,0),12),0),0)</f>
        <v>0</v>
      </c>
      <c r="U150" s="1">
        <f>IFERROR(IF($BL150&gt;=1,INDEX(ARR!$D$8:$AG$207,MATCH(I150,ARR!$D$8:$D$207,0),12),0),0)</f>
        <v>0</v>
      </c>
      <c r="V150" s="1">
        <f t="shared" si="122"/>
        <v>0</v>
      </c>
      <c r="W150" s="1">
        <f t="shared" si="123"/>
        <v>0</v>
      </c>
      <c r="X150" s="1">
        <f>SUM(DED!AH150:AS150)+ALLO!IQ148+ALLO!IT148+DED!FT150+ALLO!HP148</f>
        <v>0</v>
      </c>
      <c r="Y150" s="1">
        <f>SUM(DED!FA150:FL150)+ALLO!IR148+ALLO!IU148+DED!FV150</f>
        <v>0</v>
      </c>
      <c r="Z150" s="1">
        <f>SUM(DED!BF150:BQ150)+DED!FW150</f>
        <v>0</v>
      </c>
      <c r="AA150" s="1">
        <f>DED!ES150+DED!GC150</f>
        <v>0</v>
      </c>
      <c r="AB150" s="1">
        <f>SUM(DED!DZ150:EK150)+OTH!I145+DED!FZ150</f>
        <v>0</v>
      </c>
      <c r="AC150" s="1">
        <f>SUM(DED!FM150:FS150)+DED!GD150</f>
        <v>0</v>
      </c>
      <c r="AD150" s="1">
        <f>SUM(DED!CP150:DA150)+DED!GE150</f>
        <v>0</v>
      </c>
      <c r="AE150" s="1">
        <f>SUM(DED!DB150:DM150)+OTH!N145+DED!GA150</f>
        <v>0</v>
      </c>
      <c r="AF150" s="1">
        <f>SUM(DED!DN150:DY150)+OTH!O145+DED!GB150</f>
        <v>0</v>
      </c>
      <c r="AG150" s="1">
        <f>SUM(OTH!D145:H145)+SUM(OTH!J145:M145)+SUM(X150:AB150)+AE150</f>
        <v>0</v>
      </c>
      <c r="AH150" s="1">
        <f>HRA!H145</f>
        <v>0</v>
      </c>
      <c r="AI150" s="1">
        <f>OTH!AC145+OTH!AD145+50000</f>
        <v>50000</v>
      </c>
      <c r="AJ150" s="1">
        <f>OTH!P145</f>
        <v>0</v>
      </c>
      <c r="AK150" s="1">
        <f>IFERROR(IF(OTH!Q145&gt;=AK$6,AK$6,OTH!Q145),0)</f>
        <v>0</v>
      </c>
      <c r="AL150" s="1">
        <f>IFERROR(IF(OTH!R145&gt;=AL$6,AL$6,OTH!R145),0)</f>
        <v>0</v>
      </c>
      <c r="AM150" s="1">
        <f>IFERROR(IF(OTH!S145&gt;=AM$6,AM$6,OTH!S145),0)</f>
        <v>0</v>
      </c>
      <c r="AN150" s="1">
        <f>IFERROR(IF(OTH!T145&gt;=AN$6,AN$6,OTH!T145),0)</f>
        <v>0</v>
      </c>
      <c r="AO150" s="1">
        <f>OTH!U145</f>
        <v>0</v>
      </c>
      <c r="AP150" s="1">
        <f>IFERROR(IF(OTH!V145&gt;=AP$6,AP$6,OTH!V145),0)</f>
        <v>0</v>
      </c>
      <c r="AQ150" s="1">
        <f>IFERROR(IF(OTH!W145&gt;=AQ$6,AQ$6,OTH!W145),0)</f>
        <v>0</v>
      </c>
      <c r="AR150" s="1">
        <f>IFERROR(IF(OTH!X145&gt;=AR$6,AR$6,OTH!X145),0)</f>
        <v>0</v>
      </c>
      <c r="AS150" s="1">
        <f>OTH!Y145</f>
        <v>0</v>
      </c>
      <c r="AT150" s="1">
        <f>OTH!Z145+AC150</f>
        <v>0</v>
      </c>
      <c r="AU150" s="1">
        <f>OTH!AE145+OTH!AF145</f>
        <v>0</v>
      </c>
      <c r="AV150" s="1">
        <f>OTH!AA145</f>
        <v>0</v>
      </c>
      <c r="AW150" s="1">
        <f>OTH!AB145</f>
        <v>0</v>
      </c>
      <c r="AX150" s="1">
        <f t="shared" si="124"/>
        <v>0</v>
      </c>
      <c r="AY150" s="1">
        <f t="shared" si="125"/>
        <v>0</v>
      </c>
      <c r="AZ150" s="1">
        <f t="shared" si="126"/>
        <v>0</v>
      </c>
      <c r="BA150" s="1">
        <f t="shared" si="127"/>
        <v>0</v>
      </c>
      <c r="BB150" s="1">
        <f t="shared" si="128"/>
        <v>0</v>
      </c>
      <c r="BC150" s="1">
        <f>EMP!X146</f>
        <v>0</v>
      </c>
      <c r="BD150" s="1">
        <f t="shared" si="129"/>
        <v>0</v>
      </c>
      <c r="BE150" s="1">
        <f t="shared" si="130"/>
        <v>0</v>
      </c>
      <c r="BF150" s="1">
        <f t="shared" si="131"/>
        <v>0</v>
      </c>
      <c r="BG150" s="1">
        <f t="shared" si="132"/>
        <v>0</v>
      </c>
      <c r="BL150" s="165">
        <f>EMP!O146</f>
        <v>0</v>
      </c>
      <c r="BM150" s="166">
        <f>EMP!P146</f>
        <v>0</v>
      </c>
      <c r="BN150" s="165">
        <f>EMP!Q146</f>
        <v>0</v>
      </c>
      <c r="BO150" s="179"/>
      <c r="BP150" s="180"/>
      <c r="BQ150" s="173">
        <f t="shared" si="133"/>
        <v>0</v>
      </c>
      <c r="BR150" s="173">
        <f t="shared" si="134"/>
        <v>0</v>
      </c>
      <c r="BS150" s="174">
        <f t="shared" si="135"/>
        <v>0</v>
      </c>
      <c r="BT150" s="173">
        <f t="shared" si="136"/>
        <v>0</v>
      </c>
      <c r="BU150" s="173">
        <f t="shared" si="137"/>
        <v>0</v>
      </c>
      <c r="BV150" s="174">
        <f t="shared" si="138"/>
        <v>0</v>
      </c>
      <c r="BW150" s="173">
        <f t="shared" si="139"/>
        <v>0</v>
      </c>
      <c r="BX150" s="173">
        <f t="shared" si="140"/>
        <v>0</v>
      </c>
      <c r="BY150" s="174">
        <f t="shared" si="141"/>
        <v>0</v>
      </c>
      <c r="BZ150" s="173">
        <f t="shared" si="142"/>
        <v>0</v>
      </c>
      <c r="CA150" s="173">
        <f t="shared" si="143"/>
        <v>0</v>
      </c>
      <c r="CB150" s="174">
        <f t="shared" si="144"/>
        <v>0</v>
      </c>
      <c r="CC150" s="173">
        <f t="shared" si="145"/>
        <v>0</v>
      </c>
      <c r="CD150" s="173">
        <f t="shared" si="146"/>
        <v>0</v>
      </c>
      <c r="CE150" s="175">
        <f t="shared" si="147"/>
        <v>0</v>
      </c>
      <c r="CF150" s="175">
        <f t="shared" si="117"/>
        <v>0</v>
      </c>
      <c r="CG150" s="175">
        <f t="shared" si="148"/>
        <v>0</v>
      </c>
      <c r="CH150" s="175">
        <f t="shared" si="149"/>
        <v>0</v>
      </c>
      <c r="CI150" s="175">
        <f t="shared" si="150"/>
        <v>0</v>
      </c>
      <c r="CJ150" s="175">
        <f t="shared" si="151"/>
        <v>0</v>
      </c>
      <c r="CK150" s="175">
        <f t="shared" si="152"/>
        <v>0</v>
      </c>
      <c r="CL150" s="175">
        <f t="shared" si="153"/>
        <v>0</v>
      </c>
      <c r="CM150" s="175">
        <f t="shared" si="154"/>
        <v>0</v>
      </c>
      <c r="CN150" s="175">
        <f t="shared" si="155"/>
        <v>0</v>
      </c>
      <c r="CO150" s="175">
        <f t="shared" si="156"/>
        <v>0</v>
      </c>
      <c r="CP150" s="175">
        <f t="shared" si="157"/>
        <v>0</v>
      </c>
      <c r="CQ150" s="175">
        <f t="shared" si="158"/>
        <v>0</v>
      </c>
      <c r="CR150" s="175">
        <f t="shared" si="159"/>
        <v>0</v>
      </c>
      <c r="CS150" s="175">
        <f t="shared" si="160"/>
        <v>0</v>
      </c>
      <c r="CT150" s="175">
        <f t="shared" si="161"/>
        <v>0</v>
      </c>
      <c r="CU150" s="176">
        <f t="shared" si="162"/>
        <v>0</v>
      </c>
      <c r="CV150" s="176">
        <f t="shared" si="163"/>
        <v>0</v>
      </c>
      <c r="CW150" s="176">
        <f t="shared" si="164"/>
        <v>0</v>
      </c>
      <c r="CX150" s="172">
        <f>OTH!P145</f>
        <v>0</v>
      </c>
      <c r="CY150" s="176">
        <f t="shared" si="165"/>
        <v>0</v>
      </c>
      <c r="CZ150" s="176">
        <f t="shared" si="166"/>
        <v>0</v>
      </c>
      <c r="DA150" s="176">
        <f t="shared" si="167"/>
        <v>0</v>
      </c>
      <c r="DB150" s="171">
        <f t="shared" si="168"/>
        <v>0</v>
      </c>
      <c r="DC150" s="171">
        <f t="shared" si="169"/>
        <v>0</v>
      </c>
      <c r="DD150" s="1">
        <f t="shared" si="170"/>
        <v>0</v>
      </c>
    </row>
    <row r="151" spans="3:108" ht="18" customHeight="1" x14ac:dyDescent="0.25">
      <c r="C151" s="1">
        <f t="shared" si="118"/>
        <v>0</v>
      </c>
      <c r="D151" s="1">
        <f t="shared" si="119"/>
        <v>0</v>
      </c>
      <c r="E151" s="1">
        <f>ALLO!A149</f>
        <v>0</v>
      </c>
      <c r="F151" s="1">
        <f t="shared" si="120"/>
        <v>0</v>
      </c>
      <c r="G151" s="1">
        <f t="shared" si="121"/>
        <v>1</v>
      </c>
      <c r="H151" s="1">
        <f t="shared" si="121"/>
        <v>2</v>
      </c>
      <c r="I151" s="1">
        <f t="shared" si="121"/>
        <v>3</v>
      </c>
      <c r="J151" s="1">
        <f>SUM(ALLO!GA149:GL149)</f>
        <v>0</v>
      </c>
      <c r="K151" s="1">
        <f>SUM(ALLO!GM149:GX149)</f>
        <v>0</v>
      </c>
      <c r="L151" s="1">
        <f>SUM(ALLO!GY149:HJ149)</f>
        <v>0</v>
      </c>
      <c r="M151" s="1">
        <f>SUM(ALLO!EU149:FF149)</f>
        <v>0</v>
      </c>
      <c r="N151" s="1">
        <f>SUM(ALLO!FG149:FR149)</f>
        <v>0</v>
      </c>
      <c r="O151" s="1">
        <f>ALLO!HR149</f>
        <v>0</v>
      </c>
      <c r="P151" s="1">
        <f>ALLO!HU149</f>
        <v>0</v>
      </c>
      <c r="Q151" s="1">
        <f>ALLO!IP149</f>
        <v>0</v>
      </c>
      <c r="R151" s="1">
        <f>ALLO!IS149</f>
        <v>0</v>
      </c>
      <c r="S151" s="1">
        <f>IFERROR(IF($BL151&gt;=1,INDEX(ARR!$D$8:$AG$207,MATCH(G151,ARR!$D$8:$D$207,0),12),0),0)</f>
        <v>0</v>
      </c>
      <c r="T151" s="1">
        <f>IFERROR(IF($BL151&gt;=1,INDEX(ARR!$D$8:$AG$207,MATCH(H151,ARR!$D$8:$D$207,0),12),0),0)</f>
        <v>0</v>
      </c>
      <c r="U151" s="1">
        <f>IFERROR(IF($BL151&gt;=1,INDEX(ARR!$D$8:$AG$207,MATCH(I151,ARR!$D$8:$D$207,0),12),0),0)</f>
        <v>0</v>
      </c>
      <c r="V151" s="1">
        <f t="shared" si="122"/>
        <v>0</v>
      </c>
      <c r="W151" s="1">
        <f t="shared" si="123"/>
        <v>0</v>
      </c>
      <c r="X151" s="1">
        <f>SUM(DED!AH151:AS151)+ALLO!IQ149+ALLO!IT149+DED!FT151+ALLO!HP149</f>
        <v>0</v>
      </c>
      <c r="Y151" s="1">
        <f>SUM(DED!FA151:FL151)+ALLO!IR149+ALLO!IU149+DED!FV151</f>
        <v>0</v>
      </c>
      <c r="Z151" s="1">
        <f>SUM(DED!BF151:BQ151)+DED!FW151</f>
        <v>0</v>
      </c>
      <c r="AA151" s="1">
        <f>DED!ES151+DED!GC151</f>
        <v>0</v>
      </c>
      <c r="AB151" s="1">
        <f>SUM(DED!DZ151:EK151)+OTH!I146+DED!FZ151</f>
        <v>0</v>
      </c>
      <c r="AC151" s="1">
        <f>SUM(DED!FM151:FS151)+DED!GD151</f>
        <v>0</v>
      </c>
      <c r="AD151" s="1">
        <f>SUM(DED!CP151:DA151)+DED!GE151</f>
        <v>0</v>
      </c>
      <c r="AE151" s="1">
        <f>SUM(DED!DB151:DM151)+OTH!N146+DED!GA151</f>
        <v>0</v>
      </c>
      <c r="AF151" s="1">
        <f>SUM(DED!DN151:DY151)+OTH!O146+DED!GB151</f>
        <v>0</v>
      </c>
      <c r="AG151" s="1">
        <f>SUM(OTH!D146:H146)+SUM(OTH!J146:M146)+SUM(X151:AB151)+AE151</f>
        <v>0</v>
      </c>
      <c r="AH151" s="1">
        <f>HRA!H146</f>
        <v>0</v>
      </c>
      <c r="AI151" s="1">
        <f>OTH!AC146+OTH!AD146+50000</f>
        <v>50000</v>
      </c>
      <c r="AJ151" s="1">
        <f>OTH!P146</f>
        <v>0</v>
      </c>
      <c r="AK151" s="1">
        <f>IFERROR(IF(OTH!Q146&gt;=AK$6,AK$6,OTH!Q146),0)</f>
        <v>0</v>
      </c>
      <c r="AL151" s="1">
        <f>IFERROR(IF(OTH!R146&gt;=AL$6,AL$6,OTH!R146),0)</f>
        <v>0</v>
      </c>
      <c r="AM151" s="1">
        <f>IFERROR(IF(OTH!S146&gt;=AM$6,AM$6,OTH!S146),0)</f>
        <v>0</v>
      </c>
      <c r="AN151" s="1">
        <f>IFERROR(IF(OTH!T146&gt;=AN$6,AN$6,OTH!T146),0)</f>
        <v>0</v>
      </c>
      <c r="AO151" s="1">
        <f>OTH!U146</f>
        <v>0</v>
      </c>
      <c r="AP151" s="1">
        <f>IFERROR(IF(OTH!V146&gt;=AP$6,AP$6,OTH!V146),0)</f>
        <v>0</v>
      </c>
      <c r="AQ151" s="1">
        <f>IFERROR(IF(OTH!W146&gt;=AQ$6,AQ$6,OTH!W146),0)</f>
        <v>0</v>
      </c>
      <c r="AR151" s="1">
        <f>IFERROR(IF(OTH!X146&gt;=AR$6,AR$6,OTH!X146),0)</f>
        <v>0</v>
      </c>
      <c r="AS151" s="1">
        <f>OTH!Y146</f>
        <v>0</v>
      </c>
      <c r="AT151" s="1">
        <f>OTH!Z146+AC151</f>
        <v>0</v>
      </c>
      <c r="AU151" s="1">
        <f>OTH!AE146+OTH!AF146</f>
        <v>0</v>
      </c>
      <c r="AV151" s="1">
        <f>OTH!AA146</f>
        <v>0</v>
      </c>
      <c r="AW151" s="1">
        <f>OTH!AB146</f>
        <v>0</v>
      </c>
      <c r="AX151" s="1">
        <f t="shared" si="124"/>
        <v>0</v>
      </c>
      <c r="AY151" s="1">
        <f t="shared" si="125"/>
        <v>0</v>
      </c>
      <c r="AZ151" s="1">
        <f t="shared" si="126"/>
        <v>0</v>
      </c>
      <c r="BA151" s="1">
        <f t="shared" si="127"/>
        <v>0</v>
      </c>
      <c r="BB151" s="1">
        <f t="shared" si="128"/>
        <v>0</v>
      </c>
      <c r="BC151" s="1">
        <f>EMP!X147</f>
        <v>0</v>
      </c>
      <c r="BD151" s="1">
        <f t="shared" si="129"/>
        <v>0</v>
      </c>
      <c r="BE151" s="1">
        <f t="shared" si="130"/>
        <v>0</v>
      </c>
      <c r="BF151" s="1">
        <f t="shared" si="131"/>
        <v>0</v>
      </c>
      <c r="BG151" s="1">
        <f t="shared" si="132"/>
        <v>0</v>
      </c>
      <c r="BL151" s="165">
        <f>EMP!O147</f>
        <v>0</v>
      </c>
      <c r="BM151" s="166">
        <f>EMP!P147</f>
        <v>0</v>
      </c>
      <c r="BN151" s="165">
        <f>EMP!Q147</f>
        <v>0</v>
      </c>
      <c r="BO151" s="179"/>
      <c r="BP151" s="180"/>
      <c r="BQ151" s="173">
        <f t="shared" si="133"/>
        <v>0</v>
      </c>
      <c r="BR151" s="173">
        <f t="shared" si="134"/>
        <v>0</v>
      </c>
      <c r="BS151" s="174">
        <f t="shared" si="135"/>
        <v>0</v>
      </c>
      <c r="BT151" s="173">
        <f t="shared" si="136"/>
        <v>0</v>
      </c>
      <c r="BU151" s="173">
        <f t="shared" si="137"/>
        <v>0</v>
      </c>
      <c r="BV151" s="174">
        <f t="shared" si="138"/>
        <v>0</v>
      </c>
      <c r="BW151" s="173">
        <f t="shared" si="139"/>
        <v>0</v>
      </c>
      <c r="BX151" s="173">
        <f t="shared" si="140"/>
        <v>0</v>
      </c>
      <c r="BY151" s="174">
        <f t="shared" si="141"/>
        <v>0</v>
      </c>
      <c r="BZ151" s="173">
        <f t="shared" si="142"/>
        <v>0</v>
      </c>
      <c r="CA151" s="173">
        <f t="shared" si="143"/>
        <v>0</v>
      </c>
      <c r="CB151" s="174">
        <f t="shared" si="144"/>
        <v>0</v>
      </c>
      <c r="CC151" s="173">
        <f t="shared" si="145"/>
        <v>0</v>
      </c>
      <c r="CD151" s="173">
        <f t="shared" si="146"/>
        <v>0</v>
      </c>
      <c r="CE151" s="175">
        <f t="shared" si="147"/>
        <v>0</v>
      </c>
      <c r="CF151" s="175">
        <f t="shared" si="117"/>
        <v>0</v>
      </c>
      <c r="CG151" s="175">
        <f t="shared" si="148"/>
        <v>0</v>
      </c>
      <c r="CH151" s="175">
        <f t="shared" si="149"/>
        <v>0</v>
      </c>
      <c r="CI151" s="175">
        <f t="shared" si="150"/>
        <v>0</v>
      </c>
      <c r="CJ151" s="175">
        <f t="shared" si="151"/>
        <v>0</v>
      </c>
      <c r="CK151" s="175">
        <f t="shared" si="152"/>
        <v>0</v>
      </c>
      <c r="CL151" s="175">
        <f t="shared" si="153"/>
        <v>0</v>
      </c>
      <c r="CM151" s="175">
        <f t="shared" si="154"/>
        <v>0</v>
      </c>
      <c r="CN151" s="175">
        <f t="shared" si="155"/>
        <v>0</v>
      </c>
      <c r="CO151" s="175">
        <f t="shared" si="156"/>
        <v>0</v>
      </c>
      <c r="CP151" s="175">
        <f t="shared" si="157"/>
        <v>0</v>
      </c>
      <c r="CQ151" s="175">
        <f t="shared" si="158"/>
        <v>0</v>
      </c>
      <c r="CR151" s="175">
        <f t="shared" si="159"/>
        <v>0</v>
      </c>
      <c r="CS151" s="175">
        <f t="shared" si="160"/>
        <v>0</v>
      </c>
      <c r="CT151" s="175">
        <f t="shared" si="161"/>
        <v>0</v>
      </c>
      <c r="CU151" s="176">
        <f t="shared" si="162"/>
        <v>0</v>
      </c>
      <c r="CV151" s="176">
        <f t="shared" si="163"/>
        <v>0</v>
      </c>
      <c r="CW151" s="176">
        <f t="shared" si="164"/>
        <v>0</v>
      </c>
      <c r="CX151" s="172">
        <f>OTH!P146</f>
        <v>0</v>
      </c>
      <c r="CY151" s="176">
        <f t="shared" si="165"/>
        <v>0</v>
      </c>
      <c r="CZ151" s="176">
        <f t="shared" si="166"/>
        <v>0</v>
      </c>
      <c r="DA151" s="176">
        <f t="shared" si="167"/>
        <v>0</v>
      </c>
      <c r="DB151" s="171">
        <f t="shared" si="168"/>
        <v>0</v>
      </c>
      <c r="DC151" s="171">
        <f t="shared" si="169"/>
        <v>0</v>
      </c>
      <c r="DD151" s="1">
        <f t="shared" si="170"/>
        <v>0</v>
      </c>
    </row>
    <row r="152" spans="3:108" ht="18" customHeight="1" x14ac:dyDescent="0.25">
      <c r="C152" s="1">
        <f t="shared" si="118"/>
        <v>0</v>
      </c>
      <c r="D152" s="1">
        <f t="shared" si="119"/>
        <v>0</v>
      </c>
      <c r="E152" s="1">
        <f>ALLO!A150</f>
        <v>0</v>
      </c>
      <c r="F152" s="1">
        <f t="shared" si="120"/>
        <v>0</v>
      </c>
      <c r="G152" s="1">
        <f t="shared" si="121"/>
        <v>1</v>
      </c>
      <c r="H152" s="1">
        <f t="shared" si="121"/>
        <v>2</v>
      </c>
      <c r="I152" s="1">
        <f t="shared" si="121"/>
        <v>3</v>
      </c>
      <c r="J152" s="1">
        <f>SUM(ALLO!GA150:GL150)</f>
        <v>0</v>
      </c>
      <c r="K152" s="1">
        <f>SUM(ALLO!GM150:GX150)</f>
        <v>0</v>
      </c>
      <c r="L152" s="1">
        <f>SUM(ALLO!GY150:HJ150)</f>
        <v>0</v>
      </c>
      <c r="M152" s="1">
        <f>SUM(ALLO!EU150:FF150)</f>
        <v>0</v>
      </c>
      <c r="N152" s="1">
        <f>SUM(ALLO!FG150:FR150)</f>
        <v>0</v>
      </c>
      <c r="O152" s="1">
        <f>ALLO!HR150</f>
        <v>0</v>
      </c>
      <c r="P152" s="1">
        <f>ALLO!HU150</f>
        <v>0</v>
      </c>
      <c r="Q152" s="1">
        <f>ALLO!IP150</f>
        <v>0</v>
      </c>
      <c r="R152" s="1">
        <f>ALLO!IS150</f>
        <v>0</v>
      </c>
      <c r="S152" s="1">
        <f>IFERROR(IF($BL152&gt;=1,INDEX(ARR!$D$8:$AG$207,MATCH(G152,ARR!$D$8:$D$207,0),12),0),0)</f>
        <v>0</v>
      </c>
      <c r="T152" s="1">
        <f>IFERROR(IF($BL152&gt;=1,INDEX(ARR!$D$8:$AG$207,MATCH(H152,ARR!$D$8:$D$207,0),12),0),0)</f>
        <v>0</v>
      </c>
      <c r="U152" s="1">
        <f>IFERROR(IF($BL152&gt;=1,INDEX(ARR!$D$8:$AG$207,MATCH(I152,ARR!$D$8:$D$207,0),12),0),0)</f>
        <v>0</v>
      </c>
      <c r="V152" s="1">
        <f t="shared" si="122"/>
        <v>0</v>
      </c>
      <c r="W152" s="1">
        <f t="shared" si="123"/>
        <v>0</v>
      </c>
      <c r="X152" s="1">
        <f>SUM(DED!AH152:AS152)+ALLO!IQ150+ALLO!IT150+DED!FT152+ALLO!HP150</f>
        <v>0</v>
      </c>
      <c r="Y152" s="1">
        <f>SUM(DED!FA152:FL152)+ALLO!IR150+ALLO!IU150+DED!FV152</f>
        <v>0</v>
      </c>
      <c r="Z152" s="1">
        <f>SUM(DED!BF152:BQ152)+DED!FW152</f>
        <v>0</v>
      </c>
      <c r="AA152" s="1">
        <f>DED!ES152+DED!GC152</f>
        <v>0</v>
      </c>
      <c r="AB152" s="1">
        <f>SUM(DED!DZ152:EK152)+OTH!I147+DED!FZ152</f>
        <v>0</v>
      </c>
      <c r="AC152" s="1">
        <f>SUM(DED!FM152:FS152)+DED!GD152</f>
        <v>0</v>
      </c>
      <c r="AD152" s="1">
        <f>SUM(DED!CP152:DA152)+DED!GE152</f>
        <v>0</v>
      </c>
      <c r="AE152" s="1">
        <f>SUM(DED!DB152:DM152)+OTH!N147+DED!GA152</f>
        <v>0</v>
      </c>
      <c r="AF152" s="1">
        <f>SUM(DED!DN152:DY152)+OTH!O147+DED!GB152</f>
        <v>0</v>
      </c>
      <c r="AG152" s="1">
        <f>SUM(OTH!D147:H147)+SUM(OTH!J147:M147)+SUM(X152:AB152)+AE152</f>
        <v>0</v>
      </c>
      <c r="AH152" s="1">
        <f>HRA!H147</f>
        <v>0</v>
      </c>
      <c r="AI152" s="1">
        <f>OTH!AC147+OTH!AD147+50000</f>
        <v>50000</v>
      </c>
      <c r="AJ152" s="1">
        <f>OTH!P147</f>
        <v>0</v>
      </c>
      <c r="AK152" s="1">
        <f>IFERROR(IF(OTH!Q147&gt;=AK$6,AK$6,OTH!Q147),0)</f>
        <v>0</v>
      </c>
      <c r="AL152" s="1">
        <f>IFERROR(IF(OTH!R147&gt;=AL$6,AL$6,OTH!R147),0)</f>
        <v>0</v>
      </c>
      <c r="AM152" s="1">
        <f>IFERROR(IF(OTH!S147&gt;=AM$6,AM$6,OTH!S147),0)</f>
        <v>0</v>
      </c>
      <c r="AN152" s="1">
        <f>IFERROR(IF(OTH!T147&gt;=AN$6,AN$6,OTH!T147),0)</f>
        <v>0</v>
      </c>
      <c r="AO152" s="1">
        <f>OTH!U147</f>
        <v>0</v>
      </c>
      <c r="AP152" s="1">
        <f>IFERROR(IF(OTH!V147&gt;=AP$6,AP$6,OTH!V147),0)</f>
        <v>0</v>
      </c>
      <c r="AQ152" s="1">
        <f>IFERROR(IF(OTH!W147&gt;=AQ$6,AQ$6,OTH!W147),0)</f>
        <v>0</v>
      </c>
      <c r="AR152" s="1">
        <f>IFERROR(IF(OTH!X147&gt;=AR$6,AR$6,OTH!X147),0)</f>
        <v>0</v>
      </c>
      <c r="AS152" s="1">
        <f>OTH!Y147</f>
        <v>0</v>
      </c>
      <c r="AT152" s="1">
        <f>OTH!Z147+AC152</f>
        <v>0</v>
      </c>
      <c r="AU152" s="1">
        <f>OTH!AE147+OTH!AF147</f>
        <v>0</v>
      </c>
      <c r="AV152" s="1">
        <f>OTH!AA147</f>
        <v>0</v>
      </c>
      <c r="AW152" s="1">
        <f>OTH!AB147</f>
        <v>0</v>
      </c>
      <c r="AX152" s="1">
        <f t="shared" si="124"/>
        <v>0</v>
      </c>
      <c r="AY152" s="1">
        <f t="shared" si="125"/>
        <v>0</v>
      </c>
      <c r="AZ152" s="1">
        <f t="shared" si="126"/>
        <v>0</v>
      </c>
      <c r="BA152" s="1">
        <f t="shared" si="127"/>
        <v>0</v>
      </c>
      <c r="BB152" s="1">
        <f t="shared" si="128"/>
        <v>0</v>
      </c>
      <c r="BC152" s="1">
        <f>EMP!X148</f>
        <v>0</v>
      </c>
      <c r="BD152" s="1">
        <f t="shared" si="129"/>
        <v>0</v>
      </c>
      <c r="BE152" s="1">
        <f t="shared" si="130"/>
        <v>0</v>
      </c>
      <c r="BF152" s="1">
        <f t="shared" si="131"/>
        <v>0</v>
      </c>
      <c r="BG152" s="1">
        <f t="shared" si="132"/>
        <v>0</v>
      </c>
      <c r="BL152" s="165">
        <f>EMP!O148</f>
        <v>0</v>
      </c>
      <c r="BM152" s="166">
        <f>EMP!P148</f>
        <v>0</v>
      </c>
      <c r="BN152" s="165">
        <f>EMP!Q148</f>
        <v>0</v>
      </c>
      <c r="BO152" s="179"/>
      <c r="BP152" s="180"/>
      <c r="BQ152" s="173">
        <f t="shared" si="133"/>
        <v>0</v>
      </c>
      <c r="BR152" s="173">
        <f t="shared" si="134"/>
        <v>0</v>
      </c>
      <c r="BS152" s="174">
        <f t="shared" si="135"/>
        <v>0</v>
      </c>
      <c r="BT152" s="173">
        <f t="shared" si="136"/>
        <v>0</v>
      </c>
      <c r="BU152" s="173">
        <f t="shared" si="137"/>
        <v>0</v>
      </c>
      <c r="BV152" s="174">
        <f t="shared" si="138"/>
        <v>0</v>
      </c>
      <c r="BW152" s="173">
        <f t="shared" si="139"/>
        <v>0</v>
      </c>
      <c r="BX152" s="173">
        <f t="shared" si="140"/>
        <v>0</v>
      </c>
      <c r="BY152" s="174">
        <f t="shared" si="141"/>
        <v>0</v>
      </c>
      <c r="BZ152" s="173">
        <f t="shared" si="142"/>
        <v>0</v>
      </c>
      <c r="CA152" s="173">
        <f t="shared" si="143"/>
        <v>0</v>
      </c>
      <c r="CB152" s="174">
        <f t="shared" si="144"/>
        <v>0</v>
      </c>
      <c r="CC152" s="173">
        <f t="shared" si="145"/>
        <v>0</v>
      </c>
      <c r="CD152" s="173">
        <f t="shared" si="146"/>
        <v>0</v>
      </c>
      <c r="CE152" s="175">
        <f t="shared" si="147"/>
        <v>0</v>
      </c>
      <c r="CF152" s="175">
        <f t="shared" si="117"/>
        <v>0</v>
      </c>
      <c r="CG152" s="175">
        <f t="shared" si="148"/>
        <v>0</v>
      </c>
      <c r="CH152" s="175">
        <f t="shared" si="149"/>
        <v>0</v>
      </c>
      <c r="CI152" s="175">
        <f t="shared" si="150"/>
        <v>0</v>
      </c>
      <c r="CJ152" s="175">
        <f t="shared" si="151"/>
        <v>0</v>
      </c>
      <c r="CK152" s="175">
        <f t="shared" si="152"/>
        <v>0</v>
      </c>
      <c r="CL152" s="175">
        <f t="shared" si="153"/>
        <v>0</v>
      </c>
      <c r="CM152" s="175">
        <f t="shared" si="154"/>
        <v>0</v>
      </c>
      <c r="CN152" s="175">
        <f t="shared" si="155"/>
        <v>0</v>
      </c>
      <c r="CO152" s="175">
        <f t="shared" si="156"/>
        <v>0</v>
      </c>
      <c r="CP152" s="175">
        <f t="shared" si="157"/>
        <v>0</v>
      </c>
      <c r="CQ152" s="175">
        <f t="shared" si="158"/>
        <v>0</v>
      </c>
      <c r="CR152" s="175">
        <f t="shared" si="159"/>
        <v>0</v>
      </c>
      <c r="CS152" s="175">
        <f t="shared" si="160"/>
        <v>0</v>
      </c>
      <c r="CT152" s="175">
        <f t="shared" si="161"/>
        <v>0</v>
      </c>
      <c r="CU152" s="176">
        <f t="shared" si="162"/>
        <v>0</v>
      </c>
      <c r="CV152" s="176">
        <f t="shared" si="163"/>
        <v>0</v>
      </c>
      <c r="CW152" s="176">
        <f t="shared" si="164"/>
        <v>0</v>
      </c>
      <c r="CX152" s="172">
        <f>OTH!P147</f>
        <v>0</v>
      </c>
      <c r="CY152" s="176">
        <f t="shared" si="165"/>
        <v>0</v>
      </c>
      <c r="CZ152" s="176">
        <f t="shared" si="166"/>
        <v>0</v>
      </c>
      <c r="DA152" s="176">
        <f t="shared" si="167"/>
        <v>0</v>
      </c>
      <c r="DB152" s="171">
        <f t="shared" si="168"/>
        <v>0</v>
      </c>
      <c r="DC152" s="171">
        <f t="shared" si="169"/>
        <v>0</v>
      </c>
      <c r="DD152" s="1">
        <f t="shared" si="170"/>
        <v>0</v>
      </c>
    </row>
    <row r="153" spans="3:108" ht="18" customHeight="1" x14ac:dyDescent="0.25">
      <c r="C153" s="1">
        <f t="shared" si="118"/>
        <v>0</v>
      </c>
      <c r="D153" s="1">
        <f t="shared" si="119"/>
        <v>0</v>
      </c>
      <c r="E153" s="1">
        <f>ALLO!A151</f>
        <v>0</v>
      </c>
      <c r="F153" s="1">
        <f t="shared" si="120"/>
        <v>0</v>
      </c>
      <c r="G153" s="1">
        <f t="shared" si="121"/>
        <v>1</v>
      </c>
      <c r="H153" s="1">
        <f t="shared" si="121"/>
        <v>2</v>
      </c>
      <c r="I153" s="1">
        <f t="shared" si="121"/>
        <v>3</v>
      </c>
      <c r="J153" s="1">
        <f>SUM(ALLO!GA151:GL151)</f>
        <v>0</v>
      </c>
      <c r="K153" s="1">
        <f>SUM(ALLO!GM151:GX151)</f>
        <v>0</v>
      </c>
      <c r="L153" s="1">
        <f>SUM(ALLO!GY151:HJ151)</f>
        <v>0</v>
      </c>
      <c r="M153" s="1">
        <f>SUM(ALLO!EU151:FF151)</f>
        <v>0</v>
      </c>
      <c r="N153" s="1">
        <f>SUM(ALLO!FG151:FR151)</f>
        <v>0</v>
      </c>
      <c r="O153" s="1">
        <f>ALLO!HR151</f>
        <v>0</v>
      </c>
      <c r="P153" s="1">
        <f>ALLO!HU151</f>
        <v>0</v>
      </c>
      <c r="Q153" s="1">
        <f>ALLO!IP151</f>
        <v>0</v>
      </c>
      <c r="R153" s="1">
        <f>ALLO!IS151</f>
        <v>0</v>
      </c>
      <c r="S153" s="1">
        <f>IFERROR(IF($BL153&gt;=1,INDEX(ARR!$D$8:$AG$207,MATCH(G153,ARR!$D$8:$D$207,0),12),0),0)</f>
        <v>0</v>
      </c>
      <c r="T153" s="1">
        <f>IFERROR(IF($BL153&gt;=1,INDEX(ARR!$D$8:$AG$207,MATCH(H153,ARR!$D$8:$D$207,0),12),0),0)</f>
        <v>0</v>
      </c>
      <c r="U153" s="1">
        <f>IFERROR(IF($BL153&gt;=1,INDEX(ARR!$D$8:$AG$207,MATCH(I153,ARR!$D$8:$D$207,0),12),0),0)</f>
        <v>0</v>
      </c>
      <c r="V153" s="1">
        <f t="shared" si="122"/>
        <v>0</v>
      </c>
      <c r="W153" s="1">
        <f t="shared" si="123"/>
        <v>0</v>
      </c>
      <c r="X153" s="1">
        <f>SUM(DED!AH153:AS153)+ALLO!IQ151+ALLO!IT151+DED!FT153+ALLO!HP151</f>
        <v>0</v>
      </c>
      <c r="Y153" s="1">
        <f>SUM(DED!FA153:FL153)+ALLO!IR151+ALLO!IU151+DED!FV153</f>
        <v>0</v>
      </c>
      <c r="Z153" s="1">
        <f>SUM(DED!BF153:BQ153)+DED!FW153</f>
        <v>0</v>
      </c>
      <c r="AA153" s="1">
        <f>DED!ES153+DED!GC153</f>
        <v>0</v>
      </c>
      <c r="AB153" s="1">
        <f>SUM(DED!DZ153:EK153)+OTH!I148+DED!FZ153</f>
        <v>0</v>
      </c>
      <c r="AC153" s="1">
        <f>SUM(DED!FM153:FS153)+DED!GD153</f>
        <v>0</v>
      </c>
      <c r="AD153" s="1">
        <f>SUM(DED!CP153:DA153)+DED!GE153</f>
        <v>0</v>
      </c>
      <c r="AE153" s="1">
        <f>SUM(DED!DB153:DM153)+OTH!N148+DED!GA153</f>
        <v>0</v>
      </c>
      <c r="AF153" s="1">
        <f>SUM(DED!DN153:DY153)+OTH!O148+DED!GB153</f>
        <v>0</v>
      </c>
      <c r="AG153" s="1">
        <f>SUM(OTH!D148:H148)+SUM(OTH!J148:M148)+SUM(X153:AB153)+AE153</f>
        <v>0</v>
      </c>
      <c r="AH153" s="1">
        <f>HRA!H148</f>
        <v>0</v>
      </c>
      <c r="AI153" s="1">
        <f>OTH!AC148+OTH!AD148+50000</f>
        <v>50000</v>
      </c>
      <c r="AJ153" s="1">
        <f>OTH!P148</f>
        <v>0</v>
      </c>
      <c r="AK153" s="1">
        <f>IFERROR(IF(OTH!Q148&gt;=AK$6,AK$6,OTH!Q148),0)</f>
        <v>0</v>
      </c>
      <c r="AL153" s="1">
        <f>IFERROR(IF(OTH!R148&gt;=AL$6,AL$6,OTH!R148),0)</f>
        <v>0</v>
      </c>
      <c r="AM153" s="1">
        <f>IFERROR(IF(OTH!S148&gt;=AM$6,AM$6,OTH!S148),0)</f>
        <v>0</v>
      </c>
      <c r="AN153" s="1">
        <f>IFERROR(IF(OTH!T148&gt;=AN$6,AN$6,OTH!T148),0)</f>
        <v>0</v>
      </c>
      <c r="AO153" s="1">
        <f>OTH!U148</f>
        <v>0</v>
      </c>
      <c r="AP153" s="1">
        <f>IFERROR(IF(OTH!V148&gt;=AP$6,AP$6,OTH!V148),0)</f>
        <v>0</v>
      </c>
      <c r="AQ153" s="1">
        <f>IFERROR(IF(OTH!W148&gt;=AQ$6,AQ$6,OTH!W148),0)</f>
        <v>0</v>
      </c>
      <c r="AR153" s="1">
        <f>IFERROR(IF(OTH!X148&gt;=AR$6,AR$6,OTH!X148),0)</f>
        <v>0</v>
      </c>
      <c r="AS153" s="1">
        <f>OTH!Y148</f>
        <v>0</v>
      </c>
      <c r="AT153" s="1">
        <f>OTH!Z148+AC153</f>
        <v>0</v>
      </c>
      <c r="AU153" s="1">
        <f>OTH!AE148+OTH!AF148</f>
        <v>0</v>
      </c>
      <c r="AV153" s="1">
        <f>OTH!AA148</f>
        <v>0</v>
      </c>
      <c r="AW153" s="1">
        <f>OTH!AB148</f>
        <v>0</v>
      </c>
      <c r="AX153" s="1">
        <f t="shared" si="124"/>
        <v>0</v>
      </c>
      <c r="AY153" s="1">
        <f t="shared" si="125"/>
        <v>0</v>
      </c>
      <c r="AZ153" s="1">
        <f t="shared" si="126"/>
        <v>0</v>
      </c>
      <c r="BA153" s="1">
        <f t="shared" si="127"/>
        <v>0</v>
      </c>
      <c r="BB153" s="1">
        <f t="shared" si="128"/>
        <v>0</v>
      </c>
      <c r="BC153" s="1">
        <f>EMP!X149</f>
        <v>0</v>
      </c>
      <c r="BD153" s="1">
        <f t="shared" si="129"/>
        <v>0</v>
      </c>
      <c r="BE153" s="1">
        <f t="shared" si="130"/>
        <v>0</v>
      </c>
      <c r="BF153" s="1">
        <f t="shared" si="131"/>
        <v>0</v>
      </c>
      <c r="BG153" s="1">
        <f t="shared" si="132"/>
        <v>0</v>
      </c>
      <c r="BL153" s="165">
        <f>EMP!O149</f>
        <v>0</v>
      </c>
      <c r="BM153" s="166">
        <f>EMP!P149</f>
        <v>0</v>
      </c>
      <c r="BN153" s="165">
        <f>EMP!Q149</f>
        <v>0</v>
      </c>
      <c r="BO153" s="179"/>
      <c r="BP153" s="180"/>
      <c r="BQ153" s="173">
        <f t="shared" si="133"/>
        <v>0</v>
      </c>
      <c r="BR153" s="173">
        <f t="shared" si="134"/>
        <v>0</v>
      </c>
      <c r="BS153" s="174">
        <f t="shared" si="135"/>
        <v>0</v>
      </c>
      <c r="BT153" s="173">
        <f t="shared" si="136"/>
        <v>0</v>
      </c>
      <c r="BU153" s="173">
        <f t="shared" si="137"/>
        <v>0</v>
      </c>
      <c r="BV153" s="174">
        <f t="shared" si="138"/>
        <v>0</v>
      </c>
      <c r="BW153" s="173">
        <f t="shared" si="139"/>
        <v>0</v>
      </c>
      <c r="BX153" s="173">
        <f t="shared" si="140"/>
        <v>0</v>
      </c>
      <c r="BY153" s="174">
        <f t="shared" si="141"/>
        <v>0</v>
      </c>
      <c r="BZ153" s="173">
        <f t="shared" si="142"/>
        <v>0</v>
      </c>
      <c r="CA153" s="173">
        <f t="shared" si="143"/>
        <v>0</v>
      </c>
      <c r="CB153" s="174">
        <f t="shared" si="144"/>
        <v>0</v>
      </c>
      <c r="CC153" s="173">
        <f t="shared" si="145"/>
        <v>0</v>
      </c>
      <c r="CD153" s="173">
        <f t="shared" si="146"/>
        <v>0</v>
      </c>
      <c r="CE153" s="175">
        <f t="shared" si="147"/>
        <v>0</v>
      </c>
      <c r="CF153" s="175">
        <f t="shared" si="117"/>
        <v>0</v>
      </c>
      <c r="CG153" s="175">
        <f t="shared" si="148"/>
        <v>0</v>
      </c>
      <c r="CH153" s="175">
        <f t="shared" si="149"/>
        <v>0</v>
      </c>
      <c r="CI153" s="175">
        <f t="shared" si="150"/>
        <v>0</v>
      </c>
      <c r="CJ153" s="175">
        <f t="shared" si="151"/>
        <v>0</v>
      </c>
      <c r="CK153" s="175">
        <f t="shared" si="152"/>
        <v>0</v>
      </c>
      <c r="CL153" s="175">
        <f t="shared" si="153"/>
        <v>0</v>
      </c>
      <c r="CM153" s="175">
        <f t="shared" si="154"/>
        <v>0</v>
      </c>
      <c r="CN153" s="175">
        <f t="shared" si="155"/>
        <v>0</v>
      </c>
      <c r="CO153" s="175">
        <f t="shared" si="156"/>
        <v>0</v>
      </c>
      <c r="CP153" s="175">
        <f t="shared" si="157"/>
        <v>0</v>
      </c>
      <c r="CQ153" s="175">
        <f t="shared" si="158"/>
        <v>0</v>
      </c>
      <c r="CR153" s="175">
        <f t="shared" si="159"/>
        <v>0</v>
      </c>
      <c r="CS153" s="175">
        <f t="shared" si="160"/>
        <v>0</v>
      </c>
      <c r="CT153" s="175">
        <f t="shared" si="161"/>
        <v>0</v>
      </c>
      <c r="CU153" s="176">
        <f t="shared" si="162"/>
        <v>0</v>
      </c>
      <c r="CV153" s="176">
        <f t="shared" si="163"/>
        <v>0</v>
      </c>
      <c r="CW153" s="176">
        <f t="shared" si="164"/>
        <v>0</v>
      </c>
      <c r="CX153" s="172">
        <f>OTH!P148</f>
        <v>0</v>
      </c>
      <c r="CY153" s="176">
        <f t="shared" si="165"/>
        <v>0</v>
      </c>
      <c r="CZ153" s="176">
        <f t="shared" si="166"/>
        <v>0</v>
      </c>
      <c r="DA153" s="176">
        <f t="shared" si="167"/>
        <v>0</v>
      </c>
      <c r="DB153" s="171">
        <f t="shared" si="168"/>
        <v>0</v>
      </c>
      <c r="DC153" s="171">
        <f t="shared" si="169"/>
        <v>0</v>
      </c>
      <c r="DD153" s="1">
        <f t="shared" si="170"/>
        <v>0</v>
      </c>
    </row>
    <row r="154" spans="3:108" ht="18" customHeight="1" x14ac:dyDescent="0.25">
      <c r="C154" s="1">
        <f t="shared" si="118"/>
        <v>0</v>
      </c>
      <c r="D154" s="1">
        <f t="shared" si="119"/>
        <v>0</v>
      </c>
      <c r="E154" s="1">
        <f>ALLO!A152</f>
        <v>0</v>
      </c>
      <c r="F154" s="1">
        <f t="shared" si="120"/>
        <v>0</v>
      </c>
      <c r="G154" s="1">
        <f t="shared" si="121"/>
        <v>1</v>
      </c>
      <c r="H154" s="1">
        <f t="shared" si="121"/>
        <v>2</v>
      </c>
      <c r="I154" s="1">
        <f t="shared" si="121"/>
        <v>3</v>
      </c>
      <c r="J154" s="1">
        <f>SUM(ALLO!GA152:GL152)</f>
        <v>0</v>
      </c>
      <c r="K154" s="1">
        <f>SUM(ALLO!GM152:GX152)</f>
        <v>0</v>
      </c>
      <c r="L154" s="1">
        <f>SUM(ALLO!GY152:HJ152)</f>
        <v>0</v>
      </c>
      <c r="M154" s="1">
        <f>SUM(ALLO!EU152:FF152)</f>
        <v>0</v>
      </c>
      <c r="N154" s="1">
        <f>SUM(ALLO!FG152:FR152)</f>
        <v>0</v>
      </c>
      <c r="O154" s="1">
        <f>ALLO!HR152</f>
        <v>0</v>
      </c>
      <c r="P154" s="1">
        <f>ALLO!HU152</f>
        <v>0</v>
      </c>
      <c r="Q154" s="1">
        <f>ALLO!IP152</f>
        <v>0</v>
      </c>
      <c r="R154" s="1">
        <f>ALLO!IS152</f>
        <v>0</v>
      </c>
      <c r="S154" s="1">
        <f>IFERROR(IF($BL154&gt;=1,INDEX(ARR!$D$8:$AG$207,MATCH(G154,ARR!$D$8:$D$207,0),12),0),0)</f>
        <v>0</v>
      </c>
      <c r="T154" s="1">
        <f>IFERROR(IF($BL154&gt;=1,INDEX(ARR!$D$8:$AG$207,MATCH(H154,ARR!$D$8:$D$207,0),12),0),0)</f>
        <v>0</v>
      </c>
      <c r="U154" s="1">
        <f>IFERROR(IF($BL154&gt;=1,INDEX(ARR!$D$8:$AG$207,MATCH(I154,ARR!$D$8:$D$207,0),12),0),0)</f>
        <v>0</v>
      </c>
      <c r="V154" s="1">
        <f t="shared" si="122"/>
        <v>0</v>
      </c>
      <c r="W154" s="1">
        <f t="shared" si="123"/>
        <v>0</v>
      </c>
      <c r="X154" s="1">
        <f>SUM(DED!AH154:AS154)+ALLO!IQ152+ALLO!IT152+DED!FT154+ALLO!HP152</f>
        <v>0</v>
      </c>
      <c r="Y154" s="1">
        <f>SUM(DED!FA154:FL154)+ALLO!IR152+ALLO!IU152+DED!FV154</f>
        <v>0</v>
      </c>
      <c r="Z154" s="1">
        <f>SUM(DED!BF154:BQ154)+DED!FW154</f>
        <v>0</v>
      </c>
      <c r="AA154" s="1">
        <f>DED!ES154+DED!GC154</f>
        <v>0</v>
      </c>
      <c r="AB154" s="1">
        <f>SUM(DED!DZ154:EK154)+OTH!I149+DED!FZ154</f>
        <v>0</v>
      </c>
      <c r="AC154" s="1">
        <f>SUM(DED!FM154:FS154)+DED!GD154</f>
        <v>0</v>
      </c>
      <c r="AD154" s="1">
        <f>SUM(DED!CP154:DA154)+DED!GE154</f>
        <v>0</v>
      </c>
      <c r="AE154" s="1">
        <f>SUM(DED!DB154:DM154)+OTH!N149+DED!GA154</f>
        <v>0</v>
      </c>
      <c r="AF154" s="1">
        <f>SUM(DED!DN154:DY154)+OTH!O149+DED!GB154</f>
        <v>0</v>
      </c>
      <c r="AG154" s="1">
        <f>SUM(OTH!D149:H149)+SUM(OTH!J149:M149)+SUM(X154:AB154)+AE154</f>
        <v>0</v>
      </c>
      <c r="AH154" s="1">
        <f>HRA!H149</f>
        <v>0</v>
      </c>
      <c r="AI154" s="1">
        <f>OTH!AC149+OTH!AD149+50000</f>
        <v>50000</v>
      </c>
      <c r="AJ154" s="1">
        <f>OTH!P149</f>
        <v>0</v>
      </c>
      <c r="AK154" s="1">
        <f>IFERROR(IF(OTH!Q149&gt;=AK$6,AK$6,OTH!Q149),0)</f>
        <v>0</v>
      </c>
      <c r="AL154" s="1">
        <f>IFERROR(IF(OTH!R149&gt;=AL$6,AL$6,OTH!R149),0)</f>
        <v>0</v>
      </c>
      <c r="AM154" s="1">
        <f>IFERROR(IF(OTH!S149&gt;=AM$6,AM$6,OTH!S149),0)</f>
        <v>0</v>
      </c>
      <c r="AN154" s="1">
        <f>IFERROR(IF(OTH!T149&gt;=AN$6,AN$6,OTH!T149),0)</f>
        <v>0</v>
      </c>
      <c r="AO154" s="1">
        <f>OTH!U149</f>
        <v>0</v>
      </c>
      <c r="AP154" s="1">
        <f>IFERROR(IF(OTH!V149&gt;=AP$6,AP$6,OTH!V149),0)</f>
        <v>0</v>
      </c>
      <c r="AQ154" s="1">
        <f>IFERROR(IF(OTH!W149&gt;=AQ$6,AQ$6,OTH!W149),0)</f>
        <v>0</v>
      </c>
      <c r="AR154" s="1">
        <f>IFERROR(IF(OTH!X149&gt;=AR$6,AR$6,OTH!X149),0)</f>
        <v>0</v>
      </c>
      <c r="AS154" s="1">
        <f>OTH!Y149</f>
        <v>0</v>
      </c>
      <c r="AT154" s="1">
        <f>OTH!Z149+AC154</f>
        <v>0</v>
      </c>
      <c r="AU154" s="1">
        <f>OTH!AE149+OTH!AF149</f>
        <v>0</v>
      </c>
      <c r="AV154" s="1">
        <f>OTH!AA149</f>
        <v>0</v>
      </c>
      <c r="AW154" s="1">
        <f>OTH!AB149</f>
        <v>0</v>
      </c>
      <c r="AX154" s="1">
        <f t="shared" si="124"/>
        <v>0</v>
      </c>
      <c r="AY154" s="1">
        <f t="shared" si="125"/>
        <v>0</v>
      </c>
      <c r="AZ154" s="1">
        <f t="shared" si="126"/>
        <v>0</v>
      </c>
      <c r="BA154" s="1">
        <f t="shared" si="127"/>
        <v>0</v>
      </c>
      <c r="BB154" s="1">
        <f t="shared" si="128"/>
        <v>0</v>
      </c>
      <c r="BC154" s="1">
        <f>EMP!X150</f>
        <v>0</v>
      </c>
      <c r="BD154" s="1">
        <f t="shared" si="129"/>
        <v>0</v>
      </c>
      <c r="BE154" s="1">
        <f t="shared" si="130"/>
        <v>0</v>
      </c>
      <c r="BF154" s="1">
        <f t="shared" si="131"/>
        <v>0</v>
      </c>
      <c r="BG154" s="1">
        <f t="shared" si="132"/>
        <v>0</v>
      </c>
      <c r="BL154" s="165">
        <f>EMP!O150</f>
        <v>0</v>
      </c>
      <c r="BM154" s="166">
        <f>EMP!P150</f>
        <v>0</v>
      </c>
      <c r="BN154" s="165">
        <f>EMP!Q150</f>
        <v>0</v>
      </c>
      <c r="BO154" s="179"/>
      <c r="BP154" s="180"/>
      <c r="BQ154" s="173">
        <f t="shared" si="133"/>
        <v>0</v>
      </c>
      <c r="BR154" s="173">
        <f t="shared" si="134"/>
        <v>0</v>
      </c>
      <c r="BS154" s="174">
        <f t="shared" si="135"/>
        <v>0</v>
      </c>
      <c r="BT154" s="173">
        <f t="shared" si="136"/>
        <v>0</v>
      </c>
      <c r="BU154" s="173">
        <f t="shared" si="137"/>
        <v>0</v>
      </c>
      <c r="BV154" s="174">
        <f t="shared" si="138"/>
        <v>0</v>
      </c>
      <c r="BW154" s="173">
        <f t="shared" si="139"/>
        <v>0</v>
      </c>
      <c r="BX154" s="173">
        <f t="shared" si="140"/>
        <v>0</v>
      </c>
      <c r="BY154" s="174">
        <f t="shared" si="141"/>
        <v>0</v>
      </c>
      <c r="BZ154" s="173">
        <f t="shared" si="142"/>
        <v>0</v>
      </c>
      <c r="CA154" s="173">
        <f t="shared" si="143"/>
        <v>0</v>
      </c>
      <c r="CB154" s="174">
        <f t="shared" si="144"/>
        <v>0</v>
      </c>
      <c r="CC154" s="173">
        <f t="shared" si="145"/>
        <v>0</v>
      </c>
      <c r="CD154" s="173">
        <f t="shared" si="146"/>
        <v>0</v>
      </c>
      <c r="CE154" s="175">
        <f t="shared" si="147"/>
        <v>0</v>
      </c>
      <c r="CF154" s="175">
        <f t="shared" si="117"/>
        <v>0</v>
      </c>
      <c r="CG154" s="175">
        <f t="shared" si="148"/>
        <v>0</v>
      </c>
      <c r="CH154" s="175">
        <f t="shared" si="149"/>
        <v>0</v>
      </c>
      <c r="CI154" s="175">
        <f t="shared" si="150"/>
        <v>0</v>
      </c>
      <c r="CJ154" s="175">
        <f t="shared" si="151"/>
        <v>0</v>
      </c>
      <c r="CK154" s="175">
        <f t="shared" si="152"/>
        <v>0</v>
      </c>
      <c r="CL154" s="175">
        <f t="shared" si="153"/>
        <v>0</v>
      </c>
      <c r="CM154" s="175">
        <f t="shared" si="154"/>
        <v>0</v>
      </c>
      <c r="CN154" s="175">
        <f t="shared" si="155"/>
        <v>0</v>
      </c>
      <c r="CO154" s="175">
        <f t="shared" si="156"/>
        <v>0</v>
      </c>
      <c r="CP154" s="175">
        <f t="shared" si="157"/>
        <v>0</v>
      </c>
      <c r="CQ154" s="175">
        <f t="shared" si="158"/>
        <v>0</v>
      </c>
      <c r="CR154" s="175">
        <f t="shared" si="159"/>
        <v>0</v>
      </c>
      <c r="CS154" s="175">
        <f t="shared" si="160"/>
        <v>0</v>
      </c>
      <c r="CT154" s="175">
        <f t="shared" si="161"/>
        <v>0</v>
      </c>
      <c r="CU154" s="176">
        <f t="shared" si="162"/>
        <v>0</v>
      </c>
      <c r="CV154" s="176">
        <f t="shared" si="163"/>
        <v>0</v>
      </c>
      <c r="CW154" s="176">
        <f t="shared" si="164"/>
        <v>0</v>
      </c>
      <c r="CX154" s="172">
        <f>OTH!P149</f>
        <v>0</v>
      </c>
      <c r="CY154" s="176">
        <f t="shared" si="165"/>
        <v>0</v>
      </c>
      <c r="CZ154" s="176">
        <f t="shared" si="166"/>
        <v>0</v>
      </c>
      <c r="DA154" s="176">
        <f t="shared" si="167"/>
        <v>0</v>
      </c>
      <c r="DB154" s="171">
        <f t="shared" si="168"/>
        <v>0</v>
      </c>
      <c r="DC154" s="171">
        <f t="shared" si="169"/>
        <v>0</v>
      </c>
      <c r="DD154" s="1">
        <f t="shared" si="170"/>
        <v>0</v>
      </c>
    </row>
    <row r="155" spans="3:108" ht="18" customHeight="1" x14ac:dyDescent="0.25">
      <c r="C155" s="1">
        <f t="shared" si="118"/>
        <v>0</v>
      </c>
      <c r="D155" s="1">
        <f t="shared" si="119"/>
        <v>0</v>
      </c>
      <c r="E155" s="1">
        <f>ALLO!A153</f>
        <v>0</v>
      </c>
      <c r="F155" s="1">
        <f t="shared" si="120"/>
        <v>0</v>
      </c>
      <c r="G155" s="1">
        <f t="shared" si="121"/>
        <v>1</v>
      </c>
      <c r="H155" s="1">
        <f t="shared" si="121"/>
        <v>2</v>
      </c>
      <c r="I155" s="1">
        <f t="shared" si="121"/>
        <v>3</v>
      </c>
      <c r="J155" s="1">
        <f>SUM(ALLO!GA153:GL153)</f>
        <v>0</v>
      </c>
      <c r="K155" s="1">
        <f>SUM(ALLO!GM153:GX153)</f>
        <v>0</v>
      </c>
      <c r="L155" s="1">
        <f>SUM(ALLO!GY153:HJ153)</f>
        <v>0</v>
      </c>
      <c r="M155" s="1">
        <f>SUM(ALLO!EU153:FF153)</f>
        <v>0</v>
      </c>
      <c r="N155" s="1">
        <f>SUM(ALLO!FG153:FR153)</f>
        <v>0</v>
      </c>
      <c r="O155" s="1">
        <f>ALLO!HR153</f>
        <v>0</v>
      </c>
      <c r="P155" s="1">
        <f>ALLO!HU153</f>
        <v>0</v>
      </c>
      <c r="Q155" s="1">
        <f>ALLO!IP153</f>
        <v>0</v>
      </c>
      <c r="R155" s="1">
        <f>ALLO!IS153</f>
        <v>0</v>
      </c>
      <c r="S155" s="1">
        <f>IFERROR(IF($BL155&gt;=1,INDEX(ARR!$D$8:$AG$207,MATCH(G155,ARR!$D$8:$D$207,0),12),0),0)</f>
        <v>0</v>
      </c>
      <c r="T155" s="1">
        <f>IFERROR(IF($BL155&gt;=1,INDEX(ARR!$D$8:$AG$207,MATCH(H155,ARR!$D$8:$D$207,0),12),0),0)</f>
        <v>0</v>
      </c>
      <c r="U155" s="1">
        <f>IFERROR(IF($BL155&gt;=1,INDEX(ARR!$D$8:$AG$207,MATCH(I155,ARR!$D$8:$D$207,0),12),0),0)</f>
        <v>0</v>
      </c>
      <c r="V155" s="1">
        <f t="shared" si="122"/>
        <v>0</v>
      </c>
      <c r="W155" s="1">
        <f t="shared" si="123"/>
        <v>0</v>
      </c>
      <c r="X155" s="1">
        <f>SUM(DED!AH155:AS155)+ALLO!IQ153+ALLO!IT153+DED!FT155+ALLO!HP153</f>
        <v>0</v>
      </c>
      <c r="Y155" s="1">
        <f>SUM(DED!FA155:FL155)+ALLO!IR153+ALLO!IU153+DED!FV155</f>
        <v>0</v>
      </c>
      <c r="Z155" s="1">
        <f>SUM(DED!BF155:BQ155)+DED!FW155</f>
        <v>0</v>
      </c>
      <c r="AA155" s="1">
        <f>DED!ES155+DED!GC155</f>
        <v>0</v>
      </c>
      <c r="AB155" s="1">
        <f>SUM(DED!DZ155:EK155)+OTH!I150+DED!FZ155</f>
        <v>0</v>
      </c>
      <c r="AC155" s="1">
        <f>SUM(DED!FM155:FS155)+DED!GD155</f>
        <v>0</v>
      </c>
      <c r="AD155" s="1">
        <f>SUM(DED!CP155:DA155)+DED!GE155</f>
        <v>0</v>
      </c>
      <c r="AE155" s="1">
        <f>SUM(DED!DB155:DM155)+OTH!N150+DED!GA155</f>
        <v>0</v>
      </c>
      <c r="AF155" s="1">
        <f>SUM(DED!DN155:DY155)+OTH!O150+DED!GB155</f>
        <v>0</v>
      </c>
      <c r="AG155" s="1">
        <f>SUM(OTH!D150:H150)+SUM(OTH!J150:M150)+SUM(X155:AB155)+AE155</f>
        <v>0</v>
      </c>
      <c r="AH155" s="1">
        <f>HRA!H150</f>
        <v>0</v>
      </c>
      <c r="AI155" s="1">
        <f>OTH!AC150+OTH!AD150+50000</f>
        <v>50000</v>
      </c>
      <c r="AJ155" s="1">
        <f>OTH!P150</f>
        <v>0</v>
      </c>
      <c r="AK155" s="1">
        <f>IFERROR(IF(OTH!Q150&gt;=AK$6,AK$6,OTH!Q150),0)</f>
        <v>0</v>
      </c>
      <c r="AL155" s="1">
        <f>IFERROR(IF(OTH!R150&gt;=AL$6,AL$6,OTH!R150),0)</f>
        <v>0</v>
      </c>
      <c r="AM155" s="1">
        <f>IFERROR(IF(OTH!S150&gt;=AM$6,AM$6,OTH!S150),0)</f>
        <v>0</v>
      </c>
      <c r="AN155" s="1">
        <f>IFERROR(IF(OTH!T150&gt;=AN$6,AN$6,OTH!T150),0)</f>
        <v>0</v>
      </c>
      <c r="AO155" s="1">
        <f>OTH!U150</f>
        <v>0</v>
      </c>
      <c r="AP155" s="1">
        <f>IFERROR(IF(OTH!V150&gt;=AP$6,AP$6,OTH!V150),0)</f>
        <v>0</v>
      </c>
      <c r="AQ155" s="1">
        <f>IFERROR(IF(OTH!W150&gt;=AQ$6,AQ$6,OTH!W150),0)</f>
        <v>0</v>
      </c>
      <c r="AR155" s="1">
        <f>IFERROR(IF(OTH!X150&gt;=AR$6,AR$6,OTH!X150),0)</f>
        <v>0</v>
      </c>
      <c r="AS155" s="1">
        <f>OTH!Y150</f>
        <v>0</v>
      </c>
      <c r="AT155" s="1">
        <f>OTH!Z150+AC155</f>
        <v>0</v>
      </c>
      <c r="AU155" s="1">
        <f>OTH!AE150+OTH!AF150</f>
        <v>0</v>
      </c>
      <c r="AV155" s="1">
        <f>OTH!AA150</f>
        <v>0</v>
      </c>
      <c r="AW155" s="1">
        <f>OTH!AB150</f>
        <v>0</v>
      </c>
      <c r="AX155" s="1">
        <f t="shared" si="124"/>
        <v>0</v>
      </c>
      <c r="AY155" s="1">
        <f t="shared" si="125"/>
        <v>0</v>
      </c>
      <c r="AZ155" s="1">
        <f t="shared" si="126"/>
        <v>0</v>
      </c>
      <c r="BA155" s="1">
        <f t="shared" si="127"/>
        <v>0</v>
      </c>
      <c r="BB155" s="1">
        <f t="shared" si="128"/>
        <v>0</v>
      </c>
      <c r="BC155" s="1">
        <f>EMP!X151</f>
        <v>0</v>
      </c>
      <c r="BD155" s="1">
        <f t="shared" si="129"/>
        <v>0</v>
      </c>
      <c r="BE155" s="1">
        <f t="shared" si="130"/>
        <v>0</v>
      </c>
      <c r="BF155" s="1">
        <f t="shared" si="131"/>
        <v>0</v>
      </c>
      <c r="BG155" s="1">
        <f t="shared" si="132"/>
        <v>0</v>
      </c>
      <c r="BL155" s="165">
        <f>EMP!O151</f>
        <v>0</v>
      </c>
      <c r="BM155" s="166">
        <f>EMP!P151</f>
        <v>0</v>
      </c>
      <c r="BN155" s="165">
        <f>EMP!Q151</f>
        <v>0</v>
      </c>
      <c r="BO155" s="179"/>
      <c r="BP155" s="180"/>
      <c r="BQ155" s="173">
        <f t="shared" si="133"/>
        <v>0</v>
      </c>
      <c r="BR155" s="173">
        <f t="shared" si="134"/>
        <v>0</v>
      </c>
      <c r="BS155" s="174">
        <f t="shared" si="135"/>
        <v>0</v>
      </c>
      <c r="BT155" s="173">
        <f t="shared" si="136"/>
        <v>0</v>
      </c>
      <c r="BU155" s="173">
        <f t="shared" si="137"/>
        <v>0</v>
      </c>
      <c r="BV155" s="174">
        <f t="shared" si="138"/>
        <v>0</v>
      </c>
      <c r="BW155" s="173">
        <f t="shared" si="139"/>
        <v>0</v>
      </c>
      <c r="BX155" s="173">
        <f t="shared" si="140"/>
        <v>0</v>
      </c>
      <c r="BY155" s="174">
        <f t="shared" si="141"/>
        <v>0</v>
      </c>
      <c r="BZ155" s="173">
        <f t="shared" si="142"/>
        <v>0</v>
      </c>
      <c r="CA155" s="173">
        <f t="shared" si="143"/>
        <v>0</v>
      </c>
      <c r="CB155" s="174">
        <f t="shared" si="144"/>
        <v>0</v>
      </c>
      <c r="CC155" s="173">
        <f t="shared" si="145"/>
        <v>0</v>
      </c>
      <c r="CD155" s="173">
        <f t="shared" si="146"/>
        <v>0</v>
      </c>
      <c r="CE155" s="175">
        <f t="shared" si="147"/>
        <v>0</v>
      </c>
      <c r="CF155" s="175">
        <f t="shared" si="117"/>
        <v>0</v>
      </c>
      <c r="CG155" s="175">
        <f t="shared" si="148"/>
        <v>0</v>
      </c>
      <c r="CH155" s="175">
        <f t="shared" si="149"/>
        <v>0</v>
      </c>
      <c r="CI155" s="175">
        <f t="shared" si="150"/>
        <v>0</v>
      </c>
      <c r="CJ155" s="175">
        <f t="shared" si="151"/>
        <v>0</v>
      </c>
      <c r="CK155" s="175">
        <f t="shared" si="152"/>
        <v>0</v>
      </c>
      <c r="CL155" s="175">
        <f t="shared" si="153"/>
        <v>0</v>
      </c>
      <c r="CM155" s="175">
        <f t="shared" si="154"/>
        <v>0</v>
      </c>
      <c r="CN155" s="175">
        <f t="shared" si="155"/>
        <v>0</v>
      </c>
      <c r="CO155" s="175">
        <f t="shared" si="156"/>
        <v>0</v>
      </c>
      <c r="CP155" s="175">
        <f t="shared" si="157"/>
        <v>0</v>
      </c>
      <c r="CQ155" s="175">
        <f t="shared" si="158"/>
        <v>0</v>
      </c>
      <c r="CR155" s="175">
        <f t="shared" si="159"/>
        <v>0</v>
      </c>
      <c r="CS155" s="175">
        <f t="shared" si="160"/>
        <v>0</v>
      </c>
      <c r="CT155" s="175">
        <f t="shared" si="161"/>
        <v>0</v>
      </c>
      <c r="CU155" s="176">
        <f t="shared" si="162"/>
        <v>0</v>
      </c>
      <c r="CV155" s="176">
        <f t="shared" si="163"/>
        <v>0</v>
      </c>
      <c r="CW155" s="176">
        <f t="shared" si="164"/>
        <v>0</v>
      </c>
      <c r="CX155" s="172">
        <f>OTH!P150</f>
        <v>0</v>
      </c>
      <c r="CY155" s="176">
        <f t="shared" si="165"/>
        <v>0</v>
      </c>
      <c r="CZ155" s="176">
        <f t="shared" si="166"/>
        <v>0</v>
      </c>
      <c r="DA155" s="176">
        <f t="shared" si="167"/>
        <v>0</v>
      </c>
      <c r="DB155" s="171">
        <f t="shared" si="168"/>
        <v>0</v>
      </c>
      <c r="DC155" s="171">
        <f t="shared" si="169"/>
        <v>0</v>
      </c>
      <c r="DD155" s="1">
        <f t="shared" si="170"/>
        <v>0</v>
      </c>
    </row>
    <row r="156" spans="3:108" ht="18" customHeight="1" x14ac:dyDescent="0.25">
      <c r="C156" s="1">
        <f t="shared" si="118"/>
        <v>0</v>
      </c>
      <c r="D156" s="1">
        <f t="shared" si="119"/>
        <v>0</v>
      </c>
      <c r="E156" s="1">
        <f>ALLO!A154</f>
        <v>0</v>
      </c>
      <c r="F156" s="1">
        <f t="shared" si="120"/>
        <v>0</v>
      </c>
      <c r="G156" s="1">
        <f t="shared" si="121"/>
        <v>1</v>
      </c>
      <c r="H156" s="1">
        <f t="shared" si="121"/>
        <v>2</v>
      </c>
      <c r="I156" s="1">
        <f t="shared" si="121"/>
        <v>3</v>
      </c>
      <c r="J156" s="1">
        <f>SUM(ALLO!GA154:GL154)</f>
        <v>0</v>
      </c>
      <c r="K156" s="1">
        <f>SUM(ALLO!GM154:GX154)</f>
        <v>0</v>
      </c>
      <c r="L156" s="1">
        <f>SUM(ALLO!GY154:HJ154)</f>
        <v>0</v>
      </c>
      <c r="M156" s="1">
        <f>SUM(ALLO!EU154:FF154)</f>
        <v>0</v>
      </c>
      <c r="N156" s="1">
        <f>SUM(ALLO!FG154:FR154)</f>
        <v>0</v>
      </c>
      <c r="O156" s="1">
        <f>ALLO!HR154</f>
        <v>0</v>
      </c>
      <c r="P156" s="1">
        <f>ALLO!HU154</f>
        <v>0</v>
      </c>
      <c r="Q156" s="1">
        <f>ALLO!IP154</f>
        <v>0</v>
      </c>
      <c r="R156" s="1">
        <f>ALLO!IS154</f>
        <v>0</v>
      </c>
      <c r="S156" s="1">
        <f>IFERROR(IF($BL156&gt;=1,INDEX(ARR!$D$8:$AG$207,MATCH(G156,ARR!$D$8:$D$207,0),12),0),0)</f>
        <v>0</v>
      </c>
      <c r="T156" s="1">
        <f>IFERROR(IF($BL156&gt;=1,INDEX(ARR!$D$8:$AG$207,MATCH(H156,ARR!$D$8:$D$207,0),12),0),0)</f>
        <v>0</v>
      </c>
      <c r="U156" s="1">
        <f>IFERROR(IF($BL156&gt;=1,INDEX(ARR!$D$8:$AG$207,MATCH(I156,ARR!$D$8:$D$207,0),12),0),0)</f>
        <v>0</v>
      </c>
      <c r="V156" s="1">
        <f t="shared" si="122"/>
        <v>0</v>
      </c>
      <c r="W156" s="1">
        <f t="shared" si="123"/>
        <v>0</v>
      </c>
      <c r="X156" s="1">
        <f>SUM(DED!AH156:AS156)+ALLO!IQ154+ALLO!IT154+DED!FT156+ALLO!HP154</f>
        <v>0</v>
      </c>
      <c r="Y156" s="1">
        <f>SUM(DED!FA156:FL156)+ALLO!IR154+ALLO!IU154+DED!FV156</f>
        <v>0</v>
      </c>
      <c r="Z156" s="1">
        <f>SUM(DED!BF156:BQ156)+DED!FW156</f>
        <v>0</v>
      </c>
      <c r="AA156" s="1">
        <f>DED!ES156+DED!GC156</f>
        <v>0</v>
      </c>
      <c r="AB156" s="1">
        <f>SUM(DED!DZ156:EK156)+OTH!I151+DED!FZ156</f>
        <v>0</v>
      </c>
      <c r="AC156" s="1">
        <f>SUM(DED!FM156:FS156)+DED!GD156</f>
        <v>0</v>
      </c>
      <c r="AD156" s="1">
        <f>SUM(DED!CP156:DA156)+DED!GE156</f>
        <v>0</v>
      </c>
      <c r="AE156" s="1">
        <f>SUM(DED!DB156:DM156)+OTH!N151+DED!GA156</f>
        <v>0</v>
      </c>
      <c r="AF156" s="1">
        <f>SUM(DED!DN156:DY156)+OTH!O151+DED!GB156</f>
        <v>0</v>
      </c>
      <c r="AG156" s="1">
        <f>SUM(OTH!D151:H151)+SUM(OTH!J151:M151)+SUM(X156:AB156)+AE156</f>
        <v>0</v>
      </c>
      <c r="AH156" s="1">
        <f>HRA!H151</f>
        <v>0</v>
      </c>
      <c r="AI156" s="1">
        <f>OTH!AC151+OTH!AD151+50000</f>
        <v>50000</v>
      </c>
      <c r="AJ156" s="1">
        <f>OTH!P151</f>
        <v>0</v>
      </c>
      <c r="AK156" s="1">
        <f>IFERROR(IF(OTH!Q151&gt;=AK$6,AK$6,OTH!Q151),0)</f>
        <v>0</v>
      </c>
      <c r="AL156" s="1">
        <f>IFERROR(IF(OTH!R151&gt;=AL$6,AL$6,OTH!R151),0)</f>
        <v>0</v>
      </c>
      <c r="AM156" s="1">
        <f>IFERROR(IF(OTH!S151&gt;=AM$6,AM$6,OTH!S151),0)</f>
        <v>0</v>
      </c>
      <c r="AN156" s="1">
        <f>IFERROR(IF(OTH!T151&gt;=AN$6,AN$6,OTH!T151),0)</f>
        <v>0</v>
      </c>
      <c r="AO156" s="1">
        <f>OTH!U151</f>
        <v>0</v>
      </c>
      <c r="AP156" s="1">
        <f>IFERROR(IF(OTH!V151&gt;=AP$6,AP$6,OTH!V151),0)</f>
        <v>0</v>
      </c>
      <c r="AQ156" s="1">
        <f>IFERROR(IF(OTH!W151&gt;=AQ$6,AQ$6,OTH!W151),0)</f>
        <v>0</v>
      </c>
      <c r="AR156" s="1">
        <f>IFERROR(IF(OTH!X151&gt;=AR$6,AR$6,OTH!X151),0)</f>
        <v>0</v>
      </c>
      <c r="AS156" s="1">
        <f>OTH!Y151</f>
        <v>0</v>
      </c>
      <c r="AT156" s="1">
        <f>OTH!Z151+AC156</f>
        <v>0</v>
      </c>
      <c r="AU156" s="1">
        <f>OTH!AE151+OTH!AF151</f>
        <v>0</v>
      </c>
      <c r="AV156" s="1">
        <f>OTH!AA151</f>
        <v>0</v>
      </c>
      <c r="AW156" s="1">
        <f>OTH!AB151</f>
        <v>0</v>
      </c>
      <c r="AX156" s="1">
        <f t="shared" si="124"/>
        <v>0</v>
      </c>
      <c r="AY156" s="1">
        <f t="shared" si="125"/>
        <v>0</v>
      </c>
      <c r="AZ156" s="1">
        <f t="shared" si="126"/>
        <v>0</v>
      </c>
      <c r="BA156" s="1">
        <f t="shared" si="127"/>
        <v>0</v>
      </c>
      <c r="BB156" s="1">
        <f t="shared" si="128"/>
        <v>0</v>
      </c>
      <c r="BC156" s="1">
        <f>EMP!X152</f>
        <v>0</v>
      </c>
      <c r="BD156" s="1">
        <f t="shared" si="129"/>
        <v>0</v>
      </c>
      <c r="BE156" s="1">
        <f t="shared" si="130"/>
        <v>0</v>
      </c>
      <c r="BF156" s="1">
        <f t="shared" si="131"/>
        <v>0</v>
      </c>
      <c r="BG156" s="1">
        <f t="shared" si="132"/>
        <v>0</v>
      </c>
      <c r="BL156" s="165">
        <f>EMP!O152</f>
        <v>0</v>
      </c>
      <c r="BM156" s="166">
        <f>EMP!P152</f>
        <v>0</v>
      </c>
      <c r="BN156" s="165">
        <f>EMP!Q152</f>
        <v>0</v>
      </c>
      <c r="BO156" s="179"/>
      <c r="BP156" s="180"/>
      <c r="BQ156" s="173">
        <f t="shared" si="133"/>
        <v>0</v>
      </c>
      <c r="BR156" s="173">
        <f t="shared" si="134"/>
        <v>0</v>
      </c>
      <c r="BS156" s="174">
        <f t="shared" si="135"/>
        <v>0</v>
      </c>
      <c r="BT156" s="173">
        <f t="shared" si="136"/>
        <v>0</v>
      </c>
      <c r="BU156" s="173">
        <f t="shared" si="137"/>
        <v>0</v>
      </c>
      <c r="BV156" s="174">
        <f t="shared" si="138"/>
        <v>0</v>
      </c>
      <c r="BW156" s="173">
        <f t="shared" si="139"/>
        <v>0</v>
      </c>
      <c r="BX156" s="173">
        <f t="shared" si="140"/>
        <v>0</v>
      </c>
      <c r="BY156" s="174">
        <f t="shared" si="141"/>
        <v>0</v>
      </c>
      <c r="BZ156" s="173">
        <f t="shared" si="142"/>
        <v>0</v>
      </c>
      <c r="CA156" s="173">
        <f t="shared" si="143"/>
        <v>0</v>
      </c>
      <c r="CB156" s="174">
        <f t="shared" si="144"/>
        <v>0</v>
      </c>
      <c r="CC156" s="173">
        <f t="shared" si="145"/>
        <v>0</v>
      </c>
      <c r="CD156" s="173">
        <f t="shared" si="146"/>
        <v>0</v>
      </c>
      <c r="CE156" s="175">
        <f t="shared" si="147"/>
        <v>0</v>
      </c>
      <c r="CF156" s="175">
        <f t="shared" si="117"/>
        <v>0</v>
      </c>
      <c r="CG156" s="175">
        <f t="shared" si="148"/>
        <v>0</v>
      </c>
      <c r="CH156" s="175">
        <f t="shared" si="149"/>
        <v>0</v>
      </c>
      <c r="CI156" s="175">
        <f t="shared" si="150"/>
        <v>0</v>
      </c>
      <c r="CJ156" s="175">
        <f t="shared" si="151"/>
        <v>0</v>
      </c>
      <c r="CK156" s="175">
        <f t="shared" si="152"/>
        <v>0</v>
      </c>
      <c r="CL156" s="175">
        <f t="shared" si="153"/>
        <v>0</v>
      </c>
      <c r="CM156" s="175">
        <f t="shared" si="154"/>
        <v>0</v>
      </c>
      <c r="CN156" s="175">
        <f t="shared" si="155"/>
        <v>0</v>
      </c>
      <c r="CO156" s="175">
        <f t="shared" si="156"/>
        <v>0</v>
      </c>
      <c r="CP156" s="175">
        <f t="shared" si="157"/>
        <v>0</v>
      </c>
      <c r="CQ156" s="175">
        <f t="shared" si="158"/>
        <v>0</v>
      </c>
      <c r="CR156" s="175">
        <f t="shared" si="159"/>
        <v>0</v>
      </c>
      <c r="CS156" s="175">
        <f t="shared" si="160"/>
        <v>0</v>
      </c>
      <c r="CT156" s="175">
        <f t="shared" si="161"/>
        <v>0</v>
      </c>
      <c r="CU156" s="176">
        <f t="shared" si="162"/>
        <v>0</v>
      </c>
      <c r="CV156" s="176">
        <f t="shared" si="163"/>
        <v>0</v>
      </c>
      <c r="CW156" s="176">
        <f t="shared" si="164"/>
        <v>0</v>
      </c>
      <c r="CX156" s="172">
        <f>OTH!P151</f>
        <v>0</v>
      </c>
      <c r="CY156" s="176">
        <f t="shared" si="165"/>
        <v>0</v>
      </c>
      <c r="CZ156" s="176">
        <f t="shared" si="166"/>
        <v>0</v>
      </c>
      <c r="DA156" s="176">
        <f t="shared" si="167"/>
        <v>0</v>
      </c>
      <c r="DB156" s="171">
        <f t="shared" si="168"/>
        <v>0</v>
      </c>
      <c r="DC156" s="171">
        <f t="shared" si="169"/>
        <v>0</v>
      </c>
      <c r="DD156" s="1">
        <f t="shared" si="170"/>
        <v>0</v>
      </c>
    </row>
    <row r="157" spans="3:108" ht="18" customHeight="1" x14ac:dyDescent="0.25">
      <c r="C157" s="1">
        <f t="shared" si="118"/>
        <v>0</v>
      </c>
      <c r="D157" s="1">
        <f t="shared" si="119"/>
        <v>0</v>
      </c>
      <c r="E157" s="1">
        <f>ALLO!A155</f>
        <v>0</v>
      </c>
      <c r="F157" s="1">
        <f t="shared" si="120"/>
        <v>0</v>
      </c>
      <c r="G157" s="1">
        <f t="shared" si="121"/>
        <v>1</v>
      </c>
      <c r="H157" s="1">
        <f t="shared" si="121"/>
        <v>2</v>
      </c>
      <c r="I157" s="1">
        <f t="shared" si="121"/>
        <v>3</v>
      </c>
      <c r="J157" s="1">
        <f>SUM(ALLO!GA155:GL155)</f>
        <v>0</v>
      </c>
      <c r="K157" s="1">
        <f>SUM(ALLO!GM155:GX155)</f>
        <v>0</v>
      </c>
      <c r="L157" s="1">
        <f>SUM(ALLO!GY155:HJ155)</f>
        <v>0</v>
      </c>
      <c r="M157" s="1">
        <f>SUM(ALLO!EU155:FF155)</f>
        <v>0</v>
      </c>
      <c r="N157" s="1">
        <f>SUM(ALLO!FG155:FR155)</f>
        <v>0</v>
      </c>
      <c r="O157" s="1">
        <f>ALLO!HR155</f>
        <v>0</v>
      </c>
      <c r="P157" s="1">
        <f>ALLO!HU155</f>
        <v>0</v>
      </c>
      <c r="Q157" s="1">
        <f>ALLO!IP155</f>
        <v>0</v>
      </c>
      <c r="R157" s="1">
        <f>ALLO!IS155</f>
        <v>0</v>
      </c>
      <c r="S157" s="1">
        <f>IFERROR(IF($BL157&gt;=1,INDEX(ARR!$D$8:$AG$207,MATCH(G157,ARR!$D$8:$D$207,0),12),0),0)</f>
        <v>0</v>
      </c>
      <c r="T157" s="1">
        <f>IFERROR(IF($BL157&gt;=1,INDEX(ARR!$D$8:$AG$207,MATCH(H157,ARR!$D$8:$D$207,0),12),0),0)</f>
        <v>0</v>
      </c>
      <c r="U157" s="1">
        <f>IFERROR(IF($BL157&gt;=1,INDEX(ARR!$D$8:$AG$207,MATCH(I157,ARR!$D$8:$D$207,0),12),0),0)</f>
        <v>0</v>
      </c>
      <c r="V157" s="1">
        <f t="shared" si="122"/>
        <v>0</v>
      </c>
      <c r="W157" s="1">
        <f t="shared" si="123"/>
        <v>0</v>
      </c>
      <c r="X157" s="1">
        <f>SUM(DED!AH157:AS157)+ALLO!IQ155+ALLO!IT155+DED!FT157+ALLO!HP155</f>
        <v>0</v>
      </c>
      <c r="Y157" s="1">
        <f>SUM(DED!FA157:FL157)+ALLO!IR155+ALLO!IU155+DED!FV157</f>
        <v>0</v>
      </c>
      <c r="Z157" s="1">
        <f>SUM(DED!BF157:BQ157)+DED!FW157</f>
        <v>0</v>
      </c>
      <c r="AA157" s="1">
        <f>DED!ES157+DED!GC157</f>
        <v>0</v>
      </c>
      <c r="AB157" s="1">
        <f>SUM(DED!DZ157:EK157)+OTH!I152+DED!FZ157</f>
        <v>0</v>
      </c>
      <c r="AC157" s="1">
        <f>SUM(DED!FM157:FS157)+DED!GD157</f>
        <v>0</v>
      </c>
      <c r="AD157" s="1">
        <f>SUM(DED!CP157:DA157)+DED!GE157</f>
        <v>0</v>
      </c>
      <c r="AE157" s="1">
        <f>SUM(DED!DB157:DM157)+OTH!N152+DED!GA157</f>
        <v>0</v>
      </c>
      <c r="AF157" s="1">
        <f>SUM(DED!DN157:DY157)+OTH!O152+DED!GB157</f>
        <v>0</v>
      </c>
      <c r="AG157" s="1">
        <f>SUM(OTH!D152:H152)+SUM(OTH!J152:M152)+SUM(X157:AB157)+AE157</f>
        <v>0</v>
      </c>
      <c r="AH157" s="1">
        <f>HRA!H152</f>
        <v>0</v>
      </c>
      <c r="AI157" s="1">
        <f>OTH!AC152+OTH!AD152+50000</f>
        <v>50000</v>
      </c>
      <c r="AJ157" s="1">
        <f>OTH!P152</f>
        <v>0</v>
      </c>
      <c r="AK157" s="1">
        <f>IFERROR(IF(OTH!Q152&gt;=AK$6,AK$6,OTH!Q152),0)</f>
        <v>0</v>
      </c>
      <c r="AL157" s="1">
        <f>IFERROR(IF(OTH!R152&gt;=AL$6,AL$6,OTH!R152),0)</f>
        <v>0</v>
      </c>
      <c r="AM157" s="1">
        <f>IFERROR(IF(OTH!S152&gt;=AM$6,AM$6,OTH!S152),0)</f>
        <v>0</v>
      </c>
      <c r="AN157" s="1">
        <f>IFERROR(IF(OTH!T152&gt;=AN$6,AN$6,OTH!T152),0)</f>
        <v>0</v>
      </c>
      <c r="AO157" s="1">
        <f>OTH!U152</f>
        <v>0</v>
      </c>
      <c r="AP157" s="1">
        <f>IFERROR(IF(OTH!V152&gt;=AP$6,AP$6,OTH!V152),0)</f>
        <v>0</v>
      </c>
      <c r="AQ157" s="1">
        <f>IFERROR(IF(OTH!W152&gt;=AQ$6,AQ$6,OTH!W152),0)</f>
        <v>0</v>
      </c>
      <c r="AR157" s="1">
        <f>IFERROR(IF(OTH!X152&gt;=AR$6,AR$6,OTH!X152),0)</f>
        <v>0</v>
      </c>
      <c r="AS157" s="1">
        <f>OTH!Y152</f>
        <v>0</v>
      </c>
      <c r="AT157" s="1">
        <f>OTH!Z152+AC157</f>
        <v>0</v>
      </c>
      <c r="AU157" s="1">
        <f>OTH!AE152+OTH!AF152</f>
        <v>0</v>
      </c>
      <c r="AV157" s="1">
        <f>OTH!AA152</f>
        <v>0</v>
      </c>
      <c r="AW157" s="1">
        <f>OTH!AB152</f>
        <v>0</v>
      </c>
      <c r="AX157" s="1">
        <f t="shared" si="124"/>
        <v>0</v>
      </c>
      <c r="AY157" s="1">
        <f t="shared" si="125"/>
        <v>0</v>
      </c>
      <c r="AZ157" s="1">
        <f t="shared" si="126"/>
        <v>0</v>
      </c>
      <c r="BA157" s="1">
        <f t="shared" si="127"/>
        <v>0</v>
      </c>
      <c r="BB157" s="1">
        <f t="shared" si="128"/>
        <v>0</v>
      </c>
      <c r="BC157" s="1">
        <f>EMP!X153</f>
        <v>0</v>
      </c>
      <c r="BD157" s="1">
        <f t="shared" si="129"/>
        <v>0</v>
      </c>
      <c r="BE157" s="1">
        <f t="shared" si="130"/>
        <v>0</v>
      </c>
      <c r="BF157" s="1">
        <f t="shared" si="131"/>
        <v>0</v>
      </c>
      <c r="BG157" s="1">
        <f t="shared" si="132"/>
        <v>0</v>
      </c>
      <c r="BL157" s="165">
        <f>EMP!O153</f>
        <v>0</v>
      </c>
      <c r="BM157" s="166">
        <f>EMP!P153</f>
        <v>0</v>
      </c>
      <c r="BN157" s="165">
        <f>EMP!Q153</f>
        <v>0</v>
      </c>
      <c r="BO157" s="179"/>
      <c r="BP157" s="180"/>
      <c r="BQ157" s="173">
        <f t="shared" si="133"/>
        <v>0</v>
      </c>
      <c r="BR157" s="173">
        <f t="shared" si="134"/>
        <v>0</v>
      </c>
      <c r="BS157" s="174">
        <f t="shared" si="135"/>
        <v>0</v>
      </c>
      <c r="BT157" s="173">
        <f t="shared" si="136"/>
        <v>0</v>
      </c>
      <c r="BU157" s="173">
        <f t="shared" si="137"/>
        <v>0</v>
      </c>
      <c r="BV157" s="174">
        <f t="shared" si="138"/>
        <v>0</v>
      </c>
      <c r="BW157" s="173">
        <f t="shared" si="139"/>
        <v>0</v>
      </c>
      <c r="BX157" s="173">
        <f t="shared" si="140"/>
        <v>0</v>
      </c>
      <c r="BY157" s="174">
        <f t="shared" si="141"/>
        <v>0</v>
      </c>
      <c r="BZ157" s="173">
        <f t="shared" si="142"/>
        <v>0</v>
      </c>
      <c r="CA157" s="173">
        <f t="shared" si="143"/>
        <v>0</v>
      </c>
      <c r="CB157" s="174">
        <f t="shared" si="144"/>
        <v>0</v>
      </c>
      <c r="CC157" s="173">
        <f t="shared" si="145"/>
        <v>0</v>
      </c>
      <c r="CD157" s="173">
        <f t="shared" si="146"/>
        <v>0</v>
      </c>
      <c r="CE157" s="175">
        <f t="shared" si="147"/>
        <v>0</v>
      </c>
      <c r="CF157" s="175">
        <f t="shared" si="117"/>
        <v>0</v>
      </c>
      <c r="CG157" s="175">
        <f t="shared" si="148"/>
        <v>0</v>
      </c>
      <c r="CH157" s="175">
        <f t="shared" si="149"/>
        <v>0</v>
      </c>
      <c r="CI157" s="175">
        <f t="shared" si="150"/>
        <v>0</v>
      </c>
      <c r="CJ157" s="175">
        <f t="shared" si="151"/>
        <v>0</v>
      </c>
      <c r="CK157" s="175">
        <f t="shared" si="152"/>
        <v>0</v>
      </c>
      <c r="CL157" s="175">
        <f t="shared" si="153"/>
        <v>0</v>
      </c>
      <c r="CM157" s="175">
        <f t="shared" si="154"/>
        <v>0</v>
      </c>
      <c r="CN157" s="175">
        <f t="shared" si="155"/>
        <v>0</v>
      </c>
      <c r="CO157" s="175">
        <f t="shared" si="156"/>
        <v>0</v>
      </c>
      <c r="CP157" s="175">
        <f t="shared" si="157"/>
        <v>0</v>
      </c>
      <c r="CQ157" s="175">
        <f t="shared" si="158"/>
        <v>0</v>
      </c>
      <c r="CR157" s="175">
        <f t="shared" si="159"/>
        <v>0</v>
      </c>
      <c r="CS157" s="175">
        <f t="shared" si="160"/>
        <v>0</v>
      </c>
      <c r="CT157" s="175">
        <f t="shared" si="161"/>
        <v>0</v>
      </c>
      <c r="CU157" s="176">
        <f t="shared" si="162"/>
        <v>0</v>
      </c>
      <c r="CV157" s="176">
        <f t="shared" si="163"/>
        <v>0</v>
      </c>
      <c r="CW157" s="176">
        <f t="shared" si="164"/>
        <v>0</v>
      </c>
      <c r="CX157" s="172">
        <f>OTH!P152</f>
        <v>0</v>
      </c>
      <c r="CY157" s="176">
        <f t="shared" si="165"/>
        <v>0</v>
      </c>
      <c r="CZ157" s="176">
        <f t="shared" si="166"/>
        <v>0</v>
      </c>
      <c r="DA157" s="176">
        <f t="shared" si="167"/>
        <v>0</v>
      </c>
      <c r="DB157" s="171">
        <f t="shared" si="168"/>
        <v>0</v>
      </c>
      <c r="DC157" s="171">
        <f t="shared" si="169"/>
        <v>0</v>
      </c>
      <c r="DD157" s="1">
        <f t="shared" si="170"/>
        <v>0</v>
      </c>
    </row>
    <row r="158" spans="3:108" ht="18" customHeight="1" x14ac:dyDescent="0.25">
      <c r="C158" s="1">
        <f t="shared" si="118"/>
        <v>0</v>
      </c>
      <c r="D158" s="1">
        <f t="shared" si="119"/>
        <v>0</v>
      </c>
      <c r="E158" s="1">
        <f>ALLO!A156</f>
        <v>0</v>
      </c>
      <c r="F158" s="1">
        <f t="shared" si="120"/>
        <v>0</v>
      </c>
      <c r="G158" s="1">
        <f t="shared" si="121"/>
        <v>1</v>
      </c>
      <c r="H158" s="1">
        <f t="shared" si="121"/>
        <v>2</v>
      </c>
      <c r="I158" s="1">
        <f t="shared" si="121"/>
        <v>3</v>
      </c>
      <c r="J158" s="1">
        <f>SUM(ALLO!GA156:GL156)</f>
        <v>0</v>
      </c>
      <c r="K158" s="1">
        <f>SUM(ALLO!GM156:GX156)</f>
        <v>0</v>
      </c>
      <c r="L158" s="1">
        <f>SUM(ALLO!GY156:HJ156)</f>
        <v>0</v>
      </c>
      <c r="M158" s="1">
        <f>SUM(ALLO!EU156:FF156)</f>
        <v>0</v>
      </c>
      <c r="N158" s="1">
        <f>SUM(ALLO!FG156:FR156)</f>
        <v>0</v>
      </c>
      <c r="O158" s="1">
        <f>ALLO!HR156</f>
        <v>0</v>
      </c>
      <c r="P158" s="1">
        <f>ALLO!HU156</f>
        <v>0</v>
      </c>
      <c r="Q158" s="1">
        <f>ALLO!IP156</f>
        <v>0</v>
      </c>
      <c r="R158" s="1">
        <f>ALLO!IS156</f>
        <v>0</v>
      </c>
      <c r="S158" s="1">
        <f>IFERROR(IF($BL158&gt;=1,INDEX(ARR!$D$8:$AG$207,MATCH(G158,ARR!$D$8:$D$207,0),12),0),0)</f>
        <v>0</v>
      </c>
      <c r="T158" s="1">
        <f>IFERROR(IF($BL158&gt;=1,INDEX(ARR!$D$8:$AG$207,MATCH(H158,ARR!$D$8:$D$207,0),12),0),0)</f>
        <v>0</v>
      </c>
      <c r="U158" s="1">
        <f>IFERROR(IF($BL158&gt;=1,INDEX(ARR!$D$8:$AG$207,MATCH(I158,ARR!$D$8:$D$207,0),12),0),0)</f>
        <v>0</v>
      </c>
      <c r="V158" s="1">
        <f t="shared" si="122"/>
        <v>0</v>
      </c>
      <c r="W158" s="1">
        <f t="shared" si="123"/>
        <v>0</v>
      </c>
      <c r="X158" s="1">
        <f>SUM(DED!AH158:AS158)+ALLO!IQ156+ALLO!IT156+DED!FT158+ALLO!HP156</f>
        <v>0</v>
      </c>
      <c r="Y158" s="1">
        <f>SUM(DED!FA158:FL158)+ALLO!IR156+ALLO!IU156+DED!FV158</f>
        <v>0</v>
      </c>
      <c r="Z158" s="1">
        <f>SUM(DED!BF158:BQ158)+DED!FW158</f>
        <v>0</v>
      </c>
      <c r="AA158" s="1">
        <f>DED!ES158+DED!GC158</f>
        <v>0</v>
      </c>
      <c r="AB158" s="1">
        <f>SUM(DED!DZ158:EK158)+OTH!I153+DED!FZ158</f>
        <v>0</v>
      </c>
      <c r="AC158" s="1">
        <f>SUM(DED!FM158:FS158)+DED!GD158</f>
        <v>0</v>
      </c>
      <c r="AD158" s="1">
        <f>SUM(DED!CP158:DA158)+DED!GE158</f>
        <v>0</v>
      </c>
      <c r="AE158" s="1">
        <f>SUM(DED!DB158:DM158)+OTH!N153+DED!GA158</f>
        <v>0</v>
      </c>
      <c r="AF158" s="1">
        <f>SUM(DED!DN158:DY158)+OTH!O153+DED!GB158</f>
        <v>0</v>
      </c>
      <c r="AG158" s="1">
        <f>SUM(OTH!D153:H153)+SUM(OTH!J153:M153)+SUM(X158:AB158)+AE158</f>
        <v>0</v>
      </c>
      <c r="AH158" s="1">
        <f>HRA!H153</f>
        <v>0</v>
      </c>
      <c r="AI158" s="1">
        <f>OTH!AC153+OTH!AD153+50000</f>
        <v>50000</v>
      </c>
      <c r="AJ158" s="1">
        <f>OTH!P153</f>
        <v>0</v>
      </c>
      <c r="AK158" s="1">
        <f>IFERROR(IF(OTH!Q153&gt;=AK$6,AK$6,OTH!Q153),0)</f>
        <v>0</v>
      </c>
      <c r="AL158" s="1">
        <f>IFERROR(IF(OTH!R153&gt;=AL$6,AL$6,OTH!R153),0)</f>
        <v>0</v>
      </c>
      <c r="AM158" s="1">
        <f>IFERROR(IF(OTH!S153&gt;=AM$6,AM$6,OTH!S153),0)</f>
        <v>0</v>
      </c>
      <c r="AN158" s="1">
        <f>IFERROR(IF(OTH!T153&gt;=AN$6,AN$6,OTH!T153),0)</f>
        <v>0</v>
      </c>
      <c r="AO158" s="1">
        <f>OTH!U153</f>
        <v>0</v>
      </c>
      <c r="AP158" s="1">
        <f>IFERROR(IF(OTH!V153&gt;=AP$6,AP$6,OTH!V153),0)</f>
        <v>0</v>
      </c>
      <c r="AQ158" s="1">
        <f>IFERROR(IF(OTH!W153&gt;=AQ$6,AQ$6,OTH!W153),0)</f>
        <v>0</v>
      </c>
      <c r="AR158" s="1">
        <f>IFERROR(IF(OTH!X153&gt;=AR$6,AR$6,OTH!X153),0)</f>
        <v>0</v>
      </c>
      <c r="AS158" s="1">
        <f>OTH!Y153</f>
        <v>0</v>
      </c>
      <c r="AT158" s="1">
        <f>OTH!Z153+AC158</f>
        <v>0</v>
      </c>
      <c r="AU158" s="1">
        <f>OTH!AE153+OTH!AF153</f>
        <v>0</v>
      </c>
      <c r="AV158" s="1">
        <f>OTH!AA153</f>
        <v>0</v>
      </c>
      <c r="AW158" s="1">
        <f>OTH!AB153</f>
        <v>0</v>
      </c>
      <c r="AX158" s="1">
        <f t="shared" si="124"/>
        <v>0</v>
      </c>
      <c r="AY158" s="1">
        <f t="shared" si="125"/>
        <v>0</v>
      </c>
      <c r="AZ158" s="1">
        <f t="shared" si="126"/>
        <v>0</v>
      </c>
      <c r="BA158" s="1">
        <f t="shared" si="127"/>
        <v>0</v>
      </c>
      <c r="BB158" s="1">
        <f t="shared" si="128"/>
        <v>0</v>
      </c>
      <c r="BC158" s="1">
        <f>EMP!X154</f>
        <v>0</v>
      </c>
      <c r="BD158" s="1">
        <f t="shared" si="129"/>
        <v>0</v>
      </c>
      <c r="BE158" s="1">
        <f t="shared" si="130"/>
        <v>0</v>
      </c>
      <c r="BF158" s="1">
        <f t="shared" si="131"/>
        <v>0</v>
      </c>
      <c r="BG158" s="1">
        <f t="shared" si="132"/>
        <v>0</v>
      </c>
      <c r="BL158" s="165">
        <f>EMP!O154</f>
        <v>0</v>
      </c>
      <c r="BM158" s="166">
        <f>EMP!P154</f>
        <v>0</v>
      </c>
      <c r="BN158" s="165">
        <f>EMP!Q154</f>
        <v>0</v>
      </c>
      <c r="BO158" s="179"/>
      <c r="BP158" s="180"/>
      <c r="BQ158" s="173">
        <f t="shared" si="133"/>
        <v>0</v>
      </c>
      <c r="BR158" s="173">
        <f t="shared" si="134"/>
        <v>0</v>
      </c>
      <c r="BS158" s="174">
        <f t="shared" si="135"/>
        <v>0</v>
      </c>
      <c r="BT158" s="173">
        <f t="shared" si="136"/>
        <v>0</v>
      </c>
      <c r="BU158" s="173">
        <f t="shared" si="137"/>
        <v>0</v>
      </c>
      <c r="BV158" s="174">
        <f t="shared" si="138"/>
        <v>0</v>
      </c>
      <c r="BW158" s="173">
        <f t="shared" si="139"/>
        <v>0</v>
      </c>
      <c r="BX158" s="173">
        <f t="shared" si="140"/>
        <v>0</v>
      </c>
      <c r="BY158" s="174">
        <f t="shared" si="141"/>
        <v>0</v>
      </c>
      <c r="BZ158" s="173">
        <f t="shared" si="142"/>
        <v>0</v>
      </c>
      <c r="CA158" s="173">
        <f t="shared" si="143"/>
        <v>0</v>
      </c>
      <c r="CB158" s="174">
        <f t="shared" si="144"/>
        <v>0</v>
      </c>
      <c r="CC158" s="173">
        <f t="shared" si="145"/>
        <v>0</v>
      </c>
      <c r="CD158" s="173">
        <f t="shared" si="146"/>
        <v>0</v>
      </c>
      <c r="CE158" s="175">
        <f t="shared" si="147"/>
        <v>0</v>
      </c>
      <c r="CF158" s="175">
        <f t="shared" si="117"/>
        <v>0</v>
      </c>
      <c r="CG158" s="175">
        <f t="shared" si="148"/>
        <v>0</v>
      </c>
      <c r="CH158" s="175">
        <f t="shared" si="149"/>
        <v>0</v>
      </c>
      <c r="CI158" s="175">
        <f t="shared" si="150"/>
        <v>0</v>
      </c>
      <c r="CJ158" s="175">
        <f t="shared" si="151"/>
        <v>0</v>
      </c>
      <c r="CK158" s="175">
        <f t="shared" si="152"/>
        <v>0</v>
      </c>
      <c r="CL158" s="175">
        <f t="shared" si="153"/>
        <v>0</v>
      </c>
      <c r="CM158" s="175">
        <f t="shared" si="154"/>
        <v>0</v>
      </c>
      <c r="CN158" s="175">
        <f t="shared" si="155"/>
        <v>0</v>
      </c>
      <c r="CO158" s="175">
        <f t="shared" si="156"/>
        <v>0</v>
      </c>
      <c r="CP158" s="175">
        <f t="shared" si="157"/>
        <v>0</v>
      </c>
      <c r="CQ158" s="175">
        <f t="shared" si="158"/>
        <v>0</v>
      </c>
      <c r="CR158" s="175">
        <f t="shared" si="159"/>
        <v>0</v>
      </c>
      <c r="CS158" s="175">
        <f t="shared" si="160"/>
        <v>0</v>
      </c>
      <c r="CT158" s="175">
        <f t="shared" si="161"/>
        <v>0</v>
      </c>
      <c r="CU158" s="176">
        <f t="shared" si="162"/>
        <v>0</v>
      </c>
      <c r="CV158" s="176">
        <f t="shared" si="163"/>
        <v>0</v>
      </c>
      <c r="CW158" s="176">
        <f t="shared" si="164"/>
        <v>0</v>
      </c>
      <c r="CX158" s="172">
        <f>OTH!P153</f>
        <v>0</v>
      </c>
      <c r="CY158" s="176">
        <f t="shared" si="165"/>
        <v>0</v>
      </c>
      <c r="CZ158" s="176">
        <f t="shared" si="166"/>
        <v>0</v>
      </c>
      <c r="DA158" s="176">
        <f t="shared" si="167"/>
        <v>0</v>
      </c>
      <c r="DB158" s="171">
        <f t="shared" si="168"/>
        <v>0</v>
      </c>
      <c r="DC158" s="171">
        <f t="shared" si="169"/>
        <v>0</v>
      </c>
      <c r="DD158" s="1">
        <f t="shared" si="170"/>
        <v>0</v>
      </c>
    </row>
    <row r="159" spans="3:108" ht="18" customHeight="1" x14ac:dyDescent="0.25">
      <c r="C159" s="1">
        <f t="shared" si="118"/>
        <v>0</v>
      </c>
      <c r="D159" s="1">
        <f t="shared" si="119"/>
        <v>0</v>
      </c>
      <c r="E159" s="1">
        <f>ALLO!A157</f>
        <v>0</v>
      </c>
      <c r="F159" s="1">
        <f t="shared" si="120"/>
        <v>0</v>
      </c>
      <c r="G159" s="1">
        <f t="shared" si="121"/>
        <v>1</v>
      </c>
      <c r="H159" s="1">
        <f t="shared" si="121"/>
        <v>2</v>
      </c>
      <c r="I159" s="1">
        <f t="shared" si="121"/>
        <v>3</v>
      </c>
      <c r="J159" s="1">
        <f>SUM(ALLO!GA157:GL157)</f>
        <v>0</v>
      </c>
      <c r="K159" s="1">
        <f>SUM(ALLO!GM157:GX157)</f>
        <v>0</v>
      </c>
      <c r="L159" s="1">
        <f>SUM(ALLO!GY157:HJ157)</f>
        <v>0</v>
      </c>
      <c r="M159" s="1">
        <f>SUM(ALLO!EU157:FF157)</f>
        <v>0</v>
      </c>
      <c r="N159" s="1">
        <f>SUM(ALLO!FG157:FR157)</f>
        <v>0</v>
      </c>
      <c r="O159" s="1">
        <f>ALLO!HR157</f>
        <v>0</v>
      </c>
      <c r="P159" s="1">
        <f>ALLO!HU157</f>
        <v>0</v>
      </c>
      <c r="Q159" s="1">
        <f>ALLO!IP157</f>
        <v>0</v>
      </c>
      <c r="R159" s="1">
        <f>ALLO!IS157</f>
        <v>0</v>
      </c>
      <c r="S159" s="1">
        <f>IFERROR(IF($BL159&gt;=1,INDEX(ARR!$D$8:$AG$207,MATCH(G159,ARR!$D$8:$D$207,0),12),0),0)</f>
        <v>0</v>
      </c>
      <c r="T159" s="1">
        <f>IFERROR(IF($BL159&gt;=1,INDEX(ARR!$D$8:$AG$207,MATCH(H159,ARR!$D$8:$D$207,0),12),0),0)</f>
        <v>0</v>
      </c>
      <c r="U159" s="1">
        <f>IFERROR(IF($BL159&gt;=1,INDEX(ARR!$D$8:$AG$207,MATCH(I159,ARR!$D$8:$D$207,0),12),0),0)</f>
        <v>0</v>
      </c>
      <c r="V159" s="1">
        <f t="shared" si="122"/>
        <v>0</v>
      </c>
      <c r="W159" s="1">
        <f t="shared" si="123"/>
        <v>0</v>
      </c>
      <c r="X159" s="1">
        <f>SUM(DED!AH159:AS159)+ALLO!IQ157+ALLO!IT157+DED!FT159+ALLO!HP157</f>
        <v>0</v>
      </c>
      <c r="Y159" s="1">
        <f>SUM(DED!FA159:FL159)+ALLO!IR157+ALLO!IU157+DED!FV159</f>
        <v>0</v>
      </c>
      <c r="Z159" s="1">
        <f>SUM(DED!BF159:BQ159)+DED!FW159</f>
        <v>0</v>
      </c>
      <c r="AA159" s="1">
        <f>DED!ES159+DED!GC159</f>
        <v>0</v>
      </c>
      <c r="AB159" s="1">
        <f>SUM(DED!DZ159:EK159)+OTH!I154+DED!FZ159</f>
        <v>0</v>
      </c>
      <c r="AC159" s="1">
        <f>SUM(DED!FM159:FS159)+DED!GD159</f>
        <v>0</v>
      </c>
      <c r="AD159" s="1">
        <f>SUM(DED!CP159:DA159)+DED!GE159</f>
        <v>0</v>
      </c>
      <c r="AE159" s="1">
        <f>SUM(DED!DB159:DM159)+OTH!N154+DED!GA159</f>
        <v>0</v>
      </c>
      <c r="AF159" s="1">
        <f>SUM(DED!DN159:DY159)+OTH!O154+DED!GB159</f>
        <v>0</v>
      </c>
      <c r="AG159" s="1">
        <f>SUM(OTH!D154:H154)+SUM(OTH!J154:M154)+SUM(X159:AB159)+AE159</f>
        <v>0</v>
      </c>
      <c r="AH159" s="1">
        <f>HRA!H154</f>
        <v>0</v>
      </c>
      <c r="AI159" s="1">
        <f>OTH!AC154+OTH!AD154+50000</f>
        <v>50000</v>
      </c>
      <c r="AJ159" s="1">
        <f>OTH!P154</f>
        <v>0</v>
      </c>
      <c r="AK159" s="1">
        <f>IFERROR(IF(OTH!Q154&gt;=AK$6,AK$6,OTH!Q154),0)</f>
        <v>0</v>
      </c>
      <c r="AL159" s="1">
        <f>IFERROR(IF(OTH!R154&gt;=AL$6,AL$6,OTH!R154),0)</f>
        <v>0</v>
      </c>
      <c r="AM159" s="1">
        <f>IFERROR(IF(OTH!S154&gt;=AM$6,AM$6,OTH!S154),0)</f>
        <v>0</v>
      </c>
      <c r="AN159" s="1">
        <f>IFERROR(IF(OTH!T154&gt;=AN$6,AN$6,OTH!T154),0)</f>
        <v>0</v>
      </c>
      <c r="AO159" s="1">
        <f>OTH!U154</f>
        <v>0</v>
      </c>
      <c r="AP159" s="1">
        <f>IFERROR(IF(OTH!V154&gt;=AP$6,AP$6,OTH!V154),0)</f>
        <v>0</v>
      </c>
      <c r="AQ159" s="1">
        <f>IFERROR(IF(OTH!W154&gt;=AQ$6,AQ$6,OTH!W154),0)</f>
        <v>0</v>
      </c>
      <c r="AR159" s="1">
        <f>IFERROR(IF(OTH!X154&gt;=AR$6,AR$6,OTH!X154),0)</f>
        <v>0</v>
      </c>
      <c r="AS159" s="1">
        <f>OTH!Y154</f>
        <v>0</v>
      </c>
      <c r="AT159" s="1">
        <f>OTH!Z154+AC159</f>
        <v>0</v>
      </c>
      <c r="AU159" s="1">
        <f>OTH!AE154+OTH!AF154</f>
        <v>0</v>
      </c>
      <c r="AV159" s="1">
        <f>OTH!AA154</f>
        <v>0</v>
      </c>
      <c r="AW159" s="1">
        <f>OTH!AB154</f>
        <v>0</v>
      </c>
      <c r="AX159" s="1">
        <f t="shared" si="124"/>
        <v>0</v>
      </c>
      <c r="AY159" s="1">
        <f t="shared" si="125"/>
        <v>0</v>
      </c>
      <c r="AZ159" s="1">
        <f t="shared" si="126"/>
        <v>0</v>
      </c>
      <c r="BA159" s="1">
        <f t="shared" si="127"/>
        <v>0</v>
      </c>
      <c r="BB159" s="1">
        <f t="shared" si="128"/>
        <v>0</v>
      </c>
      <c r="BC159" s="1">
        <f>EMP!X155</f>
        <v>0</v>
      </c>
      <c r="BD159" s="1">
        <f t="shared" si="129"/>
        <v>0</v>
      </c>
      <c r="BE159" s="1">
        <f t="shared" si="130"/>
        <v>0</v>
      </c>
      <c r="BF159" s="1">
        <f t="shared" si="131"/>
        <v>0</v>
      </c>
      <c r="BG159" s="1">
        <f t="shared" si="132"/>
        <v>0</v>
      </c>
      <c r="BL159" s="165">
        <f>EMP!O155</f>
        <v>0</v>
      </c>
      <c r="BM159" s="166">
        <f>EMP!P155</f>
        <v>0</v>
      </c>
      <c r="BN159" s="165">
        <f>EMP!Q155</f>
        <v>0</v>
      </c>
      <c r="BO159" s="179"/>
      <c r="BP159" s="180"/>
      <c r="BQ159" s="173">
        <f t="shared" si="133"/>
        <v>0</v>
      </c>
      <c r="BR159" s="173">
        <f t="shared" si="134"/>
        <v>0</v>
      </c>
      <c r="BS159" s="174">
        <f t="shared" si="135"/>
        <v>0</v>
      </c>
      <c r="BT159" s="173">
        <f t="shared" si="136"/>
        <v>0</v>
      </c>
      <c r="BU159" s="173">
        <f t="shared" si="137"/>
        <v>0</v>
      </c>
      <c r="BV159" s="174">
        <f t="shared" si="138"/>
        <v>0</v>
      </c>
      <c r="BW159" s="173">
        <f t="shared" si="139"/>
        <v>0</v>
      </c>
      <c r="BX159" s="173">
        <f t="shared" si="140"/>
        <v>0</v>
      </c>
      <c r="BY159" s="174">
        <f t="shared" si="141"/>
        <v>0</v>
      </c>
      <c r="BZ159" s="173">
        <f t="shared" si="142"/>
        <v>0</v>
      </c>
      <c r="CA159" s="173">
        <f t="shared" si="143"/>
        <v>0</v>
      </c>
      <c r="CB159" s="174">
        <f t="shared" si="144"/>
        <v>0</v>
      </c>
      <c r="CC159" s="173">
        <f t="shared" si="145"/>
        <v>0</v>
      </c>
      <c r="CD159" s="173">
        <f t="shared" si="146"/>
        <v>0</v>
      </c>
      <c r="CE159" s="175">
        <f t="shared" si="147"/>
        <v>0</v>
      </c>
      <c r="CF159" s="175">
        <f t="shared" si="117"/>
        <v>0</v>
      </c>
      <c r="CG159" s="175">
        <f t="shared" si="148"/>
        <v>0</v>
      </c>
      <c r="CH159" s="175">
        <f t="shared" si="149"/>
        <v>0</v>
      </c>
      <c r="CI159" s="175">
        <f t="shared" si="150"/>
        <v>0</v>
      </c>
      <c r="CJ159" s="175">
        <f t="shared" si="151"/>
        <v>0</v>
      </c>
      <c r="CK159" s="175">
        <f t="shared" si="152"/>
        <v>0</v>
      </c>
      <c r="CL159" s="175">
        <f t="shared" si="153"/>
        <v>0</v>
      </c>
      <c r="CM159" s="175">
        <f t="shared" si="154"/>
        <v>0</v>
      </c>
      <c r="CN159" s="175">
        <f t="shared" si="155"/>
        <v>0</v>
      </c>
      <c r="CO159" s="175">
        <f t="shared" si="156"/>
        <v>0</v>
      </c>
      <c r="CP159" s="175">
        <f t="shared" si="157"/>
        <v>0</v>
      </c>
      <c r="CQ159" s="175">
        <f t="shared" si="158"/>
        <v>0</v>
      </c>
      <c r="CR159" s="175">
        <f t="shared" si="159"/>
        <v>0</v>
      </c>
      <c r="CS159" s="175">
        <f t="shared" si="160"/>
        <v>0</v>
      </c>
      <c r="CT159" s="175">
        <f t="shared" si="161"/>
        <v>0</v>
      </c>
      <c r="CU159" s="176">
        <f t="shared" si="162"/>
        <v>0</v>
      </c>
      <c r="CV159" s="176">
        <f t="shared" si="163"/>
        <v>0</v>
      </c>
      <c r="CW159" s="176">
        <f t="shared" si="164"/>
        <v>0</v>
      </c>
      <c r="CX159" s="172">
        <f>OTH!P154</f>
        <v>0</v>
      </c>
      <c r="CY159" s="176">
        <f t="shared" si="165"/>
        <v>0</v>
      </c>
      <c r="CZ159" s="176">
        <f t="shared" si="166"/>
        <v>0</v>
      </c>
      <c r="DA159" s="176">
        <f t="shared" si="167"/>
        <v>0</v>
      </c>
      <c r="DB159" s="171">
        <f t="shared" si="168"/>
        <v>0</v>
      </c>
      <c r="DC159" s="171">
        <f t="shared" si="169"/>
        <v>0</v>
      </c>
      <c r="DD159" s="1">
        <f t="shared" si="170"/>
        <v>0</v>
      </c>
    </row>
    <row r="160" spans="3:108" ht="18" customHeight="1" x14ac:dyDescent="0.25">
      <c r="C160" s="1">
        <f t="shared" si="118"/>
        <v>0</v>
      </c>
      <c r="D160" s="1">
        <f t="shared" si="119"/>
        <v>0</v>
      </c>
      <c r="E160" s="1">
        <f>ALLO!A158</f>
        <v>0</v>
      </c>
      <c r="F160" s="1">
        <f t="shared" si="120"/>
        <v>0</v>
      </c>
      <c r="G160" s="1">
        <f t="shared" si="121"/>
        <v>1</v>
      </c>
      <c r="H160" s="1">
        <f t="shared" si="121"/>
        <v>2</v>
      </c>
      <c r="I160" s="1">
        <f t="shared" si="121"/>
        <v>3</v>
      </c>
      <c r="J160" s="1">
        <f>SUM(ALLO!GA158:GL158)</f>
        <v>0</v>
      </c>
      <c r="K160" s="1">
        <f>SUM(ALLO!GM158:GX158)</f>
        <v>0</v>
      </c>
      <c r="L160" s="1">
        <f>SUM(ALLO!GY158:HJ158)</f>
        <v>0</v>
      </c>
      <c r="M160" s="1">
        <f>SUM(ALLO!EU158:FF158)</f>
        <v>0</v>
      </c>
      <c r="N160" s="1">
        <f>SUM(ALLO!FG158:FR158)</f>
        <v>0</v>
      </c>
      <c r="O160" s="1">
        <f>ALLO!HR158</f>
        <v>0</v>
      </c>
      <c r="P160" s="1">
        <f>ALLO!HU158</f>
        <v>0</v>
      </c>
      <c r="Q160" s="1">
        <f>ALLO!IP158</f>
        <v>0</v>
      </c>
      <c r="R160" s="1">
        <f>ALLO!IS158</f>
        <v>0</v>
      </c>
      <c r="S160" s="1">
        <f>IFERROR(IF($BL160&gt;=1,INDEX(ARR!$D$8:$AG$207,MATCH(G160,ARR!$D$8:$D$207,0),12),0),0)</f>
        <v>0</v>
      </c>
      <c r="T160" s="1">
        <f>IFERROR(IF($BL160&gt;=1,INDEX(ARR!$D$8:$AG$207,MATCH(H160,ARR!$D$8:$D$207,0),12),0),0)</f>
        <v>0</v>
      </c>
      <c r="U160" s="1">
        <f>IFERROR(IF($BL160&gt;=1,INDEX(ARR!$D$8:$AG$207,MATCH(I160,ARR!$D$8:$D$207,0),12),0),0)</f>
        <v>0</v>
      </c>
      <c r="V160" s="1">
        <f t="shared" si="122"/>
        <v>0</v>
      </c>
      <c r="W160" s="1">
        <f t="shared" si="123"/>
        <v>0</v>
      </c>
      <c r="X160" s="1">
        <f>SUM(DED!AH160:AS160)+ALLO!IQ158+ALLO!IT158+DED!FT160+ALLO!HP158</f>
        <v>0</v>
      </c>
      <c r="Y160" s="1">
        <f>SUM(DED!FA160:FL160)+ALLO!IR158+ALLO!IU158+DED!FV160</f>
        <v>0</v>
      </c>
      <c r="Z160" s="1">
        <f>SUM(DED!BF160:BQ160)+DED!FW160</f>
        <v>0</v>
      </c>
      <c r="AA160" s="1">
        <f>DED!ES160+DED!GC160</f>
        <v>0</v>
      </c>
      <c r="AB160" s="1">
        <f>SUM(DED!DZ160:EK160)+OTH!I155+DED!FZ160</f>
        <v>0</v>
      </c>
      <c r="AC160" s="1">
        <f>SUM(DED!FM160:FS160)+DED!GD160</f>
        <v>0</v>
      </c>
      <c r="AD160" s="1">
        <f>SUM(DED!CP160:DA160)+DED!GE160</f>
        <v>0</v>
      </c>
      <c r="AE160" s="1">
        <f>SUM(DED!DB160:DM160)+OTH!N155+DED!GA160</f>
        <v>0</v>
      </c>
      <c r="AF160" s="1">
        <f>SUM(DED!DN160:DY160)+OTH!O155+DED!GB160</f>
        <v>0</v>
      </c>
      <c r="AG160" s="1">
        <f>SUM(OTH!D155:H155)+SUM(OTH!J155:M155)+SUM(X160:AB160)+AE160</f>
        <v>0</v>
      </c>
      <c r="AH160" s="1">
        <f>HRA!H155</f>
        <v>0</v>
      </c>
      <c r="AI160" s="1">
        <f>OTH!AC155+OTH!AD155+50000</f>
        <v>50000</v>
      </c>
      <c r="AJ160" s="1">
        <f>OTH!P155</f>
        <v>0</v>
      </c>
      <c r="AK160" s="1">
        <f>IFERROR(IF(OTH!Q155&gt;=AK$6,AK$6,OTH!Q155),0)</f>
        <v>0</v>
      </c>
      <c r="AL160" s="1">
        <f>IFERROR(IF(OTH!R155&gt;=AL$6,AL$6,OTH!R155),0)</f>
        <v>0</v>
      </c>
      <c r="AM160" s="1">
        <f>IFERROR(IF(OTH!S155&gt;=AM$6,AM$6,OTH!S155),0)</f>
        <v>0</v>
      </c>
      <c r="AN160" s="1">
        <f>IFERROR(IF(OTH!T155&gt;=AN$6,AN$6,OTH!T155),0)</f>
        <v>0</v>
      </c>
      <c r="AO160" s="1">
        <f>OTH!U155</f>
        <v>0</v>
      </c>
      <c r="AP160" s="1">
        <f>IFERROR(IF(OTH!V155&gt;=AP$6,AP$6,OTH!V155),0)</f>
        <v>0</v>
      </c>
      <c r="AQ160" s="1">
        <f>IFERROR(IF(OTH!W155&gt;=AQ$6,AQ$6,OTH!W155),0)</f>
        <v>0</v>
      </c>
      <c r="AR160" s="1">
        <f>IFERROR(IF(OTH!X155&gt;=AR$6,AR$6,OTH!X155),0)</f>
        <v>0</v>
      </c>
      <c r="AS160" s="1">
        <f>OTH!Y155</f>
        <v>0</v>
      </c>
      <c r="AT160" s="1">
        <f>OTH!Z155+AC160</f>
        <v>0</v>
      </c>
      <c r="AU160" s="1">
        <f>OTH!AE155+OTH!AF155</f>
        <v>0</v>
      </c>
      <c r="AV160" s="1">
        <f>OTH!AA155</f>
        <v>0</v>
      </c>
      <c r="AW160" s="1">
        <f>OTH!AB155</f>
        <v>0</v>
      </c>
      <c r="AX160" s="1">
        <f t="shared" si="124"/>
        <v>0</v>
      </c>
      <c r="AY160" s="1">
        <f t="shared" si="125"/>
        <v>0</v>
      </c>
      <c r="AZ160" s="1">
        <f t="shared" si="126"/>
        <v>0</v>
      </c>
      <c r="BA160" s="1">
        <f t="shared" si="127"/>
        <v>0</v>
      </c>
      <c r="BB160" s="1">
        <f t="shared" si="128"/>
        <v>0</v>
      </c>
      <c r="BC160" s="1">
        <f>EMP!X156</f>
        <v>0</v>
      </c>
      <c r="BD160" s="1">
        <f t="shared" si="129"/>
        <v>0</v>
      </c>
      <c r="BE160" s="1">
        <f t="shared" si="130"/>
        <v>0</v>
      </c>
      <c r="BF160" s="1">
        <f t="shared" si="131"/>
        <v>0</v>
      </c>
      <c r="BG160" s="1">
        <f t="shared" si="132"/>
        <v>0</v>
      </c>
      <c r="BL160" s="165">
        <f>EMP!O156</f>
        <v>0</v>
      </c>
      <c r="BM160" s="166">
        <f>EMP!P156</f>
        <v>0</v>
      </c>
      <c r="BN160" s="165">
        <f>EMP!Q156</f>
        <v>0</v>
      </c>
      <c r="BO160" s="179"/>
      <c r="BP160" s="180"/>
      <c r="BQ160" s="173">
        <f t="shared" si="133"/>
        <v>0</v>
      </c>
      <c r="BR160" s="173">
        <f t="shared" si="134"/>
        <v>0</v>
      </c>
      <c r="BS160" s="174">
        <f t="shared" si="135"/>
        <v>0</v>
      </c>
      <c r="BT160" s="173">
        <f t="shared" si="136"/>
        <v>0</v>
      </c>
      <c r="BU160" s="173">
        <f t="shared" si="137"/>
        <v>0</v>
      </c>
      <c r="BV160" s="174">
        <f t="shared" si="138"/>
        <v>0</v>
      </c>
      <c r="BW160" s="173">
        <f t="shared" si="139"/>
        <v>0</v>
      </c>
      <c r="BX160" s="173">
        <f t="shared" si="140"/>
        <v>0</v>
      </c>
      <c r="BY160" s="174">
        <f t="shared" si="141"/>
        <v>0</v>
      </c>
      <c r="BZ160" s="173">
        <f t="shared" si="142"/>
        <v>0</v>
      </c>
      <c r="CA160" s="173">
        <f t="shared" si="143"/>
        <v>0</v>
      </c>
      <c r="CB160" s="174">
        <f t="shared" si="144"/>
        <v>0</v>
      </c>
      <c r="CC160" s="173">
        <f t="shared" si="145"/>
        <v>0</v>
      </c>
      <c r="CD160" s="173">
        <f t="shared" si="146"/>
        <v>0</v>
      </c>
      <c r="CE160" s="175">
        <f t="shared" si="147"/>
        <v>0</v>
      </c>
      <c r="CF160" s="175">
        <f t="shared" si="117"/>
        <v>0</v>
      </c>
      <c r="CG160" s="175">
        <f t="shared" si="148"/>
        <v>0</v>
      </c>
      <c r="CH160" s="175">
        <f t="shared" si="149"/>
        <v>0</v>
      </c>
      <c r="CI160" s="175">
        <f t="shared" si="150"/>
        <v>0</v>
      </c>
      <c r="CJ160" s="175">
        <f t="shared" si="151"/>
        <v>0</v>
      </c>
      <c r="CK160" s="175">
        <f t="shared" si="152"/>
        <v>0</v>
      </c>
      <c r="CL160" s="175">
        <f t="shared" si="153"/>
        <v>0</v>
      </c>
      <c r="CM160" s="175">
        <f t="shared" si="154"/>
        <v>0</v>
      </c>
      <c r="CN160" s="175">
        <f t="shared" si="155"/>
        <v>0</v>
      </c>
      <c r="CO160" s="175">
        <f t="shared" si="156"/>
        <v>0</v>
      </c>
      <c r="CP160" s="175">
        <f t="shared" si="157"/>
        <v>0</v>
      </c>
      <c r="CQ160" s="175">
        <f t="shared" si="158"/>
        <v>0</v>
      </c>
      <c r="CR160" s="175">
        <f t="shared" si="159"/>
        <v>0</v>
      </c>
      <c r="CS160" s="175">
        <f t="shared" si="160"/>
        <v>0</v>
      </c>
      <c r="CT160" s="175">
        <f t="shared" si="161"/>
        <v>0</v>
      </c>
      <c r="CU160" s="176">
        <f t="shared" si="162"/>
        <v>0</v>
      </c>
      <c r="CV160" s="176">
        <f t="shared" si="163"/>
        <v>0</v>
      </c>
      <c r="CW160" s="176">
        <f t="shared" si="164"/>
        <v>0</v>
      </c>
      <c r="CX160" s="172">
        <f>OTH!P155</f>
        <v>0</v>
      </c>
      <c r="CY160" s="176">
        <f t="shared" si="165"/>
        <v>0</v>
      </c>
      <c r="CZ160" s="176">
        <f t="shared" si="166"/>
        <v>0</v>
      </c>
      <c r="DA160" s="176">
        <f t="shared" si="167"/>
        <v>0</v>
      </c>
      <c r="DB160" s="171">
        <f t="shared" si="168"/>
        <v>0</v>
      </c>
      <c r="DC160" s="171">
        <f t="shared" si="169"/>
        <v>0</v>
      </c>
      <c r="DD160" s="1">
        <f t="shared" si="170"/>
        <v>0</v>
      </c>
    </row>
    <row r="161" spans="3:108" ht="18" customHeight="1" x14ac:dyDescent="0.25">
      <c r="C161" s="1">
        <f t="shared" si="118"/>
        <v>0</v>
      </c>
      <c r="D161" s="1">
        <f t="shared" si="119"/>
        <v>0</v>
      </c>
      <c r="E161" s="1">
        <f>ALLO!A159</f>
        <v>0</v>
      </c>
      <c r="F161" s="1">
        <f t="shared" si="120"/>
        <v>0</v>
      </c>
      <c r="G161" s="1">
        <f t="shared" si="121"/>
        <v>1</v>
      </c>
      <c r="H161" s="1">
        <f t="shared" si="121"/>
        <v>2</v>
      </c>
      <c r="I161" s="1">
        <f t="shared" si="121"/>
        <v>3</v>
      </c>
      <c r="J161" s="1">
        <f>SUM(ALLO!GA159:GL159)</f>
        <v>0</v>
      </c>
      <c r="K161" s="1">
        <f>SUM(ALLO!GM159:GX159)</f>
        <v>0</v>
      </c>
      <c r="L161" s="1">
        <f>SUM(ALLO!GY159:HJ159)</f>
        <v>0</v>
      </c>
      <c r="M161" s="1">
        <f>SUM(ALLO!EU159:FF159)</f>
        <v>0</v>
      </c>
      <c r="N161" s="1">
        <f>SUM(ALLO!FG159:FR159)</f>
        <v>0</v>
      </c>
      <c r="O161" s="1">
        <f>ALLO!HR159</f>
        <v>0</v>
      </c>
      <c r="P161" s="1">
        <f>ALLO!HU159</f>
        <v>0</v>
      </c>
      <c r="Q161" s="1">
        <f>ALLO!IP159</f>
        <v>0</v>
      </c>
      <c r="R161" s="1">
        <f>ALLO!IS159</f>
        <v>0</v>
      </c>
      <c r="S161" s="1">
        <f>IFERROR(IF($BL161&gt;=1,INDEX(ARR!$D$8:$AG$207,MATCH(G161,ARR!$D$8:$D$207,0),12),0),0)</f>
        <v>0</v>
      </c>
      <c r="T161" s="1">
        <f>IFERROR(IF($BL161&gt;=1,INDEX(ARR!$D$8:$AG$207,MATCH(H161,ARR!$D$8:$D$207,0),12),0),0)</f>
        <v>0</v>
      </c>
      <c r="U161" s="1">
        <f>IFERROR(IF($BL161&gt;=1,INDEX(ARR!$D$8:$AG$207,MATCH(I161,ARR!$D$8:$D$207,0),12),0),0)</f>
        <v>0</v>
      </c>
      <c r="V161" s="1">
        <f t="shared" si="122"/>
        <v>0</v>
      </c>
      <c r="W161" s="1">
        <f t="shared" si="123"/>
        <v>0</v>
      </c>
      <c r="X161" s="1">
        <f>SUM(DED!AH161:AS161)+ALLO!IQ159+ALLO!IT159+DED!FT161+ALLO!HP159</f>
        <v>0</v>
      </c>
      <c r="Y161" s="1">
        <f>SUM(DED!FA161:FL161)+ALLO!IR159+ALLO!IU159+DED!FV161</f>
        <v>0</v>
      </c>
      <c r="Z161" s="1">
        <f>SUM(DED!BF161:BQ161)+DED!FW161</f>
        <v>0</v>
      </c>
      <c r="AA161" s="1">
        <f>DED!ES161+DED!GC161</f>
        <v>0</v>
      </c>
      <c r="AB161" s="1">
        <f>SUM(DED!DZ161:EK161)+OTH!I156+DED!FZ161</f>
        <v>0</v>
      </c>
      <c r="AC161" s="1">
        <f>SUM(DED!FM161:FS161)+DED!GD161</f>
        <v>0</v>
      </c>
      <c r="AD161" s="1">
        <f>SUM(DED!CP161:DA161)+DED!GE161</f>
        <v>0</v>
      </c>
      <c r="AE161" s="1">
        <f>SUM(DED!DB161:DM161)+OTH!N156+DED!GA161</f>
        <v>0</v>
      </c>
      <c r="AF161" s="1">
        <f>SUM(DED!DN161:DY161)+OTH!O156+DED!GB161</f>
        <v>0</v>
      </c>
      <c r="AG161" s="1">
        <f>SUM(OTH!D156:H156)+SUM(OTH!J156:M156)+SUM(X161:AB161)+AE161</f>
        <v>0</v>
      </c>
      <c r="AH161" s="1">
        <f>HRA!H156</f>
        <v>0</v>
      </c>
      <c r="AI161" s="1">
        <f>OTH!AC156+OTH!AD156+50000</f>
        <v>50000</v>
      </c>
      <c r="AJ161" s="1">
        <f>OTH!P156</f>
        <v>0</v>
      </c>
      <c r="AK161" s="1">
        <f>IFERROR(IF(OTH!Q156&gt;=AK$6,AK$6,OTH!Q156),0)</f>
        <v>0</v>
      </c>
      <c r="AL161" s="1">
        <f>IFERROR(IF(OTH!R156&gt;=AL$6,AL$6,OTH!R156),0)</f>
        <v>0</v>
      </c>
      <c r="AM161" s="1">
        <f>IFERROR(IF(OTH!S156&gt;=AM$6,AM$6,OTH!S156),0)</f>
        <v>0</v>
      </c>
      <c r="AN161" s="1">
        <f>IFERROR(IF(OTH!T156&gt;=AN$6,AN$6,OTH!T156),0)</f>
        <v>0</v>
      </c>
      <c r="AO161" s="1">
        <f>OTH!U156</f>
        <v>0</v>
      </c>
      <c r="AP161" s="1">
        <f>IFERROR(IF(OTH!V156&gt;=AP$6,AP$6,OTH!V156),0)</f>
        <v>0</v>
      </c>
      <c r="AQ161" s="1">
        <f>IFERROR(IF(OTH!W156&gt;=AQ$6,AQ$6,OTH!W156),0)</f>
        <v>0</v>
      </c>
      <c r="AR161" s="1">
        <f>IFERROR(IF(OTH!X156&gt;=AR$6,AR$6,OTH!X156),0)</f>
        <v>0</v>
      </c>
      <c r="AS161" s="1">
        <f>OTH!Y156</f>
        <v>0</v>
      </c>
      <c r="AT161" s="1">
        <f>OTH!Z156+AC161</f>
        <v>0</v>
      </c>
      <c r="AU161" s="1">
        <f>OTH!AE156+OTH!AF156</f>
        <v>0</v>
      </c>
      <c r="AV161" s="1">
        <f>OTH!AA156</f>
        <v>0</v>
      </c>
      <c r="AW161" s="1">
        <f>OTH!AB156</f>
        <v>0</v>
      </c>
      <c r="AX161" s="1">
        <f t="shared" si="124"/>
        <v>0</v>
      </c>
      <c r="AY161" s="1">
        <f t="shared" si="125"/>
        <v>0</v>
      </c>
      <c r="AZ161" s="1">
        <f t="shared" si="126"/>
        <v>0</v>
      </c>
      <c r="BA161" s="1">
        <f t="shared" si="127"/>
        <v>0</v>
      </c>
      <c r="BB161" s="1">
        <f t="shared" si="128"/>
        <v>0</v>
      </c>
      <c r="BC161" s="1">
        <f>EMP!X157</f>
        <v>0</v>
      </c>
      <c r="BD161" s="1">
        <f t="shared" si="129"/>
        <v>0</v>
      </c>
      <c r="BE161" s="1">
        <f t="shared" si="130"/>
        <v>0</v>
      </c>
      <c r="BF161" s="1">
        <f t="shared" si="131"/>
        <v>0</v>
      </c>
      <c r="BG161" s="1">
        <f t="shared" si="132"/>
        <v>0</v>
      </c>
      <c r="BL161" s="165">
        <f>EMP!O157</f>
        <v>0</v>
      </c>
      <c r="BM161" s="166">
        <f>EMP!P157</f>
        <v>0</v>
      </c>
      <c r="BN161" s="165">
        <f>EMP!Q157</f>
        <v>0</v>
      </c>
      <c r="BO161" s="179"/>
      <c r="BP161" s="180"/>
      <c r="BQ161" s="173">
        <f t="shared" si="133"/>
        <v>0</v>
      </c>
      <c r="BR161" s="173">
        <f t="shared" si="134"/>
        <v>0</v>
      </c>
      <c r="BS161" s="174">
        <f t="shared" si="135"/>
        <v>0</v>
      </c>
      <c r="BT161" s="173">
        <f t="shared" si="136"/>
        <v>0</v>
      </c>
      <c r="BU161" s="173">
        <f t="shared" si="137"/>
        <v>0</v>
      </c>
      <c r="BV161" s="174">
        <f t="shared" si="138"/>
        <v>0</v>
      </c>
      <c r="BW161" s="173">
        <f t="shared" si="139"/>
        <v>0</v>
      </c>
      <c r="BX161" s="173">
        <f t="shared" si="140"/>
        <v>0</v>
      </c>
      <c r="BY161" s="174">
        <f t="shared" si="141"/>
        <v>0</v>
      </c>
      <c r="BZ161" s="173">
        <f t="shared" si="142"/>
        <v>0</v>
      </c>
      <c r="CA161" s="173">
        <f t="shared" si="143"/>
        <v>0</v>
      </c>
      <c r="CB161" s="174">
        <f t="shared" si="144"/>
        <v>0</v>
      </c>
      <c r="CC161" s="173">
        <f t="shared" si="145"/>
        <v>0</v>
      </c>
      <c r="CD161" s="173">
        <f t="shared" si="146"/>
        <v>0</v>
      </c>
      <c r="CE161" s="175">
        <f t="shared" si="147"/>
        <v>0</v>
      </c>
      <c r="CF161" s="175">
        <f t="shared" si="117"/>
        <v>0</v>
      </c>
      <c r="CG161" s="175">
        <f t="shared" si="148"/>
        <v>0</v>
      </c>
      <c r="CH161" s="175">
        <f t="shared" si="149"/>
        <v>0</v>
      </c>
      <c r="CI161" s="175">
        <f t="shared" si="150"/>
        <v>0</v>
      </c>
      <c r="CJ161" s="175">
        <f t="shared" si="151"/>
        <v>0</v>
      </c>
      <c r="CK161" s="175">
        <f t="shared" si="152"/>
        <v>0</v>
      </c>
      <c r="CL161" s="175">
        <f t="shared" si="153"/>
        <v>0</v>
      </c>
      <c r="CM161" s="175">
        <f t="shared" si="154"/>
        <v>0</v>
      </c>
      <c r="CN161" s="175">
        <f t="shared" si="155"/>
        <v>0</v>
      </c>
      <c r="CO161" s="175">
        <f t="shared" si="156"/>
        <v>0</v>
      </c>
      <c r="CP161" s="175">
        <f t="shared" si="157"/>
        <v>0</v>
      </c>
      <c r="CQ161" s="175">
        <f t="shared" si="158"/>
        <v>0</v>
      </c>
      <c r="CR161" s="175">
        <f t="shared" si="159"/>
        <v>0</v>
      </c>
      <c r="CS161" s="175">
        <f t="shared" si="160"/>
        <v>0</v>
      </c>
      <c r="CT161" s="175">
        <f t="shared" si="161"/>
        <v>0</v>
      </c>
      <c r="CU161" s="176">
        <f t="shared" si="162"/>
        <v>0</v>
      </c>
      <c r="CV161" s="176">
        <f t="shared" si="163"/>
        <v>0</v>
      </c>
      <c r="CW161" s="176">
        <f t="shared" si="164"/>
        <v>0</v>
      </c>
      <c r="CX161" s="172">
        <f>OTH!P156</f>
        <v>0</v>
      </c>
      <c r="CY161" s="176">
        <f t="shared" si="165"/>
        <v>0</v>
      </c>
      <c r="CZ161" s="176">
        <f t="shared" si="166"/>
        <v>0</v>
      </c>
      <c r="DA161" s="176">
        <f t="shared" si="167"/>
        <v>0</v>
      </c>
      <c r="DB161" s="171">
        <f t="shared" si="168"/>
        <v>0</v>
      </c>
      <c r="DC161" s="171">
        <f t="shared" si="169"/>
        <v>0</v>
      </c>
      <c r="DD161" s="1">
        <f t="shared" si="170"/>
        <v>0</v>
      </c>
    </row>
    <row r="162" spans="3:108" ht="18" customHeight="1" x14ac:dyDescent="0.25">
      <c r="C162" s="1">
        <f t="shared" si="118"/>
        <v>0</v>
      </c>
      <c r="D162" s="1">
        <f t="shared" si="119"/>
        <v>0</v>
      </c>
      <c r="E162" s="1">
        <f>ALLO!A160</f>
        <v>0</v>
      </c>
      <c r="F162" s="1">
        <f t="shared" si="120"/>
        <v>0</v>
      </c>
      <c r="G162" s="1">
        <f t="shared" si="121"/>
        <v>1</v>
      </c>
      <c r="H162" s="1">
        <f t="shared" si="121"/>
        <v>2</v>
      </c>
      <c r="I162" s="1">
        <f t="shared" si="121"/>
        <v>3</v>
      </c>
      <c r="J162" s="1">
        <f>SUM(ALLO!GA160:GL160)</f>
        <v>0</v>
      </c>
      <c r="K162" s="1">
        <f>SUM(ALLO!GM160:GX160)</f>
        <v>0</v>
      </c>
      <c r="L162" s="1">
        <f>SUM(ALLO!GY160:HJ160)</f>
        <v>0</v>
      </c>
      <c r="M162" s="1">
        <f>SUM(ALLO!EU160:FF160)</f>
        <v>0</v>
      </c>
      <c r="N162" s="1">
        <f>SUM(ALLO!FG160:FR160)</f>
        <v>0</v>
      </c>
      <c r="O162" s="1">
        <f>ALLO!HR160</f>
        <v>0</v>
      </c>
      <c r="P162" s="1">
        <f>ALLO!HU160</f>
        <v>0</v>
      </c>
      <c r="Q162" s="1">
        <f>ALLO!IP160</f>
        <v>0</v>
      </c>
      <c r="R162" s="1">
        <f>ALLO!IS160</f>
        <v>0</v>
      </c>
      <c r="S162" s="1">
        <f>IFERROR(IF($BL162&gt;=1,INDEX(ARR!$D$8:$AG$207,MATCH(G162,ARR!$D$8:$D$207,0),12),0),0)</f>
        <v>0</v>
      </c>
      <c r="T162" s="1">
        <f>IFERROR(IF($BL162&gt;=1,INDEX(ARR!$D$8:$AG$207,MATCH(H162,ARR!$D$8:$D$207,0),12),0),0)</f>
        <v>0</v>
      </c>
      <c r="U162" s="1">
        <f>IFERROR(IF($BL162&gt;=1,INDEX(ARR!$D$8:$AG$207,MATCH(I162,ARR!$D$8:$D$207,0),12),0),0)</f>
        <v>0</v>
      </c>
      <c r="V162" s="1">
        <f t="shared" si="122"/>
        <v>0</v>
      </c>
      <c r="W162" s="1">
        <f t="shared" si="123"/>
        <v>0</v>
      </c>
      <c r="X162" s="1">
        <f>SUM(DED!AH162:AS162)+ALLO!IQ160+ALLO!IT160+DED!FT162+ALLO!HP160</f>
        <v>0</v>
      </c>
      <c r="Y162" s="1">
        <f>SUM(DED!FA162:FL162)+ALLO!IR160+ALLO!IU160+DED!FV162</f>
        <v>0</v>
      </c>
      <c r="Z162" s="1">
        <f>SUM(DED!BF162:BQ162)+DED!FW162</f>
        <v>0</v>
      </c>
      <c r="AA162" s="1">
        <f>DED!ES162+DED!GC162</f>
        <v>0</v>
      </c>
      <c r="AB162" s="1">
        <f>SUM(DED!DZ162:EK162)+OTH!I157+DED!FZ162</f>
        <v>0</v>
      </c>
      <c r="AC162" s="1">
        <f>SUM(DED!FM162:FS162)+DED!GD162</f>
        <v>0</v>
      </c>
      <c r="AD162" s="1">
        <f>SUM(DED!CP162:DA162)+DED!GE162</f>
        <v>0</v>
      </c>
      <c r="AE162" s="1">
        <f>SUM(DED!DB162:DM162)+OTH!N157+DED!GA162</f>
        <v>0</v>
      </c>
      <c r="AF162" s="1">
        <f>SUM(DED!DN162:DY162)+OTH!O157+DED!GB162</f>
        <v>0</v>
      </c>
      <c r="AG162" s="1">
        <f>SUM(OTH!D157:H157)+SUM(OTH!J157:M157)+SUM(X162:AB162)+AE162</f>
        <v>0</v>
      </c>
      <c r="AH162" s="1">
        <f>HRA!H157</f>
        <v>0</v>
      </c>
      <c r="AI162" s="1">
        <f>OTH!AC157+OTH!AD157+50000</f>
        <v>50000</v>
      </c>
      <c r="AJ162" s="1">
        <f>OTH!P157</f>
        <v>0</v>
      </c>
      <c r="AK162" s="1">
        <f>IFERROR(IF(OTH!Q157&gt;=AK$6,AK$6,OTH!Q157),0)</f>
        <v>0</v>
      </c>
      <c r="AL162" s="1">
        <f>IFERROR(IF(OTH!R157&gt;=AL$6,AL$6,OTH!R157),0)</f>
        <v>0</v>
      </c>
      <c r="AM162" s="1">
        <f>IFERROR(IF(OTH!S157&gt;=AM$6,AM$6,OTH!S157),0)</f>
        <v>0</v>
      </c>
      <c r="AN162" s="1">
        <f>IFERROR(IF(OTH!T157&gt;=AN$6,AN$6,OTH!T157),0)</f>
        <v>0</v>
      </c>
      <c r="AO162" s="1">
        <f>OTH!U157</f>
        <v>0</v>
      </c>
      <c r="AP162" s="1">
        <f>IFERROR(IF(OTH!V157&gt;=AP$6,AP$6,OTH!V157),0)</f>
        <v>0</v>
      </c>
      <c r="AQ162" s="1">
        <f>IFERROR(IF(OTH!W157&gt;=AQ$6,AQ$6,OTH!W157),0)</f>
        <v>0</v>
      </c>
      <c r="AR162" s="1">
        <f>IFERROR(IF(OTH!X157&gt;=AR$6,AR$6,OTH!X157),0)</f>
        <v>0</v>
      </c>
      <c r="AS162" s="1">
        <f>OTH!Y157</f>
        <v>0</v>
      </c>
      <c r="AT162" s="1">
        <f>OTH!Z157+AC162</f>
        <v>0</v>
      </c>
      <c r="AU162" s="1">
        <f>OTH!AE157+OTH!AF157</f>
        <v>0</v>
      </c>
      <c r="AV162" s="1">
        <f>OTH!AA157</f>
        <v>0</v>
      </c>
      <c r="AW162" s="1">
        <f>OTH!AB157</f>
        <v>0</v>
      </c>
      <c r="AX162" s="1">
        <f t="shared" si="124"/>
        <v>0</v>
      </c>
      <c r="AY162" s="1">
        <f t="shared" si="125"/>
        <v>0</v>
      </c>
      <c r="AZ162" s="1">
        <f t="shared" si="126"/>
        <v>0</v>
      </c>
      <c r="BA162" s="1">
        <f t="shared" si="127"/>
        <v>0</v>
      </c>
      <c r="BB162" s="1">
        <f t="shared" si="128"/>
        <v>0</v>
      </c>
      <c r="BC162" s="1">
        <f>EMP!X158</f>
        <v>0</v>
      </c>
      <c r="BD162" s="1">
        <f t="shared" si="129"/>
        <v>0</v>
      </c>
      <c r="BE162" s="1">
        <f t="shared" si="130"/>
        <v>0</v>
      </c>
      <c r="BF162" s="1">
        <f t="shared" si="131"/>
        <v>0</v>
      </c>
      <c r="BG162" s="1">
        <f t="shared" si="132"/>
        <v>0</v>
      </c>
      <c r="BL162" s="165">
        <f>EMP!O158</f>
        <v>0</v>
      </c>
      <c r="BM162" s="166">
        <f>EMP!P158</f>
        <v>0</v>
      </c>
      <c r="BN162" s="165">
        <f>EMP!Q158</f>
        <v>0</v>
      </c>
      <c r="BO162" s="179"/>
      <c r="BP162" s="180"/>
      <c r="BQ162" s="173">
        <f t="shared" si="133"/>
        <v>0</v>
      </c>
      <c r="BR162" s="173">
        <f t="shared" si="134"/>
        <v>0</v>
      </c>
      <c r="BS162" s="174">
        <f t="shared" si="135"/>
        <v>0</v>
      </c>
      <c r="BT162" s="173">
        <f t="shared" si="136"/>
        <v>0</v>
      </c>
      <c r="BU162" s="173">
        <f t="shared" si="137"/>
        <v>0</v>
      </c>
      <c r="BV162" s="174">
        <f t="shared" si="138"/>
        <v>0</v>
      </c>
      <c r="BW162" s="173">
        <f t="shared" si="139"/>
        <v>0</v>
      </c>
      <c r="BX162" s="173">
        <f t="shared" si="140"/>
        <v>0</v>
      </c>
      <c r="BY162" s="174">
        <f t="shared" si="141"/>
        <v>0</v>
      </c>
      <c r="BZ162" s="173">
        <f t="shared" si="142"/>
        <v>0</v>
      </c>
      <c r="CA162" s="173">
        <f t="shared" si="143"/>
        <v>0</v>
      </c>
      <c r="CB162" s="174">
        <f t="shared" si="144"/>
        <v>0</v>
      </c>
      <c r="CC162" s="173">
        <f t="shared" si="145"/>
        <v>0</v>
      </c>
      <c r="CD162" s="173">
        <f t="shared" si="146"/>
        <v>0</v>
      </c>
      <c r="CE162" s="175">
        <f t="shared" si="147"/>
        <v>0</v>
      </c>
      <c r="CF162" s="175">
        <f t="shared" si="117"/>
        <v>0</v>
      </c>
      <c r="CG162" s="175">
        <f t="shared" si="148"/>
        <v>0</v>
      </c>
      <c r="CH162" s="175">
        <f t="shared" si="149"/>
        <v>0</v>
      </c>
      <c r="CI162" s="175">
        <f t="shared" si="150"/>
        <v>0</v>
      </c>
      <c r="CJ162" s="175">
        <f t="shared" si="151"/>
        <v>0</v>
      </c>
      <c r="CK162" s="175">
        <f t="shared" si="152"/>
        <v>0</v>
      </c>
      <c r="CL162" s="175">
        <f t="shared" si="153"/>
        <v>0</v>
      </c>
      <c r="CM162" s="175">
        <f t="shared" si="154"/>
        <v>0</v>
      </c>
      <c r="CN162" s="175">
        <f t="shared" si="155"/>
        <v>0</v>
      </c>
      <c r="CO162" s="175">
        <f t="shared" si="156"/>
        <v>0</v>
      </c>
      <c r="CP162" s="175">
        <f t="shared" si="157"/>
        <v>0</v>
      </c>
      <c r="CQ162" s="175">
        <f t="shared" si="158"/>
        <v>0</v>
      </c>
      <c r="CR162" s="175">
        <f t="shared" si="159"/>
        <v>0</v>
      </c>
      <c r="CS162" s="175">
        <f t="shared" si="160"/>
        <v>0</v>
      </c>
      <c r="CT162" s="175">
        <f t="shared" si="161"/>
        <v>0</v>
      </c>
      <c r="CU162" s="176">
        <f t="shared" si="162"/>
        <v>0</v>
      </c>
      <c r="CV162" s="176">
        <f t="shared" si="163"/>
        <v>0</v>
      </c>
      <c r="CW162" s="176">
        <f t="shared" si="164"/>
        <v>0</v>
      </c>
      <c r="CX162" s="172">
        <f>OTH!P157</f>
        <v>0</v>
      </c>
      <c r="CY162" s="176">
        <f t="shared" si="165"/>
        <v>0</v>
      </c>
      <c r="CZ162" s="176">
        <f t="shared" si="166"/>
        <v>0</v>
      </c>
      <c r="DA162" s="176">
        <f t="shared" si="167"/>
        <v>0</v>
      </c>
      <c r="DB162" s="171">
        <f t="shared" si="168"/>
        <v>0</v>
      </c>
      <c r="DC162" s="171">
        <f t="shared" si="169"/>
        <v>0</v>
      </c>
      <c r="DD162" s="1">
        <f t="shared" si="170"/>
        <v>0</v>
      </c>
    </row>
    <row r="163" spans="3:108" ht="18" customHeight="1" x14ac:dyDescent="0.25">
      <c r="C163" s="1">
        <f t="shared" si="118"/>
        <v>0</v>
      </c>
      <c r="D163" s="1">
        <f t="shared" si="119"/>
        <v>0</v>
      </c>
      <c r="E163" s="1">
        <f>ALLO!A161</f>
        <v>0</v>
      </c>
      <c r="F163" s="1">
        <f t="shared" si="120"/>
        <v>0</v>
      </c>
      <c r="G163" s="1">
        <f t="shared" si="121"/>
        <v>1</v>
      </c>
      <c r="H163" s="1">
        <f t="shared" si="121"/>
        <v>2</v>
      </c>
      <c r="I163" s="1">
        <f t="shared" si="121"/>
        <v>3</v>
      </c>
      <c r="J163" s="1">
        <f>SUM(ALLO!GA161:GL161)</f>
        <v>0</v>
      </c>
      <c r="K163" s="1">
        <f>SUM(ALLO!GM161:GX161)</f>
        <v>0</v>
      </c>
      <c r="L163" s="1">
        <f>SUM(ALLO!GY161:HJ161)</f>
        <v>0</v>
      </c>
      <c r="M163" s="1">
        <f>SUM(ALLO!EU161:FF161)</f>
        <v>0</v>
      </c>
      <c r="N163" s="1">
        <f>SUM(ALLO!FG161:FR161)</f>
        <v>0</v>
      </c>
      <c r="O163" s="1">
        <f>ALLO!HR161</f>
        <v>0</v>
      </c>
      <c r="P163" s="1">
        <f>ALLO!HU161</f>
        <v>0</v>
      </c>
      <c r="Q163" s="1">
        <f>ALLO!IP161</f>
        <v>0</v>
      </c>
      <c r="R163" s="1">
        <f>ALLO!IS161</f>
        <v>0</v>
      </c>
      <c r="S163" s="1">
        <f>IFERROR(IF($BL163&gt;=1,INDEX(ARR!$D$8:$AG$207,MATCH(G163,ARR!$D$8:$D$207,0),12),0),0)</f>
        <v>0</v>
      </c>
      <c r="T163" s="1">
        <f>IFERROR(IF($BL163&gt;=1,INDEX(ARR!$D$8:$AG$207,MATCH(H163,ARR!$D$8:$D$207,0),12),0),0)</f>
        <v>0</v>
      </c>
      <c r="U163" s="1">
        <f>IFERROR(IF($BL163&gt;=1,INDEX(ARR!$D$8:$AG$207,MATCH(I163,ARR!$D$8:$D$207,0),12),0),0)</f>
        <v>0</v>
      </c>
      <c r="V163" s="1">
        <f t="shared" si="122"/>
        <v>0</v>
      </c>
      <c r="W163" s="1">
        <f t="shared" si="123"/>
        <v>0</v>
      </c>
      <c r="X163" s="1">
        <f>SUM(DED!AH163:AS163)+ALLO!IQ161+ALLO!IT161+DED!FT163+ALLO!HP161</f>
        <v>0</v>
      </c>
      <c r="Y163" s="1">
        <f>SUM(DED!FA163:FL163)+ALLO!IR161+ALLO!IU161+DED!FV163</f>
        <v>0</v>
      </c>
      <c r="Z163" s="1">
        <f>SUM(DED!BF163:BQ163)+DED!FW163</f>
        <v>0</v>
      </c>
      <c r="AA163" s="1">
        <f>DED!ES163+DED!GC163</f>
        <v>0</v>
      </c>
      <c r="AB163" s="1">
        <f>SUM(DED!DZ163:EK163)+OTH!I158+DED!FZ163</f>
        <v>0</v>
      </c>
      <c r="AC163" s="1">
        <f>SUM(DED!FM163:FS163)+DED!GD163</f>
        <v>0</v>
      </c>
      <c r="AD163" s="1">
        <f>SUM(DED!CP163:DA163)+DED!GE163</f>
        <v>0</v>
      </c>
      <c r="AE163" s="1">
        <f>SUM(DED!DB163:DM163)+OTH!N158+DED!GA163</f>
        <v>0</v>
      </c>
      <c r="AF163" s="1">
        <f>SUM(DED!DN163:DY163)+OTH!O158+DED!GB163</f>
        <v>0</v>
      </c>
      <c r="AG163" s="1">
        <f>SUM(OTH!D158:H158)+SUM(OTH!J158:M158)+SUM(X163:AB163)+AE163</f>
        <v>0</v>
      </c>
      <c r="AH163" s="1">
        <f>HRA!H158</f>
        <v>0</v>
      </c>
      <c r="AI163" s="1">
        <f>OTH!AC158+OTH!AD158+50000</f>
        <v>50000</v>
      </c>
      <c r="AJ163" s="1">
        <f>OTH!P158</f>
        <v>0</v>
      </c>
      <c r="AK163" s="1">
        <f>IFERROR(IF(OTH!Q158&gt;=AK$6,AK$6,OTH!Q158),0)</f>
        <v>0</v>
      </c>
      <c r="AL163" s="1">
        <f>IFERROR(IF(OTH!R158&gt;=AL$6,AL$6,OTH!R158),0)</f>
        <v>0</v>
      </c>
      <c r="AM163" s="1">
        <f>IFERROR(IF(OTH!S158&gt;=AM$6,AM$6,OTH!S158),0)</f>
        <v>0</v>
      </c>
      <c r="AN163" s="1">
        <f>IFERROR(IF(OTH!T158&gt;=AN$6,AN$6,OTH!T158),0)</f>
        <v>0</v>
      </c>
      <c r="AO163" s="1">
        <f>OTH!U158</f>
        <v>0</v>
      </c>
      <c r="AP163" s="1">
        <f>IFERROR(IF(OTH!V158&gt;=AP$6,AP$6,OTH!V158),0)</f>
        <v>0</v>
      </c>
      <c r="AQ163" s="1">
        <f>IFERROR(IF(OTH!W158&gt;=AQ$6,AQ$6,OTH!W158),0)</f>
        <v>0</v>
      </c>
      <c r="AR163" s="1">
        <f>IFERROR(IF(OTH!X158&gt;=AR$6,AR$6,OTH!X158),0)</f>
        <v>0</v>
      </c>
      <c r="AS163" s="1">
        <f>OTH!Y158</f>
        <v>0</v>
      </c>
      <c r="AT163" s="1">
        <f>OTH!Z158+AC163</f>
        <v>0</v>
      </c>
      <c r="AU163" s="1">
        <f>OTH!AE158+OTH!AF158</f>
        <v>0</v>
      </c>
      <c r="AV163" s="1">
        <f>OTH!AA158</f>
        <v>0</v>
      </c>
      <c r="AW163" s="1">
        <f>OTH!AB158</f>
        <v>0</v>
      </c>
      <c r="AX163" s="1">
        <f t="shared" si="124"/>
        <v>0</v>
      </c>
      <c r="AY163" s="1">
        <f t="shared" si="125"/>
        <v>0</v>
      </c>
      <c r="AZ163" s="1">
        <f t="shared" si="126"/>
        <v>0</v>
      </c>
      <c r="BA163" s="1">
        <f t="shared" si="127"/>
        <v>0</v>
      </c>
      <c r="BB163" s="1">
        <f t="shared" si="128"/>
        <v>0</v>
      </c>
      <c r="BC163" s="1">
        <f>EMP!X159</f>
        <v>0</v>
      </c>
      <c r="BD163" s="1">
        <f t="shared" si="129"/>
        <v>0</v>
      </c>
      <c r="BE163" s="1">
        <f t="shared" si="130"/>
        <v>0</v>
      </c>
      <c r="BF163" s="1">
        <f t="shared" si="131"/>
        <v>0</v>
      </c>
      <c r="BG163" s="1">
        <f t="shared" si="132"/>
        <v>0</v>
      </c>
      <c r="BL163" s="165">
        <f>EMP!O159</f>
        <v>0</v>
      </c>
      <c r="BM163" s="166">
        <f>EMP!P159</f>
        <v>0</v>
      </c>
      <c r="BN163" s="165">
        <f>EMP!Q159</f>
        <v>0</v>
      </c>
      <c r="BO163" s="179"/>
      <c r="BP163" s="180"/>
      <c r="BQ163" s="173">
        <f t="shared" si="133"/>
        <v>0</v>
      </c>
      <c r="BR163" s="173">
        <f t="shared" si="134"/>
        <v>0</v>
      </c>
      <c r="BS163" s="174">
        <f t="shared" si="135"/>
        <v>0</v>
      </c>
      <c r="BT163" s="173">
        <f t="shared" si="136"/>
        <v>0</v>
      </c>
      <c r="BU163" s="173">
        <f t="shared" si="137"/>
        <v>0</v>
      </c>
      <c r="BV163" s="174">
        <f t="shared" si="138"/>
        <v>0</v>
      </c>
      <c r="BW163" s="173">
        <f t="shared" si="139"/>
        <v>0</v>
      </c>
      <c r="BX163" s="173">
        <f t="shared" si="140"/>
        <v>0</v>
      </c>
      <c r="BY163" s="174">
        <f t="shared" si="141"/>
        <v>0</v>
      </c>
      <c r="BZ163" s="173">
        <f t="shared" si="142"/>
        <v>0</v>
      </c>
      <c r="CA163" s="173">
        <f t="shared" si="143"/>
        <v>0</v>
      </c>
      <c r="CB163" s="174">
        <f t="shared" si="144"/>
        <v>0</v>
      </c>
      <c r="CC163" s="173">
        <f t="shared" si="145"/>
        <v>0</v>
      </c>
      <c r="CD163" s="173">
        <f t="shared" si="146"/>
        <v>0</v>
      </c>
      <c r="CE163" s="175">
        <f t="shared" si="147"/>
        <v>0</v>
      </c>
      <c r="CF163" s="175">
        <f t="shared" si="117"/>
        <v>0</v>
      </c>
      <c r="CG163" s="175">
        <f t="shared" si="148"/>
        <v>0</v>
      </c>
      <c r="CH163" s="175">
        <f t="shared" si="149"/>
        <v>0</v>
      </c>
      <c r="CI163" s="175">
        <f t="shared" si="150"/>
        <v>0</v>
      </c>
      <c r="CJ163" s="175">
        <f t="shared" si="151"/>
        <v>0</v>
      </c>
      <c r="CK163" s="175">
        <f t="shared" si="152"/>
        <v>0</v>
      </c>
      <c r="CL163" s="175">
        <f t="shared" si="153"/>
        <v>0</v>
      </c>
      <c r="CM163" s="175">
        <f t="shared" si="154"/>
        <v>0</v>
      </c>
      <c r="CN163" s="175">
        <f t="shared" si="155"/>
        <v>0</v>
      </c>
      <c r="CO163" s="175">
        <f t="shared" si="156"/>
        <v>0</v>
      </c>
      <c r="CP163" s="175">
        <f t="shared" si="157"/>
        <v>0</v>
      </c>
      <c r="CQ163" s="175">
        <f t="shared" si="158"/>
        <v>0</v>
      </c>
      <c r="CR163" s="175">
        <f t="shared" si="159"/>
        <v>0</v>
      </c>
      <c r="CS163" s="175">
        <f t="shared" si="160"/>
        <v>0</v>
      </c>
      <c r="CT163" s="175">
        <f t="shared" si="161"/>
        <v>0</v>
      </c>
      <c r="CU163" s="176">
        <f t="shared" si="162"/>
        <v>0</v>
      </c>
      <c r="CV163" s="176">
        <f t="shared" si="163"/>
        <v>0</v>
      </c>
      <c r="CW163" s="176">
        <f t="shared" si="164"/>
        <v>0</v>
      </c>
      <c r="CX163" s="172">
        <f>OTH!P158</f>
        <v>0</v>
      </c>
      <c r="CY163" s="176">
        <f t="shared" si="165"/>
        <v>0</v>
      </c>
      <c r="CZ163" s="176">
        <f t="shared" si="166"/>
        <v>0</v>
      </c>
      <c r="DA163" s="176">
        <f t="shared" si="167"/>
        <v>0</v>
      </c>
      <c r="DB163" s="171">
        <f t="shared" si="168"/>
        <v>0</v>
      </c>
      <c r="DC163" s="171">
        <f t="shared" si="169"/>
        <v>0</v>
      </c>
      <c r="DD163" s="1">
        <f t="shared" si="170"/>
        <v>0</v>
      </c>
    </row>
    <row r="164" spans="3:108" ht="18" customHeight="1" x14ac:dyDescent="0.25">
      <c r="C164" s="1">
        <f t="shared" si="118"/>
        <v>0</v>
      </c>
      <c r="D164" s="1">
        <f t="shared" si="119"/>
        <v>0</v>
      </c>
      <c r="E164" s="1">
        <f>ALLO!A162</f>
        <v>0</v>
      </c>
      <c r="F164" s="1">
        <f t="shared" si="120"/>
        <v>0</v>
      </c>
      <c r="G164" s="1">
        <f t="shared" si="121"/>
        <v>1</v>
      </c>
      <c r="H164" s="1">
        <f t="shared" si="121"/>
        <v>2</v>
      </c>
      <c r="I164" s="1">
        <f t="shared" si="121"/>
        <v>3</v>
      </c>
      <c r="J164" s="1">
        <f>SUM(ALLO!GA162:GL162)</f>
        <v>0</v>
      </c>
      <c r="K164" s="1">
        <f>SUM(ALLO!GM162:GX162)</f>
        <v>0</v>
      </c>
      <c r="L164" s="1">
        <f>SUM(ALLO!GY162:HJ162)</f>
        <v>0</v>
      </c>
      <c r="M164" s="1">
        <f>SUM(ALLO!EU162:FF162)</f>
        <v>0</v>
      </c>
      <c r="N164" s="1">
        <f>SUM(ALLO!FG162:FR162)</f>
        <v>0</v>
      </c>
      <c r="O164" s="1">
        <f>ALLO!HR162</f>
        <v>0</v>
      </c>
      <c r="P164" s="1">
        <f>ALLO!HU162</f>
        <v>0</v>
      </c>
      <c r="Q164" s="1">
        <f>ALLO!IP162</f>
        <v>0</v>
      </c>
      <c r="R164" s="1">
        <f>ALLO!IS162</f>
        <v>0</v>
      </c>
      <c r="S164" s="1">
        <f>IFERROR(IF($BL164&gt;=1,INDEX(ARR!$D$8:$AG$207,MATCH(G164,ARR!$D$8:$D$207,0),12),0),0)</f>
        <v>0</v>
      </c>
      <c r="T164" s="1">
        <f>IFERROR(IF($BL164&gt;=1,INDEX(ARR!$D$8:$AG$207,MATCH(H164,ARR!$D$8:$D$207,0),12),0),0)</f>
        <v>0</v>
      </c>
      <c r="U164" s="1">
        <f>IFERROR(IF($BL164&gt;=1,INDEX(ARR!$D$8:$AG$207,MATCH(I164,ARR!$D$8:$D$207,0),12),0),0)</f>
        <v>0</v>
      </c>
      <c r="V164" s="1">
        <f t="shared" si="122"/>
        <v>0</v>
      </c>
      <c r="W164" s="1">
        <f t="shared" si="123"/>
        <v>0</v>
      </c>
      <c r="X164" s="1">
        <f>SUM(DED!AH164:AS164)+ALLO!IQ162+ALLO!IT162+DED!FT164+ALLO!HP162</f>
        <v>0</v>
      </c>
      <c r="Y164" s="1">
        <f>SUM(DED!FA164:FL164)+ALLO!IR162+ALLO!IU162+DED!FV164</f>
        <v>0</v>
      </c>
      <c r="Z164" s="1">
        <f>SUM(DED!BF164:BQ164)+DED!FW164</f>
        <v>0</v>
      </c>
      <c r="AA164" s="1">
        <f>DED!ES164+DED!GC164</f>
        <v>0</v>
      </c>
      <c r="AB164" s="1">
        <f>SUM(DED!DZ164:EK164)+OTH!I159+DED!FZ164</f>
        <v>0</v>
      </c>
      <c r="AC164" s="1">
        <f>SUM(DED!FM164:FS164)+DED!GD164</f>
        <v>0</v>
      </c>
      <c r="AD164" s="1">
        <f>SUM(DED!CP164:DA164)+DED!GE164</f>
        <v>0</v>
      </c>
      <c r="AE164" s="1">
        <f>SUM(DED!DB164:DM164)+OTH!N159+DED!GA164</f>
        <v>0</v>
      </c>
      <c r="AF164" s="1">
        <f>SUM(DED!DN164:DY164)+OTH!O159+DED!GB164</f>
        <v>0</v>
      </c>
      <c r="AG164" s="1">
        <f>SUM(OTH!D159:H159)+SUM(OTH!J159:M159)+SUM(X164:AB164)+AE164</f>
        <v>0</v>
      </c>
      <c r="AH164" s="1">
        <f>HRA!H159</f>
        <v>0</v>
      </c>
      <c r="AI164" s="1">
        <f>OTH!AC159+OTH!AD159+50000</f>
        <v>50000</v>
      </c>
      <c r="AJ164" s="1">
        <f>OTH!P159</f>
        <v>0</v>
      </c>
      <c r="AK164" s="1">
        <f>IFERROR(IF(OTH!Q159&gt;=AK$6,AK$6,OTH!Q159),0)</f>
        <v>0</v>
      </c>
      <c r="AL164" s="1">
        <f>IFERROR(IF(OTH!R159&gt;=AL$6,AL$6,OTH!R159),0)</f>
        <v>0</v>
      </c>
      <c r="AM164" s="1">
        <f>IFERROR(IF(OTH!S159&gt;=AM$6,AM$6,OTH!S159),0)</f>
        <v>0</v>
      </c>
      <c r="AN164" s="1">
        <f>IFERROR(IF(OTH!T159&gt;=AN$6,AN$6,OTH!T159),0)</f>
        <v>0</v>
      </c>
      <c r="AO164" s="1">
        <f>OTH!U159</f>
        <v>0</v>
      </c>
      <c r="AP164" s="1">
        <f>IFERROR(IF(OTH!V159&gt;=AP$6,AP$6,OTH!V159),0)</f>
        <v>0</v>
      </c>
      <c r="AQ164" s="1">
        <f>IFERROR(IF(OTH!W159&gt;=AQ$6,AQ$6,OTH!W159),0)</f>
        <v>0</v>
      </c>
      <c r="AR164" s="1">
        <f>IFERROR(IF(OTH!X159&gt;=AR$6,AR$6,OTH!X159),0)</f>
        <v>0</v>
      </c>
      <c r="AS164" s="1">
        <f>OTH!Y159</f>
        <v>0</v>
      </c>
      <c r="AT164" s="1">
        <f>OTH!Z159+AC164</f>
        <v>0</v>
      </c>
      <c r="AU164" s="1">
        <f>OTH!AE159+OTH!AF159</f>
        <v>0</v>
      </c>
      <c r="AV164" s="1">
        <f>OTH!AA159</f>
        <v>0</v>
      </c>
      <c r="AW164" s="1">
        <f>OTH!AB159</f>
        <v>0</v>
      </c>
      <c r="AX164" s="1">
        <f t="shared" si="124"/>
        <v>0</v>
      </c>
      <c r="AY164" s="1">
        <f t="shared" si="125"/>
        <v>0</v>
      </c>
      <c r="AZ164" s="1">
        <f t="shared" si="126"/>
        <v>0</v>
      </c>
      <c r="BA164" s="1">
        <f t="shared" si="127"/>
        <v>0</v>
      </c>
      <c r="BB164" s="1">
        <f t="shared" si="128"/>
        <v>0</v>
      </c>
      <c r="BC164" s="1">
        <f>EMP!X160</f>
        <v>0</v>
      </c>
      <c r="BD164" s="1">
        <f t="shared" si="129"/>
        <v>0</v>
      </c>
      <c r="BE164" s="1">
        <f t="shared" si="130"/>
        <v>0</v>
      </c>
      <c r="BF164" s="1">
        <f t="shared" si="131"/>
        <v>0</v>
      </c>
      <c r="BG164" s="1">
        <f t="shared" si="132"/>
        <v>0</v>
      </c>
      <c r="BL164" s="165">
        <f>EMP!O160</f>
        <v>0</v>
      </c>
      <c r="BM164" s="166">
        <f>EMP!P160</f>
        <v>0</v>
      </c>
      <c r="BN164" s="165">
        <f>EMP!Q160</f>
        <v>0</v>
      </c>
      <c r="BO164" s="179"/>
      <c r="BP164" s="180"/>
      <c r="BQ164" s="173">
        <f t="shared" si="133"/>
        <v>0</v>
      </c>
      <c r="BR164" s="173">
        <f t="shared" si="134"/>
        <v>0</v>
      </c>
      <c r="BS164" s="174">
        <f t="shared" si="135"/>
        <v>0</v>
      </c>
      <c r="BT164" s="173">
        <f t="shared" si="136"/>
        <v>0</v>
      </c>
      <c r="BU164" s="173">
        <f t="shared" si="137"/>
        <v>0</v>
      </c>
      <c r="BV164" s="174">
        <f t="shared" si="138"/>
        <v>0</v>
      </c>
      <c r="BW164" s="173">
        <f t="shared" si="139"/>
        <v>0</v>
      </c>
      <c r="BX164" s="173">
        <f t="shared" si="140"/>
        <v>0</v>
      </c>
      <c r="BY164" s="174">
        <f t="shared" si="141"/>
        <v>0</v>
      </c>
      <c r="BZ164" s="173">
        <f t="shared" si="142"/>
        <v>0</v>
      </c>
      <c r="CA164" s="173">
        <f t="shared" si="143"/>
        <v>0</v>
      </c>
      <c r="CB164" s="174">
        <f t="shared" si="144"/>
        <v>0</v>
      </c>
      <c r="CC164" s="173">
        <f t="shared" si="145"/>
        <v>0</v>
      </c>
      <c r="CD164" s="173">
        <f t="shared" si="146"/>
        <v>0</v>
      </c>
      <c r="CE164" s="175">
        <f t="shared" si="147"/>
        <v>0</v>
      </c>
      <c r="CF164" s="175">
        <f t="shared" si="117"/>
        <v>0</v>
      </c>
      <c r="CG164" s="175">
        <f t="shared" si="148"/>
        <v>0</v>
      </c>
      <c r="CH164" s="175">
        <f t="shared" si="149"/>
        <v>0</v>
      </c>
      <c r="CI164" s="175">
        <f t="shared" si="150"/>
        <v>0</v>
      </c>
      <c r="CJ164" s="175">
        <f t="shared" si="151"/>
        <v>0</v>
      </c>
      <c r="CK164" s="175">
        <f t="shared" si="152"/>
        <v>0</v>
      </c>
      <c r="CL164" s="175">
        <f t="shared" si="153"/>
        <v>0</v>
      </c>
      <c r="CM164" s="175">
        <f t="shared" si="154"/>
        <v>0</v>
      </c>
      <c r="CN164" s="175">
        <f t="shared" si="155"/>
        <v>0</v>
      </c>
      <c r="CO164" s="175">
        <f t="shared" si="156"/>
        <v>0</v>
      </c>
      <c r="CP164" s="175">
        <f t="shared" si="157"/>
        <v>0</v>
      </c>
      <c r="CQ164" s="175">
        <f t="shared" si="158"/>
        <v>0</v>
      </c>
      <c r="CR164" s="175">
        <f t="shared" si="159"/>
        <v>0</v>
      </c>
      <c r="CS164" s="175">
        <f t="shared" si="160"/>
        <v>0</v>
      </c>
      <c r="CT164" s="175">
        <f t="shared" si="161"/>
        <v>0</v>
      </c>
      <c r="CU164" s="176">
        <f t="shared" si="162"/>
        <v>0</v>
      </c>
      <c r="CV164" s="176">
        <f t="shared" si="163"/>
        <v>0</v>
      </c>
      <c r="CW164" s="176">
        <f t="shared" si="164"/>
        <v>0</v>
      </c>
      <c r="CX164" s="172">
        <f>OTH!P159</f>
        <v>0</v>
      </c>
      <c r="CY164" s="176">
        <f t="shared" si="165"/>
        <v>0</v>
      </c>
      <c r="CZ164" s="176">
        <f t="shared" si="166"/>
        <v>0</v>
      </c>
      <c r="DA164" s="176">
        <f t="shared" si="167"/>
        <v>0</v>
      </c>
      <c r="DB164" s="171">
        <f t="shared" si="168"/>
        <v>0</v>
      </c>
      <c r="DC164" s="171">
        <f t="shared" si="169"/>
        <v>0</v>
      </c>
      <c r="DD164" s="1">
        <f t="shared" si="170"/>
        <v>0</v>
      </c>
    </row>
    <row r="165" spans="3:108" ht="18" customHeight="1" x14ac:dyDescent="0.25">
      <c r="C165" s="1">
        <f t="shared" si="118"/>
        <v>0</v>
      </c>
      <c r="D165" s="1">
        <f t="shared" si="119"/>
        <v>0</v>
      </c>
      <c r="E165" s="1">
        <f>ALLO!A163</f>
        <v>0</v>
      </c>
      <c r="F165" s="1">
        <f t="shared" si="120"/>
        <v>0</v>
      </c>
      <c r="G165" s="1">
        <f t="shared" si="121"/>
        <v>1</v>
      </c>
      <c r="H165" s="1">
        <f t="shared" si="121"/>
        <v>2</v>
      </c>
      <c r="I165" s="1">
        <f t="shared" si="121"/>
        <v>3</v>
      </c>
      <c r="J165" s="1">
        <f>SUM(ALLO!GA163:GL163)</f>
        <v>0</v>
      </c>
      <c r="K165" s="1">
        <f>SUM(ALLO!GM163:GX163)</f>
        <v>0</v>
      </c>
      <c r="L165" s="1">
        <f>SUM(ALLO!GY163:HJ163)</f>
        <v>0</v>
      </c>
      <c r="M165" s="1">
        <f>SUM(ALLO!EU163:FF163)</f>
        <v>0</v>
      </c>
      <c r="N165" s="1">
        <f>SUM(ALLO!FG163:FR163)</f>
        <v>0</v>
      </c>
      <c r="O165" s="1">
        <f>ALLO!HR163</f>
        <v>0</v>
      </c>
      <c r="P165" s="1">
        <f>ALLO!HU163</f>
        <v>0</v>
      </c>
      <c r="Q165" s="1">
        <f>ALLO!IP163</f>
        <v>0</v>
      </c>
      <c r="R165" s="1">
        <f>ALLO!IS163</f>
        <v>0</v>
      </c>
      <c r="S165" s="1">
        <f>IFERROR(IF($BL165&gt;=1,INDEX(ARR!$D$8:$AG$207,MATCH(G165,ARR!$D$8:$D$207,0),12),0),0)</f>
        <v>0</v>
      </c>
      <c r="T165" s="1">
        <f>IFERROR(IF($BL165&gt;=1,INDEX(ARR!$D$8:$AG$207,MATCH(H165,ARR!$D$8:$D$207,0),12),0),0)</f>
        <v>0</v>
      </c>
      <c r="U165" s="1">
        <f>IFERROR(IF($BL165&gt;=1,INDEX(ARR!$D$8:$AG$207,MATCH(I165,ARR!$D$8:$D$207,0),12),0),0)</f>
        <v>0</v>
      </c>
      <c r="V165" s="1">
        <f t="shared" si="122"/>
        <v>0</v>
      </c>
      <c r="W165" s="1">
        <f t="shared" si="123"/>
        <v>0</v>
      </c>
      <c r="X165" s="1">
        <f>SUM(DED!AH165:AS165)+ALLO!IQ163+ALLO!IT163+DED!FT165+ALLO!HP163</f>
        <v>0</v>
      </c>
      <c r="Y165" s="1">
        <f>SUM(DED!FA165:FL165)+ALLO!IR163+ALLO!IU163+DED!FV165</f>
        <v>0</v>
      </c>
      <c r="Z165" s="1">
        <f>SUM(DED!BF165:BQ165)+DED!FW165</f>
        <v>0</v>
      </c>
      <c r="AA165" s="1">
        <f>DED!ES165+DED!GC165</f>
        <v>0</v>
      </c>
      <c r="AB165" s="1">
        <f>SUM(DED!DZ165:EK165)+OTH!I160+DED!FZ165</f>
        <v>0</v>
      </c>
      <c r="AC165" s="1">
        <f>SUM(DED!FM165:FS165)+DED!GD165</f>
        <v>0</v>
      </c>
      <c r="AD165" s="1">
        <f>SUM(DED!CP165:DA165)+DED!GE165</f>
        <v>0</v>
      </c>
      <c r="AE165" s="1">
        <f>SUM(DED!DB165:DM165)+OTH!N160+DED!GA165</f>
        <v>0</v>
      </c>
      <c r="AF165" s="1">
        <f>SUM(DED!DN165:DY165)+OTH!O160+DED!GB165</f>
        <v>0</v>
      </c>
      <c r="AG165" s="1">
        <f>SUM(OTH!D160:H160)+SUM(OTH!J160:M160)+SUM(X165:AB165)+AE165</f>
        <v>0</v>
      </c>
      <c r="AH165" s="1">
        <f>HRA!H160</f>
        <v>0</v>
      </c>
      <c r="AI165" s="1">
        <f>OTH!AC160+OTH!AD160+50000</f>
        <v>50000</v>
      </c>
      <c r="AJ165" s="1">
        <f>OTH!P160</f>
        <v>0</v>
      </c>
      <c r="AK165" s="1">
        <f>IFERROR(IF(OTH!Q160&gt;=AK$6,AK$6,OTH!Q160),0)</f>
        <v>0</v>
      </c>
      <c r="AL165" s="1">
        <f>IFERROR(IF(OTH!R160&gt;=AL$6,AL$6,OTH!R160),0)</f>
        <v>0</v>
      </c>
      <c r="AM165" s="1">
        <f>IFERROR(IF(OTH!S160&gt;=AM$6,AM$6,OTH!S160),0)</f>
        <v>0</v>
      </c>
      <c r="AN165" s="1">
        <f>IFERROR(IF(OTH!T160&gt;=AN$6,AN$6,OTH!T160),0)</f>
        <v>0</v>
      </c>
      <c r="AO165" s="1">
        <f>OTH!U160</f>
        <v>0</v>
      </c>
      <c r="AP165" s="1">
        <f>IFERROR(IF(OTH!V160&gt;=AP$6,AP$6,OTH!V160),0)</f>
        <v>0</v>
      </c>
      <c r="AQ165" s="1">
        <f>IFERROR(IF(OTH!W160&gt;=AQ$6,AQ$6,OTH!W160),0)</f>
        <v>0</v>
      </c>
      <c r="AR165" s="1">
        <f>IFERROR(IF(OTH!X160&gt;=AR$6,AR$6,OTH!X160),0)</f>
        <v>0</v>
      </c>
      <c r="AS165" s="1">
        <f>OTH!Y160</f>
        <v>0</v>
      </c>
      <c r="AT165" s="1">
        <f>OTH!Z160+AC165</f>
        <v>0</v>
      </c>
      <c r="AU165" s="1">
        <f>OTH!AE160+OTH!AF160</f>
        <v>0</v>
      </c>
      <c r="AV165" s="1">
        <f>OTH!AA160</f>
        <v>0</v>
      </c>
      <c r="AW165" s="1">
        <f>OTH!AB160</f>
        <v>0</v>
      </c>
      <c r="AX165" s="1">
        <f t="shared" si="124"/>
        <v>0</v>
      </c>
      <c r="AY165" s="1">
        <f t="shared" si="125"/>
        <v>0</v>
      </c>
      <c r="AZ165" s="1">
        <f t="shared" si="126"/>
        <v>0</v>
      </c>
      <c r="BA165" s="1">
        <f t="shared" si="127"/>
        <v>0</v>
      </c>
      <c r="BB165" s="1">
        <f t="shared" si="128"/>
        <v>0</v>
      </c>
      <c r="BC165" s="1">
        <f>EMP!X161</f>
        <v>0</v>
      </c>
      <c r="BD165" s="1">
        <f t="shared" si="129"/>
        <v>0</v>
      </c>
      <c r="BE165" s="1">
        <f t="shared" si="130"/>
        <v>0</v>
      </c>
      <c r="BF165" s="1">
        <f t="shared" si="131"/>
        <v>0</v>
      </c>
      <c r="BG165" s="1">
        <f t="shared" si="132"/>
        <v>0</v>
      </c>
      <c r="BL165" s="165">
        <f>EMP!O161</f>
        <v>0</v>
      </c>
      <c r="BM165" s="166">
        <f>EMP!P161</f>
        <v>0</v>
      </c>
      <c r="BN165" s="165">
        <f>EMP!Q161</f>
        <v>0</v>
      </c>
      <c r="BO165" s="179"/>
      <c r="BP165" s="180"/>
      <c r="BQ165" s="173">
        <f t="shared" si="133"/>
        <v>0</v>
      </c>
      <c r="BR165" s="173">
        <f t="shared" si="134"/>
        <v>0</v>
      </c>
      <c r="BS165" s="174">
        <f t="shared" si="135"/>
        <v>0</v>
      </c>
      <c r="BT165" s="173">
        <f t="shared" si="136"/>
        <v>0</v>
      </c>
      <c r="BU165" s="173">
        <f t="shared" si="137"/>
        <v>0</v>
      </c>
      <c r="BV165" s="174">
        <f t="shared" si="138"/>
        <v>0</v>
      </c>
      <c r="BW165" s="173">
        <f t="shared" si="139"/>
        <v>0</v>
      </c>
      <c r="BX165" s="173">
        <f t="shared" si="140"/>
        <v>0</v>
      </c>
      <c r="BY165" s="174">
        <f t="shared" si="141"/>
        <v>0</v>
      </c>
      <c r="BZ165" s="173">
        <f t="shared" si="142"/>
        <v>0</v>
      </c>
      <c r="CA165" s="173">
        <f t="shared" si="143"/>
        <v>0</v>
      </c>
      <c r="CB165" s="174">
        <f t="shared" si="144"/>
        <v>0</v>
      </c>
      <c r="CC165" s="173">
        <f t="shared" si="145"/>
        <v>0</v>
      </c>
      <c r="CD165" s="173">
        <f t="shared" si="146"/>
        <v>0</v>
      </c>
      <c r="CE165" s="175">
        <f t="shared" si="147"/>
        <v>0</v>
      </c>
      <c r="CF165" s="175">
        <f t="shared" si="117"/>
        <v>0</v>
      </c>
      <c r="CG165" s="175">
        <f t="shared" si="148"/>
        <v>0</v>
      </c>
      <c r="CH165" s="175">
        <f t="shared" si="149"/>
        <v>0</v>
      </c>
      <c r="CI165" s="175">
        <f t="shared" si="150"/>
        <v>0</v>
      </c>
      <c r="CJ165" s="175">
        <f t="shared" si="151"/>
        <v>0</v>
      </c>
      <c r="CK165" s="175">
        <f t="shared" si="152"/>
        <v>0</v>
      </c>
      <c r="CL165" s="175">
        <f t="shared" si="153"/>
        <v>0</v>
      </c>
      <c r="CM165" s="175">
        <f t="shared" si="154"/>
        <v>0</v>
      </c>
      <c r="CN165" s="175">
        <f t="shared" si="155"/>
        <v>0</v>
      </c>
      <c r="CO165" s="175">
        <f t="shared" si="156"/>
        <v>0</v>
      </c>
      <c r="CP165" s="175">
        <f t="shared" si="157"/>
        <v>0</v>
      </c>
      <c r="CQ165" s="175">
        <f t="shared" si="158"/>
        <v>0</v>
      </c>
      <c r="CR165" s="175">
        <f t="shared" si="159"/>
        <v>0</v>
      </c>
      <c r="CS165" s="175">
        <f t="shared" si="160"/>
        <v>0</v>
      </c>
      <c r="CT165" s="175">
        <f t="shared" si="161"/>
        <v>0</v>
      </c>
      <c r="CU165" s="176">
        <f t="shared" si="162"/>
        <v>0</v>
      </c>
      <c r="CV165" s="176">
        <f t="shared" si="163"/>
        <v>0</v>
      </c>
      <c r="CW165" s="176">
        <f t="shared" si="164"/>
        <v>0</v>
      </c>
      <c r="CX165" s="172">
        <f>OTH!P160</f>
        <v>0</v>
      </c>
      <c r="CY165" s="176">
        <f t="shared" si="165"/>
        <v>0</v>
      </c>
      <c r="CZ165" s="176">
        <f t="shared" si="166"/>
        <v>0</v>
      </c>
      <c r="DA165" s="176">
        <f t="shared" si="167"/>
        <v>0</v>
      </c>
      <c r="DB165" s="171">
        <f t="shared" si="168"/>
        <v>0</v>
      </c>
      <c r="DC165" s="171">
        <f t="shared" si="169"/>
        <v>0</v>
      </c>
      <c r="DD165" s="1">
        <f t="shared" si="170"/>
        <v>0</v>
      </c>
    </row>
    <row r="166" spans="3:108" ht="18" customHeight="1" x14ac:dyDescent="0.25">
      <c r="C166" s="1">
        <f t="shared" si="118"/>
        <v>0</v>
      </c>
      <c r="D166" s="1">
        <f t="shared" si="119"/>
        <v>0</v>
      </c>
      <c r="E166" s="1">
        <f>ALLO!A164</f>
        <v>0</v>
      </c>
      <c r="F166" s="1">
        <f t="shared" si="120"/>
        <v>0</v>
      </c>
      <c r="G166" s="1">
        <f t="shared" si="121"/>
        <v>1</v>
      </c>
      <c r="H166" s="1">
        <f t="shared" si="121"/>
        <v>2</v>
      </c>
      <c r="I166" s="1">
        <f t="shared" si="121"/>
        <v>3</v>
      </c>
      <c r="J166" s="1">
        <f>SUM(ALLO!GA164:GL164)</f>
        <v>0</v>
      </c>
      <c r="K166" s="1">
        <f>SUM(ALLO!GM164:GX164)</f>
        <v>0</v>
      </c>
      <c r="L166" s="1">
        <f>SUM(ALLO!GY164:HJ164)</f>
        <v>0</v>
      </c>
      <c r="M166" s="1">
        <f>SUM(ALLO!EU164:FF164)</f>
        <v>0</v>
      </c>
      <c r="N166" s="1">
        <f>SUM(ALLO!FG164:FR164)</f>
        <v>0</v>
      </c>
      <c r="O166" s="1">
        <f>ALLO!HR164</f>
        <v>0</v>
      </c>
      <c r="P166" s="1">
        <f>ALLO!HU164</f>
        <v>0</v>
      </c>
      <c r="Q166" s="1">
        <f>ALLO!IP164</f>
        <v>0</v>
      </c>
      <c r="R166" s="1">
        <f>ALLO!IS164</f>
        <v>0</v>
      </c>
      <c r="S166" s="1">
        <f>IFERROR(IF($BL166&gt;=1,INDEX(ARR!$D$8:$AG$207,MATCH(G166,ARR!$D$8:$D$207,0),12),0),0)</f>
        <v>0</v>
      </c>
      <c r="T166" s="1">
        <f>IFERROR(IF($BL166&gt;=1,INDEX(ARR!$D$8:$AG$207,MATCH(H166,ARR!$D$8:$D$207,0),12),0),0)</f>
        <v>0</v>
      </c>
      <c r="U166" s="1">
        <f>IFERROR(IF($BL166&gt;=1,INDEX(ARR!$D$8:$AG$207,MATCH(I166,ARR!$D$8:$D$207,0),12),0),0)</f>
        <v>0</v>
      </c>
      <c r="V166" s="1">
        <f t="shared" si="122"/>
        <v>0</v>
      </c>
      <c r="W166" s="1">
        <f t="shared" si="123"/>
        <v>0</v>
      </c>
      <c r="X166" s="1">
        <f>SUM(DED!AH166:AS166)+ALLO!IQ164+ALLO!IT164+DED!FT166+ALLO!HP164</f>
        <v>0</v>
      </c>
      <c r="Y166" s="1">
        <f>SUM(DED!FA166:FL166)+ALLO!IR164+ALLO!IU164+DED!FV166</f>
        <v>0</v>
      </c>
      <c r="Z166" s="1">
        <f>SUM(DED!BF166:BQ166)+DED!FW166</f>
        <v>0</v>
      </c>
      <c r="AA166" s="1">
        <f>DED!ES166+DED!GC166</f>
        <v>0</v>
      </c>
      <c r="AB166" s="1">
        <f>SUM(DED!DZ166:EK166)+OTH!I161+DED!FZ166</f>
        <v>0</v>
      </c>
      <c r="AC166" s="1">
        <f>SUM(DED!FM166:FS166)+DED!GD166</f>
        <v>0</v>
      </c>
      <c r="AD166" s="1">
        <f>SUM(DED!CP166:DA166)+DED!GE166</f>
        <v>0</v>
      </c>
      <c r="AE166" s="1">
        <f>SUM(DED!DB166:DM166)+OTH!N161+DED!GA166</f>
        <v>0</v>
      </c>
      <c r="AF166" s="1">
        <f>SUM(DED!DN166:DY166)+OTH!O161+DED!GB166</f>
        <v>0</v>
      </c>
      <c r="AG166" s="1">
        <f>SUM(OTH!D161:H161)+SUM(OTH!J161:M161)+SUM(X166:AB166)+AE166</f>
        <v>0</v>
      </c>
      <c r="AH166" s="1">
        <f>HRA!H161</f>
        <v>0</v>
      </c>
      <c r="AI166" s="1">
        <f>OTH!AC161+OTH!AD161+50000</f>
        <v>50000</v>
      </c>
      <c r="AJ166" s="1">
        <f>OTH!P161</f>
        <v>0</v>
      </c>
      <c r="AK166" s="1">
        <f>IFERROR(IF(OTH!Q161&gt;=AK$6,AK$6,OTH!Q161),0)</f>
        <v>0</v>
      </c>
      <c r="AL166" s="1">
        <f>IFERROR(IF(OTH!R161&gt;=AL$6,AL$6,OTH!R161),0)</f>
        <v>0</v>
      </c>
      <c r="AM166" s="1">
        <f>IFERROR(IF(OTH!S161&gt;=AM$6,AM$6,OTH!S161),0)</f>
        <v>0</v>
      </c>
      <c r="AN166" s="1">
        <f>IFERROR(IF(OTH!T161&gt;=AN$6,AN$6,OTH!T161),0)</f>
        <v>0</v>
      </c>
      <c r="AO166" s="1">
        <f>OTH!U161</f>
        <v>0</v>
      </c>
      <c r="AP166" s="1">
        <f>IFERROR(IF(OTH!V161&gt;=AP$6,AP$6,OTH!V161),0)</f>
        <v>0</v>
      </c>
      <c r="AQ166" s="1">
        <f>IFERROR(IF(OTH!W161&gt;=AQ$6,AQ$6,OTH!W161),0)</f>
        <v>0</v>
      </c>
      <c r="AR166" s="1">
        <f>IFERROR(IF(OTH!X161&gt;=AR$6,AR$6,OTH!X161),0)</f>
        <v>0</v>
      </c>
      <c r="AS166" s="1">
        <f>OTH!Y161</f>
        <v>0</v>
      </c>
      <c r="AT166" s="1">
        <f>OTH!Z161+AC166</f>
        <v>0</v>
      </c>
      <c r="AU166" s="1">
        <f>OTH!AE161+OTH!AF161</f>
        <v>0</v>
      </c>
      <c r="AV166" s="1">
        <f>OTH!AA161</f>
        <v>0</v>
      </c>
      <c r="AW166" s="1">
        <f>OTH!AB161</f>
        <v>0</v>
      </c>
      <c r="AX166" s="1">
        <f t="shared" si="124"/>
        <v>0</v>
      </c>
      <c r="AY166" s="1">
        <f t="shared" si="125"/>
        <v>0</v>
      </c>
      <c r="AZ166" s="1">
        <f t="shared" si="126"/>
        <v>0</v>
      </c>
      <c r="BA166" s="1">
        <f t="shared" si="127"/>
        <v>0</v>
      </c>
      <c r="BB166" s="1">
        <f t="shared" si="128"/>
        <v>0</v>
      </c>
      <c r="BC166" s="1">
        <f>EMP!X162</f>
        <v>0</v>
      </c>
      <c r="BD166" s="1">
        <f t="shared" si="129"/>
        <v>0</v>
      </c>
      <c r="BE166" s="1">
        <f t="shared" si="130"/>
        <v>0</v>
      </c>
      <c r="BF166" s="1">
        <f t="shared" si="131"/>
        <v>0</v>
      </c>
      <c r="BG166" s="1">
        <f t="shared" si="132"/>
        <v>0</v>
      </c>
      <c r="BL166" s="165">
        <f>EMP!O162</f>
        <v>0</v>
      </c>
      <c r="BM166" s="166">
        <f>EMP!P162</f>
        <v>0</v>
      </c>
      <c r="BN166" s="165">
        <f>EMP!Q162</f>
        <v>0</v>
      </c>
      <c r="BO166" s="179"/>
      <c r="BP166" s="180"/>
      <c r="BQ166" s="173">
        <f t="shared" si="133"/>
        <v>0</v>
      </c>
      <c r="BR166" s="173">
        <f t="shared" si="134"/>
        <v>0</v>
      </c>
      <c r="BS166" s="174">
        <f t="shared" si="135"/>
        <v>0</v>
      </c>
      <c r="BT166" s="173">
        <f t="shared" si="136"/>
        <v>0</v>
      </c>
      <c r="BU166" s="173">
        <f t="shared" si="137"/>
        <v>0</v>
      </c>
      <c r="BV166" s="174">
        <f t="shared" si="138"/>
        <v>0</v>
      </c>
      <c r="BW166" s="173">
        <f t="shared" si="139"/>
        <v>0</v>
      </c>
      <c r="BX166" s="173">
        <f t="shared" si="140"/>
        <v>0</v>
      </c>
      <c r="BY166" s="174">
        <f t="shared" si="141"/>
        <v>0</v>
      </c>
      <c r="BZ166" s="173">
        <f t="shared" si="142"/>
        <v>0</v>
      </c>
      <c r="CA166" s="173">
        <f t="shared" si="143"/>
        <v>0</v>
      </c>
      <c r="CB166" s="174">
        <f t="shared" si="144"/>
        <v>0</v>
      </c>
      <c r="CC166" s="173">
        <f t="shared" si="145"/>
        <v>0</v>
      </c>
      <c r="CD166" s="173">
        <f t="shared" si="146"/>
        <v>0</v>
      </c>
      <c r="CE166" s="175">
        <f t="shared" si="147"/>
        <v>0</v>
      </c>
      <c r="CF166" s="175">
        <f t="shared" si="117"/>
        <v>0</v>
      </c>
      <c r="CG166" s="175">
        <f t="shared" si="148"/>
        <v>0</v>
      </c>
      <c r="CH166" s="175">
        <f t="shared" si="149"/>
        <v>0</v>
      </c>
      <c r="CI166" s="175">
        <f t="shared" si="150"/>
        <v>0</v>
      </c>
      <c r="CJ166" s="175">
        <f t="shared" si="151"/>
        <v>0</v>
      </c>
      <c r="CK166" s="175">
        <f t="shared" si="152"/>
        <v>0</v>
      </c>
      <c r="CL166" s="175">
        <f t="shared" si="153"/>
        <v>0</v>
      </c>
      <c r="CM166" s="175">
        <f t="shared" si="154"/>
        <v>0</v>
      </c>
      <c r="CN166" s="175">
        <f t="shared" si="155"/>
        <v>0</v>
      </c>
      <c r="CO166" s="175">
        <f t="shared" si="156"/>
        <v>0</v>
      </c>
      <c r="CP166" s="175">
        <f t="shared" si="157"/>
        <v>0</v>
      </c>
      <c r="CQ166" s="175">
        <f t="shared" si="158"/>
        <v>0</v>
      </c>
      <c r="CR166" s="175">
        <f t="shared" si="159"/>
        <v>0</v>
      </c>
      <c r="CS166" s="175">
        <f t="shared" si="160"/>
        <v>0</v>
      </c>
      <c r="CT166" s="175">
        <f t="shared" si="161"/>
        <v>0</v>
      </c>
      <c r="CU166" s="176">
        <f t="shared" si="162"/>
        <v>0</v>
      </c>
      <c r="CV166" s="176">
        <f t="shared" si="163"/>
        <v>0</v>
      </c>
      <c r="CW166" s="176">
        <f t="shared" si="164"/>
        <v>0</v>
      </c>
      <c r="CX166" s="172">
        <f>OTH!P161</f>
        <v>0</v>
      </c>
      <c r="CY166" s="176">
        <f t="shared" si="165"/>
        <v>0</v>
      </c>
      <c r="CZ166" s="176">
        <f t="shared" si="166"/>
        <v>0</v>
      </c>
      <c r="DA166" s="176">
        <f t="shared" si="167"/>
        <v>0</v>
      </c>
      <c r="DB166" s="171">
        <f t="shared" si="168"/>
        <v>0</v>
      </c>
      <c r="DC166" s="171">
        <f t="shared" si="169"/>
        <v>0</v>
      </c>
      <c r="DD166" s="1">
        <f t="shared" si="170"/>
        <v>0</v>
      </c>
    </row>
    <row r="167" spans="3:108" ht="18" customHeight="1" x14ac:dyDescent="0.25">
      <c r="C167" s="1">
        <f t="shared" si="118"/>
        <v>0</v>
      </c>
      <c r="D167" s="1">
        <f t="shared" si="119"/>
        <v>0</v>
      </c>
      <c r="E167" s="1">
        <f>ALLO!A165</f>
        <v>0</v>
      </c>
      <c r="F167" s="1">
        <f t="shared" si="120"/>
        <v>0</v>
      </c>
      <c r="G167" s="1">
        <f t="shared" si="121"/>
        <v>1</v>
      </c>
      <c r="H167" s="1">
        <f t="shared" si="121"/>
        <v>2</v>
      </c>
      <c r="I167" s="1">
        <f t="shared" si="121"/>
        <v>3</v>
      </c>
      <c r="J167" s="1">
        <f>SUM(ALLO!GA165:GL165)</f>
        <v>0</v>
      </c>
      <c r="K167" s="1">
        <f>SUM(ALLO!GM165:GX165)</f>
        <v>0</v>
      </c>
      <c r="L167" s="1">
        <f>SUM(ALLO!GY165:HJ165)</f>
        <v>0</v>
      </c>
      <c r="M167" s="1">
        <f>SUM(ALLO!EU165:FF165)</f>
        <v>0</v>
      </c>
      <c r="N167" s="1">
        <f>SUM(ALLO!FG165:FR165)</f>
        <v>0</v>
      </c>
      <c r="O167" s="1">
        <f>ALLO!HR165</f>
        <v>0</v>
      </c>
      <c r="P167" s="1">
        <f>ALLO!HU165</f>
        <v>0</v>
      </c>
      <c r="Q167" s="1">
        <f>ALLO!IP165</f>
        <v>0</v>
      </c>
      <c r="R167" s="1">
        <f>ALLO!IS165</f>
        <v>0</v>
      </c>
      <c r="S167" s="1">
        <f>IFERROR(IF($BL167&gt;=1,INDEX(ARR!$D$8:$AG$207,MATCH(G167,ARR!$D$8:$D$207,0),12),0),0)</f>
        <v>0</v>
      </c>
      <c r="T167" s="1">
        <f>IFERROR(IF($BL167&gt;=1,INDEX(ARR!$D$8:$AG$207,MATCH(H167,ARR!$D$8:$D$207,0),12),0),0)</f>
        <v>0</v>
      </c>
      <c r="U167" s="1">
        <f>IFERROR(IF($BL167&gt;=1,INDEX(ARR!$D$8:$AG$207,MATCH(I167,ARR!$D$8:$D$207,0),12),0),0)</f>
        <v>0</v>
      </c>
      <c r="V167" s="1">
        <f t="shared" si="122"/>
        <v>0</v>
      </c>
      <c r="W167" s="1">
        <f t="shared" si="123"/>
        <v>0</v>
      </c>
      <c r="X167" s="1">
        <f>SUM(DED!AH167:AS167)+ALLO!IQ165+ALLO!IT165+DED!FT167+ALLO!HP165</f>
        <v>0</v>
      </c>
      <c r="Y167" s="1">
        <f>SUM(DED!FA167:FL167)+ALLO!IR165+ALLO!IU165+DED!FV167</f>
        <v>0</v>
      </c>
      <c r="Z167" s="1">
        <f>SUM(DED!BF167:BQ167)+DED!FW167</f>
        <v>0</v>
      </c>
      <c r="AA167" s="1">
        <f>DED!ES167+DED!GC167</f>
        <v>0</v>
      </c>
      <c r="AB167" s="1">
        <f>SUM(DED!DZ167:EK167)+OTH!I162+DED!FZ167</f>
        <v>0</v>
      </c>
      <c r="AC167" s="1">
        <f>SUM(DED!FM167:FS167)+DED!GD167</f>
        <v>0</v>
      </c>
      <c r="AD167" s="1">
        <f>SUM(DED!CP167:DA167)+DED!GE167</f>
        <v>0</v>
      </c>
      <c r="AE167" s="1">
        <f>SUM(DED!DB167:DM167)+OTH!N162+DED!GA167</f>
        <v>0</v>
      </c>
      <c r="AF167" s="1">
        <f>SUM(DED!DN167:DY167)+OTH!O162+DED!GB167</f>
        <v>0</v>
      </c>
      <c r="AG167" s="1">
        <f>SUM(OTH!D162:H162)+SUM(OTH!J162:M162)+SUM(X167:AB167)+AE167</f>
        <v>0</v>
      </c>
      <c r="AH167" s="1">
        <f>HRA!H162</f>
        <v>0</v>
      </c>
      <c r="AI167" s="1">
        <f>OTH!AC162+OTH!AD162+50000</f>
        <v>50000</v>
      </c>
      <c r="AJ167" s="1">
        <f>OTH!P162</f>
        <v>0</v>
      </c>
      <c r="AK167" s="1">
        <f>IFERROR(IF(OTH!Q162&gt;=AK$6,AK$6,OTH!Q162),0)</f>
        <v>0</v>
      </c>
      <c r="AL167" s="1">
        <f>IFERROR(IF(OTH!R162&gt;=AL$6,AL$6,OTH!R162),0)</f>
        <v>0</v>
      </c>
      <c r="AM167" s="1">
        <f>IFERROR(IF(OTH!S162&gt;=AM$6,AM$6,OTH!S162),0)</f>
        <v>0</v>
      </c>
      <c r="AN167" s="1">
        <f>IFERROR(IF(OTH!T162&gt;=AN$6,AN$6,OTH!T162),0)</f>
        <v>0</v>
      </c>
      <c r="AO167" s="1">
        <f>OTH!U162</f>
        <v>0</v>
      </c>
      <c r="AP167" s="1">
        <f>IFERROR(IF(OTH!V162&gt;=AP$6,AP$6,OTH!V162),0)</f>
        <v>0</v>
      </c>
      <c r="AQ167" s="1">
        <f>IFERROR(IF(OTH!W162&gt;=AQ$6,AQ$6,OTH!W162),0)</f>
        <v>0</v>
      </c>
      <c r="AR167" s="1">
        <f>IFERROR(IF(OTH!X162&gt;=AR$6,AR$6,OTH!X162),0)</f>
        <v>0</v>
      </c>
      <c r="AS167" s="1">
        <f>OTH!Y162</f>
        <v>0</v>
      </c>
      <c r="AT167" s="1">
        <f>OTH!Z162+AC167</f>
        <v>0</v>
      </c>
      <c r="AU167" s="1">
        <f>OTH!AE162+OTH!AF162</f>
        <v>0</v>
      </c>
      <c r="AV167" s="1">
        <f>OTH!AA162</f>
        <v>0</v>
      </c>
      <c r="AW167" s="1">
        <f>OTH!AB162</f>
        <v>0</v>
      </c>
      <c r="AX167" s="1">
        <f t="shared" si="124"/>
        <v>0</v>
      </c>
      <c r="AY167" s="1">
        <f t="shared" si="125"/>
        <v>0</v>
      </c>
      <c r="AZ167" s="1">
        <f t="shared" si="126"/>
        <v>0</v>
      </c>
      <c r="BA167" s="1">
        <f t="shared" si="127"/>
        <v>0</v>
      </c>
      <c r="BB167" s="1">
        <f t="shared" si="128"/>
        <v>0</v>
      </c>
      <c r="BC167" s="1">
        <f>EMP!X163</f>
        <v>0</v>
      </c>
      <c r="BD167" s="1">
        <f t="shared" si="129"/>
        <v>0</v>
      </c>
      <c r="BE167" s="1">
        <f t="shared" si="130"/>
        <v>0</v>
      </c>
      <c r="BF167" s="1">
        <f t="shared" si="131"/>
        <v>0</v>
      </c>
      <c r="BG167" s="1">
        <f t="shared" si="132"/>
        <v>0</v>
      </c>
      <c r="BL167" s="165">
        <f>EMP!O163</f>
        <v>0</v>
      </c>
      <c r="BM167" s="166">
        <f>EMP!P163</f>
        <v>0</v>
      </c>
      <c r="BN167" s="165">
        <f>EMP!Q163</f>
        <v>0</v>
      </c>
      <c r="BO167" s="179"/>
      <c r="BP167" s="180"/>
      <c r="BQ167" s="173">
        <f t="shared" si="133"/>
        <v>0</v>
      </c>
      <c r="BR167" s="173">
        <f t="shared" si="134"/>
        <v>0</v>
      </c>
      <c r="BS167" s="174">
        <f t="shared" si="135"/>
        <v>0</v>
      </c>
      <c r="BT167" s="173">
        <f t="shared" si="136"/>
        <v>0</v>
      </c>
      <c r="BU167" s="173">
        <f t="shared" si="137"/>
        <v>0</v>
      </c>
      <c r="BV167" s="174">
        <f t="shared" si="138"/>
        <v>0</v>
      </c>
      <c r="BW167" s="173">
        <f t="shared" si="139"/>
        <v>0</v>
      </c>
      <c r="BX167" s="173">
        <f t="shared" si="140"/>
        <v>0</v>
      </c>
      <c r="BY167" s="174">
        <f t="shared" si="141"/>
        <v>0</v>
      </c>
      <c r="BZ167" s="173">
        <f t="shared" si="142"/>
        <v>0</v>
      </c>
      <c r="CA167" s="173">
        <f t="shared" si="143"/>
        <v>0</v>
      </c>
      <c r="CB167" s="174">
        <f t="shared" si="144"/>
        <v>0</v>
      </c>
      <c r="CC167" s="173">
        <f t="shared" si="145"/>
        <v>0</v>
      </c>
      <c r="CD167" s="173">
        <f t="shared" si="146"/>
        <v>0</v>
      </c>
      <c r="CE167" s="175">
        <f t="shared" si="147"/>
        <v>0</v>
      </c>
      <c r="CF167" s="175">
        <f t="shared" si="117"/>
        <v>0</v>
      </c>
      <c r="CG167" s="175">
        <f t="shared" si="148"/>
        <v>0</v>
      </c>
      <c r="CH167" s="175">
        <f t="shared" si="149"/>
        <v>0</v>
      </c>
      <c r="CI167" s="175">
        <f t="shared" si="150"/>
        <v>0</v>
      </c>
      <c r="CJ167" s="175">
        <f t="shared" si="151"/>
        <v>0</v>
      </c>
      <c r="CK167" s="175">
        <f t="shared" si="152"/>
        <v>0</v>
      </c>
      <c r="CL167" s="175">
        <f t="shared" si="153"/>
        <v>0</v>
      </c>
      <c r="CM167" s="175">
        <f t="shared" si="154"/>
        <v>0</v>
      </c>
      <c r="CN167" s="175">
        <f t="shared" si="155"/>
        <v>0</v>
      </c>
      <c r="CO167" s="175">
        <f t="shared" si="156"/>
        <v>0</v>
      </c>
      <c r="CP167" s="175">
        <f t="shared" si="157"/>
        <v>0</v>
      </c>
      <c r="CQ167" s="175">
        <f t="shared" si="158"/>
        <v>0</v>
      </c>
      <c r="CR167" s="175">
        <f t="shared" si="159"/>
        <v>0</v>
      </c>
      <c r="CS167" s="175">
        <f t="shared" si="160"/>
        <v>0</v>
      </c>
      <c r="CT167" s="175">
        <f t="shared" si="161"/>
        <v>0</v>
      </c>
      <c r="CU167" s="176">
        <f t="shared" si="162"/>
        <v>0</v>
      </c>
      <c r="CV167" s="176">
        <f t="shared" si="163"/>
        <v>0</v>
      </c>
      <c r="CW167" s="176">
        <f t="shared" si="164"/>
        <v>0</v>
      </c>
      <c r="CX167" s="172">
        <f>OTH!P162</f>
        <v>0</v>
      </c>
      <c r="CY167" s="176">
        <f t="shared" si="165"/>
        <v>0</v>
      </c>
      <c r="CZ167" s="176">
        <f t="shared" si="166"/>
        <v>0</v>
      </c>
      <c r="DA167" s="176">
        <f t="shared" si="167"/>
        <v>0</v>
      </c>
      <c r="DB167" s="171">
        <f t="shared" si="168"/>
        <v>0</v>
      </c>
      <c r="DC167" s="171">
        <f t="shared" si="169"/>
        <v>0</v>
      </c>
      <c r="DD167" s="1">
        <f t="shared" si="170"/>
        <v>0</v>
      </c>
    </row>
    <row r="168" spans="3:108" ht="18" customHeight="1" x14ac:dyDescent="0.25">
      <c r="C168" s="1">
        <f t="shared" si="118"/>
        <v>0</v>
      </c>
      <c r="D168" s="1">
        <f t="shared" si="119"/>
        <v>0</v>
      </c>
      <c r="E168" s="1">
        <f>ALLO!A166</f>
        <v>0</v>
      </c>
      <c r="F168" s="1">
        <f t="shared" si="120"/>
        <v>0</v>
      </c>
      <c r="G168" s="1">
        <f t="shared" si="121"/>
        <v>1</v>
      </c>
      <c r="H168" s="1">
        <f t="shared" si="121"/>
        <v>2</v>
      </c>
      <c r="I168" s="1">
        <f t="shared" si="121"/>
        <v>3</v>
      </c>
      <c r="J168" s="1">
        <f>SUM(ALLO!GA166:GL166)</f>
        <v>0</v>
      </c>
      <c r="K168" s="1">
        <f>SUM(ALLO!GM166:GX166)</f>
        <v>0</v>
      </c>
      <c r="L168" s="1">
        <f>SUM(ALLO!GY166:HJ166)</f>
        <v>0</v>
      </c>
      <c r="M168" s="1">
        <f>SUM(ALLO!EU166:FF166)</f>
        <v>0</v>
      </c>
      <c r="N168" s="1">
        <f>SUM(ALLO!FG166:FR166)</f>
        <v>0</v>
      </c>
      <c r="O168" s="1">
        <f>ALLO!HR166</f>
        <v>0</v>
      </c>
      <c r="P168" s="1">
        <f>ALLO!HU166</f>
        <v>0</v>
      </c>
      <c r="Q168" s="1">
        <f>ALLO!IP166</f>
        <v>0</v>
      </c>
      <c r="R168" s="1">
        <f>ALLO!IS166</f>
        <v>0</v>
      </c>
      <c r="S168" s="1">
        <f>IFERROR(IF($BL168&gt;=1,INDEX(ARR!$D$8:$AG$207,MATCH(G168,ARR!$D$8:$D$207,0),12),0),0)</f>
        <v>0</v>
      </c>
      <c r="T168" s="1">
        <f>IFERROR(IF($BL168&gt;=1,INDEX(ARR!$D$8:$AG$207,MATCH(H168,ARR!$D$8:$D$207,0),12),0),0)</f>
        <v>0</v>
      </c>
      <c r="U168" s="1">
        <f>IFERROR(IF($BL168&gt;=1,INDEX(ARR!$D$8:$AG$207,MATCH(I168,ARR!$D$8:$D$207,0),12),0),0)</f>
        <v>0</v>
      </c>
      <c r="V168" s="1">
        <f t="shared" si="122"/>
        <v>0</v>
      </c>
      <c r="W168" s="1">
        <f t="shared" si="123"/>
        <v>0</v>
      </c>
      <c r="X168" s="1">
        <f>SUM(DED!AH168:AS168)+ALLO!IQ166+ALLO!IT166+DED!FT168+ALLO!HP166</f>
        <v>0</v>
      </c>
      <c r="Y168" s="1">
        <f>SUM(DED!FA168:FL168)+ALLO!IR166+ALLO!IU166+DED!FV168</f>
        <v>0</v>
      </c>
      <c r="Z168" s="1">
        <f>SUM(DED!BF168:BQ168)+DED!FW168</f>
        <v>0</v>
      </c>
      <c r="AA168" s="1">
        <f>DED!ES168+DED!GC168</f>
        <v>0</v>
      </c>
      <c r="AB168" s="1">
        <f>SUM(DED!DZ168:EK168)+OTH!I163+DED!FZ168</f>
        <v>0</v>
      </c>
      <c r="AC168" s="1">
        <f>SUM(DED!FM168:FS168)+DED!GD168</f>
        <v>0</v>
      </c>
      <c r="AD168" s="1">
        <f>SUM(DED!CP168:DA168)+DED!GE168</f>
        <v>0</v>
      </c>
      <c r="AE168" s="1">
        <f>SUM(DED!DB168:DM168)+OTH!N163+DED!GA168</f>
        <v>0</v>
      </c>
      <c r="AF168" s="1">
        <f>SUM(DED!DN168:DY168)+OTH!O163+DED!GB168</f>
        <v>0</v>
      </c>
      <c r="AG168" s="1">
        <f>SUM(OTH!D163:H163)+SUM(OTH!J163:M163)+SUM(X168:AB168)+AE168</f>
        <v>0</v>
      </c>
      <c r="AH168" s="1">
        <f>HRA!H163</f>
        <v>0</v>
      </c>
      <c r="AI168" s="1">
        <f>OTH!AC163+OTH!AD163+50000</f>
        <v>50000</v>
      </c>
      <c r="AJ168" s="1">
        <f>OTH!P163</f>
        <v>0</v>
      </c>
      <c r="AK168" s="1">
        <f>IFERROR(IF(OTH!Q163&gt;=AK$6,AK$6,OTH!Q163),0)</f>
        <v>0</v>
      </c>
      <c r="AL168" s="1">
        <f>IFERROR(IF(OTH!R163&gt;=AL$6,AL$6,OTH!R163),0)</f>
        <v>0</v>
      </c>
      <c r="AM168" s="1">
        <f>IFERROR(IF(OTH!S163&gt;=AM$6,AM$6,OTH!S163),0)</f>
        <v>0</v>
      </c>
      <c r="AN168" s="1">
        <f>IFERROR(IF(OTH!T163&gt;=AN$6,AN$6,OTH!T163),0)</f>
        <v>0</v>
      </c>
      <c r="AO168" s="1">
        <f>OTH!U163</f>
        <v>0</v>
      </c>
      <c r="AP168" s="1">
        <f>IFERROR(IF(OTH!V163&gt;=AP$6,AP$6,OTH!V163),0)</f>
        <v>0</v>
      </c>
      <c r="AQ168" s="1">
        <f>IFERROR(IF(OTH!W163&gt;=AQ$6,AQ$6,OTH!W163),0)</f>
        <v>0</v>
      </c>
      <c r="AR168" s="1">
        <f>IFERROR(IF(OTH!X163&gt;=AR$6,AR$6,OTH!X163),0)</f>
        <v>0</v>
      </c>
      <c r="AS168" s="1">
        <f>OTH!Y163</f>
        <v>0</v>
      </c>
      <c r="AT168" s="1">
        <f>OTH!Z163+AC168</f>
        <v>0</v>
      </c>
      <c r="AU168" s="1">
        <f>OTH!AE163+OTH!AF163</f>
        <v>0</v>
      </c>
      <c r="AV168" s="1">
        <f>OTH!AA163</f>
        <v>0</v>
      </c>
      <c r="AW168" s="1">
        <f>OTH!AB163</f>
        <v>0</v>
      </c>
      <c r="AX168" s="1">
        <f t="shared" si="124"/>
        <v>0</v>
      </c>
      <c r="AY168" s="1">
        <f t="shared" si="125"/>
        <v>0</v>
      </c>
      <c r="AZ168" s="1">
        <f t="shared" si="126"/>
        <v>0</v>
      </c>
      <c r="BA168" s="1">
        <f t="shared" si="127"/>
        <v>0</v>
      </c>
      <c r="BB168" s="1">
        <f t="shared" si="128"/>
        <v>0</v>
      </c>
      <c r="BC168" s="1">
        <f>EMP!X164</f>
        <v>0</v>
      </c>
      <c r="BD168" s="1">
        <f t="shared" si="129"/>
        <v>0</v>
      </c>
      <c r="BE168" s="1">
        <f t="shared" si="130"/>
        <v>0</v>
      </c>
      <c r="BF168" s="1">
        <f t="shared" si="131"/>
        <v>0</v>
      </c>
      <c r="BG168" s="1">
        <f t="shared" si="132"/>
        <v>0</v>
      </c>
      <c r="BL168" s="165">
        <f>EMP!O164</f>
        <v>0</v>
      </c>
      <c r="BM168" s="166">
        <f>EMP!P164</f>
        <v>0</v>
      </c>
      <c r="BN168" s="165">
        <f>EMP!Q164</f>
        <v>0</v>
      </c>
      <c r="BO168" s="179"/>
      <c r="BP168" s="180"/>
      <c r="BQ168" s="173">
        <f t="shared" si="133"/>
        <v>0</v>
      </c>
      <c r="BR168" s="173">
        <f t="shared" si="134"/>
        <v>0</v>
      </c>
      <c r="BS168" s="174">
        <f t="shared" si="135"/>
        <v>0</v>
      </c>
      <c r="BT168" s="173">
        <f t="shared" si="136"/>
        <v>0</v>
      </c>
      <c r="BU168" s="173">
        <f t="shared" si="137"/>
        <v>0</v>
      </c>
      <c r="BV168" s="174">
        <f t="shared" si="138"/>
        <v>0</v>
      </c>
      <c r="BW168" s="173">
        <f t="shared" si="139"/>
        <v>0</v>
      </c>
      <c r="BX168" s="173">
        <f t="shared" si="140"/>
        <v>0</v>
      </c>
      <c r="BY168" s="174">
        <f t="shared" si="141"/>
        <v>0</v>
      </c>
      <c r="BZ168" s="173">
        <f t="shared" si="142"/>
        <v>0</v>
      </c>
      <c r="CA168" s="173">
        <f t="shared" si="143"/>
        <v>0</v>
      </c>
      <c r="CB168" s="174">
        <f t="shared" si="144"/>
        <v>0</v>
      </c>
      <c r="CC168" s="173">
        <f t="shared" si="145"/>
        <v>0</v>
      </c>
      <c r="CD168" s="173">
        <f t="shared" si="146"/>
        <v>0</v>
      </c>
      <c r="CE168" s="175">
        <f t="shared" si="147"/>
        <v>0</v>
      </c>
      <c r="CF168" s="175">
        <f t="shared" si="117"/>
        <v>0</v>
      </c>
      <c r="CG168" s="175">
        <f t="shared" si="148"/>
        <v>0</v>
      </c>
      <c r="CH168" s="175">
        <f t="shared" si="149"/>
        <v>0</v>
      </c>
      <c r="CI168" s="175">
        <f t="shared" si="150"/>
        <v>0</v>
      </c>
      <c r="CJ168" s="175">
        <f t="shared" si="151"/>
        <v>0</v>
      </c>
      <c r="CK168" s="175">
        <f t="shared" si="152"/>
        <v>0</v>
      </c>
      <c r="CL168" s="175">
        <f t="shared" si="153"/>
        <v>0</v>
      </c>
      <c r="CM168" s="175">
        <f t="shared" si="154"/>
        <v>0</v>
      </c>
      <c r="CN168" s="175">
        <f t="shared" si="155"/>
        <v>0</v>
      </c>
      <c r="CO168" s="175">
        <f t="shared" si="156"/>
        <v>0</v>
      </c>
      <c r="CP168" s="175">
        <f t="shared" si="157"/>
        <v>0</v>
      </c>
      <c r="CQ168" s="175">
        <f t="shared" si="158"/>
        <v>0</v>
      </c>
      <c r="CR168" s="175">
        <f t="shared" si="159"/>
        <v>0</v>
      </c>
      <c r="CS168" s="175">
        <f t="shared" si="160"/>
        <v>0</v>
      </c>
      <c r="CT168" s="175">
        <f t="shared" si="161"/>
        <v>0</v>
      </c>
      <c r="CU168" s="176">
        <f t="shared" si="162"/>
        <v>0</v>
      </c>
      <c r="CV168" s="176">
        <f t="shared" si="163"/>
        <v>0</v>
      </c>
      <c r="CW168" s="176">
        <f t="shared" si="164"/>
        <v>0</v>
      </c>
      <c r="CX168" s="172">
        <f>OTH!P163</f>
        <v>0</v>
      </c>
      <c r="CY168" s="176">
        <f t="shared" si="165"/>
        <v>0</v>
      </c>
      <c r="CZ168" s="176">
        <f t="shared" si="166"/>
        <v>0</v>
      </c>
      <c r="DA168" s="176">
        <f t="shared" si="167"/>
        <v>0</v>
      </c>
      <c r="DB168" s="171">
        <f t="shared" si="168"/>
        <v>0</v>
      </c>
      <c r="DC168" s="171">
        <f t="shared" si="169"/>
        <v>0</v>
      </c>
      <c r="DD168" s="1">
        <f t="shared" si="170"/>
        <v>0</v>
      </c>
    </row>
    <row r="169" spans="3:108" ht="18" customHeight="1" x14ac:dyDescent="0.25">
      <c r="C169" s="1">
        <f t="shared" si="118"/>
        <v>0</v>
      </c>
      <c r="D169" s="1">
        <f t="shared" si="119"/>
        <v>0</v>
      </c>
      <c r="E169" s="1">
        <f>ALLO!A167</f>
        <v>0</v>
      </c>
      <c r="F169" s="1">
        <f t="shared" si="120"/>
        <v>0</v>
      </c>
      <c r="G169" s="1">
        <f t="shared" si="121"/>
        <v>1</v>
      </c>
      <c r="H169" s="1">
        <f t="shared" si="121"/>
        <v>2</v>
      </c>
      <c r="I169" s="1">
        <f t="shared" si="121"/>
        <v>3</v>
      </c>
      <c r="J169" s="1">
        <f>SUM(ALLO!GA167:GL167)</f>
        <v>0</v>
      </c>
      <c r="K169" s="1">
        <f>SUM(ALLO!GM167:GX167)</f>
        <v>0</v>
      </c>
      <c r="L169" s="1">
        <f>SUM(ALLO!GY167:HJ167)</f>
        <v>0</v>
      </c>
      <c r="M169" s="1">
        <f>SUM(ALLO!EU167:FF167)</f>
        <v>0</v>
      </c>
      <c r="N169" s="1">
        <f>SUM(ALLO!FG167:FR167)</f>
        <v>0</v>
      </c>
      <c r="O169" s="1">
        <f>ALLO!HR167</f>
        <v>0</v>
      </c>
      <c r="P169" s="1">
        <f>ALLO!HU167</f>
        <v>0</v>
      </c>
      <c r="Q169" s="1">
        <f>ALLO!IP167</f>
        <v>0</v>
      </c>
      <c r="R169" s="1">
        <f>ALLO!IS167</f>
        <v>0</v>
      </c>
      <c r="S169" s="1">
        <f>IFERROR(IF($BL169&gt;=1,INDEX(ARR!$D$8:$AG$207,MATCH(G169,ARR!$D$8:$D$207,0),12),0),0)</f>
        <v>0</v>
      </c>
      <c r="T169" s="1">
        <f>IFERROR(IF($BL169&gt;=1,INDEX(ARR!$D$8:$AG$207,MATCH(H169,ARR!$D$8:$D$207,0),12),0),0)</f>
        <v>0</v>
      </c>
      <c r="U169" s="1">
        <f>IFERROR(IF($BL169&gt;=1,INDEX(ARR!$D$8:$AG$207,MATCH(I169,ARR!$D$8:$D$207,0),12),0),0)</f>
        <v>0</v>
      </c>
      <c r="V169" s="1">
        <f t="shared" si="122"/>
        <v>0</v>
      </c>
      <c r="W169" s="1">
        <f t="shared" si="123"/>
        <v>0</v>
      </c>
      <c r="X169" s="1">
        <f>SUM(DED!AH169:AS169)+ALLO!IQ167+ALLO!IT167+DED!FT169+ALLO!HP167</f>
        <v>0</v>
      </c>
      <c r="Y169" s="1">
        <f>SUM(DED!FA169:FL169)+ALLO!IR167+ALLO!IU167+DED!FV169</f>
        <v>0</v>
      </c>
      <c r="Z169" s="1">
        <f>SUM(DED!BF169:BQ169)+DED!FW169</f>
        <v>0</v>
      </c>
      <c r="AA169" s="1">
        <f>DED!ES169+DED!GC169</f>
        <v>0</v>
      </c>
      <c r="AB169" s="1">
        <f>SUM(DED!DZ169:EK169)+OTH!I164+DED!FZ169</f>
        <v>0</v>
      </c>
      <c r="AC169" s="1">
        <f>SUM(DED!FM169:FS169)+DED!GD169</f>
        <v>0</v>
      </c>
      <c r="AD169" s="1">
        <f>SUM(DED!CP169:DA169)+DED!GE169</f>
        <v>0</v>
      </c>
      <c r="AE169" s="1">
        <f>SUM(DED!DB169:DM169)+OTH!N164+DED!GA169</f>
        <v>0</v>
      </c>
      <c r="AF169" s="1">
        <f>SUM(DED!DN169:DY169)+OTH!O164+DED!GB169</f>
        <v>0</v>
      </c>
      <c r="AG169" s="1">
        <f>SUM(OTH!D164:H164)+SUM(OTH!J164:M164)+SUM(X169:AB169)+AE169</f>
        <v>0</v>
      </c>
      <c r="AH169" s="1">
        <f>HRA!H164</f>
        <v>0</v>
      </c>
      <c r="AI169" s="1">
        <f>OTH!AC164+OTH!AD164+50000</f>
        <v>50000</v>
      </c>
      <c r="AJ169" s="1">
        <f>OTH!P164</f>
        <v>0</v>
      </c>
      <c r="AK169" s="1">
        <f>IFERROR(IF(OTH!Q164&gt;=AK$6,AK$6,OTH!Q164),0)</f>
        <v>0</v>
      </c>
      <c r="AL169" s="1">
        <f>IFERROR(IF(OTH!R164&gt;=AL$6,AL$6,OTH!R164),0)</f>
        <v>0</v>
      </c>
      <c r="AM169" s="1">
        <f>IFERROR(IF(OTH!S164&gt;=AM$6,AM$6,OTH!S164),0)</f>
        <v>0</v>
      </c>
      <c r="AN169" s="1">
        <f>IFERROR(IF(OTH!T164&gt;=AN$6,AN$6,OTH!T164),0)</f>
        <v>0</v>
      </c>
      <c r="AO169" s="1">
        <f>OTH!U164</f>
        <v>0</v>
      </c>
      <c r="AP169" s="1">
        <f>IFERROR(IF(OTH!V164&gt;=AP$6,AP$6,OTH!V164),0)</f>
        <v>0</v>
      </c>
      <c r="AQ169" s="1">
        <f>IFERROR(IF(OTH!W164&gt;=AQ$6,AQ$6,OTH!W164),0)</f>
        <v>0</v>
      </c>
      <c r="AR169" s="1">
        <f>IFERROR(IF(OTH!X164&gt;=AR$6,AR$6,OTH!X164),0)</f>
        <v>0</v>
      </c>
      <c r="AS169" s="1">
        <f>OTH!Y164</f>
        <v>0</v>
      </c>
      <c r="AT169" s="1">
        <f>OTH!Z164+AC169</f>
        <v>0</v>
      </c>
      <c r="AU169" s="1">
        <f>OTH!AE164+OTH!AF164</f>
        <v>0</v>
      </c>
      <c r="AV169" s="1">
        <f>OTH!AA164</f>
        <v>0</v>
      </c>
      <c r="AW169" s="1">
        <f>OTH!AB164</f>
        <v>0</v>
      </c>
      <c r="AX169" s="1">
        <f t="shared" si="124"/>
        <v>0</v>
      </c>
      <c r="AY169" s="1">
        <f t="shared" si="125"/>
        <v>0</v>
      </c>
      <c r="AZ169" s="1">
        <f t="shared" si="126"/>
        <v>0</v>
      </c>
      <c r="BA169" s="1">
        <f t="shared" si="127"/>
        <v>0</v>
      </c>
      <c r="BB169" s="1">
        <f t="shared" si="128"/>
        <v>0</v>
      </c>
      <c r="BC169" s="1">
        <f>EMP!X165</f>
        <v>0</v>
      </c>
      <c r="BD169" s="1">
        <f t="shared" si="129"/>
        <v>0</v>
      </c>
      <c r="BE169" s="1">
        <f t="shared" si="130"/>
        <v>0</v>
      </c>
      <c r="BF169" s="1">
        <f t="shared" si="131"/>
        <v>0</v>
      </c>
      <c r="BG169" s="1">
        <f t="shared" si="132"/>
        <v>0</v>
      </c>
      <c r="BL169" s="165">
        <f>EMP!O165</f>
        <v>0</v>
      </c>
      <c r="BM169" s="166">
        <f>EMP!P165</f>
        <v>0</v>
      </c>
      <c r="BN169" s="165">
        <f>EMP!Q165</f>
        <v>0</v>
      </c>
      <c r="BO169" s="179"/>
      <c r="BP169" s="180"/>
      <c r="BQ169" s="173">
        <f t="shared" si="133"/>
        <v>0</v>
      </c>
      <c r="BR169" s="173">
        <f t="shared" si="134"/>
        <v>0</v>
      </c>
      <c r="BS169" s="174">
        <f t="shared" si="135"/>
        <v>0</v>
      </c>
      <c r="BT169" s="173">
        <f t="shared" si="136"/>
        <v>0</v>
      </c>
      <c r="BU169" s="173">
        <f t="shared" si="137"/>
        <v>0</v>
      </c>
      <c r="BV169" s="174">
        <f t="shared" si="138"/>
        <v>0</v>
      </c>
      <c r="BW169" s="173">
        <f t="shared" si="139"/>
        <v>0</v>
      </c>
      <c r="BX169" s="173">
        <f t="shared" si="140"/>
        <v>0</v>
      </c>
      <c r="BY169" s="174">
        <f t="shared" si="141"/>
        <v>0</v>
      </c>
      <c r="BZ169" s="173">
        <f t="shared" si="142"/>
        <v>0</v>
      </c>
      <c r="CA169" s="173">
        <f t="shared" si="143"/>
        <v>0</v>
      </c>
      <c r="CB169" s="174">
        <f t="shared" si="144"/>
        <v>0</v>
      </c>
      <c r="CC169" s="173">
        <f t="shared" si="145"/>
        <v>0</v>
      </c>
      <c r="CD169" s="173">
        <f t="shared" si="146"/>
        <v>0</v>
      </c>
      <c r="CE169" s="175">
        <f t="shared" si="147"/>
        <v>0</v>
      </c>
      <c r="CF169" s="175">
        <f t="shared" si="117"/>
        <v>0</v>
      </c>
      <c r="CG169" s="175">
        <f t="shared" si="148"/>
        <v>0</v>
      </c>
      <c r="CH169" s="175">
        <f t="shared" si="149"/>
        <v>0</v>
      </c>
      <c r="CI169" s="175">
        <f t="shared" si="150"/>
        <v>0</v>
      </c>
      <c r="CJ169" s="175">
        <f t="shared" si="151"/>
        <v>0</v>
      </c>
      <c r="CK169" s="175">
        <f t="shared" si="152"/>
        <v>0</v>
      </c>
      <c r="CL169" s="175">
        <f t="shared" si="153"/>
        <v>0</v>
      </c>
      <c r="CM169" s="175">
        <f t="shared" si="154"/>
        <v>0</v>
      </c>
      <c r="CN169" s="175">
        <f t="shared" si="155"/>
        <v>0</v>
      </c>
      <c r="CO169" s="175">
        <f t="shared" si="156"/>
        <v>0</v>
      </c>
      <c r="CP169" s="175">
        <f t="shared" si="157"/>
        <v>0</v>
      </c>
      <c r="CQ169" s="175">
        <f t="shared" si="158"/>
        <v>0</v>
      </c>
      <c r="CR169" s="175">
        <f t="shared" si="159"/>
        <v>0</v>
      </c>
      <c r="CS169" s="175">
        <f t="shared" si="160"/>
        <v>0</v>
      </c>
      <c r="CT169" s="175">
        <f t="shared" si="161"/>
        <v>0</v>
      </c>
      <c r="CU169" s="176">
        <f t="shared" si="162"/>
        <v>0</v>
      </c>
      <c r="CV169" s="176">
        <f t="shared" si="163"/>
        <v>0</v>
      </c>
      <c r="CW169" s="176">
        <f t="shared" si="164"/>
        <v>0</v>
      </c>
      <c r="CX169" s="172">
        <f>OTH!P164</f>
        <v>0</v>
      </c>
      <c r="CY169" s="176">
        <f t="shared" si="165"/>
        <v>0</v>
      </c>
      <c r="CZ169" s="176">
        <f t="shared" si="166"/>
        <v>0</v>
      </c>
      <c r="DA169" s="176">
        <f t="shared" si="167"/>
        <v>0</v>
      </c>
      <c r="DB169" s="171">
        <f t="shared" si="168"/>
        <v>0</v>
      </c>
      <c r="DC169" s="171">
        <f t="shared" si="169"/>
        <v>0</v>
      </c>
      <c r="DD169" s="1">
        <f t="shared" si="170"/>
        <v>0</v>
      </c>
    </row>
    <row r="170" spans="3:108" ht="18" customHeight="1" x14ac:dyDescent="0.25">
      <c r="C170" s="1">
        <f t="shared" si="118"/>
        <v>0</v>
      </c>
      <c r="D170" s="1">
        <f t="shared" si="119"/>
        <v>0</v>
      </c>
      <c r="E170" s="1">
        <f>ALLO!A168</f>
        <v>0</v>
      </c>
      <c r="F170" s="1">
        <f t="shared" si="120"/>
        <v>0</v>
      </c>
      <c r="G170" s="1">
        <f t="shared" si="121"/>
        <v>1</v>
      </c>
      <c r="H170" s="1">
        <f t="shared" si="121"/>
        <v>2</v>
      </c>
      <c r="I170" s="1">
        <f t="shared" si="121"/>
        <v>3</v>
      </c>
      <c r="J170" s="1">
        <f>SUM(ALLO!GA168:GL168)</f>
        <v>0</v>
      </c>
      <c r="K170" s="1">
        <f>SUM(ALLO!GM168:GX168)</f>
        <v>0</v>
      </c>
      <c r="L170" s="1">
        <f>SUM(ALLO!GY168:HJ168)</f>
        <v>0</v>
      </c>
      <c r="M170" s="1">
        <f>SUM(ALLO!EU168:FF168)</f>
        <v>0</v>
      </c>
      <c r="N170" s="1">
        <f>SUM(ALLO!FG168:FR168)</f>
        <v>0</v>
      </c>
      <c r="O170" s="1">
        <f>ALLO!HR168</f>
        <v>0</v>
      </c>
      <c r="P170" s="1">
        <f>ALLO!HU168</f>
        <v>0</v>
      </c>
      <c r="Q170" s="1">
        <f>ALLO!IP168</f>
        <v>0</v>
      </c>
      <c r="R170" s="1">
        <f>ALLO!IS168</f>
        <v>0</v>
      </c>
      <c r="S170" s="1">
        <f>IFERROR(IF($BL170&gt;=1,INDEX(ARR!$D$8:$AG$207,MATCH(G170,ARR!$D$8:$D$207,0),12),0),0)</f>
        <v>0</v>
      </c>
      <c r="T170" s="1">
        <f>IFERROR(IF($BL170&gt;=1,INDEX(ARR!$D$8:$AG$207,MATCH(H170,ARR!$D$8:$D$207,0),12),0),0)</f>
        <v>0</v>
      </c>
      <c r="U170" s="1">
        <f>IFERROR(IF($BL170&gt;=1,INDEX(ARR!$D$8:$AG$207,MATCH(I170,ARR!$D$8:$D$207,0),12),0),0)</f>
        <v>0</v>
      </c>
      <c r="V170" s="1">
        <f t="shared" si="122"/>
        <v>0</v>
      </c>
      <c r="W170" s="1">
        <f t="shared" si="123"/>
        <v>0</v>
      </c>
      <c r="X170" s="1">
        <f>SUM(DED!AH170:AS170)+ALLO!IQ168+ALLO!IT168+DED!FT170+ALLO!HP168</f>
        <v>0</v>
      </c>
      <c r="Y170" s="1">
        <f>SUM(DED!FA170:FL170)+ALLO!IR168+ALLO!IU168+DED!FV170</f>
        <v>0</v>
      </c>
      <c r="Z170" s="1">
        <f>SUM(DED!BF170:BQ170)+DED!FW170</f>
        <v>0</v>
      </c>
      <c r="AA170" s="1">
        <f>DED!ES170+DED!GC170</f>
        <v>0</v>
      </c>
      <c r="AB170" s="1">
        <f>SUM(DED!DZ170:EK170)+OTH!I165+DED!FZ170</f>
        <v>0</v>
      </c>
      <c r="AC170" s="1">
        <f>SUM(DED!FM170:FS170)+DED!GD170</f>
        <v>0</v>
      </c>
      <c r="AD170" s="1">
        <f>SUM(DED!CP170:DA170)+DED!GE170</f>
        <v>0</v>
      </c>
      <c r="AE170" s="1">
        <f>SUM(DED!DB170:DM170)+OTH!N165+DED!GA170</f>
        <v>0</v>
      </c>
      <c r="AF170" s="1">
        <f>SUM(DED!DN170:DY170)+OTH!O165+DED!GB170</f>
        <v>0</v>
      </c>
      <c r="AG170" s="1">
        <f>SUM(OTH!D165:H165)+SUM(OTH!J165:M165)+SUM(X170:AB170)+AE170</f>
        <v>0</v>
      </c>
      <c r="AH170" s="1">
        <f>HRA!H165</f>
        <v>0</v>
      </c>
      <c r="AI170" s="1">
        <f>OTH!AC165+OTH!AD165+50000</f>
        <v>50000</v>
      </c>
      <c r="AJ170" s="1">
        <f>OTH!P165</f>
        <v>0</v>
      </c>
      <c r="AK170" s="1">
        <f>IFERROR(IF(OTH!Q165&gt;=AK$6,AK$6,OTH!Q165),0)</f>
        <v>0</v>
      </c>
      <c r="AL170" s="1">
        <f>IFERROR(IF(OTH!R165&gt;=AL$6,AL$6,OTH!R165),0)</f>
        <v>0</v>
      </c>
      <c r="AM170" s="1">
        <f>IFERROR(IF(OTH!S165&gt;=AM$6,AM$6,OTH!S165),0)</f>
        <v>0</v>
      </c>
      <c r="AN170" s="1">
        <f>IFERROR(IF(OTH!T165&gt;=AN$6,AN$6,OTH!T165),0)</f>
        <v>0</v>
      </c>
      <c r="AO170" s="1">
        <f>OTH!U165</f>
        <v>0</v>
      </c>
      <c r="AP170" s="1">
        <f>IFERROR(IF(OTH!V165&gt;=AP$6,AP$6,OTH!V165),0)</f>
        <v>0</v>
      </c>
      <c r="AQ170" s="1">
        <f>IFERROR(IF(OTH!W165&gt;=AQ$6,AQ$6,OTH!W165),0)</f>
        <v>0</v>
      </c>
      <c r="AR170" s="1">
        <f>IFERROR(IF(OTH!X165&gt;=AR$6,AR$6,OTH!X165),0)</f>
        <v>0</v>
      </c>
      <c r="AS170" s="1">
        <f>OTH!Y165</f>
        <v>0</v>
      </c>
      <c r="AT170" s="1">
        <f>OTH!Z165+AC170</f>
        <v>0</v>
      </c>
      <c r="AU170" s="1">
        <f>OTH!AE165+OTH!AF165</f>
        <v>0</v>
      </c>
      <c r="AV170" s="1">
        <f>OTH!AA165</f>
        <v>0</v>
      </c>
      <c r="AW170" s="1">
        <f>OTH!AB165</f>
        <v>0</v>
      </c>
      <c r="AX170" s="1">
        <f t="shared" si="124"/>
        <v>0</v>
      </c>
      <c r="AY170" s="1">
        <f t="shared" si="125"/>
        <v>0</v>
      </c>
      <c r="AZ170" s="1">
        <f t="shared" si="126"/>
        <v>0</v>
      </c>
      <c r="BA170" s="1">
        <f t="shared" si="127"/>
        <v>0</v>
      </c>
      <c r="BB170" s="1">
        <f t="shared" si="128"/>
        <v>0</v>
      </c>
      <c r="BC170" s="1">
        <f>EMP!X166</f>
        <v>0</v>
      </c>
      <c r="BD170" s="1">
        <f t="shared" si="129"/>
        <v>0</v>
      </c>
      <c r="BE170" s="1">
        <f t="shared" si="130"/>
        <v>0</v>
      </c>
      <c r="BF170" s="1">
        <f t="shared" si="131"/>
        <v>0</v>
      </c>
      <c r="BG170" s="1">
        <f t="shared" si="132"/>
        <v>0</v>
      </c>
      <c r="BL170" s="165">
        <f>EMP!O166</f>
        <v>0</v>
      </c>
      <c r="BM170" s="166">
        <f>EMP!P166</f>
        <v>0</v>
      </c>
      <c r="BN170" s="165">
        <f>EMP!Q166</f>
        <v>0</v>
      </c>
      <c r="BO170" s="179"/>
      <c r="BP170" s="180"/>
      <c r="BQ170" s="173">
        <f t="shared" si="133"/>
        <v>0</v>
      </c>
      <c r="BR170" s="173">
        <f t="shared" si="134"/>
        <v>0</v>
      </c>
      <c r="BS170" s="174">
        <f t="shared" si="135"/>
        <v>0</v>
      </c>
      <c r="BT170" s="173">
        <f t="shared" si="136"/>
        <v>0</v>
      </c>
      <c r="BU170" s="173">
        <f t="shared" si="137"/>
        <v>0</v>
      </c>
      <c r="BV170" s="174">
        <f t="shared" si="138"/>
        <v>0</v>
      </c>
      <c r="BW170" s="173">
        <f t="shared" si="139"/>
        <v>0</v>
      </c>
      <c r="BX170" s="173">
        <f t="shared" si="140"/>
        <v>0</v>
      </c>
      <c r="BY170" s="174">
        <f t="shared" si="141"/>
        <v>0</v>
      </c>
      <c r="BZ170" s="173">
        <f t="shared" si="142"/>
        <v>0</v>
      </c>
      <c r="CA170" s="173">
        <f t="shared" si="143"/>
        <v>0</v>
      </c>
      <c r="CB170" s="174">
        <f t="shared" si="144"/>
        <v>0</v>
      </c>
      <c r="CC170" s="173">
        <f t="shared" si="145"/>
        <v>0</v>
      </c>
      <c r="CD170" s="173">
        <f t="shared" si="146"/>
        <v>0</v>
      </c>
      <c r="CE170" s="175">
        <f t="shared" si="147"/>
        <v>0</v>
      </c>
      <c r="CF170" s="175">
        <f t="shared" si="117"/>
        <v>0</v>
      </c>
      <c r="CG170" s="175">
        <f t="shared" si="148"/>
        <v>0</v>
      </c>
      <c r="CH170" s="175">
        <f t="shared" si="149"/>
        <v>0</v>
      </c>
      <c r="CI170" s="175">
        <f t="shared" si="150"/>
        <v>0</v>
      </c>
      <c r="CJ170" s="175">
        <f t="shared" si="151"/>
        <v>0</v>
      </c>
      <c r="CK170" s="175">
        <f t="shared" si="152"/>
        <v>0</v>
      </c>
      <c r="CL170" s="175">
        <f t="shared" si="153"/>
        <v>0</v>
      </c>
      <c r="CM170" s="175">
        <f t="shared" si="154"/>
        <v>0</v>
      </c>
      <c r="CN170" s="175">
        <f t="shared" si="155"/>
        <v>0</v>
      </c>
      <c r="CO170" s="175">
        <f t="shared" si="156"/>
        <v>0</v>
      </c>
      <c r="CP170" s="175">
        <f t="shared" si="157"/>
        <v>0</v>
      </c>
      <c r="CQ170" s="175">
        <f t="shared" si="158"/>
        <v>0</v>
      </c>
      <c r="CR170" s="175">
        <f t="shared" si="159"/>
        <v>0</v>
      </c>
      <c r="CS170" s="175">
        <f t="shared" si="160"/>
        <v>0</v>
      </c>
      <c r="CT170" s="175">
        <f t="shared" si="161"/>
        <v>0</v>
      </c>
      <c r="CU170" s="176">
        <f t="shared" si="162"/>
        <v>0</v>
      </c>
      <c r="CV170" s="176">
        <f t="shared" si="163"/>
        <v>0</v>
      </c>
      <c r="CW170" s="176">
        <f t="shared" si="164"/>
        <v>0</v>
      </c>
      <c r="CX170" s="172">
        <f>OTH!P165</f>
        <v>0</v>
      </c>
      <c r="CY170" s="176">
        <f t="shared" si="165"/>
        <v>0</v>
      </c>
      <c r="CZ170" s="176">
        <f t="shared" si="166"/>
        <v>0</v>
      </c>
      <c r="DA170" s="176">
        <f t="shared" si="167"/>
        <v>0</v>
      </c>
      <c r="DB170" s="171">
        <f t="shared" si="168"/>
        <v>0</v>
      </c>
      <c r="DC170" s="171">
        <f t="shared" si="169"/>
        <v>0</v>
      </c>
      <c r="DD170" s="1">
        <f t="shared" si="170"/>
        <v>0</v>
      </c>
    </row>
    <row r="171" spans="3:108" ht="18" customHeight="1" x14ac:dyDescent="0.25">
      <c r="C171" s="1">
        <f t="shared" si="118"/>
        <v>0</v>
      </c>
      <c r="D171" s="1">
        <f t="shared" si="119"/>
        <v>0</v>
      </c>
      <c r="E171" s="1">
        <f>ALLO!A169</f>
        <v>0</v>
      </c>
      <c r="F171" s="1">
        <f t="shared" si="120"/>
        <v>0</v>
      </c>
      <c r="G171" s="1">
        <f t="shared" ref="G171:I209" si="171">$F171*10+G$9</f>
        <v>1</v>
      </c>
      <c r="H171" s="1">
        <f t="shared" si="171"/>
        <v>2</v>
      </c>
      <c r="I171" s="1">
        <f t="shared" si="171"/>
        <v>3</v>
      </c>
      <c r="J171" s="1">
        <f>SUM(ALLO!GA169:GL169)</f>
        <v>0</v>
      </c>
      <c r="K171" s="1">
        <f>SUM(ALLO!GM169:GX169)</f>
        <v>0</v>
      </c>
      <c r="L171" s="1">
        <f>SUM(ALLO!GY169:HJ169)</f>
        <v>0</v>
      </c>
      <c r="M171" s="1">
        <f>SUM(ALLO!EU169:FF169)</f>
        <v>0</v>
      </c>
      <c r="N171" s="1">
        <f>SUM(ALLO!FG169:FR169)</f>
        <v>0</v>
      </c>
      <c r="O171" s="1">
        <f>ALLO!HR169</f>
        <v>0</v>
      </c>
      <c r="P171" s="1">
        <f>ALLO!HU169</f>
        <v>0</v>
      </c>
      <c r="Q171" s="1">
        <f>ALLO!IP169</f>
        <v>0</v>
      </c>
      <c r="R171" s="1">
        <f>ALLO!IS169</f>
        <v>0</v>
      </c>
      <c r="S171" s="1">
        <f>IFERROR(IF($BL171&gt;=1,INDEX(ARR!$D$8:$AG$207,MATCH(G171,ARR!$D$8:$D$207,0),12),0),0)</f>
        <v>0</v>
      </c>
      <c r="T171" s="1">
        <f>IFERROR(IF($BL171&gt;=1,INDEX(ARR!$D$8:$AG$207,MATCH(H171,ARR!$D$8:$D$207,0),12),0),0)</f>
        <v>0</v>
      </c>
      <c r="U171" s="1">
        <f>IFERROR(IF($BL171&gt;=1,INDEX(ARR!$D$8:$AG$207,MATCH(I171,ARR!$D$8:$D$207,0),12),0),0)</f>
        <v>0</v>
      </c>
      <c r="V171" s="1">
        <f t="shared" si="122"/>
        <v>0</v>
      </c>
      <c r="W171" s="1">
        <f t="shared" si="123"/>
        <v>0</v>
      </c>
      <c r="X171" s="1">
        <f>SUM(DED!AH171:AS171)+ALLO!IQ169+ALLO!IT169+DED!FT171+ALLO!HP169</f>
        <v>0</v>
      </c>
      <c r="Y171" s="1">
        <f>SUM(DED!FA171:FL171)+ALLO!IR169+ALLO!IU169+DED!FV171</f>
        <v>0</v>
      </c>
      <c r="Z171" s="1">
        <f>SUM(DED!BF171:BQ171)+DED!FW171</f>
        <v>0</v>
      </c>
      <c r="AA171" s="1">
        <f>DED!ES171+DED!GC171</f>
        <v>0</v>
      </c>
      <c r="AB171" s="1">
        <f>SUM(DED!DZ171:EK171)+OTH!I166+DED!FZ171</f>
        <v>0</v>
      </c>
      <c r="AC171" s="1">
        <f>SUM(DED!FM171:FS171)+DED!GD171</f>
        <v>0</v>
      </c>
      <c r="AD171" s="1">
        <f>SUM(DED!CP171:DA171)+DED!GE171</f>
        <v>0</v>
      </c>
      <c r="AE171" s="1">
        <f>SUM(DED!DB171:DM171)+OTH!N166+DED!GA171</f>
        <v>0</v>
      </c>
      <c r="AF171" s="1">
        <f>SUM(DED!DN171:DY171)+OTH!O166+DED!GB171</f>
        <v>0</v>
      </c>
      <c r="AG171" s="1">
        <f>SUM(OTH!D166:H166)+SUM(OTH!J166:M166)+SUM(X171:AB171)+AE171</f>
        <v>0</v>
      </c>
      <c r="AH171" s="1">
        <f>HRA!H166</f>
        <v>0</v>
      </c>
      <c r="AI171" s="1">
        <f>OTH!AC166+OTH!AD166+50000</f>
        <v>50000</v>
      </c>
      <c r="AJ171" s="1">
        <f>OTH!P166</f>
        <v>0</v>
      </c>
      <c r="AK171" s="1">
        <f>IFERROR(IF(OTH!Q166&gt;=AK$6,AK$6,OTH!Q166),0)</f>
        <v>0</v>
      </c>
      <c r="AL171" s="1">
        <f>IFERROR(IF(OTH!R166&gt;=AL$6,AL$6,OTH!R166),0)</f>
        <v>0</v>
      </c>
      <c r="AM171" s="1">
        <f>IFERROR(IF(OTH!S166&gt;=AM$6,AM$6,OTH!S166),0)</f>
        <v>0</v>
      </c>
      <c r="AN171" s="1">
        <f>IFERROR(IF(OTH!T166&gt;=AN$6,AN$6,OTH!T166),0)</f>
        <v>0</v>
      </c>
      <c r="AO171" s="1">
        <f>OTH!U166</f>
        <v>0</v>
      </c>
      <c r="AP171" s="1">
        <f>IFERROR(IF(OTH!V166&gt;=AP$6,AP$6,OTH!V166),0)</f>
        <v>0</v>
      </c>
      <c r="AQ171" s="1">
        <f>IFERROR(IF(OTH!W166&gt;=AQ$6,AQ$6,OTH!W166),0)</f>
        <v>0</v>
      </c>
      <c r="AR171" s="1">
        <f>IFERROR(IF(OTH!X166&gt;=AR$6,AR$6,OTH!X166),0)</f>
        <v>0</v>
      </c>
      <c r="AS171" s="1">
        <f>OTH!Y166</f>
        <v>0</v>
      </c>
      <c r="AT171" s="1">
        <f>OTH!Z166+AC171</f>
        <v>0</v>
      </c>
      <c r="AU171" s="1">
        <f>OTH!AE166+OTH!AF166</f>
        <v>0</v>
      </c>
      <c r="AV171" s="1">
        <f>OTH!AA166</f>
        <v>0</v>
      </c>
      <c r="AW171" s="1">
        <f>OTH!AB166</f>
        <v>0</v>
      </c>
      <c r="AX171" s="1">
        <f t="shared" si="124"/>
        <v>0</v>
      </c>
      <c r="AY171" s="1">
        <f t="shared" si="125"/>
        <v>0</v>
      </c>
      <c r="AZ171" s="1">
        <f t="shared" si="126"/>
        <v>0</v>
      </c>
      <c r="BA171" s="1">
        <f t="shared" si="127"/>
        <v>0</v>
      </c>
      <c r="BB171" s="1">
        <f t="shared" si="128"/>
        <v>0</v>
      </c>
      <c r="BC171" s="1">
        <f>EMP!X167</f>
        <v>0</v>
      </c>
      <c r="BD171" s="1">
        <f t="shared" si="129"/>
        <v>0</v>
      </c>
      <c r="BE171" s="1">
        <f t="shared" si="130"/>
        <v>0</v>
      </c>
      <c r="BF171" s="1">
        <f t="shared" si="131"/>
        <v>0</v>
      </c>
      <c r="BG171" s="1">
        <f t="shared" si="132"/>
        <v>0</v>
      </c>
      <c r="BL171" s="165">
        <f>EMP!O167</f>
        <v>0</v>
      </c>
      <c r="BM171" s="166">
        <f>EMP!P167</f>
        <v>0</v>
      </c>
      <c r="BN171" s="165">
        <f>EMP!Q167</f>
        <v>0</v>
      </c>
      <c r="BO171" s="179"/>
      <c r="BP171" s="180"/>
      <c r="BQ171" s="173">
        <f t="shared" si="133"/>
        <v>0</v>
      </c>
      <c r="BR171" s="173">
        <f t="shared" si="134"/>
        <v>0</v>
      </c>
      <c r="BS171" s="174">
        <f t="shared" si="135"/>
        <v>0</v>
      </c>
      <c r="BT171" s="173">
        <f t="shared" si="136"/>
        <v>0</v>
      </c>
      <c r="BU171" s="173">
        <f t="shared" si="137"/>
        <v>0</v>
      </c>
      <c r="BV171" s="174">
        <f t="shared" si="138"/>
        <v>0</v>
      </c>
      <c r="BW171" s="173">
        <f t="shared" si="139"/>
        <v>0</v>
      </c>
      <c r="BX171" s="173">
        <f t="shared" si="140"/>
        <v>0</v>
      </c>
      <c r="BY171" s="174">
        <f t="shared" si="141"/>
        <v>0</v>
      </c>
      <c r="BZ171" s="173">
        <f t="shared" si="142"/>
        <v>0</v>
      </c>
      <c r="CA171" s="173">
        <f t="shared" si="143"/>
        <v>0</v>
      </c>
      <c r="CB171" s="174">
        <f t="shared" si="144"/>
        <v>0</v>
      </c>
      <c r="CC171" s="173">
        <f t="shared" si="145"/>
        <v>0</v>
      </c>
      <c r="CD171" s="173">
        <f t="shared" si="146"/>
        <v>0</v>
      </c>
      <c r="CE171" s="175">
        <f t="shared" si="147"/>
        <v>0</v>
      </c>
      <c r="CF171" s="175">
        <f t="shared" si="117"/>
        <v>0</v>
      </c>
      <c r="CG171" s="175">
        <f t="shared" si="148"/>
        <v>0</v>
      </c>
      <c r="CH171" s="175">
        <f t="shared" si="149"/>
        <v>0</v>
      </c>
      <c r="CI171" s="175">
        <f t="shared" si="150"/>
        <v>0</v>
      </c>
      <c r="CJ171" s="175">
        <f t="shared" si="151"/>
        <v>0</v>
      </c>
      <c r="CK171" s="175">
        <f t="shared" si="152"/>
        <v>0</v>
      </c>
      <c r="CL171" s="175">
        <f t="shared" si="153"/>
        <v>0</v>
      </c>
      <c r="CM171" s="175">
        <f t="shared" si="154"/>
        <v>0</v>
      </c>
      <c r="CN171" s="175">
        <f t="shared" si="155"/>
        <v>0</v>
      </c>
      <c r="CO171" s="175">
        <f t="shared" si="156"/>
        <v>0</v>
      </c>
      <c r="CP171" s="175">
        <f t="shared" si="157"/>
        <v>0</v>
      </c>
      <c r="CQ171" s="175">
        <f t="shared" si="158"/>
        <v>0</v>
      </c>
      <c r="CR171" s="175">
        <f t="shared" si="159"/>
        <v>0</v>
      </c>
      <c r="CS171" s="175">
        <f t="shared" si="160"/>
        <v>0</v>
      </c>
      <c r="CT171" s="175">
        <f t="shared" si="161"/>
        <v>0</v>
      </c>
      <c r="CU171" s="176">
        <f t="shared" si="162"/>
        <v>0</v>
      </c>
      <c r="CV171" s="176">
        <f t="shared" si="163"/>
        <v>0</v>
      </c>
      <c r="CW171" s="176">
        <f t="shared" si="164"/>
        <v>0</v>
      </c>
      <c r="CX171" s="172">
        <f>OTH!P166</f>
        <v>0</v>
      </c>
      <c r="CY171" s="176">
        <f t="shared" si="165"/>
        <v>0</v>
      </c>
      <c r="CZ171" s="176">
        <f t="shared" si="166"/>
        <v>0</v>
      </c>
      <c r="DA171" s="176">
        <f t="shared" si="167"/>
        <v>0</v>
      </c>
      <c r="DB171" s="171">
        <f t="shared" si="168"/>
        <v>0</v>
      </c>
      <c r="DC171" s="171">
        <f t="shared" si="169"/>
        <v>0</v>
      </c>
      <c r="DD171" s="1">
        <f t="shared" si="170"/>
        <v>0</v>
      </c>
    </row>
    <row r="172" spans="3:108" ht="18" customHeight="1" x14ac:dyDescent="0.25">
      <c r="C172" s="1">
        <f t="shared" si="118"/>
        <v>0</v>
      </c>
      <c r="D172" s="1">
        <f t="shared" si="119"/>
        <v>0</v>
      </c>
      <c r="E172" s="1">
        <f>ALLO!A170</f>
        <v>0</v>
      </c>
      <c r="F172" s="1">
        <f t="shared" si="120"/>
        <v>0</v>
      </c>
      <c r="G172" s="1">
        <f t="shared" si="171"/>
        <v>1</v>
      </c>
      <c r="H172" s="1">
        <f t="shared" si="171"/>
        <v>2</v>
      </c>
      <c r="I172" s="1">
        <f t="shared" si="171"/>
        <v>3</v>
      </c>
      <c r="J172" s="1">
        <f>SUM(ALLO!GA170:GL170)</f>
        <v>0</v>
      </c>
      <c r="K172" s="1">
        <f>SUM(ALLO!GM170:GX170)</f>
        <v>0</v>
      </c>
      <c r="L172" s="1">
        <f>SUM(ALLO!GY170:HJ170)</f>
        <v>0</v>
      </c>
      <c r="M172" s="1">
        <f>SUM(ALLO!EU170:FF170)</f>
        <v>0</v>
      </c>
      <c r="N172" s="1">
        <f>SUM(ALLO!FG170:FR170)</f>
        <v>0</v>
      </c>
      <c r="O172" s="1">
        <f>ALLO!HR170</f>
        <v>0</v>
      </c>
      <c r="P172" s="1">
        <f>ALLO!HU170</f>
        <v>0</v>
      </c>
      <c r="Q172" s="1">
        <f>ALLO!IP170</f>
        <v>0</v>
      </c>
      <c r="R172" s="1">
        <f>ALLO!IS170</f>
        <v>0</v>
      </c>
      <c r="S172" s="1">
        <f>IFERROR(IF($BL172&gt;=1,INDEX(ARR!$D$8:$AG$207,MATCH(G172,ARR!$D$8:$D$207,0),12),0),0)</f>
        <v>0</v>
      </c>
      <c r="T172" s="1">
        <f>IFERROR(IF($BL172&gt;=1,INDEX(ARR!$D$8:$AG$207,MATCH(H172,ARR!$D$8:$D$207,0),12),0),0)</f>
        <v>0</v>
      </c>
      <c r="U172" s="1">
        <f>IFERROR(IF($BL172&gt;=1,INDEX(ARR!$D$8:$AG$207,MATCH(I172,ARR!$D$8:$D$207,0),12),0),0)</f>
        <v>0</v>
      </c>
      <c r="V172" s="1">
        <f t="shared" si="122"/>
        <v>0</v>
      </c>
      <c r="W172" s="1">
        <f t="shared" si="123"/>
        <v>0</v>
      </c>
      <c r="X172" s="1">
        <f>SUM(DED!AH172:AS172)+ALLO!IQ170+ALLO!IT170+DED!FT172+ALLO!HP170</f>
        <v>0</v>
      </c>
      <c r="Y172" s="1">
        <f>SUM(DED!FA172:FL172)+ALLO!IR170+ALLO!IU170+DED!FV172</f>
        <v>0</v>
      </c>
      <c r="Z172" s="1">
        <f>SUM(DED!BF172:BQ172)+DED!FW172</f>
        <v>0</v>
      </c>
      <c r="AA172" s="1">
        <f>DED!ES172+DED!GC172</f>
        <v>0</v>
      </c>
      <c r="AB172" s="1">
        <f>SUM(DED!DZ172:EK172)+OTH!I167+DED!FZ172</f>
        <v>0</v>
      </c>
      <c r="AC172" s="1">
        <f>SUM(DED!FM172:FS172)+DED!GD172</f>
        <v>0</v>
      </c>
      <c r="AD172" s="1">
        <f>SUM(DED!CP172:DA172)+DED!GE172</f>
        <v>0</v>
      </c>
      <c r="AE172" s="1">
        <f>SUM(DED!DB172:DM172)+OTH!N167+DED!GA172</f>
        <v>0</v>
      </c>
      <c r="AF172" s="1">
        <f>SUM(DED!DN172:DY172)+OTH!O167+DED!GB172</f>
        <v>0</v>
      </c>
      <c r="AG172" s="1">
        <f>SUM(OTH!D167:H167)+SUM(OTH!J167:M167)+SUM(X172:AB172)+AE172</f>
        <v>0</v>
      </c>
      <c r="AH172" s="1">
        <f>HRA!H167</f>
        <v>0</v>
      </c>
      <c r="AI172" s="1">
        <f>OTH!AC167+OTH!AD167+50000</f>
        <v>50000</v>
      </c>
      <c r="AJ172" s="1">
        <f>OTH!P167</f>
        <v>0</v>
      </c>
      <c r="AK172" s="1">
        <f>IFERROR(IF(OTH!Q167&gt;=AK$6,AK$6,OTH!Q167),0)</f>
        <v>0</v>
      </c>
      <c r="AL172" s="1">
        <f>IFERROR(IF(OTH!R167&gt;=AL$6,AL$6,OTH!R167),0)</f>
        <v>0</v>
      </c>
      <c r="AM172" s="1">
        <f>IFERROR(IF(OTH!S167&gt;=AM$6,AM$6,OTH!S167),0)</f>
        <v>0</v>
      </c>
      <c r="AN172" s="1">
        <f>IFERROR(IF(OTH!T167&gt;=AN$6,AN$6,OTH!T167),0)</f>
        <v>0</v>
      </c>
      <c r="AO172" s="1">
        <f>OTH!U167</f>
        <v>0</v>
      </c>
      <c r="AP172" s="1">
        <f>IFERROR(IF(OTH!V167&gt;=AP$6,AP$6,OTH!V167),0)</f>
        <v>0</v>
      </c>
      <c r="AQ172" s="1">
        <f>IFERROR(IF(OTH!W167&gt;=AQ$6,AQ$6,OTH!W167),0)</f>
        <v>0</v>
      </c>
      <c r="AR172" s="1">
        <f>IFERROR(IF(OTH!X167&gt;=AR$6,AR$6,OTH!X167),0)</f>
        <v>0</v>
      </c>
      <c r="AS172" s="1">
        <f>OTH!Y167</f>
        <v>0</v>
      </c>
      <c r="AT172" s="1">
        <f>OTH!Z167+AC172</f>
        <v>0</v>
      </c>
      <c r="AU172" s="1">
        <f>OTH!AE167+OTH!AF167</f>
        <v>0</v>
      </c>
      <c r="AV172" s="1">
        <f>OTH!AA167</f>
        <v>0</v>
      </c>
      <c r="AW172" s="1">
        <f>OTH!AB167</f>
        <v>0</v>
      </c>
      <c r="AX172" s="1">
        <f t="shared" si="124"/>
        <v>0</v>
      </c>
      <c r="AY172" s="1">
        <f t="shared" si="125"/>
        <v>0</v>
      </c>
      <c r="AZ172" s="1">
        <f t="shared" si="126"/>
        <v>0</v>
      </c>
      <c r="BA172" s="1">
        <f t="shared" si="127"/>
        <v>0</v>
      </c>
      <c r="BB172" s="1">
        <f t="shared" si="128"/>
        <v>0</v>
      </c>
      <c r="BC172" s="1">
        <f>EMP!X168</f>
        <v>0</v>
      </c>
      <c r="BD172" s="1">
        <f t="shared" si="129"/>
        <v>0</v>
      </c>
      <c r="BE172" s="1">
        <f t="shared" si="130"/>
        <v>0</v>
      </c>
      <c r="BF172" s="1">
        <f t="shared" si="131"/>
        <v>0</v>
      </c>
      <c r="BG172" s="1">
        <f t="shared" si="132"/>
        <v>0</v>
      </c>
      <c r="BL172" s="165">
        <f>EMP!O168</f>
        <v>0</v>
      </c>
      <c r="BM172" s="166">
        <f>EMP!P168</f>
        <v>0</v>
      </c>
      <c r="BN172" s="165">
        <f>EMP!Q168</f>
        <v>0</v>
      </c>
      <c r="BO172" s="179"/>
      <c r="BP172" s="180"/>
      <c r="BQ172" s="173">
        <f t="shared" si="133"/>
        <v>0</v>
      </c>
      <c r="BR172" s="173">
        <f t="shared" si="134"/>
        <v>0</v>
      </c>
      <c r="BS172" s="174">
        <f t="shared" si="135"/>
        <v>0</v>
      </c>
      <c r="BT172" s="173">
        <f t="shared" si="136"/>
        <v>0</v>
      </c>
      <c r="BU172" s="173">
        <f t="shared" si="137"/>
        <v>0</v>
      </c>
      <c r="BV172" s="174">
        <f t="shared" si="138"/>
        <v>0</v>
      </c>
      <c r="BW172" s="173">
        <f t="shared" si="139"/>
        <v>0</v>
      </c>
      <c r="BX172" s="173">
        <f t="shared" si="140"/>
        <v>0</v>
      </c>
      <c r="BY172" s="174">
        <f t="shared" si="141"/>
        <v>0</v>
      </c>
      <c r="BZ172" s="173">
        <f t="shared" si="142"/>
        <v>0</v>
      </c>
      <c r="CA172" s="173">
        <f t="shared" si="143"/>
        <v>0</v>
      </c>
      <c r="CB172" s="174">
        <f t="shared" si="144"/>
        <v>0</v>
      </c>
      <c r="CC172" s="173">
        <f t="shared" si="145"/>
        <v>0</v>
      </c>
      <c r="CD172" s="173">
        <f t="shared" si="146"/>
        <v>0</v>
      </c>
      <c r="CE172" s="175">
        <f t="shared" si="147"/>
        <v>0</v>
      </c>
      <c r="CF172" s="175">
        <f t="shared" si="117"/>
        <v>0</v>
      </c>
      <c r="CG172" s="175">
        <f t="shared" si="148"/>
        <v>0</v>
      </c>
      <c r="CH172" s="175">
        <f t="shared" si="149"/>
        <v>0</v>
      </c>
      <c r="CI172" s="175">
        <f t="shared" si="150"/>
        <v>0</v>
      </c>
      <c r="CJ172" s="175">
        <f t="shared" si="151"/>
        <v>0</v>
      </c>
      <c r="CK172" s="175">
        <f t="shared" si="152"/>
        <v>0</v>
      </c>
      <c r="CL172" s="175">
        <f t="shared" si="153"/>
        <v>0</v>
      </c>
      <c r="CM172" s="175">
        <f t="shared" si="154"/>
        <v>0</v>
      </c>
      <c r="CN172" s="175">
        <f t="shared" si="155"/>
        <v>0</v>
      </c>
      <c r="CO172" s="175">
        <f t="shared" si="156"/>
        <v>0</v>
      </c>
      <c r="CP172" s="175">
        <f t="shared" si="157"/>
        <v>0</v>
      </c>
      <c r="CQ172" s="175">
        <f t="shared" si="158"/>
        <v>0</v>
      </c>
      <c r="CR172" s="175">
        <f t="shared" si="159"/>
        <v>0</v>
      </c>
      <c r="CS172" s="175">
        <f t="shared" si="160"/>
        <v>0</v>
      </c>
      <c r="CT172" s="175">
        <f t="shared" si="161"/>
        <v>0</v>
      </c>
      <c r="CU172" s="176">
        <f t="shared" si="162"/>
        <v>0</v>
      </c>
      <c r="CV172" s="176">
        <f t="shared" si="163"/>
        <v>0</v>
      </c>
      <c r="CW172" s="176">
        <f t="shared" si="164"/>
        <v>0</v>
      </c>
      <c r="CX172" s="172">
        <f>OTH!P167</f>
        <v>0</v>
      </c>
      <c r="CY172" s="176">
        <f t="shared" si="165"/>
        <v>0</v>
      </c>
      <c r="CZ172" s="176">
        <f t="shared" si="166"/>
        <v>0</v>
      </c>
      <c r="DA172" s="176">
        <f t="shared" si="167"/>
        <v>0</v>
      </c>
      <c r="DB172" s="171">
        <f t="shared" si="168"/>
        <v>0</v>
      </c>
      <c r="DC172" s="171">
        <f t="shared" si="169"/>
        <v>0</v>
      </c>
      <c r="DD172" s="1">
        <f t="shared" si="170"/>
        <v>0</v>
      </c>
    </row>
    <row r="173" spans="3:108" ht="18" customHeight="1" x14ac:dyDescent="0.25">
      <c r="C173" s="1">
        <f t="shared" si="118"/>
        <v>0</v>
      </c>
      <c r="D173" s="1">
        <f t="shared" si="119"/>
        <v>0</v>
      </c>
      <c r="E173" s="1">
        <f>ALLO!A171</f>
        <v>0</v>
      </c>
      <c r="F173" s="1">
        <f t="shared" si="120"/>
        <v>0</v>
      </c>
      <c r="G173" s="1">
        <f t="shared" si="171"/>
        <v>1</v>
      </c>
      <c r="H173" s="1">
        <f t="shared" si="171"/>
        <v>2</v>
      </c>
      <c r="I173" s="1">
        <f t="shared" si="171"/>
        <v>3</v>
      </c>
      <c r="J173" s="1">
        <f>SUM(ALLO!GA171:GL171)</f>
        <v>0</v>
      </c>
      <c r="K173" s="1">
        <f>SUM(ALLO!GM171:GX171)</f>
        <v>0</v>
      </c>
      <c r="L173" s="1">
        <f>SUM(ALLO!GY171:HJ171)</f>
        <v>0</v>
      </c>
      <c r="M173" s="1">
        <f>SUM(ALLO!EU171:FF171)</f>
        <v>0</v>
      </c>
      <c r="N173" s="1">
        <f>SUM(ALLO!FG171:FR171)</f>
        <v>0</v>
      </c>
      <c r="O173" s="1">
        <f>ALLO!HR171</f>
        <v>0</v>
      </c>
      <c r="P173" s="1">
        <f>ALLO!HU171</f>
        <v>0</v>
      </c>
      <c r="Q173" s="1">
        <f>ALLO!IP171</f>
        <v>0</v>
      </c>
      <c r="R173" s="1">
        <f>ALLO!IS171</f>
        <v>0</v>
      </c>
      <c r="S173" s="1">
        <f>IFERROR(IF($BL173&gt;=1,INDEX(ARR!$D$8:$AG$207,MATCH(G173,ARR!$D$8:$D$207,0),12),0),0)</f>
        <v>0</v>
      </c>
      <c r="T173" s="1">
        <f>IFERROR(IF($BL173&gt;=1,INDEX(ARR!$D$8:$AG$207,MATCH(H173,ARR!$D$8:$D$207,0),12),0),0)</f>
        <v>0</v>
      </c>
      <c r="U173" s="1">
        <f>IFERROR(IF($BL173&gt;=1,INDEX(ARR!$D$8:$AG$207,MATCH(I173,ARR!$D$8:$D$207,0),12),0),0)</f>
        <v>0</v>
      </c>
      <c r="V173" s="1">
        <f t="shared" si="122"/>
        <v>0</v>
      </c>
      <c r="W173" s="1">
        <f t="shared" si="123"/>
        <v>0</v>
      </c>
      <c r="X173" s="1">
        <f>SUM(DED!AH173:AS173)+ALLO!IQ171+ALLO!IT171+DED!FT173+ALLO!HP171</f>
        <v>0</v>
      </c>
      <c r="Y173" s="1">
        <f>SUM(DED!FA173:FL173)+ALLO!IR171+ALLO!IU171+DED!FV173</f>
        <v>0</v>
      </c>
      <c r="Z173" s="1">
        <f>SUM(DED!BF173:BQ173)+DED!FW173</f>
        <v>0</v>
      </c>
      <c r="AA173" s="1">
        <f>DED!ES173+DED!GC173</f>
        <v>0</v>
      </c>
      <c r="AB173" s="1">
        <f>SUM(DED!DZ173:EK173)+OTH!I168+DED!FZ173</f>
        <v>0</v>
      </c>
      <c r="AC173" s="1">
        <f>SUM(DED!FM173:FS173)+DED!GD173</f>
        <v>0</v>
      </c>
      <c r="AD173" s="1">
        <f>SUM(DED!CP173:DA173)+DED!GE173</f>
        <v>0</v>
      </c>
      <c r="AE173" s="1">
        <f>SUM(DED!DB173:DM173)+OTH!N168+DED!GA173</f>
        <v>0</v>
      </c>
      <c r="AF173" s="1">
        <f>SUM(DED!DN173:DY173)+OTH!O168+DED!GB173</f>
        <v>0</v>
      </c>
      <c r="AG173" s="1">
        <f>SUM(OTH!D168:H168)+SUM(OTH!J168:M168)+SUM(X173:AB173)+AE173</f>
        <v>0</v>
      </c>
      <c r="AH173" s="1">
        <f>HRA!H168</f>
        <v>0</v>
      </c>
      <c r="AI173" s="1">
        <f>OTH!AC168+OTH!AD168+50000</f>
        <v>50000</v>
      </c>
      <c r="AJ173" s="1">
        <f>OTH!P168</f>
        <v>0</v>
      </c>
      <c r="AK173" s="1">
        <f>IFERROR(IF(OTH!Q168&gt;=AK$6,AK$6,OTH!Q168),0)</f>
        <v>0</v>
      </c>
      <c r="AL173" s="1">
        <f>IFERROR(IF(OTH!R168&gt;=AL$6,AL$6,OTH!R168),0)</f>
        <v>0</v>
      </c>
      <c r="AM173" s="1">
        <f>IFERROR(IF(OTH!S168&gt;=AM$6,AM$6,OTH!S168),0)</f>
        <v>0</v>
      </c>
      <c r="AN173" s="1">
        <f>IFERROR(IF(OTH!T168&gt;=AN$6,AN$6,OTH!T168),0)</f>
        <v>0</v>
      </c>
      <c r="AO173" s="1">
        <f>OTH!U168</f>
        <v>0</v>
      </c>
      <c r="AP173" s="1">
        <f>IFERROR(IF(OTH!V168&gt;=AP$6,AP$6,OTH!V168),0)</f>
        <v>0</v>
      </c>
      <c r="AQ173" s="1">
        <f>IFERROR(IF(OTH!W168&gt;=AQ$6,AQ$6,OTH!W168),0)</f>
        <v>0</v>
      </c>
      <c r="AR173" s="1">
        <f>IFERROR(IF(OTH!X168&gt;=AR$6,AR$6,OTH!X168),0)</f>
        <v>0</v>
      </c>
      <c r="AS173" s="1">
        <f>OTH!Y168</f>
        <v>0</v>
      </c>
      <c r="AT173" s="1">
        <f>OTH!Z168+AC173</f>
        <v>0</v>
      </c>
      <c r="AU173" s="1">
        <f>OTH!AE168+OTH!AF168</f>
        <v>0</v>
      </c>
      <c r="AV173" s="1">
        <f>OTH!AA168</f>
        <v>0</v>
      </c>
      <c r="AW173" s="1">
        <f>OTH!AB168</f>
        <v>0</v>
      </c>
      <c r="AX173" s="1">
        <f t="shared" si="124"/>
        <v>0</v>
      </c>
      <c r="AY173" s="1">
        <f t="shared" si="125"/>
        <v>0</v>
      </c>
      <c r="AZ173" s="1">
        <f t="shared" si="126"/>
        <v>0</v>
      </c>
      <c r="BA173" s="1">
        <f t="shared" si="127"/>
        <v>0</v>
      </c>
      <c r="BB173" s="1">
        <f t="shared" si="128"/>
        <v>0</v>
      </c>
      <c r="BC173" s="1">
        <f>EMP!X169</f>
        <v>0</v>
      </c>
      <c r="BD173" s="1">
        <f t="shared" si="129"/>
        <v>0</v>
      </c>
      <c r="BE173" s="1">
        <f t="shared" si="130"/>
        <v>0</v>
      </c>
      <c r="BF173" s="1">
        <f t="shared" si="131"/>
        <v>0</v>
      </c>
      <c r="BG173" s="1">
        <f t="shared" si="132"/>
        <v>0</v>
      </c>
      <c r="BL173" s="165">
        <f>EMP!O169</f>
        <v>0</v>
      </c>
      <c r="BM173" s="166">
        <f>EMP!P169</f>
        <v>0</v>
      </c>
      <c r="BN173" s="165">
        <f>EMP!Q169</f>
        <v>0</v>
      </c>
      <c r="BO173" s="179"/>
      <c r="BP173" s="180"/>
      <c r="BQ173" s="173">
        <f t="shared" si="133"/>
        <v>0</v>
      </c>
      <c r="BR173" s="173">
        <f t="shared" si="134"/>
        <v>0</v>
      </c>
      <c r="BS173" s="174">
        <f t="shared" si="135"/>
        <v>0</v>
      </c>
      <c r="BT173" s="173">
        <f t="shared" si="136"/>
        <v>0</v>
      </c>
      <c r="BU173" s="173">
        <f t="shared" si="137"/>
        <v>0</v>
      </c>
      <c r="BV173" s="174">
        <f t="shared" si="138"/>
        <v>0</v>
      </c>
      <c r="BW173" s="173">
        <f t="shared" si="139"/>
        <v>0</v>
      </c>
      <c r="BX173" s="173">
        <f t="shared" si="140"/>
        <v>0</v>
      </c>
      <c r="BY173" s="174">
        <f t="shared" si="141"/>
        <v>0</v>
      </c>
      <c r="BZ173" s="173">
        <f t="shared" si="142"/>
        <v>0</v>
      </c>
      <c r="CA173" s="173">
        <f t="shared" si="143"/>
        <v>0</v>
      </c>
      <c r="CB173" s="174">
        <f t="shared" si="144"/>
        <v>0</v>
      </c>
      <c r="CC173" s="173">
        <f t="shared" si="145"/>
        <v>0</v>
      </c>
      <c r="CD173" s="173">
        <f t="shared" si="146"/>
        <v>0</v>
      </c>
      <c r="CE173" s="175">
        <f t="shared" si="147"/>
        <v>0</v>
      </c>
      <c r="CF173" s="175">
        <f t="shared" si="117"/>
        <v>0</v>
      </c>
      <c r="CG173" s="175">
        <f t="shared" si="148"/>
        <v>0</v>
      </c>
      <c r="CH173" s="175">
        <f t="shared" si="149"/>
        <v>0</v>
      </c>
      <c r="CI173" s="175">
        <f t="shared" si="150"/>
        <v>0</v>
      </c>
      <c r="CJ173" s="175">
        <f t="shared" si="151"/>
        <v>0</v>
      </c>
      <c r="CK173" s="175">
        <f t="shared" si="152"/>
        <v>0</v>
      </c>
      <c r="CL173" s="175">
        <f t="shared" si="153"/>
        <v>0</v>
      </c>
      <c r="CM173" s="175">
        <f t="shared" si="154"/>
        <v>0</v>
      </c>
      <c r="CN173" s="175">
        <f t="shared" si="155"/>
        <v>0</v>
      </c>
      <c r="CO173" s="175">
        <f t="shared" si="156"/>
        <v>0</v>
      </c>
      <c r="CP173" s="175">
        <f t="shared" si="157"/>
        <v>0</v>
      </c>
      <c r="CQ173" s="175">
        <f t="shared" si="158"/>
        <v>0</v>
      </c>
      <c r="CR173" s="175">
        <f t="shared" si="159"/>
        <v>0</v>
      </c>
      <c r="CS173" s="175">
        <f t="shared" si="160"/>
        <v>0</v>
      </c>
      <c r="CT173" s="175">
        <f t="shared" si="161"/>
        <v>0</v>
      </c>
      <c r="CU173" s="176">
        <f t="shared" si="162"/>
        <v>0</v>
      </c>
      <c r="CV173" s="176">
        <f t="shared" si="163"/>
        <v>0</v>
      </c>
      <c r="CW173" s="176">
        <f t="shared" si="164"/>
        <v>0</v>
      </c>
      <c r="CX173" s="172">
        <f>OTH!P168</f>
        <v>0</v>
      </c>
      <c r="CY173" s="176">
        <f t="shared" si="165"/>
        <v>0</v>
      </c>
      <c r="CZ173" s="176">
        <f t="shared" si="166"/>
        <v>0</v>
      </c>
      <c r="DA173" s="176">
        <f t="shared" si="167"/>
        <v>0</v>
      </c>
      <c r="DB173" s="171">
        <f t="shared" si="168"/>
        <v>0</v>
      </c>
      <c r="DC173" s="171">
        <f t="shared" si="169"/>
        <v>0</v>
      </c>
      <c r="DD173" s="1">
        <f t="shared" si="170"/>
        <v>0</v>
      </c>
    </row>
    <row r="174" spans="3:108" ht="18" customHeight="1" x14ac:dyDescent="0.25">
      <c r="C174" s="1">
        <f t="shared" si="118"/>
        <v>0</v>
      </c>
      <c r="D174" s="1">
        <f t="shared" si="119"/>
        <v>0</v>
      </c>
      <c r="E174" s="1">
        <f>ALLO!A172</f>
        <v>0</v>
      </c>
      <c r="F174" s="1">
        <f t="shared" si="120"/>
        <v>0</v>
      </c>
      <c r="G174" s="1">
        <f t="shared" si="171"/>
        <v>1</v>
      </c>
      <c r="H174" s="1">
        <f t="shared" si="171"/>
        <v>2</v>
      </c>
      <c r="I174" s="1">
        <f t="shared" si="171"/>
        <v>3</v>
      </c>
      <c r="J174" s="1">
        <f>SUM(ALLO!GA172:GL172)</f>
        <v>0</v>
      </c>
      <c r="K174" s="1">
        <f>SUM(ALLO!GM172:GX172)</f>
        <v>0</v>
      </c>
      <c r="L174" s="1">
        <f>SUM(ALLO!GY172:HJ172)</f>
        <v>0</v>
      </c>
      <c r="M174" s="1">
        <f>SUM(ALLO!EU172:FF172)</f>
        <v>0</v>
      </c>
      <c r="N174" s="1">
        <f>SUM(ALLO!FG172:FR172)</f>
        <v>0</v>
      </c>
      <c r="O174" s="1">
        <f>ALLO!HR172</f>
        <v>0</v>
      </c>
      <c r="P174" s="1">
        <f>ALLO!HU172</f>
        <v>0</v>
      </c>
      <c r="Q174" s="1">
        <f>ALLO!IP172</f>
        <v>0</v>
      </c>
      <c r="R174" s="1">
        <f>ALLO!IS172</f>
        <v>0</v>
      </c>
      <c r="S174" s="1">
        <f>IFERROR(IF($BL174&gt;=1,INDEX(ARR!$D$8:$AG$207,MATCH(G174,ARR!$D$8:$D$207,0),12),0),0)</f>
        <v>0</v>
      </c>
      <c r="T174" s="1">
        <f>IFERROR(IF($BL174&gt;=1,INDEX(ARR!$D$8:$AG$207,MATCH(H174,ARR!$D$8:$D$207,0),12),0),0)</f>
        <v>0</v>
      </c>
      <c r="U174" s="1">
        <f>IFERROR(IF($BL174&gt;=1,INDEX(ARR!$D$8:$AG$207,MATCH(I174,ARR!$D$8:$D$207,0),12),0),0)</f>
        <v>0</v>
      </c>
      <c r="V174" s="1">
        <f t="shared" si="122"/>
        <v>0</v>
      </c>
      <c r="W174" s="1">
        <f t="shared" si="123"/>
        <v>0</v>
      </c>
      <c r="X174" s="1">
        <f>SUM(DED!AH174:AS174)+ALLO!IQ172+ALLO!IT172+DED!FT174+ALLO!HP172</f>
        <v>0</v>
      </c>
      <c r="Y174" s="1">
        <f>SUM(DED!FA174:FL174)+ALLO!IR172+ALLO!IU172+DED!FV174</f>
        <v>0</v>
      </c>
      <c r="Z174" s="1">
        <f>SUM(DED!BF174:BQ174)+DED!FW174</f>
        <v>0</v>
      </c>
      <c r="AA174" s="1">
        <f>DED!ES174+DED!GC174</f>
        <v>0</v>
      </c>
      <c r="AB174" s="1">
        <f>SUM(DED!DZ174:EK174)+OTH!I169+DED!FZ174</f>
        <v>0</v>
      </c>
      <c r="AC174" s="1">
        <f>SUM(DED!FM174:FS174)+DED!GD174</f>
        <v>0</v>
      </c>
      <c r="AD174" s="1">
        <f>SUM(DED!CP174:DA174)+DED!GE174</f>
        <v>0</v>
      </c>
      <c r="AE174" s="1">
        <f>SUM(DED!DB174:DM174)+OTH!N169+DED!GA174</f>
        <v>0</v>
      </c>
      <c r="AF174" s="1">
        <f>SUM(DED!DN174:DY174)+OTH!O169+DED!GB174</f>
        <v>0</v>
      </c>
      <c r="AG174" s="1">
        <f>SUM(OTH!D169:H169)+SUM(OTH!J169:M169)+SUM(X174:AB174)+AE174</f>
        <v>0</v>
      </c>
      <c r="AH174" s="1">
        <f>HRA!H169</f>
        <v>0</v>
      </c>
      <c r="AI174" s="1">
        <f>OTH!AC169+OTH!AD169+50000</f>
        <v>50000</v>
      </c>
      <c r="AJ174" s="1">
        <f>OTH!P169</f>
        <v>0</v>
      </c>
      <c r="AK174" s="1">
        <f>IFERROR(IF(OTH!Q169&gt;=AK$6,AK$6,OTH!Q169),0)</f>
        <v>0</v>
      </c>
      <c r="AL174" s="1">
        <f>IFERROR(IF(OTH!R169&gt;=AL$6,AL$6,OTH!R169),0)</f>
        <v>0</v>
      </c>
      <c r="AM174" s="1">
        <f>IFERROR(IF(OTH!S169&gt;=AM$6,AM$6,OTH!S169),0)</f>
        <v>0</v>
      </c>
      <c r="AN174" s="1">
        <f>IFERROR(IF(OTH!T169&gt;=AN$6,AN$6,OTH!T169),0)</f>
        <v>0</v>
      </c>
      <c r="AO174" s="1">
        <f>OTH!U169</f>
        <v>0</v>
      </c>
      <c r="AP174" s="1">
        <f>IFERROR(IF(OTH!V169&gt;=AP$6,AP$6,OTH!V169),0)</f>
        <v>0</v>
      </c>
      <c r="AQ174" s="1">
        <f>IFERROR(IF(OTH!W169&gt;=AQ$6,AQ$6,OTH!W169),0)</f>
        <v>0</v>
      </c>
      <c r="AR174" s="1">
        <f>IFERROR(IF(OTH!X169&gt;=AR$6,AR$6,OTH!X169),0)</f>
        <v>0</v>
      </c>
      <c r="AS174" s="1">
        <f>OTH!Y169</f>
        <v>0</v>
      </c>
      <c r="AT174" s="1">
        <f>OTH!Z169+AC174</f>
        <v>0</v>
      </c>
      <c r="AU174" s="1">
        <f>OTH!AE169+OTH!AF169</f>
        <v>0</v>
      </c>
      <c r="AV174" s="1">
        <f>OTH!AA169</f>
        <v>0</v>
      </c>
      <c r="AW174" s="1">
        <f>OTH!AB169</f>
        <v>0</v>
      </c>
      <c r="AX174" s="1">
        <f t="shared" si="124"/>
        <v>0</v>
      </c>
      <c r="AY174" s="1">
        <f t="shared" si="125"/>
        <v>0</v>
      </c>
      <c r="AZ174" s="1">
        <f t="shared" si="126"/>
        <v>0</v>
      </c>
      <c r="BA174" s="1">
        <f t="shared" si="127"/>
        <v>0</v>
      </c>
      <c r="BB174" s="1">
        <f t="shared" si="128"/>
        <v>0</v>
      </c>
      <c r="BC174" s="1">
        <f>EMP!X170</f>
        <v>0</v>
      </c>
      <c r="BD174" s="1">
        <f t="shared" si="129"/>
        <v>0</v>
      </c>
      <c r="BE174" s="1">
        <f t="shared" si="130"/>
        <v>0</v>
      </c>
      <c r="BF174" s="1">
        <f t="shared" si="131"/>
        <v>0</v>
      </c>
      <c r="BG174" s="1">
        <f t="shared" si="132"/>
        <v>0</v>
      </c>
      <c r="BL174" s="165">
        <f>EMP!O170</f>
        <v>0</v>
      </c>
      <c r="BM174" s="166">
        <f>EMP!P170</f>
        <v>0</v>
      </c>
      <c r="BN174" s="165">
        <f>EMP!Q170</f>
        <v>0</v>
      </c>
      <c r="BO174" s="179"/>
      <c r="BP174" s="180"/>
      <c r="BQ174" s="173">
        <f t="shared" si="133"/>
        <v>0</v>
      </c>
      <c r="BR174" s="173">
        <f t="shared" si="134"/>
        <v>0</v>
      </c>
      <c r="BS174" s="174">
        <f t="shared" si="135"/>
        <v>0</v>
      </c>
      <c r="BT174" s="173">
        <f t="shared" si="136"/>
        <v>0</v>
      </c>
      <c r="BU174" s="173">
        <f t="shared" si="137"/>
        <v>0</v>
      </c>
      <c r="BV174" s="174">
        <f t="shared" si="138"/>
        <v>0</v>
      </c>
      <c r="BW174" s="173">
        <f t="shared" si="139"/>
        <v>0</v>
      </c>
      <c r="BX174" s="173">
        <f t="shared" si="140"/>
        <v>0</v>
      </c>
      <c r="BY174" s="174">
        <f t="shared" si="141"/>
        <v>0</v>
      </c>
      <c r="BZ174" s="173">
        <f t="shared" si="142"/>
        <v>0</v>
      </c>
      <c r="CA174" s="173">
        <f t="shared" si="143"/>
        <v>0</v>
      </c>
      <c r="CB174" s="174">
        <f t="shared" si="144"/>
        <v>0</v>
      </c>
      <c r="CC174" s="173">
        <f t="shared" si="145"/>
        <v>0</v>
      </c>
      <c r="CD174" s="173">
        <f t="shared" si="146"/>
        <v>0</v>
      </c>
      <c r="CE174" s="175">
        <f t="shared" si="147"/>
        <v>0</v>
      </c>
      <c r="CF174" s="175">
        <f t="shared" si="117"/>
        <v>0</v>
      </c>
      <c r="CG174" s="175">
        <f t="shared" si="148"/>
        <v>0</v>
      </c>
      <c r="CH174" s="175">
        <f t="shared" si="149"/>
        <v>0</v>
      </c>
      <c r="CI174" s="175">
        <f t="shared" si="150"/>
        <v>0</v>
      </c>
      <c r="CJ174" s="175">
        <f t="shared" si="151"/>
        <v>0</v>
      </c>
      <c r="CK174" s="175">
        <f t="shared" si="152"/>
        <v>0</v>
      </c>
      <c r="CL174" s="175">
        <f t="shared" si="153"/>
        <v>0</v>
      </c>
      <c r="CM174" s="175">
        <f t="shared" si="154"/>
        <v>0</v>
      </c>
      <c r="CN174" s="175">
        <f t="shared" si="155"/>
        <v>0</v>
      </c>
      <c r="CO174" s="175">
        <f t="shared" si="156"/>
        <v>0</v>
      </c>
      <c r="CP174" s="175">
        <f t="shared" si="157"/>
        <v>0</v>
      </c>
      <c r="CQ174" s="175">
        <f t="shared" si="158"/>
        <v>0</v>
      </c>
      <c r="CR174" s="175">
        <f t="shared" si="159"/>
        <v>0</v>
      </c>
      <c r="CS174" s="175">
        <f t="shared" si="160"/>
        <v>0</v>
      </c>
      <c r="CT174" s="175">
        <f t="shared" si="161"/>
        <v>0</v>
      </c>
      <c r="CU174" s="176">
        <f t="shared" si="162"/>
        <v>0</v>
      </c>
      <c r="CV174" s="176">
        <f t="shared" si="163"/>
        <v>0</v>
      </c>
      <c r="CW174" s="176">
        <f t="shared" si="164"/>
        <v>0</v>
      </c>
      <c r="CX174" s="172">
        <f>OTH!P169</f>
        <v>0</v>
      </c>
      <c r="CY174" s="176">
        <f t="shared" si="165"/>
        <v>0</v>
      </c>
      <c r="CZ174" s="176">
        <f t="shared" si="166"/>
        <v>0</v>
      </c>
      <c r="DA174" s="176">
        <f t="shared" si="167"/>
        <v>0</v>
      </c>
      <c r="DB174" s="171">
        <f t="shared" si="168"/>
        <v>0</v>
      </c>
      <c r="DC174" s="171">
        <f t="shared" si="169"/>
        <v>0</v>
      </c>
      <c r="DD174" s="1">
        <f t="shared" si="170"/>
        <v>0</v>
      </c>
    </row>
    <row r="175" spans="3:108" ht="18" customHeight="1" x14ac:dyDescent="0.25">
      <c r="C175" s="1">
        <f t="shared" si="118"/>
        <v>0</v>
      </c>
      <c r="D175" s="1">
        <f t="shared" si="119"/>
        <v>0</v>
      </c>
      <c r="E175" s="1">
        <f>ALLO!A173</f>
        <v>0</v>
      </c>
      <c r="F175" s="1">
        <f t="shared" si="120"/>
        <v>0</v>
      </c>
      <c r="G175" s="1">
        <f t="shared" si="171"/>
        <v>1</v>
      </c>
      <c r="H175" s="1">
        <f t="shared" si="171"/>
        <v>2</v>
      </c>
      <c r="I175" s="1">
        <f t="shared" si="171"/>
        <v>3</v>
      </c>
      <c r="J175" s="1">
        <f>SUM(ALLO!GA173:GL173)</f>
        <v>0</v>
      </c>
      <c r="K175" s="1">
        <f>SUM(ALLO!GM173:GX173)</f>
        <v>0</v>
      </c>
      <c r="L175" s="1">
        <f>SUM(ALLO!GY173:HJ173)</f>
        <v>0</v>
      </c>
      <c r="M175" s="1">
        <f>SUM(ALLO!EU173:FF173)</f>
        <v>0</v>
      </c>
      <c r="N175" s="1">
        <f>SUM(ALLO!FG173:FR173)</f>
        <v>0</v>
      </c>
      <c r="O175" s="1">
        <f>ALLO!HR173</f>
        <v>0</v>
      </c>
      <c r="P175" s="1">
        <f>ALLO!HU173</f>
        <v>0</v>
      </c>
      <c r="Q175" s="1">
        <f>ALLO!IP173</f>
        <v>0</v>
      </c>
      <c r="R175" s="1">
        <f>ALLO!IS173</f>
        <v>0</v>
      </c>
      <c r="S175" s="1">
        <f>IFERROR(IF($BL175&gt;=1,INDEX(ARR!$D$8:$AG$207,MATCH(G175,ARR!$D$8:$D$207,0),12),0),0)</f>
        <v>0</v>
      </c>
      <c r="T175" s="1">
        <f>IFERROR(IF($BL175&gt;=1,INDEX(ARR!$D$8:$AG$207,MATCH(H175,ARR!$D$8:$D$207,0),12),0),0)</f>
        <v>0</v>
      </c>
      <c r="U175" s="1">
        <f>IFERROR(IF($BL175&gt;=1,INDEX(ARR!$D$8:$AG$207,MATCH(I175,ARR!$D$8:$D$207,0),12),0),0)</f>
        <v>0</v>
      </c>
      <c r="V175" s="1">
        <f t="shared" si="122"/>
        <v>0</v>
      </c>
      <c r="W175" s="1">
        <f t="shared" si="123"/>
        <v>0</v>
      </c>
      <c r="X175" s="1">
        <f>SUM(DED!AH175:AS175)+ALLO!IQ173+ALLO!IT173+DED!FT175+ALLO!HP173</f>
        <v>0</v>
      </c>
      <c r="Y175" s="1">
        <f>SUM(DED!FA175:FL175)+ALLO!IR173+ALLO!IU173+DED!FV175</f>
        <v>0</v>
      </c>
      <c r="Z175" s="1">
        <f>SUM(DED!BF175:BQ175)+DED!FW175</f>
        <v>0</v>
      </c>
      <c r="AA175" s="1">
        <f>DED!ES175+DED!GC175</f>
        <v>0</v>
      </c>
      <c r="AB175" s="1">
        <f>SUM(DED!DZ175:EK175)+OTH!I170+DED!FZ175</f>
        <v>0</v>
      </c>
      <c r="AC175" s="1">
        <f>SUM(DED!FM175:FS175)+DED!GD175</f>
        <v>0</v>
      </c>
      <c r="AD175" s="1">
        <f>SUM(DED!CP175:DA175)+DED!GE175</f>
        <v>0</v>
      </c>
      <c r="AE175" s="1">
        <f>SUM(DED!DB175:DM175)+OTH!N170+DED!GA175</f>
        <v>0</v>
      </c>
      <c r="AF175" s="1">
        <f>SUM(DED!DN175:DY175)+OTH!O170+DED!GB175</f>
        <v>0</v>
      </c>
      <c r="AG175" s="1">
        <f>SUM(OTH!D170:H170)+SUM(OTH!J170:M170)+SUM(X175:AB175)+AE175</f>
        <v>0</v>
      </c>
      <c r="AH175" s="1">
        <f>HRA!H170</f>
        <v>0</v>
      </c>
      <c r="AI175" s="1">
        <f>OTH!AC170+OTH!AD170+50000</f>
        <v>50000</v>
      </c>
      <c r="AJ175" s="1">
        <f>OTH!P170</f>
        <v>0</v>
      </c>
      <c r="AK175" s="1">
        <f>IFERROR(IF(OTH!Q170&gt;=AK$6,AK$6,OTH!Q170),0)</f>
        <v>0</v>
      </c>
      <c r="AL175" s="1">
        <f>IFERROR(IF(OTH!R170&gt;=AL$6,AL$6,OTH!R170),0)</f>
        <v>0</v>
      </c>
      <c r="AM175" s="1">
        <f>IFERROR(IF(OTH!S170&gt;=AM$6,AM$6,OTH!S170),0)</f>
        <v>0</v>
      </c>
      <c r="AN175" s="1">
        <f>IFERROR(IF(OTH!T170&gt;=AN$6,AN$6,OTH!T170),0)</f>
        <v>0</v>
      </c>
      <c r="AO175" s="1">
        <f>OTH!U170</f>
        <v>0</v>
      </c>
      <c r="AP175" s="1">
        <f>IFERROR(IF(OTH!V170&gt;=AP$6,AP$6,OTH!V170),0)</f>
        <v>0</v>
      </c>
      <c r="AQ175" s="1">
        <f>IFERROR(IF(OTH!W170&gt;=AQ$6,AQ$6,OTH!W170),0)</f>
        <v>0</v>
      </c>
      <c r="AR175" s="1">
        <f>IFERROR(IF(OTH!X170&gt;=AR$6,AR$6,OTH!X170),0)</f>
        <v>0</v>
      </c>
      <c r="AS175" s="1">
        <f>OTH!Y170</f>
        <v>0</v>
      </c>
      <c r="AT175" s="1">
        <f>OTH!Z170+AC175</f>
        <v>0</v>
      </c>
      <c r="AU175" s="1">
        <f>OTH!AE170+OTH!AF170</f>
        <v>0</v>
      </c>
      <c r="AV175" s="1">
        <f>OTH!AA170</f>
        <v>0</v>
      </c>
      <c r="AW175" s="1">
        <f>OTH!AB170</f>
        <v>0</v>
      </c>
      <c r="AX175" s="1">
        <f t="shared" si="124"/>
        <v>0</v>
      </c>
      <c r="AY175" s="1">
        <f t="shared" si="125"/>
        <v>0</v>
      </c>
      <c r="AZ175" s="1">
        <f t="shared" si="126"/>
        <v>0</v>
      </c>
      <c r="BA175" s="1">
        <f t="shared" si="127"/>
        <v>0</v>
      </c>
      <c r="BB175" s="1">
        <f t="shared" si="128"/>
        <v>0</v>
      </c>
      <c r="BC175" s="1">
        <f>EMP!X171</f>
        <v>0</v>
      </c>
      <c r="BD175" s="1">
        <f t="shared" si="129"/>
        <v>0</v>
      </c>
      <c r="BE175" s="1">
        <f t="shared" si="130"/>
        <v>0</v>
      </c>
      <c r="BF175" s="1">
        <f t="shared" si="131"/>
        <v>0</v>
      </c>
      <c r="BG175" s="1">
        <f t="shared" si="132"/>
        <v>0</v>
      </c>
      <c r="BL175" s="165">
        <f>EMP!O171</f>
        <v>0</v>
      </c>
      <c r="BM175" s="166">
        <f>EMP!P171</f>
        <v>0</v>
      </c>
      <c r="BN175" s="165">
        <f>EMP!Q171</f>
        <v>0</v>
      </c>
      <c r="BO175" s="179"/>
      <c r="BP175" s="180"/>
      <c r="BQ175" s="173">
        <f t="shared" si="133"/>
        <v>0</v>
      </c>
      <c r="BR175" s="173">
        <f t="shared" si="134"/>
        <v>0</v>
      </c>
      <c r="BS175" s="174">
        <f t="shared" si="135"/>
        <v>0</v>
      </c>
      <c r="BT175" s="173">
        <f t="shared" si="136"/>
        <v>0</v>
      </c>
      <c r="BU175" s="173">
        <f t="shared" si="137"/>
        <v>0</v>
      </c>
      <c r="BV175" s="174">
        <f t="shared" si="138"/>
        <v>0</v>
      </c>
      <c r="BW175" s="173">
        <f t="shared" si="139"/>
        <v>0</v>
      </c>
      <c r="BX175" s="173">
        <f t="shared" si="140"/>
        <v>0</v>
      </c>
      <c r="BY175" s="174">
        <f t="shared" si="141"/>
        <v>0</v>
      </c>
      <c r="BZ175" s="173">
        <f t="shared" si="142"/>
        <v>0</v>
      </c>
      <c r="CA175" s="173">
        <f t="shared" si="143"/>
        <v>0</v>
      </c>
      <c r="CB175" s="174">
        <f t="shared" si="144"/>
        <v>0</v>
      </c>
      <c r="CC175" s="173">
        <f t="shared" si="145"/>
        <v>0</v>
      </c>
      <c r="CD175" s="173">
        <f t="shared" si="146"/>
        <v>0</v>
      </c>
      <c r="CE175" s="175">
        <f t="shared" si="147"/>
        <v>0</v>
      </c>
      <c r="CF175" s="175">
        <f t="shared" si="117"/>
        <v>0</v>
      </c>
      <c r="CG175" s="175">
        <f t="shared" si="148"/>
        <v>0</v>
      </c>
      <c r="CH175" s="175">
        <f t="shared" si="149"/>
        <v>0</v>
      </c>
      <c r="CI175" s="175">
        <f t="shared" si="150"/>
        <v>0</v>
      </c>
      <c r="CJ175" s="175">
        <f t="shared" si="151"/>
        <v>0</v>
      </c>
      <c r="CK175" s="175">
        <f t="shared" si="152"/>
        <v>0</v>
      </c>
      <c r="CL175" s="175">
        <f t="shared" si="153"/>
        <v>0</v>
      </c>
      <c r="CM175" s="175">
        <f t="shared" si="154"/>
        <v>0</v>
      </c>
      <c r="CN175" s="175">
        <f t="shared" si="155"/>
        <v>0</v>
      </c>
      <c r="CO175" s="175">
        <f t="shared" si="156"/>
        <v>0</v>
      </c>
      <c r="CP175" s="175">
        <f t="shared" si="157"/>
        <v>0</v>
      </c>
      <c r="CQ175" s="175">
        <f t="shared" si="158"/>
        <v>0</v>
      </c>
      <c r="CR175" s="175">
        <f t="shared" si="159"/>
        <v>0</v>
      </c>
      <c r="CS175" s="175">
        <f t="shared" si="160"/>
        <v>0</v>
      </c>
      <c r="CT175" s="175">
        <f t="shared" si="161"/>
        <v>0</v>
      </c>
      <c r="CU175" s="176">
        <f t="shared" si="162"/>
        <v>0</v>
      </c>
      <c r="CV175" s="176">
        <f t="shared" si="163"/>
        <v>0</v>
      </c>
      <c r="CW175" s="176">
        <f t="shared" si="164"/>
        <v>0</v>
      </c>
      <c r="CX175" s="172">
        <f>OTH!P170</f>
        <v>0</v>
      </c>
      <c r="CY175" s="176">
        <f t="shared" si="165"/>
        <v>0</v>
      </c>
      <c r="CZ175" s="176">
        <f t="shared" si="166"/>
        <v>0</v>
      </c>
      <c r="DA175" s="176">
        <f t="shared" si="167"/>
        <v>0</v>
      </c>
      <c r="DB175" s="171">
        <f t="shared" si="168"/>
        <v>0</v>
      </c>
      <c r="DC175" s="171">
        <f t="shared" si="169"/>
        <v>0</v>
      </c>
      <c r="DD175" s="1">
        <f t="shared" si="170"/>
        <v>0</v>
      </c>
    </row>
    <row r="176" spans="3:108" ht="18" customHeight="1" x14ac:dyDescent="0.25">
      <c r="C176" s="1">
        <f t="shared" si="118"/>
        <v>0</v>
      </c>
      <c r="D176" s="1">
        <f t="shared" si="119"/>
        <v>0</v>
      </c>
      <c r="E176" s="1">
        <f>ALLO!A174</f>
        <v>0</v>
      </c>
      <c r="F176" s="1">
        <f t="shared" si="120"/>
        <v>0</v>
      </c>
      <c r="G176" s="1">
        <f t="shared" si="171"/>
        <v>1</v>
      </c>
      <c r="H176" s="1">
        <f t="shared" si="171"/>
        <v>2</v>
      </c>
      <c r="I176" s="1">
        <f t="shared" si="171"/>
        <v>3</v>
      </c>
      <c r="J176" s="1">
        <f>SUM(ALLO!GA174:GL174)</f>
        <v>0</v>
      </c>
      <c r="K176" s="1">
        <f>SUM(ALLO!GM174:GX174)</f>
        <v>0</v>
      </c>
      <c r="L176" s="1">
        <f>SUM(ALLO!GY174:HJ174)</f>
        <v>0</v>
      </c>
      <c r="M176" s="1">
        <f>SUM(ALLO!EU174:FF174)</f>
        <v>0</v>
      </c>
      <c r="N176" s="1">
        <f>SUM(ALLO!FG174:FR174)</f>
        <v>0</v>
      </c>
      <c r="O176" s="1">
        <f>ALLO!HR174</f>
        <v>0</v>
      </c>
      <c r="P176" s="1">
        <f>ALLO!HU174</f>
        <v>0</v>
      </c>
      <c r="Q176" s="1">
        <f>ALLO!IP174</f>
        <v>0</v>
      </c>
      <c r="R176" s="1">
        <f>ALLO!IS174</f>
        <v>0</v>
      </c>
      <c r="S176" s="1">
        <f>IFERROR(IF($BL176&gt;=1,INDEX(ARR!$D$8:$AG$207,MATCH(G176,ARR!$D$8:$D$207,0),12),0),0)</f>
        <v>0</v>
      </c>
      <c r="T176" s="1">
        <f>IFERROR(IF($BL176&gt;=1,INDEX(ARR!$D$8:$AG$207,MATCH(H176,ARR!$D$8:$D$207,0),12),0),0)</f>
        <v>0</v>
      </c>
      <c r="U176" s="1">
        <f>IFERROR(IF($BL176&gt;=1,INDEX(ARR!$D$8:$AG$207,MATCH(I176,ARR!$D$8:$D$207,0),12),0),0)</f>
        <v>0</v>
      </c>
      <c r="V176" s="1">
        <f t="shared" si="122"/>
        <v>0</v>
      </c>
      <c r="W176" s="1">
        <f t="shared" si="123"/>
        <v>0</v>
      </c>
      <c r="X176" s="1">
        <f>SUM(DED!AH176:AS176)+ALLO!IQ174+ALLO!IT174+DED!FT176+ALLO!HP174</f>
        <v>0</v>
      </c>
      <c r="Y176" s="1">
        <f>SUM(DED!FA176:FL176)+ALLO!IR174+ALLO!IU174+DED!FV176</f>
        <v>0</v>
      </c>
      <c r="Z176" s="1">
        <f>SUM(DED!BF176:BQ176)+DED!FW176</f>
        <v>0</v>
      </c>
      <c r="AA176" s="1">
        <f>DED!ES176+DED!GC176</f>
        <v>0</v>
      </c>
      <c r="AB176" s="1">
        <f>SUM(DED!DZ176:EK176)+OTH!I171+DED!FZ176</f>
        <v>0</v>
      </c>
      <c r="AC176" s="1">
        <f>SUM(DED!FM176:FS176)+DED!GD176</f>
        <v>0</v>
      </c>
      <c r="AD176" s="1">
        <f>SUM(DED!CP176:DA176)+DED!GE176</f>
        <v>0</v>
      </c>
      <c r="AE176" s="1">
        <f>SUM(DED!DB176:DM176)+OTH!N171+DED!GA176</f>
        <v>0</v>
      </c>
      <c r="AF176" s="1">
        <f>SUM(DED!DN176:DY176)+OTH!O171+DED!GB176</f>
        <v>0</v>
      </c>
      <c r="AG176" s="1">
        <f>SUM(OTH!D171:H171)+SUM(OTH!J171:M171)+SUM(X176:AB176)+AE176</f>
        <v>0</v>
      </c>
      <c r="AH176" s="1">
        <f>HRA!H171</f>
        <v>0</v>
      </c>
      <c r="AI176" s="1">
        <f>OTH!AC171+OTH!AD171+50000</f>
        <v>50000</v>
      </c>
      <c r="AJ176" s="1">
        <f>OTH!P171</f>
        <v>0</v>
      </c>
      <c r="AK176" s="1">
        <f>IFERROR(IF(OTH!Q171&gt;=AK$6,AK$6,OTH!Q171),0)</f>
        <v>0</v>
      </c>
      <c r="AL176" s="1">
        <f>IFERROR(IF(OTH!R171&gt;=AL$6,AL$6,OTH!R171),0)</f>
        <v>0</v>
      </c>
      <c r="AM176" s="1">
        <f>IFERROR(IF(OTH!S171&gt;=AM$6,AM$6,OTH!S171),0)</f>
        <v>0</v>
      </c>
      <c r="AN176" s="1">
        <f>IFERROR(IF(OTH!T171&gt;=AN$6,AN$6,OTH!T171),0)</f>
        <v>0</v>
      </c>
      <c r="AO176" s="1">
        <f>OTH!U171</f>
        <v>0</v>
      </c>
      <c r="AP176" s="1">
        <f>IFERROR(IF(OTH!V171&gt;=AP$6,AP$6,OTH!V171),0)</f>
        <v>0</v>
      </c>
      <c r="AQ176" s="1">
        <f>IFERROR(IF(OTH!W171&gt;=AQ$6,AQ$6,OTH!W171),0)</f>
        <v>0</v>
      </c>
      <c r="AR176" s="1">
        <f>IFERROR(IF(OTH!X171&gt;=AR$6,AR$6,OTH!X171),0)</f>
        <v>0</v>
      </c>
      <c r="AS176" s="1">
        <f>OTH!Y171</f>
        <v>0</v>
      </c>
      <c r="AT176" s="1">
        <f>OTH!Z171+AC176</f>
        <v>0</v>
      </c>
      <c r="AU176" s="1">
        <f>OTH!AE171+OTH!AF171</f>
        <v>0</v>
      </c>
      <c r="AV176" s="1">
        <f>OTH!AA171</f>
        <v>0</v>
      </c>
      <c r="AW176" s="1">
        <f>OTH!AB171</f>
        <v>0</v>
      </c>
      <c r="AX176" s="1">
        <f t="shared" si="124"/>
        <v>0</v>
      </c>
      <c r="AY176" s="1">
        <f t="shared" si="125"/>
        <v>0</v>
      </c>
      <c r="AZ176" s="1">
        <f t="shared" si="126"/>
        <v>0</v>
      </c>
      <c r="BA176" s="1">
        <f t="shared" si="127"/>
        <v>0</v>
      </c>
      <c r="BB176" s="1">
        <f t="shared" si="128"/>
        <v>0</v>
      </c>
      <c r="BC176" s="1">
        <f>EMP!X172</f>
        <v>0</v>
      </c>
      <c r="BD176" s="1">
        <f t="shared" si="129"/>
        <v>0</v>
      </c>
      <c r="BE176" s="1">
        <f t="shared" si="130"/>
        <v>0</v>
      </c>
      <c r="BF176" s="1">
        <f t="shared" si="131"/>
        <v>0</v>
      </c>
      <c r="BG176" s="1">
        <f t="shared" si="132"/>
        <v>0</v>
      </c>
      <c r="BL176" s="165">
        <f>EMP!O172</f>
        <v>0</v>
      </c>
      <c r="BM176" s="166">
        <f>EMP!P172</f>
        <v>0</v>
      </c>
      <c r="BN176" s="165">
        <f>EMP!Q172</f>
        <v>0</v>
      </c>
      <c r="BO176" s="179"/>
      <c r="BP176" s="180"/>
      <c r="BQ176" s="173">
        <f t="shared" si="133"/>
        <v>0</v>
      </c>
      <c r="BR176" s="173">
        <f t="shared" si="134"/>
        <v>0</v>
      </c>
      <c r="BS176" s="174">
        <f t="shared" si="135"/>
        <v>0</v>
      </c>
      <c r="BT176" s="173">
        <f t="shared" si="136"/>
        <v>0</v>
      </c>
      <c r="BU176" s="173">
        <f t="shared" si="137"/>
        <v>0</v>
      </c>
      <c r="BV176" s="174">
        <f t="shared" si="138"/>
        <v>0</v>
      </c>
      <c r="BW176" s="173">
        <f t="shared" si="139"/>
        <v>0</v>
      </c>
      <c r="BX176" s="173">
        <f t="shared" si="140"/>
        <v>0</v>
      </c>
      <c r="BY176" s="174">
        <f t="shared" si="141"/>
        <v>0</v>
      </c>
      <c r="BZ176" s="173">
        <f t="shared" si="142"/>
        <v>0</v>
      </c>
      <c r="CA176" s="173">
        <f t="shared" si="143"/>
        <v>0</v>
      </c>
      <c r="CB176" s="174">
        <f t="shared" si="144"/>
        <v>0</v>
      </c>
      <c r="CC176" s="173">
        <f t="shared" si="145"/>
        <v>0</v>
      </c>
      <c r="CD176" s="173">
        <f t="shared" si="146"/>
        <v>0</v>
      </c>
      <c r="CE176" s="175">
        <f t="shared" si="147"/>
        <v>0</v>
      </c>
      <c r="CF176" s="175">
        <f t="shared" si="117"/>
        <v>0</v>
      </c>
      <c r="CG176" s="175">
        <f t="shared" si="148"/>
        <v>0</v>
      </c>
      <c r="CH176" s="175">
        <f t="shared" si="149"/>
        <v>0</v>
      </c>
      <c r="CI176" s="175">
        <f t="shared" si="150"/>
        <v>0</v>
      </c>
      <c r="CJ176" s="175">
        <f t="shared" si="151"/>
        <v>0</v>
      </c>
      <c r="CK176" s="175">
        <f t="shared" si="152"/>
        <v>0</v>
      </c>
      <c r="CL176" s="175">
        <f t="shared" si="153"/>
        <v>0</v>
      </c>
      <c r="CM176" s="175">
        <f t="shared" si="154"/>
        <v>0</v>
      </c>
      <c r="CN176" s="175">
        <f t="shared" si="155"/>
        <v>0</v>
      </c>
      <c r="CO176" s="175">
        <f t="shared" si="156"/>
        <v>0</v>
      </c>
      <c r="CP176" s="175">
        <f t="shared" si="157"/>
        <v>0</v>
      </c>
      <c r="CQ176" s="175">
        <f t="shared" si="158"/>
        <v>0</v>
      </c>
      <c r="CR176" s="175">
        <f t="shared" si="159"/>
        <v>0</v>
      </c>
      <c r="CS176" s="175">
        <f t="shared" si="160"/>
        <v>0</v>
      </c>
      <c r="CT176" s="175">
        <f t="shared" si="161"/>
        <v>0</v>
      </c>
      <c r="CU176" s="176">
        <f t="shared" si="162"/>
        <v>0</v>
      </c>
      <c r="CV176" s="176">
        <f t="shared" si="163"/>
        <v>0</v>
      </c>
      <c r="CW176" s="176">
        <f t="shared" si="164"/>
        <v>0</v>
      </c>
      <c r="CX176" s="172">
        <f>OTH!P171</f>
        <v>0</v>
      </c>
      <c r="CY176" s="176">
        <f t="shared" si="165"/>
        <v>0</v>
      </c>
      <c r="CZ176" s="176">
        <f t="shared" si="166"/>
        <v>0</v>
      </c>
      <c r="DA176" s="176">
        <f t="shared" si="167"/>
        <v>0</v>
      </c>
      <c r="DB176" s="171">
        <f t="shared" si="168"/>
        <v>0</v>
      </c>
      <c r="DC176" s="171">
        <f t="shared" si="169"/>
        <v>0</v>
      </c>
      <c r="DD176" s="1">
        <f t="shared" si="170"/>
        <v>0</v>
      </c>
    </row>
    <row r="177" spans="3:108" ht="18" customHeight="1" x14ac:dyDescent="0.25">
      <c r="C177" s="1">
        <f t="shared" si="118"/>
        <v>0</v>
      </c>
      <c r="D177" s="1">
        <f t="shared" si="119"/>
        <v>0</v>
      </c>
      <c r="E177" s="1">
        <f>ALLO!A175</f>
        <v>0</v>
      </c>
      <c r="F177" s="1">
        <f t="shared" si="120"/>
        <v>0</v>
      </c>
      <c r="G177" s="1">
        <f t="shared" si="171"/>
        <v>1</v>
      </c>
      <c r="H177" s="1">
        <f t="shared" si="171"/>
        <v>2</v>
      </c>
      <c r="I177" s="1">
        <f t="shared" si="171"/>
        <v>3</v>
      </c>
      <c r="J177" s="1">
        <f>SUM(ALLO!GA175:GL175)</f>
        <v>0</v>
      </c>
      <c r="K177" s="1">
        <f>SUM(ALLO!GM175:GX175)</f>
        <v>0</v>
      </c>
      <c r="L177" s="1">
        <f>SUM(ALLO!GY175:HJ175)</f>
        <v>0</v>
      </c>
      <c r="M177" s="1">
        <f>SUM(ALLO!EU175:FF175)</f>
        <v>0</v>
      </c>
      <c r="N177" s="1">
        <f>SUM(ALLO!FG175:FR175)</f>
        <v>0</v>
      </c>
      <c r="O177" s="1">
        <f>ALLO!HR175</f>
        <v>0</v>
      </c>
      <c r="P177" s="1">
        <f>ALLO!HU175</f>
        <v>0</v>
      </c>
      <c r="Q177" s="1">
        <f>ALLO!IP175</f>
        <v>0</v>
      </c>
      <c r="R177" s="1">
        <f>ALLO!IS175</f>
        <v>0</v>
      </c>
      <c r="S177" s="1">
        <f>IFERROR(IF($BL177&gt;=1,INDEX(ARR!$D$8:$AG$207,MATCH(G177,ARR!$D$8:$D$207,0),12),0),0)</f>
        <v>0</v>
      </c>
      <c r="T177" s="1">
        <f>IFERROR(IF($BL177&gt;=1,INDEX(ARR!$D$8:$AG$207,MATCH(H177,ARR!$D$8:$D$207,0),12),0),0)</f>
        <v>0</v>
      </c>
      <c r="U177" s="1">
        <f>IFERROR(IF($BL177&gt;=1,INDEX(ARR!$D$8:$AG$207,MATCH(I177,ARR!$D$8:$D$207,0),12),0),0)</f>
        <v>0</v>
      </c>
      <c r="V177" s="1">
        <f t="shared" si="122"/>
        <v>0</v>
      </c>
      <c r="W177" s="1">
        <f t="shared" si="123"/>
        <v>0</v>
      </c>
      <c r="X177" s="1">
        <f>SUM(DED!AH177:AS177)+ALLO!IQ175+ALLO!IT175+DED!FT177+ALLO!HP175</f>
        <v>0</v>
      </c>
      <c r="Y177" s="1">
        <f>SUM(DED!FA177:FL177)+ALLO!IR175+ALLO!IU175+DED!FV177</f>
        <v>0</v>
      </c>
      <c r="Z177" s="1">
        <f>SUM(DED!BF177:BQ177)+DED!FW177</f>
        <v>0</v>
      </c>
      <c r="AA177" s="1">
        <f>DED!ES177+DED!GC177</f>
        <v>0</v>
      </c>
      <c r="AB177" s="1">
        <f>SUM(DED!DZ177:EK177)+OTH!I172+DED!FZ177</f>
        <v>0</v>
      </c>
      <c r="AC177" s="1">
        <f>SUM(DED!FM177:FS177)+DED!GD177</f>
        <v>0</v>
      </c>
      <c r="AD177" s="1">
        <f>SUM(DED!CP177:DA177)+DED!GE177</f>
        <v>0</v>
      </c>
      <c r="AE177" s="1">
        <f>SUM(DED!DB177:DM177)+OTH!N172+DED!GA177</f>
        <v>0</v>
      </c>
      <c r="AF177" s="1">
        <f>SUM(DED!DN177:DY177)+OTH!O172+DED!GB177</f>
        <v>0</v>
      </c>
      <c r="AG177" s="1">
        <f>SUM(OTH!D172:H172)+SUM(OTH!J172:M172)+SUM(X177:AB177)+AE177</f>
        <v>0</v>
      </c>
      <c r="AH177" s="1">
        <f>HRA!H172</f>
        <v>0</v>
      </c>
      <c r="AI177" s="1">
        <f>OTH!AC172+OTH!AD172+50000</f>
        <v>50000</v>
      </c>
      <c r="AJ177" s="1">
        <f>OTH!P172</f>
        <v>0</v>
      </c>
      <c r="AK177" s="1">
        <f>IFERROR(IF(OTH!Q172&gt;=AK$6,AK$6,OTH!Q172),0)</f>
        <v>0</v>
      </c>
      <c r="AL177" s="1">
        <f>IFERROR(IF(OTH!R172&gt;=AL$6,AL$6,OTH!R172),0)</f>
        <v>0</v>
      </c>
      <c r="AM177" s="1">
        <f>IFERROR(IF(OTH!S172&gt;=AM$6,AM$6,OTH!S172),0)</f>
        <v>0</v>
      </c>
      <c r="AN177" s="1">
        <f>IFERROR(IF(OTH!T172&gt;=AN$6,AN$6,OTH!T172),0)</f>
        <v>0</v>
      </c>
      <c r="AO177" s="1">
        <f>OTH!U172</f>
        <v>0</v>
      </c>
      <c r="AP177" s="1">
        <f>IFERROR(IF(OTH!V172&gt;=AP$6,AP$6,OTH!V172),0)</f>
        <v>0</v>
      </c>
      <c r="AQ177" s="1">
        <f>IFERROR(IF(OTH!W172&gt;=AQ$6,AQ$6,OTH!W172),0)</f>
        <v>0</v>
      </c>
      <c r="AR177" s="1">
        <f>IFERROR(IF(OTH!X172&gt;=AR$6,AR$6,OTH!X172),0)</f>
        <v>0</v>
      </c>
      <c r="AS177" s="1">
        <f>OTH!Y172</f>
        <v>0</v>
      </c>
      <c r="AT177" s="1">
        <f>OTH!Z172+AC177</f>
        <v>0</v>
      </c>
      <c r="AU177" s="1">
        <f>OTH!AE172+OTH!AF172</f>
        <v>0</v>
      </c>
      <c r="AV177" s="1">
        <f>OTH!AA172</f>
        <v>0</v>
      </c>
      <c r="AW177" s="1">
        <f>OTH!AB172</f>
        <v>0</v>
      </c>
      <c r="AX177" s="1">
        <f t="shared" si="124"/>
        <v>0</v>
      </c>
      <c r="AY177" s="1">
        <f t="shared" si="125"/>
        <v>0</v>
      </c>
      <c r="AZ177" s="1">
        <f t="shared" si="126"/>
        <v>0</v>
      </c>
      <c r="BA177" s="1">
        <f t="shared" si="127"/>
        <v>0</v>
      </c>
      <c r="BB177" s="1">
        <f t="shared" si="128"/>
        <v>0</v>
      </c>
      <c r="BC177" s="1">
        <f>EMP!X173</f>
        <v>0</v>
      </c>
      <c r="BD177" s="1">
        <f t="shared" si="129"/>
        <v>0</v>
      </c>
      <c r="BE177" s="1">
        <f t="shared" si="130"/>
        <v>0</v>
      </c>
      <c r="BF177" s="1">
        <f t="shared" si="131"/>
        <v>0</v>
      </c>
      <c r="BG177" s="1">
        <f t="shared" si="132"/>
        <v>0</v>
      </c>
      <c r="BL177" s="165">
        <f>EMP!O173</f>
        <v>0</v>
      </c>
      <c r="BM177" s="166">
        <f>EMP!P173</f>
        <v>0</v>
      </c>
      <c r="BN177" s="165">
        <f>EMP!Q173</f>
        <v>0</v>
      </c>
      <c r="BO177" s="179"/>
      <c r="BP177" s="180"/>
      <c r="BQ177" s="173">
        <f t="shared" si="133"/>
        <v>0</v>
      </c>
      <c r="BR177" s="173">
        <f t="shared" si="134"/>
        <v>0</v>
      </c>
      <c r="BS177" s="174">
        <f t="shared" si="135"/>
        <v>0</v>
      </c>
      <c r="BT177" s="173">
        <f t="shared" si="136"/>
        <v>0</v>
      </c>
      <c r="BU177" s="173">
        <f t="shared" si="137"/>
        <v>0</v>
      </c>
      <c r="BV177" s="174">
        <f t="shared" si="138"/>
        <v>0</v>
      </c>
      <c r="BW177" s="173">
        <f t="shared" si="139"/>
        <v>0</v>
      </c>
      <c r="BX177" s="173">
        <f t="shared" si="140"/>
        <v>0</v>
      </c>
      <c r="BY177" s="174">
        <f t="shared" si="141"/>
        <v>0</v>
      </c>
      <c r="BZ177" s="173">
        <f t="shared" si="142"/>
        <v>0</v>
      </c>
      <c r="CA177" s="173">
        <f t="shared" si="143"/>
        <v>0</v>
      </c>
      <c r="CB177" s="174">
        <f t="shared" si="144"/>
        <v>0</v>
      </c>
      <c r="CC177" s="173">
        <f t="shared" si="145"/>
        <v>0</v>
      </c>
      <c r="CD177" s="173">
        <f t="shared" si="146"/>
        <v>0</v>
      </c>
      <c r="CE177" s="175">
        <f t="shared" si="147"/>
        <v>0</v>
      </c>
      <c r="CF177" s="175">
        <f t="shared" si="117"/>
        <v>0</v>
      </c>
      <c r="CG177" s="175">
        <f t="shared" si="148"/>
        <v>0</v>
      </c>
      <c r="CH177" s="175">
        <f t="shared" si="149"/>
        <v>0</v>
      </c>
      <c r="CI177" s="175">
        <f t="shared" si="150"/>
        <v>0</v>
      </c>
      <c r="CJ177" s="175">
        <f t="shared" si="151"/>
        <v>0</v>
      </c>
      <c r="CK177" s="175">
        <f t="shared" si="152"/>
        <v>0</v>
      </c>
      <c r="CL177" s="175">
        <f t="shared" si="153"/>
        <v>0</v>
      </c>
      <c r="CM177" s="175">
        <f t="shared" si="154"/>
        <v>0</v>
      </c>
      <c r="CN177" s="175">
        <f t="shared" si="155"/>
        <v>0</v>
      </c>
      <c r="CO177" s="175">
        <f t="shared" si="156"/>
        <v>0</v>
      </c>
      <c r="CP177" s="175">
        <f t="shared" si="157"/>
        <v>0</v>
      </c>
      <c r="CQ177" s="175">
        <f t="shared" si="158"/>
        <v>0</v>
      </c>
      <c r="CR177" s="175">
        <f t="shared" si="159"/>
        <v>0</v>
      </c>
      <c r="CS177" s="175">
        <f t="shared" si="160"/>
        <v>0</v>
      </c>
      <c r="CT177" s="175">
        <f t="shared" si="161"/>
        <v>0</v>
      </c>
      <c r="CU177" s="176">
        <f t="shared" si="162"/>
        <v>0</v>
      </c>
      <c r="CV177" s="176">
        <f t="shared" si="163"/>
        <v>0</v>
      </c>
      <c r="CW177" s="176">
        <f t="shared" si="164"/>
        <v>0</v>
      </c>
      <c r="CX177" s="172">
        <f>OTH!P172</f>
        <v>0</v>
      </c>
      <c r="CY177" s="176">
        <f t="shared" si="165"/>
        <v>0</v>
      </c>
      <c r="CZ177" s="176">
        <f t="shared" si="166"/>
        <v>0</v>
      </c>
      <c r="DA177" s="176">
        <f t="shared" si="167"/>
        <v>0</v>
      </c>
      <c r="DB177" s="171">
        <f t="shared" si="168"/>
        <v>0</v>
      </c>
      <c r="DC177" s="171">
        <f t="shared" si="169"/>
        <v>0</v>
      </c>
      <c r="DD177" s="1">
        <f t="shared" si="170"/>
        <v>0</v>
      </c>
    </row>
    <row r="178" spans="3:108" ht="18" customHeight="1" x14ac:dyDescent="0.25">
      <c r="C178" s="1">
        <f t="shared" si="118"/>
        <v>0</v>
      </c>
      <c r="D178" s="1">
        <f t="shared" si="119"/>
        <v>0</v>
      </c>
      <c r="E178" s="1">
        <f>ALLO!A176</f>
        <v>0</v>
      </c>
      <c r="F178" s="1">
        <f t="shared" si="120"/>
        <v>0</v>
      </c>
      <c r="G178" s="1">
        <f t="shared" si="171"/>
        <v>1</v>
      </c>
      <c r="H178" s="1">
        <f t="shared" si="171"/>
        <v>2</v>
      </c>
      <c r="I178" s="1">
        <f t="shared" si="171"/>
        <v>3</v>
      </c>
      <c r="J178" s="1">
        <f>SUM(ALLO!GA176:GL176)</f>
        <v>0</v>
      </c>
      <c r="K178" s="1">
        <f>SUM(ALLO!GM176:GX176)</f>
        <v>0</v>
      </c>
      <c r="L178" s="1">
        <f>SUM(ALLO!GY176:HJ176)</f>
        <v>0</v>
      </c>
      <c r="M178" s="1">
        <f>SUM(ALLO!EU176:FF176)</f>
        <v>0</v>
      </c>
      <c r="N178" s="1">
        <f>SUM(ALLO!FG176:FR176)</f>
        <v>0</v>
      </c>
      <c r="O178" s="1">
        <f>ALLO!HR176</f>
        <v>0</v>
      </c>
      <c r="P178" s="1">
        <f>ALLO!HU176</f>
        <v>0</v>
      </c>
      <c r="Q178" s="1">
        <f>ALLO!IP176</f>
        <v>0</v>
      </c>
      <c r="R178" s="1">
        <f>ALLO!IS176</f>
        <v>0</v>
      </c>
      <c r="S178" s="1">
        <f>IFERROR(IF($BL178&gt;=1,INDEX(ARR!$D$8:$AG$207,MATCH(G178,ARR!$D$8:$D$207,0),12),0),0)</f>
        <v>0</v>
      </c>
      <c r="T178" s="1">
        <f>IFERROR(IF($BL178&gt;=1,INDEX(ARR!$D$8:$AG$207,MATCH(H178,ARR!$D$8:$D$207,0),12),0),0)</f>
        <v>0</v>
      </c>
      <c r="U178" s="1">
        <f>IFERROR(IF($BL178&gt;=1,INDEX(ARR!$D$8:$AG$207,MATCH(I178,ARR!$D$8:$D$207,0),12),0),0)</f>
        <v>0</v>
      </c>
      <c r="V178" s="1">
        <f t="shared" si="122"/>
        <v>0</v>
      </c>
      <c r="W178" s="1">
        <f t="shared" si="123"/>
        <v>0</v>
      </c>
      <c r="X178" s="1">
        <f>SUM(DED!AH178:AS178)+ALLO!IQ176+ALLO!IT176+DED!FT178+ALLO!HP176</f>
        <v>0</v>
      </c>
      <c r="Y178" s="1">
        <f>SUM(DED!FA178:FL178)+ALLO!IR176+ALLO!IU176+DED!FV178</f>
        <v>0</v>
      </c>
      <c r="Z178" s="1">
        <f>SUM(DED!BF178:BQ178)+DED!FW178</f>
        <v>0</v>
      </c>
      <c r="AA178" s="1">
        <f>DED!ES178+DED!GC178</f>
        <v>0</v>
      </c>
      <c r="AB178" s="1">
        <f>SUM(DED!DZ178:EK178)+OTH!I173+DED!FZ178</f>
        <v>0</v>
      </c>
      <c r="AC178" s="1">
        <f>SUM(DED!FM178:FS178)+DED!GD178</f>
        <v>0</v>
      </c>
      <c r="AD178" s="1">
        <f>SUM(DED!CP178:DA178)+DED!GE178</f>
        <v>0</v>
      </c>
      <c r="AE178" s="1">
        <f>SUM(DED!DB178:DM178)+OTH!N173+DED!GA178</f>
        <v>0</v>
      </c>
      <c r="AF178" s="1">
        <f>SUM(DED!DN178:DY178)+OTH!O173+DED!GB178</f>
        <v>0</v>
      </c>
      <c r="AG178" s="1">
        <f>SUM(OTH!D173:H173)+SUM(OTH!J173:M173)+SUM(X178:AB178)+AE178</f>
        <v>0</v>
      </c>
      <c r="AH178" s="1">
        <f>HRA!H173</f>
        <v>0</v>
      </c>
      <c r="AI178" s="1">
        <f>OTH!AC173+OTH!AD173+50000</f>
        <v>50000</v>
      </c>
      <c r="AJ178" s="1">
        <f>OTH!P173</f>
        <v>0</v>
      </c>
      <c r="AK178" s="1">
        <f>IFERROR(IF(OTH!Q173&gt;=AK$6,AK$6,OTH!Q173),0)</f>
        <v>0</v>
      </c>
      <c r="AL178" s="1">
        <f>IFERROR(IF(OTH!R173&gt;=AL$6,AL$6,OTH!R173),0)</f>
        <v>0</v>
      </c>
      <c r="AM178" s="1">
        <f>IFERROR(IF(OTH!S173&gt;=AM$6,AM$6,OTH!S173),0)</f>
        <v>0</v>
      </c>
      <c r="AN178" s="1">
        <f>IFERROR(IF(OTH!T173&gt;=AN$6,AN$6,OTH!T173),0)</f>
        <v>0</v>
      </c>
      <c r="AO178" s="1">
        <f>OTH!U173</f>
        <v>0</v>
      </c>
      <c r="AP178" s="1">
        <f>IFERROR(IF(OTH!V173&gt;=AP$6,AP$6,OTH!V173),0)</f>
        <v>0</v>
      </c>
      <c r="AQ178" s="1">
        <f>IFERROR(IF(OTH!W173&gt;=AQ$6,AQ$6,OTH!W173),0)</f>
        <v>0</v>
      </c>
      <c r="AR178" s="1">
        <f>IFERROR(IF(OTH!X173&gt;=AR$6,AR$6,OTH!X173),0)</f>
        <v>0</v>
      </c>
      <c r="AS178" s="1">
        <f>OTH!Y173</f>
        <v>0</v>
      </c>
      <c r="AT178" s="1">
        <f>OTH!Z173+AC178</f>
        <v>0</v>
      </c>
      <c r="AU178" s="1">
        <f>OTH!AE173+OTH!AF173</f>
        <v>0</v>
      </c>
      <c r="AV178" s="1">
        <f>OTH!AA173</f>
        <v>0</v>
      </c>
      <c r="AW178" s="1">
        <f>OTH!AB173</f>
        <v>0</v>
      </c>
      <c r="AX178" s="1">
        <f t="shared" si="124"/>
        <v>0</v>
      </c>
      <c r="AY178" s="1">
        <f t="shared" si="125"/>
        <v>0</v>
      </c>
      <c r="AZ178" s="1">
        <f t="shared" si="126"/>
        <v>0</v>
      </c>
      <c r="BA178" s="1">
        <f t="shared" si="127"/>
        <v>0</v>
      </c>
      <c r="BB178" s="1">
        <f t="shared" si="128"/>
        <v>0</v>
      </c>
      <c r="BC178" s="1">
        <f>EMP!X174</f>
        <v>0</v>
      </c>
      <c r="BD178" s="1">
        <f t="shared" si="129"/>
        <v>0</v>
      </c>
      <c r="BE178" s="1">
        <f t="shared" si="130"/>
        <v>0</v>
      </c>
      <c r="BF178" s="1">
        <f t="shared" si="131"/>
        <v>0</v>
      </c>
      <c r="BG178" s="1">
        <f t="shared" si="132"/>
        <v>0</v>
      </c>
      <c r="BL178" s="165">
        <f>EMP!O174</f>
        <v>0</v>
      </c>
      <c r="BM178" s="166">
        <f>EMP!P174</f>
        <v>0</v>
      </c>
      <c r="BN178" s="165">
        <f>EMP!Q174</f>
        <v>0</v>
      </c>
      <c r="BO178" s="179"/>
      <c r="BP178" s="180"/>
      <c r="BQ178" s="173">
        <f t="shared" si="133"/>
        <v>0</v>
      </c>
      <c r="BR178" s="173">
        <f t="shared" si="134"/>
        <v>0</v>
      </c>
      <c r="BS178" s="174">
        <f t="shared" si="135"/>
        <v>0</v>
      </c>
      <c r="BT178" s="173">
        <f t="shared" si="136"/>
        <v>0</v>
      </c>
      <c r="BU178" s="173">
        <f t="shared" si="137"/>
        <v>0</v>
      </c>
      <c r="BV178" s="174">
        <f t="shared" si="138"/>
        <v>0</v>
      </c>
      <c r="BW178" s="173">
        <f t="shared" si="139"/>
        <v>0</v>
      </c>
      <c r="BX178" s="173">
        <f t="shared" si="140"/>
        <v>0</v>
      </c>
      <c r="BY178" s="174">
        <f t="shared" si="141"/>
        <v>0</v>
      </c>
      <c r="BZ178" s="173">
        <f t="shared" si="142"/>
        <v>0</v>
      </c>
      <c r="CA178" s="173">
        <f t="shared" si="143"/>
        <v>0</v>
      </c>
      <c r="CB178" s="174">
        <f t="shared" si="144"/>
        <v>0</v>
      </c>
      <c r="CC178" s="173">
        <f t="shared" si="145"/>
        <v>0</v>
      </c>
      <c r="CD178" s="173">
        <f t="shared" si="146"/>
        <v>0</v>
      </c>
      <c r="CE178" s="175">
        <f t="shared" si="147"/>
        <v>0</v>
      </c>
      <c r="CF178" s="175">
        <f t="shared" si="117"/>
        <v>0</v>
      </c>
      <c r="CG178" s="175">
        <f t="shared" si="148"/>
        <v>0</v>
      </c>
      <c r="CH178" s="175">
        <f t="shared" si="149"/>
        <v>0</v>
      </c>
      <c r="CI178" s="175">
        <f t="shared" si="150"/>
        <v>0</v>
      </c>
      <c r="CJ178" s="175">
        <f t="shared" si="151"/>
        <v>0</v>
      </c>
      <c r="CK178" s="175">
        <f t="shared" si="152"/>
        <v>0</v>
      </c>
      <c r="CL178" s="175">
        <f t="shared" si="153"/>
        <v>0</v>
      </c>
      <c r="CM178" s="175">
        <f t="shared" si="154"/>
        <v>0</v>
      </c>
      <c r="CN178" s="175">
        <f t="shared" si="155"/>
        <v>0</v>
      </c>
      <c r="CO178" s="175">
        <f t="shared" si="156"/>
        <v>0</v>
      </c>
      <c r="CP178" s="175">
        <f t="shared" si="157"/>
        <v>0</v>
      </c>
      <c r="CQ178" s="175">
        <f t="shared" si="158"/>
        <v>0</v>
      </c>
      <c r="CR178" s="175">
        <f t="shared" si="159"/>
        <v>0</v>
      </c>
      <c r="CS178" s="175">
        <f t="shared" si="160"/>
        <v>0</v>
      </c>
      <c r="CT178" s="175">
        <f t="shared" si="161"/>
        <v>0</v>
      </c>
      <c r="CU178" s="176">
        <f t="shared" si="162"/>
        <v>0</v>
      </c>
      <c r="CV178" s="176">
        <f t="shared" si="163"/>
        <v>0</v>
      </c>
      <c r="CW178" s="176">
        <f t="shared" si="164"/>
        <v>0</v>
      </c>
      <c r="CX178" s="172">
        <f>OTH!P173</f>
        <v>0</v>
      </c>
      <c r="CY178" s="176">
        <f t="shared" si="165"/>
        <v>0</v>
      </c>
      <c r="CZ178" s="176">
        <f t="shared" si="166"/>
        <v>0</v>
      </c>
      <c r="DA178" s="176">
        <f t="shared" si="167"/>
        <v>0</v>
      </c>
      <c r="DB178" s="171">
        <f t="shared" si="168"/>
        <v>0</v>
      </c>
      <c r="DC178" s="171">
        <f t="shared" si="169"/>
        <v>0</v>
      </c>
      <c r="DD178" s="1">
        <f t="shared" si="170"/>
        <v>0</v>
      </c>
    </row>
    <row r="179" spans="3:108" ht="18" customHeight="1" x14ac:dyDescent="0.25">
      <c r="C179" s="1">
        <f t="shared" si="118"/>
        <v>0</v>
      </c>
      <c r="D179" s="1">
        <f t="shared" si="119"/>
        <v>0</v>
      </c>
      <c r="E179" s="1">
        <f>ALLO!A177</f>
        <v>0</v>
      </c>
      <c r="F179" s="1">
        <f t="shared" si="120"/>
        <v>0</v>
      </c>
      <c r="G179" s="1">
        <f t="shared" si="171"/>
        <v>1</v>
      </c>
      <c r="H179" s="1">
        <f t="shared" si="171"/>
        <v>2</v>
      </c>
      <c r="I179" s="1">
        <f t="shared" si="171"/>
        <v>3</v>
      </c>
      <c r="J179" s="1">
        <f>SUM(ALLO!GA177:GL177)</f>
        <v>0</v>
      </c>
      <c r="K179" s="1">
        <f>SUM(ALLO!GM177:GX177)</f>
        <v>0</v>
      </c>
      <c r="L179" s="1">
        <f>SUM(ALLO!GY177:HJ177)</f>
        <v>0</v>
      </c>
      <c r="M179" s="1">
        <f>SUM(ALLO!EU177:FF177)</f>
        <v>0</v>
      </c>
      <c r="N179" s="1">
        <f>SUM(ALLO!FG177:FR177)</f>
        <v>0</v>
      </c>
      <c r="O179" s="1">
        <f>ALLO!HR177</f>
        <v>0</v>
      </c>
      <c r="P179" s="1">
        <f>ALLO!HU177</f>
        <v>0</v>
      </c>
      <c r="Q179" s="1">
        <f>ALLO!IP177</f>
        <v>0</v>
      </c>
      <c r="R179" s="1">
        <f>ALLO!IS177</f>
        <v>0</v>
      </c>
      <c r="S179" s="1">
        <f>IFERROR(IF($BL179&gt;=1,INDEX(ARR!$D$8:$AG$207,MATCH(G179,ARR!$D$8:$D$207,0),12),0),0)</f>
        <v>0</v>
      </c>
      <c r="T179" s="1">
        <f>IFERROR(IF($BL179&gt;=1,INDEX(ARR!$D$8:$AG$207,MATCH(H179,ARR!$D$8:$D$207,0),12),0),0)</f>
        <v>0</v>
      </c>
      <c r="U179" s="1">
        <f>IFERROR(IF($BL179&gt;=1,INDEX(ARR!$D$8:$AG$207,MATCH(I179,ARR!$D$8:$D$207,0),12),0),0)</f>
        <v>0</v>
      </c>
      <c r="V179" s="1">
        <f t="shared" si="122"/>
        <v>0</v>
      </c>
      <c r="W179" s="1">
        <f t="shared" si="123"/>
        <v>0</v>
      </c>
      <c r="X179" s="1">
        <f>SUM(DED!AH179:AS179)+ALLO!IQ177+ALLO!IT177+DED!FT179+ALLO!HP177</f>
        <v>0</v>
      </c>
      <c r="Y179" s="1">
        <f>SUM(DED!FA179:FL179)+ALLO!IR177+ALLO!IU177+DED!FV179</f>
        <v>0</v>
      </c>
      <c r="Z179" s="1">
        <f>SUM(DED!BF179:BQ179)+DED!FW179</f>
        <v>0</v>
      </c>
      <c r="AA179" s="1">
        <f>DED!ES179+DED!GC179</f>
        <v>0</v>
      </c>
      <c r="AB179" s="1">
        <f>SUM(DED!DZ179:EK179)+OTH!I174+DED!FZ179</f>
        <v>0</v>
      </c>
      <c r="AC179" s="1">
        <f>SUM(DED!FM179:FS179)+DED!GD179</f>
        <v>0</v>
      </c>
      <c r="AD179" s="1">
        <f>SUM(DED!CP179:DA179)+DED!GE179</f>
        <v>0</v>
      </c>
      <c r="AE179" s="1">
        <f>SUM(DED!DB179:DM179)+OTH!N174+DED!GA179</f>
        <v>0</v>
      </c>
      <c r="AF179" s="1">
        <f>SUM(DED!DN179:DY179)+OTH!O174+DED!GB179</f>
        <v>0</v>
      </c>
      <c r="AG179" s="1">
        <f>SUM(OTH!D174:H174)+SUM(OTH!J174:M174)+SUM(X179:AB179)+AE179</f>
        <v>0</v>
      </c>
      <c r="AH179" s="1">
        <f>HRA!H174</f>
        <v>0</v>
      </c>
      <c r="AI179" s="1">
        <f>OTH!AC174+OTH!AD174+50000</f>
        <v>50000</v>
      </c>
      <c r="AJ179" s="1">
        <f>OTH!P174</f>
        <v>0</v>
      </c>
      <c r="AK179" s="1">
        <f>IFERROR(IF(OTH!Q174&gt;=AK$6,AK$6,OTH!Q174),0)</f>
        <v>0</v>
      </c>
      <c r="AL179" s="1">
        <f>IFERROR(IF(OTH!R174&gt;=AL$6,AL$6,OTH!R174),0)</f>
        <v>0</v>
      </c>
      <c r="AM179" s="1">
        <f>IFERROR(IF(OTH!S174&gt;=AM$6,AM$6,OTH!S174),0)</f>
        <v>0</v>
      </c>
      <c r="AN179" s="1">
        <f>IFERROR(IF(OTH!T174&gt;=AN$6,AN$6,OTH!T174),0)</f>
        <v>0</v>
      </c>
      <c r="AO179" s="1">
        <f>OTH!U174</f>
        <v>0</v>
      </c>
      <c r="AP179" s="1">
        <f>IFERROR(IF(OTH!V174&gt;=AP$6,AP$6,OTH!V174),0)</f>
        <v>0</v>
      </c>
      <c r="AQ179" s="1">
        <f>IFERROR(IF(OTH!W174&gt;=AQ$6,AQ$6,OTH!W174),0)</f>
        <v>0</v>
      </c>
      <c r="AR179" s="1">
        <f>IFERROR(IF(OTH!X174&gt;=AR$6,AR$6,OTH!X174),0)</f>
        <v>0</v>
      </c>
      <c r="AS179" s="1">
        <f>OTH!Y174</f>
        <v>0</v>
      </c>
      <c r="AT179" s="1">
        <f>OTH!Z174+AC179</f>
        <v>0</v>
      </c>
      <c r="AU179" s="1">
        <f>OTH!AE174+OTH!AF174</f>
        <v>0</v>
      </c>
      <c r="AV179" s="1">
        <f>OTH!AA174</f>
        <v>0</v>
      </c>
      <c r="AW179" s="1">
        <f>OTH!AB174</f>
        <v>0</v>
      </c>
      <c r="AX179" s="1">
        <f t="shared" si="124"/>
        <v>0</v>
      </c>
      <c r="AY179" s="1">
        <f t="shared" si="125"/>
        <v>0</v>
      </c>
      <c r="AZ179" s="1">
        <f t="shared" si="126"/>
        <v>0</v>
      </c>
      <c r="BA179" s="1">
        <f t="shared" si="127"/>
        <v>0</v>
      </c>
      <c r="BB179" s="1">
        <f t="shared" si="128"/>
        <v>0</v>
      </c>
      <c r="BC179" s="1">
        <f>EMP!X175</f>
        <v>0</v>
      </c>
      <c r="BD179" s="1">
        <f t="shared" si="129"/>
        <v>0</v>
      </c>
      <c r="BE179" s="1">
        <f t="shared" si="130"/>
        <v>0</v>
      </c>
      <c r="BF179" s="1">
        <f t="shared" si="131"/>
        <v>0</v>
      </c>
      <c r="BG179" s="1">
        <f t="shared" si="132"/>
        <v>0</v>
      </c>
      <c r="BL179" s="165">
        <f>EMP!O175</f>
        <v>0</v>
      </c>
      <c r="BM179" s="166">
        <f>EMP!P175</f>
        <v>0</v>
      </c>
      <c r="BN179" s="165">
        <f>EMP!Q175</f>
        <v>0</v>
      </c>
      <c r="BO179" s="179"/>
      <c r="BP179" s="180"/>
      <c r="BQ179" s="173">
        <f t="shared" si="133"/>
        <v>0</v>
      </c>
      <c r="BR179" s="173">
        <f t="shared" si="134"/>
        <v>0</v>
      </c>
      <c r="BS179" s="174">
        <f t="shared" si="135"/>
        <v>0</v>
      </c>
      <c r="BT179" s="173">
        <f t="shared" si="136"/>
        <v>0</v>
      </c>
      <c r="BU179" s="173">
        <f t="shared" si="137"/>
        <v>0</v>
      </c>
      <c r="BV179" s="174">
        <f t="shared" si="138"/>
        <v>0</v>
      </c>
      <c r="BW179" s="173">
        <f t="shared" si="139"/>
        <v>0</v>
      </c>
      <c r="BX179" s="173">
        <f t="shared" si="140"/>
        <v>0</v>
      </c>
      <c r="BY179" s="174">
        <f t="shared" si="141"/>
        <v>0</v>
      </c>
      <c r="BZ179" s="173">
        <f t="shared" si="142"/>
        <v>0</v>
      </c>
      <c r="CA179" s="173">
        <f t="shared" si="143"/>
        <v>0</v>
      </c>
      <c r="CB179" s="174">
        <f t="shared" si="144"/>
        <v>0</v>
      </c>
      <c r="CC179" s="173">
        <f t="shared" si="145"/>
        <v>0</v>
      </c>
      <c r="CD179" s="173">
        <f t="shared" si="146"/>
        <v>0</v>
      </c>
      <c r="CE179" s="175">
        <f t="shared" si="147"/>
        <v>0</v>
      </c>
      <c r="CF179" s="175">
        <f t="shared" si="117"/>
        <v>0</v>
      </c>
      <c r="CG179" s="175">
        <f t="shared" si="148"/>
        <v>0</v>
      </c>
      <c r="CH179" s="175">
        <f t="shared" si="149"/>
        <v>0</v>
      </c>
      <c r="CI179" s="175">
        <f t="shared" si="150"/>
        <v>0</v>
      </c>
      <c r="CJ179" s="175">
        <f t="shared" si="151"/>
        <v>0</v>
      </c>
      <c r="CK179" s="175">
        <f t="shared" si="152"/>
        <v>0</v>
      </c>
      <c r="CL179" s="175">
        <f t="shared" si="153"/>
        <v>0</v>
      </c>
      <c r="CM179" s="175">
        <f t="shared" si="154"/>
        <v>0</v>
      </c>
      <c r="CN179" s="175">
        <f t="shared" si="155"/>
        <v>0</v>
      </c>
      <c r="CO179" s="175">
        <f t="shared" si="156"/>
        <v>0</v>
      </c>
      <c r="CP179" s="175">
        <f t="shared" si="157"/>
        <v>0</v>
      </c>
      <c r="CQ179" s="175">
        <f t="shared" si="158"/>
        <v>0</v>
      </c>
      <c r="CR179" s="175">
        <f t="shared" si="159"/>
        <v>0</v>
      </c>
      <c r="CS179" s="175">
        <f t="shared" si="160"/>
        <v>0</v>
      </c>
      <c r="CT179" s="175">
        <f t="shared" si="161"/>
        <v>0</v>
      </c>
      <c r="CU179" s="176">
        <f t="shared" si="162"/>
        <v>0</v>
      </c>
      <c r="CV179" s="176">
        <f t="shared" si="163"/>
        <v>0</v>
      </c>
      <c r="CW179" s="176">
        <f t="shared" si="164"/>
        <v>0</v>
      </c>
      <c r="CX179" s="172">
        <f>OTH!P174</f>
        <v>0</v>
      </c>
      <c r="CY179" s="176">
        <f t="shared" si="165"/>
        <v>0</v>
      </c>
      <c r="CZ179" s="176">
        <f t="shared" si="166"/>
        <v>0</v>
      </c>
      <c r="DA179" s="176">
        <f t="shared" si="167"/>
        <v>0</v>
      </c>
      <c r="DB179" s="171">
        <f t="shared" si="168"/>
        <v>0</v>
      </c>
      <c r="DC179" s="171">
        <f t="shared" si="169"/>
        <v>0</v>
      </c>
      <c r="DD179" s="1">
        <f t="shared" si="170"/>
        <v>0</v>
      </c>
    </row>
    <row r="180" spans="3:108" ht="18" customHeight="1" x14ac:dyDescent="0.25">
      <c r="C180" s="1">
        <f t="shared" si="118"/>
        <v>0</v>
      </c>
      <c r="D180" s="1">
        <f t="shared" si="119"/>
        <v>0</v>
      </c>
      <c r="E180" s="1">
        <f>ALLO!A178</f>
        <v>0</v>
      </c>
      <c r="F180" s="1">
        <f t="shared" si="120"/>
        <v>0</v>
      </c>
      <c r="G180" s="1">
        <f t="shared" si="171"/>
        <v>1</v>
      </c>
      <c r="H180" s="1">
        <f t="shared" si="171"/>
        <v>2</v>
      </c>
      <c r="I180" s="1">
        <f t="shared" si="171"/>
        <v>3</v>
      </c>
      <c r="J180" s="1">
        <f>SUM(ALLO!GA178:GL178)</f>
        <v>0</v>
      </c>
      <c r="K180" s="1">
        <f>SUM(ALLO!GM178:GX178)</f>
        <v>0</v>
      </c>
      <c r="L180" s="1">
        <f>SUM(ALLO!GY178:HJ178)</f>
        <v>0</v>
      </c>
      <c r="M180" s="1">
        <f>SUM(ALLO!EU178:FF178)</f>
        <v>0</v>
      </c>
      <c r="N180" s="1">
        <f>SUM(ALLO!FG178:FR178)</f>
        <v>0</v>
      </c>
      <c r="O180" s="1">
        <f>ALLO!HR178</f>
        <v>0</v>
      </c>
      <c r="P180" s="1">
        <f>ALLO!HU178</f>
        <v>0</v>
      </c>
      <c r="Q180" s="1">
        <f>ALLO!IP178</f>
        <v>0</v>
      </c>
      <c r="R180" s="1">
        <f>ALLO!IS178</f>
        <v>0</v>
      </c>
      <c r="S180" s="1">
        <f>IFERROR(IF($BL180&gt;=1,INDEX(ARR!$D$8:$AG$207,MATCH(G180,ARR!$D$8:$D$207,0),12),0),0)</f>
        <v>0</v>
      </c>
      <c r="T180" s="1">
        <f>IFERROR(IF($BL180&gt;=1,INDEX(ARR!$D$8:$AG$207,MATCH(H180,ARR!$D$8:$D$207,0),12),0),0)</f>
        <v>0</v>
      </c>
      <c r="U180" s="1">
        <f>IFERROR(IF($BL180&gt;=1,INDEX(ARR!$D$8:$AG$207,MATCH(I180,ARR!$D$8:$D$207,0),12),0),0)</f>
        <v>0</v>
      </c>
      <c r="V180" s="1">
        <f t="shared" si="122"/>
        <v>0</v>
      </c>
      <c r="W180" s="1">
        <f t="shared" si="123"/>
        <v>0</v>
      </c>
      <c r="X180" s="1">
        <f>SUM(DED!AH180:AS180)+ALLO!IQ178+ALLO!IT178+DED!FT180+ALLO!HP178</f>
        <v>0</v>
      </c>
      <c r="Y180" s="1">
        <f>SUM(DED!FA180:FL180)+ALLO!IR178+ALLO!IU178+DED!FV180</f>
        <v>0</v>
      </c>
      <c r="Z180" s="1">
        <f>SUM(DED!BF180:BQ180)+DED!FW180</f>
        <v>0</v>
      </c>
      <c r="AA180" s="1">
        <f>DED!ES180+DED!GC180</f>
        <v>0</v>
      </c>
      <c r="AB180" s="1">
        <f>SUM(DED!DZ180:EK180)+OTH!I175+DED!FZ180</f>
        <v>0</v>
      </c>
      <c r="AC180" s="1">
        <f>SUM(DED!FM180:FS180)+DED!GD180</f>
        <v>0</v>
      </c>
      <c r="AD180" s="1">
        <f>SUM(DED!CP180:DA180)+DED!GE180</f>
        <v>0</v>
      </c>
      <c r="AE180" s="1">
        <f>SUM(DED!DB180:DM180)+OTH!N175+DED!GA180</f>
        <v>0</v>
      </c>
      <c r="AF180" s="1">
        <f>SUM(DED!DN180:DY180)+OTH!O175+DED!GB180</f>
        <v>0</v>
      </c>
      <c r="AG180" s="1">
        <f>SUM(OTH!D175:H175)+SUM(OTH!J175:M175)+SUM(X180:AB180)+AE180</f>
        <v>0</v>
      </c>
      <c r="AH180" s="1">
        <f>HRA!H175</f>
        <v>0</v>
      </c>
      <c r="AI180" s="1">
        <f>OTH!AC175+OTH!AD175+50000</f>
        <v>50000</v>
      </c>
      <c r="AJ180" s="1">
        <f>OTH!P175</f>
        <v>0</v>
      </c>
      <c r="AK180" s="1">
        <f>IFERROR(IF(OTH!Q175&gt;=AK$6,AK$6,OTH!Q175),0)</f>
        <v>0</v>
      </c>
      <c r="AL180" s="1">
        <f>IFERROR(IF(OTH!R175&gt;=AL$6,AL$6,OTH!R175),0)</f>
        <v>0</v>
      </c>
      <c r="AM180" s="1">
        <f>IFERROR(IF(OTH!S175&gt;=AM$6,AM$6,OTH!S175),0)</f>
        <v>0</v>
      </c>
      <c r="AN180" s="1">
        <f>IFERROR(IF(OTH!T175&gt;=AN$6,AN$6,OTH!T175),0)</f>
        <v>0</v>
      </c>
      <c r="AO180" s="1">
        <f>OTH!U175</f>
        <v>0</v>
      </c>
      <c r="AP180" s="1">
        <f>IFERROR(IF(OTH!V175&gt;=AP$6,AP$6,OTH!V175),0)</f>
        <v>0</v>
      </c>
      <c r="AQ180" s="1">
        <f>IFERROR(IF(OTH!W175&gt;=AQ$6,AQ$6,OTH!W175),0)</f>
        <v>0</v>
      </c>
      <c r="AR180" s="1">
        <f>IFERROR(IF(OTH!X175&gt;=AR$6,AR$6,OTH!X175),0)</f>
        <v>0</v>
      </c>
      <c r="AS180" s="1">
        <f>OTH!Y175</f>
        <v>0</v>
      </c>
      <c r="AT180" s="1">
        <f>OTH!Z175+AC180</f>
        <v>0</v>
      </c>
      <c r="AU180" s="1">
        <f>OTH!AE175+OTH!AF175</f>
        <v>0</v>
      </c>
      <c r="AV180" s="1">
        <f>OTH!AA175</f>
        <v>0</v>
      </c>
      <c r="AW180" s="1">
        <f>OTH!AB175</f>
        <v>0</v>
      </c>
      <c r="AX180" s="1">
        <f t="shared" si="124"/>
        <v>0</v>
      </c>
      <c r="AY180" s="1">
        <f t="shared" si="125"/>
        <v>0</v>
      </c>
      <c r="AZ180" s="1">
        <f t="shared" si="126"/>
        <v>0</v>
      </c>
      <c r="BA180" s="1">
        <f t="shared" si="127"/>
        <v>0</v>
      </c>
      <c r="BB180" s="1">
        <f t="shared" si="128"/>
        <v>0</v>
      </c>
      <c r="BC180" s="1">
        <f>EMP!X176</f>
        <v>0</v>
      </c>
      <c r="BD180" s="1">
        <f t="shared" si="129"/>
        <v>0</v>
      </c>
      <c r="BE180" s="1">
        <f t="shared" si="130"/>
        <v>0</v>
      </c>
      <c r="BF180" s="1">
        <f t="shared" si="131"/>
        <v>0</v>
      </c>
      <c r="BG180" s="1">
        <f t="shared" si="132"/>
        <v>0</v>
      </c>
      <c r="BL180" s="165">
        <f>EMP!O176</f>
        <v>0</v>
      </c>
      <c r="BM180" s="166">
        <f>EMP!P176</f>
        <v>0</v>
      </c>
      <c r="BN180" s="165">
        <f>EMP!Q176</f>
        <v>0</v>
      </c>
      <c r="BO180" s="179"/>
      <c r="BP180" s="180"/>
      <c r="BQ180" s="173">
        <f t="shared" si="133"/>
        <v>0</v>
      </c>
      <c r="BR180" s="173">
        <f t="shared" si="134"/>
        <v>0</v>
      </c>
      <c r="BS180" s="174">
        <f t="shared" si="135"/>
        <v>0</v>
      </c>
      <c r="BT180" s="173">
        <f t="shared" si="136"/>
        <v>0</v>
      </c>
      <c r="BU180" s="173">
        <f t="shared" si="137"/>
        <v>0</v>
      </c>
      <c r="BV180" s="174">
        <f t="shared" si="138"/>
        <v>0</v>
      </c>
      <c r="BW180" s="173">
        <f t="shared" si="139"/>
        <v>0</v>
      </c>
      <c r="BX180" s="173">
        <f t="shared" si="140"/>
        <v>0</v>
      </c>
      <c r="BY180" s="174">
        <f t="shared" si="141"/>
        <v>0</v>
      </c>
      <c r="BZ180" s="173">
        <f t="shared" si="142"/>
        <v>0</v>
      </c>
      <c r="CA180" s="173">
        <f t="shared" si="143"/>
        <v>0</v>
      </c>
      <c r="CB180" s="174">
        <f t="shared" si="144"/>
        <v>0</v>
      </c>
      <c r="CC180" s="173">
        <f t="shared" si="145"/>
        <v>0</v>
      </c>
      <c r="CD180" s="173">
        <f t="shared" si="146"/>
        <v>0</v>
      </c>
      <c r="CE180" s="175">
        <f t="shared" si="147"/>
        <v>0</v>
      </c>
      <c r="CF180" s="175">
        <f t="shared" si="117"/>
        <v>0</v>
      </c>
      <c r="CG180" s="175">
        <f t="shared" si="148"/>
        <v>0</v>
      </c>
      <c r="CH180" s="175">
        <f t="shared" si="149"/>
        <v>0</v>
      </c>
      <c r="CI180" s="175">
        <f t="shared" si="150"/>
        <v>0</v>
      </c>
      <c r="CJ180" s="175">
        <f t="shared" si="151"/>
        <v>0</v>
      </c>
      <c r="CK180" s="175">
        <f t="shared" si="152"/>
        <v>0</v>
      </c>
      <c r="CL180" s="175">
        <f t="shared" si="153"/>
        <v>0</v>
      </c>
      <c r="CM180" s="175">
        <f t="shared" si="154"/>
        <v>0</v>
      </c>
      <c r="CN180" s="175">
        <f t="shared" si="155"/>
        <v>0</v>
      </c>
      <c r="CO180" s="175">
        <f t="shared" si="156"/>
        <v>0</v>
      </c>
      <c r="CP180" s="175">
        <f t="shared" si="157"/>
        <v>0</v>
      </c>
      <c r="CQ180" s="175">
        <f t="shared" si="158"/>
        <v>0</v>
      </c>
      <c r="CR180" s="175">
        <f t="shared" si="159"/>
        <v>0</v>
      </c>
      <c r="CS180" s="175">
        <f t="shared" si="160"/>
        <v>0</v>
      </c>
      <c r="CT180" s="175">
        <f t="shared" si="161"/>
        <v>0</v>
      </c>
      <c r="CU180" s="176">
        <f t="shared" si="162"/>
        <v>0</v>
      </c>
      <c r="CV180" s="176">
        <f t="shared" si="163"/>
        <v>0</v>
      </c>
      <c r="CW180" s="176">
        <f t="shared" si="164"/>
        <v>0</v>
      </c>
      <c r="CX180" s="172">
        <f>OTH!P175</f>
        <v>0</v>
      </c>
      <c r="CY180" s="176">
        <f t="shared" si="165"/>
        <v>0</v>
      </c>
      <c r="CZ180" s="176">
        <f t="shared" si="166"/>
        <v>0</v>
      </c>
      <c r="DA180" s="176">
        <f t="shared" si="167"/>
        <v>0</v>
      </c>
      <c r="DB180" s="171">
        <f t="shared" si="168"/>
        <v>0</v>
      </c>
      <c r="DC180" s="171">
        <f t="shared" si="169"/>
        <v>0</v>
      </c>
      <c r="DD180" s="1">
        <f t="shared" si="170"/>
        <v>0</v>
      </c>
    </row>
    <row r="181" spans="3:108" ht="18" customHeight="1" x14ac:dyDescent="0.25">
      <c r="C181" s="1">
        <f t="shared" si="118"/>
        <v>0</v>
      </c>
      <c r="D181" s="1">
        <f t="shared" si="119"/>
        <v>0</v>
      </c>
      <c r="E181" s="1">
        <f>ALLO!A179</f>
        <v>0</v>
      </c>
      <c r="F181" s="1">
        <f t="shared" si="120"/>
        <v>0</v>
      </c>
      <c r="G181" s="1">
        <f t="shared" si="171"/>
        <v>1</v>
      </c>
      <c r="H181" s="1">
        <f t="shared" si="171"/>
        <v>2</v>
      </c>
      <c r="I181" s="1">
        <f t="shared" si="171"/>
        <v>3</v>
      </c>
      <c r="J181" s="1">
        <f>SUM(ALLO!GA179:GL179)</f>
        <v>0</v>
      </c>
      <c r="K181" s="1">
        <f>SUM(ALLO!GM179:GX179)</f>
        <v>0</v>
      </c>
      <c r="L181" s="1">
        <f>SUM(ALLO!GY179:HJ179)</f>
        <v>0</v>
      </c>
      <c r="M181" s="1">
        <f>SUM(ALLO!EU179:FF179)</f>
        <v>0</v>
      </c>
      <c r="N181" s="1">
        <f>SUM(ALLO!FG179:FR179)</f>
        <v>0</v>
      </c>
      <c r="O181" s="1">
        <f>ALLO!HR179</f>
        <v>0</v>
      </c>
      <c r="P181" s="1">
        <f>ALLO!HU179</f>
        <v>0</v>
      </c>
      <c r="Q181" s="1">
        <f>ALLO!IP179</f>
        <v>0</v>
      </c>
      <c r="R181" s="1">
        <f>ALLO!IS179</f>
        <v>0</v>
      </c>
      <c r="S181" s="1">
        <f>IFERROR(IF($BL181&gt;=1,INDEX(ARR!$D$8:$AG$207,MATCH(G181,ARR!$D$8:$D$207,0),12),0),0)</f>
        <v>0</v>
      </c>
      <c r="T181" s="1">
        <f>IFERROR(IF($BL181&gt;=1,INDEX(ARR!$D$8:$AG$207,MATCH(H181,ARR!$D$8:$D$207,0),12),0),0)</f>
        <v>0</v>
      </c>
      <c r="U181" s="1">
        <f>IFERROR(IF($BL181&gt;=1,INDEX(ARR!$D$8:$AG$207,MATCH(I181,ARR!$D$8:$D$207,0),12),0),0)</f>
        <v>0</v>
      </c>
      <c r="V181" s="1">
        <f t="shared" si="122"/>
        <v>0</v>
      </c>
      <c r="W181" s="1">
        <f t="shared" si="123"/>
        <v>0</v>
      </c>
      <c r="X181" s="1">
        <f>SUM(DED!AH181:AS181)+ALLO!IQ179+ALLO!IT179+DED!FT181+ALLO!HP179</f>
        <v>0</v>
      </c>
      <c r="Y181" s="1">
        <f>SUM(DED!FA181:FL181)+ALLO!IR179+ALLO!IU179+DED!FV181</f>
        <v>0</v>
      </c>
      <c r="Z181" s="1">
        <f>SUM(DED!BF181:BQ181)+DED!FW181</f>
        <v>0</v>
      </c>
      <c r="AA181" s="1">
        <f>DED!ES181+DED!GC181</f>
        <v>0</v>
      </c>
      <c r="AB181" s="1">
        <f>SUM(DED!DZ181:EK181)+OTH!I176+DED!FZ181</f>
        <v>0</v>
      </c>
      <c r="AC181" s="1">
        <f>SUM(DED!FM181:FS181)+DED!GD181</f>
        <v>0</v>
      </c>
      <c r="AD181" s="1">
        <f>SUM(DED!CP181:DA181)+DED!GE181</f>
        <v>0</v>
      </c>
      <c r="AE181" s="1">
        <f>SUM(DED!DB181:DM181)+OTH!N176+DED!GA181</f>
        <v>0</v>
      </c>
      <c r="AF181" s="1">
        <f>SUM(DED!DN181:DY181)+OTH!O176+DED!GB181</f>
        <v>0</v>
      </c>
      <c r="AG181" s="1">
        <f>SUM(OTH!D176:H176)+SUM(OTH!J176:M176)+SUM(X181:AB181)+AE181</f>
        <v>0</v>
      </c>
      <c r="AH181" s="1">
        <f>HRA!H176</f>
        <v>0</v>
      </c>
      <c r="AI181" s="1">
        <f>OTH!AC176+OTH!AD176+50000</f>
        <v>50000</v>
      </c>
      <c r="AJ181" s="1">
        <f>OTH!P176</f>
        <v>0</v>
      </c>
      <c r="AK181" s="1">
        <f>IFERROR(IF(OTH!Q176&gt;=AK$6,AK$6,OTH!Q176),0)</f>
        <v>0</v>
      </c>
      <c r="AL181" s="1">
        <f>IFERROR(IF(OTH!R176&gt;=AL$6,AL$6,OTH!R176),0)</f>
        <v>0</v>
      </c>
      <c r="AM181" s="1">
        <f>IFERROR(IF(OTH!S176&gt;=AM$6,AM$6,OTH!S176),0)</f>
        <v>0</v>
      </c>
      <c r="AN181" s="1">
        <f>IFERROR(IF(OTH!T176&gt;=AN$6,AN$6,OTH!T176),0)</f>
        <v>0</v>
      </c>
      <c r="AO181" s="1">
        <f>OTH!U176</f>
        <v>0</v>
      </c>
      <c r="AP181" s="1">
        <f>IFERROR(IF(OTH!V176&gt;=AP$6,AP$6,OTH!V176),0)</f>
        <v>0</v>
      </c>
      <c r="AQ181" s="1">
        <f>IFERROR(IF(OTH!W176&gt;=AQ$6,AQ$6,OTH!W176),0)</f>
        <v>0</v>
      </c>
      <c r="AR181" s="1">
        <f>IFERROR(IF(OTH!X176&gt;=AR$6,AR$6,OTH!X176),0)</f>
        <v>0</v>
      </c>
      <c r="AS181" s="1">
        <f>OTH!Y176</f>
        <v>0</v>
      </c>
      <c r="AT181" s="1">
        <f>OTH!Z176+AC181</f>
        <v>0</v>
      </c>
      <c r="AU181" s="1">
        <f>OTH!AE176+OTH!AF176</f>
        <v>0</v>
      </c>
      <c r="AV181" s="1">
        <f>OTH!AA176</f>
        <v>0</v>
      </c>
      <c r="AW181" s="1">
        <f>OTH!AB176</f>
        <v>0</v>
      </c>
      <c r="AX181" s="1">
        <f t="shared" si="124"/>
        <v>0</v>
      </c>
      <c r="AY181" s="1">
        <f t="shared" si="125"/>
        <v>0</v>
      </c>
      <c r="AZ181" s="1">
        <f t="shared" si="126"/>
        <v>0</v>
      </c>
      <c r="BA181" s="1">
        <f t="shared" si="127"/>
        <v>0</v>
      </c>
      <c r="BB181" s="1">
        <f t="shared" si="128"/>
        <v>0</v>
      </c>
      <c r="BC181" s="1">
        <f>EMP!X177</f>
        <v>0</v>
      </c>
      <c r="BD181" s="1">
        <f t="shared" si="129"/>
        <v>0</v>
      </c>
      <c r="BE181" s="1">
        <f t="shared" si="130"/>
        <v>0</v>
      </c>
      <c r="BF181" s="1">
        <f t="shared" si="131"/>
        <v>0</v>
      </c>
      <c r="BG181" s="1">
        <f t="shared" si="132"/>
        <v>0</v>
      </c>
      <c r="BL181" s="165">
        <f>EMP!O177</f>
        <v>0</v>
      </c>
      <c r="BM181" s="166">
        <f>EMP!P177</f>
        <v>0</v>
      </c>
      <c r="BN181" s="165">
        <f>EMP!Q177</f>
        <v>0</v>
      </c>
      <c r="BO181" s="179"/>
      <c r="BP181" s="180"/>
      <c r="BQ181" s="173">
        <f t="shared" si="133"/>
        <v>0</v>
      </c>
      <c r="BR181" s="173">
        <f t="shared" si="134"/>
        <v>0</v>
      </c>
      <c r="BS181" s="174">
        <f t="shared" si="135"/>
        <v>0</v>
      </c>
      <c r="BT181" s="173">
        <f t="shared" si="136"/>
        <v>0</v>
      </c>
      <c r="BU181" s="173">
        <f t="shared" si="137"/>
        <v>0</v>
      </c>
      <c r="BV181" s="174">
        <f t="shared" si="138"/>
        <v>0</v>
      </c>
      <c r="BW181" s="173">
        <f t="shared" si="139"/>
        <v>0</v>
      </c>
      <c r="BX181" s="173">
        <f t="shared" si="140"/>
        <v>0</v>
      </c>
      <c r="BY181" s="174">
        <f t="shared" si="141"/>
        <v>0</v>
      </c>
      <c r="BZ181" s="173">
        <f t="shared" si="142"/>
        <v>0</v>
      </c>
      <c r="CA181" s="173">
        <f t="shared" si="143"/>
        <v>0</v>
      </c>
      <c r="CB181" s="174">
        <f t="shared" si="144"/>
        <v>0</v>
      </c>
      <c r="CC181" s="173">
        <f t="shared" si="145"/>
        <v>0</v>
      </c>
      <c r="CD181" s="173">
        <f t="shared" si="146"/>
        <v>0</v>
      </c>
      <c r="CE181" s="175">
        <f t="shared" si="147"/>
        <v>0</v>
      </c>
      <c r="CF181" s="175">
        <f t="shared" si="117"/>
        <v>0</v>
      </c>
      <c r="CG181" s="175">
        <f t="shared" si="148"/>
        <v>0</v>
      </c>
      <c r="CH181" s="175">
        <f t="shared" si="149"/>
        <v>0</v>
      </c>
      <c r="CI181" s="175">
        <f t="shared" si="150"/>
        <v>0</v>
      </c>
      <c r="CJ181" s="175">
        <f t="shared" si="151"/>
        <v>0</v>
      </c>
      <c r="CK181" s="175">
        <f t="shared" si="152"/>
        <v>0</v>
      </c>
      <c r="CL181" s="175">
        <f t="shared" si="153"/>
        <v>0</v>
      </c>
      <c r="CM181" s="175">
        <f t="shared" si="154"/>
        <v>0</v>
      </c>
      <c r="CN181" s="175">
        <f t="shared" si="155"/>
        <v>0</v>
      </c>
      <c r="CO181" s="175">
        <f t="shared" si="156"/>
        <v>0</v>
      </c>
      <c r="CP181" s="175">
        <f t="shared" si="157"/>
        <v>0</v>
      </c>
      <c r="CQ181" s="175">
        <f t="shared" si="158"/>
        <v>0</v>
      </c>
      <c r="CR181" s="175">
        <f t="shared" si="159"/>
        <v>0</v>
      </c>
      <c r="CS181" s="175">
        <f t="shared" si="160"/>
        <v>0</v>
      </c>
      <c r="CT181" s="175">
        <f t="shared" si="161"/>
        <v>0</v>
      </c>
      <c r="CU181" s="176">
        <f t="shared" si="162"/>
        <v>0</v>
      </c>
      <c r="CV181" s="176">
        <f t="shared" si="163"/>
        <v>0</v>
      </c>
      <c r="CW181" s="176">
        <f t="shared" si="164"/>
        <v>0</v>
      </c>
      <c r="CX181" s="172">
        <f>OTH!P176</f>
        <v>0</v>
      </c>
      <c r="CY181" s="176">
        <f t="shared" si="165"/>
        <v>0</v>
      </c>
      <c r="CZ181" s="176">
        <f t="shared" si="166"/>
        <v>0</v>
      </c>
      <c r="DA181" s="176">
        <f t="shared" si="167"/>
        <v>0</v>
      </c>
      <c r="DB181" s="171">
        <f t="shared" si="168"/>
        <v>0</v>
      </c>
      <c r="DC181" s="171">
        <f t="shared" si="169"/>
        <v>0</v>
      </c>
      <c r="DD181" s="1">
        <f t="shared" si="170"/>
        <v>0</v>
      </c>
    </row>
    <row r="182" spans="3:108" ht="18" customHeight="1" x14ac:dyDescent="0.25">
      <c r="C182" s="1">
        <f t="shared" si="118"/>
        <v>0</v>
      </c>
      <c r="D182" s="1">
        <f t="shared" si="119"/>
        <v>0</v>
      </c>
      <c r="E182" s="1">
        <f>ALLO!A180</f>
        <v>0</v>
      </c>
      <c r="F182" s="1">
        <f t="shared" si="120"/>
        <v>0</v>
      </c>
      <c r="G182" s="1">
        <f t="shared" si="171"/>
        <v>1</v>
      </c>
      <c r="H182" s="1">
        <f t="shared" si="171"/>
        <v>2</v>
      </c>
      <c r="I182" s="1">
        <f t="shared" si="171"/>
        <v>3</v>
      </c>
      <c r="J182" s="1">
        <f>SUM(ALLO!GA180:GL180)</f>
        <v>0</v>
      </c>
      <c r="K182" s="1">
        <f>SUM(ALLO!GM180:GX180)</f>
        <v>0</v>
      </c>
      <c r="L182" s="1">
        <f>SUM(ALLO!GY180:HJ180)</f>
        <v>0</v>
      </c>
      <c r="M182" s="1">
        <f>SUM(ALLO!EU180:FF180)</f>
        <v>0</v>
      </c>
      <c r="N182" s="1">
        <f>SUM(ALLO!FG180:FR180)</f>
        <v>0</v>
      </c>
      <c r="O182" s="1">
        <f>ALLO!HR180</f>
        <v>0</v>
      </c>
      <c r="P182" s="1">
        <f>ALLO!HU180</f>
        <v>0</v>
      </c>
      <c r="Q182" s="1">
        <f>ALLO!IP180</f>
        <v>0</v>
      </c>
      <c r="R182" s="1">
        <f>ALLO!IS180</f>
        <v>0</v>
      </c>
      <c r="S182" s="1">
        <f>IFERROR(IF($BL182&gt;=1,INDEX(ARR!$D$8:$AG$207,MATCH(G182,ARR!$D$8:$D$207,0),12),0),0)</f>
        <v>0</v>
      </c>
      <c r="T182" s="1">
        <f>IFERROR(IF($BL182&gt;=1,INDEX(ARR!$D$8:$AG$207,MATCH(H182,ARR!$D$8:$D$207,0),12),0),0)</f>
        <v>0</v>
      </c>
      <c r="U182" s="1">
        <f>IFERROR(IF($BL182&gt;=1,INDEX(ARR!$D$8:$AG$207,MATCH(I182,ARR!$D$8:$D$207,0),12),0),0)</f>
        <v>0</v>
      </c>
      <c r="V182" s="1">
        <f t="shared" si="122"/>
        <v>0</v>
      </c>
      <c r="W182" s="1">
        <f t="shared" si="123"/>
        <v>0</v>
      </c>
      <c r="X182" s="1">
        <f>SUM(DED!AH182:AS182)+ALLO!IQ180+ALLO!IT180+DED!FT182+ALLO!HP180</f>
        <v>0</v>
      </c>
      <c r="Y182" s="1">
        <f>SUM(DED!FA182:FL182)+ALLO!IR180+ALLO!IU180+DED!FV182</f>
        <v>0</v>
      </c>
      <c r="Z182" s="1">
        <f>SUM(DED!BF182:BQ182)+DED!FW182</f>
        <v>0</v>
      </c>
      <c r="AA182" s="1">
        <f>DED!ES182+DED!GC182</f>
        <v>0</v>
      </c>
      <c r="AB182" s="1">
        <f>SUM(DED!DZ182:EK182)+OTH!I177+DED!FZ182</f>
        <v>0</v>
      </c>
      <c r="AC182" s="1">
        <f>SUM(DED!FM182:FS182)+DED!GD182</f>
        <v>0</v>
      </c>
      <c r="AD182" s="1">
        <f>SUM(DED!CP182:DA182)+DED!GE182</f>
        <v>0</v>
      </c>
      <c r="AE182" s="1">
        <f>SUM(DED!DB182:DM182)+OTH!N177+DED!GA182</f>
        <v>0</v>
      </c>
      <c r="AF182" s="1">
        <f>SUM(DED!DN182:DY182)+OTH!O177+DED!GB182</f>
        <v>0</v>
      </c>
      <c r="AG182" s="1">
        <f>SUM(OTH!D177:H177)+SUM(OTH!J177:M177)+SUM(X182:AB182)+AE182</f>
        <v>0</v>
      </c>
      <c r="AH182" s="1">
        <f>HRA!H177</f>
        <v>0</v>
      </c>
      <c r="AI182" s="1">
        <f>OTH!AC177+OTH!AD177+50000</f>
        <v>50000</v>
      </c>
      <c r="AJ182" s="1">
        <f>OTH!P177</f>
        <v>0</v>
      </c>
      <c r="AK182" s="1">
        <f>IFERROR(IF(OTH!Q177&gt;=AK$6,AK$6,OTH!Q177),0)</f>
        <v>0</v>
      </c>
      <c r="AL182" s="1">
        <f>IFERROR(IF(OTH!R177&gt;=AL$6,AL$6,OTH!R177),0)</f>
        <v>0</v>
      </c>
      <c r="AM182" s="1">
        <f>IFERROR(IF(OTH!S177&gt;=AM$6,AM$6,OTH!S177),0)</f>
        <v>0</v>
      </c>
      <c r="AN182" s="1">
        <f>IFERROR(IF(OTH!T177&gt;=AN$6,AN$6,OTH!T177),0)</f>
        <v>0</v>
      </c>
      <c r="AO182" s="1">
        <f>OTH!U177</f>
        <v>0</v>
      </c>
      <c r="AP182" s="1">
        <f>IFERROR(IF(OTH!V177&gt;=AP$6,AP$6,OTH!V177),0)</f>
        <v>0</v>
      </c>
      <c r="AQ182" s="1">
        <f>IFERROR(IF(OTH!W177&gt;=AQ$6,AQ$6,OTH!W177),0)</f>
        <v>0</v>
      </c>
      <c r="AR182" s="1">
        <f>IFERROR(IF(OTH!X177&gt;=AR$6,AR$6,OTH!X177),0)</f>
        <v>0</v>
      </c>
      <c r="AS182" s="1">
        <f>OTH!Y177</f>
        <v>0</v>
      </c>
      <c r="AT182" s="1">
        <f>OTH!Z177+AC182</f>
        <v>0</v>
      </c>
      <c r="AU182" s="1">
        <f>OTH!AE177+OTH!AF177</f>
        <v>0</v>
      </c>
      <c r="AV182" s="1">
        <f>OTH!AA177</f>
        <v>0</v>
      </c>
      <c r="AW182" s="1">
        <f>OTH!AB177</f>
        <v>0</v>
      </c>
      <c r="AX182" s="1">
        <f t="shared" si="124"/>
        <v>0</v>
      </c>
      <c r="AY182" s="1">
        <f t="shared" si="125"/>
        <v>0</v>
      </c>
      <c r="AZ182" s="1">
        <f t="shared" si="126"/>
        <v>0</v>
      </c>
      <c r="BA182" s="1">
        <f t="shared" si="127"/>
        <v>0</v>
      </c>
      <c r="BB182" s="1">
        <f t="shared" si="128"/>
        <v>0</v>
      </c>
      <c r="BC182" s="1">
        <f>EMP!X178</f>
        <v>0</v>
      </c>
      <c r="BD182" s="1">
        <f t="shared" si="129"/>
        <v>0</v>
      </c>
      <c r="BE182" s="1">
        <f t="shared" si="130"/>
        <v>0</v>
      </c>
      <c r="BF182" s="1">
        <f t="shared" si="131"/>
        <v>0</v>
      </c>
      <c r="BG182" s="1">
        <f t="shared" si="132"/>
        <v>0</v>
      </c>
      <c r="BL182" s="165">
        <f>EMP!O178</f>
        <v>0</v>
      </c>
      <c r="BM182" s="166">
        <f>EMP!P178</f>
        <v>0</v>
      </c>
      <c r="BN182" s="165">
        <f>EMP!Q178</f>
        <v>0</v>
      </c>
      <c r="BO182" s="179"/>
      <c r="BP182" s="180"/>
      <c r="BQ182" s="173">
        <f t="shared" si="133"/>
        <v>0</v>
      </c>
      <c r="BR182" s="173">
        <f t="shared" si="134"/>
        <v>0</v>
      </c>
      <c r="BS182" s="174">
        <f t="shared" si="135"/>
        <v>0</v>
      </c>
      <c r="BT182" s="173">
        <f t="shared" si="136"/>
        <v>0</v>
      </c>
      <c r="BU182" s="173">
        <f t="shared" si="137"/>
        <v>0</v>
      </c>
      <c r="BV182" s="174">
        <f t="shared" si="138"/>
        <v>0</v>
      </c>
      <c r="BW182" s="173">
        <f t="shared" si="139"/>
        <v>0</v>
      </c>
      <c r="BX182" s="173">
        <f t="shared" si="140"/>
        <v>0</v>
      </c>
      <c r="BY182" s="174">
        <f t="shared" si="141"/>
        <v>0</v>
      </c>
      <c r="BZ182" s="173">
        <f t="shared" si="142"/>
        <v>0</v>
      </c>
      <c r="CA182" s="173">
        <f t="shared" si="143"/>
        <v>0</v>
      </c>
      <c r="CB182" s="174">
        <f t="shared" si="144"/>
        <v>0</v>
      </c>
      <c r="CC182" s="173">
        <f t="shared" si="145"/>
        <v>0</v>
      </c>
      <c r="CD182" s="173">
        <f t="shared" si="146"/>
        <v>0</v>
      </c>
      <c r="CE182" s="175">
        <f t="shared" si="147"/>
        <v>0</v>
      </c>
      <c r="CF182" s="175">
        <f t="shared" si="117"/>
        <v>0</v>
      </c>
      <c r="CG182" s="175">
        <f t="shared" si="148"/>
        <v>0</v>
      </c>
      <c r="CH182" s="175">
        <f t="shared" si="149"/>
        <v>0</v>
      </c>
      <c r="CI182" s="175">
        <f t="shared" si="150"/>
        <v>0</v>
      </c>
      <c r="CJ182" s="175">
        <f t="shared" si="151"/>
        <v>0</v>
      </c>
      <c r="CK182" s="175">
        <f t="shared" si="152"/>
        <v>0</v>
      </c>
      <c r="CL182" s="175">
        <f t="shared" si="153"/>
        <v>0</v>
      </c>
      <c r="CM182" s="175">
        <f t="shared" si="154"/>
        <v>0</v>
      </c>
      <c r="CN182" s="175">
        <f t="shared" si="155"/>
        <v>0</v>
      </c>
      <c r="CO182" s="175">
        <f t="shared" si="156"/>
        <v>0</v>
      </c>
      <c r="CP182" s="175">
        <f t="shared" si="157"/>
        <v>0</v>
      </c>
      <c r="CQ182" s="175">
        <f t="shared" si="158"/>
        <v>0</v>
      </c>
      <c r="CR182" s="175">
        <f t="shared" si="159"/>
        <v>0</v>
      </c>
      <c r="CS182" s="175">
        <f t="shared" si="160"/>
        <v>0</v>
      </c>
      <c r="CT182" s="175">
        <f t="shared" si="161"/>
        <v>0</v>
      </c>
      <c r="CU182" s="176">
        <f t="shared" si="162"/>
        <v>0</v>
      </c>
      <c r="CV182" s="176">
        <f t="shared" si="163"/>
        <v>0</v>
      </c>
      <c r="CW182" s="176">
        <f t="shared" si="164"/>
        <v>0</v>
      </c>
      <c r="CX182" s="172">
        <f>OTH!P177</f>
        <v>0</v>
      </c>
      <c r="CY182" s="176">
        <f t="shared" si="165"/>
        <v>0</v>
      </c>
      <c r="CZ182" s="176">
        <f t="shared" si="166"/>
        <v>0</v>
      </c>
      <c r="DA182" s="176">
        <f t="shared" si="167"/>
        <v>0</v>
      </c>
      <c r="DB182" s="171">
        <f t="shared" si="168"/>
        <v>0</v>
      </c>
      <c r="DC182" s="171">
        <f t="shared" si="169"/>
        <v>0</v>
      </c>
      <c r="DD182" s="1">
        <f t="shared" si="170"/>
        <v>0</v>
      </c>
    </row>
    <row r="183" spans="3:108" ht="18" customHeight="1" x14ac:dyDescent="0.25">
      <c r="C183" s="1">
        <f t="shared" si="118"/>
        <v>0</v>
      </c>
      <c r="D183" s="1">
        <f t="shared" si="119"/>
        <v>0</v>
      </c>
      <c r="E183" s="1">
        <f>ALLO!A181</f>
        <v>0</v>
      </c>
      <c r="F183" s="1">
        <f t="shared" si="120"/>
        <v>0</v>
      </c>
      <c r="G183" s="1">
        <f t="shared" si="171"/>
        <v>1</v>
      </c>
      <c r="H183" s="1">
        <f t="shared" si="171"/>
        <v>2</v>
      </c>
      <c r="I183" s="1">
        <f t="shared" si="171"/>
        <v>3</v>
      </c>
      <c r="J183" s="1">
        <f>SUM(ALLO!GA181:GL181)</f>
        <v>0</v>
      </c>
      <c r="K183" s="1">
        <f>SUM(ALLO!GM181:GX181)</f>
        <v>0</v>
      </c>
      <c r="L183" s="1">
        <f>SUM(ALLO!GY181:HJ181)</f>
        <v>0</v>
      </c>
      <c r="M183" s="1">
        <f>SUM(ALLO!EU181:FF181)</f>
        <v>0</v>
      </c>
      <c r="N183" s="1">
        <f>SUM(ALLO!FG181:FR181)</f>
        <v>0</v>
      </c>
      <c r="O183" s="1">
        <f>ALLO!HR181</f>
        <v>0</v>
      </c>
      <c r="P183" s="1">
        <f>ALLO!HU181</f>
        <v>0</v>
      </c>
      <c r="Q183" s="1">
        <f>ALLO!IP181</f>
        <v>0</v>
      </c>
      <c r="R183" s="1">
        <f>ALLO!IS181</f>
        <v>0</v>
      </c>
      <c r="S183" s="1">
        <f>IFERROR(IF($BL183&gt;=1,INDEX(ARR!$D$8:$AG$207,MATCH(G183,ARR!$D$8:$D$207,0),12),0),0)</f>
        <v>0</v>
      </c>
      <c r="T183" s="1">
        <f>IFERROR(IF($BL183&gt;=1,INDEX(ARR!$D$8:$AG$207,MATCH(H183,ARR!$D$8:$D$207,0),12),0),0)</f>
        <v>0</v>
      </c>
      <c r="U183" s="1">
        <f>IFERROR(IF($BL183&gt;=1,INDEX(ARR!$D$8:$AG$207,MATCH(I183,ARR!$D$8:$D$207,0),12),0),0)</f>
        <v>0</v>
      </c>
      <c r="V183" s="1">
        <f t="shared" si="122"/>
        <v>0</v>
      </c>
      <c r="W183" s="1">
        <f t="shared" si="123"/>
        <v>0</v>
      </c>
      <c r="X183" s="1">
        <f>SUM(DED!AH183:AS183)+ALLO!IQ181+ALLO!IT181+DED!FT183+ALLO!HP181</f>
        <v>0</v>
      </c>
      <c r="Y183" s="1">
        <f>SUM(DED!FA183:FL183)+ALLO!IR181+ALLO!IU181+DED!FV183</f>
        <v>0</v>
      </c>
      <c r="Z183" s="1">
        <f>SUM(DED!BF183:BQ183)+DED!FW183</f>
        <v>0</v>
      </c>
      <c r="AA183" s="1">
        <f>DED!ES183+DED!GC183</f>
        <v>0</v>
      </c>
      <c r="AB183" s="1">
        <f>SUM(DED!DZ183:EK183)+OTH!I178+DED!FZ183</f>
        <v>0</v>
      </c>
      <c r="AC183" s="1">
        <f>SUM(DED!FM183:FS183)+DED!GD183</f>
        <v>0</v>
      </c>
      <c r="AD183" s="1">
        <f>SUM(DED!CP183:DA183)+DED!GE183</f>
        <v>0</v>
      </c>
      <c r="AE183" s="1">
        <f>SUM(DED!DB183:DM183)+OTH!N178+DED!GA183</f>
        <v>0</v>
      </c>
      <c r="AF183" s="1">
        <f>SUM(DED!DN183:DY183)+OTH!O178+DED!GB183</f>
        <v>0</v>
      </c>
      <c r="AG183" s="1">
        <f>SUM(OTH!D178:H178)+SUM(OTH!J178:M178)+SUM(X183:AB183)+AE183</f>
        <v>0</v>
      </c>
      <c r="AH183" s="1">
        <f>HRA!H178</f>
        <v>0</v>
      </c>
      <c r="AI183" s="1">
        <f>OTH!AC178+OTH!AD178+50000</f>
        <v>50000</v>
      </c>
      <c r="AJ183" s="1">
        <f>OTH!P178</f>
        <v>0</v>
      </c>
      <c r="AK183" s="1">
        <f>IFERROR(IF(OTH!Q178&gt;=AK$6,AK$6,OTH!Q178),0)</f>
        <v>0</v>
      </c>
      <c r="AL183" s="1">
        <f>IFERROR(IF(OTH!R178&gt;=AL$6,AL$6,OTH!R178),0)</f>
        <v>0</v>
      </c>
      <c r="AM183" s="1">
        <f>IFERROR(IF(OTH!S178&gt;=AM$6,AM$6,OTH!S178),0)</f>
        <v>0</v>
      </c>
      <c r="AN183" s="1">
        <f>IFERROR(IF(OTH!T178&gt;=AN$6,AN$6,OTH!T178),0)</f>
        <v>0</v>
      </c>
      <c r="AO183" s="1">
        <f>OTH!U178</f>
        <v>0</v>
      </c>
      <c r="AP183" s="1">
        <f>IFERROR(IF(OTH!V178&gt;=AP$6,AP$6,OTH!V178),0)</f>
        <v>0</v>
      </c>
      <c r="AQ183" s="1">
        <f>IFERROR(IF(OTH!W178&gt;=AQ$6,AQ$6,OTH!W178),0)</f>
        <v>0</v>
      </c>
      <c r="AR183" s="1">
        <f>IFERROR(IF(OTH!X178&gt;=AR$6,AR$6,OTH!X178),0)</f>
        <v>0</v>
      </c>
      <c r="AS183" s="1">
        <f>OTH!Y178</f>
        <v>0</v>
      </c>
      <c r="AT183" s="1">
        <f>OTH!Z178+AC183</f>
        <v>0</v>
      </c>
      <c r="AU183" s="1">
        <f>OTH!AE178+OTH!AF178</f>
        <v>0</v>
      </c>
      <c r="AV183" s="1">
        <f>OTH!AA178</f>
        <v>0</v>
      </c>
      <c r="AW183" s="1">
        <f>OTH!AB178</f>
        <v>0</v>
      </c>
      <c r="AX183" s="1">
        <f t="shared" si="124"/>
        <v>0</v>
      </c>
      <c r="AY183" s="1">
        <f t="shared" si="125"/>
        <v>0</v>
      </c>
      <c r="AZ183" s="1">
        <f t="shared" si="126"/>
        <v>0</v>
      </c>
      <c r="BA183" s="1">
        <f t="shared" si="127"/>
        <v>0</v>
      </c>
      <c r="BB183" s="1">
        <f t="shared" si="128"/>
        <v>0</v>
      </c>
      <c r="BC183" s="1">
        <f>EMP!X179</f>
        <v>0</v>
      </c>
      <c r="BD183" s="1">
        <f t="shared" si="129"/>
        <v>0</v>
      </c>
      <c r="BE183" s="1">
        <f t="shared" si="130"/>
        <v>0</v>
      </c>
      <c r="BF183" s="1">
        <f t="shared" si="131"/>
        <v>0</v>
      </c>
      <c r="BG183" s="1">
        <f t="shared" si="132"/>
        <v>0</v>
      </c>
      <c r="BL183" s="165">
        <f>EMP!O179</f>
        <v>0</v>
      </c>
      <c r="BM183" s="166">
        <f>EMP!P179</f>
        <v>0</v>
      </c>
      <c r="BN183" s="165">
        <f>EMP!Q179</f>
        <v>0</v>
      </c>
      <c r="BO183" s="179"/>
      <c r="BP183" s="180"/>
      <c r="BQ183" s="173">
        <f t="shared" si="133"/>
        <v>0</v>
      </c>
      <c r="BR183" s="173">
        <f t="shared" si="134"/>
        <v>0</v>
      </c>
      <c r="BS183" s="174">
        <f t="shared" si="135"/>
        <v>0</v>
      </c>
      <c r="BT183" s="173">
        <f t="shared" si="136"/>
        <v>0</v>
      </c>
      <c r="BU183" s="173">
        <f t="shared" si="137"/>
        <v>0</v>
      </c>
      <c r="BV183" s="174">
        <f t="shared" si="138"/>
        <v>0</v>
      </c>
      <c r="BW183" s="173">
        <f t="shared" si="139"/>
        <v>0</v>
      </c>
      <c r="BX183" s="173">
        <f t="shared" si="140"/>
        <v>0</v>
      </c>
      <c r="BY183" s="174">
        <f t="shared" si="141"/>
        <v>0</v>
      </c>
      <c r="BZ183" s="173">
        <f t="shared" si="142"/>
        <v>0</v>
      </c>
      <c r="CA183" s="173">
        <f t="shared" si="143"/>
        <v>0</v>
      </c>
      <c r="CB183" s="174">
        <f t="shared" si="144"/>
        <v>0</v>
      </c>
      <c r="CC183" s="173">
        <f t="shared" si="145"/>
        <v>0</v>
      </c>
      <c r="CD183" s="173">
        <f t="shared" si="146"/>
        <v>0</v>
      </c>
      <c r="CE183" s="175">
        <f t="shared" si="147"/>
        <v>0</v>
      </c>
      <c r="CF183" s="175">
        <f t="shared" si="117"/>
        <v>0</v>
      </c>
      <c r="CG183" s="175">
        <f t="shared" si="148"/>
        <v>0</v>
      </c>
      <c r="CH183" s="175">
        <f t="shared" si="149"/>
        <v>0</v>
      </c>
      <c r="CI183" s="175">
        <f t="shared" si="150"/>
        <v>0</v>
      </c>
      <c r="CJ183" s="175">
        <f t="shared" si="151"/>
        <v>0</v>
      </c>
      <c r="CK183" s="175">
        <f t="shared" si="152"/>
        <v>0</v>
      </c>
      <c r="CL183" s="175">
        <f t="shared" si="153"/>
        <v>0</v>
      </c>
      <c r="CM183" s="175">
        <f t="shared" si="154"/>
        <v>0</v>
      </c>
      <c r="CN183" s="175">
        <f t="shared" si="155"/>
        <v>0</v>
      </c>
      <c r="CO183" s="175">
        <f t="shared" si="156"/>
        <v>0</v>
      </c>
      <c r="CP183" s="175">
        <f t="shared" si="157"/>
        <v>0</v>
      </c>
      <c r="CQ183" s="175">
        <f t="shared" si="158"/>
        <v>0</v>
      </c>
      <c r="CR183" s="175">
        <f t="shared" si="159"/>
        <v>0</v>
      </c>
      <c r="CS183" s="175">
        <f t="shared" si="160"/>
        <v>0</v>
      </c>
      <c r="CT183" s="175">
        <f t="shared" si="161"/>
        <v>0</v>
      </c>
      <c r="CU183" s="176">
        <f t="shared" si="162"/>
        <v>0</v>
      </c>
      <c r="CV183" s="176">
        <f t="shared" si="163"/>
        <v>0</v>
      </c>
      <c r="CW183" s="176">
        <f t="shared" si="164"/>
        <v>0</v>
      </c>
      <c r="CX183" s="172">
        <f>OTH!P178</f>
        <v>0</v>
      </c>
      <c r="CY183" s="176">
        <f t="shared" si="165"/>
        <v>0</v>
      </c>
      <c r="CZ183" s="176">
        <f t="shared" si="166"/>
        <v>0</v>
      </c>
      <c r="DA183" s="176">
        <f t="shared" si="167"/>
        <v>0</v>
      </c>
      <c r="DB183" s="171">
        <f t="shared" si="168"/>
        <v>0</v>
      </c>
      <c r="DC183" s="171">
        <f t="shared" si="169"/>
        <v>0</v>
      </c>
      <c r="DD183" s="1">
        <f t="shared" si="170"/>
        <v>0</v>
      </c>
    </row>
    <row r="184" spans="3:108" ht="18" customHeight="1" x14ac:dyDescent="0.25">
      <c r="C184" s="1">
        <f t="shared" si="118"/>
        <v>0</v>
      </c>
      <c r="D184" s="1">
        <f t="shared" si="119"/>
        <v>0</v>
      </c>
      <c r="E184" s="1">
        <f>ALLO!A182</f>
        <v>0</v>
      </c>
      <c r="F184" s="1">
        <f t="shared" si="120"/>
        <v>0</v>
      </c>
      <c r="G184" s="1">
        <f t="shared" si="171"/>
        <v>1</v>
      </c>
      <c r="H184" s="1">
        <f t="shared" si="171"/>
        <v>2</v>
      </c>
      <c r="I184" s="1">
        <f t="shared" si="171"/>
        <v>3</v>
      </c>
      <c r="J184" s="1">
        <f>SUM(ALLO!GA182:GL182)</f>
        <v>0</v>
      </c>
      <c r="K184" s="1">
        <f>SUM(ALLO!GM182:GX182)</f>
        <v>0</v>
      </c>
      <c r="L184" s="1">
        <f>SUM(ALLO!GY182:HJ182)</f>
        <v>0</v>
      </c>
      <c r="M184" s="1">
        <f>SUM(ALLO!EU182:FF182)</f>
        <v>0</v>
      </c>
      <c r="N184" s="1">
        <f>SUM(ALLO!FG182:FR182)</f>
        <v>0</v>
      </c>
      <c r="O184" s="1">
        <f>ALLO!HR182</f>
        <v>0</v>
      </c>
      <c r="P184" s="1">
        <f>ALLO!HU182</f>
        <v>0</v>
      </c>
      <c r="Q184" s="1">
        <f>ALLO!IP182</f>
        <v>0</v>
      </c>
      <c r="R184" s="1">
        <f>ALLO!IS182</f>
        <v>0</v>
      </c>
      <c r="S184" s="1">
        <f>IFERROR(IF($BL184&gt;=1,INDEX(ARR!$D$8:$AG$207,MATCH(G184,ARR!$D$8:$D$207,0),12),0),0)</f>
        <v>0</v>
      </c>
      <c r="T184" s="1">
        <f>IFERROR(IF($BL184&gt;=1,INDEX(ARR!$D$8:$AG$207,MATCH(H184,ARR!$D$8:$D$207,0),12),0),0)</f>
        <v>0</v>
      </c>
      <c r="U184" s="1">
        <f>IFERROR(IF($BL184&gt;=1,INDEX(ARR!$D$8:$AG$207,MATCH(I184,ARR!$D$8:$D$207,0),12),0),0)</f>
        <v>0</v>
      </c>
      <c r="V184" s="1">
        <f t="shared" si="122"/>
        <v>0</v>
      </c>
      <c r="W184" s="1">
        <f t="shared" si="123"/>
        <v>0</v>
      </c>
      <c r="X184" s="1">
        <f>SUM(DED!AH184:AS184)+ALLO!IQ182+ALLO!IT182+DED!FT184+ALLO!HP182</f>
        <v>0</v>
      </c>
      <c r="Y184" s="1">
        <f>SUM(DED!FA184:FL184)+ALLO!IR182+ALLO!IU182+DED!FV184</f>
        <v>0</v>
      </c>
      <c r="Z184" s="1">
        <f>SUM(DED!BF184:BQ184)+DED!FW184</f>
        <v>0</v>
      </c>
      <c r="AA184" s="1">
        <f>DED!ES184+DED!GC184</f>
        <v>0</v>
      </c>
      <c r="AB184" s="1">
        <f>SUM(DED!DZ184:EK184)+OTH!I179+DED!FZ184</f>
        <v>0</v>
      </c>
      <c r="AC184" s="1">
        <f>SUM(DED!FM184:FS184)+DED!GD184</f>
        <v>0</v>
      </c>
      <c r="AD184" s="1">
        <f>SUM(DED!CP184:DA184)+DED!GE184</f>
        <v>0</v>
      </c>
      <c r="AE184" s="1">
        <f>SUM(DED!DB184:DM184)+OTH!N179+DED!GA184</f>
        <v>0</v>
      </c>
      <c r="AF184" s="1">
        <f>SUM(DED!DN184:DY184)+OTH!O179+DED!GB184</f>
        <v>0</v>
      </c>
      <c r="AG184" s="1">
        <f>SUM(OTH!D179:H179)+SUM(OTH!J179:M179)+SUM(X184:AB184)+AE184</f>
        <v>0</v>
      </c>
      <c r="AH184" s="1">
        <f>HRA!H179</f>
        <v>0</v>
      </c>
      <c r="AI184" s="1">
        <f>OTH!AC179+OTH!AD179+50000</f>
        <v>50000</v>
      </c>
      <c r="AJ184" s="1">
        <f>OTH!P179</f>
        <v>0</v>
      </c>
      <c r="AK184" s="1">
        <f>IFERROR(IF(OTH!Q179&gt;=AK$6,AK$6,OTH!Q179),0)</f>
        <v>0</v>
      </c>
      <c r="AL184" s="1">
        <f>IFERROR(IF(OTH!R179&gt;=AL$6,AL$6,OTH!R179),0)</f>
        <v>0</v>
      </c>
      <c r="AM184" s="1">
        <f>IFERROR(IF(OTH!S179&gt;=AM$6,AM$6,OTH!S179),0)</f>
        <v>0</v>
      </c>
      <c r="AN184" s="1">
        <f>IFERROR(IF(OTH!T179&gt;=AN$6,AN$6,OTH!T179),0)</f>
        <v>0</v>
      </c>
      <c r="AO184" s="1">
        <f>OTH!U179</f>
        <v>0</v>
      </c>
      <c r="AP184" s="1">
        <f>IFERROR(IF(OTH!V179&gt;=AP$6,AP$6,OTH!V179),0)</f>
        <v>0</v>
      </c>
      <c r="AQ184" s="1">
        <f>IFERROR(IF(OTH!W179&gt;=AQ$6,AQ$6,OTH!W179),0)</f>
        <v>0</v>
      </c>
      <c r="AR184" s="1">
        <f>IFERROR(IF(OTH!X179&gt;=AR$6,AR$6,OTH!X179),0)</f>
        <v>0</v>
      </c>
      <c r="AS184" s="1">
        <f>OTH!Y179</f>
        <v>0</v>
      </c>
      <c r="AT184" s="1">
        <f>OTH!Z179+AC184</f>
        <v>0</v>
      </c>
      <c r="AU184" s="1">
        <f>OTH!AE179+OTH!AF179</f>
        <v>0</v>
      </c>
      <c r="AV184" s="1">
        <f>OTH!AA179</f>
        <v>0</v>
      </c>
      <c r="AW184" s="1">
        <f>OTH!AB179</f>
        <v>0</v>
      </c>
      <c r="AX184" s="1">
        <f t="shared" si="124"/>
        <v>0</v>
      </c>
      <c r="AY184" s="1">
        <f t="shared" si="125"/>
        <v>0</v>
      </c>
      <c r="AZ184" s="1">
        <f t="shared" si="126"/>
        <v>0</v>
      </c>
      <c r="BA184" s="1">
        <f t="shared" si="127"/>
        <v>0</v>
      </c>
      <c r="BB184" s="1">
        <f t="shared" si="128"/>
        <v>0</v>
      </c>
      <c r="BC184" s="1">
        <f>EMP!X180</f>
        <v>0</v>
      </c>
      <c r="BD184" s="1">
        <f t="shared" si="129"/>
        <v>0</v>
      </c>
      <c r="BE184" s="1">
        <f t="shared" si="130"/>
        <v>0</v>
      </c>
      <c r="BF184" s="1">
        <f t="shared" si="131"/>
        <v>0</v>
      </c>
      <c r="BG184" s="1">
        <f t="shared" si="132"/>
        <v>0</v>
      </c>
      <c r="BL184" s="165">
        <f>EMP!O180</f>
        <v>0</v>
      </c>
      <c r="BM184" s="166">
        <f>EMP!P180</f>
        <v>0</v>
      </c>
      <c r="BN184" s="165">
        <f>EMP!Q180</f>
        <v>0</v>
      </c>
      <c r="BO184" s="179"/>
      <c r="BP184" s="180"/>
      <c r="BQ184" s="173">
        <f t="shared" si="133"/>
        <v>0</v>
      </c>
      <c r="BR184" s="173">
        <f t="shared" si="134"/>
        <v>0</v>
      </c>
      <c r="BS184" s="174">
        <f t="shared" si="135"/>
        <v>0</v>
      </c>
      <c r="BT184" s="173">
        <f t="shared" si="136"/>
        <v>0</v>
      </c>
      <c r="BU184" s="173">
        <f t="shared" si="137"/>
        <v>0</v>
      </c>
      <c r="BV184" s="174">
        <f t="shared" si="138"/>
        <v>0</v>
      </c>
      <c r="BW184" s="173">
        <f t="shared" si="139"/>
        <v>0</v>
      </c>
      <c r="BX184" s="173">
        <f t="shared" si="140"/>
        <v>0</v>
      </c>
      <c r="BY184" s="174">
        <f t="shared" si="141"/>
        <v>0</v>
      </c>
      <c r="BZ184" s="173">
        <f t="shared" si="142"/>
        <v>0</v>
      </c>
      <c r="CA184" s="173">
        <f t="shared" si="143"/>
        <v>0</v>
      </c>
      <c r="CB184" s="174">
        <f t="shared" si="144"/>
        <v>0</v>
      </c>
      <c r="CC184" s="173">
        <f t="shared" si="145"/>
        <v>0</v>
      </c>
      <c r="CD184" s="173">
        <f t="shared" si="146"/>
        <v>0</v>
      </c>
      <c r="CE184" s="175">
        <f t="shared" si="147"/>
        <v>0</v>
      </c>
      <c r="CF184" s="175">
        <f t="shared" si="117"/>
        <v>0</v>
      </c>
      <c r="CG184" s="175">
        <f t="shared" si="148"/>
        <v>0</v>
      </c>
      <c r="CH184" s="175">
        <f t="shared" si="149"/>
        <v>0</v>
      </c>
      <c r="CI184" s="175">
        <f t="shared" si="150"/>
        <v>0</v>
      </c>
      <c r="CJ184" s="175">
        <f t="shared" si="151"/>
        <v>0</v>
      </c>
      <c r="CK184" s="175">
        <f t="shared" si="152"/>
        <v>0</v>
      </c>
      <c r="CL184" s="175">
        <f t="shared" si="153"/>
        <v>0</v>
      </c>
      <c r="CM184" s="175">
        <f t="shared" si="154"/>
        <v>0</v>
      </c>
      <c r="CN184" s="175">
        <f t="shared" si="155"/>
        <v>0</v>
      </c>
      <c r="CO184" s="175">
        <f t="shared" si="156"/>
        <v>0</v>
      </c>
      <c r="CP184" s="175">
        <f t="shared" si="157"/>
        <v>0</v>
      </c>
      <c r="CQ184" s="175">
        <f t="shared" si="158"/>
        <v>0</v>
      </c>
      <c r="CR184" s="175">
        <f t="shared" si="159"/>
        <v>0</v>
      </c>
      <c r="CS184" s="175">
        <f t="shared" si="160"/>
        <v>0</v>
      </c>
      <c r="CT184" s="175">
        <f t="shared" si="161"/>
        <v>0</v>
      </c>
      <c r="CU184" s="176">
        <f t="shared" si="162"/>
        <v>0</v>
      </c>
      <c r="CV184" s="176">
        <f t="shared" si="163"/>
        <v>0</v>
      </c>
      <c r="CW184" s="176">
        <f t="shared" si="164"/>
        <v>0</v>
      </c>
      <c r="CX184" s="172">
        <f>OTH!P179</f>
        <v>0</v>
      </c>
      <c r="CY184" s="176">
        <f t="shared" si="165"/>
        <v>0</v>
      </c>
      <c r="CZ184" s="176">
        <f t="shared" si="166"/>
        <v>0</v>
      </c>
      <c r="DA184" s="176">
        <f t="shared" si="167"/>
        <v>0</v>
      </c>
      <c r="DB184" s="171">
        <f t="shared" si="168"/>
        <v>0</v>
      </c>
      <c r="DC184" s="171">
        <f t="shared" si="169"/>
        <v>0</v>
      </c>
      <c r="DD184" s="1">
        <f t="shared" si="170"/>
        <v>0</v>
      </c>
    </row>
    <row r="185" spans="3:108" ht="18" customHeight="1" x14ac:dyDescent="0.25">
      <c r="C185" s="1">
        <f t="shared" si="118"/>
        <v>0</v>
      </c>
      <c r="D185" s="1">
        <f t="shared" si="119"/>
        <v>0</v>
      </c>
      <c r="E185" s="1">
        <f>ALLO!A183</f>
        <v>0</v>
      </c>
      <c r="F185" s="1">
        <f t="shared" si="120"/>
        <v>0</v>
      </c>
      <c r="G185" s="1">
        <f t="shared" si="171"/>
        <v>1</v>
      </c>
      <c r="H185" s="1">
        <f t="shared" si="171"/>
        <v>2</v>
      </c>
      <c r="I185" s="1">
        <f t="shared" si="171"/>
        <v>3</v>
      </c>
      <c r="J185" s="1">
        <f>SUM(ALLO!GA183:GL183)</f>
        <v>0</v>
      </c>
      <c r="K185" s="1">
        <f>SUM(ALLO!GM183:GX183)</f>
        <v>0</v>
      </c>
      <c r="L185" s="1">
        <f>SUM(ALLO!GY183:HJ183)</f>
        <v>0</v>
      </c>
      <c r="M185" s="1">
        <f>SUM(ALLO!EU183:FF183)</f>
        <v>0</v>
      </c>
      <c r="N185" s="1">
        <f>SUM(ALLO!FG183:FR183)</f>
        <v>0</v>
      </c>
      <c r="O185" s="1">
        <f>ALLO!HR183</f>
        <v>0</v>
      </c>
      <c r="P185" s="1">
        <f>ALLO!HU183</f>
        <v>0</v>
      </c>
      <c r="Q185" s="1">
        <f>ALLO!IP183</f>
        <v>0</v>
      </c>
      <c r="R185" s="1">
        <f>ALLO!IS183</f>
        <v>0</v>
      </c>
      <c r="S185" s="1">
        <f>IFERROR(IF($BL185&gt;=1,INDEX(ARR!$D$8:$AG$207,MATCH(G185,ARR!$D$8:$D$207,0),12),0),0)</f>
        <v>0</v>
      </c>
      <c r="T185" s="1">
        <f>IFERROR(IF($BL185&gt;=1,INDEX(ARR!$D$8:$AG$207,MATCH(H185,ARR!$D$8:$D$207,0),12),0),0)</f>
        <v>0</v>
      </c>
      <c r="U185" s="1">
        <f>IFERROR(IF($BL185&gt;=1,INDEX(ARR!$D$8:$AG$207,MATCH(I185,ARR!$D$8:$D$207,0),12),0),0)</f>
        <v>0</v>
      </c>
      <c r="V185" s="1">
        <f t="shared" si="122"/>
        <v>0</v>
      </c>
      <c r="W185" s="1">
        <f t="shared" si="123"/>
        <v>0</v>
      </c>
      <c r="X185" s="1">
        <f>SUM(DED!AH185:AS185)+ALLO!IQ183+ALLO!IT183+DED!FT185+ALLO!HP183</f>
        <v>0</v>
      </c>
      <c r="Y185" s="1">
        <f>SUM(DED!FA185:FL185)+ALLO!IR183+ALLO!IU183+DED!FV185</f>
        <v>0</v>
      </c>
      <c r="Z185" s="1">
        <f>SUM(DED!BF185:BQ185)+DED!FW185</f>
        <v>0</v>
      </c>
      <c r="AA185" s="1">
        <f>DED!ES185+DED!GC185</f>
        <v>0</v>
      </c>
      <c r="AB185" s="1">
        <f>SUM(DED!DZ185:EK185)+OTH!I180+DED!FZ185</f>
        <v>0</v>
      </c>
      <c r="AC185" s="1">
        <f>SUM(DED!FM185:FS185)+DED!GD185</f>
        <v>0</v>
      </c>
      <c r="AD185" s="1">
        <f>SUM(DED!CP185:DA185)+DED!GE185</f>
        <v>0</v>
      </c>
      <c r="AE185" s="1">
        <f>SUM(DED!DB185:DM185)+OTH!N180+DED!GA185</f>
        <v>0</v>
      </c>
      <c r="AF185" s="1">
        <f>SUM(DED!DN185:DY185)+OTH!O180+DED!GB185</f>
        <v>0</v>
      </c>
      <c r="AG185" s="1">
        <f>SUM(OTH!D180:H180)+SUM(OTH!J180:M180)+SUM(X185:AB185)+AE185</f>
        <v>0</v>
      </c>
      <c r="AH185" s="1">
        <f>HRA!H180</f>
        <v>0</v>
      </c>
      <c r="AI185" s="1">
        <f>OTH!AC180+OTH!AD180+50000</f>
        <v>50000</v>
      </c>
      <c r="AJ185" s="1">
        <f>OTH!P180</f>
        <v>0</v>
      </c>
      <c r="AK185" s="1">
        <f>IFERROR(IF(OTH!Q180&gt;=AK$6,AK$6,OTH!Q180),0)</f>
        <v>0</v>
      </c>
      <c r="AL185" s="1">
        <f>IFERROR(IF(OTH!R180&gt;=AL$6,AL$6,OTH!R180),0)</f>
        <v>0</v>
      </c>
      <c r="AM185" s="1">
        <f>IFERROR(IF(OTH!S180&gt;=AM$6,AM$6,OTH!S180),0)</f>
        <v>0</v>
      </c>
      <c r="AN185" s="1">
        <f>IFERROR(IF(OTH!T180&gt;=AN$6,AN$6,OTH!T180),0)</f>
        <v>0</v>
      </c>
      <c r="AO185" s="1">
        <f>OTH!U180</f>
        <v>0</v>
      </c>
      <c r="AP185" s="1">
        <f>IFERROR(IF(OTH!V180&gt;=AP$6,AP$6,OTH!V180),0)</f>
        <v>0</v>
      </c>
      <c r="AQ185" s="1">
        <f>IFERROR(IF(OTH!W180&gt;=AQ$6,AQ$6,OTH!W180),0)</f>
        <v>0</v>
      </c>
      <c r="AR185" s="1">
        <f>IFERROR(IF(OTH!X180&gt;=AR$6,AR$6,OTH!X180),0)</f>
        <v>0</v>
      </c>
      <c r="AS185" s="1">
        <f>OTH!Y180</f>
        <v>0</v>
      </c>
      <c r="AT185" s="1">
        <f>OTH!Z180+AC185</f>
        <v>0</v>
      </c>
      <c r="AU185" s="1">
        <f>OTH!AE180+OTH!AF180</f>
        <v>0</v>
      </c>
      <c r="AV185" s="1">
        <f>OTH!AA180</f>
        <v>0</v>
      </c>
      <c r="AW185" s="1">
        <f>OTH!AB180</f>
        <v>0</v>
      </c>
      <c r="AX185" s="1">
        <f t="shared" si="124"/>
        <v>0</v>
      </c>
      <c r="AY185" s="1">
        <f t="shared" si="125"/>
        <v>0</v>
      </c>
      <c r="AZ185" s="1">
        <f t="shared" si="126"/>
        <v>0</v>
      </c>
      <c r="BA185" s="1">
        <f t="shared" si="127"/>
        <v>0</v>
      </c>
      <c r="BB185" s="1">
        <f t="shared" si="128"/>
        <v>0</v>
      </c>
      <c r="BC185" s="1">
        <f>EMP!X181</f>
        <v>0</v>
      </c>
      <c r="BD185" s="1">
        <f t="shared" si="129"/>
        <v>0</v>
      </c>
      <c r="BE185" s="1">
        <f t="shared" si="130"/>
        <v>0</v>
      </c>
      <c r="BF185" s="1">
        <f t="shared" si="131"/>
        <v>0</v>
      </c>
      <c r="BG185" s="1">
        <f t="shared" si="132"/>
        <v>0</v>
      </c>
      <c r="BL185" s="165">
        <f>EMP!O181</f>
        <v>0</v>
      </c>
      <c r="BM185" s="166">
        <f>EMP!P181</f>
        <v>0</v>
      </c>
      <c r="BN185" s="165">
        <f>EMP!Q181</f>
        <v>0</v>
      </c>
      <c r="BO185" s="179"/>
      <c r="BP185" s="180"/>
      <c r="BQ185" s="173">
        <f t="shared" si="133"/>
        <v>0</v>
      </c>
      <c r="BR185" s="173">
        <f t="shared" si="134"/>
        <v>0</v>
      </c>
      <c r="BS185" s="174">
        <f t="shared" si="135"/>
        <v>0</v>
      </c>
      <c r="BT185" s="173">
        <f t="shared" si="136"/>
        <v>0</v>
      </c>
      <c r="BU185" s="173">
        <f t="shared" si="137"/>
        <v>0</v>
      </c>
      <c r="BV185" s="174">
        <f t="shared" si="138"/>
        <v>0</v>
      </c>
      <c r="BW185" s="173">
        <f t="shared" si="139"/>
        <v>0</v>
      </c>
      <c r="BX185" s="173">
        <f t="shared" si="140"/>
        <v>0</v>
      </c>
      <c r="BY185" s="174">
        <f t="shared" si="141"/>
        <v>0</v>
      </c>
      <c r="BZ185" s="173">
        <f t="shared" si="142"/>
        <v>0</v>
      </c>
      <c r="CA185" s="173">
        <f t="shared" si="143"/>
        <v>0</v>
      </c>
      <c r="CB185" s="174">
        <f t="shared" si="144"/>
        <v>0</v>
      </c>
      <c r="CC185" s="173">
        <f t="shared" si="145"/>
        <v>0</v>
      </c>
      <c r="CD185" s="173">
        <f t="shared" si="146"/>
        <v>0</v>
      </c>
      <c r="CE185" s="175">
        <f t="shared" si="147"/>
        <v>0</v>
      </c>
      <c r="CF185" s="175">
        <f t="shared" si="117"/>
        <v>0</v>
      </c>
      <c r="CG185" s="175">
        <f t="shared" si="148"/>
        <v>0</v>
      </c>
      <c r="CH185" s="175">
        <f t="shared" si="149"/>
        <v>0</v>
      </c>
      <c r="CI185" s="175">
        <f t="shared" si="150"/>
        <v>0</v>
      </c>
      <c r="CJ185" s="175">
        <f t="shared" si="151"/>
        <v>0</v>
      </c>
      <c r="CK185" s="175">
        <f t="shared" si="152"/>
        <v>0</v>
      </c>
      <c r="CL185" s="175">
        <f t="shared" si="153"/>
        <v>0</v>
      </c>
      <c r="CM185" s="175">
        <f t="shared" si="154"/>
        <v>0</v>
      </c>
      <c r="CN185" s="175">
        <f t="shared" si="155"/>
        <v>0</v>
      </c>
      <c r="CO185" s="175">
        <f t="shared" si="156"/>
        <v>0</v>
      </c>
      <c r="CP185" s="175">
        <f t="shared" si="157"/>
        <v>0</v>
      </c>
      <c r="CQ185" s="175">
        <f t="shared" si="158"/>
        <v>0</v>
      </c>
      <c r="CR185" s="175">
        <f t="shared" si="159"/>
        <v>0</v>
      </c>
      <c r="CS185" s="175">
        <f t="shared" si="160"/>
        <v>0</v>
      </c>
      <c r="CT185" s="175">
        <f t="shared" si="161"/>
        <v>0</v>
      </c>
      <c r="CU185" s="176">
        <f t="shared" si="162"/>
        <v>0</v>
      </c>
      <c r="CV185" s="176">
        <f t="shared" si="163"/>
        <v>0</v>
      </c>
      <c r="CW185" s="176">
        <f t="shared" si="164"/>
        <v>0</v>
      </c>
      <c r="CX185" s="172">
        <f>OTH!P180</f>
        <v>0</v>
      </c>
      <c r="CY185" s="176">
        <f t="shared" si="165"/>
        <v>0</v>
      </c>
      <c r="CZ185" s="176">
        <f t="shared" si="166"/>
        <v>0</v>
      </c>
      <c r="DA185" s="176">
        <f t="shared" si="167"/>
        <v>0</v>
      </c>
      <c r="DB185" s="171">
        <f t="shared" si="168"/>
        <v>0</v>
      </c>
      <c r="DC185" s="171">
        <f t="shared" si="169"/>
        <v>0</v>
      </c>
      <c r="DD185" s="1">
        <f t="shared" si="170"/>
        <v>0</v>
      </c>
    </row>
    <row r="186" spans="3:108" ht="18" customHeight="1" x14ac:dyDescent="0.25">
      <c r="C186" s="1">
        <f t="shared" si="118"/>
        <v>0</v>
      </c>
      <c r="D186" s="1">
        <f t="shared" si="119"/>
        <v>0</v>
      </c>
      <c r="E186" s="1">
        <f>ALLO!A184</f>
        <v>0</v>
      </c>
      <c r="F186" s="1">
        <f t="shared" si="120"/>
        <v>0</v>
      </c>
      <c r="G186" s="1">
        <f t="shared" si="171"/>
        <v>1</v>
      </c>
      <c r="H186" s="1">
        <f t="shared" si="171"/>
        <v>2</v>
      </c>
      <c r="I186" s="1">
        <f t="shared" si="171"/>
        <v>3</v>
      </c>
      <c r="J186" s="1">
        <f>SUM(ALLO!GA184:GL184)</f>
        <v>0</v>
      </c>
      <c r="K186" s="1">
        <f>SUM(ALLO!GM184:GX184)</f>
        <v>0</v>
      </c>
      <c r="L186" s="1">
        <f>SUM(ALLO!GY184:HJ184)</f>
        <v>0</v>
      </c>
      <c r="M186" s="1">
        <f>SUM(ALLO!EU184:FF184)</f>
        <v>0</v>
      </c>
      <c r="N186" s="1">
        <f>SUM(ALLO!FG184:FR184)</f>
        <v>0</v>
      </c>
      <c r="O186" s="1">
        <f>ALLO!HR184</f>
        <v>0</v>
      </c>
      <c r="P186" s="1">
        <f>ALLO!HU184</f>
        <v>0</v>
      </c>
      <c r="Q186" s="1">
        <f>ALLO!IP184</f>
        <v>0</v>
      </c>
      <c r="R186" s="1">
        <f>ALLO!IS184</f>
        <v>0</v>
      </c>
      <c r="S186" s="1">
        <f>IFERROR(IF($BL186&gt;=1,INDEX(ARR!$D$8:$AG$207,MATCH(G186,ARR!$D$8:$D$207,0),12),0),0)</f>
        <v>0</v>
      </c>
      <c r="T186" s="1">
        <f>IFERROR(IF($BL186&gt;=1,INDEX(ARR!$D$8:$AG$207,MATCH(H186,ARR!$D$8:$D$207,0),12),0),0)</f>
        <v>0</v>
      </c>
      <c r="U186" s="1">
        <f>IFERROR(IF($BL186&gt;=1,INDEX(ARR!$D$8:$AG$207,MATCH(I186,ARR!$D$8:$D$207,0),12),0),0)</f>
        <v>0</v>
      </c>
      <c r="V186" s="1">
        <f t="shared" si="122"/>
        <v>0</v>
      </c>
      <c r="W186" s="1">
        <f t="shared" si="123"/>
        <v>0</v>
      </c>
      <c r="X186" s="1">
        <f>SUM(DED!AH186:AS186)+ALLO!IQ184+ALLO!IT184+DED!FT186+ALLO!HP184</f>
        <v>0</v>
      </c>
      <c r="Y186" s="1">
        <f>SUM(DED!FA186:FL186)+ALLO!IR184+ALLO!IU184+DED!FV186</f>
        <v>0</v>
      </c>
      <c r="Z186" s="1">
        <f>SUM(DED!BF186:BQ186)+DED!FW186</f>
        <v>0</v>
      </c>
      <c r="AA186" s="1">
        <f>DED!ES186+DED!GC186</f>
        <v>0</v>
      </c>
      <c r="AB186" s="1">
        <f>SUM(DED!DZ186:EK186)+OTH!I181+DED!FZ186</f>
        <v>0</v>
      </c>
      <c r="AC186" s="1">
        <f>SUM(DED!FM186:FS186)+DED!GD186</f>
        <v>0</v>
      </c>
      <c r="AD186" s="1">
        <f>SUM(DED!CP186:DA186)+DED!GE186</f>
        <v>0</v>
      </c>
      <c r="AE186" s="1">
        <f>SUM(DED!DB186:DM186)+OTH!N181+DED!GA186</f>
        <v>0</v>
      </c>
      <c r="AF186" s="1">
        <f>SUM(DED!DN186:DY186)+OTH!O181+DED!GB186</f>
        <v>0</v>
      </c>
      <c r="AG186" s="1">
        <f>SUM(OTH!D181:H181)+SUM(OTH!J181:M181)+SUM(X186:AB186)+AE186</f>
        <v>0</v>
      </c>
      <c r="AH186" s="1">
        <f>HRA!H181</f>
        <v>0</v>
      </c>
      <c r="AI186" s="1">
        <f>OTH!AC181+OTH!AD181+50000</f>
        <v>50000</v>
      </c>
      <c r="AJ186" s="1">
        <f>OTH!P181</f>
        <v>0</v>
      </c>
      <c r="AK186" s="1">
        <f>IFERROR(IF(OTH!Q181&gt;=AK$6,AK$6,OTH!Q181),0)</f>
        <v>0</v>
      </c>
      <c r="AL186" s="1">
        <f>IFERROR(IF(OTH!R181&gt;=AL$6,AL$6,OTH!R181),0)</f>
        <v>0</v>
      </c>
      <c r="AM186" s="1">
        <f>IFERROR(IF(OTH!S181&gt;=AM$6,AM$6,OTH!S181),0)</f>
        <v>0</v>
      </c>
      <c r="AN186" s="1">
        <f>IFERROR(IF(OTH!T181&gt;=AN$6,AN$6,OTH!T181),0)</f>
        <v>0</v>
      </c>
      <c r="AO186" s="1">
        <f>OTH!U181</f>
        <v>0</v>
      </c>
      <c r="AP186" s="1">
        <f>IFERROR(IF(OTH!V181&gt;=AP$6,AP$6,OTH!V181),0)</f>
        <v>0</v>
      </c>
      <c r="AQ186" s="1">
        <f>IFERROR(IF(OTH!W181&gt;=AQ$6,AQ$6,OTH!W181),0)</f>
        <v>0</v>
      </c>
      <c r="AR186" s="1">
        <f>IFERROR(IF(OTH!X181&gt;=AR$6,AR$6,OTH!X181),0)</f>
        <v>0</v>
      </c>
      <c r="AS186" s="1">
        <f>OTH!Y181</f>
        <v>0</v>
      </c>
      <c r="AT186" s="1">
        <f>OTH!Z181+AC186</f>
        <v>0</v>
      </c>
      <c r="AU186" s="1">
        <f>OTH!AE181+OTH!AF181</f>
        <v>0</v>
      </c>
      <c r="AV186" s="1">
        <f>OTH!AA181</f>
        <v>0</v>
      </c>
      <c r="AW186" s="1">
        <f>OTH!AB181</f>
        <v>0</v>
      </c>
      <c r="AX186" s="1">
        <f t="shared" si="124"/>
        <v>0</v>
      </c>
      <c r="AY186" s="1">
        <f t="shared" si="125"/>
        <v>0</v>
      </c>
      <c r="AZ186" s="1">
        <f t="shared" si="126"/>
        <v>0</v>
      </c>
      <c r="BA186" s="1">
        <f t="shared" si="127"/>
        <v>0</v>
      </c>
      <c r="BB186" s="1">
        <f t="shared" si="128"/>
        <v>0</v>
      </c>
      <c r="BC186" s="1">
        <f>EMP!X182</f>
        <v>0</v>
      </c>
      <c r="BD186" s="1">
        <f t="shared" si="129"/>
        <v>0</v>
      </c>
      <c r="BE186" s="1">
        <f t="shared" si="130"/>
        <v>0</v>
      </c>
      <c r="BF186" s="1">
        <f t="shared" si="131"/>
        <v>0</v>
      </c>
      <c r="BG186" s="1">
        <f t="shared" si="132"/>
        <v>0</v>
      </c>
      <c r="BL186" s="165">
        <f>EMP!O182</f>
        <v>0</v>
      </c>
      <c r="BM186" s="166">
        <f>EMP!P182</f>
        <v>0</v>
      </c>
      <c r="BN186" s="165">
        <f>EMP!Q182</f>
        <v>0</v>
      </c>
      <c r="BO186" s="179"/>
      <c r="BP186" s="180"/>
      <c r="BQ186" s="173">
        <f t="shared" si="133"/>
        <v>0</v>
      </c>
      <c r="BR186" s="173">
        <f t="shared" si="134"/>
        <v>0</v>
      </c>
      <c r="BS186" s="174">
        <f t="shared" si="135"/>
        <v>0</v>
      </c>
      <c r="BT186" s="173">
        <f t="shared" si="136"/>
        <v>0</v>
      </c>
      <c r="BU186" s="173">
        <f t="shared" si="137"/>
        <v>0</v>
      </c>
      <c r="BV186" s="174">
        <f t="shared" si="138"/>
        <v>0</v>
      </c>
      <c r="BW186" s="173">
        <f t="shared" si="139"/>
        <v>0</v>
      </c>
      <c r="BX186" s="173">
        <f t="shared" si="140"/>
        <v>0</v>
      </c>
      <c r="BY186" s="174">
        <f t="shared" si="141"/>
        <v>0</v>
      </c>
      <c r="BZ186" s="173">
        <f t="shared" si="142"/>
        <v>0</v>
      </c>
      <c r="CA186" s="173">
        <f t="shared" si="143"/>
        <v>0</v>
      </c>
      <c r="CB186" s="174">
        <f t="shared" si="144"/>
        <v>0</v>
      </c>
      <c r="CC186" s="173">
        <f t="shared" si="145"/>
        <v>0</v>
      </c>
      <c r="CD186" s="173">
        <f t="shared" si="146"/>
        <v>0</v>
      </c>
      <c r="CE186" s="175">
        <f t="shared" si="147"/>
        <v>0</v>
      </c>
      <c r="CF186" s="175">
        <f t="shared" si="117"/>
        <v>0</v>
      </c>
      <c r="CG186" s="175">
        <f t="shared" si="148"/>
        <v>0</v>
      </c>
      <c r="CH186" s="175">
        <f t="shared" si="149"/>
        <v>0</v>
      </c>
      <c r="CI186" s="175">
        <f t="shared" si="150"/>
        <v>0</v>
      </c>
      <c r="CJ186" s="175">
        <f t="shared" si="151"/>
        <v>0</v>
      </c>
      <c r="CK186" s="175">
        <f t="shared" si="152"/>
        <v>0</v>
      </c>
      <c r="CL186" s="175">
        <f t="shared" si="153"/>
        <v>0</v>
      </c>
      <c r="CM186" s="175">
        <f t="shared" si="154"/>
        <v>0</v>
      </c>
      <c r="CN186" s="175">
        <f t="shared" si="155"/>
        <v>0</v>
      </c>
      <c r="CO186" s="175">
        <f t="shared" si="156"/>
        <v>0</v>
      </c>
      <c r="CP186" s="175">
        <f t="shared" si="157"/>
        <v>0</v>
      </c>
      <c r="CQ186" s="175">
        <f t="shared" si="158"/>
        <v>0</v>
      </c>
      <c r="CR186" s="175">
        <f t="shared" si="159"/>
        <v>0</v>
      </c>
      <c r="CS186" s="175">
        <f t="shared" si="160"/>
        <v>0</v>
      </c>
      <c r="CT186" s="175">
        <f t="shared" si="161"/>
        <v>0</v>
      </c>
      <c r="CU186" s="176">
        <f t="shared" si="162"/>
        <v>0</v>
      </c>
      <c r="CV186" s="176">
        <f t="shared" si="163"/>
        <v>0</v>
      </c>
      <c r="CW186" s="176">
        <f t="shared" si="164"/>
        <v>0</v>
      </c>
      <c r="CX186" s="172">
        <f>OTH!P181</f>
        <v>0</v>
      </c>
      <c r="CY186" s="176">
        <f t="shared" si="165"/>
        <v>0</v>
      </c>
      <c r="CZ186" s="176">
        <f t="shared" si="166"/>
        <v>0</v>
      </c>
      <c r="DA186" s="176">
        <f t="shared" si="167"/>
        <v>0</v>
      </c>
      <c r="DB186" s="171">
        <f t="shared" si="168"/>
        <v>0</v>
      </c>
      <c r="DC186" s="171">
        <f t="shared" si="169"/>
        <v>0</v>
      </c>
      <c r="DD186" s="1">
        <f t="shared" si="170"/>
        <v>0</v>
      </c>
    </row>
    <row r="187" spans="3:108" ht="18" customHeight="1" x14ac:dyDescent="0.25">
      <c r="C187" s="1">
        <f t="shared" si="118"/>
        <v>0</v>
      </c>
      <c r="D187" s="1">
        <f t="shared" si="119"/>
        <v>0</v>
      </c>
      <c r="E187" s="1">
        <f>ALLO!A185</f>
        <v>0</v>
      </c>
      <c r="F187" s="1">
        <f t="shared" si="120"/>
        <v>0</v>
      </c>
      <c r="G187" s="1">
        <f t="shared" si="171"/>
        <v>1</v>
      </c>
      <c r="H187" s="1">
        <f t="shared" si="171"/>
        <v>2</v>
      </c>
      <c r="I187" s="1">
        <f t="shared" si="171"/>
        <v>3</v>
      </c>
      <c r="J187" s="1">
        <f>SUM(ALLO!GA185:GL185)</f>
        <v>0</v>
      </c>
      <c r="K187" s="1">
        <f>SUM(ALLO!GM185:GX185)</f>
        <v>0</v>
      </c>
      <c r="L187" s="1">
        <f>SUM(ALLO!GY185:HJ185)</f>
        <v>0</v>
      </c>
      <c r="M187" s="1">
        <f>SUM(ALLO!EU185:FF185)</f>
        <v>0</v>
      </c>
      <c r="N187" s="1">
        <f>SUM(ALLO!FG185:FR185)</f>
        <v>0</v>
      </c>
      <c r="O187" s="1">
        <f>ALLO!HR185</f>
        <v>0</v>
      </c>
      <c r="P187" s="1">
        <f>ALLO!HU185</f>
        <v>0</v>
      </c>
      <c r="Q187" s="1">
        <f>ALLO!IP185</f>
        <v>0</v>
      </c>
      <c r="R187" s="1">
        <f>ALLO!IS185</f>
        <v>0</v>
      </c>
      <c r="S187" s="1">
        <f>IFERROR(IF($BL187&gt;=1,INDEX(ARR!$D$8:$AG$207,MATCH(G187,ARR!$D$8:$D$207,0),12),0),0)</f>
        <v>0</v>
      </c>
      <c r="T187" s="1">
        <f>IFERROR(IF($BL187&gt;=1,INDEX(ARR!$D$8:$AG$207,MATCH(H187,ARR!$D$8:$D$207,0),12),0),0)</f>
        <v>0</v>
      </c>
      <c r="U187" s="1">
        <f>IFERROR(IF($BL187&gt;=1,INDEX(ARR!$D$8:$AG$207,MATCH(I187,ARR!$D$8:$D$207,0),12),0),0)</f>
        <v>0</v>
      </c>
      <c r="V187" s="1">
        <f t="shared" si="122"/>
        <v>0</v>
      </c>
      <c r="W187" s="1">
        <f t="shared" si="123"/>
        <v>0</v>
      </c>
      <c r="X187" s="1">
        <f>SUM(DED!AH187:AS187)+ALLO!IQ185+ALLO!IT185+DED!FT187+ALLO!HP185</f>
        <v>0</v>
      </c>
      <c r="Y187" s="1">
        <f>SUM(DED!FA187:FL187)+ALLO!IR185+ALLO!IU185+DED!FV187</f>
        <v>0</v>
      </c>
      <c r="Z187" s="1">
        <f>SUM(DED!BF187:BQ187)+DED!FW187</f>
        <v>0</v>
      </c>
      <c r="AA187" s="1">
        <f>DED!ES187+DED!GC187</f>
        <v>0</v>
      </c>
      <c r="AB187" s="1">
        <f>SUM(DED!DZ187:EK187)+OTH!I182+DED!FZ187</f>
        <v>0</v>
      </c>
      <c r="AC187" s="1">
        <f>SUM(DED!FM187:FS187)+DED!GD187</f>
        <v>0</v>
      </c>
      <c r="AD187" s="1">
        <f>SUM(DED!CP187:DA187)+DED!GE187</f>
        <v>0</v>
      </c>
      <c r="AE187" s="1">
        <f>SUM(DED!DB187:DM187)+OTH!N182+DED!GA187</f>
        <v>0</v>
      </c>
      <c r="AF187" s="1">
        <f>SUM(DED!DN187:DY187)+OTH!O182+DED!GB187</f>
        <v>0</v>
      </c>
      <c r="AG187" s="1">
        <f>SUM(OTH!D182:H182)+SUM(OTH!J182:M182)+SUM(X187:AB187)+AE187</f>
        <v>0</v>
      </c>
      <c r="AH187" s="1">
        <f>HRA!H182</f>
        <v>0</v>
      </c>
      <c r="AI187" s="1">
        <f>OTH!AC182+OTH!AD182+50000</f>
        <v>50000</v>
      </c>
      <c r="AJ187" s="1">
        <f>OTH!P182</f>
        <v>0</v>
      </c>
      <c r="AK187" s="1">
        <f>IFERROR(IF(OTH!Q182&gt;=AK$6,AK$6,OTH!Q182),0)</f>
        <v>0</v>
      </c>
      <c r="AL187" s="1">
        <f>IFERROR(IF(OTH!R182&gt;=AL$6,AL$6,OTH!R182),0)</f>
        <v>0</v>
      </c>
      <c r="AM187" s="1">
        <f>IFERROR(IF(OTH!S182&gt;=AM$6,AM$6,OTH!S182),0)</f>
        <v>0</v>
      </c>
      <c r="AN187" s="1">
        <f>IFERROR(IF(OTH!T182&gt;=AN$6,AN$6,OTH!T182),0)</f>
        <v>0</v>
      </c>
      <c r="AO187" s="1">
        <f>OTH!U182</f>
        <v>0</v>
      </c>
      <c r="AP187" s="1">
        <f>IFERROR(IF(OTH!V182&gt;=AP$6,AP$6,OTH!V182),0)</f>
        <v>0</v>
      </c>
      <c r="AQ187" s="1">
        <f>IFERROR(IF(OTH!W182&gt;=AQ$6,AQ$6,OTH!W182),0)</f>
        <v>0</v>
      </c>
      <c r="AR187" s="1">
        <f>IFERROR(IF(OTH!X182&gt;=AR$6,AR$6,OTH!X182),0)</f>
        <v>0</v>
      </c>
      <c r="AS187" s="1">
        <f>OTH!Y182</f>
        <v>0</v>
      </c>
      <c r="AT187" s="1">
        <f>OTH!Z182+AC187</f>
        <v>0</v>
      </c>
      <c r="AU187" s="1">
        <f>OTH!AE182+OTH!AF182</f>
        <v>0</v>
      </c>
      <c r="AV187" s="1">
        <f>OTH!AA182</f>
        <v>0</v>
      </c>
      <c r="AW187" s="1">
        <f>OTH!AB182</f>
        <v>0</v>
      </c>
      <c r="AX187" s="1">
        <f t="shared" si="124"/>
        <v>0</v>
      </c>
      <c r="AY187" s="1">
        <f t="shared" si="125"/>
        <v>0</v>
      </c>
      <c r="AZ187" s="1">
        <f t="shared" si="126"/>
        <v>0</v>
      </c>
      <c r="BA187" s="1">
        <f t="shared" si="127"/>
        <v>0</v>
      </c>
      <c r="BB187" s="1">
        <f t="shared" si="128"/>
        <v>0</v>
      </c>
      <c r="BC187" s="1">
        <f>EMP!X183</f>
        <v>0</v>
      </c>
      <c r="BD187" s="1">
        <f t="shared" si="129"/>
        <v>0</v>
      </c>
      <c r="BE187" s="1">
        <f t="shared" si="130"/>
        <v>0</v>
      </c>
      <c r="BF187" s="1">
        <f t="shared" si="131"/>
        <v>0</v>
      </c>
      <c r="BG187" s="1">
        <f t="shared" si="132"/>
        <v>0</v>
      </c>
      <c r="BL187" s="165">
        <f>EMP!O183</f>
        <v>0</v>
      </c>
      <c r="BM187" s="166">
        <f>EMP!P183</f>
        <v>0</v>
      </c>
      <c r="BN187" s="165">
        <f>EMP!Q183</f>
        <v>0</v>
      </c>
      <c r="BO187" s="179"/>
      <c r="BP187" s="180"/>
      <c r="BQ187" s="173">
        <f t="shared" si="133"/>
        <v>0</v>
      </c>
      <c r="BR187" s="173">
        <f t="shared" si="134"/>
        <v>0</v>
      </c>
      <c r="BS187" s="174">
        <f t="shared" si="135"/>
        <v>0</v>
      </c>
      <c r="BT187" s="173">
        <f t="shared" si="136"/>
        <v>0</v>
      </c>
      <c r="BU187" s="173">
        <f t="shared" si="137"/>
        <v>0</v>
      </c>
      <c r="BV187" s="174">
        <f t="shared" si="138"/>
        <v>0</v>
      </c>
      <c r="BW187" s="173">
        <f t="shared" si="139"/>
        <v>0</v>
      </c>
      <c r="BX187" s="173">
        <f t="shared" si="140"/>
        <v>0</v>
      </c>
      <c r="BY187" s="174">
        <f t="shared" si="141"/>
        <v>0</v>
      </c>
      <c r="BZ187" s="173">
        <f t="shared" si="142"/>
        <v>0</v>
      </c>
      <c r="CA187" s="173">
        <f t="shared" si="143"/>
        <v>0</v>
      </c>
      <c r="CB187" s="174">
        <f t="shared" si="144"/>
        <v>0</v>
      </c>
      <c r="CC187" s="173">
        <f t="shared" si="145"/>
        <v>0</v>
      </c>
      <c r="CD187" s="173">
        <f t="shared" si="146"/>
        <v>0</v>
      </c>
      <c r="CE187" s="175">
        <f t="shared" si="147"/>
        <v>0</v>
      </c>
      <c r="CF187" s="175">
        <f t="shared" si="117"/>
        <v>0</v>
      </c>
      <c r="CG187" s="175">
        <f t="shared" si="148"/>
        <v>0</v>
      </c>
      <c r="CH187" s="175">
        <f t="shared" si="149"/>
        <v>0</v>
      </c>
      <c r="CI187" s="175">
        <f t="shared" si="150"/>
        <v>0</v>
      </c>
      <c r="CJ187" s="175">
        <f t="shared" si="151"/>
        <v>0</v>
      </c>
      <c r="CK187" s="175">
        <f t="shared" si="152"/>
        <v>0</v>
      </c>
      <c r="CL187" s="175">
        <f t="shared" si="153"/>
        <v>0</v>
      </c>
      <c r="CM187" s="175">
        <f t="shared" si="154"/>
        <v>0</v>
      </c>
      <c r="CN187" s="175">
        <f t="shared" si="155"/>
        <v>0</v>
      </c>
      <c r="CO187" s="175">
        <f t="shared" si="156"/>
        <v>0</v>
      </c>
      <c r="CP187" s="175">
        <f t="shared" si="157"/>
        <v>0</v>
      </c>
      <c r="CQ187" s="175">
        <f t="shared" si="158"/>
        <v>0</v>
      </c>
      <c r="CR187" s="175">
        <f t="shared" si="159"/>
        <v>0</v>
      </c>
      <c r="CS187" s="175">
        <f t="shared" si="160"/>
        <v>0</v>
      </c>
      <c r="CT187" s="175">
        <f t="shared" si="161"/>
        <v>0</v>
      </c>
      <c r="CU187" s="176">
        <f t="shared" si="162"/>
        <v>0</v>
      </c>
      <c r="CV187" s="176">
        <f t="shared" si="163"/>
        <v>0</v>
      </c>
      <c r="CW187" s="176">
        <f t="shared" si="164"/>
        <v>0</v>
      </c>
      <c r="CX187" s="172">
        <f>OTH!P182</f>
        <v>0</v>
      </c>
      <c r="CY187" s="176">
        <f t="shared" si="165"/>
        <v>0</v>
      </c>
      <c r="CZ187" s="176">
        <f t="shared" si="166"/>
        <v>0</v>
      </c>
      <c r="DA187" s="176">
        <f t="shared" si="167"/>
        <v>0</v>
      </c>
      <c r="DB187" s="171">
        <f t="shared" si="168"/>
        <v>0</v>
      </c>
      <c r="DC187" s="171">
        <f t="shared" si="169"/>
        <v>0</v>
      </c>
      <c r="DD187" s="1">
        <f t="shared" si="170"/>
        <v>0</v>
      </c>
    </row>
    <row r="188" spans="3:108" ht="18" customHeight="1" x14ac:dyDescent="0.25">
      <c r="C188" s="1">
        <f t="shared" si="118"/>
        <v>0</v>
      </c>
      <c r="D188" s="1">
        <f t="shared" si="119"/>
        <v>0</v>
      </c>
      <c r="E188" s="1">
        <f>ALLO!A186</f>
        <v>0</v>
      </c>
      <c r="F188" s="1">
        <f t="shared" si="120"/>
        <v>0</v>
      </c>
      <c r="G188" s="1">
        <f t="shared" si="171"/>
        <v>1</v>
      </c>
      <c r="H188" s="1">
        <f t="shared" si="171"/>
        <v>2</v>
      </c>
      <c r="I188" s="1">
        <f t="shared" si="171"/>
        <v>3</v>
      </c>
      <c r="J188" s="1">
        <f>SUM(ALLO!GA186:GL186)</f>
        <v>0</v>
      </c>
      <c r="K188" s="1">
        <f>SUM(ALLO!GM186:GX186)</f>
        <v>0</v>
      </c>
      <c r="L188" s="1">
        <f>SUM(ALLO!GY186:HJ186)</f>
        <v>0</v>
      </c>
      <c r="M188" s="1">
        <f>SUM(ALLO!EU186:FF186)</f>
        <v>0</v>
      </c>
      <c r="N188" s="1">
        <f>SUM(ALLO!FG186:FR186)</f>
        <v>0</v>
      </c>
      <c r="O188" s="1">
        <f>ALLO!HR186</f>
        <v>0</v>
      </c>
      <c r="P188" s="1">
        <f>ALLO!HU186</f>
        <v>0</v>
      </c>
      <c r="Q188" s="1">
        <f>ALLO!IP186</f>
        <v>0</v>
      </c>
      <c r="R188" s="1">
        <f>ALLO!IS186</f>
        <v>0</v>
      </c>
      <c r="S188" s="1">
        <f>IFERROR(IF($BL188&gt;=1,INDEX(ARR!$D$8:$AG$207,MATCH(G188,ARR!$D$8:$D$207,0),12),0),0)</f>
        <v>0</v>
      </c>
      <c r="T188" s="1">
        <f>IFERROR(IF($BL188&gt;=1,INDEX(ARR!$D$8:$AG$207,MATCH(H188,ARR!$D$8:$D$207,0),12),0),0)</f>
        <v>0</v>
      </c>
      <c r="U188" s="1">
        <f>IFERROR(IF($BL188&gt;=1,INDEX(ARR!$D$8:$AG$207,MATCH(I188,ARR!$D$8:$D$207,0),12),0),0)</f>
        <v>0</v>
      </c>
      <c r="V188" s="1">
        <f t="shared" si="122"/>
        <v>0</v>
      </c>
      <c r="W188" s="1">
        <f t="shared" si="123"/>
        <v>0</v>
      </c>
      <c r="X188" s="1">
        <f>SUM(DED!AH188:AS188)+ALLO!IQ186+ALLO!IT186+DED!FT188+ALLO!HP186</f>
        <v>0</v>
      </c>
      <c r="Y188" s="1">
        <f>SUM(DED!FA188:FL188)+ALLO!IR186+ALLO!IU186+DED!FV188</f>
        <v>0</v>
      </c>
      <c r="Z188" s="1">
        <f>SUM(DED!BF188:BQ188)+DED!FW188</f>
        <v>0</v>
      </c>
      <c r="AA188" s="1">
        <f>DED!ES188+DED!GC188</f>
        <v>0</v>
      </c>
      <c r="AB188" s="1">
        <f>SUM(DED!DZ188:EK188)+OTH!I183+DED!FZ188</f>
        <v>0</v>
      </c>
      <c r="AC188" s="1">
        <f>SUM(DED!FM188:FS188)+DED!GD188</f>
        <v>0</v>
      </c>
      <c r="AD188" s="1">
        <f>SUM(DED!CP188:DA188)+DED!GE188</f>
        <v>0</v>
      </c>
      <c r="AE188" s="1">
        <f>SUM(DED!DB188:DM188)+OTH!N183+DED!GA188</f>
        <v>0</v>
      </c>
      <c r="AF188" s="1">
        <f>SUM(DED!DN188:DY188)+OTH!O183+DED!GB188</f>
        <v>0</v>
      </c>
      <c r="AG188" s="1">
        <f>SUM(OTH!D183:H183)+SUM(OTH!J183:M183)+SUM(X188:AB188)+AE188</f>
        <v>0</v>
      </c>
      <c r="AH188" s="1">
        <f>HRA!H183</f>
        <v>0</v>
      </c>
      <c r="AI188" s="1">
        <f>OTH!AC183+OTH!AD183+50000</f>
        <v>50000</v>
      </c>
      <c r="AJ188" s="1">
        <f>OTH!P183</f>
        <v>0</v>
      </c>
      <c r="AK188" s="1">
        <f>IFERROR(IF(OTH!Q183&gt;=AK$6,AK$6,OTH!Q183),0)</f>
        <v>0</v>
      </c>
      <c r="AL188" s="1">
        <f>IFERROR(IF(OTH!R183&gt;=AL$6,AL$6,OTH!R183),0)</f>
        <v>0</v>
      </c>
      <c r="AM188" s="1">
        <f>IFERROR(IF(OTH!S183&gt;=AM$6,AM$6,OTH!S183),0)</f>
        <v>0</v>
      </c>
      <c r="AN188" s="1">
        <f>IFERROR(IF(OTH!T183&gt;=AN$6,AN$6,OTH!T183),0)</f>
        <v>0</v>
      </c>
      <c r="AO188" s="1">
        <f>OTH!U183</f>
        <v>0</v>
      </c>
      <c r="AP188" s="1">
        <f>IFERROR(IF(OTH!V183&gt;=AP$6,AP$6,OTH!V183),0)</f>
        <v>0</v>
      </c>
      <c r="AQ188" s="1">
        <f>IFERROR(IF(OTH!W183&gt;=AQ$6,AQ$6,OTH!W183),0)</f>
        <v>0</v>
      </c>
      <c r="AR188" s="1">
        <f>IFERROR(IF(OTH!X183&gt;=AR$6,AR$6,OTH!X183),0)</f>
        <v>0</v>
      </c>
      <c r="AS188" s="1">
        <f>OTH!Y183</f>
        <v>0</v>
      </c>
      <c r="AT188" s="1">
        <f>OTH!Z183+AC188</f>
        <v>0</v>
      </c>
      <c r="AU188" s="1">
        <f>OTH!AE183+OTH!AF183</f>
        <v>0</v>
      </c>
      <c r="AV188" s="1">
        <f>OTH!AA183</f>
        <v>0</v>
      </c>
      <c r="AW188" s="1">
        <f>OTH!AB183</f>
        <v>0</v>
      </c>
      <c r="AX188" s="1">
        <f t="shared" si="124"/>
        <v>0</v>
      </c>
      <c r="AY188" s="1">
        <f t="shared" si="125"/>
        <v>0</v>
      </c>
      <c r="AZ188" s="1">
        <f t="shared" si="126"/>
        <v>0</v>
      </c>
      <c r="BA188" s="1">
        <f t="shared" si="127"/>
        <v>0</v>
      </c>
      <c r="BB188" s="1">
        <f t="shared" si="128"/>
        <v>0</v>
      </c>
      <c r="BC188" s="1">
        <f>EMP!X184</f>
        <v>0</v>
      </c>
      <c r="BD188" s="1">
        <f t="shared" si="129"/>
        <v>0</v>
      </c>
      <c r="BE188" s="1">
        <f t="shared" si="130"/>
        <v>0</v>
      </c>
      <c r="BF188" s="1">
        <f t="shared" si="131"/>
        <v>0</v>
      </c>
      <c r="BG188" s="1">
        <f t="shared" si="132"/>
        <v>0</v>
      </c>
      <c r="BL188" s="165">
        <f>EMP!O184</f>
        <v>0</v>
      </c>
      <c r="BM188" s="166">
        <f>EMP!P184</f>
        <v>0</v>
      </c>
      <c r="BN188" s="165">
        <f>EMP!Q184</f>
        <v>0</v>
      </c>
      <c r="BO188" s="179"/>
      <c r="BP188" s="180"/>
      <c r="BQ188" s="173">
        <f t="shared" si="133"/>
        <v>0</v>
      </c>
      <c r="BR188" s="173">
        <f t="shared" si="134"/>
        <v>0</v>
      </c>
      <c r="BS188" s="174">
        <f t="shared" si="135"/>
        <v>0</v>
      </c>
      <c r="BT188" s="173">
        <f t="shared" si="136"/>
        <v>0</v>
      </c>
      <c r="BU188" s="173">
        <f t="shared" si="137"/>
        <v>0</v>
      </c>
      <c r="BV188" s="174">
        <f t="shared" si="138"/>
        <v>0</v>
      </c>
      <c r="BW188" s="173">
        <f t="shared" si="139"/>
        <v>0</v>
      </c>
      <c r="BX188" s="173">
        <f t="shared" si="140"/>
        <v>0</v>
      </c>
      <c r="BY188" s="174">
        <f t="shared" si="141"/>
        <v>0</v>
      </c>
      <c r="BZ188" s="173">
        <f t="shared" si="142"/>
        <v>0</v>
      </c>
      <c r="CA188" s="173">
        <f t="shared" si="143"/>
        <v>0</v>
      </c>
      <c r="CB188" s="174">
        <f t="shared" si="144"/>
        <v>0</v>
      </c>
      <c r="CC188" s="173">
        <f t="shared" si="145"/>
        <v>0</v>
      </c>
      <c r="CD188" s="173">
        <f t="shared" si="146"/>
        <v>0</v>
      </c>
      <c r="CE188" s="175">
        <f t="shared" si="147"/>
        <v>0</v>
      </c>
      <c r="CF188" s="175">
        <f t="shared" si="117"/>
        <v>0</v>
      </c>
      <c r="CG188" s="175">
        <f t="shared" si="148"/>
        <v>0</v>
      </c>
      <c r="CH188" s="175">
        <f t="shared" si="149"/>
        <v>0</v>
      </c>
      <c r="CI188" s="175">
        <f t="shared" si="150"/>
        <v>0</v>
      </c>
      <c r="CJ188" s="175">
        <f t="shared" si="151"/>
        <v>0</v>
      </c>
      <c r="CK188" s="175">
        <f t="shared" si="152"/>
        <v>0</v>
      </c>
      <c r="CL188" s="175">
        <f t="shared" si="153"/>
        <v>0</v>
      </c>
      <c r="CM188" s="175">
        <f t="shared" si="154"/>
        <v>0</v>
      </c>
      <c r="CN188" s="175">
        <f t="shared" si="155"/>
        <v>0</v>
      </c>
      <c r="CO188" s="175">
        <f t="shared" si="156"/>
        <v>0</v>
      </c>
      <c r="CP188" s="175">
        <f t="shared" si="157"/>
        <v>0</v>
      </c>
      <c r="CQ188" s="175">
        <f t="shared" si="158"/>
        <v>0</v>
      </c>
      <c r="CR188" s="175">
        <f t="shared" si="159"/>
        <v>0</v>
      </c>
      <c r="CS188" s="175">
        <f t="shared" si="160"/>
        <v>0</v>
      </c>
      <c r="CT188" s="175">
        <f t="shared" si="161"/>
        <v>0</v>
      </c>
      <c r="CU188" s="176">
        <f t="shared" si="162"/>
        <v>0</v>
      </c>
      <c r="CV188" s="176">
        <f t="shared" si="163"/>
        <v>0</v>
      </c>
      <c r="CW188" s="176">
        <f t="shared" si="164"/>
        <v>0</v>
      </c>
      <c r="CX188" s="172">
        <f>OTH!P183</f>
        <v>0</v>
      </c>
      <c r="CY188" s="176">
        <f t="shared" si="165"/>
        <v>0</v>
      </c>
      <c r="CZ188" s="176">
        <f t="shared" si="166"/>
        <v>0</v>
      </c>
      <c r="DA188" s="176">
        <f t="shared" si="167"/>
        <v>0</v>
      </c>
      <c r="DB188" s="171">
        <f t="shared" si="168"/>
        <v>0</v>
      </c>
      <c r="DC188" s="171">
        <f t="shared" si="169"/>
        <v>0</v>
      </c>
      <c r="DD188" s="1">
        <f t="shared" si="170"/>
        <v>0</v>
      </c>
    </row>
    <row r="189" spans="3:108" ht="18" customHeight="1" x14ac:dyDescent="0.25">
      <c r="C189" s="1">
        <f t="shared" si="118"/>
        <v>0</v>
      </c>
      <c r="D189" s="1">
        <f t="shared" si="119"/>
        <v>0</v>
      </c>
      <c r="E189" s="1">
        <f>ALLO!A187</f>
        <v>0</v>
      </c>
      <c r="F189" s="1">
        <f t="shared" si="120"/>
        <v>0</v>
      </c>
      <c r="G189" s="1">
        <f t="shared" si="171"/>
        <v>1</v>
      </c>
      <c r="H189" s="1">
        <f t="shared" si="171"/>
        <v>2</v>
      </c>
      <c r="I189" s="1">
        <f t="shared" si="171"/>
        <v>3</v>
      </c>
      <c r="J189" s="1">
        <f>SUM(ALLO!GA187:GL187)</f>
        <v>0</v>
      </c>
      <c r="K189" s="1">
        <f>SUM(ALLO!GM187:GX187)</f>
        <v>0</v>
      </c>
      <c r="L189" s="1">
        <f>SUM(ALLO!GY187:HJ187)</f>
        <v>0</v>
      </c>
      <c r="M189" s="1">
        <f>SUM(ALLO!EU187:FF187)</f>
        <v>0</v>
      </c>
      <c r="N189" s="1">
        <f>SUM(ALLO!FG187:FR187)</f>
        <v>0</v>
      </c>
      <c r="O189" s="1">
        <f>ALLO!HR187</f>
        <v>0</v>
      </c>
      <c r="P189" s="1">
        <f>ALLO!HU187</f>
        <v>0</v>
      </c>
      <c r="Q189" s="1">
        <f>ALLO!IP187</f>
        <v>0</v>
      </c>
      <c r="R189" s="1">
        <f>ALLO!IS187</f>
        <v>0</v>
      </c>
      <c r="S189" s="1">
        <f>IFERROR(IF($BL189&gt;=1,INDEX(ARR!$D$8:$AG$207,MATCH(G189,ARR!$D$8:$D$207,0),12),0),0)</f>
        <v>0</v>
      </c>
      <c r="T189" s="1">
        <f>IFERROR(IF($BL189&gt;=1,INDEX(ARR!$D$8:$AG$207,MATCH(H189,ARR!$D$8:$D$207,0),12),0),0)</f>
        <v>0</v>
      </c>
      <c r="U189" s="1">
        <f>IFERROR(IF($BL189&gt;=1,INDEX(ARR!$D$8:$AG$207,MATCH(I189,ARR!$D$8:$D$207,0),12),0),0)</f>
        <v>0</v>
      </c>
      <c r="V189" s="1">
        <f t="shared" si="122"/>
        <v>0</v>
      </c>
      <c r="W189" s="1">
        <f t="shared" si="123"/>
        <v>0</v>
      </c>
      <c r="X189" s="1">
        <f>SUM(DED!AH189:AS189)+ALLO!IQ187+ALLO!IT187+DED!FT189+ALLO!HP187</f>
        <v>0</v>
      </c>
      <c r="Y189" s="1">
        <f>SUM(DED!FA189:FL189)+ALLO!IR187+ALLO!IU187+DED!FV189</f>
        <v>0</v>
      </c>
      <c r="Z189" s="1">
        <f>SUM(DED!BF189:BQ189)+DED!FW189</f>
        <v>0</v>
      </c>
      <c r="AA189" s="1">
        <f>DED!ES189+DED!GC189</f>
        <v>0</v>
      </c>
      <c r="AB189" s="1">
        <f>SUM(DED!DZ189:EK189)+OTH!I184+DED!FZ189</f>
        <v>0</v>
      </c>
      <c r="AC189" s="1">
        <f>SUM(DED!FM189:FS189)+DED!GD189</f>
        <v>0</v>
      </c>
      <c r="AD189" s="1">
        <f>SUM(DED!CP189:DA189)+DED!GE189</f>
        <v>0</v>
      </c>
      <c r="AE189" s="1">
        <f>SUM(DED!DB189:DM189)+OTH!N184+DED!GA189</f>
        <v>0</v>
      </c>
      <c r="AF189" s="1">
        <f>SUM(DED!DN189:DY189)+OTH!O184+DED!GB189</f>
        <v>0</v>
      </c>
      <c r="AG189" s="1">
        <f>SUM(OTH!D184:H184)+SUM(OTH!J184:M184)+SUM(X189:AB189)+AE189</f>
        <v>0</v>
      </c>
      <c r="AH189" s="1">
        <f>HRA!H184</f>
        <v>0</v>
      </c>
      <c r="AI189" s="1">
        <f>OTH!AC184+OTH!AD184+50000</f>
        <v>50000</v>
      </c>
      <c r="AJ189" s="1">
        <f>OTH!P184</f>
        <v>0</v>
      </c>
      <c r="AK189" s="1">
        <f>IFERROR(IF(OTH!Q184&gt;=AK$6,AK$6,OTH!Q184),0)</f>
        <v>0</v>
      </c>
      <c r="AL189" s="1">
        <f>IFERROR(IF(OTH!R184&gt;=AL$6,AL$6,OTH!R184),0)</f>
        <v>0</v>
      </c>
      <c r="AM189" s="1">
        <f>IFERROR(IF(OTH!S184&gt;=AM$6,AM$6,OTH!S184),0)</f>
        <v>0</v>
      </c>
      <c r="AN189" s="1">
        <f>IFERROR(IF(OTH!T184&gt;=AN$6,AN$6,OTH!T184),0)</f>
        <v>0</v>
      </c>
      <c r="AO189" s="1">
        <f>OTH!U184</f>
        <v>0</v>
      </c>
      <c r="AP189" s="1">
        <f>IFERROR(IF(OTH!V184&gt;=AP$6,AP$6,OTH!V184),0)</f>
        <v>0</v>
      </c>
      <c r="AQ189" s="1">
        <f>IFERROR(IF(OTH!W184&gt;=AQ$6,AQ$6,OTH!W184),0)</f>
        <v>0</v>
      </c>
      <c r="AR189" s="1">
        <f>IFERROR(IF(OTH!X184&gt;=AR$6,AR$6,OTH!X184),0)</f>
        <v>0</v>
      </c>
      <c r="AS189" s="1">
        <f>OTH!Y184</f>
        <v>0</v>
      </c>
      <c r="AT189" s="1">
        <f>OTH!Z184+AC189</f>
        <v>0</v>
      </c>
      <c r="AU189" s="1">
        <f>OTH!AE184+OTH!AF184</f>
        <v>0</v>
      </c>
      <c r="AV189" s="1">
        <f>OTH!AA184</f>
        <v>0</v>
      </c>
      <c r="AW189" s="1">
        <f>OTH!AB184</f>
        <v>0</v>
      </c>
      <c r="AX189" s="1">
        <f t="shared" si="124"/>
        <v>0</v>
      </c>
      <c r="AY189" s="1">
        <f t="shared" si="125"/>
        <v>0</v>
      </c>
      <c r="AZ189" s="1">
        <f t="shared" si="126"/>
        <v>0</v>
      </c>
      <c r="BA189" s="1">
        <f t="shared" si="127"/>
        <v>0</v>
      </c>
      <c r="BB189" s="1">
        <f t="shared" si="128"/>
        <v>0</v>
      </c>
      <c r="BC189" s="1">
        <f>EMP!X185</f>
        <v>0</v>
      </c>
      <c r="BD189" s="1">
        <f t="shared" si="129"/>
        <v>0</v>
      </c>
      <c r="BE189" s="1">
        <f t="shared" si="130"/>
        <v>0</v>
      </c>
      <c r="BF189" s="1">
        <f t="shared" si="131"/>
        <v>0</v>
      </c>
      <c r="BG189" s="1">
        <f t="shared" si="132"/>
        <v>0</v>
      </c>
      <c r="BL189" s="165">
        <f>EMP!O185</f>
        <v>0</v>
      </c>
      <c r="BM189" s="166">
        <f>EMP!P185</f>
        <v>0</v>
      </c>
      <c r="BN189" s="165">
        <f>EMP!Q185</f>
        <v>0</v>
      </c>
      <c r="BO189" s="179"/>
      <c r="BP189" s="180"/>
      <c r="BQ189" s="173">
        <f t="shared" si="133"/>
        <v>0</v>
      </c>
      <c r="BR189" s="173">
        <f t="shared" si="134"/>
        <v>0</v>
      </c>
      <c r="BS189" s="174">
        <f t="shared" si="135"/>
        <v>0</v>
      </c>
      <c r="BT189" s="173">
        <f t="shared" si="136"/>
        <v>0</v>
      </c>
      <c r="BU189" s="173">
        <f t="shared" si="137"/>
        <v>0</v>
      </c>
      <c r="BV189" s="174">
        <f t="shared" si="138"/>
        <v>0</v>
      </c>
      <c r="BW189" s="173">
        <f t="shared" si="139"/>
        <v>0</v>
      </c>
      <c r="BX189" s="173">
        <f t="shared" si="140"/>
        <v>0</v>
      </c>
      <c r="BY189" s="174">
        <f t="shared" si="141"/>
        <v>0</v>
      </c>
      <c r="BZ189" s="173">
        <f t="shared" si="142"/>
        <v>0</v>
      </c>
      <c r="CA189" s="173">
        <f t="shared" si="143"/>
        <v>0</v>
      </c>
      <c r="CB189" s="174">
        <f t="shared" si="144"/>
        <v>0</v>
      </c>
      <c r="CC189" s="173">
        <f t="shared" si="145"/>
        <v>0</v>
      </c>
      <c r="CD189" s="173">
        <f t="shared" si="146"/>
        <v>0</v>
      </c>
      <c r="CE189" s="175">
        <f t="shared" si="147"/>
        <v>0</v>
      </c>
      <c r="CF189" s="175">
        <f t="shared" si="117"/>
        <v>0</v>
      </c>
      <c r="CG189" s="175">
        <f t="shared" si="148"/>
        <v>0</v>
      </c>
      <c r="CH189" s="175">
        <f t="shared" si="149"/>
        <v>0</v>
      </c>
      <c r="CI189" s="175">
        <f t="shared" si="150"/>
        <v>0</v>
      </c>
      <c r="CJ189" s="175">
        <f t="shared" si="151"/>
        <v>0</v>
      </c>
      <c r="CK189" s="175">
        <f t="shared" si="152"/>
        <v>0</v>
      </c>
      <c r="CL189" s="175">
        <f t="shared" si="153"/>
        <v>0</v>
      </c>
      <c r="CM189" s="175">
        <f t="shared" si="154"/>
        <v>0</v>
      </c>
      <c r="CN189" s="175">
        <f t="shared" si="155"/>
        <v>0</v>
      </c>
      <c r="CO189" s="175">
        <f t="shared" si="156"/>
        <v>0</v>
      </c>
      <c r="CP189" s="175">
        <f t="shared" si="157"/>
        <v>0</v>
      </c>
      <c r="CQ189" s="175">
        <f t="shared" si="158"/>
        <v>0</v>
      </c>
      <c r="CR189" s="175">
        <f t="shared" si="159"/>
        <v>0</v>
      </c>
      <c r="CS189" s="175">
        <f t="shared" si="160"/>
        <v>0</v>
      </c>
      <c r="CT189" s="175">
        <f t="shared" si="161"/>
        <v>0</v>
      </c>
      <c r="CU189" s="176">
        <f t="shared" si="162"/>
        <v>0</v>
      </c>
      <c r="CV189" s="176">
        <f t="shared" si="163"/>
        <v>0</v>
      </c>
      <c r="CW189" s="176">
        <f t="shared" si="164"/>
        <v>0</v>
      </c>
      <c r="CX189" s="172">
        <f>OTH!P184</f>
        <v>0</v>
      </c>
      <c r="CY189" s="176">
        <f t="shared" si="165"/>
        <v>0</v>
      </c>
      <c r="CZ189" s="176">
        <f t="shared" si="166"/>
        <v>0</v>
      </c>
      <c r="DA189" s="176">
        <f t="shared" si="167"/>
        <v>0</v>
      </c>
      <c r="DB189" s="171">
        <f t="shared" si="168"/>
        <v>0</v>
      </c>
      <c r="DC189" s="171">
        <f t="shared" si="169"/>
        <v>0</v>
      </c>
      <c r="DD189" s="1">
        <f t="shared" si="170"/>
        <v>0</v>
      </c>
    </row>
    <row r="190" spans="3:108" ht="18" customHeight="1" x14ac:dyDescent="0.25">
      <c r="C190" s="1">
        <f t="shared" si="118"/>
        <v>0</v>
      </c>
      <c r="D190" s="1">
        <f t="shared" si="119"/>
        <v>0</v>
      </c>
      <c r="E190" s="1">
        <f>ALLO!A188</f>
        <v>0</v>
      </c>
      <c r="F190" s="1">
        <f t="shared" si="120"/>
        <v>0</v>
      </c>
      <c r="G190" s="1">
        <f t="shared" si="171"/>
        <v>1</v>
      </c>
      <c r="H190" s="1">
        <f t="shared" si="171"/>
        <v>2</v>
      </c>
      <c r="I190" s="1">
        <f t="shared" si="171"/>
        <v>3</v>
      </c>
      <c r="J190" s="1">
        <f>SUM(ALLO!GA188:GL188)</f>
        <v>0</v>
      </c>
      <c r="K190" s="1">
        <f>SUM(ALLO!GM188:GX188)</f>
        <v>0</v>
      </c>
      <c r="L190" s="1">
        <f>SUM(ALLO!GY188:HJ188)</f>
        <v>0</v>
      </c>
      <c r="M190" s="1">
        <f>SUM(ALLO!EU188:FF188)</f>
        <v>0</v>
      </c>
      <c r="N190" s="1">
        <f>SUM(ALLO!FG188:FR188)</f>
        <v>0</v>
      </c>
      <c r="O190" s="1">
        <f>ALLO!HR188</f>
        <v>0</v>
      </c>
      <c r="P190" s="1">
        <f>ALLO!HU188</f>
        <v>0</v>
      </c>
      <c r="Q190" s="1">
        <f>ALLO!IP188</f>
        <v>0</v>
      </c>
      <c r="R190" s="1">
        <f>ALLO!IS188</f>
        <v>0</v>
      </c>
      <c r="S190" s="1">
        <f>IFERROR(IF($BL190&gt;=1,INDEX(ARR!$D$8:$AG$207,MATCH(G190,ARR!$D$8:$D$207,0),12),0),0)</f>
        <v>0</v>
      </c>
      <c r="T190" s="1">
        <f>IFERROR(IF($BL190&gt;=1,INDEX(ARR!$D$8:$AG$207,MATCH(H190,ARR!$D$8:$D$207,0),12),0),0)</f>
        <v>0</v>
      </c>
      <c r="U190" s="1">
        <f>IFERROR(IF($BL190&gt;=1,INDEX(ARR!$D$8:$AG$207,MATCH(I190,ARR!$D$8:$D$207,0),12),0),0)</f>
        <v>0</v>
      </c>
      <c r="V190" s="1">
        <f t="shared" si="122"/>
        <v>0</v>
      </c>
      <c r="W190" s="1">
        <f t="shared" si="123"/>
        <v>0</v>
      </c>
      <c r="X190" s="1">
        <f>SUM(DED!AH190:AS190)+ALLO!IQ188+ALLO!IT188+DED!FT190+ALLO!HP188</f>
        <v>0</v>
      </c>
      <c r="Y190" s="1">
        <f>SUM(DED!FA190:FL190)+ALLO!IR188+ALLO!IU188+DED!FV190</f>
        <v>0</v>
      </c>
      <c r="Z190" s="1">
        <f>SUM(DED!BF190:BQ190)+DED!FW190</f>
        <v>0</v>
      </c>
      <c r="AA190" s="1">
        <f>DED!ES190+DED!GC190</f>
        <v>0</v>
      </c>
      <c r="AB190" s="1">
        <f>SUM(DED!DZ190:EK190)+OTH!I185+DED!FZ190</f>
        <v>0</v>
      </c>
      <c r="AC190" s="1">
        <f>SUM(DED!FM190:FS190)+DED!GD190</f>
        <v>0</v>
      </c>
      <c r="AD190" s="1">
        <f>SUM(DED!CP190:DA190)+DED!GE190</f>
        <v>0</v>
      </c>
      <c r="AE190" s="1">
        <f>SUM(DED!DB190:DM190)+OTH!N185+DED!GA190</f>
        <v>0</v>
      </c>
      <c r="AF190" s="1">
        <f>SUM(DED!DN190:DY190)+OTH!O185+DED!GB190</f>
        <v>0</v>
      </c>
      <c r="AG190" s="1">
        <f>SUM(OTH!D185:H185)+SUM(OTH!J185:M185)+SUM(X190:AB190)+AE190</f>
        <v>0</v>
      </c>
      <c r="AH190" s="1">
        <f>HRA!H185</f>
        <v>0</v>
      </c>
      <c r="AI190" s="1">
        <f>OTH!AC185+OTH!AD185+50000</f>
        <v>50000</v>
      </c>
      <c r="AJ190" s="1">
        <f>OTH!P185</f>
        <v>0</v>
      </c>
      <c r="AK190" s="1">
        <f>IFERROR(IF(OTH!Q185&gt;=AK$6,AK$6,OTH!Q185),0)</f>
        <v>0</v>
      </c>
      <c r="AL190" s="1">
        <f>IFERROR(IF(OTH!R185&gt;=AL$6,AL$6,OTH!R185),0)</f>
        <v>0</v>
      </c>
      <c r="AM190" s="1">
        <f>IFERROR(IF(OTH!S185&gt;=AM$6,AM$6,OTH!S185),0)</f>
        <v>0</v>
      </c>
      <c r="AN190" s="1">
        <f>IFERROR(IF(OTH!T185&gt;=AN$6,AN$6,OTH!T185),0)</f>
        <v>0</v>
      </c>
      <c r="AO190" s="1">
        <f>OTH!U185</f>
        <v>0</v>
      </c>
      <c r="AP190" s="1">
        <f>IFERROR(IF(OTH!V185&gt;=AP$6,AP$6,OTH!V185),0)</f>
        <v>0</v>
      </c>
      <c r="AQ190" s="1">
        <f>IFERROR(IF(OTH!W185&gt;=AQ$6,AQ$6,OTH!W185),0)</f>
        <v>0</v>
      </c>
      <c r="AR190" s="1">
        <f>IFERROR(IF(OTH!X185&gt;=AR$6,AR$6,OTH!X185),0)</f>
        <v>0</v>
      </c>
      <c r="AS190" s="1">
        <f>OTH!Y185</f>
        <v>0</v>
      </c>
      <c r="AT190" s="1">
        <f>OTH!Z185+AC190</f>
        <v>0</v>
      </c>
      <c r="AU190" s="1">
        <f>OTH!AE185+OTH!AF185</f>
        <v>0</v>
      </c>
      <c r="AV190" s="1">
        <f>OTH!AA185</f>
        <v>0</v>
      </c>
      <c r="AW190" s="1">
        <f>OTH!AB185</f>
        <v>0</v>
      </c>
      <c r="AX190" s="1">
        <f t="shared" si="124"/>
        <v>0</v>
      </c>
      <c r="AY190" s="1">
        <f t="shared" si="125"/>
        <v>0</v>
      </c>
      <c r="AZ190" s="1">
        <f t="shared" si="126"/>
        <v>0</v>
      </c>
      <c r="BA190" s="1">
        <f t="shared" si="127"/>
        <v>0</v>
      </c>
      <c r="BB190" s="1">
        <f t="shared" si="128"/>
        <v>0</v>
      </c>
      <c r="BC190" s="1">
        <f>EMP!X186</f>
        <v>0</v>
      </c>
      <c r="BD190" s="1">
        <f t="shared" si="129"/>
        <v>0</v>
      </c>
      <c r="BE190" s="1">
        <f t="shared" si="130"/>
        <v>0</v>
      </c>
      <c r="BF190" s="1">
        <f t="shared" si="131"/>
        <v>0</v>
      </c>
      <c r="BG190" s="1">
        <f t="shared" si="132"/>
        <v>0</v>
      </c>
      <c r="BL190" s="165">
        <f>EMP!O186</f>
        <v>0</v>
      </c>
      <c r="BM190" s="166">
        <f>EMP!P186</f>
        <v>0</v>
      </c>
      <c r="BN190" s="165">
        <f>EMP!Q186</f>
        <v>0</v>
      </c>
      <c r="BO190" s="179"/>
      <c r="BP190" s="180"/>
      <c r="BQ190" s="173">
        <f t="shared" si="133"/>
        <v>0</v>
      </c>
      <c r="BR190" s="173">
        <f t="shared" si="134"/>
        <v>0</v>
      </c>
      <c r="BS190" s="174">
        <f t="shared" si="135"/>
        <v>0</v>
      </c>
      <c r="BT190" s="173">
        <f t="shared" si="136"/>
        <v>0</v>
      </c>
      <c r="BU190" s="173">
        <f t="shared" si="137"/>
        <v>0</v>
      </c>
      <c r="BV190" s="174">
        <f t="shared" si="138"/>
        <v>0</v>
      </c>
      <c r="BW190" s="173">
        <f t="shared" si="139"/>
        <v>0</v>
      </c>
      <c r="BX190" s="173">
        <f t="shared" si="140"/>
        <v>0</v>
      </c>
      <c r="BY190" s="174">
        <f t="shared" si="141"/>
        <v>0</v>
      </c>
      <c r="BZ190" s="173">
        <f t="shared" si="142"/>
        <v>0</v>
      </c>
      <c r="CA190" s="173">
        <f t="shared" si="143"/>
        <v>0</v>
      </c>
      <c r="CB190" s="174">
        <f t="shared" si="144"/>
        <v>0</v>
      </c>
      <c r="CC190" s="173">
        <f t="shared" si="145"/>
        <v>0</v>
      </c>
      <c r="CD190" s="173">
        <f t="shared" si="146"/>
        <v>0</v>
      </c>
      <c r="CE190" s="175">
        <f t="shared" si="147"/>
        <v>0</v>
      </c>
      <c r="CF190" s="175">
        <f t="shared" si="117"/>
        <v>0</v>
      </c>
      <c r="CG190" s="175">
        <f t="shared" si="148"/>
        <v>0</v>
      </c>
      <c r="CH190" s="175">
        <f t="shared" si="149"/>
        <v>0</v>
      </c>
      <c r="CI190" s="175">
        <f t="shared" si="150"/>
        <v>0</v>
      </c>
      <c r="CJ190" s="175">
        <f t="shared" si="151"/>
        <v>0</v>
      </c>
      <c r="CK190" s="175">
        <f t="shared" si="152"/>
        <v>0</v>
      </c>
      <c r="CL190" s="175">
        <f t="shared" si="153"/>
        <v>0</v>
      </c>
      <c r="CM190" s="175">
        <f t="shared" si="154"/>
        <v>0</v>
      </c>
      <c r="CN190" s="175">
        <f t="shared" si="155"/>
        <v>0</v>
      </c>
      <c r="CO190" s="175">
        <f t="shared" si="156"/>
        <v>0</v>
      </c>
      <c r="CP190" s="175">
        <f t="shared" si="157"/>
        <v>0</v>
      </c>
      <c r="CQ190" s="175">
        <f t="shared" si="158"/>
        <v>0</v>
      </c>
      <c r="CR190" s="175">
        <f t="shared" si="159"/>
        <v>0</v>
      </c>
      <c r="CS190" s="175">
        <f t="shared" si="160"/>
        <v>0</v>
      </c>
      <c r="CT190" s="175">
        <f t="shared" si="161"/>
        <v>0</v>
      </c>
      <c r="CU190" s="176">
        <f t="shared" si="162"/>
        <v>0</v>
      </c>
      <c r="CV190" s="176">
        <f t="shared" si="163"/>
        <v>0</v>
      </c>
      <c r="CW190" s="176">
        <f t="shared" si="164"/>
        <v>0</v>
      </c>
      <c r="CX190" s="172">
        <f>OTH!P185</f>
        <v>0</v>
      </c>
      <c r="CY190" s="176">
        <f t="shared" si="165"/>
        <v>0</v>
      </c>
      <c r="CZ190" s="176">
        <f t="shared" si="166"/>
        <v>0</v>
      </c>
      <c r="DA190" s="176">
        <f t="shared" si="167"/>
        <v>0</v>
      </c>
      <c r="DB190" s="171">
        <f t="shared" si="168"/>
        <v>0</v>
      </c>
      <c r="DC190" s="171">
        <f t="shared" si="169"/>
        <v>0</v>
      </c>
      <c r="DD190" s="1">
        <f t="shared" si="170"/>
        <v>0</v>
      </c>
    </row>
    <row r="191" spans="3:108" ht="18" customHeight="1" x14ac:dyDescent="0.25">
      <c r="C191" s="1">
        <f t="shared" si="118"/>
        <v>0</v>
      </c>
      <c r="D191" s="1">
        <f t="shared" si="119"/>
        <v>0</v>
      </c>
      <c r="E191" s="1">
        <f>ALLO!A189</f>
        <v>0</v>
      </c>
      <c r="F191" s="1">
        <f t="shared" si="120"/>
        <v>0</v>
      </c>
      <c r="G191" s="1">
        <f t="shared" si="171"/>
        <v>1</v>
      </c>
      <c r="H191" s="1">
        <f t="shared" si="171"/>
        <v>2</v>
      </c>
      <c r="I191" s="1">
        <f t="shared" si="171"/>
        <v>3</v>
      </c>
      <c r="J191" s="1">
        <f>SUM(ALLO!GA189:GL189)</f>
        <v>0</v>
      </c>
      <c r="K191" s="1">
        <f>SUM(ALLO!GM189:GX189)</f>
        <v>0</v>
      </c>
      <c r="L191" s="1">
        <f>SUM(ALLO!GY189:HJ189)</f>
        <v>0</v>
      </c>
      <c r="M191" s="1">
        <f>SUM(ALLO!EU189:FF189)</f>
        <v>0</v>
      </c>
      <c r="N191" s="1">
        <f>SUM(ALLO!FG189:FR189)</f>
        <v>0</v>
      </c>
      <c r="O191" s="1">
        <f>ALLO!HR189</f>
        <v>0</v>
      </c>
      <c r="P191" s="1">
        <f>ALLO!HU189</f>
        <v>0</v>
      </c>
      <c r="Q191" s="1">
        <f>ALLO!IP189</f>
        <v>0</v>
      </c>
      <c r="R191" s="1">
        <f>ALLO!IS189</f>
        <v>0</v>
      </c>
      <c r="S191" s="1">
        <f>IFERROR(IF($BL191&gt;=1,INDEX(ARR!$D$8:$AG$207,MATCH(G191,ARR!$D$8:$D$207,0),12),0),0)</f>
        <v>0</v>
      </c>
      <c r="T191" s="1">
        <f>IFERROR(IF($BL191&gt;=1,INDEX(ARR!$D$8:$AG$207,MATCH(H191,ARR!$D$8:$D$207,0),12),0),0)</f>
        <v>0</v>
      </c>
      <c r="U191" s="1">
        <f>IFERROR(IF($BL191&gt;=1,INDEX(ARR!$D$8:$AG$207,MATCH(I191,ARR!$D$8:$D$207,0),12),0),0)</f>
        <v>0</v>
      </c>
      <c r="V191" s="1">
        <f t="shared" si="122"/>
        <v>0</v>
      </c>
      <c r="W191" s="1">
        <f t="shared" si="123"/>
        <v>0</v>
      </c>
      <c r="X191" s="1">
        <f>SUM(DED!AH191:AS191)+ALLO!IQ189+ALLO!IT189+DED!FT191+ALLO!HP189</f>
        <v>0</v>
      </c>
      <c r="Y191" s="1">
        <f>SUM(DED!FA191:FL191)+ALLO!IR189+ALLO!IU189+DED!FV191</f>
        <v>0</v>
      </c>
      <c r="Z191" s="1">
        <f>SUM(DED!BF191:BQ191)+DED!FW191</f>
        <v>0</v>
      </c>
      <c r="AA191" s="1">
        <f>DED!ES191+DED!GC191</f>
        <v>0</v>
      </c>
      <c r="AB191" s="1">
        <f>SUM(DED!DZ191:EK191)+OTH!I186+DED!FZ191</f>
        <v>0</v>
      </c>
      <c r="AC191" s="1">
        <f>SUM(DED!FM191:FS191)+DED!GD191</f>
        <v>0</v>
      </c>
      <c r="AD191" s="1">
        <f>SUM(DED!CP191:DA191)+DED!GE191</f>
        <v>0</v>
      </c>
      <c r="AE191" s="1">
        <f>SUM(DED!DB191:DM191)+OTH!N186+DED!GA191</f>
        <v>0</v>
      </c>
      <c r="AF191" s="1">
        <f>SUM(DED!DN191:DY191)+OTH!O186+DED!GB191</f>
        <v>0</v>
      </c>
      <c r="AG191" s="1">
        <f>SUM(OTH!D186:H186)+SUM(OTH!J186:M186)+SUM(X191:AB191)+AE191</f>
        <v>0</v>
      </c>
      <c r="AH191" s="1">
        <f>HRA!H186</f>
        <v>0</v>
      </c>
      <c r="AI191" s="1">
        <f>OTH!AC186+OTH!AD186+50000</f>
        <v>50000</v>
      </c>
      <c r="AJ191" s="1">
        <f>OTH!P186</f>
        <v>0</v>
      </c>
      <c r="AK191" s="1">
        <f>IFERROR(IF(OTH!Q186&gt;=AK$6,AK$6,OTH!Q186),0)</f>
        <v>0</v>
      </c>
      <c r="AL191" s="1">
        <f>IFERROR(IF(OTH!R186&gt;=AL$6,AL$6,OTH!R186),0)</f>
        <v>0</v>
      </c>
      <c r="AM191" s="1">
        <f>IFERROR(IF(OTH!S186&gt;=AM$6,AM$6,OTH!S186),0)</f>
        <v>0</v>
      </c>
      <c r="AN191" s="1">
        <f>IFERROR(IF(OTH!T186&gt;=AN$6,AN$6,OTH!T186),0)</f>
        <v>0</v>
      </c>
      <c r="AO191" s="1">
        <f>OTH!U186</f>
        <v>0</v>
      </c>
      <c r="AP191" s="1">
        <f>IFERROR(IF(OTH!V186&gt;=AP$6,AP$6,OTH!V186),0)</f>
        <v>0</v>
      </c>
      <c r="AQ191" s="1">
        <f>IFERROR(IF(OTH!W186&gt;=AQ$6,AQ$6,OTH!W186),0)</f>
        <v>0</v>
      </c>
      <c r="AR191" s="1">
        <f>IFERROR(IF(OTH!X186&gt;=AR$6,AR$6,OTH!X186),0)</f>
        <v>0</v>
      </c>
      <c r="AS191" s="1">
        <f>OTH!Y186</f>
        <v>0</v>
      </c>
      <c r="AT191" s="1">
        <f>OTH!Z186+AC191</f>
        <v>0</v>
      </c>
      <c r="AU191" s="1">
        <f>OTH!AE186+OTH!AF186</f>
        <v>0</v>
      </c>
      <c r="AV191" s="1">
        <f>OTH!AA186</f>
        <v>0</v>
      </c>
      <c r="AW191" s="1">
        <f>OTH!AB186</f>
        <v>0</v>
      </c>
      <c r="AX191" s="1">
        <f t="shared" si="124"/>
        <v>0</v>
      </c>
      <c r="AY191" s="1">
        <f t="shared" si="125"/>
        <v>0</v>
      </c>
      <c r="AZ191" s="1">
        <f t="shared" si="126"/>
        <v>0</v>
      </c>
      <c r="BA191" s="1">
        <f t="shared" si="127"/>
        <v>0</v>
      </c>
      <c r="BB191" s="1">
        <f t="shared" si="128"/>
        <v>0</v>
      </c>
      <c r="BC191" s="1">
        <f>EMP!X187</f>
        <v>0</v>
      </c>
      <c r="BD191" s="1">
        <f t="shared" si="129"/>
        <v>0</v>
      </c>
      <c r="BE191" s="1">
        <f t="shared" si="130"/>
        <v>0</v>
      </c>
      <c r="BF191" s="1">
        <f t="shared" si="131"/>
        <v>0</v>
      </c>
      <c r="BG191" s="1">
        <f t="shared" si="132"/>
        <v>0</v>
      </c>
      <c r="BL191" s="165">
        <f>EMP!O187</f>
        <v>0</v>
      </c>
      <c r="BM191" s="166">
        <f>EMP!P187</f>
        <v>0</v>
      </c>
      <c r="BN191" s="165">
        <f>EMP!Q187</f>
        <v>0</v>
      </c>
      <c r="BO191" s="179"/>
      <c r="BP191" s="180"/>
      <c r="BQ191" s="173">
        <f t="shared" si="133"/>
        <v>0</v>
      </c>
      <c r="BR191" s="173">
        <f t="shared" si="134"/>
        <v>0</v>
      </c>
      <c r="BS191" s="174">
        <f t="shared" si="135"/>
        <v>0</v>
      </c>
      <c r="BT191" s="173">
        <f t="shared" si="136"/>
        <v>0</v>
      </c>
      <c r="BU191" s="173">
        <f t="shared" si="137"/>
        <v>0</v>
      </c>
      <c r="BV191" s="174">
        <f t="shared" si="138"/>
        <v>0</v>
      </c>
      <c r="BW191" s="173">
        <f t="shared" si="139"/>
        <v>0</v>
      </c>
      <c r="BX191" s="173">
        <f t="shared" si="140"/>
        <v>0</v>
      </c>
      <c r="BY191" s="174">
        <f t="shared" si="141"/>
        <v>0</v>
      </c>
      <c r="BZ191" s="173">
        <f t="shared" si="142"/>
        <v>0</v>
      </c>
      <c r="CA191" s="173">
        <f t="shared" si="143"/>
        <v>0</v>
      </c>
      <c r="CB191" s="174">
        <f t="shared" si="144"/>
        <v>0</v>
      </c>
      <c r="CC191" s="173">
        <f t="shared" si="145"/>
        <v>0</v>
      </c>
      <c r="CD191" s="173">
        <f t="shared" si="146"/>
        <v>0</v>
      </c>
      <c r="CE191" s="175">
        <f t="shared" si="147"/>
        <v>0</v>
      </c>
      <c r="CF191" s="175">
        <f t="shared" si="117"/>
        <v>0</v>
      </c>
      <c r="CG191" s="175">
        <f t="shared" si="148"/>
        <v>0</v>
      </c>
      <c r="CH191" s="175">
        <f t="shared" si="149"/>
        <v>0</v>
      </c>
      <c r="CI191" s="175">
        <f t="shared" si="150"/>
        <v>0</v>
      </c>
      <c r="CJ191" s="175">
        <f t="shared" si="151"/>
        <v>0</v>
      </c>
      <c r="CK191" s="175">
        <f t="shared" si="152"/>
        <v>0</v>
      </c>
      <c r="CL191" s="175">
        <f t="shared" si="153"/>
        <v>0</v>
      </c>
      <c r="CM191" s="175">
        <f t="shared" si="154"/>
        <v>0</v>
      </c>
      <c r="CN191" s="175">
        <f t="shared" si="155"/>
        <v>0</v>
      </c>
      <c r="CO191" s="175">
        <f t="shared" si="156"/>
        <v>0</v>
      </c>
      <c r="CP191" s="175">
        <f t="shared" si="157"/>
        <v>0</v>
      </c>
      <c r="CQ191" s="175">
        <f t="shared" si="158"/>
        <v>0</v>
      </c>
      <c r="CR191" s="175">
        <f t="shared" si="159"/>
        <v>0</v>
      </c>
      <c r="CS191" s="175">
        <f t="shared" si="160"/>
        <v>0</v>
      </c>
      <c r="CT191" s="175">
        <f t="shared" si="161"/>
        <v>0</v>
      </c>
      <c r="CU191" s="176">
        <f t="shared" si="162"/>
        <v>0</v>
      </c>
      <c r="CV191" s="176">
        <f t="shared" si="163"/>
        <v>0</v>
      </c>
      <c r="CW191" s="176">
        <f t="shared" si="164"/>
        <v>0</v>
      </c>
      <c r="CX191" s="172">
        <f>OTH!P186</f>
        <v>0</v>
      </c>
      <c r="CY191" s="176">
        <f t="shared" si="165"/>
        <v>0</v>
      </c>
      <c r="CZ191" s="176">
        <f t="shared" si="166"/>
        <v>0</v>
      </c>
      <c r="DA191" s="176">
        <f t="shared" si="167"/>
        <v>0</v>
      </c>
      <c r="DB191" s="171">
        <f t="shared" si="168"/>
        <v>0</v>
      </c>
      <c r="DC191" s="171">
        <f t="shared" si="169"/>
        <v>0</v>
      </c>
      <c r="DD191" s="1">
        <f t="shared" si="170"/>
        <v>0</v>
      </c>
    </row>
    <row r="192" spans="3:108" ht="18" customHeight="1" x14ac:dyDescent="0.25">
      <c r="C192" s="1">
        <f t="shared" si="118"/>
        <v>0</v>
      </c>
      <c r="D192" s="1">
        <f t="shared" si="119"/>
        <v>0</v>
      </c>
      <c r="E192" s="1">
        <f>ALLO!A190</f>
        <v>0</v>
      </c>
      <c r="F192" s="1">
        <f t="shared" si="120"/>
        <v>0</v>
      </c>
      <c r="G192" s="1">
        <f t="shared" si="171"/>
        <v>1</v>
      </c>
      <c r="H192" s="1">
        <f t="shared" si="171"/>
        <v>2</v>
      </c>
      <c r="I192" s="1">
        <f t="shared" si="171"/>
        <v>3</v>
      </c>
      <c r="J192" s="1">
        <f>SUM(ALLO!GA190:GL190)</f>
        <v>0</v>
      </c>
      <c r="K192" s="1">
        <f>SUM(ALLO!GM190:GX190)</f>
        <v>0</v>
      </c>
      <c r="L192" s="1">
        <f>SUM(ALLO!GY190:HJ190)</f>
        <v>0</v>
      </c>
      <c r="M192" s="1">
        <f>SUM(ALLO!EU190:FF190)</f>
        <v>0</v>
      </c>
      <c r="N192" s="1">
        <f>SUM(ALLO!FG190:FR190)</f>
        <v>0</v>
      </c>
      <c r="O192" s="1">
        <f>ALLO!HR190</f>
        <v>0</v>
      </c>
      <c r="P192" s="1">
        <f>ALLO!HU190</f>
        <v>0</v>
      </c>
      <c r="Q192" s="1">
        <f>ALLO!IP190</f>
        <v>0</v>
      </c>
      <c r="R192" s="1">
        <f>ALLO!IS190</f>
        <v>0</v>
      </c>
      <c r="S192" s="1">
        <f>IFERROR(IF($BL192&gt;=1,INDEX(ARR!$D$8:$AG$207,MATCH(G192,ARR!$D$8:$D$207,0),12),0),0)</f>
        <v>0</v>
      </c>
      <c r="T192" s="1">
        <f>IFERROR(IF($BL192&gt;=1,INDEX(ARR!$D$8:$AG$207,MATCH(H192,ARR!$D$8:$D$207,0),12),0),0)</f>
        <v>0</v>
      </c>
      <c r="U192" s="1">
        <f>IFERROR(IF($BL192&gt;=1,INDEX(ARR!$D$8:$AG$207,MATCH(I192,ARR!$D$8:$D$207,0),12),0),0)</f>
        <v>0</v>
      </c>
      <c r="V192" s="1">
        <f t="shared" si="122"/>
        <v>0</v>
      </c>
      <c r="W192" s="1">
        <f t="shared" si="123"/>
        <v>0</v>
      </c>
      <c r="X192" s="1">
        <f>SUM(DED!AH192:AS192)+ALLO!IQ190+ALLO!IT190+DED!FT192+ALLO!HP190</f>
        <v>0</v>
      </c>
      <c r="Y192" s="1">
        <f>SUM(DED!FA192:FL192)+ALLO!IR190+ALLO!IU190+DED!FV192</f>
        <v>0</v>
      </c>
      <c r="Z192" s="1">
        <f>SUM(DED!BF192:BQ192)+DED!FW192</f>
        <v>0</v>
      </c>
      <c r="AA192" s="1">
        <f>DED!ES192+DED!GC192</f>
        <v>0</v>
      </c>
      <c r="AB192" s="1">
        <f>SUM(DED!DZ192:EK192)+OTH!I187+DED!FZ192</f>
        <v>0</v>
      </c>
      <c r="AC192" s="1">
        <f>SUM(DED!FM192:FS192)+DED!GD192</f>
        <v>0</v>
      </c>
      <c r="AD192" s="1">
        <f>SUM(DED!CP192:DA192)+DED!GE192</f>
        <v>0</v>
      </c>
      <c r="AE192" s="1">
        <f>SUM(DED!DB192:DM192)+OTH!N187+DED!GA192</f>
        <v>0</v>
      </c>
      <c r="AF192" s="1">
        <f>SUM(DED!DN192:DY192)+OTH!O187+DED!GB192</f>
        <v>0</v>
      </c>
      <c r="AG192" s="1">
        <f>SUM(OTH!D187:H187)+SUM(OTH!J187:M187)+SUM(X192:AB192)+AE192</f>
        <v>0</v>
      </c>
      <c r="AH192" s="1">
        <f>HRA!H187</f>
        <v>0</v>
      </c>
      <c r="AI192" s="1">
        <f>OTH!AC187+OTH!AD187+50000</f>
        <v>50000</v>
      </c>
      <c r="AJ192" s="1">
        <f>OTH!P187</f>
        <v>0</v>
      </c>
      <c r="AK192" s="1">
        <f>IFERROR(IF(OTH!Q187&gt;=AK$6,AK$6,OTH!Q187),0)</f>
        <v>0</v>
      </c>
      <c r="AL192" s="1">
        <f>IFERROR(IF(OTH!R187&gt;=AL$6,AL$6,OTH!R187),0)</f>
        <v>0</v>
      </c>
      <c r="AM192" s="1">
        <f>IFERROR(IF(OTH!S187&gt;=AM$6,AM$6,OTH!S187),0)</f>
        <v>0</v>
      </c>
      <c r="AN192" s="1">
        <f>IFERROR(IF(OTH!T187&gt;=AN$6,AN$6,OTH!T187),0)</f>
        <v>0</v>
      </c>
      <c r="AO192" s="1">
        <f>OTH!U187</f>
        <v>0</v>
      </c>
      <c r="AP192" s="1">
        <f>IFERROR(IF(OTH!V187&gt;=AP$6,AP$6,OTH!V187),0)</f>
        <v>0</v>
      </c>
      <c r="AQ192" s="1">
        <f>IFERROR(IF(OTH!W187&gt;=AQ$6,AQ$6,OTH!W187),0)</f>
        <v>0</v>
      </c>
      <c r="AR192" s="1">
        <f>IFERROR(IF(OTH!X187&gt;=AR$6,AR$6,OTH!X187),0)</f>
        <v>0</v>
      </c>
      <c r="AS192" s="1">
        <f>OTH!Y187</f>
        <v>0</v>
      </c>
      <c r="AT192" s="1">
        <f>OTH!Z187+AC192</f>
        <v>0</v>
      </c>
      <c r="AU192" s="1">
        <f>OTH!AE187+OTH!AF187</f>
        <v>0</v>
      </c>
      <c r="AV192" s="1">
        <f>OTH!AA187</f>
        <v>0</v>
      </c>
      <c r="AW192" s="1">
        <f>OTH!AB187</f>
        <v>0</v>
      </c>
      <c r="AX192" s="1">
        <f t="shared" si="124"/>
        <v>0</v>
      </c>
      <c r="AY192" s="1">
        <f t="shared" si="125"/>
        <v>0</v>
      </c>
      <c r="AZ192" s="1">
        <f t="shared" si="126"/>
        <v>0</v>
      </c>
      <c r="BA192" s="1">
        <f t="shared" si="127"/>
        <v>0</v>
      </c>
      <c r="BB192" s="1">
        <f t="shared" si="128"/>
        <v>0</v>
      </c>
      <c r="BC192" s="1">
        <f>EMP!X188</f>
        <v>0</v>
      </c>
      <c r="BD192" s="1">
        <f t="shared" si="129"/>
        <v>0</v>
      </c>
      <c r="BE192" s="1">
        <f t="shared" si="130"/>
        <v>0</v>
      </c>
      <c r="BF192" s="1">
        <f t="shared" si="131"/>
        <v>0</v>
      </c>
      <c r="BG192" s="1">
        <f t="shared" si="132"/>
        <v>0</v>
      </c>
      <c r="BL192" s="165">
        <f>EMP!O188</f>
        <v>0</v>
      </c>
      <c r="BM192" s="166">
        <f>EMP!P188</f>
        <v>0</v>
      </c>
      <c r="BN192" s="165">
        <f>EMP!Q188</f>
        <v>0</v>
      </c>
      <c r="BO192" s="179"/>
      <c r="BP192" s="180"/>
      <c r="BQ192" s="173">
        <f t="shared" si="133"/>
        <v>0</v>
      </c>
      <c r="BR192" s="173">
        <f t="shared" si="134"/>
        <v>0</v>
      </c>
      <c r="BS192" s="174">
        <f t="shared" si="135"/>
        <v>0</v>
      </c>
      <c r="BT192" s="173">
        <f t="shared" si="136"/>
        <v>0</v>
      </c>
      <c r="BU192" s="173">
        <f t="shared" si="137"/>
        <v>0</v>
      </c>
      <c r="BV192" s="174">
        <f t="shared" si="138"/>
        <v>0</v>
      </c>
      <c r="BW192" s="173">
        <f t="shared" si="139"/>
        <v>0</v>
      </c>
      <c r="BX192" s="173">
        <f t="shared" si="140"/>
        <v>0</v>
      </c>
      <c r="BY192" s="174">
        <f t="shared" si="141"/>
        <v>0</v>
      </c>
      <c r="BZ192" s="173">
        <f t="shared" si="142"/>
        <v>0</v>
      </c>
      <c r="CA192" s="173">
        <f t="shared" si="143"/>
        <v>0</v>
      </c>
      <c r="CB192" s="174">
        <f t="shared" si="144"/>
        <v>0</v>
      </c>
      <c r="CC192" s="173">
        <f t="shared" si="145"/>
        <v>0</v>
      </c>
      <c r="CD192" s="173">
        <f t="shared" si="146"/>
        <v>0</v>
      </c>
      <c r="CE192" s="175">
        <f t="shared" si="147"/>
        <v>0</v>
      </c>
      <c r="CF192" s="175">
        <f t="shared" si="117"/>
        <v>0</v>
      </c>
      <c r="CG192" s="175">
        <f t="shared" si="148"/>
        <v>0</v>
      </c>
      <c r="CH192" s="175">
        <f t="shared" si="149"/>
        <v>0</v>
      </c>
      <c r="CI192" s="175">
        <f t="shared" si="150"/>
        <v>0</v>
      </c>
      <c r="CJ192" s="175">
        <f t="shared" si="151"/>
        <v>0</v>
      </c>
      <c r="CK192" s="175">
        <f t="shared" si="152"/>
        <v>0</v>
      </c>
      <c r="CL192" s="175">
        <f t="shared" si="153"/>
        <v>0</v>
      </c>
      <c r="CM192" s="175">
        <f t="shared" si="154"/>
        <v>0</v>
      </c>
      <c r="CN192" s="175">
        <f t="shared" si="155"/>
        <v>0</v>
      </c>
      <c r="CO192" s="175">
        <f t="shared" si="156"/>
        <v>0</v>
      </c>
      <c r="CP192" s="175">
        <f t="shared" si="157"/>
        <v>0</v>
      </c>
      <c r="CQ192" s="175">
        <f t="shared" si="158"/>
        <v>0</v>
      </c>
      <c r="CR192" s="175">
        <f t="shared" si="159"/>
        <v>0</v>
      </c>
      <c r="CS192" s="175">
        <f t="shared" si="160"/>
        <v>0</v>
      </c>
      <c r="CT192" s="175">
        <f t="shared" si="161"/>
        <v>0</v>
      </c>
      <c r="CU192" s="176">
        <f t="shared" si="162"/>
        <v>0</v>
      </c>
      <c r="CV192" s="176">
        <f t="shared" si="163"/>
        <v>0</v>
      </c>
      <c r="CW192" s="176">
        <f t="shared" si="164"/>
        <v>0</v>
      </c>
      <c r="CX192" s="172">
        <f>OTH!P187</f>
        <v>0</v>
      </c>
      <c r="CY192" s="176">
        <f t="shared" si="165"/>
        <v>0</v>
      </c>
      <c r="CZ192" s="176">
        <f t="shared" si="166"/>
        <v>0</v>
      </c>
      <c r="DA192" s="176">
        <f t="shared" si="167"/>
        <v>0</v>
      </c>
      <c r="DB192" s="171">
        <f t="shared" si="168"/>
        <v>0</v>
      </c>
      <c r="DC192" s="171">
        <f t="shared" si="169"/>
        <v>0</v>
      </c>
      <c r="DD192" s="1">
        <f t="shared" si="170"/>
        <v>0</v>
      </c>
    </row>
    <row r="193" spans="3:108" ht="18" customHeight="1" x14ac:dyDescent="0.25">
      <c r="C193" s="1">
        <f t="shared" si="118"/>
        <v>0</v>
      </c>
      <c r="D193" s="1">
        <f t="shared" si="119"/>
        <v>0</v>
      </c>
      <c r="E193" s="1">
        <f>ALLO!A191</f>
        <v>0</v>
      </c>
      <c r="F193" s="1">
        <f t="shared" si="120"/>
        <v>0</v>
      </c>
      <c r="G193" s="1">
        <f t="shared" si="171"/>
        <v>1</v>
      </c>
      <c r="H193" s="1">
        <f t="shared" si="171"/>
        <v>2</v>
      </c>
      <c r="I193" s="1">
        <f t="shared" si="171"/>
        <v>3</v>
      </c>
      <c r="J193" s="1">
        <f>SUM(ALLO!GA191:GL191)</f>
        <v>0</v>
      </c>
      <c r="K193" s="1">
        <f>SUM(ALLO!GM191:GX191)</f>
        <v>0</v>
      </c>
      <c r="L193" s="1">
        <f>SUM(ALLO!GY191:HJ191)</f>
        <v>0</v>
      </c>
      <c r="M193" s="1">
        <f>SUM(ALLO!EU191:FF191)</f>
        <v>0</v>
      </c>
      <c r="N193" s="1">
        <f>SUM(ALLO!FG191:FR191)</f>
        <v>0</v>
      </c>
      <c r="O193" s="1">
        <f>ALLO!HR191</f>
        <v>0</v>
      </c>
      <c r="P193" s="1">
        <f>ALLO!HU191</f>
        <v>0</v>
      </c>
      <c r="Q193" s="1">
        <f>ALLO!IP191</f>
        <v>0</v>
      </c>
      <c r="R193" s="1">
        <f>ALLO!IS191</f>
        <v>0</v>
      </c>
      <c r="S193" s="1">
        <f>IFERROR(IF($BL193&gt;=1,INDEX(ARR!$D$8:$AG$207,MATCH(G193,ARR!$D$8:$D$207,0),12),0),0)</f>
        <v>0</v>
      </c>
      <c r="T193" s="1">
        <f>IFERROR(IF($BL193&gt;=1,INDEX(ARR!$D$8:$AG$207,MATCH(H193,ARR!$D$8:$D$207,0),12),0),0)</f>
        <v>0</v>
      </c>
      <c r="U193" s="1">
        <f>IFERROR(IF($BL193&gt;=1,INDEX(ARR!$D$8:$AG$207,MATCH(I193,ARR!$D$8:$D$207,0),12),0),0)</f>
        <v>0</v>
      </c>
      <c r="V193" s="1">
        <f t="shared" si="122"/>
        <v>0</v>
      </c>
      <c r="W193" s="1">
        <f t="shared" si="123"/>
        <v>0</v>
      </c>
      <c r="X193" s="1">
        <f>SUM(DED!AH193:AS193)+ALLO!IQ191+ALLO!IT191+DED!FT193+ALLO!HP191</f>
        <v>0</v>
      </c>
      <c r="Y193" s="1">
        <f>SUM(DED!FA193:FL193)+ALLO!IR191+ALLO!IU191+DED!FV193</f>
        <v>0</v>
      </c>
      <c r="Z193" s="1">
        <f>SUM(DED!BF193:BQ193)+DED!FW193</f>
        <v>0</v>
      </c>
      <c r="AA193" s="1">
        <f>DED!ES193+DED!GC193</f>
        <v>0</v>
      </c>
      <c r="AB193" s="1">
        <f>SUM(DED!DZ193:EK193)+OTH!I188+DED!FZ193</f>
        <v>0</v>
      </c>
      <c r="AC193" s="1">
        <f>SUM(DED!FM193:FS193)+DED!GD193</f>
        <v>0</v>
      </c>
      <c r="AD193" s="1">
        <f>SUM(DED!CP193:DA193)+DED!GE193</f>
        <v>0</v>
      </c>
      <c r="AE193" s="1">
        <f>SUM(DED!DB193:DM193)+OTH!N188+DED!GA193</f>
        <v>0</v>
      </c>
      <c r="AF193" s="1">
        <f>SUM(DED!DN193:DY193)+OTH!O188+DED!GB193</f>
        <v>0</v>
      </c>
      <c r="AG193" s="1">
        <f>SUM(OTH!D188:H188)+SUM(OTH!J188:M188)+SUM(X193:AB193)+AE193</f>
        <v>0</v>
      </c>
      <c r="AH193" s="1">
        <f>HRA!H188</f>
        <v>0</v>
      </c>
      <c r="AI193" s="1">
        <f>OTH!AC188+OTH!AD188+50000</f>
        <v>50000</v>
      </c>
      <c r="AJ193" s="1">
        <f>OTH!P188</f>
        <v>0</v>
      </c>
      <c r="AK193" s="1">
        <f>IFERROR(IF(OTH!Q188&gt;=AK$6,AK$6,OTH!Q188),0)</f>
        <v>0</v>
      </c>
      <c r="AL193" s="1">
        <f>IFERROR(IF(OTH!R188&gt;=AL$6,AL$6,OTH!R188),0)</f>
        <v>0</v>
      </c>
      <c r="AM193" s="1">
        <f>IFERROR(IF(OTH!S188&gt;=AM$6,AM$6,OTH!S188),0)</f>
        <v>0</v>
      </c>
      <c r="AN193" s="1">
        <f>IFERROR(IF(OTH!T188&gt;=AN$6,AN$6,OTH!T188),0)</f>
        <v>0</v>
      </c>
      <c r="AO193" s="1">
        <f>OTH!U188</f>
        <v>0</v>
      </c>
      <c r="AP193" s="1">
        <f>IFERROR(IF(OTH!V188&gt;=AP$6,AP$6,OTH!V188),0)</f>
        <v>0</v>
      </c>
      <c r="AQ193" s="1">
        <f>IFERROR(IF(OTH!W188&gt;=AQ$6,AQ$6,OTH!W188),0)</f>
        <v>0</v>
      </c>
      <c r="AR193" s="1">
        <f>IFERROR(IF(OTH!X188&gt;=AR$6,AR$6,OTH!X188),0)</f>
        <v>0</v>
      </c>
      <c r="AS193" s="1">
        <f>OTH!Y188</f>
        <v>0</v>
      </c>
      <c r="AT193" s="1">
        <f>OTH!Z188+AC193</f>
        <v>0</v>
      </c>
      <c r="AU193" s="1">
        <f>OTH!AE188+OTH!AF188</f>
        <v>0</v>
      </c>
      <c r="AV193" s="1">
        <f>OTH!AA188</f>
        <v>0</v>
      </c>
      <c r="AW193" s="1">
        <f>OTH!AB188</f>
        <v>0</v>
      </c>
      <c r="AX193" s="1">
        <f t="shared" si="124"/>
        <v>0</v>
      </c>
      <c r="AY193" s="1">
        <f t="shared" si="125"/>
        <v>0</v>
      </c>
      <c r="AZ193" s="1">
        <f t="shared" si="126"/>
        <v>0</v>
      </c>
      <c r="BA193" s="1">
        <f t="shared" si="127"/>
        <v>0</v>
      </c>
      <c r="BB193" s="1">
        <f t="shared" si="128"/>
        <v>0</v>
      </c>
      <c r="BC193" s="1">
        <f>EMP!X189</f>
        <v>0</v>
      </c>
      <c r="BD193" s="1">
        <f t="shared" si="129"/>
        <v>0</v>
      </c>
      <c r="BE193" s="1">
        <f t="shared" si="130"/>
        <v>0</v>
      </c>
      <c r="BF193" s="1">
        <f t="shared" si="131"/>
        <v>0</v>
      </c>
      <c r="BG193" s="1">
        <f t="shared" si="132"/>
        <v>0</v>
      </c>
      <c r="BL193" s="165">
        <f>EMP!O189</f>
        <v>0</v>
      </c>
      <c r="BM193" s="166">
        <f>EMP!P189</f>
        <v>0</v>
      </c>
      <c r="BN193" s="165">
        <f>EMP!Q189</f>
        <v>0</v>
      </c>
      <c r="BO193" s="179"/>
      <c r="BP193" s="180"/>
      <c r="BQ193" s="173">
        <f t="shared" si="133"/>
        <v>0</v>
      </c>
      <c r="BR193" s="173">
        <f t="shared" si="134"/>
        <v>0</v>
      </c>
      <c r="BS193" s="174">
        <f t="shared" si="135"/>
        <v>0</v>
      </c>
      <c r="BT193" s="173">
        <f t="shared" si="136"/>
        <v>0</v>
      </c>
      <c r="BU193" s="173">
        <f t="shared" si="137"/>
        <v>0</v>
      </c>
      <c r="BV193" s="174">
        <f t="shared" si="138"/>
        <v>0</v>
      </c>
      <c r="BW193" s="173">
        <f t="shared" si="139"/>
        <v>0</v>
      </c>
      <c r="BX193" s="173">
        <f t="shared" si="140"/>
        <v>0</v>
      </c>
      <c r="BY193" s="174">
        <f t="shared" si="141"/>
        <v>0</v>
      </c>
      <c r="BZ193" s="173">
        <f t="shared" si="142"/>
        <v>0</v>
      </c>
      <c r="CA193" s="173">
        <f t="shared" si="143"/>
        <v>0</v>
      </c>
      <c r="CB193" s="174">
        <f t="shared" si="144"/>
        <v>0</v>
      </c>
      <c r="CC193" s="173">
        <f t="shared" si="145"/>
        <v>0</v>
      </c>
      <c r="CD193" s="173">
        <f t="shared" si="146"/>
        <v>0</v>
      </c>
      <c r="CE193" s="175">
        <f t="shared" si="147"/>
        <v>0</v>
      </c>
      <c r="CF193" s="175">
        <f t="shared" si="117"/>
        <v>0</v>
      </c>
      <c r="CG193" s="175">
        <f t="shared" si="148"/>
        <v>0</v>
      </c>
      <c r="CH193" s="175">
        <f t="shared" si="149"/>
        <v>0</v>
      </c>
      <c r="CI193" s="175">
        <f t="shared" si="150"/>
        <v>0</v>
      </c>
      <c r="CJ193" s="175">
        <f t="shared" si="151"/>
        <v>0</v>
      </c>
      <c r="CK193" s="175">
        <f t="shared" si="152"/>
        <v>0</v>
      </c>
      <c r="CL193" s="175">
        <f t="shared" si="153"/>
        <v>0</v>
      </c>
      <c r="CM193" s="175">
        <f t="shared" si="154"/>
        <v>0</v>
      </c>
      <c r="CN193" s="175">
        <f t="shared" si="155"/>
        <v>0</v>
      </c>
      <c r="CO193" s="175">
        <f t="shared" si="156"/>
        <v>0</v>
      </c>
      <c r="CP193" s="175">
        <f t="shared" si="157"/>
        <v>0</v>
      </c>
      <c r="CQ193" s="175">
        <f t="shared" si="158"/>
        <v>0</v>
      </c>
      <c r="CR193" s="175">
        <f t="shared" si="159"/>
        <v>0</v>
      </c>
      <c r="CS193" s="175">
        <f t="shared" si="160"/>
        <v>0</v>
      </c>
      <c r="CT193" s="175">
        <f t="shared" si="161"/>
        <v>0</v>
      </c>
      <c r="CU193" s="176">
        <f t="shared" si="162"/>
        <v>0</v>
      </c>
      <c r="CV193" s="176">
        <f t="shared" si="163"/>
        <v>0</v>
      </c>
      <c r="CW193" s="176">
        <f t="shared" si="164"/>
        <v>0</v>
      </c>
      <c r="CX193" s="172">
        <f>OTH!P188</f>
        <v>0</v>
      </c>
      <c r="CY193" s="176">
        <f t="shared" si="165"/>
        <v>0</v>
      </c>
      <c r="CZ193" s="176">
        <f t="shared" si="166"/>
        <v>0</v>
      </c>
      <c r="DA193" s="176">
        <f t="shared" si="167"/>
        <v>0</v>
      </c>
      <c r="DB193" s="171">
        <f t="shared" si="168"/>
        <v>0</v>
      </c>
      <c r="DC193" s="171">
        <f t="shared" si="169"/>
        <v>0</v>
      </c>
      <c r="DD193" s="1">
        <f t="shared" si="170"/>
        <v>0</v>
      </c>
    </row>
    <row r="194" spans="3:108" ht="18" customHeight="1" x14ac:dyDescent="0.25">
      <c r="C194" s="1">
        <f t="shared" si="118"/>
        <v>0</v>
      </c>
      <c r="D194" s="1">
        <f t="shared" si="119"/>
        <v>0</v>
      </c>
      <c r="E194" s="1">
        <f>ALLO!A192</f>
        <v>0</v>
      </c>
      <c r="F194" s="1">
        <f t="shared" si="120"/>
        <v>0</v>
      </c>
      <c r="G194" s="1">
        <f t="shared" si="171"/>
        <v>1</v>
      </c>
      <c r="H194" s="1">
        <f t="shared" si="171"/>
        <v>2</v>
      </c>
      <c r="I194" s="1">
        <f t="shared" si="171"/>
        <v>3</v>
      </c>
      <c r="J194" s="1">
        <f>SUM(ALLO!GA192:GL192)</f>
        <v>0</v>
      </c>
      <c r="K194" s="1">
        <f>SUM(ALLO!GM192:GX192)</f>
        <v>0</v>
      </c>
      <c r="L194" s="1">
        <f>SUM(ALLO!GY192:HJ192)</f>
        <v>0</v>
      </c>
      <c r="M194" s="1">
        <f>SUM(ALLO!EU192:FF192)</f>
        <v>0</v>
      </c>
      <c r="N194" s="1">
        <f>SUM(ALLO!FG192:FR192)</f>
        <v>0</v>
      </c>
      <c r="O194" s="1">
        <f>ALLO!HR192</f>
        <v>0</v>
      </c>
      <c r="P194" s="1">
        <f>ALLO!HU192</f>
        <v>0</v>
      </c>
      <c r="Q194" s="1">
        <f>ALLO!IP192</f>
        <v>0</v>
      </c>
      <c r="R194" s="1">
        <f>ALLO!IS192</f>
        <v>0</v>
      </c>
      <c r="S194" s="1">
        <f>IFERROR(IF($BL194&gt;=1,INDEX(ARR!$D$8:$AG$207,MATCH(G194,ARR!$D$8:$D$207,0),12),0),0)</f>
        <v>0</v>
      </c>
      <c r="T194" s="1">
        <f>IFERROR(IF($BL194&gt;=1,INDEX(ARR!$D$8:$AG$207,MATCH(H194,ARR!$D$8:$D$207,0),12),0),0)</f>
        <v>0</v>
      </c>
      <c r="U194" s="1">
        <f>IFERROR(IF($BL194&gt;=1,INDEX(ARR!$D$8:$AG$207,MATCH(I194,ARR!$D$8:$D$207,0),12),0),0)</f>
        <v>0</v>
      </c>
      <c r="V194" s="1">
        <f t="shared" si="122"/>
        <v>0</v>
      </c>
      <c r="W194" s="1">
        <f t="shared" si="123"/>
        <v>0</v>
      </c>
      <c r="X194" s="1">
        <f>SUM(DED!AH194:AS194)+ALLO!IQ192+ALLO!IT192+DED!FT194+ALLO!HP192</f>
        <v>0</v>
      </c>
      <c r="Y194" s="1">
        <f>SUM(DED!FA194:FL194)+ALLO!IR192+ALLO!IU192+DED!FV194</f>
        <v>0</v>
      </c>
      <c r="Z194" s="1">
        <f>SUM(DED!BF194:BQ194)+DED!FW194</f>
        <v>0</v>
      </c>
      <c r="AA194" s="1">
        <f>DED!ES194+DED!GC194</f>
        <v>0</v>
      </c>
      <c r="AB194" s="1">
        <f>SUM(DED!DZ194:EK194)+OTH!I189+DED!FZ194</f>
        <v>0</v>
      </c>
      <c r="AC194" s="1">
        <f>SUM(DED!FM194:FS194)+DED!GD194</f>
        <v>0</v>
      </c>
      <c r="AD194" s="1">
        <f>SUM(DED!CP194:DA194)+DED!GE194</f>
        <v>0</v>
      </c>
      <c r="AE194" s="1">
        <f>SUM(DED!DB194:DM194)+OTH!N189+DED!GA194</f>
        <v>0</v>
      </c>
      <c r="AF194" s="1">
        <f>SUM(DED!DN194:DY194)+OTH!O189+DED!GB194</f>
        <v>0</v>
      </c>
      <c r="AG194" s="1">
        <f>SUM(OTH!D189:H189)+SUM(OTH!J189:M189)+SUM(X194:AB194)+AE194</f>
        <v>0</v>
      </c>
      <c r="AH194" s="1">
        <f>HRA!H189</f>
        <v>0</v>
      </c>
      <c r="AI194" s="1">
        <f>OTH!AC189+OTH!AD189+50000</f>
        <v>50000</v>
      </c>
      <c r="AJ194" s="1">
        <f>OTH!P189</f>
        <v>0</v>
      </c>
      <c r="AK194" s="1">
        <f>IFERROR(IF(OTH!Q189&gt;=AK$6,AK$6,OTH!Q189),0)</f>
        <v>0</v>
      </c>
      <c r="AL194" s="1">
        <f>IFERROR(IF(OTH!R189&gt;=AL$6,AL$6,OTH!R189),0)</f>
        <v>0</v>
      </c>
      <c r="AM194" s="1">
        <f>IFERROR(IF(OTH!S189&gt;=AM$6,AM$6,OTH!S189),0)</f>
        <v>0</v>
      </c>
      <c r="AN194" s="1">
        <f>IFERROR(IF(OTH!T189&gt;=AN$6,AN$6,OTH!T189),0)</f>
        <v>0</v>
      </c>
      <c r="AO194" s="1">
        <f>OTH!U189</f>
        <v>0</v>
      </c>
      <c r="AP194" s="1">
        <f>IFERROR(IF(OTH!V189&gt;=AP$6,AP$6,OTH!V189),0)</f>
        <v>0</v>
      </c>
      <c r="AQ194" s="1">
        <f>IFERROR(IF(OTH!W189&gt;=AQ$6,AQ$6,OTH!W189),0)</f>
        <v>0</v>
      </c>
      <c r="AR194" s="1">
        <f>IFERROR(IF(OTH!X189&gt;=AR$6,AR$6,OTH!X189),0)</f>
        <v>0</v>
      </c>
      <c r="AS194" s="1">
        <f>OTH!Y189</f>
        <v>0</v>
      </c>
      <c r="AT194" s="1">
        <f>OTH!Z189+AC194</f>
        <v>0</v>
      </c>
      <c r="AU194" s="1">
        <f>OTH!AE189+OTH!AF189</f>
        <v>0</v>
      </c>
      <c r="AV194" s="1">
        <f>OTH!AA189</f>
        <v>0</v>
      </c>
      <c r="AW194" s="1">
        <f>OTH!AB189</f>
        <v>0</v>
      </c>
      <c r="AX194" s="1">
        <f t="shared" si="124"/>
        <v>0</v>
      </c>
      <c r="AY194" s="1">
        <f t="shared" si="125"/>
        <v>0</v>
      </c>
      <c r="AZ194" s="1">
        <f t="shared" si="126"/>
        <v>0</v>
      </c>
      <c r="BA194" s="1">
        <f t="shared" si="127"/>
        <v>0</v>
      </c>
      <c r="BB194" s="1">
        <f t="shared" si="128"/>
        <v>0</v>
      </c>
      <c r="BC194" s="1">
        <f>EMP!X190</f>
        <v>0</v>
      </c>
      <c r="BD194" s="1">
        <f t="shared" si="129"/>
        <v>0</v>
      </c>
      <c r="BE194" s="1">
        <f t="shared" si="130"/>
        <v>0</v>
      </c>
      <c r="BF194" s="1">
        <f t="shared" si="131"/>
        <v>0</v>
      </c>
      <c r="BG194" s="1">
        <f t="shared" si="132"/>
        <v>0</v>
      </c>
      <c r="BL194" s="165">
        <f>EMP!O190</f>
        <v>0</v>
      </c>
      <c r="BM194" s="166">
        <f>EMP!P190</f>
        <v>0</v>
      </c>
      <c r="BN194" s="165">
        <f>EMP!Q190</f>
        <v>0</v>
      </c>
      <c r="BO194" s="179"/>
      <c r="BP194" s="180"/>
      <c r="BQ194" s="173">
        <f t="shared" si="133"/>
        <v>0</v>
      </c>
      <c r="BR194" s="173">
        <f t="shared" si="134"/>
        <v>0</v>
      </c>
      <c r="BS194" s="174">
        <f t="shared" si="135"/>
        <v>0</v>
      </c>
      <c r="BT194" s="173">
        <f t="shared" si="136"/>
        <v>0</v>
      </c>
      <c r="BU194" s="173">
        <f t="shared" si="137"/>
        <v>0</v>
      </c>
      <c r="BV194" s="174">
        <f t="shared" si="138"/>
        <v>0</v>
      </c>
      <c r="BW194" s="173">
        <f t="shared" si="139"/>
        <v>0</v>
      </c>
      <c r="BX194" s="173">
        <f t="shared" si="140"/>
        <v>0</v>
      </c>
      <c r="BY194" s="174">
        <f t="shared" si="141"/>
        <v>0</v>
      </c>
      <c r="BZ194" s="173">
        <f t="shared" si="142"/>
        <v>0</v>
      </c>
      <c r="CA194" s="173">
        <f t="shared" si="143"/>
        <v>0</v>
      </c>
      <c r="CB194" s="174">
        <f t="shared" si="144"/>
        <v>0</v>
      </c>
      <c r="CC194" s="173">
        <f t="shared" si="145"/>
        <v>0</v>
      </c>
      <c r="CD194" s="173">
        <f t="shared" si="146"/>
        <v>0</v>
      </c>
      <c r="CE194" s="175">
        <f t="shared" si="147"/>
        <v>0</v>
      </c>
      <c r="CF194" s="175">
        <f t="shared" si="117"/>
        <v>0</v>
      </c>
      <c r="CG194" s="175">
        <f t="shared" si="148"/>
        <v>0</v>
      </c>
      <c r="CH194" s="175">
        <f t="shared" si="149"/>
        <v>0</v>
      </c>
      <c r="CI194" s="175">
        <f t="shared" si="150"/>
        <v>0</v>
      </c>
      <c r="CJ194" s="175">
        <f t="shared" si="151"/>
        <v>0</v>
      </c>
      <c r="CK194" s="175">
        <f t="shared" si="152"/>
        <v>0</v>
      </c>
      <c r="CL194" s="175">
        <f t="shared" si="153"/>
        <v>0</v>
      </c>
      <c r="CM194" s="175">
        <f t="shared" si="154"/>
        <v>0</v>
      </c>
      <c r="CN194" s="175">
        <f t="shared" si="155"/>
        <v>0</v>
      </c>
      <c r="CO194" s="175">
        <f t="shared" si="156"/>
        <v>0</v>
      </c>
      <c r="CP194" s="175">
        <f t="shared" si="157"/>
        <v>0</v>
      </c>
      <c r="CQ194" s="175">
        <f t="shared" si="158"/>
        <v>0</v>
      </c>
      <c r="CR194" s="175">
        <f t="shared" si="159"/>
        <v>0</v>
      </c>
      <c r="CS194" s="175">
        <f t="shared" si="160"/>
        <v>0</v>
      </c>
      <c r="CT194" s="175">
        <f t="shared" si="161"/>
        <v>0</v>
      </c>
      <c r="CU194" s="176">
        <f t="shared" si="162"/>
        <v>0</v>
      </c>
      <c r="CV194" s="176">
        <f t="shared" si="163"/>
        <v>0</v>
      </c>
      <c r="CW194" s="176">
        <f t="shared" si="164"/>
        <v>0</v>
      </c>
      <c r="CX194" s="172">
        <f>OTH!P189</f>
        <v>0</v>
      </c>
      <c r="CY194" s="176">
        <f t="shared" si="165"/>
        <v>0</v>
      </c>
      <c r="CZ194" s="176">
        <f t="shared" si="166"/>
        <v>0</v>
      </c>
      <c r="DA194" s="176">
        <f t="shared" si="167"/>
        <v>0</v>
      </c>
      <c r="DB194" s="171">
        <f t="shared" si="168"/>
        <v>0</v>
      </c>
      <c r="DC194" s="171">
        <f t="shared" si="169"/>
        <v>0</v>
      </c>
      <c r="DD194" s="1">
        <f t="shared" si="170"/>
        <v>0</v>
      </c>
    </row>
    <row r="195" spans="3:108" ht="18" customHeight="1" x14ac:dyDescent="0.25">
      <c r="C195" s="1">
        <f t="shared" si="118"/>
        <v>0</v>
      </c>
      <c r="D195" s="1">
        <f t="shared" si="119"/>
        <v>0</v>
      </c>
      <c r="E195" s="1">
        <f>ALLO!A193</f>
        <v>0</v>
      </c>
      <c r="F195" s="1">
        <f t="shared" si="120"/>
        <v>0</v>
      </c>
      <c r="G195" s="1">
        <f t="shared" si="171"/>
        <v>1</v>
      </c>
      <c r="H195" s="1">
        <f t="shared" si="171"/>
        <v>2</v>
      </c>
      <c r="I195" s="1">
        <f t="shared" si="171"/>
        <v>3</v>
      </c>
      <c r="J195" s="1">
        <f>SUM(ALLO!GA193:GL193)</f>
        <v>0</v>
      </c>
      <c r="K195" s="1">
        <f>SUM(ALLO!GM193:GX193)</f>
        <v>0</v>
      </c>
      <c r="L195" s="1">
        <f>SUM(ALLO!GY193:HJ193)</f>
        <v>0</v>
      </c>
      <c r="M195" s="1">
        <f>SUM(ALLO!EU193:FF193)</f>
        <v>0</v>
      </c>
      <c r="N195" s="1">
        <f>SUM(ALLO!FG193:FR193)</f>
        <v>0</v>
      </c>
      <c r="O195" s="1">
        <f>ALLO!HR193</f>
        <v>0</v>
      </c>
      <c r="P195" s="1">
        <f>ALLO!HU193</f>
        <v>0</v>
      </c>
      <c r="Q195" s="1">
        <f>ALLO!IP193</f>
        <v>0</v>
      </c>
      <c r="R195" s="1">
        <f>ALLO!IS193</f>
        <v>0</v>
      </c>
      <c r="S195" s="1">
        <f>IFERROR(IF($BL195&gt;=1,INDEX(ARR!$D$8:$AG$207,MATCH(G195,ARR!$D$8:$D$207,0),12),0),0)</f>
        <v>0</v>
      </c>
      <c r="T195" s="1">
        <f>IFERROR(IF($BL195&gt;=1,INDEX(ARR!$D$8:$AG$207,MATCH(H195,ARR!$D$8:$D$207,0),12),0),0)</f>
        <v>0</v>
      </c>
      <c r="U195" s="1">
        <f>IFERROR(IF($BL195&gt;=1,INDEX(ARR!$D$8:$AG$207,MATCH(I195,ARR!$D$8:$D$207,0),12),0),0)</f>
        <v>0</v>
      </c>
      <c r="V195" s="1">
        <f t="shared" si="122"/>
        <v>0</v>
      </c>
      <c r="W195" s="1">
        <f t="shared" si="123"/>
        <v>0</v>
      </c>
      <c r="X195" s="1">
        <f>SUM(DED!AH195:AS195)+ALLO!IQ193+ALLO!IT193+DED!FT195+ALLO!HP193</f>
        <v>0</v>
      </c>
      <c r="Y195" s="1">
        <f>SUM(DED!FA195:FL195)+ALLO!IR193+ALLO!IU193+DED!FV195</f>
        <v>0</v>
      </c>
      <c r="Z195" s="1">
        <f>SUM(DED!BF195:BQ195)+DED!FW195</f>
        <v>0</v>
      </c>
      <c r="AA195" s="1">
        <f>DED!ES195+DED!GC195</f>
        <v>0</v>
      </c>
      <c r="AB195" s="1">
        <f>SUM(DED!DZ195:EK195)+OTH!I190+DED!FZ195</f>
        <v>0</v>
      </c>
      <c r="AC195" s="1">
        <f>SUM(DED!FM195:FS195)+DED!GD195</f>
        <v>0</v>
      </c>
      <c r="AD195" s="1">
        <f>SUM(DED!CP195:DA195)+DED!GE195</f>
        <v>0</v>
      </c>
      <c r="AE195" s="1">
        <f>SUM(DED!DB195:DM195)+OTH!N190+DED!GA195</f>
        <v>0</v>
      </c>
      <c r="AF195" s="1">
        <f>SUM(DED!DN195:DY195)+OTH!O190+DED!GB195</f>
        <v>0</v>
      </c>
      <c r="AG195" s="1">
        <f>SUM(OTH!D190:H190)+SUM(OTH!J190:M190)+SUM(X195:AB195)+AE195</f>
        <v>0</v>
      </c>
      <c r="AH195" s="1">
        <f>HRA!H190</f>
        <v>0</v>
      </c>
      <c r="AI195" s="1">
        <f>OTH!AC190+OTH!AD190+50000</f>
        <v>50000</v>
      </c>
      <c r="AJ195" s="1">
        <f>OTH!P190</f>
        <v>0</v>
      </c>
      <c r="AK195" s="1">
        <f>IFERROR(IF(OTH!Q190&gt;=AK$6,AK$6,OTH!Q190),0)</f>
        <v>0</v>
      </c>
      <c r="AL195" s="1">
        <f>IFERROR(IF(OTH!R190&gt;=AL$6,AL$6,OTH!R190),0)</f>
        <v>0</v>
      </c>
      <c r="AM195" s="1">
        <f>IFERROR(IF(OTH!S190&gt;=AM$6,AM$6,OTH!S190),0)</f>
        <v>0</v>
      </c>
      <c r="AN195" s="1">
        <f>IFERROR(IF(OTH!T190&gt;=AN$6,AN$6,OTH!T190),0)</f>
        <v>0</v>
      </c>
      <c r="AO195" s="1">
        <f>OTH!U190</f>
        <v>0</v>
      </c>
      <c r="AP195" s="1">
        <f>IFERROR(IF(OTH!V190&gt;=AP$6,AP$6,OTH!V190),0)</f>
        <v>0</v>
      </c>
      <c r="AQ195" s="1">
        <f>IFERROR(IF(OTH!W190&gt;=AQ$6,AQ$6,OTH!W190),0)</f>
        <v>0</v>
      </c>
      <c r="AR195" s="1">
        <f>IFERROR(IF(OTH!X190&gt;=AR$6,AR$6,OTH!X190),0)</f>
        <v>0</v>
      </c>
      <c r="AS195" s="1">
        <f>OTH!Y190</f>
        <v>0</v>
      </c>
      <c r="AT195" s="1">
        <f>OTH!Z190+AC195</f>
        <v>0</v>
      </c>
      <c r="AU195" s="1">
        <f>OTH!AE190+OTH!AF190</f>
        <v>0</v>
      </c>
      <c r="AV195" s="1">
        <f>OTH!AA190</f>
        <v>0</v>
      </c>
      <c r="AW195" s="1">
        <f>OTH!AB190</f>
        <v>0</v>
      </c>
      <c r="AX195" s="1">
        <f t="shared" si="124"/>
        <v>0</v>
      </c>
      <c r="AY195" s="1">
        <f t="shared" si="125"/>
        <v>0</v>
      </c>
      <c r="AZ195" s="1">
        <f t="shared" si="126"/>
        <v>0</v>
      </c>
      <c r="BA195" s="1">
        <f t="shared" si="127"/>
        <v>0</v>
      </c>
      <c r="BB195" s="1">
        <f t="shared" si="128"/>
        <v>0</v>
      </c>
      <c r="BC195" s="1">
        <f>EMP!X191</f>
        <v>0</v>
      </c>
      <c r="BD195" s="1">
        <f t="shared" si="129"/>
        <v>0</v>
      </c>
      <c r="BE195" s="1">
        <f t="shared" si="130"/>
        <v>0</v>
      </c>
      <c r="BF195" s="1">
        <f t="shared" si="131"/>
        <v>0</v>
      </c>
      <c r="BG195" s="1">
        <f t="shared" si="132"/>
        <v>0</v>
      </c>
      <c r="BL195" s="165">
        <f>EMP!O191</f>
        <v>0</v>
      </c>
      <c r="BM195" s="166">
        <f>EMP!P191</f>
        <v>0</v>
      </c>
      <c r="BN195" s="165">
        <f>EMP!Q191</f>
        <v>0</v>
      </c>
      <c r="BO195" s="179"/>
      <c r="BP195" s="180"/>
      <c r="BQ195" s="173">
        <f t="shared" si="133"/>
        <v>0</v>
      </c>
      <c r="BR195" s="173">
        <f t="shared" si="134"/>
        <v>0</v>
      </c>
      <c r="BS195" s="174">
        <f t="shared" si="135"/>
        <v>0</v>
      </c>
      <c r="BT195" s="173">
        <f t="shared" si="136"/>
        <v>0</v>
      </c>
      <c r="BU195" s="173">
        <f t="shared" si="137"/>
        <v>0</v>
      </c>
      <c r="BV195" s="174">
        <f t="shared" si="138"/>
        <v>0</v>
      </c>
      <c r="BW195" s="173">
        <f t="shared" si="139"/>
        <v>0</v>
      </c>
      <c r="BX195" s="173">
        <f t="shared" si="140"/>
        <v>0</v>
      </c>
      <c r="BY195" s="174">
        <f t="shared" si="141"/>
        <v>0</v>
      </c>
      <c r="BZ195" s="173">
        <f t="shared" si="142"/>
        <v>0</v>
      </c>
      <c r="CA195" s="173">
        <f t="shared" si="143"/>
        <v>0</v>
      </c>
      <c r="CB195" s="174">
        <f t="shared" si="144"/>
        <v>0</v>
      </c>
      <c r="CC195" s="173">
        <f t="shared" si="145"/>
        <v>0</v>
      </c>
      <c r="CD195" s="173">
        <f t="shared" si="146"/>
        <v>0</v>
      </c>
      <c r="CE195" s="175">
        <f t="shared" si="147"/>
        <v>0</v>
      </c>
      <c r="CF195" s="175">
        <f t="shared" si="117"/>
        <v>0</v>
      </c>
      <c r="CG195" s="175">
        <f t="shared" si="148"/>
        <v>0</v>
      </c>
      <c r="CH195" s="175">
        <f t="shared" si="149"/>
        <v>0</v>
      </c>
      <c r="CI195" s="175">
        <f t="shared" si="150"/>
        <v>0</v>
      </c>
      <c r="CJ195" s="175">
        <f t="shared" si="151"/>
        <v>0</v>
      </c>
      <c r="CK195" s="175">
        <f t="shared" si="152"/>
        <v>0</v>
      </c>
      <c r="CL195" s="175">
        <f t="shared" si="153"/>
        <v>0</v>
      </c>
      <c r="CM195" s="175">
        <f t="shared" si="154"/>
        <v>0</v>
      </c>
      <c r="CN195" s="175">
        <f t="shared" si="155"/>
        <v>0</v>
      </c>
      <c r="CO195" s="175">
        <f t="shared" si="156"/>
        <v>0</v>
      </c>
      <c r="CP195" s="175">
        <f t="shared" si="157"/>
        <v>0</v>
      </c>
      <c r="CQ195" s="175">
        <f t="shared" si="158"/>
        <v>0</v>
      </c>
      <c r="CR195" s="175">
        <f t="shared" si="159"/>
        <v>0</v>
      </c>
      <c r="CS195" s="175">
        <f t="shared" si="160"/>
        <v>0</v>
      </c>
      <c r="CT195" s="175">
        <f t="shared" si="161"/>
        <v>0</v>
      </c>
      <c r="CU195" s="176">
        <f t="shared" si="162"/>
        <v>0</v>
      </c>
      <c r="CV195" s="176">
        <f t="shared" si="163"/>
        <v>0</v>
      </c>
      <c r="CW195" s="176">
        <f t="shared" si="164"/>
        <v>0</v>
      </c>
      <c r="CX195" s="172">
        <f>OTH!P190</f>
        <v>0</v>
      </c>
      <c r="CY195" s="176">
        <f t="shared" si="165"/>
        <v>0</v>
      </c>
      <c r="CZ195" s="176">
        <f t="shared" si="166"/>
        <v>0</v>
      </c>
      <c r="DA195" s="176">
        <f t="shared" si="167"/>
        <v>0</v>
      </c>
      <c r="DB195" s="171">
        <f t="shared" si="168"/>
        <v>0</v>
      </c>
      <c r="DC195" s="171">
        <f t="shared" si="169"/>
        <v>0</v>
      </c>
      <c r="DD195" s="1">
        <f t="shared" si="170"/>
        <v>0</v>
      </c>
    </row>
    <row r="196" spans="3:108" ht="18" customHeight="1" x14ac:dyDescent="0.25">
      <c r="C196" s="1">
        <f t="shared" si="118"/>
        <v>0</v>
      </c>
      <c r="D196" s="1">
        <f t="shared" si="119"/>
        <v>0</v>
      </c>
      <c r="E196" s="1">
        <f>ALLO!A194</f>
        <v>0</v>
      </c>
      <c r="F196" s="1">
        <f t="shared" si="120"/>
        <v>0</v>
      </c>
      <c r="G196" s="1">
        <f t="shared" si="171"/>
        <v>1</v>
      </c>
      <c r="H196" s="1">
        <f t="shared" si="171"/>
        <v>2</v>
      </c>
      <c r="I196" s="1">
        <f t="shared" si="171"/>
        <v>3</v>
      </c>
      <c r="J196" s="1">
        <f>SUM(ALLO!GA194:GL194)</f>
        <v>0</v>
      </c>
      <c r="K196" s="1">
        <f>SUM(ALLO!GM194:GX194)</f>
        <v>0</v>
      </c>
      <c r="L196" s="1">
        <f>SUM(ALLO!GY194:HJ194)</f>
        <v>0</v>
      </c>
      <c r="M196" s="1">
        <f>SUM(ALLO!EU194:FF194)</f>
        <v>0</v>
      </c>
      <c r="N196" s="1">
        <f>SUM(ALLO!FG194:FR194)</f>
        <v>0</v>
      </c>
      <c r="O196" s="1">
        <f>ALLO!HR194</f>
        <v>0</v>
      </c>
      <c r="P196" s="1">
        <f>ALLO!HU194</f>
        <v>0</v>
      </c>
      <c r="Q196" s="1">
        <f>ALLO!IP194</f>
        <v>0</v>
      </c>
      <c r="R196" s="1">
        <f>ALLO!IS194</f>
        <v>0</v>
      </c>
      <c r="S196" s="1">
        <f>IFERROR(IF($BL196&gt;=1,INDEX(ARR!$D$8:$AG$207,MATCH(G196,ARR!$D$8:$D$207,0),12),0),0)</f>
        <v>0</v>
      </c>
      <c r="T196" s="1">
        <f>IFERROR(IF($BL196&gt;=1,INDEX(ARR!$D$8:$AG$207,MATCH(H196,ARR!$D$8:$D$207,0),12),0),0)</f>
        <v>0</v>
      </c>
      <c r="U196" s="1">
        <f>IFERROR(IF($BL196&gt;=1,INDEX(ARR!$D$8:$AG$207,MATCH(I196,ARR!$D$8:$D$207,0),12),0),0)</f>
        <v>0</v>
      </c>
      <c r="V196" s="1">
        <f t="shared" si="122"/>
        <v>0</v>
      </c>
      <c r="W196" s="1">
        <f t="shared" si="123"/>
        <v>0</v>
      </c>
      <c r="X196" s="1">
        <f>SUM(DED!AH196:AS196)+ALLO!IQ194+ALLO!IT194+DED!FT196+ALLO!HP194</f>
        <v>0</v>
      </c>
      <c r="Y196" s="1">
        <f>SUM(DED!FA196:FL196)+ALLO!IR194+ALLO!IU194+DED!FV196</f>
        <v>0</v>
      </c>
      <c r="Z196" s="1">
        <f>SUM(DED!BF196:BQ196)+DED!FW196</f>
        <v>0</v>
      </c>
      <c r="AA196" s="1">
        <f>DED!ES196+DED!GC196</f>
        <v>0</v>
      </c>
      <c r="AB196" s="1">
        <f>SUM(DED!DZ196:EK196)+OTH!I191+DED!FZ196</f>
        <v>0</v>
      </c>
      <c r="AC196" s="1">
        <f>SUM(DED!FM196:FS196)+DED!GD196</f>
        <v>0</v>
      </c>
      <c r="AD196" s="1">
        <f>SUM(DED!CP196:DA196)+DED!GE196</f>
        <v>0</v>
      </c>
      <c r="AE196" s="1">
        <f>SUM(DED!DB196:DM196)+OTH!N191+DED!GA196</f>
        <v>0</v>
      </c>
      <c r="AF196" s="1">
        <f>SUM(DED!DN196:DY196)+OTH!O191+DED!GB196</f>
        <v>0</v>
      </c>
      <c r="AG196" s="1">
        <f>SUM(OTH!D191:H191)+SUM(OTH!J191:M191)+SUM(X196:AB196)+AE196</f>
        <v>0</v>
      </c>
      <c r="AH196" s="1">
        <f>HRA!H191</f>
        <v>0</v>
      </c>
      <c r="AI196" s="1">
        <f>OTH!AC191+OTH!AD191+50000</f>
        <v>50000</v>
      </c>
      <c r="AJ196" s="1">
        <f>OTH!P191</f>
        <v>0</v>
      </c>
      <c r="AK196" s="1">
        <f>IFERROR(IF(OTH!Q191&gt;=AK$6,AK$6,OTH!Q191),0)</f>
        <v>0</v>
      </c>
      <c r="AL196" s="1">
        <f>IFERROR(IF(OTH!R191&gt;=AL$6,AL$6,OTH!R191),0)</f>
        <v>0</v>
      </c>
      <c r="AM196" s="1">
        <f>IFERROR(IF(OTH!S191&gt;=AM$6,AM$6,OTH!S191),0)</f>
        <v>0</v>
      </c>
      <c r="AN196" s="1">
        <f>IFERROR(IF(OTH!T191&gt;=AN$6,AN$6,OTH!T191),0)</f>
        <v>0</v>
      </c>
      <c r="AO196" s="1">
        <f>OTH!U191</f>
        <v>0</v>
      </c>
      <c r="AP196" s="1">
        <f>IFERROR(IF(OTH!V191&gt;=AP$6,AP$6,OTH!V191),0)</f>
        <v>0</v>
      </c>
      <c r="AQ196" s="1">
        <f>IFERROR(IF(OTH!W191&gt;=AQ$6,AQ$6,OTH!W191),0)</f>
        <v>0</v>
      </c>
      <c r="AR196" s="1">
        <f>IFERROR(IF(OTH!X191&gt;=AR$6,AR$6,OTH!X191),0)</f>
        <v>0</v>
      </c>
      <c r="AS196" s="1">
        <f>OTH!Y191</f>
        <v>0</v>
      </c>
      <c r="AT196" s="1">
        <f>OTH!Z191+AC196</f>
        <v>0</v>
      </c>
      <c r="AU196" s="1">
        <f>OTH!AE191+OTH!AF191</f>
        <v>0</v>
      </c>
      <c r="AV196" s="1">
        <f>OTH!AA191</f>
        <v>0</v>
      </c>
      <c r="AW196" s="1">
        <f>OTH!AB191</f>
        <v>0</v>
      </c>
      <c r="AX196" s="1">
        <f t="shared" si="124"/>
        <v>0</v>
      </c>
      <c r="AY196" s="1">
        <f t="shared" si="125"/>
        <v>0</v>
      </c>
      <c r="AZ196" s="1">
        <f t="shared" si="126"/>
        <v>0</v>
      </c>
      <c r="BA196" s="1">
        <f t="shared" si="127"/>
        <v>0</v>
      </c>
      <c r="BB196" s="1">
        <f t="shared" si="128"/>
        <v>0</v>
      </c>
      <c r="BC196" s="1">
        <f>EMP!X192</f>
        <v>0</v>
      </c>
      <c r="BD196" s="1">
        <f t="shared" si="129"/>
        <v>0</v>
      </c>
      <c r="BE196" s="1">
        <f t="shared" si="130"/>
        <v>0</v>
      </c>
      <c r="BF196" s="1">
        <f t="shared" si="131"/>
        <v>0</v>
      </c>
      <c r="BG196" s="1">
        <f t="shared" si="132"/>
        <v>0</v>
      </c>
      <c r="BL196" s="165">
        <f>EMP!O192</f>
        <v>0</v>
      </c>
      <c r="BM196" s="166">
        <f>EMP!P192</f>
        <v>0</v>
      </c>
      <c r="BN196" s="165">
        <f>EMP!Q192</f>
        <v>0</v>
      </c>
      <c r="BO196" s="179"/>
      <c r="BP196" s="180"/>
      <c r="BQ196" s="173">
        <f t="shared" si="133"/>
        <v>0</v>
      </c>
      <c r="BR196" s="173">
        <f t="shared" si="134"/>
        <v>0</v>
      </c>
      <c r="BS196" s="174">
        <f t="shared" si="135"/>
        <v>0</v>
      </c>
      <c r="BT196" s="173">
        <f t="shared" si="136"/>
        <v>0</v>
      </c>
      <c r="BU196" s="173">
        <f t="shared" si="137"/>
        <v>0</v>
      </c>
      <c r="BV196" s="174">
        <f t="shared" si="138"/>
        <v>0</v>
      </c>
      <c r="BW196" s="173">
        <f t="shared" si="139"/>
        <v>0</v>
      </c>
      <c r="BX196" s="173">
        <f t="shared" si="140"/>
        <v>0</v>
      </c>
      <c r="BY196" s="174">
        <f t="shared" si="141"/>
        <v>0</v>
      </c>
      <c r="BZ196" s="173">
        <f t="shared" si="142"/>
        <v>0</v>
      </c>
      <c r="CA196" s="173">
        <f t="shared" si="143"/>
        <v>0</v>
      </c>
      <c r="CB196" s="174">
        <f t="shared" si="144"/>
        <v>0</v>
      </c>
      <c r="CC196" s="173">
        <f t="shared" si="145"/>
        <v>0</v>
      </c>
      <c r="CD196" s="173">
        <f t="shared" si="146"/>
        <v>0</v>
      </c>
      <c r="CE196" s="175">
        <f t="shared" si="147"/>
        <v>0</v>
      </c>
      <c r="CF196" s="175">
        <f t="shared" si="117"/>
        <v>0</v>
      </c>
      <c r="CG196" s="175">
        <f t="shared" si="148"/>
        <v>0</v>
      </c>
      <c r="CH196" s="175">
        <f t="shared" si="149"/>
        <v>0</v>
      </c>
      <c r="CI196" s="175">
        <f t="shared" si="150"/>
        <v>0</v>
      </c>
      <c r="CJ196" s="175">
        <f t="shared" si="151"/>
        <v>0</v>
      </c>
      <c r="CK196" s="175">
        <f t="shared" si="152"/>
        <v>0</v>
      </c>
      <c r="CL196" s="175">
        <f t="shared" si="153"/>
        <v>0</v>
      </c>
      <c r="CM196" s="175">
        <f t="shared" si="154"/>
        <v>0</v>
      </c>
      <c r="CN196" s="175">
        <f t="shared" si="155"/>
        <v>0</v>
      </c>
      <c r="CO196" s="175">
        <f t="shared" si="156"/>
        <v>0</v>
      </c>
      <c r="CP196" s="175">
        <f t="shared" si="157"/>
        <v>0</v>
      </c>
      <c r="CQ196" s="175">
        <f t="shared" si="158"/>
        <v>0</v>
      </c>
      <c r="CR196" s="175">
        <f t="shared" si="159"/>
        <v>0</v>
      </c>
      <c r="CS196" s="175">
        <f t="shared" si="160"/>
        <v>0</v>
      </c>
      <c r="CT196" s="175">
        <f t="shared" si="161"/>
        <v>0</v>
      </c>
      <c r="CU196" s="176">
        <f t="shared" si="162"/>
        <v>0</v>
      </c>
      <c r="CV196" s="176">
        <f t="shared" si="163"/>
        <v>0</v>
      </c>
      <c r="CW196" s="176">
        <f t="shared" si="164"/>
        <v>0</v>
      </c>
      <c r="CX196" s="172">
        <f>OTH!P191</f>
        <v>0</v>
      </c>
      <c r="CY196" s="176">
        <f t="shared" si="165"/>
        <v>0</v>
      </c>
      <c r="CZ196" s="176">
        <f t="shared" si="166"/>
        <v>0</v>
      </c>
      <c r="DA196" s="176">
        <f t="shared" si="167"/>
        <v>0</v>
      </c>
      <c r="DB196" s="171">
        <f t="shared" si="168"/>
        <v>0</v>
      </c>
      <c r="DC196" s="171">
        <f t="shared" si="169"/>
        <v>0</v>
      </c>
      <c r="DD196" s="1">
        <f t="shared" si="170"/>
        <v>0</v>
      </c>
    </row>
    <row r="197" spans="3:108" ht="18" customHeight="1" x14ac:dyDescent="0.25">
      <c r="C197" s="1">
        <f t="shared" si="118"/>
        <v>0</v>
      </c>
      <c r="D197" s="1">
        <f t="shared" si="119"/>
        <v>0</v>
      </c>
      <c r="E197" s="1">
        <f>ALLO!A195</f>
        <v>0</v>
      </c>
      <c r="F197" s="1">
        <f t="shared" si="120"/>
        <v>0</v>
      </c>
      <c r="G197" s="1">
        <f t="shared" si="171"/>
        <v>1</v>
      </c>
      <c r="H197" s="1">
        <f t="shared" si="171"/>
        <v>2</v>
      </c>
      <c r="I197" s="1">
        <f t="shared" si="171"/>
        <v>3</v>
      </c>
      <c r="J197" s="1">
        <f>SUM(ALLO!GA195:GL195)</f>
        <v>0</v>
      </c>
      <c r="K197" s="1">
        <f>SUM(ALLO!GM195:GX195)</f>
        <v>0</v>
      </c>
      <c r="L197" s="1">
        <f>SUM(ALLO!GY195:HJ195)</f>
        <v>0</v>
      </c>
      <c r="M197" s="1">
        <f>SUM(ALLO!EU195:FF195)</f>
        <v>0</v>
      </c>
      <c r="N197" s="1">
        <f>SUM(ALLO!FG195:FR195)</f>
        <v>0</v>
      </c>
      <c r="O197" s="1">
        <f>ALLO!HR195</f>
        <v>0</v>
      </c>
      <c r="P197" s="1">
        <f>ALLO!HU195</f>
        <v>0</v>
      </c>
      <c r="Q197" s="1">
        <f>ALLO!IP195</f>
        <v>0</v>
      </c>
      <c r="R197" s="1">
        <f>ALLO!IS195</f>
        <v>0</v>
      </c>
      <c r="S197" s="1">
        <f>IFERROR(IF($BL197&gt;=1,INDEX(ARR!$D$8:$AG$207,MATCH(G197,ARR!$D$8:$D$207,0),12),0),0)</f>
        <v>0</v>
      </c>
      <c r="T197" s="1">
        <f>IFERROR(IF($BL197&gt;=1,INDEX(ARR!$D$8:$AG$207,MATCH(H197,ARR!$D$8:$D$207,0),12),0),0)</f>
        <v>0</v>
      </c>
      <c r="U197" s="1">
        <f>IFERROR(IF($BL197&gt;=1,INDEX(ARR!$D$8:$AG$207,MATCH(I197,ARR!$D$8:$D$207,0),12),0),0)</f>
        <v>0</v>
      </c>
      <c r="V197" s="1">
        <f t="shared" si="122"/>
        <v>0</v>
      </c>
      <c r="W197" s="1">
        <f t="shared" si="123"/>
        <v>0</v>
      </c>
      <c r="X197" s="1">
        <f>SUM(DED!AH197:AS197)+ALLO!IQ195+ALLO!IT195+DED!FT197+ALLO!HP195</f>
        <v>0</v>
      </c>
      <c r="Y197" s="1">
        <f>SUM(DED!FA197:FL197)+ALLO!IR195+ALLO!IU195+DED!FV197</f>
        <v>0</v>
      </c>
      <c r="Z197" s="1">
        <f>SUM(DED!BF197:BQ197)+DED!FW197</f>
        <v>0</v>
      </c>
      <c r="AA197" s="1">
        <f>DED!ES197+DED!GC197</f>
        <v>0</v>
      </c>
      <c r="AB197" s="1">
        <f>SUM(DED!DZ197:EK197)+OTH!I192+DED!FZ197</f>
        <v>0</v>
      </c>
      <c r="AC197" s="1">
        <f>SUM(DED!FM197:FS197)+DED!GD197</f>
        <v>0</v>
      </c>
      <c r="AD197" s="1">
        <f>SUM(DED!CP197:DA197)+DED!GE197</f>
        <v>0</v>
      </c>
      <c r="AE197" s="1">
        <f>SUM(DED!DB197:DM197)+OTH!N192+DED!GA197</f>
        <v>0</v>
      </c>
      <c r="AF197" s="1">
        <f>SUM(DED!DN197:DY197)+OTH!O192+DED!GB197</f>
        <v>0</v>
      </c>
      <c r="AG197" s="1">
        <f>SUM(OTH!D192:H192)+SUM(OTH!J192:M192)+SUM(X197:AB197)+AE197</f>
        <v>0</v>
      </c>
      <c r="AH197" s="1">
        <f>HRA!H192</f>
        <v>0</v>
      </c>
      <c r="AI197" s="1">
        <f>OTH!AC192+OTH!AD192+50000</f>
        <v>50000</v>
      </c>
      <c r="AJ197" s="1">
        <f>OTH!P192</f>
        <v>0</v>
      </c>
      <c r="AK197" s="1">
        <f>IFERROR(IF(OTH!Q192&gt;=AK$6,AK$6,OTH!Q192),0)</f>
        <v>0</v>
      </c>
      <c r="AL197" s="1">
        <f>IFERROR(IF(OTH!R192&gt;=AL$6,AL$6,OTH!R192),0)</f>
        <v>0</v>
      </c>
      <c r="AM197" s="1">
        <f>IFERROR(IF(OTH!S192&gt;=AM$6,AM$6,OTH!S192),0)</f>
        <v>0</v>
      </c>
      <c r="AN197" s="1">
        <f>IFERROR(IF(OTH!T192&gt;=AN$6,AN$6,OTH!T192),0)</f>
        <v>0</v>
      </c>
      <c r="AO197" s="1">
        <f>OTH!U192</f>
        <v>0</v>
      </c>
      <c r="AP197" s="1">
        <f>IFERROR(IF(OTH!V192&gt;=AP$6,AP$6,OTH!V192),0)</f>
        <v>0</v>
      </c>
      <c r="AQ197" s="1">
        <f>IFERROR(IF(OTH!W192&gt;=AQ$6,AQ$6,OTH!W192),0)</f>
        <v>0</v>
      </c>
      <c r="AR197" s="1">
        <f>IFERROR(IF(OTH!X192&gt;=AR$6,AR$6,OTH!X192),0)</f>
        <v>0</v>
      </c>
      <c r="AS197" s="1">
        <f>OTH!Y192</f>
        <v>0</v>
      </c>
      <c r="AT197" s="1">
        <f>OTH!Z192+AC197</f>
        <v>0</v>
      </c>
      <c r="AU197" s="1">
        <f>OTH!AE192+OTH!AF192</f>
        <v>0</v>
      </c>
      <c r="AV197" s="1">
        <f>OTH!AA192</f>
        <v>0</v>
      </c>
      <c r="AW197" s="1">
        <f>OTH!AB192</f>
        <v>0</v>
      </c>
      <c r="AX197" s="1">
        <f t="shared" si="124"/>
        <v>0</v>
      </c>
      <c r="AY197" s="1">
        <f t="shared" si="125"/>
        <v>0</v>
      </c>
      <c r="AZ197" s="1">
        <f t="shared" si="126"/>
        <v>0</v>
      </c>
      <c r="BA197" s="1">
        <f t="shared" si="127"/>
        <v>0</v>
      </c>
      <c r="BB197" s="1">
        <f t="shared" si="128"/>
        <v>0</v>
      </c>
      <c r="BC197" s="1">
        <f>EMP!X193</f>
        <v>0</v>
      </c>
      <c r="BD197" s="1">
        <f t="shared" si="129"/>
        <v>0</v>
      </c>
      <c r="BE197" s="1">
        <f t="shared" si="130"/>
        <v>0</v>
      </c>
      <c r="BF197" s="1">
        <f t="shared" si="131"/>
        <v>0</v>
      </c>
      <c r="BG197" s="1">
        <f t="shared" si="132"/>
        <v>0</v>
      </c>
      <c r="BL197" s="165">
        <f>EMP!O193</f>
        <v>0</v>
      </c>
      <c r="BM197" s="166">
        <f>EMP!P193</f>
        <v>0</v>
      </c>
      <c r="BN197" s="165">
        <f>EMP!Q193</f>
        <v>0</v>
      </c>
      <c r="BO197" s="179"/>
      <c r="BP197" s="180"/>
      <c r="BQ197" s="173">
        <f t="shared" si="133"/>
        <v>0</v>
      </c>
      <c r="BR197" s="173">
        <f t="shared" si="134"/>
        <v>0</v>
      </c>
      <c r="BS197" s="174">
        <f t="shared" si="135"/>
        <v>0</v>
      </c>
      <c r="BT197" s="173">
        <f t="shared" si="136"/>
        <v>0</v>
      </c>
      <c r="BU197" s="173">
        <f t="shared" si="137"/>
        <v>0</v>
      </c>
      <c r="BV197" s="174">
        <f t="shared" si="138"/>
        <v>0</v>
      </c>
      <c r="BW197" s="173">
        <f t="shared" si="139"/>
        <v>0</v>
      </c>
      <c r="BX197" s="173">
        <f t="shared" si="140"/>
        <v>0</v>
      </c>
      <c r="BY197" s="174">
        <f t="shared" si="141"/>
        <v>0</v>
      </c>
      <c r="BZ197" s="173">
        <f t="shared" si="142"/>
        <v>0</v>
      </c>
      <c r="CA197" s="173">
        <f t="shared" si="143"/>
        <v>0</v>
      </c>
      <c r="CB197" s="174">
        <f t="shared" si="144"/>
        <v>0</v>
      </c>
      <c r="CC197" s="173">
        <f t="shared" si="145"/>
        <v>0</v>
      </c>
      <c r="CD197" s="173">
        <f t="shared" si="146"/>
        <v>0</v>
      </c>
      <c r="CE197" s="175">
        <f t="shared" si="147"/>
        <v>0</v>
      </c>
      <c r="CF197" s="175">
        <f t="shared" si="117"/>
        <v>0</v>
      </c>
      <c r="CG197" s="175">
        <f t="shared" si="148"/>
        <v>0</v>
      </c>
      <c r="CH197" s="175">
        <f t="shared" si="149"/>
        <v>0</v>
      </c>
      <c r="CI197" s="175">
        <f t="shared" si="150"/>
        <v>0</v>
      </c>
      <c r="CJ197" s="175">
        <f t="shared" si="151"/>
        <v>0</v>
      </c>
      <c r="CK197" s="175">
        <f t="shared" si="152"/>
        <v>0</v>
      </c>
      <c r="CL197" s="175">
        <f t="shared" si="153"/>
        <v>0</v>
      </c>
      <c r="CM197" s="175">
        <f t="shared" si="154"/>
        <v>0</v>
      </c>
      <c r="CN197" s="175">
        <f t="shared" si="155"/>
        <v>0</v>
      </c>
      <c r="CO197" s="175">
        <f t="shared" si="156"/>
        <v>0</v>
      </c>
      <c r="CP197" s="175">
        <f t="shared" si="157"/>
        <v>0</v>
      </c>
      <c r="CQ197" s="175">
        <f t="shared" si="158"/>
        <v>0</v>
      </c>
      <c r="CR197" s="175">
        <f t="shared" si="159"/>
        <v>0</v>
      </c>
      <c r="CS197" s="175">
        <f t="shared" si="160"/>
        <v>0</v>
      </c>
      <c r="CT197" s="175">
        <f t="shared" si="161"/>
        <v>0</v>
      </c>
      <c r="CU197" s="176">
        <f t="shared" si="162"/>
        <v>0</v>
      </c>
      <c r="CV197" s="176">
        <f t="shared" si="163"/>
        <v>0</v>
      </c>
      <c r="CW197" s="176">
        <f t="shared" si="164"/>
        <v>0</v>
      </c>
      <c r="CX197" s="172">
        <f>OTH!P192</f>
        <v>0</v>
      </c>
      <c r="CY197" s="176">
        <f t="shared" si="165"/>
        <v>0</v>
      </c>
      <c r="CZ197" s="176">
        <f t="shared" si="166"/>
        <v>0</v>
      </c>
      <c r="DA197" s="176">
        <f t="shared" si="167"/>
        <v>0</v>
      </c>
      <c r="DB197" s="171">
        <f t="shared" si="168"/>
        <v>0</v>
      </c>
      <c r="DC197" s="171">
        <f t="shared" si="169"/>
        <v>0</v>
      </c>
      <c r="DD197" s="1">
        <f t="shared" si="170"/>
        <v>0</v>
      </c>
    </row>
    <row r="198" spans="3:108" ht="18" customHeight="1" x14ac:dyDescent="0.25">
      <c r="C198" s="1">
        <f t="shared" si="118"/>
        <v>0</v>
      </c>
      <c r="D198" s="1">
        <f t="shared" si="119"/>
        <v>0</v>
      </c>
      <c r="E198" s="1">
        <f>ALLO!A196</f>
        <v>0</v>
      </c>
      <c r="F198" s="1">
        <f t="shared" si="120"/>
        <v>0</v>
      </c>
      <c r="G198" s="1">
        <f t="shared" si="171"/>
        <v>1</v>
      </c>
      <c r="H198" s="1">
        <f t="shared" si="171"/>
        <v>2</v>
      </c>
      <c r="I198" s="1">
        <f t="shared" si="171"/>
        <v>3</v>
      </c>
      <c r="J198" s="1">
        <f>SUM(ALLO!GA196:GL196)</f>
        <v>0</v>
      </c>
      <c r="K198" s="1">
        <f>SUM(ALLO!GM196:GX196)</f>
        <v>0</v>
      </c>
      <c r="L198" s="1">
        <f>SUM(ALLO!GY196:HJ196)</f>
        <v>0</v>
      </c>
      <c r="M198" s="1">
        <f>SUM(ALLO!EU196:FF196)</f>
        <v>0</v>
      </c>
      <c r="N198" s="1">
        <f>SUM(ALLO!FG196:FR196)</f>
        <v>0</v>
      </c>
      <c r="O198" s="1">
        <f>ALLO!HR196</f>
        <v>0</v>
      </c>
      <c r="P198" s="1">
        <f>ALLO!HU196</f>
        <v>0</v>
      </c>
      <c r="Q198" s="1">
        <f>ALLO!IP196</f>
        <v>0</v>
      </c>
      <c r="R198" s="1">
        <f>ALLO!IS196</f>
        <v>0</v>
      </c>
      <c r="S198" s="1">
        <f>IFERROR(IF($BL198&gt;=1,INDEX(ARR!$D$8:$AG$207,MATCH(G198,ARR!$D$8:$D$207,0),12),0),0)</f>
        <v>0</v>
      </c>
      <c r="T198" s="1">
        <f>IFERROR(IF($BL198&gt;=1,INDEX(ARR!$D$8:$AG$207,MATCH(H198,ARR!$D$8:$D$207,0),12),0),0)</f>
        <v>0</v>
      </c>
      <c r="U198" s="1">
        <f>IFERROR(IF($BL198&gt;=1,INDEX(ARR!$D$8:$AG$207,MATCH(I198,ARR!$D$8:$D$207,0),12),0),0)</f>
        <v>0</v>
      </c>
      <c r="V198" s="1">
        <f t="shared" si="122"/>
        <v>0</v>
      </c>
      <c r="W198" s="1">
        <f t="shared" si="123"/>
        <v>0</v>
      </c>
      <c r="X198" s="1">
        <f>SUM(DED!AH198:AS198)+ALLO!IQ196+ALLO!IT196+DED!FT198+ALLO!HP196</f>
        <v>0</v>
      </c>
      <c r="Y198" s="1">
        <f>SUM(DED!FA198:FL198)+ALLO!IR196+ALLO!IU196+DED!FV198</f>
        <v>0</v>
      </c>
      <c r="Z198" s="1">
        <f>SUM(DED!BF198:BQ198)+DED!FW198</f>
        <v>0</v>
      </c>
      <c r="AA198" s="1">
        <f>DED!ES198+DED!GC198</f>
        <v>0</v>
      </c>
      <c r="AB198" s="1">
        <f>SUM(DED!DZ198:EK198)+OTH!I193+DED!FZ198</f>
        <v>0</v>
      </c>
      <c r="AC198" s="1">
        <f>SUM(DED!FM198:FS198)+DED!GD198</f>
        <v>0</v>
      </c>
      <c r="AD198" s="1">
        <f>SUM(DED!CP198:DA198)+DED!GE198</f>
        <v>0</v>
      </c>
      <c r="AE198" s="1">
        <f>SUM(DED!DB198:DM198)+OTH!N193+DED!GA198</f>
        <v>0</v>
      </c>
      <c r="AF198" s="1">
        <f>SUM(DED!DN198:DY198)+OTH!O193+DED!GB198</f>
        <v>0</v>
      </c>
      <c r="AG198" s="1">
        <f>SUM(OTH!D193:H193)+SUM(OTH!J193:M193)+SUM(X198:AB198)+AE198</f>
        <v>0</v>
      </c>
      <c r="AH198" s="1">
        <f>HRA!H193</f>
        <v>0</v>
      </c>
      <c r="AI198" s="1">
        <f>OTH!AC193+OTH!AD193+50000</f>
        <v>50000</v>
      </c>
      <c r="AJ198" s="1">
        <f>OTH!P193</f>
        <v>0</v>
      </c>
      <c r="AK198" s="1">
        <f>IFERROR(IF(OTH!Q193&gt;=AK$6,AK$6,OTH!Q193),0)</f>
        <v>0</v>
      </c>
      <c r="AL198" s="1">
        <f>IFERROR(IF(OTH!R193&gt;=AL$6,AL$6,OTH!R193),0)</f>
        <v>0</v>
      </c>
      <c r="AM198" s="1">
        <f>IFERROR(IF(OTH!S193&gt;=AM$6,AM$6,OTH!S193),0)</f>
        <v>0</v>
      </c>
      <c r="AN198" s="1">
        <f>IFERROR(IF(OTH!T193&gt;=AN$6,AN$6,OTH!T193),0)</f>
        <v>0</v>
      </c>
      <c r="AO198" s="1">
        <f>OTH!U193</f>
        <v>0</v>
      </c>
      <c r="AP198" s="1">
        <f>IFERROR(IF(OTH!V193&gt;=AP$6,AP$6,OTH!V193),0)</f>
        <v>0</v>
      </c>
      <c r="AQ198" s="1">
        <f>IFERROR(IF(OTH!W193&gt;=AQ$6,AQ$6,OTH!W193),0)</f>
        <v>0</v>
      </c>
      <c r="AR198" s="1">
        <f>IFERROR(IF(OTH!X193&gt;=AR$6,AR$6,OTH!X193),0)</f>
        <v>0</v>
      </c>
      <c r="AS198" s="1">
        <f>OTH!Y193</f>
        <v>0</v>
      </c>
      <c r="AT198" s="1">
        <f>OTH!Z193+AC198</f>
        <v>0</v>
      </c>
      <c r="AU198" s="1">
        <f>OTH!AE193+OTH!AF193</f>
        <v>0</v>
      </c>
      <c r="AV198" s="1">
        <f>OTH!AA193</f>
        <v>0</v>
      </c>
      <c r="AW198" s="1">
        <f>OTH!AB193</f>
        <v>0</v>
      </c>
      <c r="AX198" s="1">
        <f t="shared" si="124"/>
        <v>0</v>
      </c>
      <c r="AY198" s="1">
        <f t="shared" si="125"/>
        <v>0</v>
      </c>
      <c r="AZ198" s="1">
        <f t="shared" si="126"/>
        <v>0</v>
      </c>
      <c r="BA198" s="1">
        <f t="shared" si="127"/>
        <v>0</v>
      </c>
      <c r="BB198" s="1">
        <f t="shared" si="128"/>
        <v>0</v>
      </c>
      <c r="BC198" s="1">
        <f>EMP!X194</f>
        <v>0</v>
      </c>
      <c r="BD198" s="1">
        <f t="shared" si="129"/>
        <v>0</v>
      </c>
      <c r="BE198" s="1">
        <f t="shared" si="130"/>
        <v>0</v>
      </c>
      <c r="BF198" s="1">
        <f t="shared" si="131"/>
        <v>0</v>
      </c>
      <c r="BG198" s="1">
        <f t="shared" si="132"/>
        <v>0</v>
      </c>
      <c r="BL198" s="165">
        <f>EMP!O194</f>
        <v>0</v>
      </c>
      <c r="BM198" s="166">
        <f>EMP!P194</f>
        <v>0</v>
      </c>
      <c r="BN198" s="165">
        <f>EMP!Q194</f>
        <v>0</v>
      </c>
      <c r="BO198" s="179"/>
      <c r="BP198" s="180"/>
      <c r="BQ198" s="173">
        <f t="shared" si="133"/>
        <v>0</v>
      </c>
      <c r="BR198" s="173">
        <f t="shared" si="134"/>
        <v>0</v>
      </c>
      <c r="BS198" s="174">
        <f t="shared" si="135"/>
        <v>0</v>
      </c>
      <c r="BT198" s="173">
        <f t="shared" si="136"/>
        <v>0</v>
      </c>
      <c r="BU198" s="173">
        <f t="shared" si="137"/>
        <v>0</v>
      </c>
      <c r="BV198" s="174">
        <f t="shared" si="138"/>
        <v>0</v>
      </c>
      <c r="BW198" s="173">
        <f t="shared" si="139"/>
        <v>0</v>
      </c>
      <c r="BX198" s="173">
        <f t="shared" si="140"/>
        <v>0</v>
      </c>
      <c r="BY198" s="174">
        <f t="shared" si="141"/>
        <v>0</v>
      </c>
      <c r="BZ198" s="173">
        <f t="shared" si="142"/>
        <v>0</v>
      </c>
      <c r="CA198" s="173">
        <f t="shared" si="143"/>
        <v>0</v>
      </c>
      <c r="CB198" s="174">
        <f t="shared" si="144"/>
        <v>0</v>
      </c>
      <c r="CC198" s="173">
        <f t="shared" si="145"/>
        <v>0</v>
      </c>
      <c r="CD198" s="173">
        <f t="shared" si="146"/>
        <v>0</v>
      </c>
      <c r="CE198" s="175">
        <f t="shared" si="147"/>
        <v>0</v>
      </c>
      <c r="CF198" s="175">
        <f t="shared" si="117"/>
        <v>0</v>
      </c>
      <c r="CG198" s="175">
        <f t="shared" si="148"/>
        <v>0</v>
      </c>
      <c r="CH198" s="175">
        <f t="shared" si="149"/>
        <v>0</v>
      </c>
      <c r="CI198" s="175">
        <f t="shared" si="150"/>
        <v>0</v>
      </c>
      <c r="CJ198" s="175">
        <f t="shared" si="151"/>
        <v>0</v>
      </c>
      <c r="CK198" s="175">
        <f t="shared" si="152"/>
        <v>0</v>
      </c>
      <c r="CL198" s="175">
        <f t="shared" si="153"/>
        <v>0</v>
      </c>
      <c r="CM198" s="175">
        <f t="shared" si="154"/>
        <v>0</v>
      </c>
      <c r="CN198" s="175">
        <f t="shared" si="155"/>
        <v>0</v>
      </c>
      <c r="CO198" s="175">
        <f t="shared" si="156"/>
        <v>0</v>
      </c>
      <c r="CP198" s="175">
        <f t="shared" si="157"/>
        <v>0</v>
      </c>
      <c r="CQ198" s="175">
        <f t="shared" si="158"/>
        <v>0</v>
      </c>
      <c r="CR198" s="175">
        <f t="shared" si="159"/>
        <v>0</v>
      </c>
      <c r="CS198" s="175">
        <f t="shared" si="160"/>
        <v>0</v>
      </c>
      <c r="CT198" s="175">
        <f t="shared" si="161"/>
        <v>0</v>
      </c>
      <c r="CU198" s="176">
        <f t="shared" si="162"/>
        <v>0</v>
      </c>
      <c r="CV198" s="176">
        <f t="shared" si="163"/>
        <v>0</v>
      </c>
      <c r="CW198" s="176">
        <f t="shared" si="164"/>
        <v>0</v>
      </c>
      <c r="CX198" s="172">
        <f>OTH!P193</f>
        <v>0</v>
      </c>
      <c r="CY198" s="176">
        <f t="shared" si="165"/>
        <v>0</v>
      </c>
      <c r="CZ198" s="176">
        <f t="shared" si="166"/>
        <v>0</v>
      </c>
      <c r="DA198" s="176">
        <f t="shared" si="167"/>
        <v>0</v>
      </c>
      <c r="DB198" s="171">
        <f t="shared" si="168"/>
        <v>0</v>
      </c>
      <c r="DC198" s="171">
        <f t="shared" si="169"/>
        <v>0</v>
      </c>
      <c r="DD198" s="1">
        <f t="shared" si="170"/>
        <v>0</v>
      </c>
    </row>
    <row r="199" spans="3:108" ht="18" customHeight="1" x14ac:dyDescent="0.25">
      <c r="C199" s="1">
        <f t="shared" si="118"/>
        <v>0</v>
      </c>
      <c r="D199" s="1">
        <f t="shared" si="119"/>
        <v>0</v>
      </c>
      <c r="E199" s="1">
        <f>ALLO!A197</f>
        <v>0</v>
      </c>
      <c r="F199" s="1">
        <f t="shared" si="120"/>
        <v>0</v>
      </c>
      <c r="G199" s="1">
        <f t="shared" si="171"/>
        <v>1</v>
      </c>
      <c r="H199" s="1">
        <f t="shared" si="171"/>
        <v>2</v>
      </c>
      <c r="I199" s="1">
        <f t="shared" si="171"/>
        <v>3</v>
      </c>
      <c r="J199" s="1">
        <f>SUM(ALLO!GA197:GL197)</f>
        <v>0</v>
      </c>
      <c r="K199" s="1">
        <f>SUM(ALLO!GM197:GX197)</f>
        <v>0</v>
      </c>
      <c r="L199" s="1">
        <f>SUM(ALLO!GY197:HJ197)</f>
        <v>0</v>
      </c>
      <c r="M199" s="1">
        <f>SUM(ALLO!EU197:FF197)</f>
        <v>0</v>
      </c>
      <c r="N199" s="1">
        <f>SUM(ALLO!FG197:FR197)</f>
        <v>0</v>
      </c>
      <c r="O199" s="1">
        <f>ALLO!HR197</f>
        <v>0</v>
      </c>
      <c r="P199" s="1">
        <f>ALLO!HU197</f>
        <v>0</v>
      </c>
      <c r="Q199" s="1">
        <f>ALLO!IP197</f>
        <v>0</v>
      </c>
      <c r="R199" s="1">
        <f>ALLO!IS197</f>
        <v>0</v>
      </c>
      <c r="S199" s="1">
        <f>IFERROR(IF($BL199&gt;=1,INDEX(ARR!$D$8:$AG$207,MATCH(G199,ARR!$D$8:$D$207,0),12),0),0)</f>
        <v>0</v>
      </c>
      <c r="T199" s="1">
        <f>IFERROR(IF($BL199&gt;=1,INDEX(ARR!$D$8:$AG$207,MATCH(H199,ARR!$D$8:$D$207,0),12),0),0)</f>
        <v>0</v>
      </c>
      <c r="U199" s="1">
        <f>IFERROR(IF($BL199&gt;=1,INDEX(ARR!$D$8:$AG$207,MATCH(I199,ARR!$D$8:$D$207,0),12),0),0)</f>
        <v>0</v>
      </c>
      <c r="V199" s="1">
        <f t="shared" si="122"/>
        <v>0</v>
      </c>
      <c r="W199" s="1">
        <f t="shared" si="123"/>
        <v>0</v>
      </c>
      <c r="X199" s="1">
        <f>SUM(DED!AH199:AS199)+ALLO!IQ197+ALLO!IT197+DED!FT199+ALLO!HP197</f>
        <v>0</v>
      </c>
      <c r="Y199" s="1">
        <f>SUM(DED!FA199:FL199)+ALLO!IR197+ALLO!IU197+DED!FV199</f>
        <v>0</v>
      </c>
      <c r="Z199" s="1">
        <f>SUM(DED!BF199:BQ199)+DED!FW199</f>
        <v>0</v>
      </c>
      <c r="AA199" s="1">
        <f>DED!ES199+DED!GC199</f>
        <v>0</v>
      </c>
      <c r="AB199" s="1">
        <f>SUM(DED!DZ199:EK199)+OTH!I194+DED!FZ199</f>
        <v>0</v>
      </c>
      <c r="AC199" s="1">
        <f>SUM(DED!FM199:FS199)+DED!GD199</f>
        <v>0</v>
      </c>
      <c r="AD199" s="1">
        <f>SUM(DED!CP199:DA199)+DED!GE199</f>
        <v>0</v>
      </c>
      <c r="AE199" s="1">
        <f>SUM(DED!DB199:DM199)+OTH!N194+DED!GA199</f>
        <v>0</v>
      </c>
      <c r="AF199" s="1">
        <f>SUM(DED!DN199:DY199)+OTH!O194+DED!GB199</f>
        <v>0</v>
      </c>
      <c r="AG199" s="1">
        <f>SUM(OTH!D194:H194)+SUM(OTH!J194:M194)+SUM(X199:AB199)+AE199</f>
        <v>0</v>
      </c>
      <c r="AH199" s="1">
        <f>HRA!H194</f>
        <v>0</v>
      </c>
      <c r="AI199" s="1">
        <f>OTH!AC194+OTH!AD194+50000</f>
        <v>50000</v>
      </c>
      <c r="AJ199" s="1">
        <f>OTH!P194</f>
        <v>0</v>
      </c>
      <c r="AK199" s="1">
        <f>IFERROR(IF(OTH!Q194&gt;=AK$6,AK$6,OTH!Q194),0)</f>
        <v>0</v>
      </c>
      <c r="AL199" s="1">
        <f>IFERROR(IF(OTH!R194&gt;=AL$6,AL$6,OTH!R194),0)</f>
        <v>0</v>
      </c>
      <c r="AM199" s="1">
        <f>IFERROR(IF(OTH!S194&gt;=AM$6,AM$6,OTH!S194),0)</f>
        <v>0</v>
      </c>
      <c r="AN199" s="1">
        <f>IFERROR(IF(OTH!T194&gt;=AN$6,AN$6,OTH!T194),0)</f>
        <v>0</v>
      </c>
      <c r="AO199" s="1">
        <f>OTH!U194</f>
        <v>0</v>
      </c>
      <c r="AP199" s="1">
        <f>IFERROR(IF(OTH!V194&gt;=AP$6,AP$6,OTH!V194),0)</f>
        <v>0</v>
      </c>
      <c r="AQ199" s="1">
        <f>IFERROR(IF(OTH!W194&gt;=AQ$6,AQ$6,OTH!W194),0)</f>
        <v>0</v>
      </c>
      <c r="AR199" s="1">
        <f>IFERROR(IF(OTH!X194&gt;=AR$6,AR$6,OTH!X194),0)</f>
        <v>0</v>
      </c>
      <c r="AS199" s="1">
        <f>OTH!Y194</f>
        <v>0</v>
      </c>
      <c r="AT199" s="1">
        <f>OTH!Z194+AC199</f>
        <v>0</v>
      </c>
      <c r="AU199" s="1">
        <f>OTH!AE194+OTH!AF194</f>
        <v>0</v>
      </c>
      <c r="AV199" s="1">
        <f>OTH!AA194</f>
        <v>0</v>
      </c>
      <c r="AW199" s="1">
        <f>OTH!AB194</f>
        <v>0</v>
      </c>
      <c r="AX199" s="1">
        <f t="shared" si="124"/>
        <v>0</v>
      </c>
      <c r="AY199" s="1">
        <f t="shared" si="125"/>
        <v>0</v>
      </c>
      <c r="AZ199" s="1">
        <f t="shared" si="126"/>
        <v>0</v>
      </c>
      <c r="BA199" s="1">
        <f t="shared" si="127"/>
        <v>0</v>
      </c>
      <c r="BB199" s="1">
        <f t="shared" si="128"/>
        <v>0</v>
      </c>
      <c r="BC199" s="1">
        <f>EMP!X195</f>
        <v>0</v>
      </c>
      <c r="BD199" s="1">
        <f t="shared" si="129"/>
        <v>0</v>
      </c>
      <c r="BE199" s="1">
        <f t="shared" si="130"/>
        <v>0</v>
      </c>
      <c r="BF199" s="1">
        <f t="shared" si="131"/>
        <v>0</v>
      </c>
      <c r="BG199" s="1">
        <f t="shared" si="132"/>
        <v>0</v>
      </c>
      <c r="BL199" s="165">
        <f>EMP!O195</f>
        <v>0</v>
      </c>
      <c r="BM199" s="166">
        <f>EMP!P195</f>
        <v>0</v>
      </c>
      <c r="BN199" s="165">
        <f>EMP!Q195</f>
        <v>0</v>
      </c>
      <c r="BO199" s="179"/>
      <c r="BP199" s="180"/>
      <c r="BQ199" s="173">
        <f t="shared" si="133"/>
        <v>0</v>
      </c>
      <c r="BR199" s="173">
        <f t="shared" si="134"/>
        <v>0</v>
      </c>
      <c r="BS199" s="174">
        <f t="shared" si="135"/>
        <v>0</v>
      </c>
      <c r="BT199" s="173">
        <f t="shared" si="136"/>
        <v>0</v>
      </c>
      <c r="BU199" s="173">
        <f t="shared" si="137"/>
        <v>0</v>
      </c>
      <c r="BV199" s="174">
        <f t="shared" si="138"/>
        <v>0</v>
      </c>
      <c r="BW199" s="173">
        <f t="shared" si="139"/>
        <v>0</v>
      </c>
      <c r="BX199" s="173">
        <f t="shared" si="140"/>
        <v>0</v>
      </c>
      <c r="BY199" s="174">
        <f t="shared" si="141"/>
        <v>0</v>
      </c>
      <c r="BZ199" s="173">
        <f t="shared" si="142"/>
        <v>0</v>
      </c>
      <c r="CA199" s="173">
        <f t="shared" si="143"/>
        <v>0</v>
      </c>
      <c r="CB199" s="174">
        <f t="shared" si="144"/>
        <v>0</v>
      </c>
      <c r="CC199" s="173">
        <f t="shared" si="145"/>
        <v>0</v>
      </c>
      <c r="CD199" s="173">
        <f t="shared" si="146"/>
        <v>0</v>
      </c>
      <c r="CE199" s="175">
        <f t="shared" si="147"/>
        <v>0</v>
      </c>
      <c r="CF199" s="175">
        <f t="shared" si="117"/>
        <v>0</v>
      </c>
      <c r="CG199" s="175">
        <f t="shared" si="148"/>
        <v>0</v>
      </c>
      <c r="CH199" s="175">
        <f t="shared" si="149"/>
        <v>0</v>
      </c>
      <c r="CI199" s="175">
        <f t="shared" si="150"/>
        <v>0</v>
      </c>
      <c r="CJ199" s="175">
        <f t="shared" si="151"/>
        <v>0</v>
      </c>
      <c r="CK199" s="175">
        <f t="shared" si="152"/>
        <v>0</v>
      </c>
      <c r="CL199" s="175">
        <f t="shared" si="153"/>
        <v>0</v>
      </c>
      <c r="CM199" s="175">
        <f t="shared" si="154"/>
        <v>0</v>
      </c>
      <c r="CN199" s="175">
        <f t="shared" si="155"/>
        <v>0</v>
      </c>
      <c r="CO199" s="175">
        <f t="shared" si="156"/>
        <v>0</v>
      </c>
      <c r="CP199" s="175">
        <f t="shared" si="157"/>
        <v>0</v>
      </c>
      <c r="CQ199" s="175">
        <f t="shared" si="158"/>
        <v>0</v>
      </c>
      <c r="CR199" s="175">
        <f t="shared" si="159"/>
        <v>0</v>
      </c>
      <c r="CS199" s="175">
        <f t="shared" si="160"/>
        <v>0</v>
      </c>
      <c r="CT199" s="175">
        <f t="shared" si="161"/>
        <v>0</v>
      </c>
      <c r="CU199" s="176">
        <f t="shared" si="162"/>
        <v>0</v>
      </c>
      <c r="CV199" s="176">
        <f t="shared" si="163"/>
        <v>0</v>
      </c>
      <c r="CW199" s="176">
        <f t="shared" si="164"/>
        <v>0</v>
      </c>
      <c r="CX199" s="172">
        <f>OTH!P194</f>
        <v>0</v>
      </c>
      <c r="CY199" s="176">
        <f t="shared" si="165"/>
        <v>0</v>
      </c>
      <c r="CZ199" s="176">
        <f t="shared" si="166"/>
        <v>0</v>
      </c>
      <c r="DA199" s="176">
        <f t="shared" si="167"/>
        <v>0</v>
      </c>
      <c r="DB199" s="171">
        <f t="shared" si="168"/>
        <v>0</v>
      </c>
      <c r="DC199" s="171">
        <f t="shared" si="169"/>
        <v>0</v>
      </c>
      <c r="DD199" s="1">
        <f t="shared" si="170"/>
        <v>0</v>
      </c>
    </row>
    <row r="200" spans="3:108" ht="18" customHeight="1" x14ac:dyDescent="0.25">
      <c r="C200" s="1">
        <f t="shared" si="118"/>
        <v>0</v>
      </c>
      <c r="D200" s="1">
        <f t="shared" si="119"/>
        <v>0</v>
      </c>
      <c r="E200" s="1">
        <f>ALLO!A198</f>
        <v>0</v>
      </c>
      <c r="F200" s="1">
        <f t="shared" si="120"/>
        <v>0</v>
      </c>
      <c r="G200" s="1">
        <f t="shared" si="171"/>
        <v>1</v>
      </c>
      <c r="H200" s="1">
        <f t="shared" si="171"/>
        <v>2</v>
      </c>
      <c r="I200" s="1">
        <f t="shared" si="171"/>
        <v>3</v>
      </c>
      <c r="J200" s="1">
        <f>SUM(ALLO!GA198:GL198)</f>
        <v>0</v>
      </c>
      <c r="K200" s="1">
        <f>SUM(ALLO!GM198:GX198)</f>
        <v>0</v>
      </c>
      <c r="L200" s="1">
        <f>SUM(ALLO!GY198:HJ198)</f>
        <v>0</v>
      </c>
      <c r="M200" s="1">
        <f>SUM(ALLO!EU198:FF198)</f>
        <v>0</v>
      </c>
      <c r="N200" s="1">
        <f>SUM(ALLO!FG198:FR198)</f>
        <v>0</v>
      </c>
      <c r="O200" s="1">
        <f>ALLO!HR198</f>
        <v>0</v>
      </c>
      <c r="P200" s="1">
        <f>ALLO!HU198</f>
        <v>0</v>
      </c>
      <c r="Q200" s="1">
        <f>ALLO!IP198</f>
        <v>0</v>
      </c>
      <c r="R200" s="1">
        <f>ALLO!IS198</f>
        <v>0</v>
      </c>
      <c r="S200" s="1">
        <f>IFERROR(IF($BL200&gt;=1,INDEX(ARR!$D$8:$AG$207,MATCH(G200,ARR!$D$8:$D$207,0),12),0),0)</f>
        <v>0</v>
      </c>
      <c r="T200" s="1">
        <f>IFERROR(IF($BL200&gt;=1,INDEX(ARR!$D$8:$AG$207,MATCH(H200,ARR!$D$8:$D$207,0),12),0),0)</f>
        <v>0</v>
      </c>
      <c r="U200" s="1">
        <f>IFERROR(IF($BL200&gt;=1,INDEX(ARR!$D$8:$AG$207,MATCH(I200,ARR!$D$8:$D$207,0),12),0),0)</f>
        <v>0</v>
      </c>
      <c r="V200" s="1">
        <f t="shared" si="122"/>
        <v>0</v>
      </c>
      <c r="W200" s="1">
        <f t="shared" si="123"/>
        <v>0</v>
      </c>
      <c r="X200" s="1">
        <f>SUM(DED!AH200:AS200)+ALLO!IQ198+ALLO!IT198+DED!FT200+ALLO!HP198</f>
        <v>0</v>
      </c>
      <c r="Y200" s="1">
        <f>SUM(DED!FA200:FL200)+ALLO!IR198+ALLO!IU198+DED!FV200</f>
        <v>0</v>
      </c>
      <c r="Z200" s="1">
        <f>SUM(DED!BF200:BQ200)+DED!FW200</f>
        <v>0</v>
      </c>
      <c r="AA200" s="1">
        <f>DED!ES200+DED!GC200</f>
        <v>0</v>
      </c>
      <c r="AB200" s="1">
        <f>SUM(DED!DZ200:EK200)+OTH!I195+DED!FZ200</f>
        <v>0</v>
      </c>
      <c r="AC200" s="1">
        <f>SUM(DED!FM200:FS200)+DED!GD200</f>
        <v>0</v>
      </c>
      <c r="AD200" s="1">
        <f>SUM(DED!CP200:DA200)+DED!GE200</f>
        <v>0</v>
      </c>
      <c r="AE200" s="1">
        <f>SUM(DED!DB200:DM200)+OTH!N195+DED!GA200</f>
        <v>0</v>
      </c>
      <c r="AF200" s="1">
        <f>SUM(DED!DN200:DY200)+OTH!O195+DED!GB200</f>
        <v>0</v>
      </c>
      <c r="AG200" s="1">
        <f>SUM(OTH!D195:H195)+SUM(OTH!J195:M195)+SUM(X200:AB200)+AE200</f>
        <v>0</v>
      </c>
      <c r="AH200" s="1">
        <f>HRA!H195</f>
        <v>0</v>
      </c>
      <c r="AI200" s="1">
        <f>OTH!AC195+OTH!AD195+50000</f>
        <v>50000</v>
      </c>
      <c r="AJ200" s="1">
        <f>OTH!P195</f>
        <v>0</v>
      </c>
      <c r="AK200" s="1">
        <f>IFERROR(IF(OTH!Q195&gt;=AK$6,AK$6,OTH!Q195),0)</f>
        <v>0</v>
      </c>
      <c r="AL200" s="1">
        <f>IFERROR(IF(OTH!R195&gt;=AL$6,AL$6,OTH!R195),0)</f>
        <v>0</v>
      </c>
      <c r="AM200" s="1">
        <f>IFERROR(IF(OTH!S195&gt;=AM$6,AM$6,OTH!S195),0)</f>
        <v>0</v>
      </c>
      <c r="AN200" s="1">
        <f>IFERROR(IF(OTH!T195&gt;=AN$6,AN$6,OTH!T195),0)</f>
        <v>0</v>
      </c>
      <c r="AO200" s="1">
        <f>OTH!U195</f>
        <v>0</v>
      </c>
      <c r="AP200" s="1">
        <f>IFERROR(IF(OTH!V195&gt;=AP$6,AP$6,OTH!V195),0)</f>
        <v>0</v>
      </c>
      <c r="AQ200" s="1">
        <f>IFERROR(IF(OTH!W195&gt;=AQ$6,AQ$6,OTH!W195),0)</f>
        <v>0</v>
      </c>
      <c r="AR200" s="1">
        <f>IFERROR(IF(OTH!X195&gt;=AR$6,AR$6,OTH!X195),0)</f>
        <v>0</v>
      </c>
      <c r="AS200" s="1">
        <f>OTH!Y195</f>
        <v>0</v>
      </c>
      <c r="AT200" s="1">
        <f>OTH!Z195+AC200</f>
        <v>0</v>
      </c>
      <c r="AU200" s="1">
        <f>OTH!AE195+OTH!AF195</f>
        <v>0</v>
      </c>
      <c r="AV200" s="1">
        <f>OTH!AA195</f>
        <v>0</v>
      </c>
      <c r="AW200" s="1">
        <f>OTH!AB195</f>
        <v>0</v>
      </c>
      <c r="AX200" s="1">
        <f t="shared" si="124"/>
        <v>0</v>
      </c>
      <c r="AY200" s="1">
        <f t="shared" si="125"/>
        <v>0</v>
      </c>
      <c r="AZ200" s="1">
        <f t="shared" si="126"/>
        <v>0</v>
      </c>
      <c r="BA200" s="1">
        <f t="shared" si="127"/>
        <v>0</v>
      </c>
      <c r="BB200" s="1">
        <f t="shared" si="128"/>
        <v>0</v>
      </c>
      <c r="BC200" s="1">
        <f>EMP!X196</f>
        <v>0</v>
      </c>
      <c r="BD200" s="1">
        <f t="shared" si="129"/>
        <v>0</v>
      </c>
      <c r="BE200" s="1">
        <f t="shared" si="130"/>
        <v>0</v>
      </c>
      <c r="BF200" s="1">
        <f t="shared" si="131"/>
        <v>0</v>
      </c>
      <c r="BG200" s="1">
        <f t="shared" si="132"/>
        <v>0</v>
      </c>
      <c r="BL200" s="165">
        <f>EMP!O196</f>
        <v>0</v>
      </c>
      <c r="BM200" s="166">
        <f>EMP!P196</f>
        <v>0</v>
      </c>
      <c r="BN200" s="165">
        <f>EMP!Q196</f>
        <v>0</v>
      </c>
      <c r="BO200" s="179"/>
      <c r="BP200" s="180"/>
      <c r="BQ200" s="173">
        <f t="shared" si="133"/>
        <v>0</v>
      </c>
      <c r="BR200" s="173">
        <f t="shared" si="134"/>
        <v>0</v>
      </c>
      <c r="BS200" s="174">
        <f t="shared" si="135"/>
        <v>0</v>
      </c>
      <c r="BT200" s="173">
        <f t="shared" si="136"/>
        <v>0</v>
      </c>
      <c r="BU200" s="173">
        <f t="shared" si="137"/>
        <v>0</v>
      </c>
      <c r="BV200" s="174">
        <f t="shared" si="138"/>
        <v>0</v>
      </c>
      <c r="BW200" s="173">
        <f t="shared" si="139"/>
        <v>0</v>
      </c>
      <c r="BX200" s="173">
        <f t="shared" si="140"/>
        <v>0</v>
      </c>
      <c r="BY200" s="174">
        <f t="shared" si="141"/>
        <v>0</v>
      </c>
      <c r="BZ200" s="173">
        <f t="shared" si="142"/>
        <v>0</v>
      </c>
      <c r="CA200" s="173">
        <f t="shared" si="143"/>
        <v>0</v>
      </c>
      <c r="CB200" s="174">
        <f t="shared" si="144"/>
        <v>0</v>
      </c>
      <c r="CC200" s="173">
        <f t="shared" si="145"/>
        <v>0</v>
      </c>
      <c r="CD200" s="173">
        <f t="shared" si="146"/>
        <v>0</v>
      </c>
      <c r="CE200" s="175">
        <f t="shared" si="147"/>
        <v>0</v>
      </c>
      <c r="CF200" s="175">
        <f t="shared" si="117"/>
        <v>0</v>
      </c>
      <c r="CG200" s="175">
        <f t="shared" si="148"/>
        <v>0</v>
      </c>
      <c r="CH200" s="175">
        <f t="shared" si="149"/>
        <v>0</v>
      </c>
      <c r="CI200" s="175">
        <f t="shared" si="150"/>
        <v>0</v>
      </c>
      <c r="CJ200" s="175">
        <f t="shared" si="151"/>
        <v>0</v>
      </c>
      <c r="CK200" s="175">
        <f t="shared" si="152"/>
        <v>0</v>
      </c>
      <c r="CL200" s="175">
        <f t="shared" si="153"/>
        <v>0</v>
      </c>
      <c r="CM200" s="175">
        <f t="shared" si="154"/>
        <v>0</v>
      </c>
      <c r="CN200" s="175">
        <f t="shared" si="155"/>
        <v>0</v>
      </c>
      <c r="CO200" s="175">
        <f t="shared" si="156"/>
        <v>0</v>
      </c>
      <c r="CP200" s="175">
        <f t="shared" si="157"/>
        <v>0</v>
      </c>
      <c r="CQ200" s="175">
        <f t="shared" si="158"/>
        <v>0</v>
      </c>
      <c r="CR200" s="175">
        <f t="shared" si="159"/>
        <v>0</v>
      </c>
      <c r="CS200" s="175">
        <f t="shared" si="160"/>
        <v>0</v>
      </c>
      <c r="CT200" s="175">
        <f t="shared" si="161"/>
        <v>0</v>
      </c>
      <c r="CU200" s="176">
        <f t="shared" si="162"/>
        <v>0</v>
      </c>
      <c r="CV200" s="176">
        <f t="shared" si="163"/>
        <v>0</v>
      </c>
      <c r="CW200" s="176">
        <f t="shared" si="164"/>
        <v>0</v>
      </c>
      <c r="CX200" s="172">
        <f>OTH!P195</f>
        <v>0</v>
      </c>
      <c r="CY200" s="176">
        <f t="shared" si="165"/>
        <v>0</v>
      </c>
      <c r="CZ200" s="176">
        <f t="shared" si="166"/>
        <v>0</v>
      </c>
      <c r="DA200" s="176">
        <f t="shared" si="167"/>
        <v>0</v>
      </c>
      <c r="DB200" s="171">
        <f t="shared" si="168"/>
        <v>0</v>
      </c>
      <c r="DC200" s="171">
        <f t="shared" si="169"/>
        <v>0</v>
      </c>
      <c r="DD200" s="1">
        <f t="shared" si="170"/>
        <v>0</v>
      </c>
    </row>
    <row r="201" spans="3:108" ht="18" customHeight="1" x14ac:dyDescent="0.25">
      <c r="C201" s="1">
        <f t="shared" si="118"/>
        <v>0</v>
      </c>
      <c r="D201" s="1">
        <f t="shared" si="119"/>
        <v>0</v>
      </c>
      <c r="E201" s="1">
        <f>ALLO!A199</f>
        <v>0</v>
      </c>
      <c r="F201" s="1">
        <f t="shared" si="120"/>
        <v>0</v>
      </c>
      <c r="G201" s="1">
        <f t="shared" si="171"/>
        <v>1</v>
      </c>
      <c r="H201" s="1">
        <f t="shared" si="171"/>
        <v>2</v>
      </c>
      <c r="I201" s="1">
        <f t="shared" si="171"/>
        <v>3</v>
      </c>
      <c r="J201" s="1">
        <f>SUM(ALLO!GA199:GL199)</f>
        <v>0</v>
      </c>
      <c r="K201" s="1">
        <f>SUM(ALLO!GM199:GX199)</f>
        <v>0</v>
      </c>
      <c r="L201" s="1">
        <f>SUM(ALLO!GY199:HJ199)</f>
        <v>0</v>
      </c>
      <c r="M201" s="1">
        <f>SUM(ALLO!EU199:FF199)</f>
        <v>0</v>
      </c>
      <c r="N201" s="1">
        <f>SUM(ALLO!FG199:FR199)</f>
        <v>0</v>
      </c>
      <c r="O201" s="1">
        <f>ALLO!HR199</f>
        <v>0</v>
      </c>
      <c r="P201" s="1">
        <f>ALLO!HU199</f>
        <v>0</v>
      </c>
      <c r="Q201" s="1">
        <f>ALLO!IP199</f>
        <v>0</v>
      </c>
      <c r="R201" s="1">
        <f>ALLO!IS199</f>
        <v>0</v>
      </c>
      <c r="S201" s="1">
        <f>IFERROR(IF($BL201&gt;=1,INDEX(ARR!$D$8:$AG$207,MATCH(G201,ARR!$D$8:$D$207,0),12),0),0)</f>
        <v>0</v>
      </c>
      <c r="T201" s="1">
        <f>IFERROR(IF($BL201&gt;=1,INDEX(ARR!$D$8:$AG$207,MATCH(H201,ARR!$D$8:$D$207,0),12),0),0)</f>
        <v>0</v>
      </c>
      <c r="U201" s="1">
        <f>IFERROR(IF($BL201&gt;=1,INDEX(ARR!$D$8:$AG$207,MATCH(I201,ARR!$D$8:$D$207,0),12),0),0)</f>
        <v>0</v>
      </c>
      <c r="V201" s="1">
        <f t="shared" si="122"/>
        <v>0</v>
      </c>
      <c r="W201" s="1">
        <f t="shared" si="123"/>
        <v>0</v>
      </c>
      <c r="X201" s="1">
        <f>SUM(DED!AH201:AS201)+ALLO!IQ199+ALLO!IT199+DED!FT201+ALLO!HP199</f>
        <v>0</v>
      </c>
      <c r="Y201" s="1">
        <f>SUM(DED!FA201:FL201)+ALLO!IR199+ALLO!IU199+DED!FV201</f>
        <v>0</v>
      </c>
      <c r="Z201" s="1">
        <f>SUM(DED!BF201:BQ201)+DED!FW201</f>
        <v>0</v>
      </c>
      <c r="AA201" s="1">
        <f>DED!ES201+DED!GC201</f>
        <v>0</v>
      </c>
      <c r="AB201" s="1">
        <f>SUM(DED!DZ201:EK201)+OTH!I196+DED!FZ201</f>
        <v>0</v>
      </c>
      <c r="AC201" s="1">
        <f>SUM(DED!FM201:FS201)+DED!GD201</f>
        <v>0</v>
      </c>
      <c r="AD201" s="1">
        <f>SUM(DED!CP201:DA201)+DED!GE201</f>
        <v>0</v>
      </c>
      <c r="AE201" s="1">
        <f>SUM(DED!DB201:DM201)+OTH!N196+DED!GA201</f>
        <v>0</v>
      </c>
      <c r="AF201" s="1">
        <f>SUM(DED!DN201:DY201)+OTH!O196+DED!GB201</f>
        <v>0</v>
      </c>
      <c r="AG201" s="1">
        <f>SUM(OTH!D196:H196)+SUM(OTH!J196:M196)+SUM(X201:AB201)+AE201</f>
        <v>0</v>
      </c>
      <c r="AH201" s="1">
        <f>HRA!H196</f>
        <v>0</v>
      </c>
      <c r="AI201" s="1">
        <f>OTH!AC196+OTH!AD196+50000</f>
        <v>50000</v>
      </c>
      <c r="AJ201" s="1">
        <f>OTH!P196</f>
        <v>0</v>
      </c>
      <c r="AK201" s="1">
        <f>IFERROR(IF(OTH!Q196&gt;=AK$6,AK$6,OTH!Q196),0)</f>
        <v>0</v>
      </c>
      <c r="AL201" s="1">
        <f>IFERROR(IF(OTH!R196&gt;=AL$6,AL$6,OTH!R196),0)</f>
        <v>0</v>
      </c>
      <c r="AM201" s="1">
        <f>IFERROR(IF(OTH!S196&gt;=AM$6,AM$6,OTH!S196),0)</f>
        <v>0</v>
      </c>
      <c r="AN201" s="1">
        <f>IFERROR(IF(OTH!T196&gt;=AN$6,AN$6,OTH!T196),0)</f>
        <v>0</v>
      </c>
      <c r="AO201" s="1">
        <f>OTH!U196</f>
        <v>0</v>
      </c>
      <c r="AP201" s="1">
        <f>IFERROR(IF(OTH!V196&gt;=AP$6,AP$6,OTH!V196),0)</f>
        <v>0</v>
      </c>
      <c r="AQ201" s="1">
        <f>IFERROR(IF(OTH!W196&gt;=AQ$6,AQ$6,OTH!W196),0)</f>
        <v>0</v>
      </c>
      <c r="AR201" s="1">
        <f>IFERROR(IF(OTH!X196&gt;=AR$6,AR$6,OTH!X196),0)</f>
        <v>0</v>
      </c>
      <c r="AS201" s="1">
        <f>OTH!Y196</f>
        <v>0</v>
      </c>
      <c r="AT201" s="1">
        <f>OTH!Z196+AC201</f>
        <v>0</v>
      </c>
      <c r="AU201" s="1">
        <f>OTH!AE196+OTH!AF196</f>
        <v>0</v>
      </c>
      <c r="AV201" s="1">
        <f>OTH!AA196</f>
        <v>0</v>
      </c>
      <c r="AW201" s="1">
        <f>OTH!AB196</f>
        <v>0</v>
      </c>
      <c r="AX201" s="1">
        <f t="shared" si="124"/>
        <v>0</v>
      </c>
      <c r="AY201" s="1">
        <f t="shared" si="125"/>
        <v>0</v>
      </c>
      <c r="AZ201" s="1">
        <f t="shared" si="126"/>
        <v>0</v>
      </c>
      <c r="BA201" s="1">
        <f t="shared" si="127"/>
        <v>0</v>
      </c>
      <c r="BB201" s="1">
        <f t="shared" si="128"/>
        <v>0</v>
      </c>
      <c r="BC201" s="1">
        <f>EMP!X197</f>
        <v>0</v>
      </c>
      <c r="BD201" s="1">
        <f t="shared" si="129"/>
        <v>0</v>
      </c>
      <c r="BE201" s="1">
        <f t="shared" si="130"/>
        <v>0</v>
      </c>
      <c r="BF201" s="1">
        <f t="shared" si="131"/>
        <v>0</v>
      </c>
      <c r="BG201" s="1">
        <f t="shared" si="132"/>
        <v>0</v>
      </c>
      <c r="BL201" s="165">
        <f>EMP!O197</f>
        <v>0</v>
      </c>
      <c r="BM201" s="166">
        <f>EMP!P197</f>
        <v>0</v>
      </c>
      <c r="BN201" s="165">
        <f>EMP!Q197</f>
        <v>0</v>
      </c>
      <c r="BO201" s="179"/>
      <c r="BP201" s="180"/>
      <c r="BQ201" s="173">
        <f t="shared" si="133"/>
        <v>0</v>
      </c>
      <c r="BR201" s="173">
        <f t="shared" si="134"/>
        <v>0</v>
      </c>
      <c r="BS201" s="174">
        <f t="shared" si="135"/>
        <v>0</v>
      </c>
      <c r="BT201" s="173">
        <f t="shared" si="136"/>
        <v>0</v>
      </c>
      <c r="BU201" s="173">
        <f t="shared" si="137"/>
        <v>0</v>
      </c>
      <c r="BV201" s="174">
        <f t="shared" si="138"/>
        <v>0</v>
      </c>
      <c r="BW201" s="173">
        <f t="shared" si="139"/>
        <v>0</v>
      </c>
      <c r="BX201" s="173">
        <f t="shared" si="140"/>
        <v>0</v>
      </c>
      <c r="BY201" s="174">
        <f t="shared" si="141"/>
        <v>0</v>
      </c>
      <c r="BZ201" s="173">
        <f t="shared" si="142"/>
        <v>0</v>
      </c>
      <c r="CA201" s="173">
        <f t="shared" si="143"/>
        <v>0</v>
      </c>
      <c r="CB201" s="174">
        <f t="shared" si="144"/>
        <v>0</v>
      </c>
      <c r="CC201" s="173">
        <f t="shared" si="145"/>
        <v>0</v>
      </c>
      <c r="CD201" s="173">
        <f t="shared" si="146"/>
        <v>0</v>
      </c>
      <c r="CE201" s="175">
        <f t="shared" si="147"/>
        <v>0</v>
      </c>
      <c r="CF201" s="175">
        <f t="shared" si="117"/>
        <v>0</v>
      </c>
      <c r="CG201" s="175">
        <f t="shared" si="148"/>
        <v>0</v>
      </c>
      <c r="CH201" s="175">
        <f t="shared" si="149"/>
        <v>0</v>
      </c>
      <c r="CI201" s="175">
        <f t="shared" si="150"/>
        <v>0</v>
      </c>
      <c r="CJ201" s="175">
        <f t="shared" si="151"/>
        <v>0</v>
      </c>
      <c r="CK201" s="175">
        <f t="shared" si="152"/>
        <v>0</v>
      </c>
      <c r="CL201" s="175">
        <f t="shared" si="153"/>
        <v>0</v>
      </c>
      <c r="CM201" s="175">
        <f t="shared" si="154"/>
        <v>0</v>
      </c>
      <c r="CN201" s="175">
        <f t="shared" si="155"/>
        <v>0</v>
      </c>
      <c r="CO201" s="175">
        <f t="shared" si="156"/>
        <v>0</v>
      </c>
      <c r="CP201" s="175">
        <f t="shared" si="157"/>
        <v>0</v>
      </c>
      <c r="CQ201" s="175">
        <f t="shared" si="158"/>
        <v>0</v>
      </c>
      <c r="CR201" s="175">
        <f t="shared" si="159"/>
        <v>0</v>
      </c>
      <c r="CS201" s="175">
        <f t="shared" si="160"/>
        <v>0</v>
      </c>
      <c r="CT201" s="175">
        <f t="shared" si="161"/>
        <v>0</v>
      </c>
      <c r="CU201" s="176">
        <f t="shared" si="162"/>
        <v>0</v>
      </c>
      <c r="CV201" s="176">
        <f t="shared" si="163"/>
        <v>0</v>
      </c>
      <c r="CW201" s="176">
        <f t="shared" si="164"/>
        <v>0</v>
      </c>
      <c r="CX201" s="172">
        <f>OTH!P196</f>
        <v>0</v>
      </c>
      <c r="CY201" s="176">
        <f t="shared" si="165"/>
        <v>0</v>
      </c>
      <c r="CZ201" s="176">
        <f t="shared" si="166"/>
        <v>0</v>
      </c>
      <c r="DA201" s="176">
        <f t="shared" si="167"/>
        <v>0</v>
      </c>
      <c r="DB201" s="171">
        <f t="shared" si="168"/>
        <v>0</v>
      </c>
      <c r="DC201" s="171">
        <f t="shared" si="169"/>
        <v>0</v>
      </c>
      <c r="DD201" s="1">
        <f t="shared" si="170"/>
        <v>0</v>
      </c>
    </row>
    <row r="202" spans="3:108" ht="18" customHeight="1" x14ac:dyDescent="0.25">
      <c r="C202" s="1">
        <f t="shared" si="118"/>
        <v>0</v>
      </c>
      <c r="D202" s="1">
        <f t="shared" si="119"/>
        <v>0</v>
      </c>
      <c r="E202" s="1">
        <f>ALLO!A200</f>
        <v>0</v>
      </c>
      <c r="F202" s="1">
        <f t="shared" si="120"/>
        <v>0</v>
      </c>
      <c r="G202" s="1">
        <f t="shared" si="171"/>
        <v>1</v>
      </c>
      <c r="H202" s="1">
        <f t="shared" si="171"/>
        <v>2</v>
      </c>
      <c r="I202" s="1">
        <f t="shared" si="171"/>
        <v>3</v>
      </c>
      <c r="J202" s="1">
        <f>SUM(ALLO!GA200:GL200)</f>
        <v>0</v>
      </c>
      <c r="K202" s="1">
        <f>SUM(ALLO!GM200:GX200)</f>
        <v>0</v>
      </c>
      <c r="L202" s="1">
        <f>SUM(ALLO!GY200:HJ200)</f>
        <v>0</v>
      </c>
      <c r="M202" s="1">
        <f>SUM(ALLO!EU200:FF200)</f>
        <v>0</v>
      </c>
      <c r="N202" s="1">
        <f>SUM(ALLO!FG200:FR200)</f>
        <v>0</v>
      </c>
      <c r="O202" s="1">
        <f>ALLO!HR200</f>
        <v>0</v>
      </c>
      <c r="P202" s="1">
        <f>ALLO!HU200</f>
        <v>0</v>
      </c>
      <c r="Q202" s="1">
        <f>ALLO!IP200</f>
        <v>0</v>
      </c>
      <c r="R202" s="1">
        <f>ALLO!IS200</f>
        <v>0</v>
      </c>
      <c r="S202" s="1">
        <f>IFERROR(IF($BL202&gt;=1,INDEX(ARR!$D$8:$AG$207,MATCH(G202,ARR!$D$8:$D$207,0),12),0),0)</f>
        <v>0</v>
      </c>
      <c r="T202" s="1">
        <f>IFERROR(IF($BL202&gt;=1,INDEX(ARR!$D$8:$AG$207,MATCH(H202,ARR!$D$8:$D$207,0),12),0),0)</f>
        <v>0</v>
      </c>
      <c r="U202" s="1">
        <f>IFERROR(IF($BL202&gt;=1,INDEX(ARR!$D$8:$AG$207,MATCH(I202,ARR!$D$8:$D$207,0),12),0),0)</f>
        <v>0</v>
      </c>
      <c r="V202" s="1">
        <f t="shared" si="122"/>
        <v>0</v>
      </c>
      <c r="W202" s="1">
        <f t="shared" si="123"/>
        <v>0</v>
      </c>
      <c r="X202" s="1">
        <f>SUM(DED!AH202:AS202)+ALLO!IQ200+ALLO!IT200+DED!FT202+ALLO!HP200</f>
        <v>0</v>
      </c>
      <c r="Y202" s="1">
        <f>SUM(DED!FA202:FL202)+ALLO!IR200+ALLO!IU200+DED!FV202</f>
        <v>0</v>
      </c>
      <c r="Z202" s="1">
        <f>SUM(DED!BF202:BQ202)+DED!FW202</f>
        <v>0</v>
      </c>
      <c r="AA202" s="1">
        <f>DED!ES202+DED!GC202</f>
        <v>0</v>
      </c>
      <c r="AB202" s="1">
        <f>SUM(DED!DZ202:EK202)+OTH!I197+DED!FZ202</f>
        <v>0</v>
      </c>
      <c r="AC202" s="1">
        <f>SUM(DED!FM202:FS202)+DED!GD202</f>
        <v>0</v>
      </c>
      <c r="AD202" s="1">
        <f>SUM(DED!CP202:DA202)+DED!GE202</f>
        <v>0</v>
      </c>
      <c r="AE202" s="1">
        <f>SUM(DED!DB202:DM202)+OTH!N197+DED!GA202</f>
        <v>0</v>
      </c>
      <c r="AF202" s="1">
        <f>SUM(DED!DN202:DY202)+OTH!O197+DED!GB202</f>
        <v>0</v>
      </c>
      <c r="AG202" s="1">
        <f>SUM(OTH!D197:H197)+SUM(OTH!J197:M197)+SUM(X202:AB202)+AE202</f>
        <v>0</v>
      </c>
      <c r="AH202" s="1">
        <f>HRA!H197</f>
        <v>0</v>
      </c>
      <c r="AI202" s="1">
        <f>OTH!AC197+OTH!AD197+50000</f>
        <v>50000</v>
      </c>
      <c r="AJ202" s="1">
        <f>OTH!P197</f>
        <v>0</v>
      </c>
      <c r="AK202" s="1">
        <f>IFERROR(IF(OTH!Q197&gt;=AK$6,AK$6,OTH!Q197),0)</f>
        <v>0</v>
      </c>
      <c r="AL202" s="1">
        <f>IFERROR(IF(OTH!R197&gt;=AL$6,AL$6,OTH!R197),0)</f>
        <v>0</v>
      </c>
      <c r="AM202" s="1">
        <f>IFERROR(IF(OTH!S197&gt;=AM$6,AM$6,OTH!S197),0)</f>
        <v>0</v>
      </c>
      <c r="AN202" s="1">
        <f>IFERROR(IF(OTH!T197&gt;=AN$6,AN$6,OTH!T197),0)</f>
        <v>0</v>
      </c>
      <c r="AO202" s="1">
        <f>OTH!U197</f>
        <v>0</v>
      </c>
      <c r="AP202" s="1">
        <f>IFERROR(IF(OTH!V197&gt;=AP$6,AP$6,OTH!V197),0)</f>
        <v>0</v>
      </c>
      <c r="AQ202" s="1">
        <f>IFERROR(IF(OTH!W197&gt;=AQ$6,AQ$6,OTH!W197),0)</f>
        <v>0</v>
      </c>
      <c r="AR202" s="1">
        <f>IFERROR(IF(OTH!X197&gt;=AR$6,AR$6,OTH!X197),0)</f>
        <v>0</v>
      </c>
      <c r="AS202" s="1">
        <f>OTH!Y197</f>
        <v>0</v>
      </c>
      <c r="AT202" s="1">
        <f>OTH!Z197+AC202</f>
        <v>0</v>
      </c>
      <c r="AU202" s="1">
        <f>OTH!AE197+OTH!AF197</f>
        <v>0</v>
      </c>
      <c r="AV202" s="1">
        <f>OTH!AA197</f>
        <v>0</v>
      </c>
      <c r="AW202" s="1">
        <f>OTH!AB197</f>
        <v>0</v>
      </c>
      <c r="AX202" s="1">
        <f t="shared" si="124"/>
        <v>0</v>
      </c>
      <c r="AY202" s="1">
        <f t="shared" si="125"/>
        <v>0</v>
      </c>
      <c r="AZ202" s="1">
        <f t="shared" si="126"/>
        <v>0</v>
      </c>
      <c r="BA202" s="1">
        <f t="shared" si="127"/>
        <v>0</v>
      </c>
      <c r="BB202" s="1">
        <f t="shared" si="128"/>
        <v>0</v>
      </c>
      <c r="BC202" s="1">
        <f>EMP!X198</f>
        <v>0</v>
      </c>
      <c r="BD202" s="1">
        <f t="shared" si="129"/>
        <v>0</v>
      </c>
      <c r="BE202" s="1">
        <f t="shared" si="130"/>
        <v>0</v>
      </c>
      <c r="BF202" s="1">
        <f t="shared" si="131"/>
        <v>0</v>
      </c>
      <c r="BG202" s="1">
        <f t="shared" si="132"/>
        <v>0</v>
      </c>
      <c r="BL202" s="165">
        <f>EMP!O198</f>
        <v>0</v>
      </c>
      <c r="BM202" s="166">
        <f>EMP!P198</f>
        <v>0</v>
      </c>
      <c r="BN202" s="165">
        <f>EMP!Q198</f>
        <v>0</v>
      </c>
      <c r="BO202" s="179"/>
      <c r="BP202" s="180"/>
      <c r="BQ202" s="173">
        <f t="shared" si="133"/>
        <v>0</v>
      </c>
      <c r="BR202" s="173">
        <f t="shared" si="134"/>
        <v>0</v>
      </c>
      <c r="BS202" s="174">
        <f t="shared" si="135"/>
        <v>0</v>
      </c>
      <c r="BT202" s="173">
        <f t="shared" si="136"/>
        <v>0</v>
      </c>
      <c r="BU202" s="173">
        <f t="shared" si="137"/>
        <v>0</v>
      </c>
      <c r="BV202" s="174">
        <f t="shared" si="138"/>
        <v>0</v>
      </c>
      <c r="BW202" s="173">
        <f t="shared" si="139"/>
        <v>0</v>
      </c>
      <c r="BX202" s="173">
        <f t="shared" si="140"/>
        <v>0</v>
      </c>
      <c r="BY202" s="174">
        <f t="shared" si="141"/>
        <v>0</v>
      </c>
      <c r="BZ202" s="173">
        <f t="shared" si="142"/>
        <v>0</v>
      </c>
      <c r="CA202" s="173">
        <f t="shared" si="143"/>
        <v>0</v>
      </c>
      <c r="CB202" s="174">
        <f t="shared" si="144"/>
        <v>0</v>
      </c>
      <c r="CC202" s="173">
        <f t="shared" si="145"/>
        <v>0</v>
      </c>
      <c r="CD202" s="173">
        <f t="shared" si="146"/>
        <v>0</v>
      </c>
      <c r="CE202" s="175">
        <f t="shared" si="147"/>
        <v>0</v>
      </c>
      <c r="CF202" s="175">
        <f t="shared" ref="CF202:CF209" si="172">IFERROR(IF($BL202&gt;=1,(IF($CE202&gt;=CF$9,250000,IF($CE202&gt;=CF$8,$CE202,0))),0),0)</f>
        <v>0</v>
      </c>
      <c r="CG202" s="175">
        <f t="shared" si="148"/>
        <v>0</v>
      </c>
      <c r="CH202" s="175">
        <f t="shared" si="149"/>
        <v>0</v>
      </c>
      <c r="CI202" s="175">
        <f t="shared" si="150"/>
        <v>0</v>
      </c>
      <c r="CJ202" s="175">
        <f t="shared" si="151"/>
        <v>0</v>
      </c>
      <c r="CK202" s="175">
        <f t="shared" si="152"/>
        <v>0</v>
      </c>
      <c r="CL202" s="175">
        <f t="shared" si="153"/>
        <v>0</v>
      </c>
      <c r="CM202" s="175">
        <f t="shared" si="154"/>
        <v>0</v>
      </c>
      <c r="CN202" s="175">
        <f t="shared" si="155"/>
        <v>0</v>
      </c>
      <c r="CO202" s="175">
        <f t="shared" si="156"/>
        <v>0</v>
      </c>
      <c r="CP202" s="175">
        <f t="shared" si="157"/>
        <v>0</v>
      </c>
      <c r="CQ202" s="175">
        <f t="shared" si="158"/>
        <v>0</v>
      </c>
      <c r="CR202" s="175">
        <f t="shared" si="159"/>
        <v>0</v>
      </c>
      <c r="CS202" s="175">
        <f t="shared" si="160"/>
        <v>0</v>
      </c>
      <c r="CT202" s="175">
        <f t="shared" si="161"/>
        <v>0</v>
      </c>
      <c r="CU202" s="176">
        <f t="shared" si="162"/>
        <v>0</v>
      </c>
      <c r="CV202" s="176">
        <f t="shared" si="163"/>
        <v>0</v>
      </c>
      <c r="CW202" s="176">
        <f t="shared" si="164"/>
        <v>0</v>
      </c>
      <c r="CX202" s="172">
        <f>OTH!P197</f>
        <v>0</v>
      </c>
      <c r="CY202" s="176">
        <f t="shared" si="165"/>
        <v>0</v>
      </c>
      <c r="CZ202" s="176">
        <f t="shared" si="166"/>
        <v>0</v>
      </c>
      <c r="DA202" s="176">
        <f t="shared" si="167"/>
        <v>0</v>
      </c>
      <c r="DB202" s="171">
        <f t="shared" si="168"/>
        <v>0</v>
      </c>
      <c r="DC202" s="171">
        <f t="shared" si="169"/>
        <v>0</v>
      </c>
      <c r="DD202" s="1">
        <f t="shared" si="170"/>
        <v>0</v>
      </c>
    </row>
    <row r="203" spans="3:108" ht="18" customHeight="1" x14ac:dyDescent="0.25">
      <c r="C203" s="1">
        <f t="shared" ref="C203:C209" si="173">BL203</f>
        <v>0</v>
      </c>
      <c r="D203" s="1">
        <f t="shared" ref="D203:D209" si="174">IFERROR(IF(BL203&gt;=1,(IF(LEN(BO203)=3,VLOOKUP(BO203,$A$1:$B$2,2,0),0)),0),0)</f>
        <v>0</v>
      </c>
      <c r="E203" s="1">
        <f>ALLO!A201</f>
        <v>0</v>
      </c>
      <c r="F203" s="1">
        <f t="shared" ref="F203:F209" si="175">BL203</f>
        <v>0</v>
      </c>
      <c r="G203" s="1">
        <f t="shared" si="171"/>
        <v>1</v>
      </c>
      <c r="H203" s="1">
        <f t="shared" si="171"/>
        <v>2</v>
      </c>
      <c r="I203" s="1">
        <f t="shared" si="171"/>
        <v>3</v>
      </c>
      <c r="J203" s="1">
        <f>SUM(ALLO!GA201:GL201)</f>
        <v>0</v>
      </c>
      <c r="K203" s="1">
        <f>SUM(ALLO!GM201:GX201)</f>
        <v>0</v>
      </c>
      <c r="L203" s="1">
        <f>SUM(ALLO!GY201:HJ201)</f>
        <v>0</v>
      </c>
      <c r="M203" s="1">
        <f>SUM(ALLO!EU201:FF201)</f>
        <v>0</v>
      </c>
      <c r="N203" s="1">
        <f>SUM(ALLO!FG201:FR201)</f>
        <v>0</v>
      </c>
      <c r="O203" s="1">
        <f>ALLO!HR201</f>
        <v>0</v>
      </c>
      <c r="P203" s="1">
        <f>ALLO!HU201</f>
        <v>0</v>
      </c>
      <c r="Q203" s="1">
        <f>ALLO!IP201</f>
        <v>0</v>
      </c>
      <c r="R203" s="1">
        <f>ALLO!IS201</f>
        <v>0</v>
      </c>
      <c r="S203" s="1">
        <f>IFERROR(IF($BL203&gt;=1,INDEX(ARR!$D$8:$AG$207,MATCH(G203,ARR!$D$8:$D$207,0),12),0),0)</f>
        <v>0</v>
      </c>
      <c r="T203" s="1">
        <f>IFERROR(IF($BL203&gt;=1,INDEX(ARR!$D$8:$AG$207,MATCH(H203,ARR!$D$8:$D$207,0),12),0),0)</f>
        <v>0</v>
      </c>
      <c r="U203" s="1">
        <f>IFERROR(IF($BL203&gt;=1,INDEX(ARR!$D$8:$AG$207,MATCH(I203,ARR!$D$8:$D$207,0),12),0),0)</f>
        <v>0</v>
      </c>
      <c r="V203" s="1">
        <f t="shared" ref="V203:V209" si="176">SUM(J203:U203)</f>
        <v>0</v>
      </c>
      <c r="W203" s="1">
        <f t="shared" ref="W203:W209" si="177">IFERROR(IF(BL203&gt;=1,(IF(E203=1,V203,IF(E203=2,V203+Y203,0))),0),0)</f>
        <v>0</v>
      </c>
      <c r="X203" s="1">
        <f>SUM(DED!AH203:AS203)+ALLO!IQ201+ALLO!IT201+DED!FT203+ALLO!HP201</f>
        <v>0</v>
      </c>
      <c r="Y203" s="1">
        <f>SUM(DED!FA203:FL203)+ALLO!IR201+ALLO!IU201+DED!FV203</f>
        <v>0</v>
      </c>
      <c r="Z203" s="1">
        <f>SUM(DED!BF203:BQ203)+DED!FW203</f>
        <v>0</v>
      </c>
      <c r="AA203" s="1">
        <f>DED!ES203+DED!GC203</f>
        <v>0</v>
      </c>
      <c r="AB203" s="1">
        <f>SUM(DED!DZ203:EK203)+OTH!I198+DED!FZ203</f>
        <v>0</v>
      </c>
      <c r="AC203" s="1">
        <f>SUM(DED!FM203:FS203)+DED!GD203</f>
        <v>0</v>
      </c>
      <c r="AD203" s="1">
        <f>SUM(DED!CP203:DA203)+DED!GE203</f>
        <v>0</v>
      </c>
      <c r="AE203" s="1">
        <f>SUM(DED!DB203:DM203)+OTH!N198+DED!GA203</f>
        <v>0</v>
      </c>
      <c r="AF203" s="1">
        <f>SUM(DED!DN203:DY203)+OTH!O198+DED!GB203</f>
        <v>0</v>
      </c>
      <c r="AG203" s="1">
        <f>SUM(OTH!D198:H198)+SUM(OTH!J198:M198)+SUM(X203:AB203)+AE203</f>
        <v>0</v>
      </c>
      <c r="AH203" s="1">
        <f>HRA!H198</f>
        <v>0</v>
      </c>
      <c r="AI203" s="1">
        <f>OTH!AC198+OTH!AD198+50000</f>
        <v>50000</v>
      </c>
      <c r="AJ203" s="1">
        <f>OTH!P198</f>
        <v>0</v>
      </c>
      <c r="AK203" s="1">
        <f>IFERROR(IF(OTH!Q198&gt;=AK$6,AK$6,OTH!Q198),0)</f>
        <v>0</v>
      </c>
      <c r="AL203" s="1">
        <f>IFERROR(IF(OTH!R198&gt;=AL$6,AL$6,OTH!R198),0)</f>
        <v>0</v>
      </c>
      <c r="AM203" s="1">
        <f>IFERROR(IF(OTH!S198&gt;=AM$6,AM$6,OTH!S198),0)</f>
        <v>0</v>
      </c>
      <c r="AN203" s="1">
        <f>IFERROR(IF(OTH!T198&gt;=AN$6,AN$6,OTH!T198),0)</f>
        <v>0</v>
      </c>
      <c r="AO203" s="1">
        <f>OTH!U198</f>
        <v>0</v>
      </c>
      <c r="AP203" s="1">
        <f>IFERROR(IF(OTH!V198&gt;=AP$6,AP$6,OTH!V198),0)</f>
        <v>0</v>
      </c>
      <c r="AQ203" s="1">
        <f>IFERROR(IF(OTH!W198&gt;=AQ$6,AQ$6,OTH!W198),0)</f>
        <v>0</v>
      </c>
      <c r="AR203" s="1">
        <f>IFERROR(IF(OTH!X198&gt;=AR$6,AR$6,OTH!X198),0)</f>
        <v>0</v>
      </c>
      <c r="AS203" s="1">
        <f>OTH!Y198</f>
        <v>0</v>
      </c>
      <c r="AT203" s="1">
        <f>OTH!Z198+AC203</f>
        <v>0</v>
      </c>
      <c r="AU203" s="1">
        <f>OTH!AE198+OTH!AF198</f>
        <v>0</v>
      </c>
      <c r="AV203" s="1">
        <f>OTH!AA198</f>
        <v>0</v>
      </c>
      <c r="AW203" s="1">
        <f>OTH!AB198</f>
        <v>0</v>
      </c>
      <c r="AX203" s="1">
        <f t="shared" ref="AX203:AX209" si="178">IFERROR(IF(AV203&gt;=1,ROUND(AV203*0.3,0),0),0)</f>
        <v>0</v>
      </c>
      <c r="AY203" s="1">
        <f t="shared" ref="AY203:AY209" si="179">AV203-(AF203+AW203+AX203)</f>
        <v>0</v>
      </c>
      <c r="AZ203" s="1">
        <f t="shared" ref="AZ203:AZ209" si="180">IFERROR(IF(BL203&gt;=1,(IF(BP203="YES",(IF(AG203&gt;150000,(IF(E203=2,(IF(AG203-150000&gt;=50000,(IF(Y203&gt;=50000,50000,IF(Y203&gt;=1,Y203,0))),IF(AG203-150000&gt;=1,(IF(Y203&gt;=50000,AG203-150000,IF(Y203&gt;=1,Y203,0))),0))),0)),0)),0)),0),0)</f>
        <v>0</v>
      </c>
      <c r="BA203" s="1">
        <f t="shared" ref="BA203:BA209" si="181">IFERROR(IF(AZ203&gt;=1,Y203-AZ203,Y203),0)</f>
        <v>0</v>
      </c>
      <c r="BB203" s="1">
        <f t="shared" ref="BB203:BB209" si="182">IFERROR(IF(BL203&gt;=1,(IF(AG203-Y203+BA203&gt;=150000,150000,IF(AG203-Y203+BA203&gt;=1,AG203-Y203+BA203,0))),0),0)</f>
        <v>0</v>
      </c>
      <c r="BC203" s="1">
        <f>EMP!X199</f>
        <v>0</v>
      </c>
      <c r="BD203" s="1">
        <f t="shared" ref="BD203:BD209" si="183">IFERROR(IF($BL203&gt;=1,(IF(BR203&gt;=1,0)),0),0)</f>
        <v>0</v>
      </c>
      <c r="BE203" s="1">
        <f t="shared" ref="BE203:BE209" si="184">IFERROR(IF($BL203&gt;=1,(IF(BU203&gt;=1,(IF($BC203&gt;=80,20/100,IF($BC203&gt;=1,5/100,0))),0)),0),0)</f>
        <v>0</v>
      </c>
      <c r="BF203" s="1">
        <f t="shared" ref="BF203:BF209" si="185">IFERROR(IF(BL203&gt;=1,(IF(BC203&gt;=1,1000000,0)),0),0)</f>
        <v>0</v>
      </c>
      <c r="BG203" s="1">
        <f t="shared" ref="BG203:BG209" si="186">IFERROR(IF(BL203&gt;=1,W203+AU203+AY203-AH203-AI203-BB203-Y203-SUM(AK203:AT203),0),0)</f>
        <v>0</v>
      </c>
      <c r="BL203" s="165">
        <f>EMP!O199</f>
        <v>0</v>
      </c>
      <c r="BM203" s="166">
        <f>EMP!P199</f>
        <v>0</v>
      </c>
      <c r="BN203" s="165">
        <f>EMP!Q199</f>
        <v>0</v>
      </c>
      <c r="BO203" s="179"/>
      <c r="BP203" s="180"/>
      <c r="BQ203" s="173">
        <f t="shared" ref="BQ203:BQ209" si="187">IFERROR(IF(BL203&gt;=1,(IF(BG203&gt;=1,ROUNDUP(BG203/10,0)*10,0)),0),0)</f>
        <v>0</v>
      </c>
      <c r="BR203" s="173">
        <f t="shared" ref="BR203:BR209" si="188">IFERROR(IF($BL203&gt;=1,(IF($BC203&gt;=80,(IF($BQ203&gt;=500000,500000,IF($BQ203&gt;=1,$BQ203,0))),IF($BC203&gt;=60,(IF($BQ203&gt;=300000,300000,IF($BQ203&gt;=1,$BQ203,0))),IF(BC203&gt;=1,(IF($BQ203&gt;=250000,250000,IF($BQ203&gt;=1,$BQ203,0))),0)))),0),0)</f>
        <v>0</v>
      </c>
      <c r="BS203" s="174">
        <f t="shared" ref="BS203:BS209" si="189">IFERROR(IF($BL203&gt;=1,(IF(BR203&gt;=1,"0%")),0),0)</f>
        <v>0</v>
      </c>
      <c r="BT203" s="173">
        <f t="shared" ref="BT203:BT209" si="190">IFERROR(IF($BL203&gt;=1,(IF(BR203&gt;=1,0)),0),0)</f>
        <v>0</v>
      </c>
      <c r="BU203" s="173">
        <f t="shared" ref="BU203:BU209" si="191">IFERROR(IF($BL203&gt;=1,(IF($BC203&gt;=80,(IF($BQ203&gt;=1000000,500000,IF($BQ203&gt;=500001,$BQ203-500000,0))),IF($BC203&gt;=60,(IF($BQ203&gt;=500000,200000,IF($BQ203&gt;=300001,$BQ203-300000,0))),IF(BF203&gt;=1,(IF($BQ203&gt;=500000,250000,IF($BQ203&gt;=250001,$BQ203-250000,0))),0)))),0),0)</f>
        <v>0</v>
      </c>
      <c r="BV203" s="174">
        <f t="shared" ref="BV203:BV209" si="192">IFERROR(IF($BL203&gt;=1,(IF(BU203&gt;=1,(IF($BC203&gt;=80,"20%",IF($BC203&gt;=1,"5%",0))),0)),0),0)</f>
        <v>0</v>
      </c>
      <c r="BW203" s="173">
        <f t="shared" ref="BW203:BW209" si="193">IFERROR(IF($BL203&gt;=1,(IF(BU203&gt;=1,(IF($BC203&gt;=80,ROUND(BU203*20/100,0),IF($BC203&gt;=1,ROUND(BU203*5/100,0),0))),0)),0),0)</f>
        <v>0</v>
      </c>
      <c r="BX203" s="173">
        <f t="shared" ref="BX203:BX209" si="194">IFERROR(IF($BL203&gt;=1,(IF($BC203&gt;=80,(IF($BQ203&gt;=1000001,$BQ203-1000000,0)),IF($BC203&gt;=1,(IF($BQ203&gt;=1000000,500000,IF($BQ203&gt;=500001,$BQ203-500000,0))),0))),0),0)</f>
        <v>0</v>
      </c>
      <c r="BY203" s="174">
        <f t="shared" ref="BY203:BY209" si="195">IFERROR(IF($BL203&gt;=1,(IF(BX203&gt;=1,(IF($BC203&gt;=80,"30%",IF($BC203&gt;=1,"20%",0))),0)),0),0)</f>
        <v>0</v>
      </c>
      <c r="BZ203" s="173">
        <f t="shared" ref="BZ203:BZ209" si="196">IFERROR(IF($BL203&gt;=1,(IF(BX203&gt;=1,(IF($BC203&gt;=80,ROUND(BX203*30/100,0),IF($BC203&gt;=1,ROUND(BX203*20/100,0),0))),0)),0),0)</f>
        <v>0</v>
      </c>
      <c r="CA203" s="173">
        <f t="shared" ref="CA203:CA209" si="197">IFERROR(IF($BL203&gt;=1,(IF($BC203&gt;=80,0,IF($BC203&gt;=1,(IF($BQ203&gt;=1000001,$BQ203-1000000,0)),0))),0),0)</f>
        <v>0</v>
      </c>
      <c r="CB203" s="174">
        <f t="shared" ref="CB203:CB209" si="198">IFERROR(IF($BL203&gt;=1,(IF(CA203&gt;=1,(IF($BC203&gt;=80,"",IF($BC203&gt;=1,"30%",0))),0)),0),0)</f>
        <v>0</v>
      </c>
      <c r="CC203" s="173">
        <f t="shared" ref="CC203:CC209" si="199">IFERROR(IF($BL203&gt;=1,(IF(CA203&gt;=1,(IF($BC203&gt;=80,0,IF($BC203&gt;=1,ROUND(CA203*30/100,0),0))),0)),0),0)</f>
        <v>0</v>
      </c>
      <c r="CD203" s="173">
        <f t="shared" ref="CD203:CD209" si="200">BT203+BW203+BZ203+CC203</f>
        <v>0</v>
      </c>
      <c r="CE203" s="175">
        <f t="shared" ref="CE203:CE209" si="201">IFERROR(IF(BL203&gt;=1,ROUNDUP((W203+AU203+AY203)/10,0)*10,0),0)</f>
        <v>0</v>
      </c>
      <c r="CF203" s="175">
        <f t="shared" si="172"/>
        <v>0</v>
      </c>
      <c r="CG203" s="175">
        <f t="shared" ref="CG203:CG209" si="202">IFERROR(IF($BL203&gt;=1,(IF(CF203&gt;=1,0)),0),0)</f>
        <v>0</v>
      </c>
      <c r="CH203" s="175">
        <f t="shared" ref="CH203:CH209" si="203">IFERROR(IF($BL203&gt;=1,(IF($CE203&gt;=CH$9,250000,IF($CE203&gt;=CH$8,$CE203-CF$9,0))),0),0)</f>
        <v>0</v>
      </c>
      <c r="CI203" s="175">
        <f t="shared" ref="CI203:CI209" si="204">IFERROR(IF($BL203&gt;=1,(IF(CH203&gt;=1,ROUND(CH203*5/100,0),0)),0),0)</f>
        <v>0</v>
      </c>
      <c r="CJ203" s="175">
        <f t="shared" ref="CJ203:CJ209" si="205">IFERROR(IF($BL203&gt;=1,(IF($CE203&gt;=CJ$9,250000,IF($CE203&gt;=CJ$8,$CE203-CH$9,0))),0),0)</f>
        <v>0</v>
      </c>
      <c r="CK203" s="175">
        <f t="shared" ref="CK203:CK209" si="206">IFERROR(IF($BL203&gt;=1,(IF(CJ203&gt;=1,ROUND(CJ203*10/100,0),0)),0),0)</f>
        <v>0</v>
      </c>
      <c r="CL203" s="175">
        <f t="shared" ref="CL203:CL209" si="207">IFERROR(IF($BL203&gt;=1,(IF($CE203&gt;=CL$9,250000,IF($CE203&gt;=CL$8,$CE203-CJ$9,0))),0),0)</f>
        <v>0</v>
      </c>
      <c r="CM203" s="175">
        <f t="shared" ref="CM203:CM209" si="208">IFERROR(IF($BL203&gt;=1,(IF(CL203&gt;=1,ROUND(CL203*15/100,0),0)),0),0)</f>
        <v>0</v>
      </c>
      <c r="CN203" s="175">
        <f t="shared" ref="CN203:CN209" si="209">IFERROR(IF($BL203&gt;=1,(IF($CE203&gt;=CN$9,250000,IF($CE203&gt;=CN$8,$CE203-CL$9,0))),0),0)</f>
        <v>0</v>
      </c>
      <c r="CO203" s="175">
        <f t="shared" ref="CO203:CO209" si="210">IFERROR(IF($BL203&gt;=1,(IF(CN203&gt;=1,ROUND(CN203*20/100,0),0)),0),0)</f>
        <v>0</v>
      </c>
      <c r="CP203" s="175">
        <f t="shared" ref="CP203:CP209" si="211">IFERROR(IF($BL203&gt;=1,(IF($CE203&gt;=CP$9,250000,IF($CE203&gt;=CP$8,$CE203-CN$9,0))),0),0)</f>
        <v>0</v>
      </c>
      <c r="CQ203" s="175">
        <f t="shared" ref="CQ203:CQ209" si="212">IFERROR(IF($BL203&gt;=1,(IF(CP203&gt;=1,ROUND(CP203*25/100,0),0)),0),0)</f>
        <v>0</v>
      </c>
      <c r="CR203" s="175">
        <f t="shared" ref="CR203:CR209" si="213">IFERROR(IF($BL203&gt;=1,(IF($CE203&gt;=CR$8,$CE203-CP$9,0)),0),0)</f>
        <v>0</v>
      </c>
      <c r="CS203" s="175">
        <f t="shared" ref="CS203:CS209" si="214">IFERROR(IF($BL203&gt;=1,(IF(CR203&gt;=1,ROUND(CR203*30/100,0),0)),0),0)</f>
        <v>0</v>
      </c>
      <c r="CT203" s="175">
        <f t="shared" ref="CT203:CT209" si="215">CG203+CI203+CK203+CM203+CO203+CQ203+CS203</f>
        <v>0</v>
      </c>
      <c r="CU203" s="176">
        <f t="shared" ref="CU203:CU209" si="216">IFERROR(IF(BL203&gt;=1,(IF(D203=1,CD203,IF(D203=2,CT203,0))),0),0)</f>
        <v>0</v>
      </c>
      <c r="CV203" s="176">
        <f t="shared" ref="CV203:CV209" si="217">IFERROR(IF(BL203&gt;=1,(IF(D203=1,(IF(BQ203&gt;=500001,0,IF(BQ203&gt;=1,CU203,0))),0)),0),0)</f>
        <v>0</v>
      </c>
      <c r="CW203" s="176">
        <f t="shared" ref="CW203:CW209" si="218">CU203-CV203</f>
        <v>0</v>
      </c>
      <c r="CX203" s="172">
        <f>OTH!P198</f>
        <v>0</v>
      </c>
      <c r="CY203" s="176">
        <f t="shared" ref="CY203:CY209" si="219">IFERROR(IF(BL203&gt;=1,(IF(AJ203&gt;=1,(IF(CW203&gt;=AJ203,CW203-AJ203,0)),CW203)),0),0)</f>
        <v>0</v>
      </c>
      <c r="CZ203" s="176">
        <f t="shared" ref="CZ203:CZ209" si="220">IFERROR(IF(CY203&gt;=1,ROUNDUP(CY203*4/100,0),0),0)</f>
        <v>0</v>
      </c>
      <c r="DA203" s="176">
        <f t="shared" ref="DA203:DA209" si="221">CY203+CZ203</f>
        <v>0</v>
      </c>
      <c r="DB203" s="171">
        <f t="shared" ref="DB203:DB209" si="222">AD203</f>
        <v>0</v>
      </c>
      <c r="DC203" s="171">
        <f t="shared" ref="DC203:DC209" si="223">DA203-DB203</f>
        <v>0</v>
      </c>
      <c r="DD203" s="1">
        <f t="shared" ref="DD203:DD209" si="224">IFERROR(IF(BL203&gt;=1,(IF(MOD(BL203,2)=1,1,2)),0),0)</f>
        <v>0</v>
      </c>
    </row>
    <row r="204" spans="3:108" ht="18" customHeight="1" x14ac:dyDescent="0.25">
      <c r="C204" s="1">
        <f t="shared" si="173"/>
        <v>0</v>
      </c>
      <c r="D204" s="1">
        <f t="shared" si="174"/>
        <v>0</v>
      </c>
      <c r="E204" s="1">
        <f>ALLO!A202</f>
        <v>0</v>
      </c>
      <c r="F204" s="1">
        <f t="shared" si="175"/>
        <v>0</v>
      </c>
      <c r="G204" s="1">
        <f t="shared" si="171"/>
        <v>1</v>
      </c>
      <c r="H204" s="1">
        <f t="shared" si="171"/>
        <v>2</v>
      </c>
      <c r="I204" s="1">
        <f t="shared" si="171"/>
        <v>3</v>
      </c>
      <c r="J204" s="1">
        <f>SUM(ALLO!GA202:GL202)</f>
        <v>0</v>
      </c>
      <c r="K204" s="1">
        <f>SUM(ALLO!GM202:GX202)</f>
        <v>0</v>
      </c>
      <c r="L204" s="1">
        <f>SUM(ALLO!GY202:HJ202)</f>
        <v>0</v>
      </c>
      <c r="M204" s="1">
        <f>SUM(ALLO!EU202:FF202)</f>
        <v>0</v>
      </c>
      <c r="N204" s="1">
        <f>SUM(ALLO!FG202:FR202)</f>
        <v>0</v>
      </c>
      <c r="O204" s="1">
        <f>ALLO!HR202</f>
        <v>0</v>
      </c>
      <c r="P204" s="1">
        <f>ALLO!HU202</f>
        <v>0</v>
      </c>
      <c r="Q204" s="1">
        <f>ALLO!IP202</f>
        <v>0</v>
      </c>
      <c r="R204" s="1">
        <f>ALLO!IS202</f>
        <v>0</v>
      </c>
      <c r="S204" s="1">
        <f>IFERROR(IF($BL204&gt;=1,INDEX(ARR!$D$8:$AG$207,MATCH(G204,ARR!$D$8:$D$207,0),12),0),0)</f>
        <v>0</v>
      </c>
      <c r="T204" s="1">
        <f>IFERROR(IF($BL204&gt;=1,INDEX(ARR!$D$8:$AG$207,MATCH(H204,ARR!$D$8:$D$207,0),12),0),0)</f>
        <v>0</v>
      </c>
      <c r="U204" s="1">
        <f>IFERROR(IF($BL204&gt;=1,INDEX(ARR!$D$8:$AG$207,MATCH(I204,ARR!$D$8:$D$207,0),12),0),0)</f>
        <v>0</v>
      </c>
      <c r="V204" s="1">
        <f t="shared" si="176"/>
        <v>0</v>
      </c>
      <c r="W204" s="1">
        <f t="shared" si="177"/>
        <v>0</v>
      </c>
      <c r="X204" s="1">
        <f>SUM(DED!AH204:AS204)+ALLO!IQ202+ALLO!IT202+DED!FT204+ALLO!HP202</f>
        <v>0</v>
      </c>
      <c r="Y204" s="1">
        <f>SUM(DED!FA204:FL204)+ALLO!IR202+ALLO!IU202+DED!FV204</f>
        <v>0</v>
      </c>
      <c r="Z204" s="1">
        <f>SUM(DED!BF204:BQ204)+DED!FW204</f>
        <v>0</v>
      </c>
      <c r="AA204" s="1">
        <f>DED!ES204+DED!GC204</f>
        <v>0</v>
      </c>
      <c r="AB204" s="1">
        <f>SUM(DED!DZ204:EK204)+OTH!I199+DED!FZ204</f>
        <v>0</v>
      </c>
      <c r="AC204" s="1">
        <f>SUM(DED!FM204:FS204)+DED!GD204</f>
        <v>0</v>
      </c>
      <c r="AD204" s="1">
        <f>SUM(DED!CP204:DA204)+DED!GE204</f>
        <v>0</v>
      </c>
      <c r="AE204" s="1">
        <f>SUM(DED!DB204:DM204)+OTH!N199+DED!GA204</f>
        <v>0</v>
      </c>
      <c r="AF204" s="1">
        <f>SUM(DED!DN204:DY204)+OTH!O199+DED!GB204</f>
        <v>0</v>
      </c>
      <c r="AG204" s="1">
        <f>SUM(OTH!D199:H199)+SUM(OTH!J199:M199)+SUM(X204:AB204)+AE204</f>
        <v>0</v>
      </c>
      <c r="AH204" s="1">
        <f>HRA!H199</f>
        <v>0</v>
      </c>
      <c r="AI204" s="1">
        <f>OTH!AC199+OTH!AD199+50000</f>
        <v>50000</v>
      </c>
      <c r="AJ204" s="1">
        <f>OTH!P199</f>
        <v>0</v>
      </c>
      <c r="AK204" s="1">
        <f>IFERROR(IF(OTH!Q199&gt;=AK$6,AK$6,OTH!Q199),0)</f>
        <v>0</v>
      </c>
      <c r="AL204" s="1">
        <f>IFERROR(IF(OTH!R199&gt;=AL$6,AL$6,OTH!R199),0)</f>
        <v>0</v>
      </c>
      <c r="AM204" s="1">
        <f>IFERROR(IF(OTH!S199&gt;=AM$6,AM$6,OTH!S199),0)</f>
        <v>0</v>
      </c>
      <c r="AN204" s="1">
        <f>IFERROR(IF(OTH!T199&gt;=AN$6,AN$6,OTH!T199),0)</f>
        <v>0</v>
      </c>
      <c r="AO204" s="1">
        <f>OTH!U199</f>
        <v>0</v>
      </c>
      <c r="AP204" s="1">
        <f>IFERROR(IF(OTH!V199&gt;=AP$6,AP$6,OTH!V199),0)</f>
        <v>0</v>
      </c>
      <c r="AQ204" s="1">
        <f>IFERROR(IF(OTH!W199&gt;=AQ$6,AQ$6,OTH!W199),0)</f>
        <v>0</v>
      </c>
      <c r="AR204" s="1">
        <f>IFERROR(IF(OTH!X199&gt;=AR$6,AR$6,OTH!X199),0)</f>
        <v>0</v>
      </c>
      <c r="AS204" s="1">
        <f>OTH!Y199</f>
        <v>0</v>
      </c>
      <c r="AT204" s="1">
        <f>OTH!Z199+AC204</f>
        <v>0</v>
      </c>
      <c r="AU204" s="1">
        <f>OTH!AE199+OTH!AF199</f>
        <v>0</v>
      </c>
      <c r="AV204" s="1">
        <f>OTH!AA199</f>
        <v>0</v>
      </c>
      <c r="AW204" s="1">
        <f>OTH!AB199</f>
        <v>0</v>
      </c>
      <c r="AX204" s="1">
        <f t="shared" si="178"/>
        <v>0</v>
      </c>
      <c r="AY204" s="1">
        <f t="shared" si="179"/>
        <v>0</v>
      </c>
      <c r="AZ204" s="1">
        <f t="shared" si="180"/>
        <v>0</v>
      </c>
      <c r="BA204" s="1">
        <f t="shared" si="181"/>
        <v>0</v>
      </c>
      <c r="BB204" s="1">
        <f t="shared" si="182"/>
        <v>0</v>
      </c>
      <c r="BC204" s="1">
        <f>EMP!X200</f>
        <v>0</v>
      </c>
      <c r="BD204" s="1">
        <f t="shared" si="183"/>
        <v>0</v>
      </c>
      <c r="BE204" s="1">
        <f t="shared" si="184"/>
        <v>0</v>
      </c>
      <c r="BF204" s="1">
        <f t="shared" si="185"/>
        <v>0</v>
      </c>
      <c r="BG204" s="1">
        <f t="shared" si="186"/>
        <v>0</v>
      </c>
      <c r="BL204" s="165">
        <f>EMP!O200</f>
        <v>0</v>
      </c>
      <c r="BM204" s="166">
        <f>EMP!P200</f>
        <v>0</v>
      </c>
      <c r="BN204" s="165">
        <f>EMP!Q200</f>
        <v>0</v>
      </c>
      <c r="BO204" s="179"/>
      <c r="BP204" s="180"/>
      <c r="BQ204" s="173">
        <f t="shared" si="187"/>
        <v>0</v>
      </c>
      <c r="BR204" s="173">
        <f t="shared" si="188"/>
        <v>0</v>
      </c>
      <c r="BS204" s="174">
        <f t="shared" si="189"/>
        <v>0</v>
      </c>
      <c r="BT204" s="173">
        <f t="shared" si="190"/>
        <v>0</v>
      </c>
      <c r="BU204" s="173">
        <f t="shared" si="191"/>
        <v>0</v>
      </c>
      <c r="BV204" s="174">
        <f t="shared" si="192"/>
        <v>0</v>
      </c>
      <c r="BW204" s="173">
        <f t="shared" si="193"/>
        <v>0</v>
      </c>
      <c r="BX204" s="173">
        <f t="shared" si="194"/>
        <v>0</v>
      </c>
      <c r="BY204" s="174">
        <f t="shared" si="195"/>
        <v>0</v>
      </c>
      <c r="BZ204" s="173">
        <f t="shared" si="196"/>
        <v>0</v>
      </c>
      <c r="CA204" s="173">
        <f t="shared" si="197"/>
        <v>0</v>
      </c>
      <c r="CB204" s="174">
        <f t="shared" si="198"/>
        <v>0</v>
      </c>
      <c r="CC204" s="173">
        <f t="shared" si="199"/>
        <v>0</v>
      </c>
      <c r="CD204" s="173">
        <f t="shared" si="200"/>
        <v>0</v>
      </c>
      <c r="CE204" s="175">
        <f t="shared" si="201"/>
        <v>0</v>
      </c>
      <c r="CF204" s="175">
        <f t="shared" si="172"/>
        <v>0</v>
      </c>
      <c r="CG204" s="175">
        <f t="shared" si="202"/>
        <v>0</v>
      </c>
      <c r="CH204" s="175">
        <f t="shared" si="203"/>
        <v>0</v>
      </c>
      <c r="CI204" s="175">
        <f t="shared" si="204"/>
        <v>0</v>
      </c>
      <c r="CJ204" s="175">
        <f t="shared" si="205"/>
        <v>0</v>
      </c>
      <c r="CK204" s="175">
        <f t="shared" si="206"/>
        <v>0</v>
      </c>
      <c r="CL204" s="175">
        <f t="shared" si="207"/>
        <v>0</v>
      </c>
      <c r="CM204" s="175">
        <f t="shared" si="208"/>
        <v>0</v>
      </c>
      <c r="CN204" s="175">
        <f t="shared" si="209"/>
        <v>0</v>
      </c>
      <c r="CO204" s="175">
        <f t="shared" si="210"/>
        <v>0</v>
      </c>
      <c r="CP204" s="175">
        <f t="shared" si="211"/>
        <v>0</v>
      </c>
      <c r="CQ204" s="175">
        <f t="shared" si="212"/>
        <v>0</v>
      </c>
      <c r="CR204" s="175">
        <f t="shared" si="213"/>
        <v>0</v>
      </c>
      <c r="CS204" s="175">
        <f t="shared" si="214"/>
        <v>0</v>
      </c>
      <c r="CT204" s="175">
        <f t="shared" si="215"/>
        <v>0</v>
      </c>
      <c r="CU204" s="176">
        <f t="shared" si="216"/>
        <v>0</v>
      </c>
      <c r="CV204" s="176">
        <f t="shared" si="217"/>
        <v>0</v>
      </c>
      <c r="CW204" s="176">
        <f t="shared" si="218"/>
        <v>0</v>
      </c>
      <c r="CX204" s="172">
        <f>OTH!P199</f>
        <v>0</v>
      </c>
      <c r="CY204" s="176">
        <f t="shared" si="219"/>
        <v>0</v>
      </c>
      <c r="CZ204" s="176">
        <f t="shared" si="220"/>
        <v>0</v>
      </c>
      <c r="DA204" s="176">
        <f t="shared" si="221"/>
        <v>0</v>
      </c>
      <c r="DB204" s="171">
        <f t="shared" si="222"/>
        <v>0</v>
      </c>
      <c r="DC204" s="171">
        <f t="shared" si="223"/>
        <v>0</v>
      </c>
      <c r="DD204" s="1">
        <f t="shared" si="224"/>
        <v>0</v>
      </c>
    </row>
    <row r="205" spans="3:108" ht="18" customHeight="1" x14ac:dyDescent="0.25">
      <c r="C205" s="1">
        <f t="shared" si="173"/>
        <v>0</v>
      </c>
      <c r="D205" s="1">
        <f t="shared" si="174"/>
        <v>0</v>
      </c>
      <c r="E205" s="1">
        <f>ALLO!A203</f>
        <v>0</v>
      </c>
      <c r="F205" s="1">
        <f t="shared" si="175"/>
        <v>0</v>
      </c>
      <c r="G205" s="1">
        <f t="shared" si="171"/>
        <v>1</v>
      </c>
      <c r="H205" s="1">
        <f t="shared" si="171"/>
        <v>2</v>
      </c>
      <c r="I205" s="1">
        <f t="shared" si="171"/>
        <v>3</v>
      </c>
      <c r="J205" s="1">
        <f>SUM(ALLO!GA203:GL203)</f>
        <v>0</v>
      </c>
      <c r="K205" s="1">
        <f>SUM(ALLO!GM203:GX203)</f>
        <v>0</v>
      </c>
      <c r="L205" s="1">
        <f>SUM(ALLO!GY203:HJ203)</f>
        <v>0</v>
      </c>
      <c r="M205" s="1">
        <f>SUM(ALLO!EU203:FF203)</f>
        <v>0</v>
      </c>
      <c r="N205" s="1">
        <f>SUM(ALLO!FG203:FR203)</f>
        <v>0</v>
      </c>
      <c r="O205" s="1">
        <f>ALLO!HR203</f>
        <v>0</v>
      </c>
      <c r="P205" s="1">
        <f>ALLO!HU203</f>
        <v>0</v>
      </c>
      <c r="Q205" s="1">
        <f>ALLO!IP203</f>
        <v>0</v>
      </c>
      <c r="R205" s="1">
        <f>ALLO!IS203</f>
        <v>0</v>
      </c>
      <c r="S205" s="1">
        <f>IFERROR(IF($BL205&gt;=1,INDEX(ARR!$D$8:$AG$207,MATCH(G205,ARR!$D$8:$D$207,0),12),0),0)</f>
        <v>0</v>
      </c>
      <c r="T205" s="1">
        <f>IFERROR(IF($BL205&gt;=1,INDEX(ARR!$D$8:$AG$207,MATCH(H205,ARR!$D$8:$D$207,0),12),0),0)</f>
        <v>0</v>
      </c>
      <c r="U205" s="1">
        <f>IFERROR(IF($BL205&gt;=1,INDEX(ARR!$D$8:$AG$207,MATCH(I205,ARR!$D$8:$D$207,0),12),0),0)</f>
        <v>0</v>
      </c>
      <c r="V205" s="1">
        <f t="shared" si="176"/>
        <v>0</v>
      </c>
      <c r="W205" s="1">
        <f t="shared" si="177"/>
        <v>0</v>
      </c>
      <c r="X205" s="1">
        <f>SUM(DED!AH205:AS205)+ALLO!IQ203+ALLO!IT203+DED!FT205+ALLO!HP203</f>
        <v>0</v>
      </c>
      <c r="Y205" s="1">
        <f>SUM(DED!FA205:FL205)+ALLO!IR203+ALLO!IU203+DED!FV205</f>
        <v>0</v>
      </c>
      <c r="Z205" s="1">
        <f>SUM(DED!BF205:BQ205)+DED!FW205</f>
        <v>0</v>
      </c>
      <c r="AA205" s="1">
        <f>DED!ES205+DED!GC205</f>
        <v>0</v>
      </c>
      <c r="AB205" s="1">
        <f>SUM(DED!DZ205:EK205)+OTH!I200+DED!FZ205</f>
        <v>0</v>
      </c>
      <c r="AC205" s="1">
        <f>SUM(DED!FM205:FS205)+DED!GD205</f>
        <v>0</v>
      </c>
      <c r="AD205" s="1">
        <f>SUM(DED!CP205:DA205)+DED!GE205</f>
        <v>0</v>
      </c>
      <c r="AE205" s="1">
        <f>SUM(DED!DB205:DM205)+OTH!N200+DED!GA205</f>
        <v>0</v>
      </c>
      <c r="AF205" s="1">
        <f>SUM(DED!DN205:DY205)+OTH!O200+DED!GB205</f>
        <v>0</v>
      </c>
      <c r="AG205" s="1">
        <f>SUM(OTH!D200:H200)+SUM(OTH!J200:M200)+SUM(X205:AB205)+AE205</f>
        <v>0</v>
      </c>
      <c r="AH205" s="1">
        <f>HRA!H200</f>
        <v>0</v>
      </c>
      <c r="AI205" s="1">
        <f>OTH!AC200+OTH!AD200+50000</f>
        <v>50000</v>
      </c>
      <c r="AJ205" s="1">
        <f>OTH!P200</f>
        <v>0</v>
      </c>
      <c r="AK205" s="1">
        <f>IFERROR(IF(OTH!Q200&gt;=AK$6,AK$6,OTH!Q200),0)</f>
        <v>0</v>
      </c>
      <c r="AL205" s="1">
        <f>IFERROR(IF(OTH!R200&gt;=AL$6,AL$6,OTH!R200),0)</f>
        <v>0</v>
      </c>
      <c r="AM205" s="1">
        <f>IFERROR(IF(OTH!S200&gt;=AM$6,AM$6,OTH!S200),0)</f>
        <v>0</v>
      </c>
      <c r="AN205" s="1">
        <f>IFERROR(IF(OTH!T200&gt;=AN$6,AN$6,OTH!T200),0)</f>
        <v>0</v>
      </c>
      <c r="AO205" s="1">
        <f>OTH!U200</f>
        <v>0</v>
      </c>
      <c r="AP205" s="1">
        <f>IFERROR(IF(OTH!V200&gt;=AP$6,AP$6,OTH!V200),0)</f>
        <v>0</v>
      </c>
      <c r="AQ205" s="1">
        <f>IFERROR(IF(OTH!W200&gt;=AQ$6,AQ$6,OTH!W200),0)</f>
        <v>0</v>
      </c>
      <c r="AR205" s="1">
        <f>IFERROR(IF(OTH!X200&gt;=AR$6,AR$6,OTH!X200),0)</f>
        <v>0</v>
      </c>
      <c r="AS205" s="1">
        <f>OTH!Y200</f>
        <v>0</v>
      </c>
      <c r="AT205" s="1">
        <f>OTH!Z200+AC205</f>
        <v>0</v>
      </c>
      <c r="AU205" s="1">
        <f>OTH!AE200+OTH!AF200</f>
        <v>0</v>
      </c>
      <c r="AV205" s="1">
        <f>OTH!AA200</f>
        <v>0</v>
      </c>
      <c r="AW205" s="1">
        <f>OTH!AB200</f>
        <v>0</v>
      </c>
      <c r="AX205" s="1">
        <f t="shared" si="178"/>
        <v>0</v>
      </c>
      <c r="AY205" s="1">
        <f t="shared" si="179"/>
        <v>0</v>
      </c>
      <c r="AZ205" s="1">
        <f t="shared" si="180"/>
        <v>0</v>
      </c>
      <c r="BA205" s="1">
        <f t="shared" si="181"/>
        <v>0</v>
      </c>
      <c r="BB205" s="1">
        <f t="shared" si="182"/>
        <v>0</v>
      </c>
      <c r="BC205" s="1">
        <f>EMP!X201</f>
        <v>0</v>
      </c>
      <c r="BD205" s="1">
        <f t="shared" si="183"/>
        <v>0</v>
      </c>
      <c r="BE205" s="1">
        <f t="shared" si="184"/>
        <v>0</v>
      </c>
      <c r="BF205" s="1">
        <f t="shared" si="185"/>
        <v>0</v>
      </c>
      <c r="BG205" s="1">
        <f t="shared" si="186"/>
        <v>0</v>
      </c>
      <c r="BL205" s="165">
        <f>EMP!O201</f>
        <v>0</v>
      </c>
      <c r="BM205" s="166">
        <f>EMP!P201</f>
        <v>0</v>
      </c>
      <c r="BN205" s="165">
        <f>EMP!Q201</f>
        <v>0</v>
      </c>
      <c r="BO205" s="179"/>
      <c r="BP205" s="180"/>
      <c r="BQ205" s="173">
        <f t="shared" si="187"/>
        <v>0</v>
      </c>
      <c r="BR205" s="173">
        <f t="shared" si="188"/>
        <v>0</v>
      </c>
      <c r="BS205" s="174">
        <f t="shared" si="189"/>
        <v>0</v>
      </c>
      <c r="BT205" s="173">
        <f t="shared" si="190"/>
        <v>0</v>
      </c>
      <c r="BU205" s="173">
        <f t="shared" si="191"/>
        <v>0</v>
      </c>
      <c r="BV205" s="174">
        <f t="shared" si="192"/>
        <v>0</v>
      </c>
      <c r="BW205" s="173">
        <f t="shared" si="193"/>
        <v>0</v>
      </c>
      <c r="BX205" s="173">
        <f t="shared" si="194"/>
        <v>0</v>
      </c>
      <c r="BY205" s="174">
        <f t="shared" si="195"/>
        <v>0</v>
      </c>
      <c r="BZ205" s="173">
        <f t="shared" si="196"/>
        <v>0</v>
      </c>
      <c r="CA205" s="173">
        <f t="shared" si="197"/>
        <v>0</v>
      </c>
      <c r="CB205" s="174">
        <f t="shared" si="198"/>
        <v>0</v>
      </c>
      <c r="CC205" s="173">
        <f t="shared" si="199"/>
        <v>0</v>
      </c>
      <c r="CD205" s="173">
        <f t="shared" si="200"/>
        <v>0</v>
      </c>
      <c r="CE205" s="175">
        <f t="shared" si="201"/>
        <v>0</v>
      </c>
      <c r="CF205" s="175">
        <f t="shared" si="172"/>
        <v>0</v>
      </c>
      <c r="CG205" s="175">
        <f t="shared" si="202"/>
        <v>0</v>
      </c>
      <c r="CH205" s="175">
        <f t="shared" si="203"/>
        <v>0</v>
      </c>
      <c r="CI205" s="175">
        <f t="shared" si="204"/>
        <v>0</v>
      </c>
      <c r="CJ205" s="175">
        <f t="shared" si="205"/>
        <v>0</v>
      </c>
      <c r="CK205" s="175">
        <f t="shared" si="206"/>
        <v>0</v>
      </c>
      <c r="CL205" s="175">
        <f t="shared" si="207"/>
        <v>0</v>
      </c>
      <c r="CM205" s="175">
        <f t="shared" si="208"/>
        <v>0</v>
      </c>
      <c r="CN205" s="175">
        <f t="shared" si="209"/>
        <v>0</v>
      </c>
      <c r="CO205" s="175">
        <f t="shared" si="210"/>
        <v>0</v>
      </c>
      <c r="CP205" s="175">
        <f t="shared" si="211"/>
        <v>0</v>
      </c>
      <c r="CQ205" s="175">
        <f t="shared" si="212"/>
        <v>0</v>
      </c>
      <c r="CR205" s="175">
        <f t="shared" si="213"/>
        <v>0</v>
      </c>
      <c r="CS205" s="175">
        <f t="shared" si="214"/>
        <v>0</v>
      </c>
      <c r="CT205" s="175">
        <f t="shared" si="215"/>
        <v>0</v>
      </c>
      <c r="CU205" s="176">
        <f t="shared" si="216"/>
        <v>0</v>
      </c>
      <c r="CV205" s="176">
        <f t="shared" si="217"/>
        <v>0</v>
      </c>
      <c r="CW205" s="176">
        <f t="shared" si="218"/>
        <v>0</v>
      </c>
      <c r="CX205" s="172">
        <f>OTH!P200</f>
        <v>0</v>
      </c>
      <c r="CY205" s="176">
        <f t="shared" si="219"/>
        <v>0</v>
      </c>
      <c r="CZ205" s="176">
        <f t="shared" si="220"/>
        <v>0</v>
      </c>
      <c r="DA205" s="176">
        <f t="shared" si="221"/>
        <v>0</v>
      </c>
      <c r="DB205" s="171">
        <f t="shared" si="222"/>
        <v>0</v>
      </c>
      <c r="DC205" s="171">
        <f t="shared" si="223"/>
        <v>0</v>
      </c>
      <c r="DD205" s="1">
        <f t="shared" si="224"/>
        <v>0</v>
      </c>
    </row>
    <row r="206" spans="3:108" ht="18" customHeight="1" x14ac:dyDescent="0.25">
      <c r="C206" s="1">
        <f t="shared" si="173"/>
        <v>0</v>
      </c>
      <c r="D206" s="1">
        <f t="shared" si="174"/>
        <v>0</v>
      </c>
      <c r="E206" s="1">
        <f>ALLO!A204</f>
        <v>0</v>
      </c>
      <c r="F206" s="1">
        <f t="shared" si="175"/>
        <v>0</v>
      </c>
      <c r="G206" s="1">
        <f t="shared" si="171"/>
        <v>1</v>
      </c>
      <c r="H206" s="1">
        <f t="shared" si="171"/>
        <v>2</v>
      </c>
      <c r="I206" s="1">
        <f t="shared" si="171"/>
        <v>3</v>
      </c>
      <c r="J206" s="1">
        <f>SUM(ALLO!GA204:GL204)</f>
        <v>0</v>
      </c>
      <c r="K206" s="1">
        <f>SUM(ALLO!GM204:GX204)</f>
        <v>0</v>
      </c>
      <c r="L206" s="1">
        <f>SUM(ALLO!GY204:HJ204)</f>
        <v>0</v>
      </c>
      <c r="M206" s="1">
        <f>SUM(ALLO!EU204:FF204)</f>
        <v>0</v>
      </c>
      <c r="N206" s="1">
        <f>SUM(ALLO!FG204:FR204)</f>
        <v>0</v>
      </c>
      <c r="O206" s="1">
        <f>ALLO!HR204</f>
        <v>0</v>
      </c>
      <c r="P206" s="1">
        <f>ALLO!HU204</f>
        <v>0</v>
      </c>
      <c r="Q206" s="1">
        <f>ALLO!IP204</f>
        <v>0</v>
      </c>
      <c r="R206" s="1">
        <f>ALLO!IS204</f>
        <v>0</v>
      </c>
      <c r="S206" s="1">
        <f>IFERROR(IF($BL206&gt;=1,INDEX(ARR!$D$8:$AG$207,MATCH(G206,ARR!$D$8:$D$207,0),12),0),0)</f>
        <v>0</v>
      </c>
      <c r="T206" s="1">
        <f>IFERROR(IF($BL206&gt;=1,INDEX(ARR!$D$8:$AG$207,MATCH(H206,ARR!$D$8:$D$207,0),12),0),0)</f>
        <v>0</v>
      </c>
      <c r="U206" s="1">
        <f>IFERROR(IF($BL206&gt;=1,INDEX(ARR!$D$8:$AG$207,MATCH(I206,ARR!$D$8:$D$207,0),12),0),0)</f>
        <v>0</v>
      </c>
      <c r="V206" s="1">
        <f t="shared" si="176"/>
        <v>0</v>
      </c>
      <c r="W206" s="1">
        <f t="shared" si="177"/>
        <v>0</v>
      </c>
      <c r="X206" s="1">
        <f>SUM(DED!AH206:AS206)+ALLO!IQ204+ALLO!IT204+DED!FT206+ALLO!HP204</f>
        <v>0</v>
      </c>
      <c r="Y206" s="1">
        <f>SUM(DED!FA206:FL206)+ALLO!IR204+ALLO!IU204+DED!FV206</f>
        <v>0</v>
      </c>
      <c r="Z206" s="1">
        <f>SUM(DED!BF206:BQ206)+DED!FW206</f>
        <v>0</v>
      </c>
      <c r="AA206" s="1">
        <f>DED!ES206+DED!GC206</f>
        <v>0</v>
      </c>
      <c r="AB206" s="1">
        <f>SUM(DED!DZ206:EK206)+OTH!I201+DED!FZ206</f>
        <v>0</v>
      </c>
      <c r="AC206" s="1">
        <f>SUM(DED!FM206:FS206)+DED!GD206</f>
        <v>0</v>
      </c>
      <c r="AD206" s="1">
        <f>SUM(DED!CP206:DA206)+DED!GE206</f>
        <v>0</v>
      </c>
      <c r="AE206" s="1">
        <f>SUM(DED!DB206:DM206)+OTH!N201+DED!GA206</f>
        <v>0</v>
      </c>
      <c r="AF206" s="1">
        <f>SUM(DED!DN206:DY206)+OTH!O201+DED!GB206</f>
        <v>0</v>
      </c>
      <c r="AG206" s="1">
        <f>SUM(OTH!D201:H201)+SUM(OTH!J201:M201)+SUM(X206:AB206)+AE206</f>
        <v>0</v>
      </c>
      <c r="AH206" s="1">
        <f>HRA!H201</f>
        <v>0</v>
      </c>
      <c r="AI206" s="1">
        <f>OTH!AC201+OTH!AD201+50000</f>
        <v>50000</v>
      </c>
      <c r="AJ206" s="1">
        <f>OTH!P201</f>
        <v>0</v>
      </c>
      <c r="AK206" s="1">
        <f>IFERROR(IF(OTH!Q201&gt;=AK$6,AK$6,OTH!Q201),0)</f>
        <v>0</v>
      </c>
      <c r="AL206" s="1">
        <f>IFERROR(IF(OTH!R201&gt;=AL$6,AL$6,OTH!R201),0)</f>
        <v>0</v>
      </c>
      <c r="AM206" s="1">
        <f>IFERROR(IF(OTH!S201&gt;=AM$6,AM$6,OTH!S201),0)</f>
        <v>0</v>
      </c>
      <c r="AN206" s="1">
        <f>IFERROR(IF(OTH!T201&gt;=AN$6,AN$6,OTH!T201),0)</f>
        <v>0</v>
      </c>
      <c r="AO206" s="1">
        <f>OTH!U201</f>
        <v>0</v>
      </c>
      <c r="AP206" s="1">
        <f>IFERROR(IF(OTH!V201&gt;=AP$6,AP$6,OTH!V201),0)</f>
        <v>0</v>
      </c>
      <c r="AQ206" s="1">
        <f>IFERROR(IF(OTH!W201&gt;=AQ$6,AQ$6,OTH!W201),0)</f>
        <v>0</v>
      </c>
      <c r="AR206" s="1">
        <f>IFERROR(IF(OTH!X201&gt;=AR$6,AR$6,OTH!X201),0)</f>
        <v>0</v>
      </c>
      <c r="AS206" s="1">
        <f>OTH!Y201</f>
        <v>0</v>
      </c>
      <c r="AT206" s="1">
        <f>OTH!Z201+AC206</f>
        <v>0</v>
      </c>
      <c r="AU206" s="1">
        <f>OTH!AE201+OTH!AF201</f>
        <v>0</v>
      </c>
      <c r="AV206" s="1">
        <f>OTH!AA201</f>
        <v>0</v>
      </c>
      <c r="AW206" s="1">
        <f>OTH!AB201</f>
        <v>0</v>
      </c>
      <c r="AX206" s="1">
        <f t="shared" si="178"/>
        <v>0</v>
      </c>
      <c r="AY206" s="1">
        <f t="shared" si="179"/>
        <v>0</v>
      </c>
      <c r="AZ206" s="1">
        <f t="shared" si="180"/>
        <v>0</v>
      </c>
      <c r="BA206" s="1">
        <f t="shared" si="181"/>
        <v>0</v>
      </c>
      <c r="BB206" s="1">
        <f t="shared" si="182"/>
        <v>0</v>
      </c>
      <c r="BC206" s="1">
        <f>EMP!X202</f>
        <v>0</v>
      </c>
      <c r="BD206" s="1">
        <f t="shared" si="183"/>
        <v>0</v>
      </c>
      <c r="BE206" s="1">
        <f t="shared" si="184"/>
        <v>0</v>
      </c>
      <c r="BF206" s="1">
        <f t="shared" si="185"/>
        <v>0</v>
      </c>
      <c r="BG206" s="1">
        <f t="shared" si="186"/>
        <v>0</v>
      </c>
      <c r="BL206" s="165">
        <f>EMP!O202</f>
        <v>0</v>
      </c>
      <c r="BM206" s="166">
        <f>EMP!P202</f>
        <v>0</v>
      </c>
      <c r="BN206" s="165">
        <f>EMP!Q202</f>
        <v>0</v>
      </c>
      <c r="BO206" s="179"/>
      <c r="BP206" s="180"/>
      <c r="BQ206" s="173">
        <f t="shared" si="187"/>
        <v>0</v>
      </c>
      <c r="BR206" s="173">
        <f t="shared" si="188"/>
        <v>0</v>
      </c>
      <c r="BS206" s="174">
        <f t="shared" si="189"/>
        <v>0</v>
      </c>
      <c r="BT206" s="173">
        <f t="shared" si="190"/>
        <v>0</v>
      </c>
      <c r="BU206" s="173">
        <f t="shared" si="191"/>
        <v>0</v>
      </c>
      <c r="BV206" s="174">
        <f t="shared" si="192"/>
        <v>0</v>
      </c>
      <c r="BW206" s="173">
        <f t="shared" si="193"/>
        <v>0</v>
      </c>
      <c r="BX206" s="173">
        <f t="shared" si="194"/>
        <v>0</v>
      </c>
      <c r="BY206" s="174">
        <f t="shared" si="195"/>
        <v>0</v>
      </c>
      <c r="BZ206" s="173">
        <f t="shared" si="196"/>
        <v>0</v>
      </c>
      <c r="CA206" s="173">
        <f t="shared" si="197"/>
        <v>0</v>
      </c>
      <c r="CB206" s="174">
        <f t="shared" si="198"/>
        <v>0</v>
      </c>
      <c r="CC206" s="173">
        <f t="shared" si="199"/>
        <v>0</v>
      </c>
      <c r="CD206" s="173">
        <f t="shared" si="200"/>
        <v>0</v>
      </c>
      <c r="CE206" s="175">
        <f t="shared" si="201"/>
        <v>0</v>
      </c>
      <c r="CF206" s="175">
        <f t="shared" si="172"/>
        <v>0</v>
      </c>
      <c r="CG206" s="175">
        <f t="shared" si="202"/>
        <v>0</v>
      </c>
      <c r="CH206" s="175">
        <f t="shared" si="203"/>
        <v>0</v>
      </c>
      <c r="CI206" s="175">
        <f t="shared" si="204"/>
        <v>0</v>
      </c>
      <c r="CJ206" s="175">
        <f t="shared" si="205"/>
        <v>0</v>
      </c>
      <c r="CK206" s="175">
        <f t="shared" si="206"/>
        <v>0</v>
      </c>
      <c r="CL206" s="175">
        <f t="shared" si="207"/>
        <v>0</v>
      </c>
      <c r="CM206" s="175">
        <f t="shared" si="208"/>
        <v>0</v>
      </c>
      <c r="CN206" s="175">
        <f t="shared" si="209"/>
        <v>0</v>
      </c>
      <c r="CO206" s="175">
        <f t="shared" si="210"/>
        <v>0</v>
      </c>
      <c r="CP206" s="175">
        <f t="shared" si="211"/>
        <v>0</v>
      </c>
      <c r="CQ206" s="175">
        <f t="shared" si="212"/>
        <v>0</v>
      </c>
      <c r="CR206" s="175">
        <f t="shared" si="213"/>
        <v>0</v>
      </c>
      <c r="CS206" s="175">
        <f t="shared" si="214"/>
        <v>0</v>
      </c>
      <c r="CT206" s="175">
        <f t="shared" si="215"/>
        <v>0</v>
      </c>
      <c r="CU206" s="176">
        <f t="shared" si="216"/>
        <v>0</v>
      </c>
      <c r="CV206" s="176">
        <f t="shared" si="217"/>
        <v>0</v>
      </c>
      <c r="CW206" s="176">
        <f t="shared" si="218"/>
        <v>0</v>
      </c>
      <c r="CX206" s="172">
        <f>OTH!P201</f>
        <v>0</v>
      </c>
      <c r="CY206" s="176">
        <f t="shared" si="219"/>
        <v>0</v>
      </c>
      <c r="CZ206" s="176">
        <f t="shared" si="220"/>
        <v>0</v>
      </c>
      <c r="DA206" s="176">
        <f t="shared" si="221"/>
        <v>0</v>
      </c>
      <c r="DB206" s="171">
        <f t="shared" si="222"/>
        <v>0</v>
      </c>
      <c r="DC206" s="171">
        <f t="shared" si="223"/>
        <v>0</v>
      </c>
      <c r="DD206" s="1">
        <f t="shared" si="224"/>
        <v>0</v>
      </c>
    </row>
    <row r="207" spans="3:108" ht="18" customHeight="1" x14ac:dyDescent="0.25">
      <c r="C207" s="1">
        <f t="shared" si="173"/>
        <v>0</v>
      </c>
      <c r="D207" s="1">
        <f t="shared" si="174"/>
        <v>0</v>
      </c>
      <c r="E207" s="1">
        <f>ALLO!A205</f>
        <v>0</v>
      </c>
      <c r="F207" s="1">
        <f t="shared" si="175"/>
        <v>0</v>
      </c>
      <c r="G207" s="1">
        <f t="shared" si="171"/>
        <v>1</v>
      </c>
      <c r="H207" s="1">
        <f t="shared" si="171"/>
        <v>2</v>
      </c>
      <c r="I207" s="1">
        <f t="shared" si="171"/>
        <v>3</v>
      </c>
      <c r="J207" s="1">
        <f>SUM(ALLO!GA205:GL205)</f>
        <v>0</v>
      </c>
      <c r="K207" s="1">
        <f>SUM(ALLO!GM205:GX205)</f>
        <v>0</v>
      </c>
      <c r="L207" s="1">
        <f>SUM(ALLO!GY205:HJ205)</f>
        <v>0</v>
      </c>
      <c r="M207" s="1">
        <f>SUM(ALLO!EU205:FF205)</f>
        <v>0</v>
      </c>
      <c r="N207" s="1">
        <f>SUM(ALLO!FG205:FR205)</f>
        <v>0</v>
      </c>
      <c r="O207" s="1">
        <f>ALLO!HR205</f>
        <v>0</v>
      </c>
      <c r="P207" s="1">
        <f>ALLO!HU205</f>
        <v>0</v>
      </c>
      <c r="Q207" s="1">
        <f>ALLO!IP205</f>
        <v>0</v>
      </c>
      <c r="R207" s="1">
        <f>ALLO!IS205</f>
        <v>0</v>
      </c>
      <c r="S207" s="1">
        <f>IFERROR(IF($BL207&gt;=1,INDEX(ARR!$D$8:$AG$207,MATCH(G207,ARR!$D$8:$D$207,0),12),0),0)</f>
        <v>0</v>
      </c>
      <c r="T207" s="1">
        <f>IFERROR(IF($BL207&gt;=1,INDEX(ARR!$D$8:$AG$207,MATCH(H207,ARR!$D$8:$D$207,0),12),0),0)</f>
        <v>0</v>
      </c>
      <c r="U207" s="1">
        <f>IFERROR(IF($BL207&gt;=1,INDEX(ARR!$D$8:$AG$207,MATCH(I207,ARR!$D$8:$D$207,0),12),0),0)</f>
        <v>0</v>
      </c>
      <c r="V207" s="1">
        <f t="shared" si="176"/>
        <v>0</v>
      </c>
      <c r="W207" s="1">
        <f t="shared" si="177"/>
        <v>0</v>
      </c>
      <c r="X207" s="1">
        <f>SUM(DED!AH207:AS207)+ALLO!IQ205+ALLO!IT205+DED!FT207+ALLO!HP205</f>
        <v>0</v>
      </c>
      <c r="Y207" s="1">
        <f>SUM(DED!FA207:FL207)+ALLO!IR205+ALLO!IU205+DED!FV207</f>
        <v>0</v>
      </c>
      <c r="Z207" s="1">
        <f>SUM(DED!BF207:BQ207)+DED!FW207</f>
        <v>0</v>
      </c>
      <c r="AA207" s="1">
        <f>DED!ES207+DED!GC207</f>
        <v>0</v>
      </c>
      <c r="AB207" s="1">
        <f>SUM(DED!DZ207:EK207)+OTH!I202+DED!FZ207</f>
        <v>0</v>
      </c>
      <c r="AC207" s="1">
        <f>SUM(DED!FM207:FS207)+DED!GD207</f>
        <v>0</v>
      </c>
      <c r="AD207" s="1">
        <f>SUM(DED!CP207:DA207)+DED!GE207</f>
        <v>0</v>
      </c>
      <c r="AE207" s="1">
        <f>SUM(DED!DB207:DM207)+OTH!N202+DED!GA207</f>
        <v>0</v>
      </c>
      <c r="AF207" s="1">
        <f>SUM(DED!DN207:DY207)+OTH!O202+DED!GB207</f>
        <v>0</v>
      </c>
      <c r="AG207" s="1">
        <f>SUM(OTH!D202:H202)+SUM(OTH!J202:M202)+SUM(X207:AB207)+AE207</f>
        <v>0</v>
      </c>
      <c r="AH207" s="1">
        <f>HRA!H202</f>
        <v>0</v>
      </c>
      <c r="AI207" s="1">
        <f>OTH!AC202+OTH!AD202+50000</f>
        <v>50000</v>
      </c>
      <c r="AJ207" s="1">
        <f>OTH!P202</f>
        <v>0</v>
      </c>
      <c r="AK207" s="1">
        <f>IFERROR(IF(OTH!Q202&gt;=AK$6,AK$6,OTH!Q202),0)</f>
        <v>0</v>
      </c>
      <c r="AL207" s="1">
        <f>IFERROR(IF(OTH!R202&gt;=AL$6,AL$6,OTH!R202),0)</f>
        <v>0</v>
      </c>
      <c r="AM207" s="1">
        <f>IFERROR(IF(OTH!S202&gt;=AM$6,AM$6,OTH!S202),0)</f>
        <v>0</v>
      </c>
      <c r="AN207" s="1">
        <f>IFERROR(IF(OTH!T202&gt;=AN$6,AN$6,OTH!T202),0)</f>
        <v>0</v>
      </c>
      <c r="AO207" s="1">
        <f>OTH!U202</f>
        <v>0</v>
      </c>
      <c r="AP207" s="1">
        <f>IFERROR(IF(OTH!V202&gt;=AP$6,AP$6,OTH!V202),0)</f>
        <v>0</v>
      </c>
      <c r="AQ207" s="1">
        <f>IFERROR(IF(OTH!W202&gt;=AQ$6,AQ$6,OTH!W202),0)</f>
        <v>0</v>
      </c>
      <c r="AR207" s="1">
        <f>IFERROR(IF(OTH!X202&gt;=AR$6,AR$6,OTH!X202),0)</f>
        <v>0</v>
      </c>
      <c r="AS207" s="1">
        <f>OTH!Y202</f>
        <v>0</v>
      </c>
      <c r="AT207" s="1">
        <f>OTH!Z202+AC207</f>
        <v>0</v>
      </c>
      <c r="AU207" s="1">
        <f>OTH!AE202+OTH!AF202</f>
        <v>0</v>
      </c>
      <c r="AV207" s="1">
        <f>OTH!AA202</f>
        <v>0</v>
      </c>
      <c r="AW207" s="1">
        <f>OTH!AB202</f>
        <v>0</v>
      </c>
      <c r="AX207" s="1">
        <f t="shared" si="178"/>
        <v>0</v>
      </c>
      <c r="AY207" s="1">
        <f t="shared" si="179"/>
        <v>0</v>
      </c>
      <c r="AZ207" s="1">
        <f t="shared" si="180"/>
        <v>0</v>
      </c>
      <c r="BA207" s="1">
        <f t="shared" si="181"/>
        <v>0</v>
      </c>
      <c r="BB207" s="1">
        <f t="shared" si="182"/>
        <v>0</v>
      </c>
      <c r="BC207" s="1">
        <f>EMP!X203</f>
        <v>0</v>
      </c>
      <c r="BD207" s="1">
        <f t="shared" si="183"/>
        <v>0</v>
      </c>
      <c r="BE207" s="1">
        <f t="shared" si="184"/>
        <v>0</v>
      </c>
      <c r="BF207" s="1">
        <f t="shared" si="185"/>
        <v>0</v>
      </c>
      <c r="BG207" s="1">
        <f t="shared" si="186"/>
        <v>0</v>
      </c>
      <c r="BL207" s="165">
        <f>EMP!O203</f>
        <v>0</v>
      </c>
      <c r="BM207" s="166">
        <f>EMP!P203</f>
        <v>0</v>
      </c>
      <c r="BN207" s="165">
        <f>EMP!Q203</f>
        <v>0</v>
      </c>
      <c r="BO207" s="179"/>
      <c r="BP207" s="180"/>
      <c r="BQ207" s="173">
        <f t="shared" si="187"/>
        <v>0</v>
      </c>
      <c r="BR207" s="173">
        <f t="shared" si="188"/>
        <v>0</v>
      </c>
      <c r="BS207" s="174">
        <f t="shared" si="189"/>
        <v>0</v>
      </c>
      <c r="BT207" s="173">
        <f t="shared" si="190"/>
        <v>0</v>
      </c>
      <c r="BU207" s="173">
        <f t="shared" si="191"/>
        <v>0</v>
      </c>
      <c r="BV207" s="174">
        <f t="shared" si="192"/>
        <v>0</v>
      </c>
      <c r="BW207" s="173">
        <f t="shared" si="193"/>
        <v>0</v>
      </c>
      <c r="BX207" s="173">
        <f t="shared" si="194"/>
        <v>0</v>
      </c>
      <c r="BY207" s="174">
        <f t="shared" si="195"/>
        <v>0</v>
      </c>
      <c r="BZ207" s="173">
        <f t="shared" si="196"/>
        <v>0</v>
      </c>
      <c r="CA207" s="173">
        <f t="shared" si="197"/>
        <v>0</v>
      </c>
      <c r="CB207" s="174">
        <f t="shared" si="198"/>
        <v>0</v>
      </c>
      <c r="CC207" s="173">
        <f t="shared" si="199"/>
        <v>0</v>
      </c>
      <c r="CD207" s="173">
        <f t="shared" si="200"/>
        <v>0</v>
      </c>
      <c r="CE207" s="175">
        <f t="shared" si="201"/>
        <v>0</v>
      </c>
      <c r="CF207" s="175">
        <f t="shared" si="172"/>
        <v>0</v>
      </c>
      <c r="CG207" s="175">
        <f t="shared" si="202"/>
        <v>0</v>
      </c>
      <c r="CH207" s="175">
        <f t="shared" si="203"/>
        <v>0</v>
      </c>
      <c r="CI207" s="175">
        <f t="shared" si="204"/>
        <v>0</v>
      </c>
      <c r="CJ207" s="175">
        <f t="shared" si="205"/>
        <v>0</v>
      </c>
      <c r="CK207" s="175">
        <f t="shared" si="206"/>
        <v>0</v>
      </c>
      <c r="CL207" s="175">
        <f t="shared" si="207"/>
        <v>0</v>
      </c>
      <c r="CM207" s="175">
        <f t="shared" si="208"/>
        <v>0</v>
      </c>
      <c r="CN207" s="175">
        <f t="shared" si="209"/>
        <v>0</v>
      </c>
      <c r="CO207" s="175">
        <f t="shared" si="210"/>
        <v>0</v>
      </c>
      <c r="CP207" s="175">
        <f t="shared" si="211"/>
        <v>0</v>
      </c>
      <c r="CQ207" s="175">
        <f t="shared" si="212"/>
        <v>0</v>
      </c>
      <c r="CR207" s="175">
        <f t="shared" si="213"/>
        <v>0</v>
      </c>
      <c r="CS207" s="175">
        <f t="shared" si="214"/>
        <v>0</v>
      </c>
      <c r="CT207" s="175">
        <f t="shared" si="215"/>
        <v>0</v>
      </c>
      <c r="CU207" s="176">
        <f t="shared" si="216"/>
        <v>0</v>
      </c>
      <c r="CV207" s="176">
        <f t="shared" si="217"/>
        <v>0</v>
      </c>
      <c r="CW207" s="176">
        <f t="shared" si="218"/>
        <v>0</v>
      </c>
      <c r="CX207" s="172">
        <f>OTH!P202</f>
        <v>0</v>
      </c>
      <c r="CY207" s="176">
        <f t="shared" si="219"/>
        <v>0</v>
      </c>
      <c r="CZ207" s="176">
        <f t="shared" si="220"/>
        <v>0</v>
      </c>
      <c r="DA207" s="176">
        <f t="shared" si="221"/>
        <v>0</v>
      </c>
      <c r="DB207" s="171">
        <f t="shared" si="222"/>
        <v>0</v>
      </c>
      <c r="DC207" s="171">
        <f t="shared" si="223"/>
        <v>0</v>
      </c>
      <c r="DD207" s="1">
        <f t="shared" si="224"/>
        <v>0</v>
      </c>
    </row>
    <row r="208" spans="3:108" ht="18" customHeight="1" x14ac:dyDescent="0.25">
      <c r="C208" s="1">
        <f t="shared" si="173"/>
        <v>0</v>
      </c>
      <c r="D208" s="1">
        <f t="shared" si="174"/>
        <v>0</v>
      </c>
      <c r="E208" s="1">
        <f>ALLO!A206</f>
        <v>0</v>
      </c>
      <c r="F208" s="1">
        <f t="shared" si="175"/>
        <v>0</v>
      </c>
      <c r="G208" s="1">
        <f t="shared" si="171"/>
        <v>1</v>
      </c>
      <c r="H208" s="1">
        <f t="shared" si="171"/>
        <v>2</v>
      </c>
      <c r="I208" s="1">
        <f t="shared" si="171"/>
        <v>3</v>
      </c>
      <c r="J208" s="1">
        <f>SUM(ALLO!GA206:GL206)</f>
        <v>0</v>
      </c>
      <c r="K208" s="1">
        <f>SUM(ALLO!GM206:GX206)</f>
        <v>0</v>
      </c>
      <c r="L208" s="1">
        <f>SUM(ALLO!GY206:HJ206)</f>
        <v>0</v>
      </c>
      <c r="M208" s="1">
        <f>SUM(ALLO!EU206:FF206)</f>
        <v>0</v>
      </c>
      <c r="N208" s="1">
        <f>SUM(ALLO!FG206:FR206)</f>
        <v>0</v>
      </c>
      <c r="O208" s="1">
        <f>ALLO!HR206</f>
        <v>0</v>
      </c>
      <c r="P208" s="1">
        <f>ALLO!HU206</f>
        <v>0</v>
      </c>
      <c r="Q208" s="1">
        <f>ALLO!IP206</f>
        <v>0</v>
      </c>
      <c r="R208" s="1">
        <f>ALLO!IS206</f>
        <v>0</v>
      </c>
      <c r="S208" s="1">
        <f>IFERROR(IF($BL208&gt;=1,INDEX(ARR!$D$8:$AG$207,MATCH(G208,ARR!$D$8:$D$207,0),12),0),0)</f>
        <v>0</v>
      </c>
      <c r="T208" s="1">
        <f>IFERROR(IF($BL208&gt;=1,INDEX(ARR!$D$8:$AG$207,MATCH(H208,ARR!$D$8:$D$207,0),12),0),0)</f>
        <v>0</v>
      </c>
      <c r="U208" s="1">
        <f>IFERROR(IF($BL208&gt;=1,INDEX(ARR!$D$8:$AG$207,MATCH(I208,ARR!$D$8:$D$207,0),12),0),0)</f>
        <v>0</v>
      </c>
      <c r="V208" s="1">
        <f t="shared" si="176"/>
        <v>0</v>
      </c>
      <c r="W208" s="1">
        <f t="shared" si="177"/>
        <v>0</v>
      </c>
      <c r="X208" s="1">
        <f>SUM(DED!AH208:AS208)+ALLO!IQ206+ALLO!IT206+DED!FT208+ALLO!HP206</f>
        <v>0</v>
      </c>
      <c r="Y208" s="1">
        <f>SUM(DED!FA208:FL208)+ALLO!IR206+ALLO!IU206+DED!FV208</f>
        <v>0</v>
      </c>
      <c r="Z208" s="1">
        <f>SUM(DED!BF208:BQ208)+DED!FW208</f>
        <v>0</v>
      </c>
      <c r="AA208" s="1">
        <f>DED!ES208+DED!GC208</f>
        <v>0</v>
      </c>
      <c r="AB208" s="1">
        <f>SUM(DED!DZ208:EK208)+OTH!I203+DED!FZ208</f>
        <v>0</v>
      </c>
      <c r="AC208" s="1">
        <f>SUM(DED!FM208:FS208)+DED!GD208</f>
        <v>0</v>
      </c>
      <c r="AD208" s="1">
        <f>SUM(DED!CP208:DA208)+DED!GE208</f>
        <v>0</v>
      </c>
      <c r="AE208" s="1">
        <f>SUM(DED!DB208:DM208)+OTH!N203+DED!GA208</f>
        <v>0</v>
      </c>
      <c r="AF208" s="1">
        <f>SUM(DED!DN208:DY208)+OTH!O203+DED!GB208</f>
        <v>0</v>
      </c>
      <c r="AG208" s="1">
        <f>SUM(OTH!D203:H203)+SUM(OTH!J203:M203)+SUM(X208:AB208)+AE208</f>
        <v>0</v>
      </c>
      <c r="AH208" s="1">
        <f>HRA!H203</f>
        <v>0</v>
      </c>
      <c r="AI208" s="1">
        <f>OTH!AC203+OTH!AD203+50000</f>
        <v>50000</v>
      </c>
      <c r="AJ208" s="1">
        <f>OTH!P203</f>
        <v>0</v>
      </c>
      <c r="AK208" s="1">
        <f>IFERROR(IF(OTH!Q203&gt;=AK$6,AK$6,OTH!Q203),0)</f>
        <v>0</v>
      </c>
      <c r="AL208" s="1">
        <f>IFERROR(IF(OTH!R203&gt;=AL$6,AL$6,OTH!R203),0)</f>
        <v>0</v>
      </c>
      <c r="AM208" s="1">
        <f>IFERROR(IF(OTH!S203&gt;=AM$6,AM$6,OTH!S203),0)</f>
        <v>0</v>
      </c>
      <c r="AN208" s="1">
        <f>IFERROR(IF(OTH!T203&gt;=AN$6,AN$6,OTH!T203),0)</f>
        <v>0</v>
      </c>
      <c r="AO208" s="1">
        <f>OTH!U203</f>
        <v>0</v>
      </c>
      <c r="AP208" s="1">
        <f>IFERROR(IF(OTH!V203&gt;=AP$6,AP$6,OTH!V203),0)</f>
        <v>0</v>
      </c>
      <c r="AQ208" s="1">
        <f>IFERROR(IF(OTH!W203&gt;=AQ$6,AQ$6,OTH!W203),0)</f>
        <v>0</v>
      </c>
      <c r="AR208" s="1">
        <f>IFERROR(IF(OTH!X203&gt;=AR$6,AR$6,OTH!X203),0)</f>
        <v>0</v>
      </c>
      <c r="AS208" s="1">
        <f>OTH!Y203</f>
        <v>0</v>
      </c>
      <c r="AT208" s="1">
        <f>OTH!Z203+AC208</f>
        <v>0</v>
      </c>
      <c r="AU208" s="1">
        <f>OTH!AE203+OTH!AF203</f>
        <v>0</v>
      </c>
      <c r="AV208" s="1">
        <f>OTH!AA203</f>
        <v>0</v>
      </c>
      <c r="AW208" s="1">
        <f>OTH!AB203</f>
        <v>0</v>
      </c>
      <c r="AX208" s="1">
        <f t="shared" si="178"/>
        <v>0</v>
      </c>
      <c r="AY208" s="1">
        <f t="shared" si="179"/>
        <v>0</v>
      </c>
      <c r="AZ208" s="1">
        <f t="shared" si="180"/>
        <v>0</v>
      </c>
      <c r="BA208" s="1">
        <f t="shared" si="181"/>
        <v>0</v>
      </c>
      <c r="BB208" s="1">
        <f t="shared" si="182"/>
        <v>0</v>
      </c>
      <c r="BC208" s="1">
        <f>EMP!X204</f>
        <v>0</v>
      </c>
      <c r="BD208" s="1">
        <f t="shared" si="183"/>
        <v>0</v>
      </c>
      <c r="BE208" s="1">
        <f t="shared" si="184"/>
        <v>0</v>
      </c>
      <c r="BF208" s="1">
        <f t="shared" si="185"/>
        <v>0</v>
      </c>
      <c r="BG208" s="1">
        <f t="shared" si="186"/>
        <v>0</v>
      </c>
      <c r="BL208" s="165">
        <f>EMP!O204</f>
        <v>0</v>
      </c>
      <c r="BM208" s="166">
        <f>EMP!P204</f>
        <v>0</v>
      </c>
      <c r="BN208" s="165">
        <f>EMP!Q204</f>
        <v>0</v>
      </c>
      <c r="BO208" s="179"/>
      <c r="BP208" s="180"/>
      <c r="BQ208" s="173">
        <f t="shared" si="187"/>
        <v>0</v>
      </c>
      <c r="BR208" s="173">
        <f t="shared" si="188"/>
        <v>0</v>
      </c>
      <c r="BS208" s="174">
        <f t="shared" si="189"/>
        <v>0</v>
      </c>
      <c r="BT208" s="173">
        <f t="shared" si="190"/>
        <v>0</v>
      </c>
      <c r="BU208" s="173">
        <f t="shared" si="191"/>
        <v>0</v>
      </c>
      <c r="BV208" s="174">
        <f t="shared" si="192"/>
        <v>0</v>
      </c>
      <c r="BW208" s="173">
        <f t="shared" si="193"/>
        <v>0</v>
      </c>
      <c r="BX208" s="173">
        <f t="shared" si="194"/>
        <v>0</v>
      </c>
      <c r="BY208" s="174">
        <f t="shared" si="195"/>
        <v>0</v>
      </c>
      <c r="BZ208" s="173">
        <f t="shared" si="196"/>
        <v>0</v>
      </c>
      <c r="CA208" s="173">
        <f t="shared" si="197"/>
        <v>0</v>
      </c>
      <c r="CB208" s="174">
        <f t="shared" si="198"/>
        <v>0</v>
      </c>
      <c r="CC208" s="173">
        <f t="shared" si="199"/>
        <v>0</v>
      </c>
      <c r="CD208" s="173">
        <f t="shared" si="200"/>
        <v>0</v>
      </c>
      <c r="CE208" s="175">
        <f t="shared" si="201"/>
        <v>0</v>
      </c>
      <c r="CF208" s="175">
        <f t="shared" si="172"/>
        <v>0</v>
      </c>
      <c r="CG208" s="175">
        <f t="shared" si="202"/>
        <v>0</v>
      </c>
      <c r="CH208" s="175">
        <f t="shared" si="203"/>
        <v>0</v>
      </c>
      <c r="CI208" s="175">
        <f t="shared" si="204"/>
        <v>0</v>
      </c>
      <c r="CJ208" s="175">
        <f t="shared" si="205"/>
        <v>0</v>
      </c>
      <c r="CK208" s="175">
        <f t="shared" si="206"/>
        <v>0</v>
      </c>
      <c r="CL208" s="175">
        <f t="shared" si="207"/>
        <v>0</v>
      </c>
      <c r="CM208" s="175">
        <f t="shared" si="208"/>
        <v>0</v>
      </c>
      <c r="CN208" s="175">
        <f t="shared" si="209"/>
        <v>0</v>
      </c>
      <c r="CO208" s="175">
        <f t="shared" si="210"/>
        <v>0</v>
      </c>
      <c r="CP208" s="175">
        <f t="shared" si="211"/>
        <v>0</v>
      </c>
      <c r="CQ208" s="175">
        <f t="shared" si="212"/>
        <v>0</v>
      </c>
      <c r="CR208" s="175">
        <f t="shared" si="213"/>
        <v>0</v>
      </c>
      <c r="CS208" s="175">
        <f t="shared" si="214"/>
        <v>0</v>
      </c>
      <c r="CT208" s="175">
        <f t="shared" si="215"/>
        <v>0</v>
      </c>
      <c r="CU208" s="176">
        <f t="shared" si="216"/>
        <v>0</v>
      </c>
      <c r="CV208" s="176">
        <f t="shared" si="217"/>
        <v>0</v>
      </c>
      <c r="CW208" s="176">
        <f t="shared" si="218"/>
        <v>0</v>
      </c>
      <c r="CX208" s="172">
        <f>OTH!P203</f>
        <v>0</v>
      </c>
      <c r="CY208" s="176">
        <f t="shared" si="219"/>
        <v>0</v>
      </c>
      <c r="CZ208" s="176">
        <f t="shared" si="220"/>
        <v>0</v>
      </c>
      <c r="DA208" s="176">
        <f t="shared" si="221"/>
        <v>0</v>
      </c>
      <c r="DB208" s="171">
        <f t="shared" si="222"/>
        <v>0</v>
      </c>
      <c r="DC208" s="171">
        <f t="shared" si="223"/>
        <v>0</v>
      </c>
      <c r="DD208" s="1">
        <f t="shared" si="224"/>
        <v>0</v>
      </c>
    </row>
    <row r="209" spans="3:108" ht="18" customHeight="1" x14ac:dyDescent="0.25">
      <c r="C209" s="1">
        <f t="shared" si="173"/>
        <v>0</v>
      </c>
      <c r="D209" s="1">
        <f t="shared" si="174"/>
        <v>0</v>
      </c>
      <c r="E209" s="1">
        <f>ALLO!A207</f>
        <v>0</v>
      </c>
      <c r="F209" s="1">
        <f t="shared" si="175"/>
        <v>0</v>
      </c>
      <c r="G209" s="1">
        <f t="shared" si="171"/>
        <v>1</v>
      </c>
      <c r="H209" s="1">
        <f t="shared" si="171"/>
        <v>2</v>
      </c>
      <c r="I209" s="1">
        <f t="shared" si="171"/>
        <v>3</v>
      </c>
      <c r="J209" s="1">
        <f>SUM(ALLO!GA207:GL207)</f>
        <v>0</v>
      </c>
      <c r="K209" s="1">
        <f>SUM(ALLO!GM207:GX207)</f>
        <v>0</v>
      </c>
      <c r="L209" s="1">
        <f>SUM(ALLO!GY207:HJ207)</f>
        <v>0</v>
      </c>
      <c r="M209" s="1">
        <f>SUM(ALLO!EU207:FF207)</f>
        <v>0</v>
      </c>
      <c r="N209" s="1">
        <f>SUM(ALLO!FG207:FR207)</f>
        <v>0</v>
      </c>
      <c r="O209" s="1">
        <f>ALLO!HR207</f>
        <v>0</v>
      </c>
      <c r="P209" s="1">
        <f>ALLO!HU207</f>
        <v>0</v>
      </c>
      <c r="Q209" s="1">
        <f>ALLO!IP207</f>
        <v>0</v>
      </c>
      <c r="R209" s="1">
        <f>ALLO!IS207</f>
        <v>0</v>
      </c>
      <c r="S209" s="1">
        <f>IFERROR(IF($BL209&gt;=1,INDEX(ARR!$D$8:$AG$207,MATCH(G209,ARR!$D$8:$D$207,0),12),0),0)</f>
        <v>0</v>
      </c>
      <c r="T209" s="1">
        <f>IFERROR(IF($BL209&gt;=1,INDEX(ARR!$D$8:$AG$207,MATCH(H209,ARR!$D$8:$D$207,0),12),0),0)</f>
        <v>0</v>
      </c>
      <c r="U209" s="1">
        <f>IFERROR(IF($BL209&gt;=1,INDEX(ARR!$D$8:$AG$207,MATCH(I209,ARR!$D$8:$D$207,0),12),0),0)</f>
        <v>0</v>
      </c>
      <c r="V209" s="1">
        <f t="shared" si="176"/>
        <v>0</v>
      </c>
      <c r="W209" s="1">
        <f t="shared" si="177"/>
        <v>0</v>
      </c>
      <c r="X209" s="1">
        <f>SUM(DED!AH209:AS209)+ALLO!IQ207+ALLO!IT207+DED!FT209+ALLO!HP207</f>
        <v>0</v>
      </c>
      <c r="Y209" s="1">
        <f>SUM(DED!FA209:FL209)+ALLO!IR207+ALLO!IU207+DED!FV209</f>
        <v>0</v>
      </c>
      <c r="Z209" s="1">
        <f>SUM(DED!BF209:BQ209)+DED!FW209</f>
        <v>0</v>
      </c>
      <c r="AA209" s="1">
        <f>DED!ES209+DED!GC209</f>
        <v>0</v>
      </c>
      <c r="AB209" s="1">
        <f>SUM(DED!DZ209:EK209)+OTH!I204+DED!FZ209</f>
        <v>0</v>
      </c>
      <c r="AC209" s="1">
        <f>SUM(DED!FM209:FS209)+DED!GD209</f>
        <v>0</v>
      </c>
      <c r="AD209" s="1">
        <f>SUM(DED!CP209:DA209)+DED!GE209</f>
        <v>0</v>
      </c>
      <c r="AE209" s="1">
        <f>SUM(DED!DB209:DM209)+OTH!N204+DED!GA209</f>
        <v>0</v>
      </c>
      <c r="AF209" s="1">
        <f>SUM(DED!DN209:DY209)+OTH!O204+DED!GB209</f>
        <v>0</v>
      </c>
      <c r="AG209" s="1">
        <f>SUM(OTH!D204:H204)+SUM(OTH!J204:M204)+SUM(X209:AB209)+AE209</f>
        <v>0</v>
      </c>
      <c r="AH209" s="1">
        <f>HRA!H204</f>
        <v>0</v>
      </c>
      <c r="AI209" s="1">
        <f>OTH!AC204+OTH!AD204+50000</f>
        <v>50000</v>
      </c>
      <c r="AJ209" s="1">
        <f>OTH!P204</f>
        <v>0</v>
      </c>
      <c r="AK209" s="1">
        <f>IFERROR(IF(OTH!Q204&gt;=AK$6,AK$6,OTH!Q204),0)</f>
        <v>0</v>
      </c>
      <c r="AL209" s="1">
        <f>IFERROR(IF(OTH!R204&gt;=AL$6,AL$6,OTH!R204),0)</f>
        <v>0</v>
      </c>
      <c r="AM209" s="1">
        <f>IFERROR(IF(OTH!S204&gt;=AM$6,AM$6,OTH!S204),0)</f>
        <v>0</v>
      </c>
      <c r="AN209" s="1">
        <f>IFERROR(IF(OTH!T204&gt;=AN$6,AN$6,OTH!T204),0)</f>
        <v>0</v>
      </c>
      <c r="AO209" s="1">
        <f>OTH!U204</f>
        <v>0</v>
      </c>
      <c r="AP209" s="1">
        <f>IFERROR(IF(OTH!V204&gt;=AP$6,AP$6,OTH!V204),0)</f>
        <v>0</v>
      </c>
      <c r="AQ209" s="1">
        <f>IFERROR(IF(OTH!W204&gt;=AQ$6,AQ$6,OTH!W204),0)</f>
        <v>0</v>
      </c>
      <c r="AR209" s="1">
        <f>IFERROR(IF(OTH!X204&gt;=AR$6,AR$6,OTH!X204),0)</f>
        <v>0</v>
      </c>
      <c r="AS209" s="1">
        <f>OTH!Y204</f>
        <v>0</v>
      </c>
      <c r="AT209" s="1">
        <f>OTH!Z204+AC209</f>
        <v>0</v>
      </c>
      <c r="AU209" s="1">
        <f>OTH!AE204+OTH!AF204</f>
        <v>0</v>
      </c>
      <c r="AV209" s="1">
        <f>OTH!AA204</f>
        <v>0</v>
      </c>
      <c r="AW209" s="1">
        <f>OTH!AB204</f>
        <v>0</v>
      </c>
      <c r="AX209" s="1">
        <f t="shared" si="178"/>
        <v>0</v>
      </c>
      <c r="AY209" s="1">
        <f t="shared" si="179"/>
        <v>0</v>
      </c>
      <c r="AZ209" s="1">
        <f t="shared" si="180"/>
        <v>0</v>
      </c>
      <c r="BA209" s="1">
        <f t="shared" si="181"/>
        <v>0</v>
      </c>
      <c r="BB209" s="1">
        <f t="shared" si="182"/>
        <v>0</v>
      </c>
      <c r="BC209" s="1">
        <f>EMP!X205</f>
        <v>0</v>
      </c>
      <c r="BD209" s="1">
        <f t="shared" si="183"/>
        <v>0</v>
      </c>
      <c r="BE209" s="1">
        <f t="shared" si="184"/>
        <v>0</v>
      </c>
      <c r="BF209" s="1">
        <f t="shared" si="185"/>
        <v>0</v>
      </c>
      <c r="BG209" s="1">
        <f t="shared" si="186"/>
        <v>0</v>
      </c>
      <c r="BL209" s="165">
        <f>EMP!O205</f>
        <v>0</v>
      </c>
      <c r="BM209" s="166">
        <f>EMP!P205</f>
        <v>0</v>
      </c>
      <c r="BN209" s="165">
        <f>EMP!Q205</f>
        <v>0</v>
      </c>
      <c r="BO209" s="179"/>
      <c r="BP209" s="180"/>
      <c r="BQ209" s="173">
        <f t="shared" si="187"/>
        <v>0</v>
      </c>
      <c r="BR209" s="173">
        <f t="shared" si="188"/>
        <v>0</v>
      </c>
      <c r="BS209" s="174">
        <f t="shared" si="189"/>
        <v>0</v>
      </c>
      <c r="BT209" s="173">
        <f t="shared" si="190"/>
        <v>0</v>
      </c>
      <c r="BU209" s="173">
        <f t="shared" si="191"/>
        <v>0</v>
      </c>
      <c r="BV209" s="174">
        <f t="shared" si="192"/>
        <v>0</v>
      </c>
      <c r="BW209" s="173">
        <f t="shared" si="193"/>
        <v>0</v>
      </c>
      <c r="BX209" s="173">
        <f t="shared" si="194"/>
        <v>0</v>
      </c>
      <c r="BY209" s="174">
        <f t="shared" si="195"/>
        <v>0</v>
      </c>
      <c r="BZ209" s="173">
        <f t="shared" si="196"/>
        <v>0</v>
      </c>
      <c r="CA209" s="173">
        <f t="shared" si="197"/>
        <v>0</v>
      </c>
      <c r="CB209" s="174">
        <f t="shared" si="198"/>
        <v>0</v>
      </c>
      <c r="CC209" s="173">
        <f t="shared" si="199"/>
        <v>0</v>
      </c>
      <c r="CD209" s="173">
        <f t="shared" si="200"/>
        <v>0</v>
      </c>
      <c r="CE209" s="175">
        <f t="shared" si="201"/>
        <v>0</v>
      </c>
      <c r="CF209" s="175">
        <f t="shared" si="172"/>
        <v>0</v>
      </c>
      <c r="CG209" s="175">
        <f t="shared" si="202"/>
        <v>0</v>
      </c>
      <c r="CH209" s="175">
        <f t="shared" si="203"/>
        <v>0</v>
      </c>
      <c r="CI209" s="175">
        <f t="shared" si="204"/>
        <v>0</v>
      </c>
      <c r="CJ209" s="175">
        <f t="shared" si="205"/>
        <v>0</v>
      </c>
      <c r="CK209" s="175">
        <f t="shared" si="206"/>
        <v>0</v>
      </c>
      <c r="CL209" s="175">
        <f t="shared" si="207"/>
        <v>0</v>
      </c>
      <c r="CM209" s="175">
        <f t="shared" si="208"/>
        <v>0</v>
      </c>
      <c r="CN209" s="175">
        <f t="shared" si="209"/>
        <v>0</v>
      </c>
      <c r="CO209" s="175">
        <f t="shared" si="210"/>
        <v>0</v>
      </c>
      <c r="CP209" s="175">
        <f t="shared" si="211"/>
        <v>0</v>
      </c>
      <c r="CQ209" s="175">
        <f t="shared" si="212"/>
        <v>0</v>
      </c>
      <c r="CR209" s="175">
        <f t="shared" si="213"/>
        <v>0</v>
      </c>
      <c r="CS209" s="175">
        <f t="shared" si="214"/>
        <v>0</v>
      </c>
      <c r="CT209" s="175">
        <f t="shared" si="215"/>
        <v>0</v>
      </c>
      <c r="CU209" s="176">
        <f t="shared" si="216"/>
        <v>0</v>
      </c>
      <c r="CV209" s="176">
        <f t="shared" si="217"/>
        <v>0</v>
      </c>
      <c r="CW209" s="176">
        <f t="shared" si="218"/>
        <v>0</v>
      </c>
      <c r="CX209" s="172">
        <f>OTH!P204</f>
        <v>0</v>
      </c>
      <c r="CY209" s="176">
        <f t="shared" si="219"/>
        <v>0</v>
      </c>
      <c r="CZ209" s="176">
        <f t="shared" si="220"/>
        <v>0</v>
      </c>
      <c r="DA209" s="176">
        <f t="shared" si="221"/>
        <v>0</v>
      </c>
      <c r="DB209" s="171">
        <f t="shared" si="222"/>
        <v>0</v>
      </c>
      <c r="DC209" s="171">
        <f t="shared" si="223"/>
        <v>0</v>
      </c>
      <c r="DD209" s="1">
        <f t="shared" si="224"/>
        <v>0</v>
      </c>
    </row>
  </sheetData>
  <sheetProtection password="CD8E" sheet="1" objects="1" scenarios="1"/>
  <mergeCells count="43">
    <mergeCell ref="CU7:DC7"/>
    <mergeCell ref="CU8:CU9"/>
    <mergeCell ref="CI8:CI9"/>
    <mergeCell ref="CG8:CG9"/>
    <mergeCell ref="CO8:CO9"/>
    <mergeCell ref="CQ8:CQ9"/>
    <mergeCell ref="CS8:CS9"/>
    <mergeCell ref="CM8:CM9"/>
    <mergeCell ref="CK8:CK9"/>
    <mergeCell ref="AJ7:AJ9"/>
    <mergeCell ref="AK7:AK9"/>
    <mergeCell ref="AL7:AL9"/>
    <mergeCell ref="AM7:AM9"/>
    <mergeCell ref="AN7:AN9"/>
    <mergeCell ref="AO7:AO9"/>
    <mergeCell ref="AP7:AP9"/>
    <mergeCell ref="AQ7:AQ9"/>
    <mergeCell ref="AR7:AR9"/>
    <mergeCell ref="AS7:AS9"/>
    <mergeCell ref="BQ7:CD7"/>
    <mergeCell ref="CE7:CT7"/>
    <mergeCell ref="AT7:AT9"/>
    <mergeCell ref="BQ8:BQ9"/>
    <mergeCell ref="BP7:BP9"/>
    <mergeCell ref="BO7:BO9"/>
    <mergeCell ref="BN7:BN9"/>
    <mergeCell ref="BM7:BM9"/>
    <mergeCell ref="BL7:BL9"/>
    <mergeCell ref="CD8:CD9"/>
    <mergeCell ref="BR8:BT8"/>
    <mergeCell ref="BU8:BW8"/>
    <mergeCell ref="BX8:BZ8"/>
    <mergeCell ref="CA8:CC8"/>
    <mergeCell ref="CE8:CE9"/>
    <mergeCell ref="CT8:CT9"/>
    <mergeCell ref="DA8:DA9"/>
    <mergeCell ref="DB8:DB9"/>
    <mergeCell ref="DC8:DC9"/>
    <mergeCell ref="CV8:CV9"/>
    <mergeCell ref="CW8:CW9"/>
    <mergeCell ref="CX8:CX9"/>
    <mergeCell ref="CY8:CY9"/>
    <mergeCell ref="CZ8:CZ9"/>
  </mergeCells>
  <conditionalFormatting sqref="BL10:BN209">
    <cfRule type="cellIs" dxfId="92" priority="7" operator="equal">
      <formula>0</formula>
    </cfRule>
  </conditionalFormatting>
  <conditionalFormatting sqref="BQ10:CD209">
    <cfRule type="cellIs" dxfId="91" priority="6" operator="equal">
      <formula>0</formula>
    </cfRule>
  </conditionalFormatting>
  <conditionalFormatting sqref="CE10:CT209">
    <cfRule type="cellIs" dxfId="90" priority="5" operator="equal">
      <formula>0</formula>
    </cfRule>
  </conditionalFormatting>
  <conditionalFormatting sqref="CU10:DC209">
    <cfRule type="cellIs" dxfId="89" priority="4" operator="equal">
      <formula>0</formula>
    </cfRule>
  </conditionalFormatting>
  <conditionalFormatting sqref="BL10:DC209">
    <cfRule type="expression" dxfId="88" priority="3">
      <formula>$BL10=0</formula>
    </cfRule>
    <cfRule type="expression" dxfId="87" priority="8">
      <formula>$DD10=2</formula>
    </cfRule>
    <cfRule type="expression" dxfId="86" priority="9">
      <formula>$DD10=1</formula>
    </cfRule>
  </conditionalFormatting>
  <conditionalFormatting sqref="BL10:BL209">
    <cfRule type="expression" dxfId="85" priority="1">
      <formula>$DC10&lt;0</formula>
    </cfRule>
    <cfRule type="expression" dxfId="84" priority="2">
      <formula>$DC10&gt;=1</formula>
    </cfRule>
  </conditionalFormatting>
  <dataValidations count="2">
    <dataValidation type="list" allowBlank="1" showInputMessage="1" showErrorMessage="1" prompt="आयकर स्लेब चयन करें" sqref="BO10:BO209">
      <formula1>आयकर</formula1>
    </dataValidation>
    <dataValidation type="list" allowBlank="1" showInputMessage="1" showErrorMessage="1" promptTitle="धारा 80CCD(1B)" prompt="NPS में अतिरिक्त छूट (अधिकतम रुपये 50000) लेनी है तो 'YES' चुनें" sqref="BP10:BP209">
      <formula1>YES</formula1>
    </dataValidation>
  </dataValidations>
  <pageMargins left="0" right="0" top="0" bottom="0" header="0" footer="0"/>
  <pageSetup paperSize="9" scale="3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15</vt:i4>
      </vt:variant>
    </vt:vector>
  </HeadingPairs>
  <TitlesOfParts>
    <vt:vector size="27" baseType="lpstr">
      <vt:lpstr>HOME</vt:lpstr>
      <vt:lpstr>EMP</vt:lpstr>
      <vt:lpstr>ALLO</vt:lpstr>
      <vt:lpstr>DED</vt:lpstr>
      <vt:lpstr>ARR</vt:lpstr>
      <vt:lpstr>BILL</vt:lpstr>
      <vt:lpstr>OTH</vt:lpstr>
      <vt:lpstr>HRA</vt:lpstr>
      <vt:lpstr>IT</vt:lpstr>
      <vt:lpstr>SAL</vt:lpstr>
      <vt:lpstr>ASSE</vt:lpstr>
      <vt:lpstr>F-16</vt:lpstr>
      <vt:lpstr>HRA</vt:lpstr>
      <vt:lpstr>LEVEL</vt:lpstr>
      <vt:lpstr>NO</vt:lpstr>
      <vt:lpstr>'F-16'!Print_Area</vt:lpstr>
      <vt:lpstr>SAL!Print_Area</vt:lpstr>
      <vt:lpstr>YES</vt:lpstr>
      <vt:lpstr>आयकर</vt:lpstr>
      <vt:lpstr>एरियर</vt:lpstr>
      <vt:lpstr>पेंशन</vt:lpstr>
      <vt:lpstr>बोनस</vt:lpstr>
      <vt:lpstr>माह</vt:lpstr>
      <vt:lpstr>लिंग</vt:lpstr>
      <vt:lpstr>वेतन</vt:lpstr>
      <vt:lpstr>शहर</vt:lpstr>
      <vt:lpstr>सेवा</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Kushalram</dc:creator>
  <cp:lastModifiedBy>Kushalram</cp:lastModifiedBy>
  <cp:lastPrinted>2020-12-24T10:33:20Z</cp:lastPrinted>
  <dcterms:created xsi:type="dcterms:W3CDTF">2018-10-17T10:18:26Z</dcterms:created>
  <dcterms:modified xsi:type="dcterms:W3CDTF">2020-12-26T16:52:21Z</dcterms:modified>
</cp:coreProperties>
</file>